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fuels\BFPaT\"/>
    </mc:Choice>
  </mc:AlternateContent>
  <xr:revisionPtr revIDLastSave="0" documentId="13_ncr:1_{D75850BB-8F55-4223-81F1-4DBCAF7E8ADD}" xr6:coauthVersionLast="47" xr6:coauthVersionMax="47" xr10:uidLastSave="{00000000-0000-0000-0000-000000000000}"/>
  <bookViews>
    <workbookView xWindow="1560" yWindow="1560" windowWidth="21600" windowHeight="12645" firstSheet="35" activeTab="37" xr2:uid="{D0911C3E-1FA9-479E-87E9-3FDD00C96D85}"/>
  </bookViews>
  <sheets>
    <sheet name="About" sheetId="4" r:id="rId1"/>
    <sheet name="Gas Futures" sheetId="62" r:id="rId2"/>
    <sheet name="Henry Hub Historicals" sheetId="63" r:id="rId3"/>
    <sheet name="NG Sector Price Historicals" sheetId="66" r:id="rId4"/>
    <sheet name="Historical Monthly Gas Cons" sheetId="64" r:id="rId5"/>
    <sheet name="NG Calcs" sheetId="65" r:id="rId6"/>
    <sheet name="AEO 2025 Table 2 - High Cost" sheetId="80" r:id="rId7"/>
    <sheet name="AEO 2026 Table 2" sheetId="87" r:id="rId8"/>
    <sheet name="AEO 2025 Table 3 - High Cost" sheetId="79" r:id="rId9"/>
    <sheet name="AEO 2026 Table 3" sheetId="88" r:id="rId10"/>
    <sheet name="AEO 2026 Table 12" sheetId="89" r:id="rId11"/>
    <sheet name="AEO 2025 Table 57 - Alt Trans" sheetId="37" r:id="rId12"/>
    <sheet name="AEO 2026 Table 57" sheetId="90" r:id="rId13"/>
    <sheet name="STEO" sheetId="74" r:id="rId14"/>
    <sheet name="Hard Coal and Lig Multipliers" sheetId="24" r:id="rId15"/>
    <sheet name="Other Fuels" sheetId="14" r:id="rId16"/>
    <sheet name="H2-DOE" sheetId="91" r:id="rId17"/>
    <sheet name="H2-EIA" sheetId="92" r:id="rId18"/>
    <sheet name="Tax Percentages" sheetId="38" r:id="rId19"/>
    <sheet name="Pretax &gt;" sheetId="60" r:id="rId20"/>
    <sheet name="BFPaT-pretax-electricity" sheetId="5" r:id="rId21"/>
    <sheet name="BFPaT-pretax-coal" sheetId="6" r:id="rId22"/>
    <sheet name="BFPaT-pretax-natgas" sheetId="7" r:id="rId23"/>
    <sheet name="BFPaT-pretax-nuclear" sheetId="15" r:id="rId24"/>
    <sheet name="BFPaT-pretax-hydro" sheetId="25" r:id="rId25"/>
    <sheet name="BFPaT-pretax-wind" sheetId="26" r:id="rId26"/>
    <sheet name="BFPaT-pretax-solar" sheetId="27" r:id="rId27"/>
    <sheet name="BFPaT-pretax-biomass" sheetId="16" r:id="rId28"/>
    <sheet name="BFPaT-pretax-petgas" sheetId="9" r:id="rId29"/>
    <sheet name="BFPaT-pretax-petdies" sheetId="10" r:id="rId30"/>
    <sheet name="BFPaT-pretax-biogas" sheetId="11" r:id="rId31"/>
    <sheet name="BFPaT-pretax-biodies" sheetId="17" r:id="rId32"/>
    <sheet name="BFPaT-pretax-jetkerosene" sheetId="12" r:id="rId33"/>
    <sheet name="BFPaT-pretax-heat" sheetId="18" r:id="rId34"/>
    <sheet name="BFPaT-pretax-geothermal" sheetId="28" r:id="rId35"/>
    <sheet name="BFPaT-pretax-lignite" sheetId="23" r:id="rId36"/>
    <sheet name="BFPaT-pretax-crude" sheetId="30" r:id="rId37"/>
    <sheet name="BFPaT-pretax-heavyfueloil" sheetId="31" r:id="rId38"/>
    <sheet name="BFPaT-pretax-lpgpropbut" sheetId="32" r:id="rId39"/>
    <sheet name="BFPaT-pretax-msw" sheetId="33" r:id="rId40"/>
    <sheet name="BFPaT-pretax-hydrogen" sheetId="34" r:id="rId41"/>
    <sheet name="Summary_pretax" sheetId="67" r:id="rId42"/>
    <sheet name="SYBFPaT-pretax" sheetId="85" r:id="rId43"/>
    <sheet name="Fuel Tax &gt;" sheetId="61" r:id="rId44"/>
    <sheet name="BFPaT-fueltax-electricity" sheetId="39" r:id="rId45"/>
    <sheet name="BFPaT-fueltax-coal" sheetId="40" r:id="rId46"/>
    <sheet name="BFPaT-fueltax-natgas" sheetId="75" r:id="rId47"/>
    <sheet name="BFPaT-fueltax-nuclear" sheetId="42" r:id="rId48"/>
    <sheet name="BFPaT-fueltax-hydro" sheetId="43" r:id="rId49"/>
    <sheet name="BFPaT-fueltax-wind" sheetId="44" r:id="rId50"/>
    <sheet name="BFPaT-fueltax-solar" sheetId="45" r:id="rId51"/>
    <sheet name="BFPaT-fueltax-biomass" sheetId="46" r:id="rId52"/>
    <sheet name="BFPaT-fueltax-petgas" sheetId="47" r:id="rId53"/>
    <sheet name="BFPaT-fueltax-petdies" sheetId="48" r:id="rId54"/>
    <sheet name="BFPaT-fueltax-biogas" sheetId="49" r:id="rId55"/>
    <sheet name="BFPaT-fueltax-biodies" sheetId="50" r:id="rId56"/>
    <sheet name="BFPaT-fueltax-jetkerosene" sheetId="51" r:id="rId57"/>
    <sheet name="BFPaT-fueltax-heat" sheetId="52" r:id="rId58"/>
    <sheet name="BFPaT-fueltax-geothermal" sheetId="53" r:id="rId59"/>
    <sheet name="BFPaT-fueltax-lignite" sheetId="54" r:id="rId60"/>
    <sheet name="BFPaT-fueltax-crude" sheetId="55" r:id="rId61"/>
    <sheet name="BFPaT-fueltax-heavyfueloil" sheetId="56" r:id="rId62"/>
    <sheet name="BFPaT-fueltax-lpgpropbut" sheetId="57" r:id="rId63"/>
    <sheet name="BFPaT-fueltax-msw" sheetId="58" r:id="rId64"/>
    <sheet name="BFPaT-fueltax-hydrogen" sheetId="59" r:id="rId65"/>
    <sheet name="Summary_tax" sheetId="68" r:id="rId66"/>
    <sheet name="SYBFPaT-fueltax" sheetId="86" r:id="rId67"/>
  </sheets>
  <definedNames>
    <definedName name="dollars_2018_to_2012">About!$A$140</definedName>
    <definedName name="dollars_2019_2012">About!$A$139</definedName>
    <definedName name="dollars_2020_2012">About!$A$138</definedName>
    <definedName name="dollars_2021_2012">About!$A$137</definedName>
    <definedName name="dollars_2022_2012">About!$A$136</definedName>
    <definedName name="dollars_2023_2012">About!$A$135</definedName>
    <definedName name="dollars_2024_to_2012">About!$A$134</definedName>
    <definedName name="dollars_2025_to_2012">About!$A$133</definedName>
    <definedName name="lignite_multiplier">'Hard Coal and Lig Multipliers'!$N$15</definedName>
    <definedName name="nonlignite_multiplier">'Hard Coal and Lig Multipliers'!$N$16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86" l="1"/>
  <c r="N5" i="85"/>
  <c r="N5" i="86" s="1"/>
  <c r="N4" i="85"/>
  <c r="N4" i="86" s="1"/>
  <c r="B8" i="48"/>
  <c r="C8" i="48"/>
  <c r="D8" i="48"/>
  <c r="E8" i="48"/>
  <c r="F8" i="48"/>
  <c r="G8" i="48"/>
  <c r="H8" i="48"/>
  <c r="I8" i="48"/>
  <c r="J8" i="48"/>
  <c r="K8" i="48"/>
  <c r="L8" i="48"/>
  <c r="M8" i="48"/>
  <c r="N8" i="48"/>
  <c r="O8" i="48"/>
  <c r="P8" i="48"/>
  <c r="Q8" i="48"/>
  <c r="R8" i="48"/>
  <c r="S8" i="48"/>
  <c r="T8" i="48"/>
  <c r="U8" i="48"/>
  <c r="V8" i="48"/>
  <c r="W8" i="48"/>
  <c r="X8" i="48"/>
  <c r="Y8" i="48"/>
  <c r="Z8" i="48"/>
  <c r="AA8" i="48"/>
  <c r="F5" i="12"/>
  <c r="F5" i="51" s="1"/>
  <c r="G5" i="12"/>
  <c r="G5" i="51" s="1"/>
  <c r="H5" i="12"/>
  <c r="H5" i="51" s="1"/>
  <c r="I5" i="12"/>
  <c r="I5" i="51" s="1"/>
  <c r="J5" i="12"/>
  <c r="J5" i="51" s="1"/>
  <c r="K5" i="12"/>
  <c r="K5" i="51" s="1"/>
  <c r="L5" i="12"/>
  <c r="L5" i="51" s="1"/>
  <c r="M5" i="12"/>
  <c r="M5" i="51" s="1"/>
  <c r="N5" i="12"/>
  <c r="N5" i="51" s="1"/>
  <c r="O5" i="12"/>
  <c r="O5" i="51" s="1"/>
  <c r="P5" i="12"/>
  <c r="P5" i="51" s="1"/>
  <c r="Q5" i="12"/>
  <c r="Q5" i="51" s="1"/>
  <c r="R5" i="12"/>
  <c r="R5" i="51" s="1"/>
  <c r="S5" i="12"/>
  <c r="S5" i="51" s="1"/>
  <c r="T5" i="12"/>
  <c r="T5" i="51" s="1"/>
  <c r="U5" i="12"/>
  <c r="U5" i="51" s="1"/>
  <c r="V5" i="12"/>
  <c r="V5" i="51" s="1"/>
  <c r="W5" i="12"/>
  <c r="W5" i="51" s="1"/>
  <c r="X5" i="12"/>
  <c r="X5" i="51" s="1"/>
  <c r="Y5" i="12"/>
  <c r="Y5" i="51" s="1"/>
  <c r="Z5" i="12"/>
  <c r="Z5" i="51" s="1"/>
  <c r="AA5" i="12"/>
  <c r="AA5" i="51" s="1"/>
  <c r="F4" i="12"/>
  <c r="F4" i="51" s="1"/>
  <c r="G4" i="12"/>
  <c r="G4" i="51" s="1"/>
  <c r="H4" i="12"/>
  <c r="H4" i="51" s="1"/>
  <c r="I4" i="12"/>
  <c r="I4" i="51" s="1"/>
  <c r="J4" i="12"/>
  <c r="J4" i="51" s="1"/>
  <c r="K4" i="12"/>
  <c r="K4" i="51" s="1"/>
  <c r="L4" i="12"/>
  <c r="L4" i="51" s="1"/>
  <c r="M4" i="12"/>
  <c r="M4" i="51" s="1"/>
  <c r="N4" i="12"/>
  <c r="N4" i="51" s="1"/>
  <c r="O4" i="12"/>
  <c r="O4" i="51" s="1"/>
  <c r="P4" i="12"/>
  <c r="P4" i="51" s="1"/>
  <c r="Q4" i="12"/>
  <c r="Q4" i="51" s="1"/>
  <c r="R4" i="12"/>
  <c r="R4" i="51" s="1"/>
  <c r="S4" i="12"/>
  <c r="S4" i="51" s="1"/>
  <c r="T4" i="12"/>
  <c r="T4" i="51" s="1"/>
  <c r="U4" i="12"/>
  <c r="U4" i="51" s="1"/>
  <c r="V4" i="12"/>
  <c r="V4" i="51" s="1"/>
  <c r="W4" i="12"/>
  <c r="W4" i="51" s="1"/>
  <c r="X4" i="12"/>
  <c r="X4" i="51" s="1"/>
  <c r="Y4" i="12"/>
  <c r="Y4" i="51" s="1"/>
  <c r="Z4" i="12"/>
  <c r="Z4" i="51" s="1"/>
  <c r="AA4" i="12"/>
  <c r="AA4" i="51" s="1"/>
  <c r="C24" i="14"/>
  <c r="B17" i="38"/>
  <c r="B14" i="38"/>
  <c r="B13" i="38"/>
  <c r="S107" i="66"/>
  <c r="C358" i="63"/>
  <c r="C357" i="63"/>
  <c r="C356" i="63"/>
  <c r="C355" i="63"/>
  <c r="L295" i="62"/>
  <c r="L293" i="62"/>
  <c r="L291" i="62"/>
  <c r="L289" i="62"/>
  <c r="L287" i="62"/>
  <c r="L285" i="62"/>
  <c r="L283" i="62"/>
  <c r="L281" i="62"/>
  <c r="L279" i="62"/>
  <c r="L277" i="62"/>
  <c r="L275" i="62"/>
  <c r="L273" i="62"/>
  <c r="L271" i="62"/>
  <c r="L269" i="62"/>
  <c r="L267" i="62"/>
  <c r="L265" i="62"/>
  <c r="L263" i="62"/>
  <c r="L261" i="62"/>
  <c r="L259" i="62"/>
  <c r="L257" i="62"/>
  <c r="L255" i="62"/>
  <c r="L253" i="62"/>
  <c r="L251" i="62"/>
  <c r="L249" i="62"/>
  <c r="L247" i="62"/>
  <c r="L245" i="62"/>
  <c r="L243" i="62"/>
  <c r="L241" i="62"/>
  <c r="L239" i="62"/>
  <c r="L237" i="62"/>
  <c r="L235" i="62"/>
  <c r="L233" i="62"/>
  <c r="L231" i="62"/>
  <c r="L229" i="62"/>
  <c r="L227" i="62"/>
  <c r="L225" i="62"/>
  <c r="L223" i="62"/>
  <c r="L221" i="62"/>
  <c r="L219" i="62"/>
  <c r="L217" i="62"/>
  <c r="L215" i="62"/>
  <c r="L213" i="62"/>
  <c r="L211" i="62"/>
  <c r="L209" i="62"/>
  <c r="L207" i="62"/>
  <c r="L205" i="62"/>
  <c r="L203" i="62"/>
  <c r="L201" i="62"/>
  <c r="L199" i="62"/>
  <c r="L197" i="62"/>
  <c r="L195" i="62"/>
  <c r="L193" i="62"/>
  <c r="L191" i="62"/>
  <c r="L189" i="62"/>
  <c r="L187" i="62"/>
  <c r="L185" i="62"/>
  <c r="L183" i="62"/>
  <c r="L181" i="62"/>
  <c r="L179" i="62"/>
  <c r="L177" i="62"/>
  <c r="L175" i="62"/>
  <c r="L173" i="62"/>
  <c r="L171" i="62"/>
  <c r="L169" i="62"/>
  <c r="L167" i="62"/>
  <c r="L165" i="62"/>
  <c r="L163" i="62"/>
  <c r="L161" i="62"/>
  <c r="L159" i="62"/>
  <c r="L157" i="62"/>
  <c r="L155" i="62"/>
  <c r="L153" i="62"/>
  <c r="L151" i="62"/>
  <c r="L149" i="62"/>
  <c r="L147" i="62"/>
  <c r="L145" i="62"/>
  <c r="L143" i="62"/>
  <c r="L141" i="62"/>
  <c r="L139" i="62"/>
  <c r="L137" i="62"/>
  <c r="L135" i="62"/>
  <c r="L133" i="62"/>
  <c r="L131" i="62"/>
  <c r="L129" i="62"/>
  <c r="L127" i="62"/>
  <c r="L125" i="62"/>
  <c r="L123" i="62"/>
  <c r="L121" i="62"/>
  <c r="L119" i="62"/>
  <c r="L117" i="62"/>
  <c r="L115" i="62"/>
  <c r="L113" i="62"/>
  <c r="L111" i="62"/>
  <c r="L109" i="62"/>
  <c r="L107" i="62"/>
  <c r="L105" i="62"/>
  <c r="L103" i="62"/>
  <c r="L101" i="62"/>
  <c r="L99" i="62"/>
  <c r="L97" i="62"/>
  <c r="L95" i="62"/>
  <c r="L93" i="62"/>
  <c r="L91" i="62"/>
  <c r="L89" i="62"/>
  <c r="L87" i="62"/>
  <c r="L85" i="62"/>
  <c r="L83" i="62"/>
  <c r="L81" i="62"/>
  <c r="L79" i="62"/>
  <c r="L77" i="62"/>
  <c r="L75" i="62"/>
  <c r="L73" i="62"/>
  <c r="L71" i="62"/>
  <c r="L69" i="62"/>
  <c r="L67" i="62"/>
  <c r="L65" i="62"/>
  <c r="L63" i="62"/>
  <c r="L61" i="62"/>
  <c r="L59" i="62"/>
  <c r="L57" i="62"/>
  <c r="L55" i="62"/>
  <c r="L53" i="62"/>
  <c r="L51" i="62"/>
  <c r="L49" i="62"/>
  <c r="L47" i="62"/>
  <c r="L45" i="62"/>
  <c r="L43" i="62"/>
  <c r="L41" i="62"/>
  <c r="L39" i="62"/>
  <c r="L37" i="62"/>
  <c r="L35" i="62"/>
  <c r="L33" i="62"/>
  <c r="L31" i="62"/>
  <c r="L29" i="62"/>
  <c r="L27" i="62"/>
  <c r="L25" i="62"/>
  <c r="L23" i="62"/>
  <c r="L21" i="62"/>
  <c r="L19" i="62"/>
  <c r="L17" i="62"/>
  <c r="L15" i="62"/>
  <c r="L13" i="62"/>
  <c r="L11" i="62"/>
  <c r="L9" i="62"/>
  <c r="L7" i="62"/>
  <c r="L5" i="62"/>
  <c r="L3" i="62"/>
  <c r="K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K34" i="24"/>
  <c r="K35" i="24"/>
  <c r="K36" i="24"/>
  <c r="K37" i="24"/>
  <c r="K38" i="24"/>
  <c r="K39" i="24"/>
  <c r="K40" i="24"/>
  <c r="K41" i="24"/>
  <c r="K42" i="24"/>
  <c r="K43" i="24"/>
  <c r="K44" i="24"/>
  <c r="K45" i="24"/>
  <c r="K46" i="24"/>
  <c r="K47" i="24"/>
  <c r="K48" i="24"/>
  <c r="K49" i="24"/>
  <c r="K50" i="24"/>
  <c r="K51" i="24"/>
  <c r="K52" i="24"/>
  <c r="K53" i="24"/>
  <c r="K54" i="24"/>
  <c r="K55" i="24"/>
  <c r="K56" i="24"/>
  <c r="K57" i="24"/>
  <c r="K58" i="24"/>
  <c r="K59" i="24"/>
  <c r="K60" i="24"/>
  <c r="K61" i="24"/>
  <c r="K62" i="24"/>
  <c r="K63" i="24"/>
  <c r="K64" i="24"/>
  <c r="K65" i="24"/>
  <c r="K66" i="24"/>
  <c r="K67" i="24"/>
  <c r="K68" i="24"/>
  <c r="K69" i="24"/>
  <c r="K70" i="24"/>
  <c r="K71" i="24"/>
  <c r="K72" i="24"/>
  <c r="K73" i="24"/>
  <c r="K74" i="24"/>
  <c r="K75" i="24"/>
  <c r="K76" i="24"/>
  <c r="K77" i="24"/>
  <c r="K78" i="24"/>
  <c r="K79" i="24"/>
  <c r="K80" i="24"/>
  <c r="K81" i="24"/>
  <c r="K82" i="24"/>
  <c r="K83" i="24"/>
  <c r="K84" i="24"/>
  <c r="K85" i="24"/>
  <c r="K86" i="24"/>
  <c r="K87" i="24"/>
  <c r="K88" i="24"/>
  <c r="K89" i="24"/>
  <c r="K90" i="24"/>
  <c r="K91" i="24"/>
  <c r="K92" i="24"/>
  <c r="K93" i="24"/>
  <c r="K94" i="24"/>
  <c r="K95" i="24"/>
  <c r="K96" i="24"/>
  <c r="K97" i="24"/>
  <c r="K98" i="24"/>
  <c r="K99" i="24"/>
  <c r="K100" i="24"/>
  <c r="K101" i="24"/>
  <c r="K102" i="24"/>
  <c r="K103" i="24"/>
  <c r="K104" i="24"/>
  <c r="K105" i="24"/>
  <c r="K106" i="24"/>
  <c r="K107" i="24"/>
  <c r="K108" i="24"/>
  <c r="K109" i="24"/>
  <c r="K110" i="24"/>
  <c r="K111" i="24"/>
  <c r="K112" i="24"/>
  <c r="K113" i="24"/>
  <c r="K114" i="24"/>
  <c r="K115" i="24"/>
  <c r="K116" i="24"/>
  <c r="K117" i="24"/>
  <c r="K118" i="24"/>
  <c r="K119" i="24"/>
  <c r="K120" i="24"/>
  <c r="K121" i="24"/>
  <c r="K122" i="24"/>
  <c r="K123" i="24"/>
  <c r="K124" i="24"/>
  <c r="K125" i="24"/>
  <c r="K126" i="24"/>
  <c r="K127" i="24"/>
  <c r="K128" i="24"/>
  <c r="K129" i="24"/>
  <c r="K130" i="24"/>
  <c r="K131" i="24"/>
  <c r="K132" i="24"/>
  <c r="K133" i="24"/>
  <c r="K134" i="24"/>
  <c r="K135" i="24"/>
  <c r="K136" i="24"/>
  <c r="K137" i="24"/>
  <c r="K138" i="24"/>
  <c r="K139" i="24"/>
  <c r="K140" i="24"/>
  <c r="K141" i="24"/>
  <c r="K142" i="24"/>
  <c r="K143" i="24"/>
  <c r="K144" i="24"/>
  <c r="K145" i="24"/>
  <c r="K146" i="24"/>
  <c r="K147" i="24"/>
  <c r="K148" i="24"/>
  <c r="K149" i="24"/>
  <c r="K150" i="24"/>
  <c r="K151" i="24"/>
  <c r="K152" i="24"/>
  <c r="K153" i="24"/>
  <c r="K154" i="24"/>
  <c r="K155" i="24"/>
  <c r="K156" i="24"/>
  <c r="K157" i="24"/>
  <c r="K158" i="24"/>
  <c r="K159" i="24"/>
  <c r="K160" i="24"/>
  <c r="K161" i="24"/>
  <c r="K162" i="24"/>
  <c r="K163" i="24"/>
  <c r="K164" i="24"/>
  <c r="K165" i="24"/>
  <c r="K166" i="24"/>
  <c r="K167" i="24"/>
  <c r="K168" i="24"/>
  <c r="K169" i="24"/>
  <c r="K170" i="24"/>
  <c r="K171" i="24"/>
  <c r="K172" i="24"/>
  <c r="K173" i="24"/>
  <c r="K174" i="24"/>
  <c r="K175" i="24"/>
  <c r="K176" i="24"/>
  <c r="K177" i="24"/>
  <c r="K178" i="24"/>
  <c r="K179" i="24"/>
  <c r="K180" i="24"/>
  <c r="K181" i="24"/>
  <c r="K182" i="24"/>
  <c r="K183" i="24"/>
  <c r="K184" i="24"/>
  <c r="K185" i="24"/>
  <c r="K186" i="24"/>
  <c r="K187" i="24"/>
  <c r="K188" i="24"/>
  <c r="K189" i="24"/>
  <c r="K190" i="24"/>
  <c r="K191" i="24"/>
  <c r="K192" i="24"/>
  <c r="K193" i="24"/>
  <c r="K194" i="24"/>
  <c r="K195" i="24"/>
  <c r="K196" i="24"/>
  <c r="K197" i="24"/>
  <c r="K198" i="24"/>
  <c r="K199" i="24"/>
  <c r="K200" i="24"/>
  <c r="K201" i="24"/>
  <c r="K202" i="24"/>
  <c r="K203" i="24"/>
  <c r="K204" i="24"/>
  <c r="K205" i="24"/>
  <c r="K206" i="24"/>
  <c r="K207" i="24"/>
  <c r="K208" i="24"/>
  <c r="K209" i="24"/>
  <c r="K210" i="24"/>
  <c r="K211" i="24"/>
  <c r="K212" i="24"/>
  <c r="K213" i="24"/>
  <c r="K214" i="24"/>
  <c r="K215" i="24"/>
  <c r="K216" i="24"/>
  <c r="K217" i="24"/>
  <c r="K218" i="24"/>
  <c r="K219" i="24"/>
  <c r="K220" i="24"/>
  <c r="K221" i="24"/>
  <c r="K222" i="24"/>
  <c r="K223" i="24"/>
  <c r="K224" i="24"/>
  <c r="K225" i="24"/>
  <c r="K226" i="24"/>
  <c r="K227" i="24"/>
  <c r="K228" i="24"/>
  <c r="K229" i="24"/>
  <c r="K230" i="24"/>
  <c r="K231" i="24"/>
  <c r="K232" i="24"/>
  <c r="K233" i="24"/>
  <c r="K234" i="24"/>
  <c r="K235" i="24"/>
  <c r="K236" i="24"/>
  <c r="K237" i="24"/>
  <c r="K238" i="24"/>
  <c r="K239" i="24"/>
  <c r="K240" i="24"/>
  <c r="K241" i="24"/>
  <c r="K242" i="24"/>
  <c r="K243" i="24"/>
  <c r="K244" i="24"/>
  <c r="K245" i="24"/>
  <c r="K246" i="24"/>
  <c r="K247" i="24"/>
  <c r="K248" i="24"/>
  <c r="K249" i="24"/>
  <c r="K250" i="24"/>
  <c r="K251" i="24"/>
  <c r="K252" i="24"/>
  <c r="K253" i="24"/>
  <c r="K254" i="24"/>
  <c r="K255" i="24"/>
  <c r="K256" i="24"/>
  <c r="K257" i="24"/>
  <c r="K258" i="24"/>
  <c r="K259" i="24"/>
  <c r="K260" i="24"/>
  <c r="K261" i="24"/>
  <c r="K262" i="24"/>
  <c r="K263" i="24"/>
  <c r="K264" i="24"/>
  <c r="K265" i="24"/>
  <c r="K266" i="24"/>
  <c r="K267" i="24"/>
  <c r="K268" i="24"/>
  <c r="K269" i="24"/>
  <c r="K270" i="24"/>
  <c r="K271" i="24"/>
  <c r="K272" i="24"/>
  <c r="K273" i="24"/>
  <c r="K274" i="24"/>
  <c r="K275" i="24"/>
  <c r="K276" i="24"/>
  <c r="K277" i="24"/>
  <c r="K278" i="24"/>
  <c r="K279" i="24"/>
  <c r="K280" i="24"/>
  <c r="K281" i="24"/>
  <c r="K282" i="24"/>
  <c r="K283" i="24"/>
  <c r="K284" i="24"/>
  <c r="K285" i="24"/>
  <c r="K286" i="24"/>
  <c r="K287" i="24"/>
  <c r="K288" i="24"/>
  <c r="K289" i="24"/>
  <c r="K290" i="24"/>
  <c r="K291" i="24"/>
  <c r="K292" i="24"/>
  <c r="K293" i="24"/>
  <c r="K294" i="24"/>
  <c r="K295" i="24"/>
  <c r="K296" i="24"/>
  <c r="K297" i="24"/>
  <c r="K298" i="24"/>
  <c r="K299" i="24"/>
  <c r="K300" i="24"/>
  <c r="K301" i="24"/>
  <c r="K302" i="24"/>
  <c r="K303" i="24"/>
  <c r="K304" i="24"/>
  <c r="K305" i="24"/>
  <c r="K306" i="24"/>
  <c r="K307" i="24"/>
  <c r="K308" i="24"/>
  <c r="K309" i="24"/>
  <c r="K310" i="24"/>
  <c r="K311" i="24"/>
  <c r="K312" i="24"/>
  <c r="K313" i="24"/>
  <c r="K314" i="24"/>
  <c r="K315" i="24"/>
  <c r="K316" i="24"/>
  <c r="K317" i="24"/>
  <c r="K318" i="24"/>
  <c r="K319" i="24"/>
  <c r="K320" i="24"/>
  <c r="K321" i="24"/>
  <c r="K322" i="24"/>
  <c r="K323" i="24"/>
  <c r="K324" i="24"/>
  <c r="K325" i="24"/>
  <c r="K326" i="24"/>
  <c r="K327" i="24"/>
  <c r="K328" i="24"/>
  <c r="K329" i="24"/>
  <c r="K330" i="24"/>
  <c r="K331" i="24"/>
  <c r="K332" i="24"/>
  <c r="K333" i="24"/>
  <c r="K334" i="24"/>
  <c r="K335" i="24"/>
  <c r="K336" i="24"/>
  <c r="K337" i="24"/>
  <c r="K338" i="24"/>
  <c r="K339" i="24"/>
  <c r="K340" i="24"/>
  <c r="K341" i="24"/>
  <c r="K342" i="24"/>
  <c r="K343" i="24"/>
  <c r="K344" i="24"/>
  <c r="K345" i="24"/>
  <c r="K346" i="24"/>
  <c r="K347" i="24"/>
  <c r="K348" i="24"/>
  <c r="K349" i="24"/>
  <c r="K350" i="24"/>
  <c r="K351" i="24"/>
  <c r="K352" i="24"/>
  <c r="K353" i="24"/>
  <c r="K354" i="24"/>
  <c r="K355" i="24"/>
  <c r="K356" i="24"/>
  <c r="K357" i="24"/>
  <c r="K358" i="24"/>
  <c r="K359" i="24"/>
  <c r="K360" i="24"/>
  <c r="K361" i="24"/>
  <c r="K362" i="24"/>
  <c r="K363" i="24"/>
  <c r="K364" i="24"/>
  <c r="K365" i="24"/>
  <c r="K366" i="24"/>
  <c r="K367" i="24"/>
  <c r="K368" i="24"/>
  <c r="K369" i="24"/>
  <c r="K370" i="24"/>
  <c r="K371" i="24"/>
  <c r="K372" i="24"/>
  <c r="K373" i="24"/>
  <c r="K374" i="24"/>
  <c r="K375" i="24"/>
  <c r="K376" i="24"/>
  <c r="K377" i="24"/>
  <c r="K378" i="24"/>
  <c r="K379" i="24"/>
  <c r="K380" i="24"/>
  <c r="K381" i="24"/>
  <c r="K382" i="24"/>
  <c r="K383" i="24"/>
  <c r="K384" i="24"/>
  <c r="K385" i="24"/>
  <c r="K386" i="24"/>
  <c r="K387" i="24"/>
  <c r="K388" i="24"/>
  <c r="K389" i="24"/>
  <c r="K390" i="24"/>
  <c r="K391" i="24"/>
  <c r="K392" i="24"/>
  <c r="K393" i="24"/>
  <c r="K394" i="24"/>
  <c r="K395" i="24"/>
  <c r="K396" i="24"/>
  <c r="K397" i="24"/>
  <c r="K398" i="24"/>
  <c r="K399" i="24"/>
  <c r="K400" i="24"/>
  <c r="K401" i="24"/>
  <c r="K402" i="24"/>
  <c r="K403" i="24"/>
  <c r="K404" i="24"/>
  <c r="K405" i="24"/>
  <c r="K406" i="24"/>
  <c r="K407" i="24"/>
  <c r="K408" i="24"/>
  <c r="K409" i="24"/>
  <c r="K410" i="24"/>
  <c r="K411" i="24"/>
  <c r="K412" i="24"/>
  <c r="K413" i="24"/>
  <c r="K414" i="24"/>
  <c r="K415" i="24"/>
  <c r="K416" i="24"/>
  <c r="K417" i="24"/>
  <c r="K418" i="24"/>
  <c r="K419" i="24"/>
  <c r="K420" i="24"/>
  <c r="K421" i="24"/>
  <c r="K422" i="24"/>
  <c r="K423" i="24"/>
  <c r="K424" i="24"/>
  <c r="K425" i="24"/>
  <c r="K426" i="24"/>
  <c r="K427" i="24"/>
  <c r="K428" i="24"/>
  <c r="K429" i="24"/>
  <c r="K430" i="24"/>
  <c r="K431" i="24"/>
  <c r="K432" i="24"/>
  <c r="K433" i="24"/>
  <c r="K434" i="24"/>
  <c r="K435" i="24"/>
  <c r="K436" i="24"/>
  <c r="K437" i="24"/>
  <c r="K438" i="24"/>
  <c r="K439" i="24"/>
  <c r="K440" i="24"/>
  <c r="K441" i="24"/>
  <c r="K442" i="24"/>
  <c r="K443" i="24"/>
  <c r="K444" i="24"/>
  <c r="K445" i="24"/>
  <c r="K446" i="24"/>
  <c r="K447" i="24"/>
  <c r="K448" i="24"/>
  <c r="K449" i="24"/>
  <c r="K450" i="24"/>
  <c r="K451" i="24"/>
  <c r="K452" i="24"/>
  <c r="K453" i="24"/>
  <c r="K454" i="24"/>
  <c r="K455" i="24"/>
  <c r="K456" i="24"/>
  <c r="K457" i="24"/>
  <c r="K458" i="24"/>
  <c r="K459" i="24"/>
  <c r="K460" i="24"/>
  <c r="K461" i="24"/>
  <c r="K462" i="24"/>
  <c r="K463" i="24"/>
  <c r="K464" i="24"/>
  <c r="K465" i="24"/>
  <c r="K466" i="24"/>
  <c r="K467" i="24"/>
  <c r="K468" i="24"/>
  <c r="K469" i="24"/>
  <c r="K470" i="24"/>
  <c r="K471" i="24"/>
  <c r="K472" i="24"/>
  <c r="K473" i="24"/>
  <c r="K474" i="24"/>
  <c r="K475" i="24"/>
  <c r="K476" i="24"/>
  <c r="K477" i="24"/>
  <c r="K478" i="24"/>
  <c r="K479" i="24"/>
  <c r="K480" i="24"/>
  <c r="K481" i="24"/>
  <c r="K482" i="24"/>
  <c r="K483" i="24"/>
  <c r="K484" i="24"/>
  <c r="K485" i="24"/>
  <c r="K486" i="24"/>
  <c r="K487" i="24"/>
  <c r="K488" i="24"/>
  <c r="K489" i="24"/>
  <c r="K490" i="24"/>
  <c r="K491" i="24"/>
  <c r="K492" i="24"/>
  <c r="K493" i="24"/>
  <c r="K494" i="24"/>
  <c r="K495" i="24"/>
  <c r="K496" i="24"/>
  <c r="K497" i="24"/>
  <c r="K498" i="24"/>
  <c r="K499" i="24"/>
  <c r="K500" i="24"/>
  <c r="K501" i="24"/>
  <c r="K502" i="24"/>
  <c r="K503" i="24"/>
  <c r="K504" i="24"/>
  <c r="K505" i="24"/>
  <c r="K506" i="24"/>
  <c r="K507" i="24"/>
  <c r="K508" i="24"/>
  <c r="K509" i="24"/>
  <c r="K510" i="24"/>
  <c r="K511" i="24"/>
  <c r="K512" i="24"/>
  <c r="K513" i="24"/>
  <c r="K514" i="24"/>
  <c r="K515" i="24"/>
  <c r="K516" i="24"/>
  <c r="K517" i="24"/>
  <c r="K518" i="24"/>
  <c r="K519" i="24"/>
  <c r="K520" i="24"/>
  <c r="K521" i="24"/>
  <c r="K522" i="24"/>
  <c r="K523" i="24"/>
  <c r="K524" i="24"/>
  <c r="K525" i="24"/>
  <c r="K526" i="24"/>
  <c r="K527" i="24"/>
  <c r="K528" i="24"/>
  <c r="K529" i="24"/>
  <c r="K530" i="24"/>
  <c r="K531" i="24"/>
  <c r="K532" i="24"/>
  <c r="K533" i="24"/>
  <c r="K534" i="24"/>
  <c r="K535" i="24"/>
  <c r="K536" i="24"/>
  <c r="K537" i="24"/>
  <c r="K538" i="24"/>
  <c r="K539" i="24"/>
  <c r="K540" i="24"/>
  <c r="K541" i="24"/>
  <c r="K542" i="24"/>
  <c r="K543" i="24"/>
  <c r="K544" i="24"/>
  <c r="K545" i="24"/>
  <c r="K546" i="24"/>
  <c r="K547" i="24"/>
  <c r="K548" i="24"/>
  <c r="K549" i="24"/>
  <c r="K550" i="24"/>
  <c r="K551" i="24"/>
  <c r="K552" i="24"/>
  <c r="K553" i="24"/>
  <c r="K554" i="24"/>
  <c r="K555" i="24"/>
  <c r="K556" i="24"/>
  <c r="K557" i="24"/>
  <c r="K558" i="24"/>
  <c r="K559" i="24"/>
  <c r="K560" i="24"/>
  <c r="K561" i="24"/>
  <c r="K562" i="24"/>
  <c r="K563" i="24"/>
  <c r="K564" i="24"/>
  <c r="K565" i="24"/>
  <c r="K566" i="24"/>
  <c r="K567" i="24"/>
  <c r="K568" i="24"/>
  <c r="K569" i="24"/>
  <c r="K570" i="24"/>
  <c r="K571" i="24"/>
  <c r="K572" i="24"/>
  <c r="K573" i="24"/>
  <c r="K574" i="24"/>
  <c r="K575" i="24"/>
  <c r="K576" i="24"/>
  <c r="K577" i="24"/>
  <c r="K578" i="24"/>
  <c r="K579" i="24"/>
  <c r="K580" i="24"/>
  <c r="K581" i="24"/>
  <c r="K582" i="24"/>
  <c r="K583" i="24"/>
  <c r="K584" i="24"/>
  <c r="K585" i="24"/>
  <c r="K586" i="24"/>
  <c r="K587" i="24"/>
  <c r="K588" i="24"/>
  <c r="K589" i="24"/>
  <c r="K590" i="24"/>
  <c r="K591" i="24"/>
  <c r="K592" i="24"/>
  <c r="K593" i="24"/>
  <c r="K594" i="24"/>
  <c r="K595" i="24"/>
  <c r="K596" i="24"/>
  <c r="K597" i="24"/>
  <c r="K598" i="24"/>
  <c r="K599" i="24"/>
  <c r="K600" i="24"/>
  <c r="K601" i="24"/>
  <c r="K602" i="24"/>
  <c r="K603" i="24"/>
  <c r="K604" i="24"/>
  <c r="K605" i="24"/>
  <c r="K606" i="24"/>
  <c r="K607" i="24"/>
  <c r="K608" i="24"/>
  <c r="K609" i="24"/>
  <c r="K610" i="24"/>
  <c r="K611" i="24"/>
  <c r="K612" i="24"/>
  <c r="K613" i="24"/>
  <c r="K614" i="24"/>
  <c r="K615" i="24"/>
  <c r="K616" i="24"/>
  <c r="K617" i="24"/>
  <c r="K618" i="24"/>
  <c r="K619" i="24"/>
  <c r="K620" i="24"/>
  <c r="K621" i="24"/>
  <c r="K622" i="24"/>
  <c r="K623" i="24"/>
  <c r="K624" i="24"/>
  <c r="K625" i="24"/>
  <c r="K626" i="24"/>
  <c r="K627" i="24"/>
  <c r="K628" i="24"/>
  <c r="K629" i="24"/>
  <c r="K630" i="24"/>
  <c r="K631" i="24"/>
  <c r="K632" i="24"/>
  <c r="K633" i="24"/>
  <c r="K634" i="24"/>
  <c r="K635" i="24"/>
  <c r="K636" i="24"/>
  <c r="K637" i="24"/>
  <c r="K638" i="24"/>
  <c r="K639" i="24"/>
  <c r="K640" i="24"/>
  <c r="K641" i="24"/>
  <c r="K642" i="24"/>
  <c r="K643" i="24"/>
  <c r="K644" i="24"/>
  <c r="K645" i="24"/>
  <c r="K646" i="24"/>
  <c r="K647" i="24"/>
  <c r="K648" i="24"/>
  <c r="K649" i="24"/>
  <c r="K650" i="24"/>
  <c r="K651" i="24"/>
  <c r="K652" i="24"/>
  <c r="K653" i="24"/>
  <c r="K654" i="24"/>
  <c r="K655" i="24"/>
  <c r="K656" i="24"/>
  <c r="K657" i="24"/>
  <c r="K658" i="24"/>
  <c r="K659" i="24"/>
  <c r="K660" i="24"/>
  <c r="K661" i="24"/>
  <c r="K662" i="24"/>
  <c r="K663" i="24"/>
  <c r="K664" i="24"/>
  <c r="K665" i="24"/>
  <c r="K666" i="24"/>
  <c r="K667" i="24"/>
  <c r="K668" i="24"/>
  <c r="K669" i="24"/>
  <c r="K670" i="24"/>
  <c r="K671" i="24"/>
  <c r="K672" i="24"/>
  <c r="K673" i="24"/>
  <c r="K674" i="24"/>
  <c r="K675" i="24"/>
  <c r="K676" i="24"/>
  <c r="K677" i="24"/>
  <c r="K678" i="24"/>
  <c r="K679" i="24"/>
  <c r="K680" i="24"/>
  <c r="K681" i="24"/>
  <c r="K682" i="24"/>
  <c r="K683" i="24"/>
  <c r="K684" i="24"/>
  <c r="K685" i="24"/>
  <c r="K686" i="24"/>
  <c r="K687" i="24"/>
  <c r="K688" i="24"/>
  <c r="K689" i="24"/>
  <c r="K690" i="24"/>
  <c r="K691" i="24"/>
  <c r="K692" i="24"/>
  <c r="K693" i="24"/>
  <c r="K694" i="24"/>
  <c r="K695" i="24"/>
  <c r="K696" i="24"/>
  <c r="K697" i="24"/>
  <c r="K698" i="24"/>
  <c r="K699" i="24"/>
  <c r="K700" i="24"/>
  <c r="K701" i="24"/>
  <c r="K702" i="24"/>
  <c r="K703" i="24"/>
  <c r="K704" i="24"/>
  <c r="K705" i="24"/>
  <c r="K706" i="24"/>
  <c r="K707" i="24"/>
  <c r="K708" i="24"/>
  <c r="K709" i="24"/>
  <c r="K710" i="24"/>
  <c r="K711" i="24"/>
  <c r="K712" i="24"/>
  <c r="K713" i="24"/>
  <c r="K714" i="24"/>
  <c r="K715" i="24"/>
  <c r="K716" i="24"/>
  <c r="K717" i="24"/>
  <c r="K718" i="24"/>
  <c r="K719" i="24"/>
  <c r="K720" i="24"/>
  <c r="K721" i="24"/>
  <c r="K722" i="24"/>
  <c r="K723" i="24"/>
  <c r="K724" i="24"/>
  <c r="K725" i="24"/>
  <c r="K726" i="24"/>
  <c r="K727" i="24"/>
  <c r="K728" i="24"/>
  <c r="K729" i="24"/>
  <c r="K730" i="24"/>
  <c r="K731" i="24"/>
  <c r="K732" i="24"/>
  <c r="K733" i="24"/>
  <c r="K734" i="24"/>
  <c r="K735" i="24"/>
  <c r="K736" i="24"/>
  <c r="K737" i="24"/>
  <c r="K738" i="24"/>
  <c r="K739" i="24"/>
  <c r="K740" i="24"/>
  <c r="K741" i="24"/>
  <c r="K742" i="24"/>
  <c r="K743" i="24"/>
  <c r="K744" i="24"/>
  <c r="K745" i="24"/>
  <c r="K746" i="24"/>
  <c r="K747" i="24"/>
  <c r="K748" i="24"/>
  <c r="K749" i="24"/>
  <c r="K750" i="24"/>
  <c r="K751" i="24"/>
  <c r="K752" i="24"/>
  <c r="K753" i="24"/>
  <c r="K754" i="24"/>
  <c r="K755" i="24"/>
  <c r="K756" i="24"/>
  <c r="K757" i="24"/>
  <c r="K758" i="24"/>
  <c r="K759" i="24"/>
  <c r="K760" i="24"/>
  <c r="K761" i="24"/>
  <c r="K762" i="24"/>
  <c r="K763" i="24"/>
  <c r="K764" i="24"/>
  <c r="K765" i="24"/>
  <c r="K766" i="24"/>
  <c r="K767" i="24"/>
  <c r="K768" i="24"/>
  <c r="K769" i="24"/>
  <c r="K770" i="24"/>
  <c r="K771" i="24"/>
  <c r="K772" i="24"/>
  <c r="K773" i="24"/>
  <c r="K774" i="24"/>
  <c r="K775" i="24"/>
  <c r="K776" i="24"/>
  <c r="K777" i="24"/>
  <c r="K778" i="24"/>
  <c r="K779" i="24"/>
  <c r="K780" i="24"/>
  <c r="K781" i="24"/>
  <c r="K782" i="24"/>
  <c r="K783" i="24"/>
  <c r="K784" i="24"/>
  <c r="K785" i="24"/>
  <c r="K786" i="24"/>
  <c r="K787" i="24"/>
  <c r="K788" i="24"/>
  <c r="K789" i="24"/>
  <c r="K790" i="24"/>
  <c r="K791" i="24"/>
  <c r="K792" i="24"/>
  <c r="K793" i="24"/>
  <c r="K794" i="24"/>
  <c r="K795" i="24"/>
  <c r="K796" i="24"/>
  <c r="K797" i="24"/>
  <c r="K798" i="24"/>
  <c r="K799" i="24"/>
  <c r="K800" i="24"/>
  <c r="K801" i="24"/>
  <c r="K802" i="24"/>
  <c r="K803" i="24"/>
  <c r="K804" i="24"/>
  <c r="K805" i="24"/>
  <c r="K806" i="24"/>
  <c r="K807" i="24"/>
  <c r="K808" i="24"/>
  <c r="K809" i="24"/>
  <c r="K810" i="24"/>
  <c r="K811" i="24"/>
  <c r="K812" i="24"/>
  <c r="K813" i="24"/>
  <c r="K814" i="24"/>
  <c r="K815" i="24"/>
  <c r="K816" i="24"/>
  <c r="K817" i="24"/>
  <c r="K818" i="24"/>
  <c r="K819" i="24"/>
  <c r="K820" i="24"/>
  <c r="K821" i="24"/>
  <c r="K822" i="24"/>
  <c r="K823" i="24"/>
  <c r="K824" i="24"/>
  <c r="K825" i="24"/>
  <c r="K826" i="24"/>
  <c r="K827" i="24"/>
  <c r="K828" i="24"/>
  <c r="K829" i="24"/>
  <c r="K830" i="24"/>
  <c r="K831" i="24"/>
  <c r="K832" i="24"/>
  <c r="K833" i="24"/>
  <c r="K834" i="24"/>
  <c r="K835" i="24"/>
  <c r="K836" i="24"/>
  <c r="K837" i="24"/>
  <c r="K838" i="24"/>
  <c r="K839" i="24"/>
  <c r="K840" i="24"/>
  <c r="K841" i="24"/>
  <c r="K842" i="24"/>
  <c r="K843" i="24"/>
  <c r="K844" i="24"/>
  <c r="K845" i="24"/>
  <c r="K846" i="24"/>
  <c r="K847" i="24"/>
  <c r="K848" i="24"/>
  <c r="K849" i="24"/>
  <c r="K850" i="24"/>
  <c r="K851" i="24"/>
  <c r="K852" i="24"/>
  <c r="K853" i="24"/>
  <c r="K854" i="24"/>
  <c r="K855" i="24"/>
  <c r="K856" i="24"/>
  <c r="K857" i="24"/>
  <c r="K858" i="24"/>
  <c r="K859" i="24"/>
  <c r="K860" i="24"/>
  <c r="K861" i="24"/>
  <c r="K862" i="24"/>
  <c r="K863" i="24"/>
  <c r="K864" i="24"/>
  <c r="K865" i="24"/>
  <c r="K866" i="24"/>
  <c r="K867" i="24"/>
  <c r="K868" i="24"/>
  <c r="K869" i="24"/>
  <c r="K870" i="24"/>
  <c r="K871" i="24"/>
  <c r="K872" i="24"/>
  <c r="K873" i="24"/>
  <c r="K874" i="24"/>
  <c r="K875" i="24"/>
  <c r="K876" i="24"/>
  <c r="K877" i="24"/>
  <c r="K878" i="24"/>
  <c r="K879" i="24"/>
  <c r="K880" i="24"/>
  <c r="K881" i="24"/>
  <c r="K882" i="24"/>
  <c r="K883" i="24"/>
  <c r="K884" i="24"/>
  <c r="K885" i="24"/>
  <c r="K886" i="24"/>
  <c r="K887" i="24"/>
  <c r="K888" i="24"/>
  <c r="K889" i="24"/>
  <c r="K890" i="24"/>
  <c r="K891" i="24"/>
  <c r="K892" i="24"/>
  <c r="K893" i="24"/>
  <c r="K894" i="24"/>
  <c r="K895" i="24"/>
  <c r="K896" i="24"/>
  <c r="K897" i="24"/>
  <c r="K898" i="24"/>
  <c r="K899" i="24"/>
  <c r="K900" i="24"/>
  <c r="K901" i="24"/>
  <c r="K902" i="24"/>
  <c r="K903" i="24"/>
  <c r="K904" i="24"/>
  <c r="K905" i="24"/>
  <c r="K906" i="24"/>
  <c r="K907" i="24"/>
  <c r="K908" i="24"/>
  <c r="K909" i="24"/>
  <c r="K910" i="24"/>
  <c r="K911" i="24"/>
  <c r="K912" i="24"/>
  <c r="K913" i="24"/>
  <c r="K914" i="24"/>
  <c r="K915" i="24"/>
  <c r="K916" i="24"/>
  <c r="K917" i="24"/>
  <c r="K918" i="24"/>
  <c r="K919" i="24"/>
  <c r="K920" i="24"/>
  <c r="K921" i="24"/>
  <c r="K922" i="24"/>
  <c r="K923" i="24"/>
  <c r="K924" i="24"/>
  <c r="K925" i="24"/>
  <c r="K926" i="24"/>
  <c r="K927" i="24"/>
  <c r="K928" i="24"/>
  <c r="K929" i="24"/>
  <c r="K930" i="24"/>
  <c r="K931" i="24"/>
  <c r="K932" i="24"/>
  <c r="K933" i="24"/>
  <c r="K934" i="24"/>
  <c r="K935" i="24"/>
  <c r="K936" i="24"/>
  <c r="K937" i="24"/>
  <c r="K938" i="24"/>
  <c r="K939" i="24"/>
  <c r="K940" i="24"/>
  <c r="K941" i="24"/>
  <c r="K942" i="24"/>
  <c r="K943" i="24"/>
  <c r="K944" i="24"/>
  <c r="K945" i="24"/>
  <c r="K946" i="24"/>
  <c r="K947" i="24"/>
  <c r="K948" i="24"/>
  <c r="K949" i="24"/>
  <c r="K950" i="24"/>
  <c r="K951" i="24"/>
  <c r="K952" i="24"/>
  <c r="K953" i="24"/>
  <c r="K954" i="24"/>
  <c r="K955" i="24"/>
  <c r="K956" i="24"/>
  <c r="K957" i="24"/>
  <c r="K958" i="24"/>
  <c r="K959" i="24"/>
  <c r="K960" i="24"/>
  <c r="K961" i="24"/>
  <c r="K962" i="24"/>
  <c r="K963" i="24"/>
  <c r="K964" i="24"/>
  <c r="K965" i="24"/>
  <c r="K966" i="24"/>
  <c r="K967" i="24"/>
  <c r="K968" i="24"/>
  <c r="K969" i="24"/>
  <c r="K970" i="24"/>
  <c r="K971" i="24"/>
  <c r="K972" i="24"/>
  <c r="K973" i="24"/>
  <c r="K974" i="24"/>
  <c r="K975" i="24"/>
  <c r="K976" i="24"/>
  <c r="K977" i="24"/>
  <c r="K978" i="24"/>
  <c r="K979" i="24"/>
  <c r="K980" i="24"/>
  <c r="K981" i="24"/>
  <c r="K982" i="24"/>
  <c r="K983" i="24"/>
  <c r="K984" i="24"/>
  <c r="K985" i="24"/>
  <c r="K986" i="24"/>
  <c r="K987" i="24"/>
  <c r="K988" i="24"/>
  <c r="K989" i="24"/>
  <c r="K990" i="24"/>
  <c r="K991" i="24"/>
  <c r="K992" i="24"/>
  <c r="K993" i="24"/>
  <c r="K994" i="24"/>
  <c r="K995" i="24"/>
  <c r="K996" i="24"/>
  <c r="K997" i="24"/>
  <c r="K998" i="24"/>
  <c r="K999" i="24"/>
  <c r="K1000" i="24"/>
  <c r="K1001" i="24"/>
  <c r="K1002" i="24"/>
  <c r="K1003" i="24"/>
  <c r="K1004" i="24"/>
  <c r="K1005" i="24"/>
  <c r="K1006" i="24"/>
  <c r="K1007" i="24"/>
  <c r="K1008" i="24"/>
  <c r="K1009" i="24"/>
  <c r="K1010" i="24"/>
  <c r="K1011" i="24"/>
  <c r="K1012" i="24"/>
  <c r="K1013" i="24"/>
  <c r="K1014" i="24"/>
  <c r="K1015" i="24"/>
  <c r="K1016" i="24"/>
  <c r="K1017" i="24"/>
  <c r="K1018" i="24"/>
  <c r="K1019" i="24"/>
  <c r="K1020" i="24"/>
  <c r="K1021" i="24"/>
  <c r="K1022" i="24"/>
  <c r="K1023" i="24"/>
  <c r="K1024" i="24"/>
  <c r="K1025" i="24"/>
  <c r="K1026" i="24"/>
  <c r="K1027" i="24"/>
  <c r="K1028" i="24"/>
  <c r="K1029" i="24"/>
  <c r="K1030" i="24"/>
  <c r="K1031" i="24"/>
  <c r="K1032" i="24"/>
  <c r="K1033" i="24"/>
  <c r="K1034" i="24"/>
  <c r="K1035" i="24"/>
  <c r="K1036" i="24"/>
  <c r="K1037" i="24"/>
  <c r="K1038" i="24"/>
  <c r="K1039" i="24"/>
  <c r="K1040" i="24"/>
  <c r="K1041" i="24"/>
  <c r="K1042" i="24"/>
  <c r="K1043" i="24"/>
  <c r="K1044" i="24"/>
  <c r="K1045" i="24"/>
  <c r="K1046" i="24"/>
  <c r="K1047" i="24"/>
  <c r="K1048" i="24"/>
  <c r="K1049" i="24"/>
  <c r="K1050" i="24"/>
  <c r="K1051" i="24"/>
  <c r="K1052" i="24"/>
  <c r="K1053" i="24"/>
  <c r="K1054" i="24"/>
  <c r="K1055" i="24"/>
  <c r="K1056" i="24"/>
  <c r="K1057" i="24"/>
  <c r="K1058" i="24"/>
  <c r="K1059" i="24"/>
  <c r="K1060" i="24"/>
  <c r="K1061" i="24"/>
  <c r="K1062" i="24"/>
  <c r="K1063" i="24"/>
  <c r="K1064" i="24"/>
  <c r="K1065" i="24"/>
  <c r="K1066" i="24"/>
  <c r="K1067" i="24"/>
  <c r="K1068" i="24"/>
  <c r="K1069" i="24"/>
  <c r="K1070" i="24"/>
  <c r="K1071" i="24"/>
  <c r="K1072" i="24"/>
  <c r="K1073" i="24"/>
  <c r="K1074" i="24"/>
  <c r="K1075" i="24"/>
  <c r="K1076" i="24"/>
  <c r="K1077" i="24"/>
  <c r="K1078" i="24"/>
  <c r="K1079" i="24"/>
  <c r="K1080" i="24"/>
  <c r="K1081" i="24"/>
  <c r="K1082" i="24"/>
  <c r="K1083" i="24"/>
  <c r="K1084" i="24"/>
  <c r="K1085" i="24"/>
  <c r="K1086" i="24"/>
  <c r="K1087" i="24"/>
  <c r="K1088" i="24"/>
  <c r="K1089" i="24"/>
  <c r="K1090" i="24"/>
  <c r="K1091" i="24"/>
  <c r="K1092" i="24"/>
  <c r="K1093" i="24"/>
  <c r="K1094" i="24"/>
  <c r="K1095" i="24"/>
  <c r="K1096" i="24"/>
  <c r="K1097" i="24"/>
  <c r="K1098" i="24"/>
  <c r="K1099" i="24"/>
  <c r="K1100" i="24"/>
  <c r="K1101" i="24"/>
  <c r="K1102" i="24"/>
  <c r="K1103" i="24"/>
  <c r="K1104" i="24"/>
  <c r="K1105" i="24"/>
  <c r="K1106" i="24"/>
  <c r="K1107" i="24"/>
  <c r="K1108" i="24"/>
  <c r="K1109" i="24"/>
  <c r="K1110" i="24"/>
  <c r="K1111" i="24"/>
  <c r="K1112" i="24"/>
  <c r="K1113" i="24"/>
  <c r="K1114" i="24"/>
  <c r="K1115" i="24"/>
  <c r="K1116" i="24"/>
  <c r="K1117" i="24"/>
  <c r="K1118" i="24"/>
  <c r="K1119" i="24"/>
  <c r="K1120" i="24"/>
  <c r="K1121" i="24"/>
  <c r="K1122" i="24"/>
  <c r="K1123" i="24"/>
  <c r="K1124" i="24"/>
  <c r="K1125" i="24"/>
  <c r="K1126" i="24"/>
  <c r="K1127" i="24"/>
  <c r="K1128" i="24"/>
  <c r="K1129" i="24"/>
  <c r="K1130" i="24"/>
  <c r="K1131" i="24"/>
  <c r="K1132" i="24"/>
  <c r="K1133" i="24"/>
  <c r="K1134" i="24"/>
  <c r="K1135" i="24"/>
  <c r="K1136" i="24"/>
  <c r="K1137" i="24"/>
  <c r="K1138" i="24"/>
  <c r="K1139" i="24"/>
  <c r="K1140" i="24"/>
  <c r="K1141" i="24"/>
  <c r="K1142" i="24"/>
  <c r="K1143" i="24"/>
  <c r="K1144" i="24"/>
  <c r="K1145" i="24"/>
  <c r="K1146" i="24"/>
  <c r="K1147" i="24"/>
  <c r="K1148" i="24"/>
  <c r="K1149" i="24"/>
  <c r="K1150" i="24"/>
  <c r="K1151" i="24"/>
  <c r="K1152" i="24"/>
  <c r="K1153" i="24"/>
  <c r="K1154" i="24"/>
  <c r="K1155" i="24"/>
  <c r="K1156" i="24"/>
  <c r="K1157" i="24"/>
  <c r="K1158" i="24"/>
  <c r="K1159" i="24"/>
  <c r="K1160" i="24"/>
  <c r="K1161" i="24"/>
  <c r="K1162" i="24"/>
  <c r="K1163" i="24"/>
  <c r="K1164" i="24"/>
  <c r="K1165" i="24"/>
  <c r="K1166" i="24"/>
  <c r="K1167" i="24"/>
  <c r="K1168" i="24"/>
  <c r="K1169" i="24"/>
  <c r="K1170" i="24"/>
  <c r="K1171" i="24"/>
  <c r="K1172" i="24"/>
  <c r="K1173" i="24"/>
  <c r="K1174" i="24"/>
  <c r="K1175" i="24"/>
  <c r="K1176" i="24"/>
  <c r="K1177" i="24"/>
  <c r="K1178" i="24"/>
  <c r="K1179" i="24"/>
  <c r="K1180" i="24"/>
  <c r="K1181" i="24"/>
  <c r="K1182" i="24"/>
  <c r="K1183" i="24"/>
  <c r="K1184" i="24"/>
  <c r="K1185" i="24"/>
  <c r="K1186" i="24"/>
  <c r="K1187" i="24"/>
  <c r="K1188" i="24"/>
  <c r="K1189" i="24"/>
  <c r="K1190" i="24"/>
  <c r="K1191" i="24"/>
  <c r="K1192" i="24"/>
  <c r="K1193" i="24"/>
  <c r="K1194" i="24"/>
  <c r="K1195" i="24"/>
  <c r="K1196" i="24"/>
  <c r="K1197" i="24"/>
  <c r="K1198" i="24"/>
  <c r="K1199" i="24"/>
  <c r="K1200" i="24"/>
  <c r="K1201" i="24"/>
  <c r="K1202" i="24"/>
  <c r="K1203" i="24"/>
  <c r="K1204" i="24"/>
  <c r="K1205" i="24"/>
  <c r="K1206" i="24"/>
  <c r="K1207" i="24"/>
  <c r="K1208" i="24"/>
  <c r="K1209" i="24"/>
  <c r="K1210" i="24"/>
  <c r="K1211" i="24"/>
  <c r="K1212" i="24"/>
  <c r="K1213" i="24"/>
  <c r="K1214" i="24"/>
  <c r="K1215" i="24"/>
  <c r="K1216" i="24"/>
  <c r="K1217" i="24"/>
  <c r="K1218" i="24"/>
  <c r="K1219" i="24"/>
  <c r="K1220" i="24"/>
  <c r="K1221" i="24"/>
  <c r="K1222" i="24"/>
  <c r="K1223" i="24"/>
  <c r="K1224" i="24"/>
  <c r="K1225" i="24"/>
  <c r="K1226" i="24"/>
  <c r="K1227" i="24"/>
  <c r="K1228" i="24"/>
  <c r="K1229" i="24"/>
  <c r="K1230" i="24"/>
  <c r="K1231" i="24"/>
  <c r="K1232" i="24"/>
  <c r="K1233" i="24"/>
  <c r="K1234" i="24"/>
  <c r="K1235" i="24"/>
  <c r="K1236" i="24"/>
  <c r="K1237" i="24"/>
  <c r="K1238" i="24"/>
  <c r="K1239" i="24"/>
  <c r="K1240" i="24"/>
  <c r="K1241" i="24"/>
  <c r="K1242" i="24"/>
  <c r="K1243" i="24"/>
  <c r="K1244" i="24"/>
  <c r="K1245" i="24"/>
  <c r="K1246" i="24"/>
  <c r="K1247" i="24"/>
  <c r="K1248" i="24"/>
  <c r="K1249" i="24"/>
  <c r="K1250" i="24"/>
  <c r="K1251" i="24"/>
  <c r="K1252" i="24"/>
  <c r="K1253" i="24"/>
  <c r="K1254" i="24"/>
  <c r="K1255" i="24"/>
  <c r="K1256" i="24"/>
  <c r="K1257" i="24"/>
  <c r="K1258" i="24"/>
  <c r="K1259" i="24"/>
  <c r="K1260" i="24"/>
  <c r="K1261" i="24"/>
  <c r="K1262" i="24"/>
  <c r="K1263" i="24"/>
  <c r="K1264" i="24"/>
  <c r="K1265" i="24"/>
  <c r="K1266" i="24"/>
  <c r="K1267" i="24"/>
  <c r="K1268" i="24"/>
  <c r="K1269" i="24"/>
  <c r="K1270" i="24"/>
  <c r="K1271" i="24"/>
  <c r="K1272" i="24"/>
  <c r="K1273" i="24"/>
  <c r="K1274" i="24"/>
  <c r="K1275" i="24"/>
  <c r="K1276" i="24"/>
  <c r="K1277" i="24"/>
  <c r="K1278" i="24"/>
  <c r="K1279" i="24"/>
  <c r="K1280" i="24"/>
  <c r="K1281" i="24"/>
  <c r="K1282" i="24"/>
  <c r="K1283" i="24"/>
  <c r="K1284" i="24"/>
  <c r="K1285" i="24"/>
  <c r="K1286" i="24"/>
  <c r="K1287" i="24"/>
  <c r="K1288" i="24"/>
  <c r="K1289" i="24"/>
  <c r="K1290" i="24"/>
  <c r="K1291" i="24"/>
  <c r="K1292" i="24"/>
  <c r="K1293" i="24"/>
  <c r="K1294" i="24"/>
  <c r="K1295" i="24"/>
  <c r="K1296" i="24"/>
  <c r="K1297" i="24"/>
  <c r="K1298" i="24"/>
  <c r="K1299" i="24"/>
  <c r="K1300" i="24"/>
  <c r="K1301" i="24"/>
  <c r="K1302" i="24"/>
  <c r="K1303" i="24"/>
  <c r="K1304" i="24"/>
  <c r="K1305" i="24"/>
  <c r="K1306" i="24"/>
  <c r="K1307" i="24"/>
  <c r="K1308" i="24"/>
  <c r="K1309" i="24"/>
  <c r="K1310" i="24"/>
  <c r="K1311" i="24"/>
  <c r="K1312" i="24"/>
  <c r="K1313" i="24"/>
  <c r="K1314" i="24"/>
  <c r="K1315" i="24"/>
  <c r="K1316" i="24"/>
  <c r="K1317" i="24"/>
  <c r="K1318" i="24"/>
  <c r="K1319" i="24"/>
  <c r="K1320" i="24"/>
  <c r="K1321" i="24"/>
  <c r="K1322" i="24"/>
  <c r="K1323" i="24"/>
  <c r="K1324" i="24"/>
  <c r="K1325" i="24"/>
  <c r="K1326" i="24"/>
  <c r="K1327" i="24"/>
  <c r="K1328" i="24"/>
  <c r="K1329" i="24"/>
  <c r="K1330" i="24"/>
  <c r="K1331" i="24"/>
  <c r="K1332" i="24"/>
  <c r="K1333" i="24"/>
  <c r="K1334" i="24"/>
  <c r="K1335" i="24"/>
  <c r="K1336" i="24"/>
  <c r="K1337" i="24"/>
  <c r="K1338" i="24"/>
  <c r="K1339" i="24"/>
  <c r="K1340" i="24"/>
  <c r="K1341" i="24"/>
  <c r="K1342" i="24"/>
  <c r="K1343" i="24"/>
  <c r="K1344" i="24"/>
  <c r="K1345" i="24"/>
  <c r="K1346" i="24"/>
  <c r="K1347" i="24"/>
  <c r="K1348" i="24"/>
  <c r="K1349" i="24"/>
  <c r="K1350" i="24"/>
  <c r="K1351" i="24"/>
  <c r="K1352" i="24"/>
  <c r="K1353" i="24"/>
  <c r="K1354" i="24"/>
  <c r="K1355" i="24"/>
  <c r="K1356" i="24"/>
  <c r="K1357" i="24"/>
  <c r="K1358" i="24"/>
  <c r="K1359" i="24"/>
  <c r="K1360" i="24"/>
  <c r="K1361" i="24"/>
  <c r="K1362" i="24"/>
  <c r="K1363" i="24"/>
  <c r="K1364" i="24"/>
  <c r="K1365" i="24"/>
  <c r="K1366" i="24"/>
  <c r="K1367" i="24"/>
  <c r="K1368" i="24"/>
  <c r="K1369" i="24"/>
  <c r="K1370" i="24"/>
  <c r="K1371" i="24"/>
  <c r="K1372" i="24"/>
  <c r="K1373" i="24"/>
  <c r="K1374" i="24"/>
  <c r="K1375" i="24"/>
  <c r="K1376" i="24"/>
  <c r="K1377" i="24"/>
  <c r="K1378" i="24"/>
  <c r="K1379" i="24"/>
  <c r="K1380" i="24"/>
  <c r="K1381" i="24"/>
  <c r="K1382" i="24"/>
  <c r="K1383" i="24"/>
  <c r="K1384" i="24"/>
  <c r="K1385" i="24"/>
  <c r="K1386" i="24"/>
  <c r="K1387" i="24"/>
  <c r="K1388" i="24"/>
  <c r="K1389" i="24"/>
  <c r="K1390" i="24"/>
  <c r="K1391" i="24"/>
  <c r="K1392" i="24"/>
  <c r="K1393" i="24"/>
  <c r="K1394" i="24"/>
  <c r="K1395" i="24"/>
  <c r="K1396" i="24"/>
  <c r="K1397" i="24"/>
  <c r="K1398" i="24"/>
  <c r="K1399" i="24"/>
  <c r="K1400" i="24"/>
  <c r="K1401" i="24"/>
  <c r="K1402" i="24"/>
  <c r="K1403" i="24"/>
  <c r="K1404" i="24"/>
  <c r="K1405" i="24"/>
  <c r="K1406" i="24"/>
  <c r="K1407" i="24"/>
  <c r="K1408" i="24"/>
  <c r="K1409" i="24"/>
  <c r="K1410" i="24"/>
  <c r="K1411" i="24"/>
  <c r="K1412" i="24"/>
  <c r="K1413" i="24"/>
  <c r="K1414" i="24"/>
  <c r="K1415" i="24"/>
  <c r="K1416" i="24"/>
  <c r="K1417" i="24"/>
  <c r="K1418" i="24"/>
  <c r="K1419" i="24"/>
  <c r="K1420" i="24"/>
  <c r="K1421" i="24"/>
  <c r="K1422" i="24"/>
  <c r="K1423" i="24"/>
  <c r="K1424" i="24"/>
  <c r="K1425" i="24"/>
  <c r="K1426" i="24"/>
  <c r="K1427" i="24"/>
  <c r="K1428" i="24"/>
  <c r="K1429" i="24"/>
  <c r="K1430" i="24"/>
  <c r="K1431" i="24"/>
  <c r="K1432" i="24"/>
  <c r="K1433" i="24"/>
  <c r="K1434" i="24"/>
  <c r="K1435" i="24"/>
  <c r="K1436" i="24"/>
  <c r="K1437" i="24"/>
  <c r="K1438" i="24"/>
  <c r="K1439" i="24"/>
  <c r="K1440" i="24"/>
  <c r="K1441" i="24"/>
  <c r="K1442" i="24"/>
  <c r="K1443" i="24"/>
  <c r="K1444" i="24"/>
  <c r="K1445" i="24"/>
  <c r="K1446" i="24"/>
  <c r="K1447" i="24"/>
  <c r="K1448" i="24"/>
  <c r="K1449" i="24"/>
  <c r="K1450" i="24"/>
  <c r="K1451" i="24"/>
  <c r="K1452" i="24"/>
  <c r="K1453" i="24"/>
  <c r="K1454" i="24"/>
  <c r="K1455" i="24"/>
  <c r="K1456" i="24"/>
  <c r="K1457" i="24"/>
  <c r="K1458" i="24"/>
  <c r="K1459" i="24"/>
  <c r="K1460" i="24"/>
  <c r="K1461" i="24"/>
  <c r="K1462" i="24"/>
  <c r="K1463" i="24"/>
  <c r="K1464" i="24"/>
  <c r="K1465" i="24"/>
  <c r="K1466" i="24"/>
  <c r="K1467" i="24"/>
  <c r="K1468" i="24"/>
  <c r="K1469" i="24"/>
  <c r="K1470" i="24"/>
  <c r="K1471" i="24"/>
  <c r="K1472" i="24"/>
  <c r="K1473" i="24"/>
  <c r="K1474" i="24"/>
  <c r="K1475" i="24"/>
  <c r="K1476" i="24"/>
  <c r="K1477" i="24"/>
  <c r="K1478" i="24"/>
  <c r="K1479" i="24"/>
  <c r="K1480" i="24"/>
  <c r="K1481" i="24"/>
  <c r="K1482" i="24"/>
  <c r="K1483" i="24"/>
  <c r="K1484" i="24"/>
  <c r="K1485" i="24"/>
  <c r="K1486" i="24"/>
  <c r="K1487" i="24"/>
  <c r="K1488" i="24"/>
  <c r="K1489" i="24"/>
  <c r="K1490" i="24"/>
  <c r="K1491" i="24"/>
  <c r="K1492" i="24"/>
  <c r="K1493" i="24"/>
  <c r="K1494" i="24"/>
  <c r="K1495" i="24"/>
  <c r="K1496" i="24"/>
  <c r="K1497" i="24"/>
  <c r="K1498" i="24"/>
  <c r="K1499" i="24"/>
  <c r="K1500" i="24"/>
  <c r="K1501" i="24"/>
  <c r="K1502" i="24"/>
  <c r="K1503" i="24"/>
  <c r="K1504" i="24"/>
  <c r="K1505" i="24"/>
  <c r="K1506" i="24"/>
  <c r="K1507" i="24"/>
  <c r="K1508" i="24"/>
  <c r="K1509" i="24"/>
  <c r="K1510" i="24"/>
  <c r="K1511" i="24"/>
  <c r="K1512" i="24"/>
  <c r="K1513" i="24"/>
  <c r="K1514" i="24"/>
  <c r="K1515" i="24"/>
  <c r="K1516" i="24"/>
  <c r="K1517" i="24"/>
  <c r="K1518" i="24"/>
  <c r="K1519" i="24"/>
  <c r="K1520" i="24"/>
  <c r="K1521" i="24"/>
  <c r="K1522" i="24"/>
  <c r="K1523" i="24"/>
  <c r="K1524" i="24"/>
  <c r="K1525" i="24"/>
  <c r="K1526" i="24"/>
  <c r="K1527" i="24"/>
  <c r="K1528" i="24"/>
  <c r="K1529" i="24"/>
  <c r="K1530" i="24"/>
  <c r="K1531" i="24"/>
  <c r="K1532" i="24"/>
  <c r="K1533" i="24"/>
  <c r="K1534" i="24"/>
  <c r="K1535" i="24"/>
  <c r="K1536" i="24"/>
  <c r="K1537" i="24"/>
  <c r="K1538" i="24"/>
  <c r="K1539" i="24"/>
  <c r="K1540" i="24"/>
  <c r="K1541" i="24"/>
  <c r="K1542" i="24"/>
  <c r="K1543" i="24"/>
  <c r="K1544" i="24"/>
  <c r="K1545" i="24"/>
  <c r="K1546" i="24"/>
  <c r="K1547" i="24"/>
  <c r="K1548" i="24"/>
  <c r="K1549" i="24"/>
  <c r="K1550" i="24"/>
  <c r="K1551" i="24"/>
  <c r="K1552" i="24"/>
  <c r="K1553" i="24"/>
  <c r="K1554" i="24"/>
  <c r="K1555" i="24"/>
  <c r="K1556" i="24"/>
  <c r="K1557" i="24"/>
  <c r="K1558" i="24"/>
  <c r="K1559" i="24"/>
  <c r="K1560" i="24"/>
  <c r="K1561" i="24"/>
  <c r="K1562" i="24"/>
  <c r="K1563" i="24"/>
  <c r="K1564" i="24"/>
  <c r="K1565" i="24"/>
  <c r="K1566" i="24"/>
  <c r="K1567" i="24"/>
  <c r="K1568" i="24"/>
  <c r="K1569" i="24"/>
  <c r="K1570" i="24"/>
  <c r="K1571" i="24"/>
  <c r="K1572" i="24"/>
  <c r="K1573" i="24"/>
  <c r="K1574" i="24"/>
  <c r="K1575" i="24"/>
  <c r="K1576" i="24"/>
  <c r="K1577" i="24"/>
  <c r="K1578" i="24"/>
  <c r="K1579" i="24"/>
  <c r="K1580" i="24"/>
  <c r="K1581" i="24"/>
  <c r="K1582" i="24"/>
  <c r="K1583" i="24"/>
  <c r="K1584" i="24"/>
  <c r="K1585" i="24"/>
  <c r="K1586" i="24"/>
  <c r="K1587" i="24"/>
  <c r="K1588" i="24"/>
  <c r="K1589" i="24"/>
  <c r="K1590" i="24"/>
  <c r="K1591" i="24"/>
  <c r="K1592" i="24"/>
  <c r="K1593" i="24"/>
  <c r="K1594" i="24"/>
  <c r="K1595" i="24"/>
  <c r="K1596" i="24"/>
  <c r="K1597" i="24"/>
  <c r="K1598" i="24"/>
  <c r="K1599" i="24"/>
  <c r="K1600" i="24"/>
  <c r="K1601" i="24"/>
  <c r="K1602" i="24"/>
  <c r="K1603" i="24"/>
  <c r="K1604" i="24"/>
  <c r="K1605" i="24"/>
  <c r="K1606" i="24"/>
  <c r="K1607" i="24"/>
  <c r="K1608" i="24"/>
  <c r="K1609" i="24"/>
  <c r="K1610" i="24"/>
  <c r="K1611" i="24"/>
  <c r="K1612" i="24"/>
  <c r="K1613" i="24"/>
  <c r="K1614" i="24"/>
  <c r="K1615" i="24"/>
  <c r="K1616" i="24"/>
  <c r="K1617" i="24"/>
  <c r="K1618" i="24"/>
  <c r="K1619" i="24"/>
  <c r="K1620" i="24"/>
  <c r="K1621" i="24"/>
  <c r="K1622" i="24"/>
  <c r="K1623" i="24"/>
  <c r="K1624" i="24"/>
  <c r="K1625" i="24"/>
  <c r="K1626" i="24"/>
  <c r="K1627" i="24"/>
  <c r="K1628" i="24"/>
  <c r="K1629" i="24"/>
  <c r="K1630" i="24"/>
  <c r="K1631" i="24"/>
  <c r="K1632" i="24"/>
  <c r="K1633" i="24"/>
  <c r="K1634" i="24"/>
  <c r="K1635" i="24"/>
  <c r="K1636" i="24"/>
  <c r="K1637" i="24"/>
  <c r="K1638" i="24"/>
  <c r="K1639" i="24"/>
  <c r="K1640" i="24"/>
  <c r="K1641" i="24"/>
  <c r="K1642" i="24"/>
  <c r="K1643" i="24"/>
  <c r="K1644" i="24"/>
  <c r="K1645" i="24"/>
  <c r="K1646" i="24"/>
  <c r="K1647" i="24"/>
  <c r="K1648" i="24"/>
  <c r="K1649" i="24"/>
  <c r="K1650" i="24"/>
  <c r="K1651" i="24"/>
  <c r="K1652" i="24"/>
  <c r="K1653" i="24"/>
  <c r="K1654" i="24"/>
  <c r="K1655" i="24"/>
  <c r="K1656" i="24"/>
  <c r="K1657" i="24"/>
  <c r="K1658" i="24"/>
  <c r="K1659" i="24"/>
  <c r="K1660" i="24"/>
  <c r="K1661" i="24"/>
  <c r="K1662" i="24"/>
  <c r="K1663" i="24"/>
  <c r="K1664" i="24"/>
  <c r="K1665" i="24"/>
  <c r="K1666" i="24"/>
  <c r="K1667" i="24"/>
  <c r="K1668" i="24"/>
  <c r="K1669" i="24"/>
  <c r="K1670" i="24"/>
  <c r="K1671" i="24"/>
  <c r="K1672" i="24"/>
  <c r="K1673" i="24"/>
  <c r="K1674" i="24"/>
  <c r="K1675" i="24"/>
  <c r="K1676" i="24"/>
  <c r="K1677" i="24"/>
  <c r="K1678" i="24"/>
  <c r="K1679" i="24"/>
  <c r="K1680" i="24"/>
  <c r="K1681" i="24"/>
  <c r="K1682" i="24"/>
  <c r="K1683" i="24"/>
  <c r="K1684" i="24"/>
  <c r="K1685" i="24"/>
  <c r="K1686" i="24"/>
  <c r="K1687" i="24"/>
  <c r="K1688" i="24"/>
  <c r="K1689" i="24"/>
  <c r="K1690" i="24"/>
  <c r="K1691" i="24"/>
  <c r="K1692" i="24"/>
  <c r="K1693" i="24"/>
  <c r="K1694" i="24"/>
  <c r="K1695" i="24"/>
  <c r="K1696" i="24"/>
  <c r="K1697" i="24"/>
  <c r="K1698" i="24"/>
  <c r="K1699" i="24"/>
  <c r="K1700" i="24"/>
  <c r="K1701" i="24"/>
  <c r="K1702" i="24"/>
  <c r="K1703" i="24"/>
  <c r="K1704" i="24"/>
  <c r="K1705" i="24"/>
  <c r="K1706" i="24"/>
  <c r="K1707" i="24"/>
  <c r="K1708" i="24"/>
  <c r="K1709" i="24"/>
  <c r="K1710" i="24"/>
  <c r="K1711" i="24"/>
  <c r="K1712" i="24"/>
  <c r="K1713" i="24"/>
  <c r="K1714" i="24"/>
  <c r="K1715" i="24"/>
  <c r="K1716" i="24"/>
  <c r="K1717" i="24"/>
  <c r="K1718" i="24"/>
  <c r="K1719" i="24"/>
  <c r="K1720" i="24"/>
  <c r="K1721" i="24"/>
  <c r="K1722" i="24"/>
  <c r="K1723" i="24"/>
  <c r="K1724" i="24"/>
  <c r="K1725" i="24"/>
  <c r="K1726" i="24"/>
  <c r="K1727" i="24"/>
  <c r="K1728" i="24"/>
  <c r="K1729" i="24"/>
  <c r="K1730" i="24"/>
  <c r="K1731" i="24"/>
  <c r="K1732" i="24"/>
  <c r="K1733" i="24"/>
  <c r="K1734" i="24"/>
  <c r="K1735" i="24"/>
  <c r="K1736" i="24"/>
  <c r="K1737" i="24"/>
  <c r="K1738" i="24"/>
  <c r="K1739" i="24"/>
  <c r="K1740" i="24"/>
  <c r="K1741" i="24"/>
  <c r="K1742" i="24"/>
  <c r="K1743" i="24"/>
  <c r="K1744" i="24"/>
  <c r="K1745" i="24"/>
  <c r="K1746" i="24"/>
  <c r="K1747" i="24"/>
  <c r="K1748" i="24"/>
  <c r="K1749" i="24"/>
  <c r="K1750" i="24"/>
  <c r="K1751" i="24"/>
  <c r="K1752" i="24"/>
  <c r="K1753" i="24"/>
  <c r="K1754" i="24"/>
  <c r="K1755" i="24"/>
  <c r="K1756" i="24"/>
  <c r="K1757" i="24"/>
  <c r="K1758" i="24"/>
  <c r="K1759" i="24"/>
  <c r="K1760" i="24"/>
  <c r="K1761" i="24"/>
  <c r="K1762" i="24"/>
  <c r="K1763" i="24"/>
  <c r="K1764" i="24"/>
  <c r="K1765" i="24"/>
  <c r="K1766" i="24"/>
  <c r="K1767" i="24"/>
  <c r="K1768" i="24"/>
  <c r="K1769" i="24"/>
  <c r="K1770" i="24"/>
  <c r="K1771" i="24"/>
  <c r="K1772" i="24"/>
  <c r="K1773" i="24"/>
  <c r="K1774" i="24"/>
  <c r="K1775" i="24"/>
  <c r="K1776" i="24"/>
  <c r="K1777" i="24"/>
  <c r="K1778" i="24"/>
  <c r="K1779" i="24"/>
  <c r="K1780" i="24"/>
  <c r="K1781" i="24"/>
  <c r="K1782" i="24"/>
  <c r="K1783" i="24"/>
  <c r="K1784" i="24"/>
  <c r="K1785" i="24"/>
  <c r="K1786" i="24"/>
  <c r="K1787" i="24"/>
  <c r="K1788" i="24"/>
  <c r="K1789" i="24"/>
  <c r="K1790" i="24"/>
  <c r="K1791" i="24"/>
  <c r="K1792" i="24"/>
  <c r="K1793" i="24"/>
  <c r="K1794" i="24"/>
  <c r="K1795" i="24"/>
  <c r="K1796" i="24"/>
  <c r="K1797" i="24"/>
  <c r="K1798" i="24"/>
  <c r="K1799" i="24"/>
  <c r="K1800" i="24"/>
  <c r="K1801" i="24"/>
  <c r="K1802" i="24"/>
  <c r="K1803" i="24"/>
  <c r="K1804" i="24"/>
  <c r="K1805" i="24"/>
  <c r="K1806" i="24"/>
  <c r="K1807" i="24"/>
  <c r="K1808" i="24"/>
  <c r="K1809" i="24"/>
  <c r="K1810" i="24"/>
  <c r="K1811" i="24"/>
  <c r="K1812" i="24"/>
  <c r="K1813" i="24"/>
  <c r="K1814" i="24"/>
  <c r="K1815" i="24"/>
  <c r="K1816" i="24"/>
  <c r="K1817" i="24"/>
  <c r="K1818" i="24"/>
  <c r="K1819" i="24"/>
  <c r="K1820" i="24"/>
  <c r="K1821" i="24"/>
  <c r="K1822" i="24"/>
  <c r="K1823" i="24"/>
  <c r="K1824" i="24"/>
  <c r="K1825" i="24"/>
  <c r="K1826" i="24"/>
  <c r="K1827" i="24"/>
  <c r="K1828" i="24"/>
  <c r="K1829" i="24"/>
  <c r="K1830" i="24"/>
  <c r="K1831" i="24"/>
  <c r="K1832" i="24"/>
  <c r="K1833" i="24"/>
  <c r="K1834" i="24"/>
  <c r="K1835" i="24"/>
  <c r="K1836" i="24"/>
  <c r="K1837" i="24"/>
  <c r="K1838" i="24"/>
  <c r="K1839" i="24"/>
  <c r="K1840" i="24"/>
  <c r="K1841" i="24"/>
  <c r="K1842" i="24"/>
  <c r="K1843" i="24"/>
  <c r="K1844" i="24"/>
  <c r="K1845" i="24"/>
  <c r="K1846" i="24"/>
  <c r="K1847" i="24"/>
  <c r="K1848" i="24"/>
  <c r="K1849" i="24"/>
  <c r="K1850" i="24"/>
  <c r="K1851" i="24"/>
  <c r="K1852" i="24"/>
  <c r="K1853" i="24"/>
  <c r="K1854" i="24"/>
  <c r="K1855" i="24"/>
  <c r="K1856" i="24"/>
  <c r="K1857" i="24"/>
  <c r="K1858" i="24"/>
  <c r="K1859" i="24"/>
  <c r="K1860" i="24"/>
  <c r="K1861" i="24"/>
  <c r="K1862" i="24"/>
  <c r="K1863" i="24"/>
  <c r="K1864" i="24"/>
  <c r="K1865" i="24"/>
  <c r="K1866" i="24"/>
  <c r="K1867" i="24"/>
  <c r="K1868" i="24"/>
  <c r="K1869" i="24"/>
  <c r="K1870" i="24"/>
  <c r="K1871" i="24"/>
  <c r="K1872" i="24"/>
  <c r="K1873" i="24"/>
  <c r="K1874" i="24"/>
  <c r="K1875" i="24"/>
  <c r="K1876" i="24"/>
  <c r="K1877" i="24"/>
  <c r="K1878" i="24"/>
  <c r="K1879" i="24"/>
  <c r="K1880" i="24"/>
  <c r="K1881" i="24"/>
  <c r="K1882" i="24"/>
  <c r="K1883" i="24"/>
  <c r="K1884" i="24"/>
  <c r="K1885" i="24"/>
  <c r="K1886" i="24"/>
  <c r="K1887" i="24"/>
  <c r="K1888" i="24"/>
  <c r="K1889" i="24"/>
  <c r="K1890" i="24"/>
  <c r="K1891" i="24"/>
  <c r="K1892" i="24"/>
  <c r="K1893" i="24"/>
  <c r="K1894" i="24"/>
  <c r="K1895" i="24"/>
  <c r="K1896" i="24"/>
  <c r="K1897" i="24"/>
  <c r="K1898" i="24"/>
  <c r="K1899" i="24"/>
  <c r="K1900" i="24"/>
  <c r="K1901" i="24"/>
  <c r="K1902" i="24"/>
  <c r="K1903" i="24"/>
  <c r="K1904" i="24"/>
  <c r="K1905" i="24"/>
  <c r="K1906" i="24"/>
  <c r="K1907" i="24"/>
  <c r="K1908" i="24"/>
  <c r="K1909" i="24"/>
  <c r="K1910" i="24"/>
  <c r="K1911" i="24"/>
  <c r="K1912" i="24"/>
  <c r="K1913" i="24"/>
  <c r="K1914" i="24"/>
  <c r="K1915" i="24"/>
  <c r="K1916" i="24"/>
  <c r="K1917" i="24"/>
  <c r="K1918" i="24"/>
  <c r="K1919" i="24"/>
  <c r="K1920" i="24"/>
  <c r="K1921" i="24"/>
  <c r="K1922" i="24"/>
  <c r="K1923" i="24"/>
  <c r="K1924" i="24"/>
  <c r="K1925" i="24"/>
  <c r="K1926" i="24"/>
  <c r="K1927" i="24"/>
  <c r="K1928" i="24"/>
  <c r="K1929" i="24"/>
  <c r="K1930" i="24"/>
  <c r="K1931" i="24"/>
  <c r="K1932" i="24"/>
  <c r="K1933" i="24"/>
  <c r="K1934" i="24"/>
  <c r="K1935" i="24"/>
  <c r="K1936" i="24"/>
  <c r="K1937" i="24"/>
  <c r="K1938" i="24"/>
  <c r="K1939" i="24"/>
  <c r="K1940" i="24"/>
  <c r="K1941" i="24"/>
  <c r="K1942" i="24"/>
  <c r="K1943" i="24"/>
  <c r="K1944" i="24"/>
  <c r="K1945" i="24"/>
  <c r="K1946" i="24"/>
  <c r="K1947" i="24"/>
  <c r="K1948" i="24"/>
  <c r="K1949" i="24"/>
  <c r="K1950" i="24"/>
  <c r="K1951" i="24"/>
  <c r="K1952" i="24"/>
  <c r="K1953" i="24"/>
  <c r="K1954" i="24"/>
  <c r="K1955" i="24"/>
  <c r="K1956" i="24"/>
  <c r="K1957" i="24"/>
  <c r="K1958" i="24"/>
  <c r="K1959" i="24"/>
  <c r="K1960" i="24"/>
  <c r="K1961" i="24"/>
  <c r="K1962" i="24"/>
  <c r="K1963" i="24"/>
  <c r="K1964" i="24"/>
  <c r="K1965" i="24"/>
  <c r="K1966" i="24"/>
  <c r="K1967" i="24"/>
  <c r="K1968" i="24"/>
  <c r="K1969" i="24"/>
  <c r="K1970" i="24"/>
  <c r="K1971" i="24"/>
  <c r="K1972" i="24"/>
  <c r="K1973" i="24"/>
  <c r="K1974" i="24"/>
  <c r="K1975" i="24"/>
  <c r="K1976" i="24"/>
  <c r="K1977" i="24"/>
  <c r="K1978" i="24"/>
  <c r="K1979" i="24"/>
  <c r="K1980" i="24"/>
  <c r="K1981" i="24"/>
  <c r="K1982" i="24"/>
  <c r="K1983" i="24"/>
  <c r="K1984" i="24"/>
  <c r="K1985" i="24"/>
  <c r="K1986" i="24"/>
  <c r="K1987" i="24"/>
  <c r="K1988" i="24"/>
  <c r="K1989" i="24"/>
  <c r="K1990" i="24"/>
  <c r="K1991" i="24"/>
  <c r="K1992" i="24"/>
  <c r="K1993" i="24"/>
  <c r="K1994" i="24"/>
  <c r="K1995" i="24"/>
  <c r="K1996" i="24"/>
  <c r="K1997" i="24"/>
  <c r="K1998" i="24"/>
  <c r="K1999" i="24"/>
  <c r="K2000" i="24"/>
  <c r="K2001" i="24"/>
  <c r="K2002" i="24"/>
  <c r="K2003" i="24"/>
  <c r="K2004" i="24"/>
  <c r="K2005" i="24"/>
  <c r="K2006" i="24"/>
  <c r="K2007" i="24"/>
  <c r="K2008" i="24"/>
  <c r="K2009" i="24"/>
  <c r="K2010" i="24"/>
  <c r="K2011" i="24"/>
  <c r="K2012" i="24"/>
  <c r="K2013" i="24"/>
  <c r="K2014" i="24"/>
  <c r="K2015" i="24"/>
  <c r="K2016" i="24"/>
  <c r="K2017" i="24"/>
  <c r="K2018" i="24"/>
  <c r="K2019" i="24"/>
  <c r="K2020" i="24"/>
  <c r="K2021" i="24"/>
  <c r="K2022" i="24"/>
  <c r="K2023" i="24"/>
  <c r="K2024" i="24"/>
  <c r="K2025" i="24"/>
  <c r="K2026" i="24"/>
  <c r="K2027" i="24"/>
  <c r="K2028" i="24"/>
  <c r="K2029" i="24"/>
  <c r="K2030" i="24"/>
  <c r="K2031" i="24"/>
  <c r="K2032" i="24"/>
  <c r="K2033" i="24"/>
  <c r="K2034" i="24"/>
  <c r="K2035" i="24"/>
  <c r="K2036" i="24"/>
  <c r="K2037" i="24"/>
  <c r="K2038" i="24"/>
  <c r="K2039" i="24"/>
  <c r="K2040" i="24"/>
  <c r="K2041" i="24"/>
  <c r="K2042" i="24"/>
  <c r="K2043" i="24"/>
  <c r="K2044" i="24"/>
  <c r="K2045" i="24"/>
  <c r="K2046" i="24"/>
  <c r="K2047" i="24"/>
  <c r="K2048" i="24"/>
  <c r="K2049" i="24"/>
  <c r="K2050" i="24"/>
  <c r="K2051" i="24"/>
  <c r="K2052" i="24"/>
  <c r="K2053" i="24"/>
  <c r="K2054" i="24"/>
  <c r="K2055" i="24"/>
  <c r="K2056" i="24"/>
  <c r="K2057" i="24"/>
  <c r="K2058" i="24"/>
  <c r="K2059" i="24"/>
  <c r="K2060" i="24"/>
  <c r="K2061" i="24"/>
  <c r="K2062" i="24"/>
  <c r="K2063" i="24"/>
  <c r="K2064" i="24"/>
  <c r="K2065" i="24"/>
  <c r="K2066" i="24"/>
  <c r="K2067" i="24"/>
  <c r="K2068" i="24"/>
  <c r="K2069" i="24"/>
  <c r="K2070" i="24"/>
  <c r="K2071" i="24"/>
  <c r="K2072" i="24"/>
  <c r="K2073" i="24"/>
  <c r="K2074" i="24"/>
  <c r="K2075" i="24"/>
  <c r="K2076" i="24"/>
  <c r="K2077" i="24"/>
  <c r="K2078" i="24"/>
  <c r="K2079" i="24"/>
  <c r="K2080" i="24"/>
  <c r="K2081" i="24"/>
  <c r="K2082" i="24"/>
  <c r="K2083" i="24"/>
  <c r="K2084" i="24"/>
  <c r="K2085" i="24"/>
  <c r="K2086" i="24"/>
  <c r="K2087" i="24"/>
  <c r="K2088" i="24"/>
  <c r="K2089" i="24"/>
  <c r="K2090" i="24"/>
  <c r="K2091" i="24"/>
  <c r="K2092" i="24"/>
  <c r="K2093" i="24"/>
  <c r="K2094" i="24"/>
  <c r="K2095" i="24"/>
  <c r="K2096" i="24"/>
  <c r="K2097" i="24"/>
  <c r="K2098" i="24"/>
  <c r="K2099" i="24"/>
  <c r="K2100" i="24"/>
  <c r="K2101" i="24"/>
  <c r="K2102" i="24"/>
  <c r="K2103" i="24"/>
  <c r="K2104" i="24"/>
  <c r="K2105" i="24"/>
  <c r="K2106" i="24"/>
  <c r="K2107" i="24"/>
  <c r="K2108" i="24"/>
  <c r="K2109" i="24"/>
  <c r="K2110" i="24"/>
  <c r="K2111" i="24"/>
  <c r="K2112" i="24"/>
  <c r="K2113" i="24"/>
  <c r="K2114" i="24"/>
  <c r="K2115" i="24"/>
  <c r="K2116" i="24"/>
  <c r="K2117" i="24"/>
  <c r="K2118" i="24"/>
  <c r="K2119" i="24"/>
  <c r="K2120" i="24"/>
  <c r="K2121" i="24"/>
  <c r="K2122" i="24"/>
  <c r="K2123" i="24"/>
  <c r="K2124" i="24"/>
  <c r="K2125" i="24"/>
  <c r="K2126" i="24"/>
  <c r="K2127" i="24"/>
  <c r="K2128" i="24"/>
  <c r="K2129" i="24"/>
  <c r="K2130" i="24"/>
  <c r="K2131" i="24"/>
  <c r="K2132" i="24"/>
  <c r="K2133" i="24"/>
  <c r="K2134" i="24"/>
  <c r="K2135" i="24"/>
  <c r="K2136" i="24"/>
  <c r="K2137" i="24"/>
  <c r="K2138" i="24"/>
  <c r="K2139" i="24"/>
  <c r="K2140" i="24"/>
  <c r="K2141" i="24"/>
  <c r="K2142" i="24"/>
  <c r="K2143" i="24"/>
  <c r="K2144" i="24"/>
  <c r="K2145" i="24"/>
  <c r="K2146" i="24"/>
  <c r="K2147" i="24"/>
  <c r="K2148" i="24"/>
  <c r="K2149" i="24"/>
  <c r="K2150" i="24"/>
  <c r="K2151" i="24"/>
  <c r="K2152" i="24"/>
  <c r="K2153" i="24"/>
  <c r="K2154" i="24"/>
  <c r="K2155" i="24"/>
  <c r="K2156" i="24"/>
  <c r="K2157" i="24"/>
  <c r="K2158" i="24"/>
  <c r="K2159" i="24"/>
  <c r="K2160" i="24"/>
  <c r="K2161" i="24"/>
  <c r="K2162" i="24"/>
  <c r="K2163" i="24"/>
  <c r="K2164" i="24"/>
  <c r="K2165" i="24"/>
  <c r="K2166" i="24"/>
  <c r="K2167" i="24"/>
  <c r="K2168" i="24"/>
  <c r="K2169" i="24"/>
  <c r="K2170" i="24"/>
  <c r="K2171" i="24"/>
  <c r="K2172" i="24"/>
  <c r="K2173" i="24"/>
  <c r="K2174" i="24"/>
  <c r="K2175" i="24"/>
  <c r="K2176" i="24"/>
  <c r="K2177" i="24"/>
  <c r="K2178" i="24"/>
  <c r="K2179" i="24"/>
  <c r="K2180" i="24"/>
  <c r="K2181" i="24"/>
  <c r="K2182" i="24"/>
  <c r="K2183" i="24"/>
  <c r="K2184" i="24"/>
  <c r="K2185" i="24"/>
  <c r="K2186" i="24"/>
  <c r="K2187" i="24"/>
  <c r="K2188" i="24"/>
  <c r="K2189" i="24"/>
  <c r="K2190" i="24"/>
  <c r="K2191" i="24"/>
  <c r="K2192" i="24"/>
  <c r="K2193" i="24"/>
  <c r="K2194" i="24"/>
  <c r="K2195" i="24"/>
  <c r="K2196" i="24"/>
  <c r="K2197" i="24"/>
  <c r="K2198" i="24"/>
  <c r="K2199" i="24"/>
  <c r="K2200" i="24"/>
  <c r="K2201" i="24"/>
  <c r="K2202" i="24"/>
  <c r="K2203" i="24"/>
  <c r="K2204" i="24"/>
  <c r="K2205" i="24"/>
  <c r="K2206" i="24"/>
  <c r="K2207" i="24"/>
  <c r="K2208" i="24"/>
  <c r="K2209" i="24"/>
  <c r="K2210" i="24"/>
  <c r="K2211" i="24"/>
  <c r="K2212" i="24"/>
  <c r="K2213" i="24"/>
  <c r="K2214" i="24"/>
  <c r="K2215" i="24"/>
  <c r="K2216" i="24"/>
  <c r="K2217" i="24"/>
  <c r="K2218" i="24"/>
  <c r="K2219" i="24"/>
  <c r="K2220" i="24"/>
  <c r="K2221" i="24"/>
  <c r="K2222" i="24"/>
  <c r="K2223" i="24"/>
  <c r="K2224" i="24"/>
  <c r="K2225" i="24"/>
  <c r="K2226" i="24"/>
  <c r="K2227" i="24"/>
  <c r="K2228" i="24"/>
  <c r="K2229" i="24"/>
  <c r="K2230" i="24"/>
  <c r="K2231" i="24"/>
  <c r="K2232" i="24"/>
  <c r="K2233" i="24"/>
  <c r="K2234" i="24"/>
  <c r="K2235" i="24"/>
  <c r="K2236" i="24"/>
  <c r="K2237" i="24"/>
  <c r="K2238" i="24"/>
  <c r="K2239" i="24"/>
  <c r="K2240" i="24"/>
  <c r="K2241" i="24"/>
  <c r="K2242" i="24"/>
  <c r="K2243" i="24"/>
  <c r="K2244" i="24"/>
  <c r="K2245" i="24"/>
  <c r="K2246" i="24"/>
  <c r="K2247" i="24"/>
  <c r="K2248" i="24"/>
  <c r="K2249" i="24"/>
  <c r="K2250" i="24"/>
  <c r="K2251" i="24"/>
  <c r="K2252" i="24"/>
  <c r="K2253" i="24"/>
  <c r="K2254" i="24"/>
  <c r="K2255" i="24"/>
  <c r="K2256" i="24"/>
  <c r="K2257" i="24"/>
  <c r="K2258" i="24"/>
  <c r="K2259" i="24"/>
  <c r="K2260" i="24"/>
  <c r="K2261" i="24"/>
  <c r="K2262" i="24"/>
  <c r="K2263" i="24"/>
  <c r="K2264" i="24"/>
  <c r="K2265" i="24"/>
  <c r="K2266" i="24"/>
  <c r="K2267" i="24"/>
  <c r="K2268" i="24"/>
  <c r="K2269" i="24"/>
  <c r="K2270" i="24"/>
  <c r="K2271" i="24"/>
  <c r="K2272" i="24"/>
  <c r="K2273" i="24"/>
  <c r="K2274" i="24"/>
  <c r="K2275" i="24"/>
  <c r="K2276" i="24"/>
  <c r="K2277" i="24"/>
  <c r="K2278" i="24"/>
  <c r="K2279" i="24"/>
  <c r="K2280" i="24"/>
  <c r="K2281" i="24"/>
  <c r="K2282" i="24"/>
  <c r="K2283" i="24"/>
  <c r="K2284" i="24"/>
  <c r="K2285" i="24"/>
  <c r="K2286" i="24"/>
  <c r="K2287" i="24"/>
  <c r="K2288" i="24"/>
  <c r="K2289" i="24"/>
  <c r="K2290" i="24"/>
  <c r="K2291" i="24"/>
  <c r="K2292" i="24"/>
  <c r="K2293" i="24"/>
  <c r="K2294" i="24"/>
  <c r="K2295" i="24"/>
  <c r="K2296" i="24"/>
  <c r="K2297" i="24"/>
  <c r="K2298" i="24"/>
  <c r="K2299" i="24"/>
  <c r="K2300" i="24"/>
  <c r="K2301" i="24"/>
  <c r="K2302" i="24"/>
  <c r="K2303" i="24"/>
  <c r="K2304" i="24"/>
  <c r="K2305" i="24"/>
  <c r="K2306" i="24"/>
  <c r="K2307" i="24"/>
  <c r="K2308" i="24"/>
  <c r="K2309" i="24"/>
  <c r="K2310" i="24"/>
  <c r="K2311" i="24"/>
  <c r="K2312" i="24"/>
  <c r="K2313" i="24"/>
  <c r="K2314" i="24"/>
  <c r="K2315" i="24"/>
  <c r="K2316" i="24"/>
  <c r="K2317" i="24"/>
  <c r="K2318" i="24"/>
  <c r="K2319" i="24"/>
  <c r="K2320" i="24"/>
  <c r="K2321" i="24"/>
  <c r="K2322" i="24"/>
  <c r="K2323" i="24"/>
  <c r="K2324" i="24"/>
  <c r="K2325" i="24"/>
  <c r="K2326" i="24"/>
  <c r="K2327" i="24"/>
  <c r="K2328" i="24"/>
  <c r="K2329" i="24"/>
  <c r="K2330" i="24"/>
  <c r="K2331" i="24"/>
  <c r="K2332" i="24"/>
  <c r="K2333" i="24"/>
  <c r="K2334" i="24"/>
  <c r="K2335" i="24"/>
  <c r="K2336" i="24"/>
  <c r="K2337" i="24"/>
  <c r="K2338" i="24"/>
  <c r="K2339" i="24"/>
  <c r="K2340" i="24"/>
  <c r="K2341" i="24"/>
  <c r="K2342" i="24"/>
  <c r="K2343" i="24"/>
  <c r="K2344" i="24"/>
  <c r="K2345" i="24"/>
  <c r="K2346" i="24"/>
  <c r="K2347" i="24"/>
  <c r="K2348" i="24"/>
  <c r="K2349" i="24"/>
  <c r="K2350" i="24"/>
  <c r="K2351" i="24"/>
  <c r="K2352" i="24"/>
  <c r="K2353" i="24"/>
  <c r="K2354" i="24"/>
  <c r="K2355" i="24"/>
  <c r="K2356" i="24"/>
  <c r="K2357" i="24"/>
  <c r="K2358" i="24"/>
  <c r="K2359" i="24"/>
  <c r="K2360" i="24"/>
  <c r="K2361" i="24"/>
  <c r="K2362" i="24"/>
  <c r="K2363" i="24"/>
  <c r="K2364" i="24"/>
  <c r="K2365" i="24"/>
  <c r="K2366" i="24"/>
  <c r="K2367" i="24"/>
  <c r="K2368" i="24"/>
  <c r="K2369" i="24"/>
  <c r="K2370" i="24"/>
  <c r="K2371" i="24"/>
  <c r="K2372" i="24"/>
  <c r="K2373" i="24"/>
  <c r="K2374" i="24"/>
  <c r="K2375" i="24"/>
  <c r="K2376" i="24"/>
  <c r="K2377" i="24"/>
  <c r="K2378" i="24"/>
  <c r="K2379" i="24"/>
  <c r="K2380" i="24"/>
  <c r="K2381" i="24"/>
  <c r="K2382" i="24"/>
  <c r="K2383" i="24"/>
  <c r="K2384" i="24"/>
  <c r="K2385" i="24"/>
  <c r="K2386" i="24"/>
  <c r="K2387" i="24"/>
  <c r="K2388" i="24"/>
  <c r="K2389" i="24"/>
  <c r="K2390" i="24"/>
  <c r="K2391" i="24"/>
  <c r="K2392" i="24"/>
  <c r="K2393" i="24"/>
  <c r="K2394" i="24"/>
  <c r="K2395" i="24"/>
  <c r="K2396" i="24"/>
  <c r="K2397" i="24"/>
  <c r="K2398" i="24"/>
  <c r="K2399" i="24"/>
  <c r="K2400" i="24"/>
  <c r="K2401" i="24"/>
  <c r="K2402" i="24"/>
  <c r="K2403" i="24"/>
  <c r="K2404" i="24"/>
  <c r="K2405" i="24"/>
  <c r="K2406" i="24"/>
  <c r="K2407" i="24"/>
  <c r="K2408" i="24"/>
  <c r="K2409" i="24"/>
  <c r="K2410" i="24"/>
  <c r="K2411" i="24"/>
  <c r="K2412" i="24"/>
  <c r="K2413" i="24"/>
  <c r="K2414" i="24"/>
  <c r="K2415" i="24"/>
  <c r="K2416" i="24"/>
  <c r="K2417" i="24"/>
  <c r="K2418" i="24"/>
  <c r="K2419" i="24"/>
  <c r="K2420" i="24"/>
  <c r="K2421" i="24"/>
  <c r="K2422" i="24"/>
  <c r="K2423" i="24"/>
  <c r="K2424" i="24"/>
  <c r="K2425" i="24"/>
  <c r="K2426" i="24"/>
  <c r="K2427" i="24"/>
  <c r="K2428" i="24"/>
  <c r="K2429" i="24"/>
  <c r="K2430" i="24"/>
  <c r="K2431" i="24"/>
  <c r="K2432" i="24"/>
  <c r="K2433" i="24"/>
  <c r="K2434" i="24"/>
  <c r="K2435" i="24"/>
  <c r="K2436" i="24"/>
  <c r="K2437" i="24"/>
  <c r="K2438" i="24"/>
  <c r="K2439" i="24"/>
  <c r="K2440" i="24"/>
  <c r="K2441" i="24"/>
  <c r="K2442" i="24"/>
  <c r="K2443" i="24"/>
  <c r="K2444" i="24"/>
  <c r="K2445" i="24"/>
  <c r="K2446" i="24"/>
  <c r="K2447" i="24"/>
  <c r="K2448" i="24"/>
  <c r="K2449" i="24"/>
  <c r="K2450" i="24"/>
  <c r="K2451" i="24"/>
  <c r="K2452" i="24"/>
  <c r="K2453" i="24"/>
  <c r="K2454" i="24"/>
  <c r="K2455" i="24"/>
  <c r="K2456" i="24"/>
  <c r="K2457" i="24"/>
  <c r="K2458" i="24"/>
  <c r="K2459" i="24"/>
  <c r="K2460" i="24"/>
  <c r="K2461" i="24"/>
  <c r="K2462" i="24"/>
  <c r="K2463" i="24"/>
  <c r="K2464" i="24"/>
  <c r="K2465" i="24"/>
  <c r="K2466" i="24"/>
  <c r="K2467" i="24"/>
  <c r="K2468" i="24"/>
  <c r="K2469" i="24"/>
  <c r="K2470" i="24"/>
  <c r="K2471" i="24"/>
  <c r="K2472" i="24"/>
  <c r="K2473" i="24"/>
  <c r="K2474" i="24"/>
  <c r="K2475" i="24"/>
  <c r="K2476" i="24"/>
  <c r="K2477" i="24"/>
  <c r="K2478" i="24"/>
  <c r="K2479" i="24"/>
  <c r="K2480" i="24"/>
  <c r="K2481" i="24"/>
  <c r="K2482" i="24"/>
  <c r="K2483" i="24"/>
  <c r="K2484" i="24"/>
  <c r="K2485" i="24"/>
  <c r="K2486" i="24"/>
  <c r="K2487" i="24"/>
  <c r="K2488" i="24"/>
  <c r="K2489" i="24"/>
  <c r="K2490" i="24"/>
  <c r="K2491" i="24"/>
  <c r="K2492" i="24"/>
  <c r="K2493" i="24"/>
  <c r="K2494" i="24"/>
  <c r="K2495" i="24"/>
  <c r="K2496" i="24"/>
  <c r="K2497" i="24"/>
  <c r="K2498" i="24"/>
  <c r="K2499" i="24"/>
  <c r="K2500" i="24"/>
  <c r="K2501" i="24"/>
  <c r="K2502" i="24"/>
  <c r="K2503" i="24"/>
  <c r="K2504" i="24"/>
  <c r="K2505" i="24"/>
  <c r="K2506" i="24"/>
  <c r="K2507" i="24"/>
  <c r="K2508" i="24"/>
  <c r="K2509" i="24"/>
  <c r="K2510" i="24"/>
  <c r="K2511" i="24"/>
  <c r="K2512" i="24"/>
  <c r="K2513" i="24"/>
  <c r="K2514" i="24"/>
  <c r="K2515" i="24"/>
  <c r="K2516" i="24"/>
  <c r="K2517" i="24"/>
  <c r="K2518" i="24"/>
  <c r="K2519" i="24"/>
  <c r="K2520" i="24"/>
  <c r="K2521" i="24"/>
  <c r="K2522" i="24"/>
  <c r="K2523" i="24"/>
  <c r="K2524" i="24"/>
  <c r="K2525" i="24"/>
  <c r="K2526" i="24"/>
  <c r="K2527" i="24"/>
  <c r="K2528" i="24"/>
  <c r="K2529" i="24"/>
  <c r="K2530" i="24"/>
  <c r="K2531" i="24"/>
  <c r="K2532" i="24"/>
  <c r="K2533" i="24"/>
  <c r="K2534" i="24"/>
  <c r="K2535" i="24"/>
  <c r="K2536" i="24"/>
  <c r="K2537" i="24"/>
  <c r="K2538" i="24"/>
  <c r="K2539" i="24"/>
  <c r="K2540" i="24"/>
  <c r="K2541" i="24"/>
  <c r="K2542" i="24"/>
  <c r="K2543" i="24"/>
  <c r="K2544" i="24"/>
  <c r="K2545" i="24"/>
  <c r="K2546" i="24"/>
  <c r="K2547" i="24"/>
  <c r="K2548" i="24"/>
  <c r="K2549" i="24"/>
  <c r="K2550" i="24"/>
  <c r="K2551" i="24"/>
  <c r="K2552" i="24"/>
  <c r="K2553" i="24"/>
  <c r="K2554" i="24"/>
  <c r="K2555" i="24"/>
  <c r="K2556" i="24"/>
  <c r="K2557" i="24"/>
  <c r="K2558" i="24"/>
  <c r="K2559" i="24"/>
  <c r="K2560" i="24"/>
  <c r="K2561" i="24"/>
  <c r="K2562" i="24"/>
  <c r="K2563" i="24"/>
  <c r="K2564" i="24"/>
  <c r="K2565" i="24"/>
  <c r="K2566" i="24"/>
  <c r="K2567" i="24"/>
  <c r="K2568" i="24"/>
  <c r="K2569" i="24"/>
  <c r="K2570" i="24"/>
  <c r="K2571" i="24"/>
  <c r="K2572" i="24"/>
  <c r="K2573" i="24"/>
  <c r="K2574" i="24"/>
  <c r="K2575" i="24"/>
  <c r="K2576" i="24"/>
  <c r="K2577" i="24"/>
  <c r="K2578" i="24"/>
  <c r="K2579" i="24"/>
  <c r="K2580" i="24"/>
  <c r="K2581" i="24"/>
  <c r="K2582" i="24"/>
  <c r="K2583" i="24"/>
  <c r="K2584" i="24"/>
  <c r="K2585" i="24"/>
  <c r="K2586" i="24"/>
  <c r="K2587" i="24"/>
  <c r="K2588" i="24"/>
  <c r="K2589" i="24"/>
  <c r="K2590" i="24"/>
  <c r="K2591" i="24"/>
  <c r="K2592" i="24"/>
  <c r="K2593" i="24"/>
  <c r="K2594" i="24"/>
  <c r="K2595" i="24"/>
  <c r="K2596" i="24"/>
  <c r="K2597" i="24"/>
  <c r="K2598" i="24"/>
  <c r="K2599" i="24"/>
  <c r="K2600" i="24"/>
  <c r="K2601" i="24"/>
  <c r="K2602" i="24"/>
  <c r="K2603" i="24"/>
  <c r="K2604" i="24"/>
  <c r="K2605" i="24"/>
  <c r="K2606" i="24"/>
  <c r="K2607" i="24"/>
  <c r="K2608" i="24"/>
  <c r="K2609" i="24"/>
  <c r="K2610" i="24"/>
  <c r="K2611" i="24"/>
  <c r="K2612" i="24"/>
  <c r="K2613" i="24"/>
  <c r="K2614" i="24"/>
  <c r="K2615" i="24"/>
  <c r="K2616" i="24"/>
  <c r="K2617" i="24"/>
  <c r="K2618" i="24"/>
  <c r="K2619" i="24"/>
  <c r="K2620" i="24"/>
  <c r="K2621" i="24"/>
  <c r="K2622" i="24"/>
  <c r="K2623" i="24"/>
  <c r="K2624" i="24"/>
  <c r="K2625" i="24"/>
  <c r="K2626" i="24"/>
  <c r="K2627" i="24"/>
  <c r="K2628" i="24"/>
  <c r="K2629" i="24"/>
  <c r="K2630" i="24"/>
  <c r="K2631" i="24"/>
  <c r="K2632" i="24"/>
  <c r="K2633" i="24"/>
  <c r="K2634" i="24"/>
  <c r="K2635" i="24"/>
  <c r="K2636" i="24"/>
  <c r="K2637" i="24"/>
  <c r="K2638" i="24"/>
  <c r="K2639" i="24"/>
  <c r="K2640" i="24"/>
  <c r="K2641" i="24"/>
  <c r="K2642" i="24"/>
  <c r="K2643" i="24"/>
  <c r="K2644" i="24"/>
  <c r="K2645" i="24"/>
  <c r="K2646" i="24"/>
  <c r="K2647" i="24"/>
  <c r="K2648" i="24"/>
  <c r="K2649" i="24"/>
  <c r="K2650" i="24"/>
  <c r="K2651" i="24"/>
  <c r="K2652" i="24"/>
  <c r="K2653" i="24"/>
  <c r="K2654" i="24"/>
  <c r="K2655" i="24"/>
  <c r="K2656" i="24"/>
  <c r="K2657" i="24"/>
  <c r="K2658" i="24"/>
  <c r="K2659" i="24"/>
  <c r="K2660" i="24"/>
  <c r="K2661" i="24"/>
  <c r="K2662" i="24"/>
  <c r="K2663" i="24"/>
  <c r="K2664" i="24"/>
  <c r="K2665" i="24"/>
  <c r="K2666" i="24"/>
  <c r="K2667" i="24"/>
  <c r="K2668" i="24"/>
  <c r="K2669" i="24"/>
  <c r="K2670" i="24"/>
  <c r="K2671" i="24"/>
  <c r="K2672" i="24"/>
  <c r="K2673" i="24"/>
  <c r="K2674" i="24"/>
  <c r="K2675" i="24"/>
  <c r="K2676" i="24"/>
  <c r="K2677" i="24"/>
  <c r="K2678" i="24"/>
  <c r="K2679" i="24"/>
  <c r="K2680" i="24"/>
  <c r="K2681" i="24"/>
  <c r="K2682" i="24"/>
  <c r="K2683" i="24"/>
  <c r="K2684" i="24"/>
  <c r="K2685" i="24"/>
  <c r="K2686" i="24"/>
  <c r="K2687" i="24"/>
  <c r="K2688" i="24"/>
  <c r="K2689" i="24"/>
  <c r="K2690" i="24"/>
  <c r="K2691" i="24"/>
  <c r="K2692" i="24"/>
  <c r="K2693" i="24"/>
  <c r="K2694" i="24"/>
  <c r="K2695" i="24"/>
  <c r="K2696" i="24"/>
  <c r="K2697" i="24"/>
  <c r="K2698" i="24"/>
  <c r="K2699" i="24"/>
  <c r="K2700" i="24"/>
  <c r="K2701" i="24"/>
  <c r="K2702" i="24"/>
  <c r="K2703" i="24"/>
  <c r="K2704" i="24"/>
  <c r="K2705" i="24"/>
  <c r="K2706" i="24"/>
  <c r="K2707" i="24"/>
  <c r="K2708" i="24"/>
  <c r="K2709" i="24"/>
  <c r="K2710" i="24"/>
  <c r="K2711" i="24"/>
  <c r="K2712" i="24"/>
  <c r="K2713" i="24"/>
  <c r="K2714" i="24"/>
  <c r="K2715" i="24"/>
  <c r="K2716" i="24"/>
  <c r="K2717" i="24"/>
  <c r="K2718" i="24"/>
  <c r="K2719" i="24"/>
  <c r="K2720" i="24"/>
  <c r="K2721" i="24"/>
  <c r="K2722" i="24"/>
  <c r="K2723" i="24"/>
  <c r="K2724" i="24"/>
  <c r="K2725" i="24"/>
  <c r="K2726" i="24"/>
  <c r="K2727" i="24"/>
  <c r="K2728" i="24"/>
  <c r="K2729" i="24"/>
  <c r="K2730" i="24"/>
  <c r="K2731" i="24"/>
  <c r="K2732" i="24"/>
  <c r="K2733" i="24"/>
  <c r="K2734" i="24"/>
  <c r="K2735" i="24"/>
  <c r="K2736" i="24"/>
  <c r="K2737" i="24"/>
  <c r="K2738" i="24"/>
  <c r="K2739" i="24"/>
  <c r="K2740" i="24"/>
  <c r="K2741" i="24"/>
  <c r="K2742" i="24"/>
  <c r="K2743" i="24"/>
  <c r="K2744" i="24"/>
  <c r="K2745" i="24"/>
  <c r="K2746" i="24"/>
  <c r="K2747" i="24"/>
  <c r="K2748" i="24"/>
  <c r="K2749" i="24"/>
  <c r="K2750" i="24"/>
  <c r="K2751" i="24"/>
  <c r="K2752" i="24"/>
  <c r="K2753" i="24"/>
  <c r="K2754" i="24"/>
  <c r="K2755" i="24"/>
  <c r="K2756" i="24"/>
  <c r="K2757" i="24"/>
  <c r="K2758" i="24"/>
  <c r="K2759" i="24"/>
  <c r="K2760" i="24"/>
  <c r="K2761" i="24"/>
  <c r="K2762" i="24"/>
  <c r="K2763" i="24"/>
  <c r="K2764" i="24"/>
  <c r="K2765" i="24"/>
  <c r="K2766" i="24"/>
  <c r="K2767" i="24"/>
  <c r="K2768" i="24"/>
  <c r="K2769" i="24"/>
  <c r="K2770" i="24"/>
  <c r="K2771" i="24"/>
  <c r="K2772" i="24"/>
  <c r="K2773" i="24"/>
  <c r="K2774" i="24"/>
  <c r="K2775" i="24"/>
  <c r="K2776" i="24"/>
  <c r="K2777" i="24"/>
  <c r="K2778" i="24"/>
  <c r="K2779" i="24"/>
  <c r="K2780" i="24"/>
  <c r="K2781" i="24"/>
  <c r="K2782" i="24"/>
  <c r="K2783" i="24"/>
  <c r="K2784" i="24"/>
  <c r="K2785" i="24"/>
  <c r="K2786" i="24"/>
  <c r="K2787" i="24"/>
  <c r="K2788" i="24"/>
  <c r="K2789" i="24"/>
  <c r="K2790" i="24"/>
  <c r="K2791" i="24"/>
  <c r="K2792" i="24"/>
  <c r="K2793" i="24"/>
  <c r="K2794" i="24"/>
  <c r="K2795" i="24"/>
  <c r="K2796" i="24"/>
  <c r="K2797" i="24"/>
  <c r="K2798" i="24"/>
  <c r="K2799" i="24"/>
  <c r="K2800" i="24"/>
  <c r="K2801" i="24"/>
  <c r="K2802" i="24"/>
  <c r="K2803" i="24"/>
  <c r="K2804" i="24"/>
  <c r="K2805" i="24"/>
  <c r="K2806" i="24"/>
  <c r="K2807" i="24"/>
  <c r="K2808" i="24"/>
  <c r="K2809" i="24"/>
  <c r="K2810" i="24"/>
  <c r="K2811" i="24"/>
  <c r="K2812" i="24"/>
  <c r="K2813" i="24"/>
  <c r="K2814" i="24"/>
  <c r="K2815" i="24"/>
  <c r="K2816" i="24"/>
  <c r="K2817" i="24"/>
  <c r="K2818" i="24"/>
  <c r="K2819" i="24"/>
  <c r="K2820" i="24"/>
  <c r="K2821" i="24"/>
  <c r="K2822" i="24"/>
  <c r="K2823" i="24"/>
  <c r="K2824" i="24"/>
  <c r="K2825" i="24"/>
  <c r="K2826" i="24"/>
  <c r="K2827" i="24"/>
  <c r="K2828" i="24"/>
  <c r="K2829" i="24"/>
  <c r="K2830" i="24"/>
  <c r="K2831" i="24"/>
  <c r="K2832" i="24"/>
  <c r="K2833" i="24"/>
  <c r="K2834" i="24"/>
  <c r="K2835" i="24"/>
  <c r="K2836" i="24"/>
  <c r="K2837" i="24"/>
  <c r="K2838" i="24"/>
  <c r="K2839" i="24"/>
  <c r="K2840" i="24"/>
  <c r="K2841" i="24"/>
  <c r="K2842" i="24"/>
  <c r="K2843" i="24"/>
  <c r="K2844" i="24"/>
  <c r="K2845" i="24"/>
  <c r="K2846" i="24"/>
  <c r="K2847" i="24"/>
  <c r="K2848" i="24"/>
  <c r="K2849" i="24"/>
  <c r="K2850" i="24"/>
  <c r="K2851" i="24"/>
  <c r="K2852" i="24"/>
  <c r="K2853" i="24"/>
  <c r="K2854" i="24"/>
  <c r="K2855" i="24"/>
  <c r="K2856" i="24"/>
  <c r="K2857" i="24"/>
  <c r="K2858" i="24"/>
  <c r="K2859" i="24"/>
  <c r="K2860" i="24"/>
  <c r="K2861" i="24"/>
  <c r="K2862" i="24"/>
  <c r="K2863" i="24"/>
  <c r="K2864" i="24"/>
  <c r="K2865" i="24"/>
  <c r="K2866" i="24"/>
  <c r="K2867" i="24"/>
  <c r="K2868" i="24"/>
  <c r="K2869" i="24"/>
  <c r="K2870" i="24"/>
  <c r="K2871" i="24"/>
  <c r="K2872" i="24"/>
  <c r="K2873" i="24"/>
  <c r="K2874" i="24"/>
  <c r="K2875" i="24"/>
  <c r="K2876" i="24"/>
  <c r="K2877" i="24"/>
  <c r="K2878" i="24"/>
  <c r="K2879" i="24"/>
  <c r="K2880" i="24"/>
  <c r="K2881" i="24"/>
  <c r="K2882" i="24"/>
  <c r="K2883" i="24"/>
  <c r="K2884" i="24"/>
  <c r="K2885" i="24"/>
  <c r="K2886" i="24"/>
  <c r="K2887" i="24"/>
  <c r="K2888" i="24"/>
  <c r="K2889" i="24"/>
  <c r="K2890" i="24"/>
  <c r="K2891" i="24"/>
  <c r="K2892" i="24"/>
  <c r="K2893" i="24"/>
  <c r="K2894" i="24"/>
  <c r="K2895" i="24"/>
  <c r="K2896" i="24"/>
  <c r="K2897" i="24"/>
  <c r="K2898" i="24"/>
  <c r="K2899" i="24"/>
  <c r="K2900" i="24"/>
  <c r="K2901" i="24"/>
  <c r="K2902" i="24"/>
  <c r="K2903" i="24"/>
  <c r="K2904" i="24"/>
  <c r="K2905" i="24"/>
  <c r="K2906" i="24"/>
  <c r="K2907" i="24"/>
  <c r="K2908" i="24"/>
  <c r="K2909" i="24"/>
  <c r="K2910" i="24"/>
  <c r="K2911" i="24"/>
  <c r="K2912" i="24"/>
  <c r="K2913" i="24"/>
  <c r="K2914" i="24"/>
  <c r="K2915" i="24"/>
  <c r="K2916" i="24"/>
  <c r="K2917" i="24"/>
  <c r="K2918" i="24"/>
  <c r="K2919" i="24"/>
  <c r="K2920" i="24"/>
  <c r="K2921" i="24"/>
  <c r="K2922" i="24"/>
  <c r="K2923" i="24"/>
  <c r="K2924" i="24"/>
  <c r="K2925" i="24"/>
  <c r="K2926" i="24"/>
  <c r="K2927" i="24"/>
  <c r="K2928" i="24"/>
  <c r="K2929" i="24"/>
  <c r="K2930" i="24"/>
  <c r="K2931" i="24"/>
  <c r="K2932" i="24"/>
  <c r="K2933" i="24"/>
  <c r="K2934" i="24"/>
  <c r="K2935" i="24"/>
  <c r="K2936" i="24"/>
  <c r="K2937" i="24"/>
  <c r="K2938" i="24"/>
  <c r="K2939" i="24"/>
  <c r="K2940" i="24"/>
  <c r="K2941" i="24"/>
  <c r="K2942" i="24"/>
  <c r="K2943" i="24"/>
  <c r="K2944" i="24"/>
  <c r="K2945" i="24"/>
  <c r="K2946" i="24"/>
  <c r="K2947" i="24"/>
  <c r="K2948" i="24"/>
  <c r="K2949" i="24"/>
  <c r="K2950" i="24"/>
  <c r="K2951" i="24"/>
  <c r="K2952" i="24"/>
  <c r="K2953" i="24"/>
  <c r="K2954" i="24"/>
  <c r="K2955" i="24"/>
  <c r="K2956" i="24"/>
  <c r="K2957" i="24"/>
  <c r="K2958" i="24"/>
  <c r="K2959" i="24"/>
  <c r="K2960" i="24"/>
  <c r="K2961" i="24"/>
  <c r="K2962" i="24"/>
  <c r="K2963" i="24"/>
  <c r="K2964" i="24"/>
  <c r="K2965" i="24"/>
  <c r="K2966" i="24"/>
  <c r="K2967" i="24"/>
  <c r="K2968" i="24"/>
  <c r="K2969" i="24"/>
  <c r="K2970" i="24"/>
  <c r="K2971" i="24"/>
  <c r="K2972" i="24"/>
  <c r="K2973" i="24"/>
  <c r="K2974" i="24"/>
  <c r="K2975" i="24"/>
  <c r="K2976" i="24"/>
  <c r="K2977" i="24"/>
  <c r="K2978" i="24"/>
  <c r="K2979" i="24"/>
  <c r="K2980" i="24"/>
  <c r="K2981" i="24"/>
  <c r="K2982" i="24"/>
  <c r="K2983" i="24"/>
  <c r="K2984" i="24"/>
  <c r="K2985" i="24"/>
  <c r="K2986" i="24"/>
  <c r="K2987" i="24"/>
  <c r="K2988" i="24"/>
  <c r="K2989" i="24"/>
  <c r="K2990" i="24"/>
  <c r="K2991" i="24"/>
  <c r="K2992" i="24"/>
  <c r="K2993" i="24"/>
  <c r="K2994" i="24"/>
  <c r="K2995" i="24"/>
  <c r="K2996" i="24"/>
  <c r="K2997" i="24"/>
  <c r="K2998" i="24"/>
  <c r="K2999" i="24"/>
  <c r="K3000" i="24"/>
  <c r="K3001" i="24"/>
  <c r="K3002" i="24"/>
  <c r="K3003" i="24"/>
  <c r="K3004" i="24"/>
  <c r="K3005" i="24"/>
  <c r="K3006" i="24"/>
  <c r="K3007" i="24"/>
  <c r="K3008" i="24"/>
  <c r="K3009" i="24"/>
  <c r="K3010" i="24"/>
  <c r="K3011" i="24"/>
  <c r="K3012" i="24"/>
  <c r="K3013" i="24"/>
  <c r="K3014" i="24"/>
  <c r="K3015" i="24"/>
  <c r="K3016" i="24"/>
  <c r="K3017" i="24"/>
  <c r="K3018" i="24"/>
  <c r="K3019" i="24"/>
  <c r="K3020" i="24"/>
  <c r="K3021" i="24"/>
  <c r="K3022" i="24"/>
  <c r="K3023" i="24"/>
  <c r="K3024" i="24"/>
  <c r="K3025" i="24"/>
  <c r="K3026" i="24"/>
  <c r="K3027" i="24"/>
  <c r="K3028" i="24"/>
  <c r="K3029" i="24"/>
  <c r="K3030" i="24"/>
  <c r="K3031" i="24"/>
  <c r="K3032" i="24"/>
  <c r="K3033" i="24"/>
  <c r="K3034" i="24"/>
  <c r="K3035" i="24"/>
  <c r="K3036" i="24"/>
  <c r="K3037" i="24"/>
  <c r="K3038" i="24"/>
  <c r="K3039" i="24"/>
  <c r="K3040" i="24"/>
  <c r="K3041" i="24"/>
  <c r="K3042" i="24"/>
  <c r="K3043" i="24"/>
  <c r="K3044" i="24"/>
  <c r="K3045" i="24"/>
  <c r="K3046" i="24"/>
  <c r="K3047" i="24"/>
  <c r="K3048" i="24"/>
  <c r="K3049" i="24"/>
  <c r="K3050" i="24"/>
  <c r="K3051" i="24"/>
  <c r="K3052" i="24"/>
  <c r="K3053" i="24"/>
  <c r="K3054" i="24"/>
  <c r="K3055" i="24"/>
  <c r="K3056" i="24"/>
  <c r="K3057" i="24"/>
  <c r="K3058" i="24"/>
  <c r="K3059" i="24"/>
  <c r="K3060" i="24"/>
  <c r="K3061" i="24"/>
  <c r="K3062" i="24"/>
  <c r="K3063" i="24"/>
  <c r="K3064" i="24"/>
  <c r="K3065" i="24"/>
  <c r="K3066" i="24"/>
  <c r="K3067" i="24"/>
  <c r="K3068" i="24"/>
  <c r="K3069" i="24"/>
  <c r="K3070" i="24"/>
  <c r="K3071" i="24"/>
  <c r="K3072" i="24"/>
  <c r="K3073" i="24"/>
  <c r="K3074" i="24"/>
  <c r="K3075" i="24"/>
  <c r="K3076" i="24"/>
  <c r="K3077" i="24"/>
  <c r="K3078" i="24"/>
  <c r="K3079" i="24"/>
  <c r="K3080" i="24"/>
  <c r="K3081" i="24"/>
  <c r="K3082" i="24"/>
  <c r="K3083" i="24"/>
  <c r="K3084" i="24"/>
  <c r="K3085" i="24"/>
  <c r="K3086" i="24"/>
  <c r="K3087" i="24"/>
  <c r="K3088" i="24"/>
  <c r="K3089" i="24"/>
  <c r="K3090" i="24"/>
  <c r="K3091" i="24"/>
  <c r="K3092" i="24"/>
  <c r="K3093" i="24"/>
  <c r="K3094" i="24"/>
  <c r="K3095" i="24"/>
  <c r="K3096" i="24"/>
  <c r="K3097" i="24"/>
  <c r="K3098" i="24"/>
  <c r="K3099" i="24"/>
  <c r="K3100" i="24"/>
  <c r="K3101" i="24"/>
  <c r="K3102" i="24"/>
  <c r="K3103" i="24"/>
  <c r="K3104" i="24"/>
  <c r="K3105" i="24"/>
  <c r="K3106" i="24"/>
  <c r="K3107" i="24"/>
  <c r="K3108" i="24"/>
  <c r="K3109" i="24"/>
  <c r="K3110" i="24"/>
  <c r="K3111" i="24"/>
  <c r="K3112" i="24"/>
  <c r="K3113" i="24"/>
  <c r="K3114" i="24"/>
  <c r="K3115" i="24"/>
  <c r="K3116" i="24"/>
  <c r="K3117" i="24"/>
  <c r="K3118" i="24"/>
  <c r="K3119" i="24"/>
  <c r="K3120" i="24"/>
  <c r="K3121" i="24"/>
  <c r="K3122" i="24"/>
  <c r="K3123" i="24"/>
  <c r="K3124" i="24"/>
  <c r="K3125" i="24"/>
  <c r="K3126" i="24"/>
  <c r="K3127" i="24"/>
  <c r="K3128" i="24"/>
  <c r="K3129" i="24"/>
  <c r="K3130" i="24"/>
  <c r="K3131" i="24"/>
  <c r="K3132" i="24"/>
  <c r="K3133" i="24"/>
  <c r="K3134" i="24"/>
  <c r="K3135" i="24"/>
  <c r="K3136" i="24"/>
  <c r="K3137" i="24"/>
  <c r="K3138" i="24"/>
  <c r="K3139" i="24"/>
  <c r="K3140" i="24"/>
  <c r="K3141" i="24"/>
  <c r="K3142" i="24"/>
  <c r="K3143" i="24"/>
  <c r="K3144" i="24"/>
  <c r="K3145" i="24"/>
  <c r="K3146" i="24"/>
  <c r="K3147" i="24"/>
  <c r="K3148" i="24"/>
  <c r="K3149" i="24"/>
  <c r="K3150" i="24"/>
  <c r="K3151" i="24"/>
  <c r="K3152" i="24"/>
  <c r="K3153" i="24"/>
  <c r="K3154" i="24"/>
  <c r="K3155" i="24"/>
  <c r="K3156" i="24"/>
  <c r="K3157" i="24"/>
  <c r="K3158" i="24"/>
  <c r="K3159" i="24"/>
  <c r="K3160" i="24"/>
  <c r="K3161" i="24"/>
  <c r="K3162" i="24"/>
  <c r="K3163" i="24"/>
  <c r="K3164" i="24"/>
  <c r="K3165" i="24"/>
  <c r="K3166" i="24"/>
  <c r="K3167" i="24"/>
  <c r="K3168" i="24"/>
  <c r="K3169" i="24"/>
  <c r="K3170" i="24"/>
  <c r="K3171" i="24"/>
  <c r="K3172" i="24"/>
  <c r="K3173" i="24"/>
  <c r="K3174" i="24"/>
  <c r="K3175" i="24"/>
  <c r="K3176" i="24"/>
  <c r="K3177" i="24"/>
  <c r="K3178" i="24"/>
  <c r="K3179" i="24"/>
  <c r="K3180" i="24"/>
  <c r="K3181" i="24"/>
  <c r="K3182" i="24"/>
  <c r="K3183" i="24"/>
  <c r="K3184" i="24"/>
  <c r="K3185" i="24"/>
  <c r="K3186" i="24"/>
  <c r="K3187" i="24"/>
  <c r="K3188" i="24"/>
  <c r="K3189" i="24"/>
  <c r="K3190" i="24"/>
  <c r="K3191" i="24"/>
  <c r="K3192" i="24"/>
  <c r="K3193" i="24"/>
  <c r="K3194" i="24"/>
  <c r="K3195" i="24"/>
  <c r="K3196" i="24"/>
  <c r="K3197" i="24"/>
  <c r="K3198" i="24"/>
  <c r="K3199" i="24"/>
  <c r="K3200" i="24"/>
  <c r="K3201" i="24"/>
  <c r="K3202" i="24"/>
  <c r="K3203" i="24"/>
  <c r="K3204" i="24"/>
  <c r="K3205" i="24"/>
  <c r="K3206" i="24"/>
  <c r="K3207" i="24"/>
  <c r="K3208" i="24"/>
  <c r="K3209" i="24"/>
  <c r="K3210" i="24"/>
  <c r="K3211" i="24"/>
  <c r="K3212" i="24"/>
  <c r="K3213" i="24"/>
  <c r="K3214" i="24"/>
  <c r="K3215" i="24"/>
  <c r="K3216" i="24"/>
  <c r="K3217" i="24"/>
  <c r="K3218" i="24"/>
  <c r="K3219" i="24"/>
  <c r="K3220" i="24"/>
  <c r="K3221" i="24"/>
  <c r="K3222" i="24"/>
  <c r="K3223" i="24"/>
  <c r="K3224" i="24"/>
  <c r="K3225" i="24"/>
  <c r="K3226" i="24"/>
  <c r="K3227" i="24"/>
  <c r="K3228" i="24"/>
  <c r="K3229" i="24"/>
  <c r="K3230" i="24"/>
  <c r="K3231" i="24"/>
  <c r="K3232" i="24"/>
  <c r="K3233" i="24"/>
  <c r="K3234" i="24"/>
  <c r="K3235" i="24"/>
  <c r="K3236" i="24"/>
  <c r="K3237" i="24"/>
  <c r="K3238" i="24"/>
  <c r="K3239" i="24"/>
  <c r="K3240" i="24"/>
  <c r="K3241" i="24"/>
  <c r="K3242" i="24"/>
  <c r="K3243" i="24"/>
  <c r="K3244" i="24"/>
  <c r="K3245" i="24"/>
  <c r="K3246" i="24"/>
  <c r="K3247" i="24"/>
  <c r="K3248" i="24"/>
  <c r="K3249" i="24"/>
  <c r="K3250" i="24"/>
  <c r="K3251" i="24"/>
  <c r="K3252" i="24"/>
  <c r="K3253" i="24"/>
  <c r="K3254" i="24"/>
  <c r="K3255" i="24"/>
  <c r="K3256" i="24"/>
  <c r="K3257" i="24"/>
  <c r="K3258" i="24"/>
  <c r="K3259" i="24"/>
  <c r="K3260" i="24"/>
  <c r="K3261" i="24"/>
  <c r="K3262" i="24"/>
  <c r="K3263" i="24"/>
  <c r="K3264" i="24"/>
  <c r="K3265" i="24"/>
  <c r="K3266" i="24"/>
  <c r="K3267" i="24"/>
  <c r="K3268" i="24"/>
  <c r="K3269" i="24"/>
  <c r="K3270" i="24"/>
  <c r="K3271" i="24"/>
  <c r="K3272" i="24"/>
  <c r="K3273" i="24"/>
  <c r="K3274" i="24"/>
  <c r="K3275" i="24"/>
  <c r="K3276" i="24"/>
  <c r="K3277" i="24"/>
  <c r="K3278" i="24"/>
  <c r="K3279" i="24"/>
  <c r="K3280" i="24"/>
  <c r="K3281" i="24"/>
  <c r="K3282" i="24"/>
  <c r="K3283" i="24"/>
  <c r="K3284" i="24"/>
  <c r="K3285" i="24"/>
  <c r="K3286" i="24"/>
  <c r="K3287" i="24"/>
  <c r="K3288" i="24"/>
  <c r="K3289" i="24"/>
  <c r="K3290" i="24"/>
  <c r="K3291" i="24"/>
  <c r="K3292" i="24"/>
  <c r="K3293" i="24"/>
  <c r="K3294" i="24"/>
  <c r="K3295" i="24"/>
  <c r="K3296" i="24"/>
  <c r="K3297" i="24"/>
  <c r="K3298" i="24"/>
  <c r="K3299" i="24"/>
  <c r="K3300" i="24"/>
  <c r="K3301" i="24"/>
  <c r="K3302" i="24"/>
  <c r="K3303" i="24"/>
  <c r="K3304" i="24"/>
  <c r="K3305" i="24"/>
  <c r="K3306" i="24"/>
  <c r="K3307" i="24"/>
  <c r="K3308" i="24"/>
  <c r="K3309" i="24"/>
  <c r="K3310" i="24"/>
  <c r="K3311" i="24"/>
  <c r="K3312" i="24"/>
  <c r="K3313" i="24"/>
  <c r="K3314" i="24"/>
  <c r="K3315" i="24"/>
  <c r="K3316" i="24"/>
  <c r="K3317" i="24"/>
  <c r="K3318" i="24"/>
  <c r="K3319" i="24"/>
  <c r="K3320" i="24"/>
  <c r="K3321" i="24"/>
  <c r="K3322" i="24"/>
  <c r="K3323" i="24"/>
  <c r="K3324" i="24"/>
  <c r="K3325" i="24"/>
  <c r="K3326" i="24"/>
  <c r="K3327" i="24"/>
  <c r="K3328" i="24"/>
  <c r="K3329" i="24"/>
  <c r="K3330" i="24"/>
  <c r="K3331" i="24"/>
  <c r="K3332" i="24"/>
  <c r="K3333" i="24"/>
  <c r="K3334" i="24"/>
  <c r="K3335" i="24"/>
  <c r="K3336" i="24"/>
  <c r="K3337" i="24"/>
  <c r="K3338" i="24"/>
  <c r="K3339" i="24"/>
  <c r="K3340" i="24"/>
  <c r="K3341" i="24"/>
  <c r="K3342" i="24"/>
  <c r="K3343" i="24"/>
  <c r="K3344" i="24"/>
  <c r="K3345" i="24"/>
  <c r="K3346" i="24"/>
  <c r="K3347" i="24"/>
  <c r="K3348" i="24"/>
  <c r="K3349" i="24"/>
  <c r="K3350" i="24"/>
  <c r="K3351" i="24"/>
  <c r="K3352" i="24"/>
  <c r="K3353" i="24"/>
  <c r="K3354" i="24"/>
  <c r="K3355" i="24"/>
  <c r="K3356" i="24"/>
  <c r="K3357" i="24"/>
  <c r="K3358" i="24"/>
  <c r="K3359" i="24"/>
  <c r="K3360" i="24"/>
  <c r="K3361" i="24"/>
  <c r="K3362" i="24"/>
  <c r="K3363" i="24"/>
  <c r="K3364" i="24"/>
  <c r="K3365" i="24"/>
  <c r="K3366" i="24"/>
  <c r="K3367" i="24"/>
  <c r="K3368" i="24"/>
  <c r="K3369" i="24"/>
  <c r="K3370" i="24"/>
  <c r="K3371" i="24"/>
  <c r="K3372" i="24"/>
  <c r="K3373" i="24"/>
  <c r="K3374" i="24"/>
  <c r="K3375" i="24"/>
  <c r="K3376" i="24"/>
  <c r="K3377" i="24"/>
  <c r="K3378" i="24"/>
  <c r="K3379" i="24"/>
  <c r="K3380" i="24"/>
  <c r="K3381" i="24"/>
  <c r="K3382" i="24"/>
  <c r="K3383" i="24"/>
  <c r="K3384" i="24"/>
  <c r="K3385" i="24"/>
  <c r="K3386" i="24"/>
  <c r="K3387" i="24"/>
  <c r="K3388" i="24"/>
  <c r="K3389" i="24"/>
  <c r="K3390" i="24"/>
  <c r="K3391" i="24"/>
  <c r="K3392" i="24"/>
  <c r="K3393" i="24"/>
  <c r="K3394" i="24"/>
  <c r="K3395" i="24"/>
  <c r="K3396" i="24"/>
  <c r="K3397" i="24"/>
  <c r="K3398" i="24"/>
  <c r="K3399" i="24"/>
  <c r="K3400" i="24"/>
  <c r="K3401" i="24"/>
  <c r="K3402" i="24"/>
  <c r="K3403" i="24"/>
  <c r="K3404" i="24"/>
  <c r="K3405" i="24"/>
  <c r="K3406" i="24"/>
  <c r="K3407" i="24"/>
  <c r="K3408" i="24"/>
  <c r="K3409" i="24"/>
  <c r="K3410" i="24"/>
  <c r="K3411" i="24"/>
  <c r="K3412" i="24"/>
  <c r="K3413" i="24"/>
  <c r="K3414" i="24"/>
  <c r="K3415" i="24"/>
  <c r="K3416" i="24"/>
  <c r="K3417" i="24"/>
  <c r="K3418" i="24"/>
  <c r="K3419" i="24"/>
  <c r="K3420" i="24"/>
  <c r="K3421" i="24"/>
  <c r="K3422" i="24"/>
  <c r="K3423" i="24"/>
  <c r="K3424" i="24"/>
  <c r="K3425" i="24"/>
  <c r="K3426" i="24"/>
  <c r="K3427" i="24"/>
  <c r="K3428" i="24"/>
  <c r="K3429" i="24"/>
  <c r="K3430" i="24"/>
  <c r="K3431" i="24"/>
  <c r="K3432" i="24"/>
  <c r="K3433" i="24"/>
  <c r="K3434" i="24"/>
  <c r="K3435" i="24"/>
  <c r="K3436" i="24"/>
  <c r="K3437" i="24"/>
  <c r="K3438" i="24"/>
  <c r="K3439" i="24"/>
  <c r="K3440" i="24"/>
  <c r="K3441" i="24"/>
  <c r="K3442" i="24"/>
  <c r="K3443" i="24"/>
  <c r="K3444" i="24"/>
  <c r="K3445" i="24"/>
  <c r="K3446" i="24"/>
  <c r="K3447" i="24"/>
  <c r="K3448" i="24"/>
  <c r="K3449" i="24"/>
  <c r="K3450" i="24"/>
  <c r="K3451" i="24"/>
  <c r="K3452" i="24"/>
  <c r="K3453" i="24"/>
  <c r="K3454" i="24"/>
  <c r="K3455" i="24"/>
  <c r="K3456" i="24"/>
  <c r="K3457" i="24"/>
  <c r="K3458" i="24"/>
  <c r="K3459" i="24"/>
  <c r="K3460" i="24"/>
  <c r="K3461" i="24"/>
  <c r="K3462" i="24"/>
  <c r="K3463" i="24"/>
  <c r="K3464" i="24"/>
  <c r="K3465" i="24"/>
  <c r="K3466" i="24"/>
  <c r="K3467" i="24"/>
  <c r="K3468" i="24"/>
  <c r="K3469" i="24"/>
  <c r="K3470" i="24"/>
  <c r="K3471" i="24"/>
  <c r="K3472" i="24"/>
  <c r="K3473" i="24"/>
  <c r="K3474" i="24"/>
  <c r="K3475" i="24"/>
  <c r="K3476" i="24"/>
  <c r="K3477" i="24"/>
  <c r="K3478" i="24"/>
  <c r="K3479" i="24"/>
  <c r="K3480" i="24"/>
  <c r="K3481" i="24"/>
  <c r="K3482" i="24"/>
  <c r="K3483" i="24"/>
  <c r="K3484" i="24"/>
  <c r="K3485" i="24"/>
  <c r="K3486" i="24"/>
  <c r="K3487" i="24"/>
  <c r="K3488" i="24"/>
  <c r="K3489" i="24"/>
  <c r="K3490" i="24"/>
  <c r="K3491" i="24"/>
  <c r="K3492" i="24"/>
  <c r="K3493" i="24"/>
  <c r="K3494" i="24"/>
  <c r="K3495" i="24"/>
  <c r="K3496" i="24"/>
  <c r="K3497" i="24"/>
  <c r="K3498" i="24"/>
  <c r="K3499" i="24"/>
  <c r="K3500" i="24"/>
  <c r="K3501" i="24"/>
  <c r="K3502" i="24"/>
  <c r="K3503" i="24"/>
  <c r="K3504" i="24"/>
  <c r="K3505" i="24"/>
  <c r="K3506" i="24"/>
  <c r="K3507" i="24"/>
  <c r="K3508" i="24"/>
  <c r="K3509" i="24"/>
  <c r="K3510" i="24"/>
  <c r="K3511" i="24"/>
  <c r="K3512" i="24"/>
  <c r="K3513" i="24"/>
  <c r="K3514" i="24"/>
  <c r="K3515" i="24"/>
  <c r="K3516" i="24"/>
  <c r="K3517" i="24"/>
  <c r="K3518" i="24"/>
  <c r="K3519" i="24"/>
  <c r="K3520" i="24"/>
  <c r="K3521" i="24"/>
  <c r="K3522" i="24"/>
  <c r="K3523" i="24"/>
  <c r="K3524" i="24"/>
  <c r="K3525" i="24"/>
  <c r="K3526" i="24"/>
  <c r="K3527" i="24"/>
  <c r="K3528" i="24"/>
  <c r="K3529" i="24"/>
  <c r="K3530" i="24"/>
  <c r="K3531" i="24"/>
  <c r="K3532" i="24"/>
  <c r="K3533" i="24"/>
  <c r="K3534" i="24"/>
  <c r="K3535" i="24"/>
  <c r="K3536" i="24"/>
  <c r="K3537" i="24"/>
  <c r="K3538" i="24"/>
  <c r="K3539" i="24"/>
  <c r="K3540" i="24"/>
  <c r="K3541" i="24"/>
  <c r="K3542" i="24"/>
  <c r="K3543" i="24"/>
  <c r="K3544" i="24"/>
  <c r="K3545" i="24"/>
  <c r="K3546" i="24"/>
  <c r="K3547" i="24"/>
  <c r="K3548" i="24"/>
  <c r="K3549" i="24"/>
  <c r="K3550" i="24"/>
  <c r="K3551" i="24"/>
  <c r="K3552" i="24"/>
  <c r="K3553" i="24"/>
  <c r="K3554" i="24"/>
  <c r="K3555" i="24"/>
  <c r="K3556" i="24"/>
  <c r="K3557" i="24"/>
  <c r="K3558" i="24"/>
  <c r="K3559" i="24"/>
  <c r="K3560" i="24"/>
  <c r="K3561" i="24"/>
  <c r="K3562" i="24"/>
  <c r="K3563" i="24"/>
  <c r="K3564" i="24"/>
  <c r="K3565" i="24"/>
  <c r="K3566" i="24"/>
  <c r="K3567" i="24"/>
  <c r="K3568" i="24"/>
  <c r="K3569" i="24"/>
  <c r="K3570" i="24"/>
  <c r="K3571" i="24"/>
  <c r="K3572" i="24"/>
  <c r="K3573" i="24"/>
  <c r="K3574" i="24"/>
  <c r="K3575" i="24"/>
  <c r="K3576" i="24"/>
  <c r="K3577" i="24"/>
  <c r="K3578" i="24"/>
  <c r="K3579" i="24"/>
  <c r="K3580" i="24"/>
  <c r="K3581" i="24"/>
  <c r="K3582" i="24"/>
  <c r="K3583" i="24"/>
  <c r="K3584" i="24"/>
  <c r="K3585" i="24"/>
  <c r="K3586" i="24"/>
  <c r="K3587" i="24"/>
  <c r="K3588" i="24"/>
  <c r="K3589" i="24"/>
  <c r="K3590" i="24"/>
  <c r="K3591" i="24"/>
  <c r="K3592" i="24"/>
  <c r="K3593" i="24"/>
  <c r="K3594" i="24"/>
  <c r="K3595" i="24"/>
  <c r="K3596" i="24"/>
  <c r="K3597" i="24"/>
  <c r="K3598" i="24"/>
  <c r="K3599" i="24"/>
  <c r="K3600" i="24"/>
  <c r="K3601" i="24"/>
  <c r="K3602" i="24"/>
  <c r="K3603" i="24"/>
  <c r="K3604" i="24"/>
  <c r="K3605" i="24"/>
  <c r="K3606" i="24"/>
  <c r="K3607" i="24"/>
  <c r="K3608" i="24"/>
  <c r="K3609" i="24"/>
  <c r="K3610" i="24"/>
  <c r="K3611" i="24"/>
  <c r="K3612" i="24"/>
  <c r="K3613" i="24"/>
  <c r="K3614" i="24"/>
  <c r="K3615" i="24"/>
  <c r="K3616" i="24"/>
  <c r="K3617" i="24"/>
  <c r="K3618" i="24"/>
  <c r="K3619" i="24"/>
  <c r="K3620" i="24"/>
  <c r="K3621" i="24"/>
  <c r="K3622" i="24"/>
  <c r="K3623" i="24"/>
  <c r="K3624" i="24"/>
  <c r="K3625" i="24"/>
  <c r="K3626" i="24"/>
  <c r="K3627" i="24"/>
  <c r="K3628" i="24"/>
  <c r="K3629" i="24"/>
  <c r="K3630" i="24"/>
  <c r="K3631" i="24"/>
  <c r="K3632" i="24"/>
  <c r="K3633" i="24"/>
  <c r="K3634" i="24"/>
  <c r="K3635" i="24"/>
  <c r="K3636" i="24"/>
  <c r="K3637" i="24"/>
  <c r="K3638" i="24"/>
  <c r="K3639" i="24"/>
  <c r="K3640" i="24"/>
  <c r="K3641" i="24"/>
  <c r="K3642" i="24"/>
  <c r="K3643" i="24"/>
  <c r="K3644" i="24"/>
  <c r="K3645" i="24"/>
  <c r="K3646" i="24"/>
  <c r="K3647" i="24"/>
  <c r="K3648" i="24"/>
  <c r="K3649" i="24"/>
  <c r="K3650" i="24"/>
  <c r="K3651" i="24"/>
  <c r="K3652" i="24"/>
  <c r="K3653" i="24"/>
  <c r="K3654" i="24"/>
  <c r="K3655" i="24"/>
  <c r="K3656" i="24"/>
  <c r="K3657" i="24"/>
  <c r="K3658" i="24"/>
  <c r="K3659" i="24"/>
  <c r="K3660" i="24"/>
  <c r="K3661" i="24"/>
  <c r="K3662" i="24"/>
  <c r="K3663" i="24"/>
  <c r="K3664" i="24"/>
  <c r="K3665" i="24"/>
  <c r="K3666" i="24"/>
  <c r="K3667" i="24"/>
  <c r="K3668" i="24"/>
  <c r="K3669" i="24"/>
  <c r="K3670" i="24"/>
  <c r="K3671" i="24"/>
  <c r="K3672" i="24"/>
  <c r="K3673" i="24"/>
  <c r="K3674" i="24"/>
  <c r="K3675" i="24"/>
  <c r="K3676" i="24"/>
  <c r="K3677" i="24"/>
  <c r="K3678" i="24"/>
  <c r="K3679" i="24"/>
  <c r="K3680" i="24"/>
  <c r="K3681" i="24"/>
  <c r="K3682" i="24"/>
  <c r="K3683" i="24"/>
  <c r="K3684" i="24"/>
  <c r="K3685" i="24"/>
  <c r="K3686" i="24"/>
  <c r="K3687" i="24"/>
  <c r="K3688" i="24"/>
  <c r="K3689" i="24"/>
  <c r="K3690" i="24"/>
  <c r="K3691" i="24"/>
  <c r="K3692" i="24"/>
  <c r="K3693" i="24"/>
  <c r="K3694" i="24"/>
  <c r="K3695" i="24"/>
  <c r="K3696" i="24"/>
  <c r="K3697" i="24"/>
  <c r="K3698" i="24"/>
  <c r="K3699" i="24"/>
  <c r="K3700" i="24"/>
  <c r="K3701" i="24"/>
  <c r="K3702" i="24"/>
  <c r="K3703" i="24"/>
  <c r="K3704" i="24"/>
  <c r="K3705" i="24"/>
  <c r="K3706" i="24"/>
  <c r="K3707" i="24"/>
  <c r="K3708" i="24"/>
  <c r="K3709" i="24"/>
  <c r="K3710" i="24"/>
  <c r="K3711" i="24"/>
  <c r="K3712" i="24"/>
  <c r="K3713" i="24"/>
  <c r="K3714" i="24"/>
  <c r="K3715" i="24"/>
  <c r="K3716" i="24"/>
  <c r="K3717" i="24"/>
  <c r="K3718" i="24"/>
  <c r="K3719" i="24"/>
  <c r="K3720" i="24"/>
  <c r="K3721" i="24"/>
  <c r="K3722" i="24"/>
  <c r="K3723" i="24"/>
  <c r="K3724" i="24"/>
  <c r="K3725" i="24"/>
  <c r="K3726" i="24"/>
  <c r="K3727" i="24"/>
  <c r="K3728" i="24"/>
  <c r="K3729" i="24"/>
  <c r="K3730" i="24"/>
  <c r="K3731" i="24"/>
  <c r="K3732" i="24"/>
  <c r="K3733" i="24"/>
  <c r="K3734" i="24"/>
  <c r="K3735" i="24"/>
  <c r="K3736" i="24"/>
  <c r="K3737" i="24"/>
  <c r="K3738" i="24"/>
  <c r="K3739" i="24"/>
  <c r="K3740" i="24"/>
  <c r="K3741" i="24"/>
  <c r="K3742" i="24"/>
  <c r="K3743" i="24"/>
  <c r="K3744" i="24"/>
  <c r="K3745" i="24"/>
  <c r="K3746" i="24"/>
  <c r="K3747" i="24"/>
  <c r="K3748" i="24"/>
  <c r="K3749" i="24"/>
  <c r="K3750" i="24"/>
  <c r="K3751" i="24"/>
  <c r="K3752" i="24"/>
  <c r="K3753" i="24"/>
  <c r="K3754" i="24"/>
  <c r="K3755" i="24"/>
  <c r="K3756" i="24"/>
  <c r="K3757" i="24"/>
  <c r="K3758" i="24"/>
  <c r="K3759" i="24"/>
  <c r="K3760" i="24"/>
  <c r="K3761" i="24"/>
  <c r="K3762" i="24"/>
  <c r="K3763" i="24"/>
  <c r="K3764" i="24"/>
  <c r="K3765" i="24"/>
  <c r="K3766" i="24"/>
  <c r="K3767" i="24"/>
  <c r="K3768" i="24"/>
  <c r="K3769" i="24"/>
  <c r="K3770" i="24"/>
  <c r="K3771" i="24"/>
  <c r="K3772" i="24"/>
  <c r="K3773" i="24"/>
  <c r="K3774" i="24"/>
  <c r="K3775" i="24"/>
  <c r="K3776" i="24"/>
  <c r="K3777" i="24"/>
  <c r="K3778" i="24"/>
  <c r="K3779" i="24"/>
  <c r="K3780" i="24"/>
  <c r="K3781" i="24"/>
  <c r="K3782" i="24"/>
  <c r="K3783" i="24"/>
  <c r="K3784" i="24"/>
  <c r="K3785" i="24"/>
  <c r="K3786" i="24"/>
  <c r="K3787" i="24"/>
  <c r="K3788" i="24"/>
  <c r="K3789" i="24"/>
  <c r="K3790" i="24"/>
  <c r="K3791" i="24"/>
  <c r="K3792" i="24"/>
  <c r="K3793" i="24"/>
  <c r="K3794" i="24"/>
  <c r="K3795" i="24"/>
  <c r="K3796" i="24"/>
  <c r="K3797" i="24"/>
  <c r="K3798" i="24"/>
  <c r="K3799" i="24"/>
  <c r="K3800" i="24"/>
  <c r="K3801" i="24"/>
  <c r="K3802" i="24"/>
  <c r="K3803" i="24"/>
  <c r="K3804" i="24"/>
  <c r="K3805" i="24"/>
  <c r="K3806" i="24"/>
  <c r="K3807" i="24"/>
  <c r="K3808" i="24"/>
  <c r="K3809" i="24"/>
  <c r="K3810" i="24"/>
  <c r="K3811" i="24"/>
  <c r="K3812" i="24"/>
  <c r="K3813" i="24"/>
  <c r="K3814" i="24"/>
  <c r="K3815" i="24"/>
  <c r="K3816" i="24"/>
  <c r="K3817" i="24"/>
  <c r="K3818" i="24"/>
  <c r="K3819" i="24"/>
  <c r="K3820" i="24"/>
  <c r="K3821" i="24"/>
  <c r="K3822" i="24"/>
  <c r="K3823" i="24"/>
  <c r="K3824" i="24"/>
  <c r="K3825" i="24"/>
  <c r="K3826" i="24"/>
  <c r="K3827" i="24"/>
  <c r="K3828" i="24"/>
  <c r="K3829" i="24"/>
  <c r="K3830" i="24"/>
  <c r="K3831" i="24"/>
  <c r="K3832" i="24"/>
  <c r="K3833" i="24"/>
  <c r="K3834" i="24"/>
  <c r="K3835" i="24"/>
  <c r="K3836" i="24"/>
  <c r="K3837" i="24"/>
  <c r="K3838" i="24"/>
  <c r="K3839" i="24"/>
  <c r="K3840" i="24"/>
  <c r="K3841" i="24"/>
  <c r="K3842" i="24"/>
  <c r="K3843" i="24"/>
  <c r="K3844" i="24"/>
  <c r="K3845" i="24"/>
  <c r="K3846" i="24"/>
  <c r="K3847" i="24"/>
  <c r="K3848" i="24"/>
  <c r="K3849" i="24"/>
  <c r="K3850" i="24"/>
  <c r="K3851" i="24"/>
  <c r="K3852" i="24"/>
  <c r="K3853" i="24"/>
  <c r="K3854" i="24"/>
  <c r="K3855" i="24"/>
  <c r="K3856" i="24"/>
  <c r="K3857" i="24"/>
  <c r="K3858" i="24"/>
  <c r="K3859" i="24"/>
  <c r="K3860" i="24"/>
  <c r="K3861" i="24"/>
  <c r="K3862" i="24"/>
  <c r="K3863" i="24"/>
  <c r="K3864" i="24"/>
  <c r="K3865" i="24"/>
  <c r="K3866" i="24"/>
  <c r="K3867" i="24"/>
  <c r="K3868" i="24"/>
  <c r="K3869" i="24"/>
  <c r="K3870" i="24"/>
  <c r="K3871" i="24"/>
  <c r="K3872" i="24"/>
  <c r="K3873" i="24"/>
  <c r="K3874" i="24"/>
  <c r="K3875" i="24"/>
  <c r="K3876" i="24"/>
  <c r="K3877" i="24"/>
  <c r="K3878" i="24"/>
  <c r="K3879" i="24"/>
  <c r="K3880" i="24"/>
  <c r="K3881" i="24"/>
  <c r="K3882" i="24"/>
  <c r="K3883" i="24"/>
  <c r="K3884" i="24"/>
  <c r="K3885" i="24"/>
  <c r="K3886" i="24"/>
  <c r="K3887" i="24"/>
  <c r="K3888" i="24"/>
  <c r="K3889" i="24"/>
  <c r="K3890" i="24"/>
  <c r="K3891" i="24"/>
  <c r="K3892" i="24"/>
  <c r="K3893" i="24"/>
  <c r="K3894" i="24"/>
  <c r="K3895" i="24"/>
  <c r="K3896" i="24"/>
  <c r="K3897" i="24"/>
  <c r="K3898" i="24"/>
  <c r="K3899" i="24"/>
  <c r="K3900" i="24"/>
  <c r="K3901" i="24"/>
  <c r="K3902" i="24"/>
  <c r="K3903" i="24"/>
  <c r="K3904" i="24"/>
  <c r="K3905" i="24"/>
  <c r="K3906" i="24"/>
  <c r="K3907" i="24"/>
  <c r="K3908" i="24"/>
  <c r="K3909" i="24"/>
  <c r="K3910" i="24"/>
  <c r="K3911" i="24"/>
  <c r="K3912" i="24"/>
  <c r="K3913" i="24"/>
  <c r="K3914" i="24"/>
  <c r="K3915" i="24"/>
  <c r="K3916" i="24"/>
  <c r="K3917" i="24"/>
  <c r="K3918" i="24"/>
  <c r="K3919" i="24"/>
  <c r="K3920" i="24"/>
  <c r="K3921" i="24"/>
  <c r="K3922" i="24"/>
  <c r="K3923" i="24"/>
  <c r="K3924" i="24"/>
  <c r="K3925" i="24"/>
  <c r="K3926" i="24"/>
  <c r="K3927" i="24"/>
  <c r="K3928" i="24"/>
  <c r="K3929" i="24"/>
  <c r="K3930" i="24"/>
  <c r="K3931" i="24"/>
  <c r="K3932" i="24"/>
  <c r="K3933" i="24"/>
  <c r="K3934" i="24"/>
  <c r="K3935" i="24"/>
  <c r="K3936" i="24"/>
  <c r="K3937" i="24"/>
  <c r="K3938" i="24"/>
  <c r="K3939" i="24"/>
  <c r="K3940" i="24"/>
  <c r="K3941" i="24"/>
  <c r="K3942" i="24"/>
  <c r="K3943" i="24"/>
  <c r="K3944" i="24"/>
  <c r="K3945" i="24"/>
  <c r="K3946" i="24"/>
  <c r="K3947" i="24"/>
  <c r="K3948" i="24"/>
  <c r="K3949" i="24"/>
  <c r="K3950" i="24"/>
  <c r="K3951" i="24"/>
  <c r="K3952" i="24"/>
  <c r="K3953" i="24"/>
  <c r="K3954" i="24"/>
  <c r="K3955" i="24"/>
  <c r="K3956" i="24"/>
  <c r="K3957" i="24"/>
  <c r="K3958" i="24"/>
  <c r="K3959" i="24"/>
  <c r="K3960" i="24"/>
  <c r="K3961" i="24"/>
  <c r="K3962" i="24"/>
  <c r="K3963" i="24"/>
  <c r="K3964" i="24"/>
  <c r="K3965" i="24"/>
  <c r="K3966" i="24"/>
  <c r="K3967" i="24"/>
  <c r="K3968" i="24"/>
  <c r="K3969" i="24"/>
  <c r="K3970" i="24"/>
  <c r="K3971" i="24"/>
  <c r="K3972" i="24"/>
  <c r="K3973" i="24"/>
  <c r="K3974" i="24"/>
  <c r="K3975" i="24"/>
  <c r="K3976" i="24"/>
  <c r="K3977" i="24"/>
  <c r="K3978" i="24"/>
  <c r="K3979" i="24"/>
  <c r="K3980" i="24"/>
  <c r="K3981" i="24"/>
  <c r="K3982" i="24"/>
  <c r="K3983" i="24"/>
  <c r="K3984" i="24"/>
  <c r="K3985" i="24"/>
  <c r="K3986" i="24"/>
  <c r="K3987" i="24"/>
  <c r="K3988" i="24"/>
  <c r="K3989" i="24"/>
  <c r="K3990" i="24"/>
  <c r="K3991" i="24"/>
  <c r="K3992" i="24"/>
  <c r="K3993" i="24"/>
  <c r="K3994" i="24"/>
  <c r="K3995" i="24"/>
  <c r="K3996" i="24"/>
  <c r="K3997" i="24"/>
  <c r="K3998" i="24"/>
  <c r="K3999" i="24"/>
  <c r="K4000" i="24"/>
  <c r="K4001" i="24"/>
  <c r="K4002" i="24"/>
  <c r="K4003" i="24"/>
  <c r="K4004" i="24"/>
  <c r="K4005" i="24"/>
  <c r="K4006" i="24"/>
  <c r="K4007" i="24"/>
  <c r="K4008" i="24"/>
  <c r="K4009" i="24"/>
  <c r="K4010" i="24"/>
  <c r="K4011" i="24"/>
  <c r="K4012" i="24"/>
  <c r="K4013" i="24"/>
  <c r="K4014" i="24"/>
  <c r="K4015" i="24"/>
  <c r="K4016" i="24"/>
  <c r="K4017" i="24"/>
  <c r="K4018" i="24"/>
  <c r="K4019" i="24"/>
  <c r="K4020" i="24"/>
  <c r="K4021" i="24"/>
  <c r="K4022" i="24"/>
  <c r="K4023" i="24"/>
  <c r="K4024" i="24"/>
  <c r="K4025" i="24"/>
  <c r="K4026" i="24"/>
  <c r="K4027" i="24"/>
  <c r="K4028" i="24"/>
  <c r="K4029" i="24"/>
  <c r="K4030" i="24"/>
  <c r="K4031" i="24"/>
  <c r="K4032" i="24"/>
  <c r="K4033" i="24"/>
  <c r="K4034" i="24"/>
  <c r="K4035" i="24"/>
  <c r="K4036" i="24"/>
  <c r="K4037" i="24"/>
  <c r="K4038" i="24"/>
  <c r="K4039" i="24"/>
  <c r="K4040" i="24"/>
  <c r="K4041" i="24"/>
  <c r="K4042" i="24"/>
  <c r="K4043" i="24"/>
  <c r="K4044" i="24"/>
  <c r="K4045" i="24"/>
  <c r="K4046" i="24"/>
  <c r="K4047" i="24"/>
  <c r="K4048" i="24"/>
  <c r="K4049" i="24"/>
  <c r="K4050" i="24"/>
  <c r="K4051" i="24"/>
  <c r="K4052" i="24"/>
  <c r="K4053" i="24"/>
  <c r="K4054" i="24"/>
  <c r="K4055" i="24"/>
  <c r="K4056" i="24"/>
  <c r="K4057" i="24"/>
  <c r="K4058" i="24"/>
  <c r="K4059" i="24"/>
  <c r="K4060" i="24"/>
  <c r="K4061" i="24"/>
  <c r="K4062" i="24"/>
  <c r="K4063" i="24"/>
  <c r="K4064" i="24"/>
  <c r="K4065" i="24"/>
  <c r="K4066" i="24"/>
  <c r="K4067" i="24"/>
  <c r="K4068" i="24"/>
  <c r="K4069" i="24"/>
  <c r="K4070" i="24"/>
  <c r="K4071" i="24"/>
  <c r="K4072" i="24"/>
  <c r="K4073" i="24"/>
  <c r="K4074" i="24"/>
  <c r="K4075" i="24"/>
  <c r="K4076" i="24"/>
  <c r="K4077" i="24"/>
  <c r="K4078" i="24"/>
  <c r="K4079" i="24"/>
  <c r="K4080" i="24"/>
  <c r="K4081" i="24"/>
  <c r="K4082" i="24"/>
  <c r="K4083" i="24"/>
  <c r="K4084" i="24"/>
  <c r="K4085" i="24"/>
  <c r="K4086" i="24"/>
  <c r="K4087" i="24"/>
  <c r="K4088" i="24"/>
  <c r="K4089" i="24"/>
  <c r="K4090" i="24"/>
  <c r="K4091" i="24"/>
  <c r="K4092" i="24"/>
  <c r="K4093" i="24"/>
  <c r="K4094" i="24"/>
  <c r="K4095" i="24"/>
  <c r="K4096" i="24"/>
  <c r="K4097" i="24"/>
  <c r="K4098" i="24"/>
  <c r="K4099" i="24"/>
  <c r="K4100" i="24"/>
  <c r="K4101" i="24"/>
  <c r="K4102" i="24"/>
  <c r="K4103" i="24"/>
  <c r="K4104" i="24"/>
  <c r="K4105" i="24"/>
  <c r="K4106" i="24"/>
  <c r="K4107" i="24"/>
  <c r="K4108" i="24"/>
  <c r="K4109" i="24"/>
  <c r="K4110" i="24"/>
  <c r="K4111" i="24"/>
  <c r="K4112" i="24"/>
  <c r="K4113" i="24"/>
  <c r="K4114" i="24"/>
  <c r="K4115" i="24"/>
  <c r="K4116" i="24"/>
  <c r="K4117" i="24"/>
  <c r="K4118" i="24"/>
  <c r="K4119" i="24"/>
  <c r="K4120" i="24"/>
  <c r="K4121" i="24"/>
  <c r="K4122" i="24"/>
  <c r="K4123" i="24"/>
  <c r="K4124" i="24"/>
  <c r="K4125" i="24"/>
  <c r="K4126" i="24"/>
  <c r="K4127" i="24"/>
  <c r="K4128" i="24"/>
  <c r="K4129" i="24"/>
  <c r="K4130" i="24"/>
  <c r="K4131" i="24"/>
  <c r="K4132" i="24"/>
  <c r="K4133" i="24"/>
  <c r="K4134" i="24"/>
  <c r="K4135" i="24"/>
  <c r="K4136" i="24"/>
  <c r="K4137" i="24"/>
  <c r="K4138" i="24"/>
  <c r="K4139" i="24"/>
  <c r="K4140" i="24"/>
  <c r="K4141" i="24"/>
  <c r="K4142" i="24"/>
  <c r="K4143" i="24"/>
  <c r="K4144" i="24"/>
  <c r="K4145" i="24"/>
  <c r="K4146" i="24"/>
  <c r="K4147" i="24"/>
  <c r="K4148" i="24"/>
  <c r="K4149" i="24"/>
  <c r="K4150" i="24"/>
  <c r="K4151" i="24"/>
  <c r="K4152" i="24"/>
  <c r="K4153" i="24"/>
  <c r="K4154" i="24"/>
  <c r="K4155" i="24"/>
  <c r="K4156" i="24"/>
  <c r="K4157" i="24"/>
  <c r="K4158" i="24"/>
  <c r="K4159" i="24"/>
  <c r="K4160" i="24"/>
  <c r="K4161" i="24"/>
  <c r="K4162" i="24"/>
  <c r="K4163" i="24"/>
  <c r="K4164" i="24"/>
  <c r="K4165" i="24"/>
  <c r="K4166" i="24"/>
  <c r="K4167" i="24"/>
  <c r="K4168" i="24"/>
  <c r="K4169" i="24"/>
  <c r="K4170" i="24"/>
  <c r="K4171" i="24"/>
  <c r="K4172" i="24"/>
  <c r="K4173" i="24"/>
  <c r="K4174" i="24"/>
  <c r="K4175" i="24"/>
  <c r="K4176" i="24"/>
  <c r="K4177" i="24"/>
  <c r="K4178" i="24"/>
  <c r="K4179" i="24"/>
  <c r="K4180" i="24"/>
  <c r="K4181" i="24"/>
  <c r="K4182" i="24"/>
  <c r="K4183" i="24"/>
  <c r="K4184" i="24"/>
  <c r="K4185" i="24"/>
  <c r="K4186" i="24"/>
  <c r="K4187" i="24"/>
  <c r="K4188" i="24"/>
  <c r="K4189" i="24"/>
  <c r="K4190" i="24"/>
  <c r="K4191" i="24"/>
  <c r="K4192" i="24"/>
  <c r="K4193" i="24"/>
  <c r="K4194" i="24"/>
  <c r="K4195" i="24"/>
  <c r="K4196" i="24"/>
  <c r="K4197" i="24"/>
  <c r="K4198" i="24"/>
  <c r="K4199" i="24"/>
  <c r="K4200" i="24"/>
  <c r="K4201" i="24"/>
  <c r="K4202" i="24"/>
  <c r="K4203" i="24"/>
  <c r="K4204" i="24"/>
  <c r="K4205" i="24"/>
  <c r="K4206" i="24"/>
  <c r="K4207" i="24"/>
  <c r="K4208" i="24"/>
  <c r="K4209" i="24"/>
  <c r="K4210" i="24"/>
  <c r="K4211" i="24"/>
  <c r="K4212" i="24"/>
  <c r="K4213" i="24"/>
  <c r="K4214" i="24"/>
  <c r="K4215" i="24"/>
  <c r="K4216" i="24"/>
  <c r="K4217" i="24"/>
  <c r="K4218" i="24"/>
  <c r="K4219" i="24"/>
  <c r="K4220" i="24"/>
  <c r="K4221" i="24"/>
  <c r="K4222" i="24"/>
  <c r="K4223" i="24"/>
  <c r="K4224" i="24"/>
  <c r="K4225" i="24"/>
  <c r="K4226" i="24"/>
  <c r="K4227" i="24"/>
  <c r="K4228" i="24"/>
  <c r="K4229" i="24"/>
  <c r="K4230" i="24"/>
  <c r="K4231" i="24"/>
  <c r="K4232" i="24"/>
  <c r="K4233" i="24"/>
  <c r="K4234" i="24"/>
  <c r="K4235" i="24"/>
  <c r="K4236" i="24"/>
  <c r="K4237" i="24"/>
  <c r="K4238" i="24"/>
  <c r="K4239" i="24"/>
  <c r="K4240" i="24"/>
  <c r="K4241" i="24"/>
  <c r="K4242" i="24"/>
  <c r="K4243" i="24"/>
  <c r="K4244" i="24"/>
  <c r="K4245" i="24"/>
  <c r="K4246" i="24"/>
  <c r="K4247" i="24"/>
  <c r="K4248" i="24"/>
  <c r="K4249" i="24"/>
  <c r="K4250" i="24"/>
  <c r="K4251" i="24"/>
  <c r="K4252" i="24"/>
  <c r="K4253" i="24"/>
  <c r="K4254" i="24"/>
  <c r="K4255" i="24"/>
  <c r="K4256" i="24"/>
  <c r="K4257" i="24"/>
  <c r="K4258" i="24"/>
  <c r="K4259" i="24"/>
  <c r="K4260" i="24"/>
  <c r="K4261" i="24"/>
  <c r="K4262" i="24"/>
  <c r="K4263" i="24"/>
  <c r="K4264" i="24"/>
  <c r="K4265" i="24"/>
  <c r="K4266" i="24"/>
  <c r="K4267" i="24"/>
  <c r="K4268" i="24"/>
  <c r="K4269" i="24"/>
  <c r="K4270" i="24"/>
  <c r="K4271" i="24"/>
  <c r="K4272" i="24"/>
  <c r="K4273" i="24"/>
  <c r="K4274" i="24"/>
  <c r="K4275" i="24"/>
  <c r="K4276" i="24"/>
  <c r="K4277" i="24"/>
  <c r="K4278" i="24"/>
  <c r="K4279" i="24"/>
  <c r="K4280" i="24"/>
  <c r="K4281" i="24"/>
  <c r="K4282" i="24"/>
  <c r="K4283" i="24"/>
  <c r="K4284" i="24"/>
  <c r="K4285" i="24"/>
  <c r="K4286" i="24"/>
  <c r="K4287" i="24"/>
  <c r="K4288" i="24"/>
  <c r="K4289" i="24"/>
  <c r="K4290" i="24"/>
  <c r="K4291" i="24"/>
  <c r="K4292" i="24"/>
  <c r="K4293" i="24"/>
  <c r="K4294" i="24"/>
  <c r="K4295" i="24"/>
  <c r="K4296" i="24"/>
  <c r="K4297" i="24"/>
  <c r="K4298" i="24"/>
  <c r="K4299" i="24"/>
  <c r="K4300" i="24"/>
  <c r="K4301" i="24"/>
  <c r="K4302" i="24"/>
  <c r="K4303" i="24"/>
  <c r="K4304" i="24"/>
  <c r="K4305" i="24"/>
  <c r="K4306" i="24"/>
  <c r="K4307" i="24"/>
  <c r="K4308" i="24"/>
  <c r="K4309" i="24"/>
  <c r="K4310" i="24"/>
  <c r="K4311" i="24"/>
  <c r="K4312" i="24"/>
  <c r="K4313" i="24"/>
  <c r="K4314" i="24"/>
  <c r="K4315" i="24"/>
  <c r="K4316" i="24"/>
  <c r="K4317" i="24"/>
  <c r="K4318" i="24"/>
  <c r="K4319" i="24"/>
  <c r="K4320" i="24"/>
  <c r="K4321" i="24"/>
  <c r="K4322" i="24"/>
  <c r="K4323" i="24"/>
  <c r="K4324" i="24"/>
  <c r="K4325" i="24"/>
  <c r="K4326" i="24"/>
  <c r="K4327" i="24"/>
  <c r="K4328" i="24"/>
  <c r="K4329" i="24"/>
  <c r="K4330" i="24"/>
  <c r="K4331" i="24"/>
  <c r="K4332" i="24"/>
  <c r="K4333" i="24"/>
  <c r="K4334" i="24"/>
  <c r="K4335" i="24"/>
  <c r="K4336" i="24"/>
  <c r="K4337" i="24"/>
  <c r="K4338" i="24"/>
  <c r="K4339" i="24"/>
  <c r="K4340" i="24"/>
  <c r="K4341" i="24"/>
  <c r="K4342" i="24"/>
  <c r="K4343" i="24"/>
  <c r="K4344" i="24"/>
  <c r="K4345" i="24"/>
  <c r="K4346" i="24"/>
  <c r="K4347" i="24"/>
  <c r="K4348" i="24"/>
  <c r="K4349" i="24"/>
  <c r="K4350" i="24"/>
  <c r="K4351" i="24"/>
  <c r="K4352" i="24"/>
  <c r="K4353" i="24"/>
  <c r="K4354" i="24"/>
  <c r="K4355" i="24"/>
  <c r="K4356" i="24"/>
  <c r="K4357" i="24"/>
  <c r="K4358" i="24"/>
  <c r="K4359" i="24"/>
  <c r="K4360" i="24"/>
  <c r="K4361" i="24"/>
  <c r="K4362" i="24"/>
  <c r="K4363" i="24"/>
  <c r="K4364" i="24"/>
  <c r="K4365" i="24"/>
  <c r="K4366" i="24"/>
  <c r="K4367" i="24"/>
  <c r="K4368" i="24"/>
  <c r="K4369" i="24"/>
  <c r="K4370" i="24"/>
  <c r="K4371" i="24"/>
  <c r="K4372" i="24"/>
  <c r="K4373" i="24"/>
  <c r="K4374" i="24"/>
  <c r="K4375" i="24"/>
  <c r="K4376" i="24"/>
  <c r="K4377" i="24"/>
  <c r="K4378" i="24"/>
  <c r="K4379" i="24"/>
  <c r="K4380" i="24"/>
  <c r="K4381" i="24"/>
  <c r="K4382" i="24"/>
  <c r="K4383" i="24"/>
  <c r="K4384" i="24"/>
  <c r="K4385" i="24"/>
  <c r="K4386" i="24"/>
  <c r="K4387" i="24"/>
  <c r="K4388" i="24"/>
  <c r="K4389" i="24"/>
  <c r="K4390" i="24"/>
  <c r="K4391" i="24"/>
  <c r="K4392" i="24"/>
  <c r="K4393" i="24"/>
  <c r="K4394" i="24"/>
  <c r="K4395" i="24"/>
  <c r="K4396" i="24"/>
  <c r="K4397" i="24"/>
  <c r="K4398" i="24"/>
  <c r="K4399" i="24"/>
  <c r="K4400" i="24"/>
  <c r="K4401" i="24"/>
  <c r="K4402" i="24"/>
  <c r="K4403" i="24"/>
  <c r="K4404" i="24"/>
  <c r="K4405" i="24"/>
  <c r="K4406" i="24"/>
  <c r="K4407" i="24"/>
  <c r="K4408" i="24"/>
  <c r="K4409" i="24"/>
  <c r="K4410" i="24"/>
  <c r="K4411" i="24"/>
  <c r="K4412" i="24"/>
  <c r="K4413" i="24"/>
  <c r="K4414" i="24"/>
  <c r="K4415" i="24"/>
  <c r="K4416" i="24"/>
  <c r="K4417" i="24"/>
  <c r="K4418" i="24"/>
  <c r="K4419" i="24"/>
  <c r="K4420" i="24"/>
  <c r="K4421" i="24"/>
  <c r="K4422" i="24"/>
  <c r="K4423" i="24"/>
  <c r="K4424" i="24"/>
  <c r="K4425" i="24"/>
  <c r="K4426" i="24"/>
  <c r="K4427" i="24"/>
  <c r="K4428" i="24"/>
  <c r="K4429" i="24"/>
  <c r="K4430" i="24"/>
  <c r="K4431" i="24"/>
  <c r="K4432" i="24"/>
  <c r="K4433" i="24"/>
  <c r="K4434" i="24"/>
  <c r="K4435" i="24"/>
  <c r="K4436" i="24"/>
  <c r="K4437" i="24"/>
  <c r="K4438" i="24"/>
  <c r="K4439" i="24"/>
  <c r="K4440" i="24"/>
  <c r="K4441" i="24"/>
  <c r="K4442" i="24"/>
  <c r="K4443" i="24"/>
  <c r="K4444" i="24"/>
  <c r="K4445" i="24"/>
  <c r="K4446" i="24"/>
  <c r="K4447" i="24"/>
  <c r="K4448" i="24"/>
  <c r="K4449" i="24"/>
  <c r="K4450" i="24"/>
  <c r="K4451" i="24"/>
  <c r="K4452" i="24"/>
  <c r="K4453" i="24"/>
  <c r="K4454" i="24"/>
  <c r="K4455" i="24"/>
  <c r="K4456" i="24"/>
  <c r="K4457" i="24"/>
  <c r="K4458" i="24"/>
  <c r="K4459" i="24"/>
  <c r="K4460" i="24"/>
  <c r="K4461" i="24"/>
  <c r="K4462" i="24"/>
  <c r="K4463" i="24"/>
  <c r="K4464" i="24"/>
  <c r="K4465" i="24"/>
  <c r="K4466" i="24"/>
  <c r="K4467" i="24"/>
  <c r="K4468" i="24"/>
  <c r="K4469" i="24"/>
  <c r="K4470" i="24"/>
  <c r="K4471" i="24"/>
  <c r="K4472" i="24"/>
  <c r="K4473" i="24"/>
  <c r="K4474" i="24"/>
  <c r="K4475" i="24"/>
  <c r="K4476" i="24"/>
  <c r="K4477" i="24"/>
  <c r="K4478" i="24"/>
  <c r="K4479" i="24"/>
  <c r="K4480" i="24"/>
  <c r="K4481" i="24"/>
  <c r="K4482" i="24"/>
  <c r="K4483" i="24"/>
  <c r="K4484" i="24"/>
  <c r="K4485" i="24"/>
  <c r="K4486" i="24"/>
  <c r="K4487" i="24"/>
  <c r="K4488" i="24"/>
  <c r="K4489" i="24"/>
  <c r="K4490" i="24"/>
  <c r="K4491" i="24"/>
  <c r="K4492" i="24"/>
  <c r="K4493" i="24"/>
  <c r="K4494" i="24"/>
  <c r="K4495" i="24"/>
  <c r="K4496" i="24"/>
  <c r="K4497" i="24"/>
  <c r="K4498" i="24"/>
  <c r="K4499" i="24"/>
  <c r="K4500" i="24"/>
  <c r="K4501" i="24"/>
  <c r="K4502" i="24"/>
  <c r="K4503" i="24"/>
  <c r="K4504" i="24"/>
  <c r="K4505" i="24"/>
  <c r="K4506" i="24"/>
  <c r="K4507" i="24"/>
  <c r="K4508" i="24"/>
  <c r="K4509" i="24"/>
  <c r="K4510" i="24"/>
  <c r="K4511" i="24"/>
  <c r="K4512" i="24"/>
  <c r="K4513" i="24"/>
  <c r="K4514" i="24"/>
  <c r="K4515" i="24"/>
  <c r="K4516" i="24"/>
  <c r="K4517" i="24"/>
  <c r="K4518" i="24"/>
  <c r="K4519" i="24"/>
  <c r="K4520" i="24"/>
  <c r="K4521" i="24"/>
  <c r="K4522" i="24"/>
  <c r="K4523" i="24"/>
  <c r="K4524" i="24"/>
  <c r="K4525" i="24"/>
  <c r="K4526" i="24"/>
  <c r="K4527" i="24"/>
  <c r="K4528" i="24"/>
  <c r="K4529" i="24"/>
  <c r="K4530" i="24"/>
  <c r="K4531" i="24"/>
  <c r="K4532" i="24"/>
  <c r="K4533" i="24"/>
  <c r="K4534" i="24"/>
  <c r="K4535" i="24"/>
  <c r="K4536" i="24"/>
  <c r="K4537" i="24"/>
  <c r="K4538" i="24"/>
  <c r="K4539" i="24"/>
  <c r="K4540" i="24"/>
  <c r="K4541" i="24"/>
  <c r="K4542" i="24"/>
  <c r="K4543" i="24"/>
  <c r="K4544" i="24"/>
  <c r="K4545" i="24"/>
  <c r="K4546" i="24"/>
  <c r="K4547" i="24"/>
  <c r="K4548" i="24"/>
  <c r="K4549" i="24"/>
  <c r="K4550" i="24"/>
  <c r="K4551" i="24"/>
  <c r="K4552" i="24"/>
  <c r="K4553" i="24"/>
  <c r="K4554" i="24"/>
  <c r="K4555" i="24"/>
  <c r="K4556" i="24"/>
  <c r="K4557" i="24"/>
  <c r="K4558" i="24"/>
  <c r="K4559" i="24"/>
  <c r="K4560" i="24"/>
  <c r="K4561" i="24"/>
  <c r="K4562" i="24"/>
  <c r="K4563" i="24"/>
  <c r="K4564" i="24"/>
  <c r="K4565" i="24"/>
  <c r="K4566" i="24"/>
  <c r="K4567" i="24"/>
  <c r="K4568" i="24"/>
  <c r="K4569" i="24"/>
  <c r="K4570" i="24"/>
  <c r="K4571" i="24"/>
  <c r="K4572" i="24"/>
  <c r="K4573" i="24"/>
  <c r="K4574" i="24"/>
  <c r="K4575" i="24"/>
  <c r="K4576" i="24"/>
  <c r="K4577" i="24"/>
  <c r="K4578" i="24"/>
  <c r="K4579" i="24"/>
  <c r="K4580" i="24"/>
  <c r="K4581" i="24"/>
  <c r="K4582" i="24"/>
  <c r="K4583" i="24"/>
  <c r="K4584" i="24"/>
  <c r="K4585" i="24"/>
  <c r="K4586" i="24"/>
  <c r="K4587" i="24"/>
  <c r="K4588" i="24"/>
  <c r="K4589" i="24"/>
  <c r="K4590" i="24"/>
  <c r="K4591" i="24"/>
  <c r="K4592" i="24"/>
  <c r="K4593" i="24"/>
  <c r="K4594" i="24"/>
  <c r="K4595" i="24"/>
  <c r="K4596" i="24"/>
  <c r="K4597" i="24"/>
  <c r="K4598" i="24"/>
  <c r="K4599" i="24"/>
  <c r="K4600" i="24"/>
  <c r="K4601" i="24"/>
  <c r="K4602" i="24"/>
  <c r="K4603" i="24"/>
  <c r="K4604" i="24"/>
  <c r="K4605" i="24"/>
  <c r="K4606" i="24"/>
  <c r="K4607" i="24"/>
  <c r="K4608" i="24"/>
  <c r="K4609" i="24"/>
  <c r="K4610" i="24"/>
  <c r="K4611" i="24"/>
  <c r="K4612" i="24"/>
  <c r="K4613" i="24"/>
  <c r="K4614" i="24"/>
  <c r="K4615" i="24"/>
  <c r="K4616" i="24"/>
  <c r="K4617" i="24"/>
  <c r="K4618" i="24"/>
  <c r="K4619" i="24"/>
  <c r="K4620" i="24"/>
  <c r="K4621" i="24"/>
  <c r="K4622" i="24"/>
  <c r="K4623" i="24"/>
  <c r="K4624" i="24"/>
  <c r="K4625" i="24"/>
  <c r="K4626" i="24"/>
  <c r="K4627" i="24"/>
  <c r="K4628" i="24"/>
  <c r="K4629" i="24"/>
  <c r="K4630" i="24"/>
  <c r="K4631" i="24"/>
  <c r="K4632" i="24"/>
  <c r="K4633" i="24"/>
  <c r="K4634" i="24"/>
  <c r="K4635" i="24"/>
  <c r="K4636" i="24"/>
  <c r="K4637" i="24"/>
  <c r="K4638" i="24"/>
  <c r="K4639" i="24"/>
  <c r="K4640" i="24"/>
  <c r="K4641" i="24"/>
  <c r="K4642" i="24"/>
  <c r="K4643" i="24"/>
  <c r="K4644" i="24"/>
  <c r="K4645" i="24"/>
  <c r="K4646" i="24"/>
  <c r="K4647" i="24"/>
  <c r="K4648" i="24"/>
  <c r="K4649" i="24"/>
  <c r="K4650" i="24"/>
  <c r="K4651" i="24"/>
  <c r="K4652" i="24"/>
  <c r="K4653" i="24"/>
  <c r="K4654" i="24"/>
  <c r="K4655" i="24"/>
  <c r="K4656" i="24"/>
  <c r="K4657" i="24"/>
  <c r="K4658" i="24"/>
  <c r="K4659" i="24"/>
  <c r="K4660" i="24"/>
  <c r="K4661" i="24"/>
  <c r="K4662" i="24"/>
  <c r="K4663" i="24"/>
  <c r="K4664" i="24"/>
  <c r="K4665" i="24"/>
  <c r="K4666" i="24"/>
  <c r="K4667" i="24"/>
  <c r="K4668" i="24"/>
  <c r="K4669" i="24"/>
  <c r="K4670" i="24"/>
  <c r="K4671" i="24"/>
  <c r="K4672" i="24"/>
  <c r="K4673" i="24"/>
  <c r="K4674" i="24"/>
  <c r="K4675" i="24"/>
  <c r="K4676" i="24"/>
  <c r="K4677" i="24"/>
  <c r="K4678" i="24"/>
  <c r="K4679" i="24"/>
  <c r="K4680" i="24"/>
  <c r="K4681" i="24"/>
  <c r="K4682" i="24"/>
  <c r="K4683" i="24"/>
  <c r="K4684" i="24"/>
  <c r="K4685" i="24"/>
  <c r="K4686" i="24"/>
  <c r="K4687" i="24"/>
  <c r="K4688" i="24"/>
  <c r="K4689" i="24"/>
  <c r="K4690" i="24"/>
  <c r="K4691" i="24"/>
  <c r="K4692" i="24"/>
  <c r="K4693" i="24"/>
  <c r="K4694" i="24"/>
  <c r="K4695" i="24"/>
  <c r="K4696" i="24"/>
  <c r="K4697" i="24"/>
  <c r="K4698" i="24"/>
  <c r="K4699" i="24"/>
  <c r="K4700" i="24"/>
  <c r="K4701" i="24"/>
  <c r="K4702" i="24"/>
  <c r="K4703" i="24"/>
  <c r="K4704" i="24"/>
  <c r="K4705" i="24"/>
  <c r="K4706" i="24"/>
  <c r="K4707" i="24"/>
  <c r="K4708" i="24"/>
  <c r="K4709" i="24"/>
  <c r="K4710" i="24"/>
  <c r="K4711" i="24"/>
  <c r="K4712" i="24"/>
  <c r="K4713" i="24"/>
  <c r="K4714" i="24"/>
  <c r="K4715" i="24"/>
  <c r="K4716" i="24"/>
  <c r="K4717" i="24"/>
  <c r="K4718" i="24"/>
  <c r="K4719" i="24"/>
  <c r="K4720" i="24"/>
  <c r="K4721" i="24"/>
  <c r="K4722" i="24"/>
  <c r="K4723" i="24"/>
  <c r="K4724" i="24"/>
  <c r="K4725" i="24"/>
  <c r="K4726" i="24"/>
  <c r="K4727" i="24"/>
  <c r="K4728" i="24"/>
  <c r="K4729" i="24"/>
  <c r="K4730" i="24"/>
  <c r="K4731" i="24"/>
  <c r="K4732" i="24"/>
  <c r="K4733" i="24"/>
  <c r="K4734" i="24"/>
  <c r="K4735" i="24"/>
  <c r="K4736" i="24"/>
  <c r="K4737" i="24"/>
  <c r="K4738" i="24"/>
  <c r="K4739" i="24"/>
  <c r="K4740" i="24"/>
  <c r="K4741" i="24"/>
  <c r="K4742" i="24"/>
  <c r="K4743" i="24"/>
  <c r="K4744" i="24"/>
  <c r="K4745" i="24"/>
  <c r="K4746" i="24"/>
  <c r="K4747" i="24"/>
  <c r="K4748" i="24"/>
  <c r="K4749" i="24"/>
  <c r="K4750" i="24"/>
  <c r="K4751" i="24"/>
  <c r="K4752" i="24"/>
  <c r="K4753" i="24"/>
  <c r="K4754" i="24"/>
  <c r="K4755" i="24"/>
  <c r="K4756" i="24"/>
  <c r="K4757" i="24"/>
  <c r="K4758" i="24"/>
  <c r="K4759" i="24"/>
  <c r="K4760" i="24"/>
  <c r="K4761" i="24"/>
  <c r="K4762" i="24"/>
  <c r="K4763" i="24"/>
  <c r="K4764" i="24"/>
  <c r="K4765" i="24"/>
  <c r="K4766" i="24"/>
  <c r="K4767" i="24"/>
  <c r="K4768" i="24"/>
  <c r="K4769" i="24"/>
  <c r="K4770" i="24"/>
  <c r="K4771" i="24"/>
  <c r="K4772" i="24"/>
  <c r="K4773" i="24"/>
  <c r="K4774" i="24"/>
  <c r="K4775" i="24"/>
  <c r="K4776" i="24"/>
  <c r="K4777" i="24"/>
  <c r="K4778" i="24"/>
  <c r="K4779" i="24"/>
  <c r="K4780" i="24"/>
  <c r="K4781" i="24"/>
  <c r="K4782" i="24"/>
  <c r="K4783" i="24"/>
  <c r="K4784" i="24"/>
  <c r="K4785" i="24"/>
  <c r="K4786" i="24"/>
  <c r="K4787" i="24"/>
  <c r="K4788" i="24"/>
  <c r="K4789" i="24"/>
  <c r="K4790" i="24"/>
  <c r="K4791" i="24"/>
  <c r="K4792" i="24"/>
  <c r="K4793" i="24"/>
  <c r="K4794" i="24"/>
  <c r="K4795" i="24"/>
  <c r="K4796" i="24"/>
  <c r="K4797" i="24"/>
  <c r="K4798" i="24"/>
  <c r="K4799" i="24"/>
  <c r="K4800" i="24"/>
  <c r="K4801" i="24"/>
  <c r="K4802" i="24"/>
  <c r="K4803" i="24"/>
  <c r="K4804" i="24"/>
  <c r="K4805" i="24"/>
  <c r="K4806" i="24"/>
  <c r="K4807" i="24"/>
  <c r="K4808" i="24"/>
  <c r="K4809" i="24"/>
  <c r="K4810" i="24"/>
  <c r="K4811" i="24"/>
  <c r="K4812" i="24"/>
  <c r="K4813" i="24"/>
  <c r="K4814" i="24"/>
  <c r="K4815" i="24"/>
  <c r="K4816" i="24"/>
  <c r="K4817" i="24"/>
  <c r="K4818" i="24"/>
  <c r="K4819" i="24"/>
  <c r="K4820" i="24"/>
  <c r="K4821" i="24"/>
  <c r="K4822" i="24"/>
  <c r="K4823" i="24"/>
  <c r="K4824" i="24"/>
  <c r="K4825" i="24"/>
  <c r="K4826" i="24"/>
  <c r="K4827" i="24"/>
  <c r="K4828" i="24"/>
  <c r="K4829" i="24"/>
  <c r="K4830" i="24"/>
  <c r="K4831" i="24"/>
  <c r="K4832" i="24"/>
  <c r="K4833" i="24"/>
  <c r="K4834" i="24"/>
  <c r="K4835" i="24"/>
  <c r="K4836" i="24"/>
  <c r="K4837" i="24"/>
  <c r="K4838" i="24"/>
  <c r="K4839" i="24"/>
  <c r="K4840" i="24"/>
  <c r="K4841" i="24"/>
  <c r="K4842" i="24"/>
  <c r="K4843" i="24"/>
  <c r="K4844" i="24"/>
  <c r="K4845" i="24"/>
  <c r="K4846" i="24"/>
  <c r="K4847" i="24"/>
  <c r="K4848" i="24"/>
  <c r="K4849" i="24"/>
  <c r="K4850" i="24"/>
  <c r="K4851" i="24"/>
  <c r="K4852" i="24"/>
  <c r="K4853" i="24"/>
  <c r="K4854" i="24"/>
  <c r="K4855" i="24"/>
  <c r="K4856" i="24"/>
  <c r="K4857" i="24"/>
  <c r="K4858" i="24"/>
  <c r="K4859" i="24"/>
  <c r="K4860" i="24"/>
  <c r="K4861" i="24"/>
  <c r="K4862" i="24"/>
  <c r="K4863" i="24"/>
  <c r="K4864" i="24"/>
  <c r="K4865" i="24"/>
  <c r="K4866" i="24"/>
  <c r="K4867" i="24"/>
  <c r="K4868" i="24"/>
  <c r="K4869" i="24"/>
  <c r="K4870" i="24"/>
  <c r="K4871" i="24"/>
  <c r="K4872" i="24"/>
  <c r="K4873" i="24"/>
  <c r="K4874" i="24"/>
  <c r="K4875" i="24"/>
  <c r="K4876" i="24"/>
  <c r="K4877" i="24"/>
  <c r="K4878" i="24"/>
  <c r="K4879" i="24"/>
  <c r="K4880" i="24"/>
  <c r="K4881" i="24"/>
  <c r="K4882" i="24"/>
  <c r="K4883" i="24"/>
  <c r="K4884" i="24"/>
  <c r="K4885" i="24"/>
  <c r="K4886" i="24"/>
  <c r="K4887" i="24"/>
  <c r="K4888" i="24"/>
  <c r="K4889" i="24"/>
  <c r="K4890" i="24"/>
  <c r="K4891" i="24"/>
  <c r="K4892" i="24"/>
  <c r="K4893" i="24"/>
  <c r="K4894" i="24"/>
  <c r="K4895" i="24"/>
  <c r="K4896" i="24"/>
  <c r="K4897" i="24"/>
  <c r="K4898" i="24"/>
  <c r="K4899" i="24"/>
  <c r="K4900" i="24"/>
  <c r="K4901" i="24"/>
  <c r="K4902" i="24"/>
  <c r="K4903" i="24"/>
  <c r="K4904" i="24"/>
  <c r="K4905" i="24"/>
  <c r="K4906" i="24"/>
  <c r="K4907" i="24"/>
  <c r="K4908" i="24"/>
  <c r="K4909" i="24"/>
  <c r="K4910" i="24"/>
  <c r="K4911" i="24"/>
  <c r="K4912" i="24"/>
  <c r="K4913" i="24"/>
  <c r="K4914" i="24"/>
  <c r="K4915" i="24"/>
  <c r="K4916" i="24"/>
  <c r="K4917" i="24"/>
  <c r="K4918" i="24"/>
  <c r="K4919" i="24"/>
  <c r="K4920" i="24"/>
  <c r="K4921" i="24"/>
  <c r="K4922" i="24"/>
  <c r="K4923" i="24"/>
  <c r="K4924" i="24"/>
  <c r="K4925" i="24"/>
  <c r="K4926" i="24"/>
  <c r="K4927" i="24"/>
  <c r="K4928" i="24"/>
  <c r="K4929" i="24"/>
  <c r="K4930" i="24"/>
  <c r="K4931" i="24"/>
  <c r="K4932" i="24"/>
  <c r="K4933" i="24"/>
  <c r="K4934" i="24"/>
  <c r="K4935" i="24"/>
  <c r="K4936" i="24"/>
  <c r="K4937" i="24"/>
  <c r="K4938" i="24"/>
  <c r="K4939" i="24"/>
  <c r="K4940" i="24"/>
  <c r="K4941" i="24"/>
  <c r="K4942" i="24"/>
  <c r="K4943" i="24"/>
  <c r="K4944" i="24"/>
  <c r="K4945" i="24"/>
  <c r="K4946" i="24"/>
  <c r="K4947" i="24"/>
  <c r="K4948" i="24"/>
  <c r="K4949" i="24"/>
  <c r="K4950" i="24"/>
  <c r="K4951" i="24"/>
  <c r="K4952" i="24"/>
  <c r="K4953" i="24"/>
  <c r="K4954" i="24"/>
  <c r="K4955" i="24"/>
  <c r="K4956" i="24"/>
  <c r="K4957" i="24"/>
  <c r="K4958" i="24"/>
  <c r="K4959" i="24"/>
  <c r="K4960" i="24"/>
  <c r="K4961" i="24"/>
  <c r="K4962" i="24"/>
  <c r="K4963" i="24"/>
  <c r="K4964" i="24"/>
  <c r="K4965" i="24"/>
  <c r="K4966" i="24"/>
  <c r="K4967" i="24"/>
  <c r="K4968" i="24"/>
  <c r="K4969" i="24"/>
  <c r="K4970" i="24"/>
  <c r="K4971" i="24"/>
  <c r="K4972" i="24"/>
  <c r="K4973" i="24"/>
  <c r="K4974" i="24"/>
  <c r="K4975" i="24"/>
  <c r="K4976" i="24"/>
  <c r="K4977" i="24"/>
  <c r="K4978" i="24"/>
  <c r="K4979" i="24"/>
  <c r="K4980" i="24"/>
  <c r="K4981" i="24"/>
  <c r="K4982" i="24"/>
  <c r="K4983" i="24"/>
  <c r="K4984" i="24"/>
  <c r="K4985" i="24"/>
  <c r="K4986" i="24"/>
  <c r="K4987" i="24"/>
  <c r="K4988" i="24"/>
  <c r="K4989" i="24"/>
  <c r="K4990" i="24"/>
  <c r="K4991" i="24"/>
  <c r="K4992" i="24"/>
  <c r="K4993" i="24"/>
  <c r="K4994" i="24"/>
  <c r="K4995" i="24"/>
  <c r="K4996" i="24"/>
  <c r="K4997" i="24"/>
  <c r="K4998" i="24"/>
  <c r="K4999" i="24"/>
  <c r="K5000" i="24"/>
  <c r="K5001" i="24"/>
  <c r="K5002" i="24"/>
  <c r="K5003" i="24"/>
  <c r="K5004" i="24"/>
  <c r="K5005" i="24"/>
  <c r="K5006" i="24"/>
  <c r="K5007" i="24"/>
  <c r="K5008" i="24"/>
  <c r="K5009" i="24"/>
  <c r="K5010" i="24"/>
  <c r="K5011" i="24"/>
  <c r="K5012" i="24"/>
  <c r="K5013" i="24"/>
  <c r="K5014" i="24"/>
  <c r="K5015" i="24"/>
  <c r="K5016" i="24"/>
  <c r="K5017" i="24"/>
  <c r="K5018" i="24"/>
  <c r="K5019" i="24"/>
  <c r="K5020" i="24"/>
  <c r="K5021" i="24"/>
  <c r="K5022" i="24"/>
  <c r="K5023" i="24"/>
  <c r="K5024" i="24"/>
  <c r="K5025" i="24"/>
  <c r="K5026" i="24"/>
  <c r="K5027" i="24"/>
  <c r="K5028" i="24"/>
  <c r="K5029" i="24"/>
  <c r="K5030" i="24"/>
  <c r="K5031" i="24"/>
  <c r="K5032" i="24"/>
  <c r="K5033" i="24"/>
  <c r="K5034" i="24"/>
  <c r="K5035" i="24"/>
  <c r="K5036" i="24"/>
  <c r="K5037" i="24"/>
  <c r="K5038" i="24"/>
  <c r="K5039" i="24"/>
  <c r="K5040" i="24"/>
  <c r="K5041" i="24"/>
  <c r="K5042" i="24"/>
  <c r="K5043" i="24"/>
  <c r="K5044" i="24"/>
  <c r="K5045" i="24"/>
  <c r="K5046" i="24"/>
  <c r="K5047" i="24"/>
  <c r="K5048" i="24"/>
  <c r="K5049" i="24"/>
  <c r="K5050" i="24"/>
  <c r="K5051" i="24"/>
  <c r="K5052" i="24"/>
  <c r="K5053" i="24"/>
  <c r="K5054" i="24"/>
  <c r="K5055" i="24"/>
  <c r="K5056" i="24"/>
  <c r="K5057" i="24"/>
  <c r="K5058" i="24"/>
  <c r="K5059" i="24"/>
  <c r="K5060" i="24"/>
  <c r="K5061" i="24"/>
  <c r="K5062" i="24"/>
  <c r="K5063" i="24"/>
  <c r="K5064" i="24"/>
  <c r="K5065" i="24"/>
  <c r="K5066" i="24"/>
  <c r="K5067" i="24"/>
  <c r="K5068" i="24"/>
  <c r="K5069" i="24"/>
  <c r="K5070" i="24"/>
  <c r="K5071" i="24"/>
  <c r="K5072" i="24"/>
  <c r="K5073" i="24"/>
  <c r="K5074" i="24"/>
  <c r="K5075" i="24"/>
  <c r="K5076" i="24"/>
  <c r="K5077" i="24"/>
  <c r="K5078" i="24"/>
  <c r="K5079" i="24"/>
  <c r="K5080" i="24"/>
  <c r="K5081" i="24"/>
  <c r="K5082" i="24"/>
  <c r="K5083" i="24"/>
  <c r="K5084" i="24"/>
  <c r="K5085" i="24"/>
  <c r="K5086" i="24"/>
  <c r="K5087" i="24"/>
  <c r="K5088" i="24"/>
  <c r="K5089" i="24"/>
  <c r="K5090" i="24"/>
  <c r="K5091" i="24"/>
  <c r="K5092" i="24"/>
  <c r="K5093" i="24"/>
  <c r="K5094" i="24"/>
  <c r="K5095" i="24"/>
  <c r="K5096" i="24"/>
  <c r="K5097" i="24"/>
  <c r="K5098" i="24"/>
  <c r="K5099" i="24"/>
  <c r="K5100" i="24"/>
  <c r="K5101" i="24"/>
  <c r="K5102" i="24"/>
  <c r="K5103" i="24"/>
  <c r="K5104" i="24"/>
  <c r="K5105" i="24"/>
  <c r="K5106" i="24"/>
  <c r="K5107" i="24"/>
  <c r="K5108" i="24"/>
  <c r="K5109" i="24"/>
  <c r="K5110" i="24"/>
  <c r="K5111" i="24"/>
  <c r="K5112" i="24"/>
  <c r="K5113" i="24"/>
  <c r="K5114" i="24"/>
  <c r="K5115" i="24"/>
  <c r="K5116" i="24"/>
  <c r="K5117" i="24"/>
  <c r="K5118" i="24"/>
  <c r="K5119" i="24"/>
  <c r="K5120" i="24"/>
  <c r="K5121" i="24"/>
  <c r="K5122" i="24"/>
  <c r="K5123" i="24"/>
  <c r="K5124" i="24"/>
  <c r="K5125" i="24"/>
  <c r="K5126" i="24"/>
  <c r="K5127" i="24"/>
  <c r="K5128" i="24"/>
  <c r="K5129" i="24"/>
  <c r="K5130" i="24"/>
  <c r="K5131" i="24"/>
  <c r="K5132" i="24"/>
  <c r="K5133" i="24"/>
  <c r="K5134" i="24"/>
  <c r="K5135" i="24"/>
  <c r="K5136" i="24"/>
  <c r="K5137" i="24"/>
  <c r="K5138" i="24"/>
  <c r="K5139" i="24"/>
  <c r="K5140" i="24"/>
  <c r="K5141" i="24"/>
  <c r="K5142" i="24"/>
  <c r="K5143" i="24"/>
  <c r="K5144" i="24"/>
  <c r="K5145" i="24"/>
  <c r="K5146" i="24"/>
  <c r="K5147" i="24"/>
  <c r="K5148" i="24"/>
  <c r="K5149" i="24"/>
  <c r="K5150" i="24"/>
  <c r="K5151" i="24"/>
  <c r="K5152" i="24"/>
  <c r="K5153" i="24"/>
  <c r="K5154" i="24"/>
  <c r="K5155" i="24"/>
  <c r="K5156" i="24"/>
  <c r="K5157" i="24"/>
  <c r="K5158" i="24"/>
  <c r="K5159" i="24"/>
  <c r="K5160" i="24"/>
  <c r="K5161" i="24"/>
  <c r="K5162" i="24"/>
  <c r="K5163" i="24"/>
  <c r="K5164" i="24"/>
  <c r="K5165" i="24"/>
  <c r="K5166" i="24"/>
  <c r="K5167" i="24"/>
  <c r="K5168" i="24"/>
  <c r="K5169" i="24"/>
  <c r="K5170" i="24"/>
  <c r="K5171" i="24"/>
  <c r="K5172" i="24"/>
  <c r="K5173" i="24"/>
  <c r="K5174" i="24"/>
  <c r="K5175" i="24"/>
  <c r="K5176" i="24"/>
  <c r="K5177" i="24"/>
  <c r="K5178" i="24"/>
  <c r="K5179" i="24"/>
  <c r="K5180" i="24"/>
  <c r="K5181" i="24"/>
  <c r="K5182" i="24"/>
  <c r="K5183" i="24"/>
  <c r="K5184" i="24"/>
  <c r="K5185" i="24"/>
  <c r="K5186" i="24"/>
  <c r="K5187" i="24"/>
  <c r="K5188" i="24"/>
  <c r="K5189" i="24"/>
  <c r="K5190" i="24"/>
  <c r="K5191" i="24"/>
  <c r="K5192" i="24"/>
  <c r="K5193" i="24"/>
  <c r="K5194" i="24"/>
  <c r="K5195" i="24"/>
  <c r="K5196" i="24"/>
  <c r="K5197" i="24"/>
  <c r="K5198" i="24"/>
  <c r="K5199" i="24"/>
  <c r="K5200" i="24"/>
  <c r="K5201" i="24"/>
  <c r="K5202" i="24"/>
  <c r="K5203" i="24"/>
  <c r="K5204" i="24"/>
  <c r="K5205" i="24"/>
  <c r="K5206" i="24"/>
  <c r="K5207" i="24"/>
  <c r="K5208" i="24"/>
  <c r="K5209" i="24"/>
  <c r="K5210" i="24"/>
  <c r="K5211" i="24"/>
  <c r="K5212" i="24"/>
  <c r="K5213" i="24"/>
  <c r="K5214" i="24"/>
  <c r="K5215" i="24"/>
  <c r="K5216" i="24"/>
  <c r="K5217" i="24"/>
  <c r="K5218" i="24"/>
  <c r="K5219" i="24"/>
  <c r="K5220" i="24"/>
  <c r="K5221" i="24"/>
  <c r="K5222" i="24"/>
  <c r="K5223" i="24"/>
  <c r="K5224" i="24"/>
  <c r="K5225" i="24"/>
  <c r="K5226" i="24"/>
  <c r="K5227" i="24"/>
  <c r="K5228" i="24"/>
  <c r="K5229" i="24"/>
  <c r="K5230" i="24"/>
  <c r="K5231" i="24"/>
  <c r="K5232" i="24"/>
  <c r="K5233" i="24"/>
  <c r="K5234" i="24"/>
  <c r="K5235" i="24"/>
  <c r="K5236" i="24"/>
  <c r="K5237" i="24"/>
  <c r="K5238" i="24"/>
  <c r="K5239" i="24"/>
  <c r="K5240" i="24"/>
  <c r="K5241" i="24"/>
  <c r="K5242" i="24"/>
  <c r="K5243" i="24"/>
  <c r="K5244" i="24"/>
  <c r="K5245" i="24"/>
  <c r="K5246" i="24"/>
  <c r="K5247" i="24"/>
  <c r="K5248" i="24"/>
  <c r="K5249" i="24"/>
  <c r="K5250" i="24"/>
  <c r="K5251" i="24"/>
  <c r="K5252" i="24"/>
  <c r="K5253" i="24"/>
  <c r="K5254" i="24"/>
  <c r="K5255" i="24"/>
  <c r="K5256" i="24"/>
  <c r="K5257" i="24"/>
  <c r="K5258" i="24"/>
  <c r="K5259" i="24"/>
  <c r="K5260" i="24"/>
  <c r="K5261" i="24"/>
  <c r="K5262" i="24"/>
  <c r="K5263" i="24"/>
  <c r="K5264" i="24"/>
  <c r="K5265" i="24"/>
  <c r="K5266" i="24"/>
  <c r="K5267" i="24"/>
  <c r="K5268" i="24"/>
  <c r="K5269" i="24"/>
  <c r="K5270" i="24"/>
  <c r="K5271" i="24"/>
  <c r="K5272" i="24"/>
  <c r="K5273" i="24"/>
  <c r="K5274" i="24"/>
  <c r="K5275" i="24"/>
  <c r="K5276" i="24"/>
  <c r="K5277" i="24"/>
  <c r="K5278" i="24"/>
  <c r="K5279" i="24"/>
  <c r="K5280" i="24"/>
  <c r="K5281" i="24"/>
  <c r="K5282" i="24"/>
  <c r="K5283" i="24"/>
  <c r="K5284" i="24"/>
  <c r="K5285" i="24"/>
  <c r="K5286" i="24"/>
  <c r="K5287" i="24"/>
  <c r="K5288" i="24"/>
  <c r="K5289" i="24"/>
  <c r="K5290" i="24"/>
  <c r="K5291" i="24"/>
  <c r="K5292" i="24"/>
  <c r="K5293" i="24"/>
  <c r="K5294" i="24"/>
  <c r="K5295" i="24"/>
  <c r="K5296" i="24"/>
  <c r="K5297" i="24"/>
  <c r="K5298" i="24"/>
  <c r="K5299" i="24"/>
  <c r="K5300" i="24"/>
  <c r="K5301" i="24"/>
  <c r="K5302" i="24"/>
  <c r="K5303" i="24"/>
  <c r="K5304" i="24"/>
  <c r="K5305" i="24"/>
  <c r="K5306" i="24"/>
  <c r="K5307" i="24"/>
  <c r="K5308" i="24"/>
  <c r="K5309" i="24"/>
  <c r="K5310" i="24"/>
  <c r="K5311" i="24"/>
  <c r="K5312" i="24"/>
  <c r="K5313" i="24"/>
  <c r="K5314" i="24"/>
  <c r="K5315" i="24"/>
  <c r="K5316" i="24"/>
  <c r="K5317" i="24"/>
  <c r="K5318" i="24"/>
  <c r="K5319" i="24"/>
  <c r="K5320" i="24"/>
  <c r="K5321" i="24"/>
  <c r="K5322" i="24"/>
  <c r="K5323" i="24"/>
  <c r="K5324" i="24"/>
  <c r="K5325" i="24"/>
  <c r="K5326" i="24"/>
  <c r="K5327" i="24"/>
  <c r="K5328" i="24"/>
  <c r="K5329" i="24"/>
  <c r="K5330" i="24"/>
  <c r="K5331" i="24"/>
  <c r="K5332" i="24"/>
  <c r="K5333" i="24"/>
  <c r="K5334" i="24"/>
  <c r="K5335" i="24"/>
  <c r="K5336" i="24"/>
  <c r="K5337" i="24"/>
  <c r="K5338" i="24"/>
  <c r="K5339" i="24"/>
  <c r="K5340" i="24"/>
  <c r="K5341" i="24"/>
  <c r="K5342" i="24"/>
  <c r="K5343" i="24"/>
  <c r="K5344" i="24"/>
  <c r="K5345" i="24"/>
  <c r="K5346" i="24"/>
  <c r="K5347" i="24"/>
  <c r="K5348" i="24"/>
  <c r="K5349" i="24"/>
  <c r="K5350" i="24"/>
  <c r="K5351" i="24"/>
  <c r="K5352" i="24"/>
  <c r="K5353" i="24"/>
  <c r="K5354" i="24"/>
  <c r="K5355" i="24"/>
  <c r="K5356" i="24"/>
  <c r="K5357" i="24"/>
  <c r="K5358" i="24"/>
  <c r="K5359" i="24"/>
  <c r="K5360" i="24"/>
  <c r="K5361" i="24"/>
  <c r="K5362" i="24"/>
  <c r="K5363" i="24"/>
  <c r="K5364" i="24"/>
  <c r="K5365" i="24"/>
  <c r="K5366" i="24"/>
  <c r="K5367" i="24"/>
  <c r="K5368" i="24"/>
  <c r="K5369" i="24"/>
  <c r="K5370" i="24"/>
  <c r="K5371" i="24"/>
  <c r="K5372" i="24"/>
  <c r="K5373" i="24"/>
  <c r="K5374" i="24"/>
  <c r="K5375" i="24"/>
  <c r="K5376" i="24"/>
  <c r="K5377" i="24"/>
  <c r="K5378" i="24"/>
  <c r="K5379" i="24"/>
  <c r="K5380" i="24"/>
  <c r="K5381" i="24"/>
  <c r="K5382" i="24"/>
  <c r="K5383" i="24"/>
  <c r="K5384" i="24"/>
  <c r="K5385" i="24"/>
  <c r="K5386" i="24"/>
  <c r="K5387" i="24"/>
  <c r="K5388" i="24"/>
  <c r="K5389" i="24"/>
  <c r="K5390" i="24"/>
  <c r="K5391" i="24"/>
  <c r="K5392" i="24"/>
  <c r="K5393" i="24"/>
  <c r="K5394" i="24"/>
  <c r="K5395" i="24"/>
  <c r="K5396" i="24"/>
  <c r="K5397" i="24"/>
  <c r="K5398" i="24"/>
  <c r="K5399" i="24"/>
  <c r="K5400" i="24"/>
  <c r="K5401" i="24"/>
  <c r="K5402" i="24"/>
  <c r="K5403" i="24"/>
  <c r="K5404" i="24"/>
  <c r="K5405" i="24"/>
  <c r="K5406" i="24"/>
  <c r="K5407" i="24"/>
  <c r="K5408" i="24"/>
  <c r="K5409" i="24"/>
  <c r="K5410" i="24"/>
  <c r="K5411" i="24"/>
  <c r="K5412" i="24"/>
  <c r="K5413" i="24"/>
  <c r="K5414" i="24"/>
  <c r="K5415" i="24"/>
  <c r="K5416" i="24"/>
  <c r="K5417" i="24"/>
  <c r="K5418" i="24"/>
  <c r="K5419" i="24"/>
  <c r="K5420" i="24"/>
  <c r="K5421" i="24"/>
  <c r="K5422" i="24"/>
  <c r="K5423" i="24"/>
  <c r="K5424" i="24"/>
  <c r="K5425" i="24"/>
  <c r="K5426" i="24"/>
  <c r="K5427" i="24"/>
  <c r="K5428" i="24"/>
  <c r="K5429" i="24"/>
  <c r="K5430" i="24"/>
  <c r="K5431" i="24"/>
  <c r="K5432" i="24"/>
  <c r="K5433" i="24"/>
  <c r="K5434" i="24"/>
  <c r="K5435" i="24"/>
  <c r="K5436" i="24"/>
  <c r="K5437" i="24"/>
  <c r="K5438" i="24"/>
  <c r="K5439" i="24"/>
  <c r="K5440" i="24"/>
  <c r="K5441" i="24"/>
  <c r="K5442" i="24"/>
  <c r="K5443" i="24"/>
  <c r="K5444" i="24"/>
  <c r="K5445" i="24"/>
  <c r="K5446" i="24"/>
  <c r="K5447" i="24"/>
  <c r="K5448" i="24"/>
  <c r="K5449" i="24"/>
  <c r="K5450" i="24"/>
  <c r="K5451" i="24"/>
  <c r="K5452" i="24"/>
  <c r="K5453" i="24"/>
  <c r="K5454" i="24"/>
  <c r="K5455" i="24"/>
  <c r="K5456" i="24"/>
  <c r="K5457" i="24"/>
  <c r="K5458" i="24"/>
  <c r="K5459" i="24"/>
  <c r="K5460" i="24"/>
  <c r="K5461" i="24"/>
  <c r="K5462" i="24"/>
  <c r="K5463" i="24"/>
  <c r="K5464" i="24"/>
  <c r="K5465" i="24"/>
  <c r="K5466" i="24"/>
  <c r="K5467" i="24"/>
  <c r="K5468" i="24"/>
  <c r="K5469" i="24"/>
  <c r="K5470" i="24"/>
  <c r="K5471" i="24"/>
  <c r="K5472" i="24"/>
  <c r="K5473" i="24"/>
  <c r="K5474" i="24"/>
  <c r="K5475" i="24"/>
  <c r="K5476" i="24"/>
  <c r="K5477" i="24"/>
  <c r="K5478" i="24"/>
  <c r="K5479" i="24"/>
  <c r="K5480" i="24"/>
  <c r="K5481" i="24"/>
  <c r="K5482" i="24"/>
  <c r="K5483" i="24"/>
  <c r="K5484" i="24"/>
  <c r="K5485" i="24"/>
  <c r="K5486" i="24"/>
  <c r="K5487" i="24"/>
  <c r="K5488" i="24"/>
  <c r="K5489" i="24"/>
  <c r="K5490" i="24"/>
  <c r="K5491" i="24"/>
  <c r="K5492" i="24"/>
  <c r="K5493" i="24"/>
  <c r="K5494" i="24"/>
  <c r="K5495" i="24"/>
  <c r="K5496" i="24"/>
  <c r="K5497" i="24"/>
  <c r="K5498" i="24"/>
  <c r="K5499" i="24"/>
  <c r="K5500" i="24"/>
  <c r="K5501" i="24"/>
  <c r="K5502" i="24"/>
  <c r="K5503" i="24"/>
  <c r="K5504" i="24"/>
  <c r="K5505" i="24"/>
  <c r="K5506" i="24"/>
  <c r="K5507" i="24"/>
  <c r="K5508" i="24"/>
  <c r="K5509" i="24"/>
  <c r="K5510" i="24"/>
  <c r="K5511" i="24"/>
  <c r="K5512" i="24"/>
  <c r="K5513" i="24"/>
  <c r="K5514" i="24"/>
  <c r="K5515" i="24"/>
  <c r="K5516" i="24"/>
  <c r="K5517" i="24"/>
  <c r="K5518" i="24"/>
  <c r="K5519" i="24"/>
  <c r="K5520" i="24"/>
  <c r="K5521" i="24"/>
  <c r="K5522" i="24"/>
  <c r="K5523" i="24"/>
  <c r="K5524" i="24"/>
  <c r="K5525" i="24"/>
  <c r="K5526" i="24"/>
  <c r="K5527" i="24"/>
  <c r="K5528" i="24"/>
  <c r="K5529" i="24"/>
  <c r="K5530" i="24"/>
  <c r="K5531" i="24"/>
  <c r="K5532" i="24"/>
  <c r="K5533" i="24"/>
  <c r="K5534" i="24"/>
  <c r="K5535" i="24"/>
  <c r="K5536" i="24"/>
  <c r="K5537" i="24"/>
  <c r="K5538" i="24"/>
  <c r="K5539" i="24"/>
  <c r="K5540" i="24"/>
  <c r="K5541" i="24"/>
  <c r="K5542" i="24"/>
  <c r="K5543" i="24"/>
  <c r="K5544" i="24"/>
  <c r="K5545" i="24"/>
  <c r="K5546" i="24"/>
  <c r="K5547" i="24"/>
  <c r="K5548" i="24"/>
  <c r="K5549" i="24"/>
  <c r="K5550" i="24"/>
  <c r="K5551" i="24"/>
  <c r="K5552" i="24"/>
  <c r="K5553" i="24"/>
  <c r="K5554" i="24"/>
  <c r="K5555" i="24"/>
  <c r="K5556" i="24"/>
  <c r="K5557" i="24"/>
  <c r="K5558" i="24"/>
  <c r="K5559" i="24"/>
  <c r="K5560" i="24"/>
  <c r="K5561" i="24"/>
  <c r="K5562" i="24"/>
  <c r="K5563" i="24"/>
  <c r="K5564" i="24"/>
  <c r="K5565" i="24"/>
  <c r="K5566" i="24"/>
  <c r="K5567" i="24"/>
  <c r="K5568" i="24"/>
  <c r="K5569" i="24"/>
  <c r="K5570" i="24"/>
  <c r="K5571" i="24"/>
  <c r="K5572" i="24"/>
  <c r="K5573" i="24"/>
  <c r="K5574" i="24"/>
  <c r="K5575" i="24"/>
  <c r="K5576" i="24"/>
  <c r="K5577" i="24"/>
  <c r="K5578" i="24"/>
  <c r="K5579" i="24"/>
  <c r="K5580" i="24"/>
  <c r="K5581" i="24"/>
  <c r="K5582" i="24"/>
  <c r="K5583" i="24"/>
  <c r="K5584" i="24"/>
  <c r="K5585" i="24"/>
  <c r="K5586" i="24"/>
  <c r="K5587" i="24"/>
  <c r="K5588" i="24"/>
  <c r="K5589" i="24"/>
  <c r="K5590" i="24"/>
  <c r="K5591" i="24"/>
  <c r="K5592" i="24"/>
  <c r="K5593" i="24"/>
  <c r="K5594" i="24"/>
  <c r="K5595" i="24"/>
  <c r="K5596" i="24"/>
  <c r="K5597" i="24"/>
  <c r="K5598" i="24"/>
  <c r="K5599" i="24"/>
  <c r="K5600" i="24"/>
  <c r="K5601" i="24"/>
  <c r="K5602" i="24"/>
  <c r="K5603" i="24"/>
  <c r="K5604" i="24"/>
  <c r="K5605" i="24"/>
  <c r="K5606" i="24"/>
  <c r="K5607" i="24"/>
  <c r="K5608" i="24"/>
  <c r="K5609" i="24"/>
  <c r="K5610" i="24"/>
  <c r="K5611" i="24"/>
  <c r="K5612" i="24"/>
  <c r="K5613" i="24"/>
  <c r="K5614" i="24"/>
  <c r="K5615" i="24"/>
  <c r="K5616" i="24"/>
  <c r="K5617" i="24"/>
  <c r="K5618" i="24"/>
  <c r="K5619" i="24"/>
  <c r="K5620" i="24"/>
  <c r="K5621" i="24"/>
  <c r="K5622" i="24"/>
  <c r="K5623" i="24"/>
  <c r="K5624" i="24"/>
  <c r="K5625" i="24"/>
  <c r="K5626" i="24"/>
  <c r="K5627" i="24"/>
  <c r="K5628" i="24"/>
  <c r="K5629" i="24"/>
  <c r="K5630" i="24"/>
  <c r="K5631" i="24"/>
  <c r="K5632" i="24"/>
  <c r="K5633" i="24"/>
  <c r="K5634" i="24"/>
  <c r="K5635" i="24"/>
  <c r="K5636" i="24"/>
  <c r="K5637" i="24"/>
  <c r="K5638" i="24"/>
  <c r="K5639" i="24"/>
  <c r="K5640" i="24"/>
  <c r="K5641" i="24"/>
  <c r="K5642" i="24"/>
  <c r="K5643" i="24"/>
  <c r="K5644" i="24"/>
  <c r="K5645" i="24"/>
  <c r="K5646" i="24"/>
  <c r="K5647" i="24"/>
  <c r="K5648" i="24"/>
  <c r="K5649" i="24"/>
  <c r="K5650" i="24"/>
  <c r="K5651" i="24"/>
  <c r="K5652" i="24"/>
  <c r="K5653" i="24"/>
  <c r="K5654" i="24"/>
  <c r="K5655" i="24"/>
  <c r="K5656" i="24"/>
  <c r="K5657" i="24"/>
  <c r="K5658" i="24"/>
  <c r="K5659" i="24"/>
  <c r="K5660" i="24"/>
  <c r="K5661" i="24"/>
  <c r="K5662" i="24"/>
  <c r="K5663" i="24"/>
  <c r="K5664" i="24"/>
  <c r="K5665" i="24"/>
  <c r="K5666" i="24"/>
  <c r="K5667" i="24"/>
  <c r="K5668" i="24"/>
  <c r="K5669" i="24"/>
  <c r="K5670" i="24"/>
  <c r="K5671" i="24"/>
  <c r="K5672" i="24"/>
  <c r="K5673" i="24"/>
  <c r="K5674" i="24"/>
  <c r="K5675" i="24"/>
  <c r="K5676" i="24"/>
  <c r="K5677" i="24"/>
  <c r="K5678" i="24"/>
  <c r="K5679" i="24"/>
  <c r="K5680" i="24"/>
  <c r="K5681" i="24"/>
  <c r="K5682" i="24"/>
  <c r="K5683" i="24"/>
  <c r="K5684" i="24"/>
  <c r="K5685" i="24"/>
  <c r="K5686" i="24"/>
  <c r="K5687" i="24"/>
  <c r="K5688" i="24"/>
  <c r="K5689" i="24"/>
  <c r="K5690" i="24"/>
  <c r="K5691" i="24"/>
  <c r="K5692" i="24"/>
  <c r="K5693" i="24"/>
  <c r="K5694" i="24"/>
  <c r="K5695" i="24"/>
  <c r="K5696" i="24"/>
  <c r="K5697" i="24"/>
  <c r="K5698" i="24"/>
  <c r="K5699" i="24"/>
  <c r="K5700" i="24"/>
  <c r="K5701" i="24"/>
  <c r="K5702" i="24"/>
  <c r="K5703" i="24"/>
  <c r="K5704" i="24"/>
  <c r="K5705" i="24"/>
  <c r="K5706" i="24"/>
  <c r="K5707" i="24"/>
  <c r="K5708" i="24"/>
  <c r="K5709" i="24"/>
  <c r="K5710" i="24"/>
  <c r="K5711" i="24"/>
  <c r="K5712" i="24"/>
  <c r="K5713" i="24"/>
  <c r="K5714" i="24"/>
  <c r="K5715" i="24"/>
  <c r="K5716" i="24"/>
  <c r="K5717" i="24"/>
  <c r="K5718" i="24"/>
  <c r="K5719" i="24"/>
  <c r="K5720" i="24"/>
  <c r="K5721" i="24"/>
  <c r="K5722" i="24"/>
  <c r="K5723" i="24"/>
  <c r="K5724" i="24"/>
  <c r="K5725" i="24"/>
  <c r="K5726" i="24"/>
  <c r="K5727" i="24"/>
  <c r="K5728" i="24"/>
  <c r="K5729" i="24"/>
  <c r="K5730" i="24"/>
  <c r="K5731" i="24"/>
  <c r="K5732" i="24"/>
  <c r="K5733" i="24"/>
  <c r="K5734" i="24"/>
  <c r="K5735" i="24"/>
  <c r="K5736" i="24"/>
  <c r="K5737" i="24"/>
  <c r="K5738" i="24"/>
  <c r="K5739" i="24"/>
  <c r="K5740" i="24"/>
  <c r="K5741" i="24"/>
  <c r="K5742" i="24"/>
  <c r="K5743" i="24"/>
  <c r="K5744" i="24"/>
  <c r="K5745" i="24"/>
  <c r="K5746" i="24"/>
  <c r="K5747" i="24"/>
  <c r="K5748" i="24"/>
  <c r="K5749" i="24"/>
  <c r="K5750" i="24"/>
  <c r="K5751" i="24"/>
  <c r="K5752" i="24"/>
  <c r="K5753" i="24"/>
  <c r="K5754" i="24"/>
  <c r="K5755" i="24"/>
  <c r="K5756" i="24"/>
  <c r="K5757" i="24"/>
  <c r="K5758" i="24"/>
  <c r="K5759" i="24"/>
  <c r="K5760" i="24"/>
  <c r="K5761" i="24"/>
  <c r="K5762" i="24"/>
  <c r="K5763" i="24"/>
  <c r="K5764" i="24"/>
  <c r="K5765" i="24"/>
  <c r="K5766" i="24"/>
  <c r="K5767" i="24"/>
  <c r="K5768" i="24"/>
  <c r="K5769" i="24"/>
  <c r="K5770" i="24"/>
  <c r="K5771" i="24"/>
  <c r="K5772" i="24"/>
  <c r="K5773" i="24"/>
  <c r="K5774" i="24"/>
  <c r="K5775" i="24"/>
  <c r="K5776" i="24"/>
  <c r="K5777" i="24"/>
  <c r="K5778" i="24"/>
  <c r="K5779" i="24"/>
  <c r="K5780" i="24"/>
  <c r="K5781" i="24"/>
  <c r="K5782" i="24"/>
  <c r="K5783" i="24"/>
  <c r="K5784" i="24"/>
  <c r="K5785" i="24"/>
  <c r="K5786" i="24"/>
  <c r="K5787" i="24"/>
  <c r="K5788" i="24"/>
  <c r="K5789" i="24"/>
  <c r="K5790" i="24"/>
  <c r="K5791" i="24"/>
  <c r="K5792" i="24"/>
  <c r="K5793" i="24"/>
  <c r="K5794" i="24"/>
  <c r="K5795" i="24"/>
  <c r="K5796" i="24"/>
  <c r="K5797" i="24"/>
  <c r="K5798" i="24"/>
  <c r="K5799" i="24"/>
  <c r="K5800" i="24"/>
  <c r="K5801" i="24"/>
  <c r="K5802" i="24"/>
  <c r="K5803" i="24"/>
  <c r="K5804" i="24"/>
  <c r="K5805" i="24"/>
  <c r="K5806" i="24"/>
  <c r="K5807" i="24"/>
  <c r="K5808" i="24"/>
  <c r="K5809" i="24"/>
  <c r="K5810" i="24"/>
  <c r="K5811" i="24"/>
  <c r="K5812" i="24"/>
  <c r="K5813" i="24"/>
  <c r="K5814" i="24"/>
  <c r="K5815" i="24"/>
  <c r="K5816" i="24"/>
  <c r="K5817" i="24"/>
  <c r="K5818" i="24"/>
  <c r="K5819" i="24"/>
  <c r="K5820" i="24"/>
  <c r="K5821" i="24"/>
  <c r="K5822" i="24"/>
  <c r="K5823" i="24"/>
  <c r="K5824" i="24"/>
  <c r="K5825" i="24"/>
  <c r="K5826" i="24"/>
  <c r="K5827" i="24"/>
  <c r="K5828" i="24"/>
  <c r="K5829" i="24"/>
  <c r="K5830" i="24"/>
  <c r="K5831" i="24"/>
  <c r="K5832" i="24"/>
  <c r="K5833" i="24"/>
  <c r="K5834" i="24"/>
  <c r="K5835" i="24"/>
  <c r="K5836" i="24"/>
  <c r="K5837" i="24"/>
  <c r="K5838" i="24"/>
  <c r="K5839" i="24"/>
  <c r="K5840" i="24"/>
  <c r="K5841" i="24"/>
  <c r="K5842" i="24"/>
  <c r="K5843" i="24"/>
  <c r="K5844" i="24"/>
  <c r="K5845" i="24"/>
  <c r="K5846" i="24"/>
  <c r="K5847" i="24"/>
  <c r="K5848" i="24"/>
  <c r="K5849" i="24"/>
  <c r="K5850" i="24"/>
  <c r="K5851" i="24"/>
  <c r="K5852" i="24"/>
  <c r="K5853" i="24"/>
  <c r="K5854" i="24"/>
  <c r="K5855" i="24"/>
  <c r="K5856" i="24"/>
  <c r="K5857" i="24"/>
  <c r="K5858" i="24"/>
  <c r="K5859" i="24"/>
  <c r="K5860" i="24"/>
  <c r="K5861" i="24"/>
  <c r="K5862" i="24"/>
  <c r="K5863" i="24"/>
  <c r="K5864" i="24"/>
  <c r="K5865" i="24"/>
  <c r="K5866" i="24"/>
  <c r="K5867" i="24"/>
  <c r="K5868" i="24"/>
  <c r="K5869" i="24"/>
  <c r="K5870" i="24"/>
  <c r="K5871" i="24"/>
  <c r="K5872" i="24"/>
  <c r="K5873" i="24"/>
  <c r="K5874" i="24"/>
  <c r="K5875" i="24"/>
  <c r="K5876" i="24"/>
  <c r="K5877" i="24"/>
  <c r="K5878" i="24"/>
  <c r="K5879" i="24"/>
  <c r="K5880" i="24"/>
  <c r="K5881" i="24"/>
  <c r="K5882" i="24"/>
  <c r="K5883" i="24"/>
  <c r="K5884" i="24"/>
  <c r="K5885" i="24"/>
  <c r="K5886" i="24"/>
  <c r="K5887" i="24"/>
  <c r="K5888" i="24"/>
  <c r="K5889" i="24"/>
  <c r="K5890" i="24"/>
  <c r="K5891" i="24"/>
  <c r="K5892" i="24"/>
  <c r="K5893" i="24"/>
  <c r="K5894" i="24"/>
  <c r="K5895" i="24"/>
  <c r="K5896" i="24"/>
  <c r="K5897" i="24"/>
  <c r="K5898" i="24"/>
  <c r="K5899" i="24"/>
  <c r="K5900" i="24"/>
  <c r="K5901" i="24"/>
  <c r="K5902" i="24"/>
  <c r="K5903" i="24"/>
  <c r="K5904" i="24"/>
  <c r="K5905" i="24"/>
  <c r="K5906" i="24"/>
  <c r="K5907" i="24"/>
  <c r="K5908" i="24"/>
  <c r="K5909" i="24"/>
  <c r="K5910" i="24"/>
  <c r="K5911" i="24"/>
  <c r="K5912" i="24"/>
  <c r="K5913" i="24"/>
  <c r="K5914" i="24"/>
  <c r="K5915" i="24"/>
  <c r="K5916" i="24"/>
  <c r="K5917" i="24"/>
  <c r="K5918" i="24"/>
  <c r="K5919" i="24"/>
  <c r="K5920" i="24"/>
  <c r="K5921" i="24"/>
  <c r="K5922" i="24"/>
  <c r="K5923" i="24"/>
  <c r="K5924" i="24"/>
  <c r="K5925" i="24"/>
  <c r="K5926" i="24"/>
  <c r="K5927" i="24"/>
  <c r="K5928" i="24"/>
  <c r="K5929" i="24"/>
  <c r="K5930" i="24"/>
  <c r="K5931" i="24"/>
  <c r="K5932" i="24"/>
  <c r="K5933" i="24"/>
  <c r="K5934" i="24"/>
  <c r="K5935" i="24"/>
  <c r="K5936" i="24"/>
  <c r="K5937" i="24"/>
  <c r="K5938" i="24"/>
  <c r="K5939" i="24"/>
  <c r="K5940" i="24"/>
  <c r="K5941" i="24"/>
  <c r="K5942" i="24"/>
  <c r="K5943" i="24"/>
  <c r="K5944" i="24"/>
  <c r="K5945" i="24"/>
  <c r="K5946" i="24"/>
  <c r="K5947" i="24"/>
  <c r="K5948" i="24"/>
  <c r="K5949" i="24"/>
  <c r="K5950" i="24"/>
  <c r="K5951" i="24"/>
  <c r="K5952" i="24"/>
  <c r="K5953" i="24"/>
  <c r="K5954" i="24"/>
  <c r="K5955" i="24"/>
  <c r="K5956" i="24"/>
  <c r="K5957" i="24"/>
  <c r="K5958" i="24"/>
  <c r="K5959" i="24"/>
  <c r="K5960" i="24"/>
  <c r="K5961" i="24"/>
  <c r="K5962" i="24"/>
  <c r="K5963" i="24"/>
  <c r="K5964" i="24"/>
  <c r="K5965" i="24"/>
  <c r="K5966" i="24"/>
  <c r="K5967" i="24"/>
  <c r="K5968" i="24"/>
  <c r="K5969" i="24"/>
  <c r="K5970" i="24"/>
  <c r="K5971" i="24"/>
  <c r="K5972" i="24"/>
  <c r="K5973" i="24"/>
  <c r="K5974" i="24"/>
  <c r="K5975" i="24"/>
  <c r="K5976" i="24"/>
  <c r="K5977" i="24"/>
  <c r="K5978" i="24"/>
  <c r="K5979" i="24"/>
  <c r="K5980" i="24"/>
  <c r="K5981" i="24"/>
  <c r="K5982" i="24"/>
  <c r="K5983" i="24"/>
  <c r="K5984" i="24"/>
  <c r="K5985" i="24"/>
  <c r="K5986" i="24"/>
  <c r="K5987" i="24"/>
  <c r="K5988" i="24"/>
  <c r="K5989" i="24"/>
  <c r="K5990" i="24"/>
  <c r="K5991" i="24"/>
  <c r="K5992" i="24"/>
  <c r="K5993" i="24"/>
  <c r="K5994" i="24"/>
  <c r="K5995" i="24"/>
  <c r="K5996" i="24"/>
  <c r="K5997" i="24"/>
  <c r="K5998" i="24"/>
  <c r="K5999" i="24"/>
  <c r="K6000" i="24"/>
  <c r="K6001" i="24"/>
  <c r="K6002" i="24"/>
  <c r="K6003" i="24"/>
  <c r="K6004" i="24"/>
  <c r="K6005" i="24"/>
  <c r="K6006" i="24"/>
  <c r="K6007" i="24"/>
  <c r="K6008" i="24"/>
  <c r="K6009" i="24"/>
  <c r="K6010" i="24"/>
  <c r="K6011" i="24"/>
  <c r="K6012" i="24"/>
  <c r="K6013" i="24"/>
  <c r="K6014" i="24"/>
  <c r="K6015" i="24"/>
  <c r="K6016" i="24"/>
  <c r="K6017" i="24"/>
  <c r="K6018" i="24"/>
  <c r="K6019" i="24"/>
  <c r="K6020" i="24"/>
  <c r="K6021" i="24"/>
  <c r="K6022" i="24"/>
  <c r="K6023" i="24"/>
  <c r="K6024" i="24"/>
  <c r="K6025" i="24"/>
  <c r="K6026" i="24"/>
  <c r="K6027" i="24"/>
  <c r="K6028" i="24"/>
  <c r="K6029" i="24"/>
  <c r="K6030" i="24"/>
  <c r="K6031" i="24"/>
  <c r="K6032" i="24"/>
  <c r="K6033" i="24"/>
  <c r="K6034" i="24"/>
  <c r="K6035" i="24"/>
  <c r="K6036" i="24"/>
  <c r="K6037" i="24"/>
  <c r="K6038" i="24"/>
  <c r="K6039" i="24"/>
  <c r="K6040" i="24"/>
  <c r="K6041" i="24"/>
  <c r="K6042" i="24"/>
  <c r="K6043" i="24"/>
  <c r="K6044" i="24"/>
  <c r="K6045" i="24"/>
  <c r="K6046" i="24"/>
  <c r="K6047" i="24"/>
  <c r="K6048" i="24"/>
  <c r="K6049" i="24"/>
  <c r="K6050" i="24"/>
  <c r="K6051" i="24"/>
  <c r="K6052" i="24"/>
  <c r="K6053" i="24"/>
  <c r="K6054" i="24"/>
  <c r="K6055" i="24"/>
  <c r="K6056" i="24"/>
  <c r="K6057" i="24"/>
  <c r="K6058" i="24"/>
  <c r="K6059" i="24"/>
  <c r="K6060" i="24"/>
  <c r="K6061" i="24"/>
  <c r="K6062" i="24"/>
  <c r="K6063" i="24"/>
  <c r="K6064" i="24"/>
  <c r="K6065" i="24"/>
  <c r="K6066" i="24"/>
  <c r="K6067" i="24"/>
  <c r="K6068" i="24"/>
  <c r="K6069" i="24"/>
  <c r="K6070" i="24"/>
  <c r="K6071" i="24"/>
  <c r="K6072" i="24"/>
  <c r="K6073" i="24"/>
  <c r="K6074" i="24"/>
  <c r="K6075" i="24"/>
  <c r="K6076" i="24"/>
  <c r="K6077" i="24"/>
  <c r="K6078" i="24"/>
  <c r="K6079" i="24"/>
  <c r="K6080" i="24"/>
  <c r="K6081" i="24"/>
  <c r="K6082" i="24"/>
  <c r="K6083" i="24"/>
  <c r="K6084" i="24"/>
  <c r="K6085" i="24"/>
  <c r="K6086" i="24"/>
  <c r="K6087" i="24"/>
  <c r="K6088" i="24"/>
  <c r="K6089" i="24"/>
  <c r="K6090" i="24"/>
  <c r="K6091" i="24"/>
  <c r="K6092" i="24"/>
  <c r="K6093" i="24"/>
  <c r="K6094" i="24"/>
  <c r="K6095" i="24"/>
  <c r="K6096" i="24"/>
  <c r="K6097" i="24"/>
  <c r="K6098" i="24"/>
  <c r="K6099" i="24"/>
  <c r="K6100" i="24"/>
  <c r="K6101" i="24"/>
  <c r="K6102" i="24"/>
  <c r="K6103" i="24"/>
  <c r="K6104" i="24"/>
  <c r="K6105" i="24"/>
  <c r="K6106" i="24"/>
  <c r="K6107" i="24"/>
  <c r="K6108" i="24"/>
  <c r="K6109" i="24"/>
  <c r="K6110" i="24"/>
  <c r="K6111" i="24"/>
  <c r="K6112" i="24"/>
  <c r="K6113" i="24"/>
  <c r="K6114" i="24"/>
  <c r="K6115" i="24"/>
  <c r="K6116" i="24"/>
  <c r="K6117" i="24"/>
  <c r="K6118" i="24"/>
  <c r="K6119" i="24"/>
  <c r="K6120" i="24"/>
  <c r="K6121" i="24"/>
  <c r="K6122" i="24"/>
  <c r="K6123" i="24"/>
  <c r="K6124" i="24"/>
  <c r="K6125" i="24"/>
  <c r="K6126" i="24"/>
  <c r="K6127" i="24"/>
  <c r="K6128" i="24"/>
  <c r="K6129" i="24"/>
  <c r="K6130" i="24"/>
  <c r="K6131" i="24"/>
  <c r="K6132" i="24"/>
  <c r="K6133" i="24"/>
  <c r="K6134" i="24"/>
  <c r="K6135" i="24"/>
  <c r="K6136" i="24"/>
  <c r="K6137" i="24"/>
  <c r="K6138" i="24"/>
  <c r="K6139" i="24"/>
  <c r="K6140" i="24"/>
  <c r="K6141" i="24"/>
  <c r="K6142" i="24"/>
  <c r="K6143" i="24"/>
  <c r="K6144" i="24"/>
  <c r="K6145" i="24"/>
  <c r="K6146" i="24"/>
  <c r="K6147" i="24"/>
  <c r="K6148" i="24"/>
  <c r="K6149" i="24"/>
  <c r="K6150" i="24"/>
  <c r="K6151" i="24"/>
  <c r="K6152" i="24"/>
  <c r="K6153" i="24"/>
  <c r="K6154" i="24"/>
  <c r="K6155" i="24"/>
  <c r="K6156" i="24"/>
  <c r="K6157" i="24"/>
  <c r="K6158" i="24"/>
  <c r="K6159" i="24"/>
  <c r="K6160" i="24"/>
  <c r="K6161" i="24"/>
  <c r="K6162" i="24"/>
  <c r="K6163" i="24"/>
  <c r="K6164" i="24"/>
  <c r="K6165" i="24"/>
  <c r="K6166" i="24"/>
  <c r="K6167" i="24"/>
  <c r="K6168" i="24"/>
  <c r="K6169" i="24"/>
  <c r="K6170" i="24"/>
  <c r="K6171" i="24"/>
  <c r="K6172" i="24"/>
  <c r="K6173" i="24"/>
  <c r="K6174" i="24"/>
  <c r="K6175" i="24"/>
  <c r="K6176" i="24"/>
  <c r="K6177" i="24"/>
  <c r="K6178" i="24"/>
  <c r="K6179" i="24"/>
  <c r="K6180" i="24"/>
  <c r="K6181" i="24"/>
  <c r="K6182" i="24"/>
  <c r="K6183" i="24"/>
  <c r="K6184" i="24"/>
  <c r="K6185" i="24"/>
  <c r="K6186" i="24"/>
  <c r="K6187" i="24"/>
  <c r="K6188" i="24"/>
  <c r="K6189" i="24"/>
  <c r="K6190" i="24"/>
  <c r="K6191" i="24"/>
  <c r="K6192" i="24"/>
  <c r="K6193" i="24"/>
  <c r="K6194" i="24"/>
  <c r="K6195" i="24"/>
  <c r="K6196" i="24"/>
  <c r="K6197" i="24"/>
  <c r="K6198" i="24"/>
  <c r="K6199" i="24"/>
  <c r="K6200" i="24"/>
  <c r="K6201" i="24"/>
  <c r="K6202" i="24"/>
  <c r="K6203" i="24"/>
  <c r="K6204" i="24"/>
  <c r="K6205" i="24"/>
  <c r="K6206" i="24"/>
  <c r="K6207" i="24"/>
  <c r="K6208" i="24"/>
  <c r="K6209" i="24"/>
  <c r="K6210" i="24"/>
  <c r="K6211" i="24"/>
  <c r="K6212" i="24"/>
  <c r="K6213" i="24"/>
  <c r="K6214" i="24"/>
  <c r="K6215" i="24"/>
  <c r="K6216" i="24"/>
  <c r="K6217" i="24"/>
  <c r="K6218" i="24"/>
  <c r="K6219" i="24"/>
  <c r="K6220" i="24"/>
  <c r="K6221" i="24"/>
  <c r="K6222" i="24"/>
  <c r="K6223" i="24"/>
  <c r="K6224" i="24"/>
  <c r="K6225" i="24"/>
  <c r="K6226" i="24"/>
  <c r="K6227" i="24"/>
  <c r="K6228" i="24"/>
  <c r="K6229" i="24"/>
  <c r="K6230" i="24"/>
  <c r="K6231" i="24"/>
  <c r="K6232" i="24"/>
  <c r="K6233" i="24"/>
  <c r="K6234" i="24"/>
  <c r="K6235" i="24"/>
  <c r="K6236" i="24"/>
  <c r="K6237" i="24"/>
  <c r="K6238" i="24"/>
  <c r="K6239" i="24"/>
  <c r="K6240" i="24"/>
  <c r="K6241" i="24"/>
  <c r="K6242" i="24"/>
  <c r="K6243" i="24"/>
  <c r="K6244" i="24"/>
  <c r="K6245" i="24"/>
  <c r="K6246" i="24"/>
  <c r="K6247" i="24"/>
  <c r="K6248" i="24"/>
  <c r="K6249" i="24"/>
  <c r="K6250" i="24"/>
  <c r="K6251" i="24"/>
  <c r="K6252" i="24"/>
  <c r="K6253" i="24"/>
  <c r="K6254" i="24"/>
  <c r="K6255" i="24"/>
  <c r="K6256" i="24"/>
  <c r="K6257" i="24"/>
  <c r="K6258" i="24"/>
  <c r="K6259" i="24"/>
  <c r="K6260" i="24"/>
  <c r="K6261" i="24"/>
  <c r="K6262" i="24"/>
  <c r="K6263" i="24"/>
  <c r="K6264" i="24"/>
  <c r="K6265" i="24"/>
  <c r="K6266" i="24"/>
  <c r="K6267" i="24"/>
  <c r="K6268" i="24"/>
  <c r="K6269" i="24"/>
  <c r="K6270" i="24"/>
  <c r="K6271" i="24"/>
  <c r="K6272" i="24"/>
  <c r="K6273" i="24"/>
  <c r="K6274" i="24"/>
  <c r="K6275" i="24"/>
  <c r="K6276" i="24"/>
  <c r="K6277" i="24"/>
  <c r="K6278" i="24"/>
  <c r="K6279" i="24"/>
  <c r="K6280" i="24"/>
  <c r="K6281" i="24"/>
  <c r="K6282" i="24"/>
  <c r="K6283" i="24"/>
  <c r="K6284" i="24"/>
  <c r="K6285" i="24"/>
  <c r="K6286" i="24"/>
  <c r="K6287" i="24"/>
  <c r="K6288" i="24"/>
  <c r="K6289" i="24"/>
  <c r="K6290" i="24"/>
  <c r="K6291" i="24"/>
  <c r="K6292" i="24"/>
  <c r="K6293" i="24"/>
  <c r="K6294" i="24"/>
  <c r="K6295" i="24"/>
  <c r="K6296" i="24"/>
  <c r="K6297" i="24"/>
  <c r="K6298" i="24"/>
  <c r="K6299" i="24"/>
  <c r="K6300" i="24"/>
  <c r="K6301" i="24"/>
  <c r="K6302" i="24"/>
  <c r="K6303" i="24"/>
  <c r="K6304" i="24"/>
  <c r="K6305" i="24"/>
  <c r="K6306" i="24"/>
  <c r="K6307" i="24"/>
  <c r="K6308" i="24"/>
  <c r="K6309" i="24"/>
  <c r="K6310" i="24"/>
  <c r="K6311" i="24"/>
  <c r="K6312" i="24"/>
  <c r="K6313" i="24"/>
  <c r="K6314" i="24"/>
  <c r="K6315" i="24"/>
  <c r="K6316" i="24"/>
  <c r="K6317" i="24"/>
  <c r="K6318" i="24"/>
  <c r="K6319" i="24"/>
  <c r="K6320" i="24"/>
  <c r="K6321" i="24"/>
  <c r="K6322" i="24"/>
  <c r="K6323" i="24"/>
  <c r="K6324" i="24"/>
  <c r="K6325" i="24"/>
  <c r="K6326" i="24"/>
  <c r="K6327" i="24"/>
  <c r="K6328" i="24"/>
  <c r="K6329" i="24"/>
  <c r="K6330" i="24"/>
  <c r="K6331" i="24"/>
  <c r="K6332" i="24"/>
  <c r="K6333" i="24"/>
  <c r="K6334" i="24"/>
  <c r="K6335" i="24"/>
  <c r="K6336" i="24"/>
  <c r="K6337" i="24"/>
  <c r="K6338" i="24"/>
  <c r="K6339" i="24"/>
  <c r="K6340" i="24"/>
  <c r="K6341" i="24"/>
  <c r="K6342" i="24"/>
  <c r="K6343" i="24"/>
  <c r="K6344" i="24"/>
  <c r="K6345" i="24"/>
  <c r="K6346" i="24"/>
  <c r="K6347" i="24"/>
  <c r="K6348" i="24"/>
  <c r="K6349" i="24"/>
  <c r="K6350" i="24"/>
  <c r="K6351" i="24"/>
  <c r="K6352" i="24"/>
  <c r="K6353" i="24"/>
  <c r="K6354" i="24"/>
  <c r="K6355" i="24"/>
  <c r="K6356" i="24"/>
  <c r="K6357" i="24"/>
  <c r="K6358" i="24"/>
  <c r="K6359" i="24"/>
  <c r="K6360" i="24"/>
  <c r="K6361" i="24"/>
  <c r="K6362" i="24"/>
  <c r="K6363" i="24"/>
  <c r="K6364" i="24"/>
  <c r="K6365" i="24"/>
  <c r="K6366" i="24"/>
  <c r="K6367" i="24"/>
  <c r="K6368" i="24"/>
  <c r="I5" i="24"/>
  <c r="I6" i="24"/>
  <c r="I7" i="24"/>
  <c r="I8" i="24"/>
  <c r="I9" i="24"/>
  <c r="I10" i="24"/>
  <c r="I11" i="24"/>
  <c r="I12" i="24"/>
  <c r="I13" i="24"/>
  <c r="I14" i="24"/>
  <c r="I15" i="24"/>
  <c r="J15" i="24" s="1"/>
  <c r="I16" i="24"/>
  <c r="I17" i="24"/>
  <c r="J17" i="24" s="1"/>
  <c r="I18" i="24"/>
  <c r="J18" i="24" s="1"/>
  <c r="I19" i="24"/>
  <c r="I20" i="24"/>
  <c r="J20" i="24" s="1"/>
  <c r="I21" i="24"/>
  <c r="I22" i="24"/>
  <c r="I23" i="24"/>
  <c r="J23" i="24" s="1"/>
  <c r="I24" i="24"/>
  <c r="J24" i="24" s="1"/>
  <c r="I25" i="24"/>
  <c r="I26" i="24"/>
  <c r="I27" i="24"/>
  <c r="I28" i="24"/>
  <c r="I29" i="24"/>
  <c r="I30" i="24"/>
  <c r="I31" i="24"/>
  <c r="I32" i="24"/>
  <c r="J32" i="24" s="1"/>
  <c r="I33" i="24"/>
  <c r="I34" i="24"/>
  <c r="I35" i="24"/>
  <c r="I36" i="24"/>
  <c r="J36" i="24" s="1"/>
  <c r="I37" i="24"/>
  <c r="I38" i="24"/>
  <c r="I39" i="24"/>
  <c r="I40" i="24"/>
  <c r="J40" i="24" s="1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J59" i="24" s="1"/>
  <c r="I60" i="24"/>
  <c r="J60" i="24" s="1"/>
  <c r="I61" i="24"/>
  <c r="I62" i="24"/>
  <c r="I63" i="24"/>
  <c r="I64" i="24"/>
  <c r="I65" i="24"/>
  <c r="I66" i="24"/>
  <c r="I67" i="24"/>
  <c r="I68" i="24"/>
  <c r="I69" i="24"/>
  <c r="I70" i="24"/>
  <c r="I71" i="24"/>
  <c r="I72" i="24"/>
  <c r="J72" i="24" s="1"/>
  <c r="I73" i="24"/>
  <c r="I74" i="24"/>
  <c r="I75" i="24"/>
  <c r="I76" i="24"/>
  <c r="I77" i="24"/>
  <c r="I78" i="24"/>
  <c r="I79" i="24"/>
  <c r="I80" i="24"/>
  <c r="I81" i="24"/>
  <c r="I82" i="24"/>
  <c r="I83" i="24"/>
  <c r="J83" i="24" s="1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J96" i="24" s="1"/>
  <c r="I97" i="24"/>
  <c r="I98" i="24"/>
  <c r="I99" i="24"/>
  <c r="J99" i="24" s="1"/>
  <c r="I100" i="24"/>
  <c r="I101" i="24"/>
  <c r="I102" i="24"/>
  <c r="I103" i="24"/>
  <c r="I104" i="24"/>
  <c r="I105" i="24"/>
  <c r="I106" i="24"/>
  <c r="I107" i="24"/>
  <c r="I108" i="24"/>
  <c r="I109" i="24"/>
  <c r="I110" i="24"/>
  <c r="I111" i="24"/>
  <c r="I112" i="24"/>
  <c r="J112" i="24" s="1"/>
  <c r="I113" i="24"/>
  <c r="I114" i="24"/>
  <c r="I115" i="24"/>
  <c r="I116" i="24"/>
  <c r="I117" i="24"/>
  <c r="I118" i="24"/>
  <c r="J118" i="24" s="1"/>
  <c r="I119" i="24"/>
  <c r="J119" i="24" s="1"/>
  <c r="I120" i="24"/>
  <c r="J120" i="24" s="1"/>
  <c r="I121" i="24"/>
  <c r="I122" i="24"/>
  <c r="J122" i="24" s="1"/>
  <c r="I123" i="24"/>
  <c r="J123" i="24" s="1"/>
  <c r="I124" i="24"/>
  <c r="I125" i="24"/>
  <c r="I126" i="24"/>
  <c r="I127" i="24"/>
  <c r="I128" i="24"/>
  <c r="I129" i="24"/>
  <c r="I130" i="24"/>
  <c r="I131" i="24"/>
  <c r="I132" i="24"/>
  <c r="I133" i="24"/>
  <c r="J133" i="24" s="1"/>
  <c r="I134" i="24"/>
  <c r="I135" i="24"/>
  <c r="I136" i="24"/>
  <c r="I137" i="24"/>
  <c r="I138" i="24"/>
  <c r="I139" i="24"/>
  <c r="J139" i="24" s="1"/>
  <c r="I140" i="24"/>
  <c r="I141" i="24"/>
  <c r="I142" i="24"/>
  <c r="I143" i="24"/>
  <c r="I144" i="24"/>
  <c r="I145" i="24"/>
  <c r="J145" i="24" s="1"/>
  <c r="I146" i="24"/>
  <c r="J146" i="24" s="1"/>
  <c r="I147" i="24"/>
  <c r="I148" i="24"/>
  <c r="I149" i="24"/>
  <c r="I150" i="24"/>
  <c r="I151" i="24"/>
  <c r="I152" i="24"/>
  <c r="I153" i="24"/>
  <c r="I154" i="24"/>
  <c r="I155" i="24"/>
  <c r="I156" i="24"/>
  <c r="I157" i="24"/>
  <c r="I158" i="24"/>
  <c r="I159" i="24"/>
  <c r="I160" i="24"/>
  <c r="I161" i="24"/>
  <c r="I162" i="24"/>
  <c r="I163" i="24"/>
  <c r="I164" i="24"/>
  <c r="I165" i="24"/>
  <c r="I166" i="24"/>
  <c r="I167" i="24"/>
  <c r="I168" i="24"/>
  <c r="I169" i="24"/>
  <c r="J169" i="24" s="1"/>
  <c r="I170" i="24"/>
  <c r="I171" i="24"/>
  <c r="I172" i="24"/>
  <c r="I173" i="24"/>
  <c r="I174" i="24"/>
  <c r="I175" i="24"/>
  <c r="I176" i="24"/>
  <c r="I177" i="24"/>
  <c r="I178" i="24"/>
  <c r="I179" i="24"/>
  <c r="I180" i="24"/>
  <c r="I181" i="24"/>
  <c r="I182" i="24"/>
  <c r="I183" i="24"/>
  <c r="I184" i="24"/>
  <c r="I185" i="24"/>
  <c r="I186" i="24"/>
  <c r="I187" i="24"/>
  <c r="I188" i="24"/>
  <c r="I189" i="24"/>
  <c r="I190" i="24"/>
  <c r="I191" i="24"/>
  <c r="I192" i="24"/>
  <c r="I193" i="24"/>
  <c r="I194" i="24"/>
  <c r="I195" i="24"/>
  <c r="I196" i="24"/>
  <c r="I197" i="24"/>
  <c r="J197" i="24" s="1"/>
  <c r="I198" i="24"/>
  <c r="I199" i="24"/>
  <c r="I200" i="24"/>
  <c r="I201" i="24"/>
  <c r="I202" i="24"/>
  <c r="I203" i="24"/>
  <c r="I204" i="24"/>
  <c r="I205" i="24"/>
  <c r="I206" i="24"/>
  <c r="I207" i="24"/>
  <c r="I208" i="24"/>
  <c r="I209" i="24"/>
  <c r="I210" i="24"/>
  <c r="I211" i="24"/>
  <c r="I212" i="24"/>
  <c r="I213" i="24"/>
  <c r="I214" i="24"/>
  <c r="I215" i="24"/>
  <c r="I216" i="24"/>
  <c r="I217" i="24"/>
  <c r="I218" i="24"/>
  <c r="I219" i="24"/>
  <c r="I220" i="24"/>
  <c r="J220" i="24" s="1"/>
  <c r="I221" i="24"/>
  <c r="I222" i="24"/>
  <c r="J222" i="24" s="1"/>
  <c r="I223" i="24"/>
  <c r="J223" i="24" s="1"/>
  <c r="I224" i="24"/>
  <c r="I225" i="24"/>
  <c r="I226" i="24"/>
  <c r="I227" i="24"/>
  <c r="I228" i="24"/>
  <c r="I229" i="24"/>
  <c r="I230" i="24"/>
  <c r="I231" i="24"/>
  <c r="I232" i="24"/>
  <c r="I233" i="24"/>
  <c r="I234" i="24"/>
  <c r="I235" i="24"/>
  <c r="I236" i="24"/>
  <c r="I237" i="24"/>
  <c r="I238" i="24"/>
  <c r="I239" i="24"/>
  <c r="J239" i="24" s="1"/>
  <c r="I240" i="24"/>
  <c r="I241" i="24"/>
  <c r="I242" i="24"/>
  <c r="I243" i="24"/>
  <c r="I244" i="24"/>
  <c r="I245" i="24"/>
  <c r="I246" i="24"/>
  <c r="I247" i="24"/>
  <c r="I248" i="24"/>
  <c r="I249" i="24"/>
  <c r="I250" i="24"/>
  <c r="I251" i="24"/>
  <c r="I252" i="24"/>
  <c r="I253" i="24"/>
  <c r="I254" i="24"/>
  <c r="I255" i="24"/>
  <c r="I256" i="24"/>
  <c r="I257" i="24"/>
  <c r="I258" i="24"/>
  <c r="I259" i="24"/>
  <c r="I260" i="24"/>
  <c r="I261" i="24"/>
  <c r="I262" i="24"/>
  <c r="I263" i="24"/>
  <c r="I264" i="24"/>
  <c r="I265" i="24"/>
  <c r="I266" i="24"/>
  <c r="I267" i="24"/>
  <c r="I268" i="24"/>
  <c r="I269" i="24"/>
  <c r="I270" i="24"/>
  <c r="I271" i="24"/>
  <c r="I272" i="24"/>
  <c r="I273" i="24"/>
  <c r="I274" i="24"/>
  <c r="I275" i="24"/>
  <c r="J275" i="24" s="1"/>
  <c r="I276" i="24"/>
  <c r="I277" i="24"/>
  <c r="I278" i="24"/>
  <c r="J278" i="24" s="1"/>
  <c r="I279" i="24"/>
  <c r="I280" i="24"/>
  <c r="I281" i="24"/>
  <c r="I282" i="24"/>
  <c r="I283" i="24"/>
  <c r="I284" i="24"/>
  <c r="J284" i="24" s="1"/>
  <c r="I285" i="24"/>
  <c r="I286" i="24"/>
  <c r="I287" i="24"/>
  <c r="I288" i="24"/>
  <c r="I289" i="24"/>
  <c r="I290" i="24"/>
  <c r="I291" i="24"/>
  <c r="I292" i="24"/>
  <c r="I293" i="24"/>
  <c r="I294" i="24"/>
  <c r="J294" i="24" s="1"/>
  <c r="I295" i="24"/>
  <c r="J295" i="24" s="1"/>
  <c r="I296" i="24"/>
  <c r="I297" i="24"/>
  <c r="I298" i="24"/>
  <c r="I299" i="24"/>
  <c r="I300" i="24"/>
  <c r="I301" i="24"/>
  <c r="I302" i="24"/>
  <c r="I303" i="24"/>
  <c r="I304" i="24"/>
  <c r="I305" i="24"/>
  <c r="I306" i="24"/>
  <c r="I307" i="24"/>
  <c r="I308" i="24"/>
  <c r="I309" i="24"/>
  <c r="J309" i="24" s="1"/>
  <c r="I310" i="24"/>
  <c r="I311" i="24"/>
  <c r="J311" i="24" s="1"/>
  <c r="I312" i="24"/>
  <c r="I313" i="24"/>
  <c r="I314" i="24"/>
  <c r="J314" i="24" s="1"/>
  <c r="I315" i="24"/>
  <c r="I316" i="24"/>
  <c r="I317" i="24"/>
  <c r="I318" i="24"/>
  <c r="I319" i="24"/>
  <c r="I320" i="24"/>
  <c r="I321" i="24"/>
  <c r="I322" i="24"/>
  <c r="I323" i="24"/>
  <c r="I324" i="24"/>
  <c r="I325" i="24"/>
  <c r="I326" i="24"/>
  <c r="I327" i="24"/>
  <c r="I328" i="24"/>
  <c r="I329" i="24"/>
  <c r="I330" i="24"/>
  <c r="I331" i="24"/>
  <c r="I332" i="24"/>
  <c r="I333" i="24"/>
  <c r="I334" i="24"/>
  <c r="I335" i="24"/>
  <c r="I336" i="24"/>
  <c r="I337" i="24"/>
  <c r="I338" i="24"/>
  <c r="I339" i="24"/>
  <c r="I340" i="24"/>
  <c r="I341" i="24"/>
  <c r="I342" i="24"/>
  <c r="J342" i="24" s="1"/>
  <c r="I343" i="24"/>
  <c r="J343" i="24" s="1"/>
  <c r="I344" i="24"/>
  <c r="I345" i="24"/>
  <c r="I346" i="24"/>
  <c r="I347" i="24"/>
  <c r="I348" i="24"/>
  <c r="I349" i="24"/>
  <c r="I350" i="24"/>
  <c r="I351" i="24"/>
  <c r="I352" i="24"/>
  <c r="I353" i="24"/>
  <c r="I354" i="24"/>
  <c r="I355" i="24"/>
  <c r="I356" i="24"/>
  <c r="J356" i="24" s="1"/>
  <c r="I357" i="24"/>
  <c r="I358" i="24"/>
  <c r="J358" i="24" s="1"/>
  <c r="I359" i="24"/>
  <c r="I360" i="24"/>
  <c r="I361" i="24"/>
  <c r="I362" i="24"/>
  <c r="J362" i="24" s="1"/>
  <c r="I363" i="24"/>
  <c r="I364" i="24"/>
  <c r="I365" i="24"/>
  <c r="J365" i="24" s="1"/>
  <c r="I366" i="24"/>
  <c r="I367" i="24"/>
  <c r="I368" i="24"/>
  <c r="I369" i="24"/>
  <c r="I370" i="24"/>
  <c r="I371" i="24"/>
  <c r="I372" i="24"/>
  <c r="I373" i="24"/>
  <c r="I374" i="24"/>
  <c r="I375" i="24"/>
  <c r="I376" i="24"/>
  <c r="J376" i="24" s="1"/>
  <c r="I377" i="24"/>
  <c r="I378" i="24"/>
  <c r="I379" i="24"/>
  <c r="I380" i="24"/>
  <c r="I381" i="24"/>
  <c r="I382" i="24"/>
  <c r="I383" i="24"/>
  <c r="I384" i="24"/>
  <c r="I385" i="24"/>
  <c r="I386" i="24"/>
  <c r="I387" i="24"/>
  <c r="I388" i="24"/>
  <c r="I389" i="24"/>
  <c r="I390" i="24"/>
  <c r="I391" i="24"/>
  <c r="I392" i="24"/>
  <c r="I393" i="24"/>
  <c r="J393" i="24" s="1"/>
  <c r="I394" i="24"/>
  <c r="J394" i="24" s="1"/>
  <c r="I395" i="24"/>
  <c r="I396" i="24"/>
  <c r="I397" i="24"/>
  <c r="I398" i="24"/>
  <c r="I399" i="24"/>
  <c r="I400" i="24"/>
  <c r="I401" i="24"/>
  <c r="I402" i="24"/>
  <c r="J402" i="24" s="1"/>
  <c r="I403" i="24"/>
  <c r="J403" i="24" s="1"/>
  <c r="I404" i="24"/>
  <c r="I405" i="24"/>
  <c r="I406" i="24"/>
  <c r="I407" i="24"/>
  <c r="I408" i="24"/>
  <c r="I409" i="24"/>
  <c r="J409" i="24" s="1"/>
  <c r="I410" i="24"/>
  <c r="I411" i="24"/>
  <c r="I412" i="24"/>
  <c r="I413" i="24"/>
  <c r="I414" i="24"/>
  <c r="J414" i="24" s="1"/>
  <c r="I415" i="24"/>
  <c r="I416" i="24"/>
  <c r="J416" i="24" s="1"/>
  <c r="I417" i="24"/>
  <c r="I418" i="24"/>
  <c r="I419" i="24"/>
  <c r="I420" i="24"/>
  <c r="I421" i="24"/>
  <c r="I422" i="24"/>
  <c r="I423" i="24"/>
  <c r="I424" i="24"/>
  <c r="I425" i="24"/>
  <c r="I426" i="24"/>
  <c r="I427" i="24"/>
  <c r="I428" i="24"/>
  <c r="I429" i="24"/>
  <c r="I430" i="24"/>
  <c r="I431" i="24"/>
  <c r="I432" i="24"/>
  <c r="I433" i="24"/>
  <c r="I434" i="24"/>
  <c r="J434" i="24" s="1"/>
  <c r="I435" i="24"/>
  <c r="I436" i="24"/>
  <c r="I437" i="24"/>
  <c r="J437" i="24" s="1"/>
  <c r="I438" i="24"/>
  <c r="I439" i="24"/>
  <c r="J439" i="24" s="1"/>
  <c r="I440" i="24"/>
  <c r="I441" i="24"/>
  <c r="I442" i="24"/>
  <c r="I443" i="24"/>
  <c r="I444" i="24"/>
  <c r="I445" i="24"/>
  <c r="I446" i="24"/>
  <c r="I447" i="24"/>
  <c r="I448" i="24"/>
  <c r="I449" i="24"/>
  <c r="I450" i="24"/>
  <c r="J450" i="24" s="1"/>
  <c r="I451" i="24"/>
  <c r="I452" i="24"/>
  <c r="I453" i="24"/>
  <c r="I454" i="24"/>
  <c r="J454" i="24" s="1"/>
  <c r="I455" i="24"/>
  <c r="I456" i="24"/>
  <c r="I457" i="24"/>
  <c r="I458" i="24"/>
  <c r="I459" i="24"/>
  <c r="I460" i="24"/>
  <c r="I461" i="24"/>
  <c r="I462" i="24"/>
  <c r="J462" i="24" s="1"/>
  <c r="I463" i="24"/>
  <c r="J463" i="24" s="1"/>
  <c r="I464" i="24"/>
  <c r="I465" i="24"/>
  <c r="I466" i="24"/>
  <c r="I467" i="24"/>
  <c r="I468" i="24"/>
  <c r="I469" i="24"/>
  <c r="I470" i="24"/>
  <c r="I471" i="24"/>
  <c r="I472" i="24"/>
  <c r="I473" i="24"/>
  <c r="I474" i="24"/>
  <c r="J474" i="24" s="1"/>
  <c r="I475" i="24"/>
  <c r="I476" i="24"/>
  <c r="I477" i="24"/>
  <c r="J477" i="24" s="1"/>
  <c r="I478" i="24"/>
  <c r="I479" i="24"/>
  <c r="J479" i="24" s="1"/>
  <c r="I480" i="24"/>
  <c r="J480" i="24" s="1"/>
  <c r="I481" i="24"/>
  <c r="I482" i="24"/>
  <c r="I483" i="24"/>
  <c r="I484" i="24"/>
  <c r="I485" i="24"/>
  <c r="I486" i="24"/>
  <c r="I487" i="24"/>
  <c r="I488" i="24"/>
  <c r="I489" i="24"/>
  <c r="J489" i="24" s="1"/>
  <c r="I490" i="24"/>
  <c r="I491" i="24"/>
  <c r="I492" i="24"/>
  <c r="I493" i="24"/>
  <c r="J493" i="24" s="1"/>
  <c r="I494" i="24"/>
  <c r="J494" i="24" s="1"/>
  <c r="I495" i="24"/>
  <c r="I496" i="24"/>
  <c r="I497" i="24"/>
  <c r="I498" i="24"/>
  <c r="I499" i="24"/>
  <c r="I500" i="24"/>
  <c r="I501" i="24"/>
  <c r="I502" i="24"/>
  <c r="I503" i="24"/>
  <c r="I504" i="24"/>
  <c r="I505" i="24"/>
  <c r="I506" i="24"/>
  <c r="I507" i="24"/>
  <c r="I508" i="24"/>
  <c r="I509" i="24"/>
  <c r="I510" i="24"/>
  <c r="I511" i="24"/>
  <c r="I512" i="24"/>
  <c r="I513" i="24"/>
  <c r="I514" i="24"/>
  <c r="I515" i="24"/>
  <c r="I516" i="24"/>
  <c r="I517" i="24"/>
  <c r="I518" i="24"/>
  <c r="I519" i="24"/>
  <c r="I520" i="24"/>
  <c r="I521" i="24"/>
  <c r="I522" i="24"/>
  <c r="J522" i="24" s="1"/>
  <c r="I523" i="24"/>
  <c r="J523" i="24" s="1"/>
  <c r="I524" i="24"/>
  <c r="I525" i="24"/>
  <c r="I526" i="24"/>
  <c r="I527" i="24"/>
  <c r="I528" i="24"/>
  <c r="I529" i="24"/>
  <c r="I530" i="24"/>
  <c r="J530" i="24" s="1"/>
  <c r="I531" i="24"/>
  <c r="I532" i="24"/>
  <c r="I533" i="24"/>
  <c r="I534" i="24"/>
  <c r="J534" i="24" s="1"/>
  <c r="I535" i="24"/>
  <c r="J535" i="24" s="1"/>
  <c r="I536" i="24"/>
  <c r="I537" i="24"/>
  <c r="I538" i="24"/>
  <c r="I539" i="24"/>
  <c r="I540" i="24"/>
  <c r="I541" i="24"/>
  <c r="I542" i="24"/>
  <c r="I543" i="24"/>
  <c r="I544" i="24"/>
  <c r="I545" i="24"/>
  <c r="I546" i="24"/>
  <c r="I547" i="24"/>
  <c r="I548" i="24"/>
  <c r="I549" i="24"/>
  <c r="I550" i="24"/>
  <c r="I551" i="24"/>
  <c r="J551" i="24" s="1"/>
  <c r="I552" i="24"/>
  <c r="I553" i="24"/>
  <c r="J553" i="24" s="1"/>
  <c r="I554" i="24"/>
  <c r="I555" i="24"/>
  <c r="I556" i="24"/>
  <c r="I557" i="24"/>
  <c r="I558" i="24"/>
  <c r="I559" i="24"/>
  <c r="I560" i="24"/>
  <c r="J560" i="24" s="1"/>
  <c r="I561" i="24"/>
  <c r="I562" i="24"/>
  <c r="I563" i="24"/>
  <c r="I564" i="24"/>
  <c r="I565" i="24"/>
  <c r="I566" i="24"/>
  <c r="I567" i="24"/>
  <c r="I568" i="24"/>
  <c r="I569" i="24"/>
  <c r="J569" i="24" s="1"/>
  <c r="I570" i="24"/>
  <c r="I571" i="24"/>
  <c r="I572" i="24"/>
  <c r="J572" i="24" s="1"/>
  <c r="I573" i="24"/>
  <c r="J573" i="24" s="1"/>
  <c r="I574" i="24"/>
  <c r="I575" i="24"/>
  <c r="I576" i="24"/>
  <c r="I577" i="24"/>
  <c r="I578" i="24"/>
  <c r="I579" i="24"/>
  <c r="I580" i="24"/>
  <c r="J580" i="24" s="1"/>
  <c r="I581" i="24"/>
  <c r="I582" i="24"/>
  <c r="J582" i="24" s="1"/>
  <c r="I583" i="24"/>
  <c r="J583" i="24" s="1"/>
  <c r="I584" i="24"/>
  <c r="I585" i="24"/>
  <c r="I586" i="24"/>
  <c r="I587" i="24"/>
  <c r="I588" i="24"/>
  <c r="I589" i="24"/>
  <c r="I590" i="24"/>
  <c r="I591" i="24"/>
  <c r="I592" i="24"/>
  <c r="I593" i="24"/>
  <c r="I594" i="24"/>
  <c r="I595" i="24"/>
  <c r="J595" i="24" s="1"/>
  <c r="I596" i="24"/>
  <c r="I597" i="24"/>
  <c r="I598" i="24"/>
  <c r="I599" i="24"/>
  <c r="I600" i="24"/>
  <c r="I601" i="24"/>
  <c r="I602" i="24"/>
  <c r="I603" i="24"/>
  <c r="I604" i="24"/>
  <c r="I605" i="24"/>
  <c r="I606" i="24"/>
  <c r="I607" i="24"/>
  <c r="I608" i="24"/>
  <c r="I609" i="24"/>
  <c r="I610" i="24"/>
  <c r="I611" i="24"/>
  <c r="I612" i="24"/>
  <c r="I613" i="24"/>
  <c r="I614" i="24"/>
  <c r="I615" i="24"/>
  <c r="J615" i="24" s="1"/>
  <c r="I616" i="24"/>
  <c r="I617" i="24"/>
  <c r="I618" i="24"/>
  <c r="I619" i="24"/>
  <c r="I620" i="24"/>
  <c r="I621" i="24"/>
  <c r="I622" i="24"/>
  <c r="I623" i="24"/>
  <c r="I624" i="24"/>
  <c r="I625" i="24"/>
  <c r="J625" i="24" s="1"/>
  <c r="I626" i="24"/>
  <c r="J626" i="24" s="1"/>
  <c r="I627" i="24"/>
  <c r="J627" i="24" s="1"/>
  <c r="I628" i="24"/>
  <c r="I629" i="24"/>
  <c r="I630" i="24"/>
  <c r="I631" i="24"/>
  <c r="I632" i="24"/>
  <c r="I633" i="24"/>
  <c r="I634" i="24"/>
  <c r="I635" i="24"/>
  <c r="I636" i="24"/>
  <c r="I637" i="24"/>
  <c r="I638" i="24"/>
  <c r="I639" i="24"/>
  <c r="I640" i="24"/>
  <c r="I641" i="24"/>
  <c r="I642" i="24"/>
  <c r="I643" i="24"/>
  <c r="J643" i="24" s="1"/>
  <c r="I644" i="24"/>
  <c r="J644" i="24" s="1"/>
  <c r="I645" i="24"/>
  <c r="I646" i="24"/>
  <c r="I647" i="24"/>
  <c r="J647" i="24" s="1"/>
  <c r="I648" i="24"/>
  <c r="I649" i="24"/>
  <c r="H649" i="24" s="1"/>
  <c r="I650" i="24"/>
  <c r="I651" i="24"/>
  <c r="I652" i="24"/>
  <c r="I653" i="24"/>
  <c r="I654" i="24"/>
  <c r="J654" i="24" s="1"/>
  <c r="I655" i="24"/>
  <c r="J655" i="24" s="1"/>
  <c r="I656" i="24"/>
  <c r="I657" i="24"/>
  <c r="I658" i="24"/>
  <c r="I659" i="24"/>
  <c r="I660" i="24"/>
  <c r="J660" i="24" s="1"/>
  <c r="I661" i="24"/>
  <c r="I662" i="24"/>
  <c r="I663" i="24"/>
  <c r="I664" i="24"/>
  <c r="I665" i="24"/>
  <c r="I666" i="24"/>
  <c r="J666" i="24" s="1"/>
  <c r="I667" i="24"/>
  <c r="I668" i="24"/>
  <c r="I669" i="24"/>
  <c r="I670" i="24"/>
  <c r="I671" i="24"/>
  <c r="I672" i="24"/>
  <c r="I673" i="24"/>
  <c r="I674" i="24"/>
  <c r="I675" i="24"/>
  <c r="I676" i="24"/>
  <c r="I677" i="24"/>
  <c r="I678" i="24"/>
  <c r="I679" i="24"/>
  <c r="I680" i="24"/>
  <c r="I681" i="24"/>
  <c r="I682" i="24"/>
  <c r="I683" i="24"/>
  <c r="I684" i="24"/>
  <c r="I685" i="24"/>
  <c r="I686" i="24"/>
  <c r="I687" i="24"/>
  <c r="I688" i="24"/>
  <c r="I689" i="24"/>
  <c r="I690" i="24"/>
  <c r="I691" i="24"/>
  <c r="I692" i="24"/>
  <c r="I693" i="24"/>
  <c r="I694" i="24"/>
  <c r="J694" i="24" s="1"/>
  <c r="I695" i="24"/>
  <c r="I696" i="24"/>
  <c r="I697" i="24"/>
  <c r="I698" i="24"/>
  <c r="I699" i="24"/>
  <c r="I700" i="24"/>
  <c r="I701" i="24"/>
  <c r="I702" i="24"/>
  <c r="I703" i="24"/>
  <c r="I704" i="24"/>
  <c r="I705" i="24"/>
  <c r="I706" i="24"/>
  <c r="J706" i="24" s="1"/>
  <c r="I707" i="24"/>
  <c r="I708" i="24"/>
  <c r="I709" i="24"/>
  <c r="I710" i="24"/>
  <c r="I711" i="24"/>
  <c r="I712" i="24"/>
  <c r="I713" i="24"/>
  <c r="I714" i="24"/>
  <c r="J714" i="24" s="1"/>
  <c r="I715" i="24"/>
  <c r="I716" i="24"/>
  <c r="I717" i="24"/>
  <c r="I718" i="24"/>
  <c r="I719" i="24"/>
  <c r="I720" i="24"/>
  <c r="I721" i="24"/>
  <c r="I722" i="24"/>
  <c r="I723" i="24"/>
  <c r="J723" i="24" s="1"/>
  <c r="I724" i="24"/>
  <c r="I725" i="24"/>
  <c r="I726" i="24"/>
  <c r="I727" i="24"/>
  <c r="I728" i="24"/>
  <c r="I729" i="24"/>
  <c r="I730" i="24"/>
  <c r="I731" i="24"/>
  <c r="I732" i="24"/>
  <c r="J732" i="24" s="1"/>
  <c r="I733" i="24"/>
  <c r="J733" i="24" s="1"/>
  <c r="I734" i="24"/>
  <c r="J734" i="24" s="1"/>
  <c r="I735" i="24"/>
  <c r="I736" i="24"/>
  <c r="I737" i="24"/>
  <c r="I738" i="24"/>
  <c r="J738" i="24" s="1"/>
  <c r="I739" i="24"/>
  <c r="I740" i="24"/>
  <c r="I741" i="24"/>
  <c r="I742" i="24"/>
  <c r="I743" i="24"/>
  <c r="I744" i="24"/>
  <c r="J744" i="24" s="1"/>
  <c r="I745" i="24"/>
  <c r="I746" i="24"/>
  <c r="I747" i="24"/>
  <c r="I748" i="24"/>
  <c r="I749" i="24"/>
  <c r="I750" i="24"/>
  <c r="J750" i="24" s="1"/>
  <c r="I751" i="24"/>
  <c r="I752" i="24"/>
  <c r="I753" i="24"/>
  <c r="I754" i="24"/>
  <c r="I755" i="24"/>
  <c r="J755" i="24" s="1"/>
  <c r="I756" i="24"/>
  <c r="I757" i="24"/>
  <c r="I758" i="24"/>
  <c r="I759" i="24"/>
  <c r="I760" i="24"/>
  <c r="I761" i="24"/>
  <c r="I762" i="24"/>
  <c r="I763" i="24"/>
  <c r="I764" i="24"/>
  <c r="I765" i="24"/>
  <c r="I766" i="24"/>
  <c r="J766" i="24" s="1"/>
  <c r="I767" i="24"/>
  <c r="I768" i="24"/>
  <c r="I769" i="24"/>
  <c r="I770" i="24"/>
  <c r="I771" i="24"/>
  <c r="I772" i="24"/>
  <c r="I773" i="24"/>
  <c r="I774" i="24"/>
  <c r="I775" i="24"/>
  <c r="I776" i="24"/>
  <c r="I777" i="24"/>
  <c r="I778" i="24"/>
  <c r="J778" i="24" s="1"/>
  <c r="I779" i="24"/>
  <c r="I780" i="24"/>
  <c r="J780" i="24" s="1"/>
  <c r="I781" i="24"/>
  <c r="I782" i="24"/>
  <c r="I783" i="24"/>
  <c r="J783" i="24" s="1"/>
  <c r="I784" i="24"/>
  <c r="I785" i="24"/>
  <c r="I786" i="24"/>
  <c r="I787" i="24"/>
  <c r="J787" i="24" s="1"/>
  <c r="I788" i="24"/>
  <c r="I789" i="24"/>
  <c r="I790" i="24"/>
  <c r="J790" i="24" s="1"/>
  <c r="I791" i="24"/>
  <c r="I792" i="24"/>
  <c r="I793" i="24"/>
  <c r="I794" i="24"/>
  <c r="I795" i="24"/>
  <c r="J795" i="24" s="1"/>
  <c r="I796" i="24"/>
  <c r="I797" i="24"/>
  <c r="I798" i="24"/>
  <c r="I799" i="24"/>
  <c r="I800" i="24"/>
  <c r="I801" i="24"/>
  <c r="I802" i="24"/>
  <c r="I803" i="24"/>
  <c r="I804" i="24"/>
  <c r="I805" i="24"/>
  <c r="I806" i="24"/>
  <c r="I807" i="24"/>
  <c r="I808" i="24"/>
  <c r="I809" i="24"/>
  <c r="I810" i="24"/>
  <c r="J810" i="24" s="1"/>
  <c r="I811" i="24"/>
  <c r="I812" i="24"/>
  <c r="J812" i="24" s="1"/>
  <c r="I813" i="24"/>
  <c r="I814" i="24"/>
  <c r="I815" i="24"/>
  <c r="I816" i="24"/>
  <c r="J816" i="24" s="1"/>
  <c r="I817" i="24"/>
  <c r="I818" i="24"/>
  <c r="I819" i="24"/>
  <c r="I820" i="24"/>
  <c r="I821" i="24"/>
  <c r="I822" i="24"/>
  <c r="J822" i="24" s="1"/>
  <c r="I823" i="24"/>
  <c r="J823" i="24" s="1"/>
  <c r="I824" i="24"/>
  <c r="I825" i="24"/>
  <c r="I826" i="24"/>
  <c r="I827" i="24"/>
  <c r="I828" i="24"/>
  <c r="I829" i="24"/>
  <c r="I830" i="24"/>
  <c r="I831" i="24"/>
  <c r="I832" i="24"/>
  <c r="J832" i="24" s="1"/>
  <c r="I833" i="24"/>
  <c r="I834" i="24"/>
  <c r="I835" i="24"/>
  <c r="J835" i="24" s="1"/>
  <c r="I836" i="24"/>
  <c r="J836" i="24" s="1"/>
  <c r="I837" i="24"/>
  <c r="I838" i="24"/>
  <c r="J838" i="24" s="1"/>
  <c r="I839" i="24"/>
  <c r="J839" i="24" s="1"/>
  <c r="I840" i="24"/>
  <c r="J840" i="24" s="1"/>
  <c r="I841" i="24"/>
  <c r="I842" i="24"/>
  <c r="I843" i="24"/>
  <c r="I844" i="24"/>
  <c r="I845" i="24"/>
  <c r="J845" i="24" s="1"/>
  <c r="I846" i="24"/>
  <c r="I847" i="24"/>
  <c r="I848" i="24"/>
  <c r="I849" i="24"/>
  <c r="I850" i="24"/>
  <c r="I851" i="24"/>
  <c r="I852" i="24"/>
  <c r="I853" i="24"/>
  <c r="I854" i="24"/>
  <c r="J854" i="24" s="1"/>
  <c r="I855" i="24"/>
  <c r="I856" i="24"/>
  <c r="I857" i="24"/>
  <c r="I858" i="24"/>
  <c r="I859" i="24"/>
  <c r="I860" i="24"/>
  <c r="J860" i="24" s="1"/>
  <c r="I861" i="24"/>
  <c r="I862" i="24"/>
  <c r="I863" i="24"/>
  <c r="I864" i="24"/>
  <c r="I865" i="24"/>
  <c r="I866" i="24"/>
  <c r="I867" i="24"/>
  <c r="I868" i="24"/>
  <c r="I869" i="24"/>
  <c r="I870" i="24"/>
  <c r="I871" i="24"/>
  <c r="I872" i="24"/>
  <c r="I873" i="24"/>
  <c r="I874" i="24"/>
  <c r="J874" i="24" s="1"/>
  <c r="I875" i="24"/>
  <c r="I876" i="24"/>
  <c r="J876" i="24" s="1"/>
  <c r="I877" i="24"/>
  <c r="I878" i="24"/>
  <c r="J878" i="24" s="1"/>
  <c r="I879" i="24"/>
  <c r="J879" i="24" s="1"/>
  <c r="I880" i="24"/>
  <c r="J880" i="24" s="1"/>
  <c r="I881" i="24"/>
  <c r="I882" i="24"/>
  <c r="I883" i="24"/>
  <c r="I884" i="24"/>
  <c r="I885" i="24"/>
  <c r="I886" i="24"/>
  <c r="I887" i="24"/>
  <c r="I888" i="24"/>
  <c r="I889" i="24"/>
  <c r="I890" i="24"/>
  <c r="I891" i="24"/>
  <c r="I892" i="24"/>
  <c r="I893" i="24"/>
  <c r="I894" i="24"/>
  <c r="I895" i="24"/>
  <c r="J895" i="24" s="1"/>
  <c r="I896" i="24"/>
  <c r="I897" i="24"/>
  <c r="I898" i="24"/>
  <c r="I899" i="24"/>
  <c r="I900" i="24"/>
  <c r="I901" i="24"/>
  <c r="I902" i="24"/>
  <c r="I903" i="24"/>
  <c r="I904" i="24"/>
  <c r="I905" i="24"/>
  <c r="I906" i="24"/>
  <c r="I907" i="24"/>
  <c r="I908" i="24"/>
  <c r="I909" i="24"/>
  <c r="I910" i="24"/>
  <c r="J910" i="24" s="1"/>
  <c r="I911" i="24"/>
  <c r="I912" i="24"/>
  <c r="I913" i="24"/>
  <c r="J913" i="24" s="1"/>
  <c r="I914" i="24"/>
  <c r="I915" i="24"/>
  <c r="I916" i="24"/>
  <c r="I917" i="24"/>
  <c r="I918" i="24"/>
  <c r="I919" i="24"/>
  <c r="J919" i="24" s="1"/>
  <c r="I920" i="24"/>
  <c r="I921" i="24"/>
  <c r="I922" i="24"/>
  <c r="J922" i="24" s="1"/>
  <c r="I923" i="24"/>
  <c r="J923" i="24" s="1"/>
  <c r="I924" i="24"/>
  <c r="I925" i="24"/>
  <c r="I926" i="24"/>
  <c r="I927" i="24"/>
  <c r="I928" i="24"/>
  <c r="I929" i="24"/>
  <c r="I930" i="24"/>
  <c r="I931" i="24"/>
  <c r="I932" i="24"/>
  <c r="I933" i="24"/>
  <c r="I934" i="24"/>
  <c r="J934" i="24" s="1"/>
  <c r="I935" i="24"/>
  <c r="J935" i="24" s="1"/>
  <c r="I936" i="24"/>
  <c r="I937" i="24"/>
  <c r="I938" i="24"/>
  <c r="I939" i="24"/>
  <c r="I940" i="24"/>
  <c r="I941" i="24"/>
  <c r="I942" i="24"/>
  <c r="I943" i="24"/>
  <c r="I944" i="24"/>
  <c r="I945" i="24"/>
  <c r="J945" i="24" s="1"/>
  <c r="I946" i="24"/>
  <c r="I947" i="24"/>
  <c r="J947" i="24" s="1"/>
  <c r="I948" i="24"/>
  <c r="I949" i="24"/>
  <c r="I950" i="24"/>
  <c r="I951" i="24"/>
  <c r="I952" i="24"/>
  <c r="J952" i="24" s="1"/>
  <c r="I953" i="24"/>
  <c r="J953" i="24" s="1"/>
  <c r="I954" i="24"/>
  <c r="I955" i="24"/>
  <c r="I956" i="24"/>
  <c r="I957" i="24"/>
  <c r="I958" i="24"/>
  <c r="J958" i="24" s="1"/>
  <c r="I959" i="24"/>
  <c r="I960" i="24"/>
  <c r="J960" i="24" s="1"/>
  <c r="I961" i="24"/>
  <c r="I962" i="24"/>
  <c r="I963" i="24"/>
  <c r="I964" i="24"/>
  <c r="I965" i="24"/>
  <c r="J965" i="24" s="1"/>
  <c r="I966" i="24"/>
  <c r="J966" i="24" s="1"/>
  <c r="I967" i="24"/>
  <c r="J967" i="24" s="1"/>
  <c r="I968" i="24"/>
  <c r="I969" i="24"/>
  <c r="I970" i="24"/>
  <c r="J970" i="24" s="1"/>
  <c r="I971" i="24"/>
  <c r="J971" i="24" s="1"/>
  <c r="I972" i="24"/>
  <c r="I973" i="24"/>
  <c r="I974" i="24"/>
  <c r="I975" i="24"/>
  <c r="I976" i="24"/>
  <c r="I977" i="24"/>
  <c r="I978" i="24"/>
  <c r="I979" i="24"/>
  <c r="I980" i="24"/>
  <c r="J980" i="24" s="1"/>
  <c r="I981" i="24"/>
  <c r="I982" i="24"/>
  <c r="I983" i="24"/>
  <c r="J983" i="24" s="1"/>
  <c r="I984" i="24"/>
  <c r="I985" i="24"/>
  <c r="I986" i="24"/>
  <c r="I987" i="24"/>
  <c r="I988" i="24"/>
  <c r="I989" i="24"/>
  <c r="I990" i="24"/>
  <c r="I991" i="24"/>
  <c r="I992" i="24"/>
  <c r="I993" i="24"/>
  <c r="J993" i="24" s="1"/>
  <c r="I994" i="24"/>
  <c r="I995" i="24"/>
  <c r="J995" i="24" s="1"/>
  <c r="I996" i="24"/>
  <c r="I997" i="24"/>
  <c r="I998" i="24"/>
  <c r="I999" i="24"/>
  <c r="I1000" i="24"/>
  <c r="J1000" i="24" s="1"/>
  <c r="I1001" i="24"/>
  <c r="I1002" i="24"/>
  <c r="I1003" i="24"/>
  <c r="I1004" i="24"/>
  <c r="I1005" i="24"/>
  <c r="J1005" i="24" s="1"/>
  <c r="I1006" i="24"/>
  <c r="I1007" i="24"/>
  <c r="J1007" i="24" s="1"/>
  <c r="I1008" i="24"/>
  <c r="I1009" i="24"/>
  <c r="I1010" i="24"/>
  <c r="I1011" i="24"/>
  <c r="I1012" i="24"/>
  <c r="I1013" i="24"/>
  <c r="I1014" i="24"/>
  <c r="I1015" i="24"/>
  <c r="I1016" i="24"/>
  <c r="I1017" i="24"/>
  <c r="I1018" i="24"/>
  <c r="I1019" i="24"/>
  <c r="I1020" i="24"/>
  <c r="I1021" i="24"/>
  <c r="I1022" i="24"/>
  <c r="I1023" i="24"/>
  <c r="I1024" i="24"/>
  <c r="I1025" i="24"/>
  <c r="I1026" i="24"/>
  <c r="I1027" i="24"/>
  <c r="I1028" i="24"/>
  <c r="I1029" i="24"/>
  <c r="I1030" i="24"/>
  <c r="I1031" i="24"/>
  <c r="I1032" i="24"/>
  <c r="I1033" i="24"/>
  <c r="I1034" i="24"/>
  <c r="I1035" i="24"/>
  <c r="I1036" i="24"/>
  <c r="I1037" i="24"/>
  <c r="I1038" i="24"/>
  <c r="I1039" i="24"/>
  <c r="J1039" i="24" s="1"/>
  <c r="I1040" i="24"/>
  <c r="I1041" i="24"/>
  <c r="I1042" i="24"/>
  <c r="I1043" i="24"/>
  <c r="I1044" i="24"/>
  <c r="I1045" i="24"/>
  <c r="I1046" i="24"/>
  <c r="I1047" i="24"/>
  <c r="I1048" i="24"/>
  <c r="I1049" i="24"/>
  <c r="I1050" i="24"/>
  <c r="I1051" i="24"/>
  <c r="I1052" i="24"/>
  <c r="I1053" i="24"/>
  <c r="I1054" i="24"/>
  <c r="J1054" i="24" s="1"/>
  <c r="I1055" i="24"/>
  <c r="J1055" i="24" s="1"/>
  <c r="I1056" i="24"/>
  <c r="I1057" i="24"/>
  <c r="I1058" i="24"/>
  <c r="J1058" i="24" s="1"/>
  <c r="I1059" i="24"/>
  <c r="I1060" i="24"/>
  <c r="I1061" i="24"/>
  <c r="I1062" i="24"/>
  <c r="J1062" i="24" s="1"/>
  <c r="I1063" i="24"/>
  <c r="I1064" i="24"/>
  <c r="I1065" i="24"/>
  <c r="I1066" i="24"/>
  <c r="I1067" i="24"/>
  <c r="J1067" i="24" s="1"/>
  <c r="I1068" i="24"/>
  <c r="I1069" i="24"/>
  <c r="I1070" i="24"/>
  <c r="I1071" i="24"/>
  <c r="I1072" i="24"/>
  <c r="J1072" i="24" s="1"/>
  <c r="I1073" i="24"/>
  <c r="J1073" i="24" s="1"/>
  <c r="I1074" i="24"/>
  <c r="I1075" i="24"/>
  <c r="I1076" i="24"/>
  <c r="I1077" i="24"/>
  <c r="I1078" i="24"/>
  <c r="J1078" i="24" s="1"/>
  <c r="I1079" i="24"/>
  <c r="I1080" i="24"/>
  <c r="I1081" i="24"/>
  <c r="I1082" i="24"/>
  <c r="I1083" i="24"/>
  <c r="I1084" i="24"/>
  <c r="I1085" i="24"/>
  <c r="I1086" i="24"/>
  <c r="I1087" i="24"/>
  <c r="I1088" i="24"/>
  <c r="I1089" i="24"/>
  <c r="J1089" i="24" s="1"/>
  <c r="I1090" i="24"/>
  <c r="I1091" i="24"/>
  <c r="I1092" i="24"/>
  <c r="I1093" i="24"/>
  <c r="I1094" i="24"/>
  <c r="I1095" i="24"/>
  <c r="I1096" i="24"/>
  <c r="J1096" i="24" s="1"/>
  <c r="I1097" i="24"/>
  <c r="I1098" i="24"/>
  <c r="J1098" i="24" s="1"/>
  <c r="I1099" i="24"/>
  <c r="I1100" i="24"/>
  <c r="I1101" i="24"/>
  <c r="I1102" i="24"/>
  <c r="J1102" i="24" s="1"/>
  <c r="I1103" i="24"/>
  <c r="I1104" i="24"/>
  <c r="I1105" i="24"/>
  <c r="I1106" i="24"/>
  <c r="I1107" i="24"/>
  <c r="I1108" i="24"/>
  <c r="I1109" i="24"/>
  <c r="I1110" i="24"/>
  <c r="I1111" i="24"/>
  <c r="I1112" i="24"/>
  <c r="J1112" i="24" s="1"/>
  <c r="I1113" i="24"/>
  <c r="J1113" i="24" s="1"/>
  <c r="I1114" i="24"/>
  <c r="J1114" i="24" s="1"/>
  <c r="I1115" i="24"/>
  <c r="I1116" i="24"/>
  <c r="I1117" i="24"/>
  <c r="J1117" i="24" s="1"/>
  <c r="I1118" i="24"/>
  <c r="I1119" i="24"/>
  <c r="I1120" i="24"/>
  <c r="I1121" i="24"/>
  <c r="I1122" i="24"/>
  <c r="I1123" i="24"/>
  <c r="J1123" i="24" s="1"/>
  <c r="I1124" i="24"/>
  <c r="I1125" i="24"/>
  <c r="I1126" i="24"/>
  <c r="I1127" i="24"/>
  <c r="I1128" i="24"/>
  <c r="I1129" i="24"/>
  <c r="I1130" i="24"/>
  <c r="I1131" i="24"/>
  <c r="I1132" i="24"/>
  <c r="I1133" i="24"/>
  <c r="I1134" i="24"/>
  <c r="J1134" i="24" s="1"/>
  <c r="I1135" i="24"/>
  <c r="J1135" i="24" s="1"/>
  <c r="I1136" i="24"/>
  <c r="I1137" i="24"/>
  <c r="I1138" i="24"/>
  <c r="I1139" i="24"/>
  <c r="I1140" i="24"/>
  <c r="I1141" i="24"/>
  <c r="I1142" i="24"/>
  <c r="I1143" i="24"/>
  <c r="I1144" i="24"/>
  <c r="I1145" i="24"/>
  <c r="I1146" i="24"/>
  <c r="I1147" i="24"/>
  <c r="I1148" i="24"/>
  <c r="I1149" i="24"/>
  <c r="I1150" i="24"/>
  <c r="I1151" i="24"/>
  <c r="I1152" i="24"/>
  <c r="J1152" i="24" s="1"/>
  <c r="I1153" i="24"/>
  <c r="J1153" i="24" s="1"/>
  <c r="I1154" i="24"/>
  <c r="J1154" i="24" s="1"/>
  <c r="I1155" i="24"/>
  <c r="I1156" i="24"/>
  <c r="I1157" i="24"/>
  <c r="I1158" i="24"/>
  <c r="I1159" i="24"/>
  <c r="I1160" i="24"/>
  <c r="I1161" i="24"/>
  <c r="I1162" i="24"/>
  <c r="I1163" i="24"/>
  <c r="J1163" i="24" s="1"/>
  <c r="I1164" i="24"/>
  <c r="I1165" i="24"/>
  <c r="I1166" i="24"/>
  <c r="I1167" i="24"/>
  <c r="I1168" i="24"/>
  <c r="I1169" i="24"/>
  <c r="I1170" i="24"/>
  <c r="I1171" i="24"/>
  <c r="I1172" i="24"/>
  <c r="I1173" i="24"/>
  <c r="I1174" i="24"/>
  <c r="J1174" i="24" s="1"/>
  <c r="I1175" i="24"/>
  <c r="J1175" i="24" s="1"/>
  <c r="I1176" i="24"/>
  <c r="I1177" i="24"/>
  <c r="I1178" i="24"/>
  <c r="I1179" i="24"/>
  <c r="I1180" i="24"/>
  <c r="J1180" i="24" s="1"/>
  <c r="I1181" i="24"/>
  <c r="I1182" i="24"/>
  <c r="I1183" i="24"/>
  <c r="I1184" i="24"/>
  <c r="I1185" i="24"/>
  <c r="I1186" i="24"/>
  <c r="J1186" i="24" s="1"/>
  <c r="I1187" i="24"/>
  <c r="I1188" i="24"/>
  <c r="I1189" i="24"/>
  <c r="I1190" i="24"/>
  <c r="I1191" i="24"/>
  <c r="J1191" i="24" s="1"/>
  <c r="I1192" i="24"/>
  <c r="I1193" i="24"/>
  <c r="I1194" i="24"/>
  <c r="J1194" i="24" s="1"/>
  <c r="I1195" i="24"/>
  <c r="I1196" i="24"/>
  <c r="I1197" i="24"/>
  <c r="I1198" i="24"/>
  <c r="I1199" i="24"/>
  <c r="I1200" i="24"/>
  <c r="I1201" i="24"/>
  <c r="I1202" i="24"/>
  <c r="I1203" i="24"/>
  <c r="I1204" i="24"/>
  <c r="I1205" i="24"/>
  <c r="J1205" i="24" s="1"/>
  <c r="I1206" i="24"/>
  <c r="I1207" i="24"/>
  <c r="I1208" i="24"/>
  <c r="I1209" i="24"/>
  <c r="I1210" i="24"/>
  <c r="I1211" i="24"/>
  <c r="I1212" i="24"/>
  <c r="I1213" i="24"/>
  <c r="I1214" i="24"/>
  <c r="I1215" i="24"/>
  <c r="I1216" i="24"/>
  <c r="I1217" i="24"/>
  <c r="I1218" i="24"/>
  <c r="I1219" i="24"/>
  <c r="I1220" i="24"/>
  <c r="I1221" i="24"/>
  <c r="I1222" i="24"/>
  <c r="J1222" i="24" s="1"/>
  <c r="I1223" i="24"/>
  <c r="J1223" i="24" s="1"/>
  <c r="I1224" i="24"/>
  <c r="I1225" i="24"/>
  <c r="I1226" i="24"/>
  <c r="I1227" i="24"/>
  <c r="I1228" i="24"/>
  <c r="I1229" i="24"/>
  <c r="I1230" i="24"/>
  <c r="I1231" i="24"/>
  <c r="I1232" i="24"/>
  <c r="I1233" i="24"/>
  <c r="I1234" i="24"/>
  <c r="J1234" i="24" s="1"/>
  <c r="I1235" i="24"/>
  <c r="J1235" i="24" s="1"/>
  <c r="I1236" i="24"/>
  <c r="I1237" i="24"/>
  <c r="I1238" i="24"/>
  <c r="I1239" i="24"/>
  <c r="I1240" i="24"/>
  <c r="J1240" i="24" s="1"/>
  <c r="I1241" i="24"/>
  <c r="I1242" i="24"/>
  <c r="I1243" i="24"/>
  <c r="I1244" i="24"/>
  <c r="I1245" i="24"/>
  <c r="I1246" i="24"/>
  <c r="J1246" i="24" s="1"/>
  <c r="I1247" i="24"/>
  <c r="J1247" i="24" s="1"/>
  <c r="I1248" i="24"/>
  <c r="I1249" i="24"/>
  <c r="I1250" i="24"/>
  <c r="I1251" i="24"/>
  <c r="I1252" i="24"/>
  <c r="I1253" i="24"/>
  <c r="I1254" i="24"/>
  <c r="I1255" i="24"/>
  <c r="I1256" i="24"/>
  <c r="I1257" i="24"/>
  <c r="J1257" i="24" s="1"/>
  <c r="I1258" i="24"/>
  <c r="J1258" i="24" s="1"/>
  <c r="I1259" i="24"/>
  <c r="J1259" i="24" s="1"/>
  <c r="I1260" i="24"/>
  <c r="J1260" i="24" s="1"/>
  <c r="I1261" i="24"/>
  <c r="I1262" i="24"/>
  <c r="I1263" i="24"/>
  <c r="J1263" i="24" s="1"/>
  <c r="I1264" i="24"/>
  <c r="I1265" i="24"/>
  <c r="I1266" i="24"/>
  <c r="I1267" i="24"/>
  <c r="I1268" i="24"/>
  <c r="I1269" i="24"/>
  <c r="I1270" i="24"/>
  <c r="I1271" i="24"/>
  <c r="I1272" i="24"/>
  <c r="I1273" i="24"/>
  <c r="I1274" i="24"/>
  <c r="I1275" i="24"/>
  <c r="J1275" i="24" s="1"/>
  <c r="I1276" i="24"/>
  <c r="I1277" i="24"/>
  <c r="J1277" i="24" s="1"/>
  <c r="I1278" i="24"/>
  <c r="I1279" i="24"/>
  <c r="I1280" i="24"/>
  <c r="I1281" i="24"/>
  <c r="I1282" i="24"/>
  <c r="I1283" i="24"/>
  <c r="I1284" i="24"/>
  <c r="I1285" i="24"/>
  <c r="I1286" i="24"/>
  <c r="I1287" i="24"/>
  <c r="I1288" i="24"/>
  <c r="I1289" i="24"/>
  <c r="I1290" i="24"/>
  <c r="I1291" i="24"/>
  <c r="I1292" i="24"/>
  <c r="I1293" i="24"/>
  <c r="I1294" i="24"/>
  <c r="I1295" i="24"/>
  <c r="I1296" i="24"/>
  <c r="I1297" i="24"/>
  <c r="I1298" i="24"/>
  <c r="I1299" i="24"/>
  <c r="J1299" i="24" s="1"/>
  <c r="I1300" i="24"/>
  <c r="I1301" i="24"/>
  <c r="I1302" i="24"/>
  <c r="I1303" i="24"/>
  <c r="I1304" i="24"/>
  <c r="I1305" i="24"/>
  <c r="I1306" i="24"/>
  <c r="I1307" i="24"/>
  <c r="I1308" i="24"/>
  <c r="I1309" i="24"/>
  <c r="I1310" i="24"/>
  <c r="I1311" i="24"/>
  <c r="I1312" i="24"/>
  <c r="I1313" i="24"/>
  <c r="I1314" i="24"/>
  <c r="I1315" i="24"/>
  <c r="J1315" i="24" s="1"/>
  <c r="I1316" i="24"/>
  <c r="J1316" i="24" s="1"/>
  <c r="I1317" i="24"/>
  <c r="I1318" i="24"/>
  <c r="I1319" i="24"/>
  <c r="I1320" i="24"/>
  <c r="I1321" i="24"/>
  <c r="I1322" i="24"/>
  <c r="I1323" i="24"/>
  <c r="I1324" i="24"/>
  <c r="I1325" i="24"/>
  <c r="I1326" i="24"/>
  <c r="I1327" i="24"/>
  <c r="J1327" i="24" s="1"/>
  <c r="I1328" i="24"/>
  <c r="I1329" i="24"/>
  <c r="I1330" i="24"/>
  <c r="J1330" i="24" s="1"/>
  <c r="I1331" i="24"/>
  <c r="I1332" i="24"/>
  <c r="I1333" i="24"/>
  <c r="I1334" i="24"/>
  <c r="I1335" i="24"/>
  <c r="I1336" i="24"/>
  <c r="I1337" i="24"/>
  <c r="I1338" i="24"/>
  <c r="I1339" i="24"/>
  <c r="J1339" i="24" s="1"/>
  <c r="I1340" i="24"/>
  <c r="J1340" i="24" s="1"/>
  <c r="I1341" i="24"/>
  <c r="I1342" i="24"/>
  <c r="I1343" i="24"/>
  <c r="J1343" i="24" s="1"/>
  <c r="I1344" i="24"/>
  <c r="I1345" i="24"/>
  <c r="I1346" i="24"/>
  <c r="I1347" i="24"/>
  <c r="I1348" i="24"/>
  <c r="I1349" i="24"/>
  <c r="I1350" i="24"/>
  <c r="I1351" i="24"/>
  <c r="I1352" i="24"/>
  <c r="I1353" i="24"/>
  <c r="I1354" i="24"/>
  <c r="I1355" i="24"/>
  <c r="I1356" i="24"/>
  <c r="I1357" i="24"/>
  <c r="I1358" i="24"/>
  <c r="I1359" i="24"/>
  <c r="I1360" i="24"/>
  <c r="I1361" i="24"/>
  <c r="I1362" i="24"/>
  <c r="I1363" i="24"/>
  <c r="I1364" i="24"/>
  <c r="I1365" i="24"/>
  <c r="I1366" i="24"/>
  <c r="I1367" i="24"/>
  <c r="I1368" i="24"/>
  <c r="I1369" i="24"/>
  <c r="I1370" i="24"/>
  <c r="J1370" i="24" s="1"/>
  <c r="I1371" i="24"/>
  <c r="I1372" i="24"/>
  <c r="I1373" i="24"/>
  <c r="I1374" i="24"/>
  <c r="I1375" i="24"/>
  <c r="I1376" i="24"/>
  <c r="I1377" i="24"/>
  <c r="I1378" i="24"/>
  <c r="I1379" i="24"/>
  <c r="I1380" i="24"/>
  <c r="I1381" i="24"/>
  <c r="I1382" i="24"/>
  <c r="I1383" i="24"/>
  <c r="I1384" i="24"/>
  <c r="I1385" i="24"/>
  <c r="J1385" i="24" s="1"/>
  <c r="I1386" i="24"/>
  <c r="I1387" i="24"/>
  <c r="I1388" i="24"/>
  <c r="I1389" i="24"/>
  <c r="I1390" i="24"/>
  <c r="I1391" i="24"/>
  <c r="I1392" i="24"/>
  <c r="I1393" i="24"/>
  <c r="I1394" i="24"/>
  <c r="I1395" i="24"/>
  <c r="J1395" i="24" s="1"/>
  <c r="I1396" i="24"/>
  <c r="I1397" i="24"/>
  <c r="I1398" i="24"/>
  <c r="I1399" i="24"/>
  <c r="I1400" i="24"/>
  <c r="J1400" i="24" s="1"/>
  <c r="I1401" i="24"/>
  <c r="I1402" i="24"/>
  <c r="I1403" i="24"/>
  <c r="J1403" i="24" s="1"/>
  <c r="I1404" i="24"/>
  <c r="I1405" i="24"/>
  <c r="I1406" i="24"/>
  <c r="I1407" i="24"/>
  <c r="I1408" i="24"/>
  <c r="I1409" i="24"/>
  <c r="I1410" i="24"/>
  <c r="I1411" i="24"/>
  <c r="I1412" i="24"/>
  <c r="I1413" i="24"/>
  <c r="I1414" i="24"/>
  <c r="I1415" i="24"/>
  <c r="I1416" i="24"/>
  <c r="I1417" i="24"/>
  <c r="I1418" i="24"/>
  <c r="I1419" i="24"/>
  <c r="I1420" i="24"/>
  <c r="J1420" i="24" s="1"/>
  <c r="I1421" i="24"/>
  <c r="I1422" i="24"/>
  <c r="I1423" i="24"/>
  <c r="J1423" i="24" s="1"/>
  <c r="I1424" i="24"/>
  <c r="I1425" i="24"/>
  <c r="I1426" i="24"/>
  <c r="I1427" i="24"/>
  <c r="I1428" i="24"/>
  <c r="I1429" i="24"/>
  <c r="I1430" i="24"/>
  <c r="J1430" i="24" s="1"/>
  <c r="I1431" i="24"/>
  <c r="I1432" i="24"/>
  <c r="J1432" i="24" s="1"/>
  <c r="I1433" i="24"/>
  <c r="J1433" i="24" s="1"/>
  <c r="I1434" i="24"/>
  <c r="I1435" i="24"/>
  <c r="I1436" i="24"/>
  <c r="I1437" i="24"/>
  <c r="I1438" i="24"/>
  <c r="I1439" i="24"/>
  <c r="J1439" i="24" s="1"/>
  <c r="I1440" i="24"/>
  <c r="I1441" i="24"/>
  <c r="I1442" i="24"/>
  <c r="I1443" i="24"/>
  <c r="J1443" i="24" s="1"/>
  <c r="I1444" i="24"/>
  <c r="I1445" i="24"/>
  <c r="I1446" i="24"/>
  <c r="I1447" i="24"/>
  <c r="I1448" i="24"/>
  <c r="I1449" i="24"/>
  <c r="I1450" i="24"/>
  <c r="I1451" i="24"/>
  <c r="I1452" i="24"/>
  <c r="I1453" i="24"/>
  <c r="I1454" i="24"/>
  <c r="I1455" i="24"/>
  <c r="I1456" i="24"/>
  <c r="I1457" i="24"/>
  <c r="I1458" i="24"/>
  <c r="J1458" i="24" s="1"/>
  <c r="I1459" i="24"/>
  <c r="I1460" i="24"/>
  <c r="J1460" i="24" s="1"/>
  <c r="I1461" i="24"/>
  <c r="I1462" i="24"/>
  <c r="I1463" i="24"/>
  <c r="I1464" i="24"/>
  <c r="I1465" i="24"/>
  <c r="J1465" i="24" s="1"/>
  <c r="I1466" i="24"/>
  <c r="I1467" i="24"/>
  <c r="I1468" i="24"/>
  <c r="I1469" i="24"/>
  <c r="I1470" i="24"/>
  <c r="I1471" i="24"/>
  <c r="J1471" i="24" s="1"/>
  <c r="I1472" i="24"/>
  <c r="I1473" i="24"/>
  <c r="I1474" i="24"/>
  <c r="I1475" i="24"/>
  <c r="I1476" i="24"/>
  <c r="I1477" i="24"/>
  <c r="I1478" i="24"/>
  <c r="I1479" i="24"/>
  <c r="I1480" i="24"/>
  <c r="I1481" i="24"/>
  <c r="I1482" i="24"/>
  <c r="I1483" i="24"/>
  <c r="J1483" i="24" s="1"/>
  <c r="I1484" i="24"/>
  <c r="I1485" i="24"/>
  <c r="I1486" i="24"/>
  <c r="I1487" i="24"/>
  <c r="J1487" i="24" s="1"/>
  <c r="I1488" i="24"/>
  <c r="I1489" i="24"/>
  <c r="I1490" i="24"/>
  <c r="J1490" i="24" s="1"/>
  <c r="I1491" i="24"/>
  <c r="I1492" i="24"/>
  <c r="J1492" i="24" s="1"/>
  <c r="I1493" i="24"/>
  <c r="I1494" i="24"/>
  <c r="J1494" i="24" s="1"/>
  <c r="I1495" i="24"/>
  <c r="I1496" i="24"/>
  <c r="I1497" i="24"/>
  <c r="I1498" i="24"/>
  <c r="J1498" i="24" s="1"/>
  <c r="I1499" i="24"/>
  <c r="I1500" i="24"/>
  <c r="I1501" i="24"/>
  <c r="I1502" i="24"/>
  <c r="I1503" i="24"/>
  <c r="J1503" i="24" s="1"/>
  <c r="I1504" i="24"/>
  <c r="I1505" i="24"/>
  <c r="I1506" i="24"/>
  <c r="J1506" i="24" s="1"/>
  <c r="I1507" i="24"/>
  <c r="I1508" i="24"/>
  <c r="I1509" i="24"/>
  <c r="I1510" i="24"/>
  <c r="I1511" i="24"/>
  <c r="I1512" i="24"/>
  <c r="I1513" i="24"/>
  <c r="I1514" i="24"/>
  <c r="I1515" i="24"/>
  <c r="J1515" i="24" s="1"/>
  <c r="I1516" i="24"/>
  <c r="I1517" i="24"/>
  <c r="J1517" i="24" s="1"/>
  <c r="I1518" i="24"/>
  <c r="J1518" i="24" s="1"/>
  <c r="I1519" i="24"/>
  <c r="I1520" i="24"/>
  <c r="I1521" i="24"/>
  <c r="I1522" i="24"/>
  <c r="I1523" i="24"/>
  <c r="J1523" i="24" s="1"/>
  <c r="I1524" i="24"/>
  <c r="I1525" i="24"/>
  <c r="I1526" i="24"/>
  <c r="I1527" i="24"/>
  <c r="I1528" i="24"/>
  <c r="I1529" i="24"/>
  <c r="I1530" i="24"/>
  <c r="I1531" i="24"/>
  <c r="I1532" i="24"/>
  <c r="J1532" i="24" s="1"/>
  <c r="I1533" i="24"/>
  <c r="I1534" i="24"/>
  <c r="J1534" i="24" s="1"/>
  <c r="I1535" i="24"/>
  <c r="I1536" i="24"/>
  <c r="I1537" i="24"/>
  <c r="I1538" i="24"/>
  <c r="J1538" i="24" s="1"/>
  <c r="I1539" i="24"/>
  <c r="I1540" i="24"/>
  <c r="I1541" i="24"/>
  <c r="I1542" i="24"/>
  <c r="I1543" i="24"/>
  <c r="I1544" i="24"/>
  <c r="I1545" i="24"/>
  <c r="I1546" i="24"/>
  <c r="I1547" i="24"/>
  <c r="I1548" i="24"/>
  <c r="I1549" i="24"/>
  <c r="I1550" i="24"/>
  <c r="I1551" i="24"/>
  <c r="J1551" i="24" s="1"/>
  <c r="I1552" i="24"/>
  <c r="I1553" i="24"/>
  <c r="I1554" i="24"/>
  <c r="J1554" i="24" s="1"/>
  <c r="I1555" i="24"/>
  <c r="I1556" i="24"/>
  <c r="I1557" i="24"/>
  <c r="I1558" i="24"/>
  <c r="I1559" i="24"/>
  <c r="I1560" i="24"/>
  <c r="I1561" i="24"/>
  <c r="I1562" i="24"/>
  <c r="I1563" i="24"/>
  <c r="I1564" i="24"/>
  <c r="I1565" i="24"/>
  <c r="I1566" i="24"/>
  <c r="I1567" i="24"/>
  <c r="I1568" i="24"/>
  <c r="I1569" i="24"/>
  <c r="I1570" i="24"/>
  <c r="I1571" i="24"/>
  <c r="I1572" i="24"/>
  <c r="I1573" i="24"/>
  <c r="I1574" i="24"/>
  <c r="J1574" i="24" s="1"/>
  <c r="I1575" i="24"/>
  <c r="I1576" i="24"/>
  <c r="I1577" i="24"/>
  <c r="I1578" i="24"/>
  <c r="I1579" i="24"/>
  <c r="I1580" i="24"/>
  <c r="I1581" i="24"/>
  <c r="I1582" i="24"/>
  <c r="I1583" i="24"/>
  <c r="I1584" i="24"/>
  <c r="I1585" i="24"/>
  <c r="I1586" i="24"/>
  <c r="I1587" i="24"/>
  <c r="J1587" i="24" s="1"/>
  <c r="I1588" i="24"/>
  <c r="I1589" i="24"/>
  <c r="I1590" i="24"/>
  <c r="I1591" i="24"/>
  <c r="I1592" i="24"/>
  <c r="I1593" i="24"/>
  <c r="I1594" i="24"/>
  <c r="J1594" i="24" s="1"/>
  <c r="I1595" i="24"/>
  <c r="I1596" i="24"/>
  <c r="I1597" i="24"/>
  <c r="I1598" i="24"/>
  <c r="I1599" i="24"/>
  <c r="I1600" i="24"/>
  <c r="I1601" i="24"/>
  <c r="I1602" i="24"/>
  <c r="I1603" i="24"/>
  <c r="J1603" i="24" s="1"/>
  <c r="I1604" i="24"/>
  <c r="I1605" i="24"/>
  <c r="I1606" i="24"/>
  <c r="I1607" i="24"/>
  <c r="I1608" i="24"/>
  <c r="I1609" i="24"/>
  <c r="I1610" i="24"/>
  <c r="J1610" i="24" s="1"/>
  <c r="I1611" i="24"/>
  <c r="I1612" i="24"/>
  <c r="I1613" i="24"/>
  <c r="I1614" i="24"/>
  <c r="J1614" i="24" s="1"/>
  <c r="I1615" i="24"/>
  <c r="I1616" i="24"/>
  <c r="I1617" i="24"/>
  <c r="I1618" i="24"/>
  <c r="I1619" i="24"/>
  <c r="I1620" i="24"/>
  <c r="J1620" i="24" s="1"/>
  <c r="I1621" i="24"/>
  <c r="I1622" i="24"/>
  <c r="I1623" i="24"/>
  <c r="J1623" i="24" s="1"/>
  <c r="I1624" i="24"/>
  <c r="I1625" i="24"/>
  <c r="I1626" i="24"/>
  <c r="J1626" i="24" s="1"/>
  <c r="I1627" i="24"/>
  <c r="I1628" i="24"/>
  <c r="I1629" i="24"/>
  <c r="I1630" i="24"/>
  <c r="I1631" i="24"/>
  <c r="I1632" i="24"/>
  <c r="I1633" i="24"/>
  <c r="I1634" i="24"/>
  <c r="I1635" i="24"/>
  <c r="I1636" i="24"/>
  <c r="I1637" i="24"/>
  <c r="I1638" i="24"/>
  <c r="I1639" i="24"/>
  <c r="I1640" i="24"/>
  <c r="J1640" i="24" s="1"/>
  <c r="I1641" i="24"/>
  <c r="I1642" i="24"/>
  <c r="I1643" i="24"/>
  <c r="I1644" i="24"/>
  <c r="I1645" i="24"/>
  <c r="J1645" i="24" s="1"/>
  <c r="I1646" i="24"/>
  <c r="I1647" i="24"/>
  <c r="J1647" i="24" s="1"/>
  <c r="I1648" i="24"/>
  <c r="I1649" i="24"/>
  <c r="J1649" i="24" s="1"/>
  <c r="I1650" i="24"/>
  <c r="I1651" i="24"/>
  <c r="I1652" i="24"/>
  <c r="I1653" i="24"/>
  <c r="I1654" i="24"/>
  <c r="I1655" i="24"/>
  <c r="I1656" i="24"/>
  <c r="I1657" i="24"/>
  <c r="I1658" i="24"/>
  <c r="I1659" i="24"/>
  <c r="I1660" i="24"/>
  <c r="I1661" i="24"/>
  <c r="I1662" i="24"/>
  <c r="I1663" i="24"/>
  <c r="J1663" i="24" s="1"/>
  <c r="I1664" i="24"/>
  <c r="I1665" i="24"/>
  <c r="I1666" i="24"/>
  <c r="J1666" i="24" s="1"/>
  <c r="I1667" i="24"/>
  <c r="I1668" i="24"/>
  <c r="I1669" i="24"/>
  <c r="I1670" i="24"/>
  <c r="J1670" i="24" s="1"/>
  <c r="I1671" i="24"/>
  <c r="I1672" i="24"/>
  <c r="I1673" i="24"/>
  <c r="I1674" i="24"/>
  <c r="I1675" i="24"/>
  <c r="I1676" i="24"/>
  <c r="I1677" i="24"/>
  <c r="I1678" i="24"/>
  <c r="I1679" i="24"/>
  <c r="I1680" i="24"/>
  <c r="J1680" i="24" s="1"/>
  <c r="I1681" i="24"/>
  <c r="I1682" i="24"/>
  <c r="I1683" i="24"/>
  <c r="I1684" i="24"/>
  <c r="J1684" i="24" s="1"/>
  <c r="I1685" i="24"/>
  <c r="I1686" i="24"/>
  <c r="J1686" i="24" s="1"/>
  <c r="I1687" i="24"/>
  <c r="I1688" i="24"/>
  <c r="I1689" i="24"/>
  <c r="I1690" i="24"/>
  <c r="J1690" i="24" s="1"/>
  <c r="I1691" i="24"/>
  <c r="J1691" i="24" s="1"/>
  <c r="I1692" i="24"/>
  <c r="I1693" i="24"/>
  <c r="I1694" i="24"/>
  <c r="I1695" i="24"/>
  <c r="J1695" i="24" s="1"/>
  <c r="I1696" i="24"/>
  <c r="I1697" i="24"/>
  <c r="J1697" i="24" s="1"/>
  <c r="I1698" i="24"/>
  <c r="I1699" i="24"/>
  <c r="I1700" i="24"/>
  <c r="J1700" i="24" s="1"/>
  <c r="I1701" i="24"/>
  <c r="I1702" i="24"/>
  <c r="I1703" i="24"/>
  <c r="J1703" i="24" s="1"/>
  <c r="I1704" i="24"/>
  <c r="J1704" i="24" s="1"/>
  <c r="I1705" i="24"/>
  <c r="J1705" i="24" s="1"/>
  <c r="I1706" i="24"/>
  <c r="J1706" i="24" s="1"/>
  <c r="I1707" i="24"/>
  <c r="J1707" i="24" s="1"/>
  <c r="I1708" i="24"/>
  <c r="I1709" i="24"/>
  <c r="I1710" i="24"/>
  <c r="J1710" i="24" s="1"/>
  <c r="I1711" i="24"/>
  <c r="I1712" i="24"/>
  <c r="I1713" i="24"/>
  <c r="I1714" i="24"/>
  <c r="I1715" i="24"/>
  <c r="I1716" i="24"/>
  <c r="I1717" i="24"/>
  <c r="J1717" i="24" s="1"/>
  <c r="I1718" i="24"/>
  <c r="I1719" i="24"/>
  <c r="J1719" i="24" s="1"/>
  <c r="I1720" i="24"/>
  <c r="I1721" i="24"/>
  <c r="I1722" i="24"/>
  <c r="I1723" i="24"/>
  <c r="I1724" i="24"/>
  <c r="I1725" i="24"/>
  <c r="I1726" i="24"/>
  <c r="I1727" i="24"/>
  <c r="I1728" i="24"/>
  <c r="I1729" i="24"/>
  <c r="J1729" i="24" s="1"/>
  <c r="I1730" i="24"/>
  <c r="I1731" i="24"/>
  <c r="I1732" i="24"/>
  <c r="J1732" i="24" s="1"/>
  <c r="I1733" i="24"/>
  <c r="J1733" i="24" s="1"/>
  <c r="I1734" i="24"/>
  <c r="I1735" i="24"/>
  <c r="I1736" i="24"/>
  <c r="J1736" i="24" s="1"/>
  <c r="I1737" i="24"/>
  <c r="I1738" i="24"/>
  <c r="I1739" i="24"/>
  <c r="J1739" i="24" s="1"/>
  <c r="I1740" i="24"/>
  <c r="I1741" i="24"/>
  <c r="I1742" i="24"/>
  <c r="I1743" i="24"/>
  <c r="I1744" i="24"/>
  <c r="I1745" i="24"/>
  <c r="I1746" i="24"/>
  <c r="J1746" i="24" s="1"/>
  <c r="I1747" i="24"/>
  <c r="I1748" i="24"/>
  <c r="J1748" i="24" s="1"/>
  <c r="I1749" i="24"/>
  <c r="I1750" i="24"/>
  <c r="I1751" i="24"/>
  <c r="I1752" i="24"/>
  <c r="I1753" i="24"/>
  <c r="I1754" i="24"/>
  <c r="I1755" i="24"/>
  <c r="J1755" i="24" s="1"/>
  <c r="I1756" i="24"/>
  <c r="I1757" i="24"/>
  <c r="I1758" i="24"/>
  <c r="I1759" i="24"/>
  <c r="I1760" i="24"/>
  <c r="I1761" i="24"/>
  <c r="I1762" i="24"/>
  <c r="I1763" i="24"/>
  <c r="J1763" i="24" s="1"/>
  <c r="I1764" i="24"/>
  <c r="I1765" i="24"/>
  <c r="I1766" i="24"/>
  <c r="I1767" i="24"/>
  <c r="I1768" i="24"/>
  <c r="I1769" i="24"/>
  <c r="I1770" i="24"/>
  <c r="J1770" i="24" s="1"/>
  <c r="I1771" i="24"/>
  <c r="I1772" i="24"/>
  <c r="J1772" i="24" s="1"/>
  <c r="I1773" i="24"/>
  <c r="I1774" i="24"/>
  <c r="I1775" i="24"/>
  <c r="J1775" i="24" s="1"/>
  <c r="I1776" i="24"/>
  <c r="I1777" i="24"/>
  <c r="I1778" i="24"/>
  <c r="I1779" i="24"/>
  <c r="I1780" i="24"/>
  <c r="I1781" i="24"/>
  <c r="I1782" i="24"/>
  <c r="I1783" i="24"/>
  <c r="J1783" i="24" s="1"/>
  <c r="I1784" i="24"/>
  <c r="I1785" i="24"/>
  <c r="J1785" i="24" s="1"/>
  <c r="I1786" i="24"/>
  <c r="I1787" i="24"/>
  <c r="J1787" i="24" s="1"/>
  <c r="I1788" i="24"/>
  <c r="J1788" i="24" s="1"/>
  <c r="I1789" i="24"/>
  <c r="J1789" i="24" s="1"/>
  <c r="I1790" i="24"/>
  <c r="J1790" i="24" s="1"/>
  <c r="I1791" i="24"/>
  <c r="J1791" i="24" s="1"/>
  <c r="I1792" i="24"/>
  <c r="J1792" i="24" s="1"/>
  <c r="I1793" i="24"/>
  <c r="I1794" i="24"/>
  <c r="I1795" i="24"/>
  <c r="I1796" i="24"/>
  <c r="I1797" i="24"/>
  <c r="I1798" i="24"/>
  <c r="I1799" i="24"/>
  <c r="I1800" i="24"/>
  <c r="J1800" i="24" s="1"/>
  <c r="I1801" i="24"/>
  <c r="I1802" i="24"/>
  <c r="I1803" i="24"/>
  <c r="I1804" i="24"/>
  <c r="I1805" i="24"/>
  <c r="I1806" i="24"/>
  <c r="J1806" i="24" s="1"/>
  <c r="I1807" i="24"/>
  <c r="I1808" i="24"/>
  <c r="I1809" i="24"/>
  <c r="I1810" i="24"/>
  <c r="I1811" i="24"/>
  <c r="I1812" i="24"/>
  <c r="I1813" i="24"/>
  <c r="I1814" i="24"/>
  <c r="I1815" i="24"/>
  <c r="J1815" i="24" s="1"/>
  <c r="I1816" i="24"/>
  <c r="I1817" i="24"/>
  <c r="I1818" i="24"/>
  <c r="I1819" i="24"/>
  <c r="I1820" i="24"/>
  <c r="J1820" i="24" s="1"/>
  <c r="I1821" i="24"/>
  <c r="I1822" i="24"/>
  <c r="I1823" i="24"/>
  <c r="J1823" i="24" s="1"/>
  <c r="I1824" i="24"/>
  <c r="I1825" i="24"/>
  <c r="J1825" i="24" s="1"/>
  <c r="I1826" i="24"/>
  <c r="J1826" i="24" s="1"/>
  <c r="I1827" i="24"/>
  <c r="I1828" i="24"/>
  <c r="I1829" i="24"/>
  <c r="I1830" i="24"/>
  <c r="J1830" i="24" s="1"/>
  <c r="I1831" i="24"/>
  <c r="I1832" i="24"/>
  <c r="I1833" i="24"/>
  <c r="I1834" i="24"/>
  <c r="I1835" i="24"/>
  <c r="I1836" i="24"/>
  <c r="J1836" i="24" s="1"/>
  <c r="I1837" i="24"/>
  <c r="I1838" i="24"/>
  <c r="J1838" i="24" s="1"/>
  <c r="I1839" i="24"/>
  <c r="I1840" i="24"/>
  <c r="I1841" i="24"/>
  <c r="I1842" i="24"/>
  <c r="I1843" i="24"/>
  <c r="I1844" i="24"/>
  <c r="I1845" i="24"/>
  <c r="I1846" i="24"/>
  <c r="J1846" i="24" s="1"/>
  <c r="I1847" i="24"/>
  <c r="I1848" i="24"/>
  <c r="I1849" i="24"/>
  <c r="J1849" i="24" s="1"/>
  <c r="I1850" i="24"/>
  <c r="J1850" i="24" s="1"/>
  <c r="I1851" i="24"/>
  <c r="I1852" i="24"/>
  <c r="J1852" i="24" s="1"/>
  <c r="I1853" i="24"/>
  <c r="J1853" i="24" s="1"/>
  <c r="I1854" i="24"/>
  <c r="I1855" i="24"/>
  <c r="J1855" i="24" s="1"/>
  <c r="I1856" i="24"/>
  <c r="I1857" i="24"/>
  <c r="I1858" i="24"/>
  <c r="J1858" i="24" s="1"/>
  <c r="I1859" i="24"/>
  <c r="I1860" i="24"/>
  <c r="I1861" i="24"/>
  <c r="I1862" i="24"/>
  <c r="J1862" i="24" s="1"/>
  <c r="I1863" i="24"/>
  <c r="I1864" i="24"/>
  <c r="I1865" i="24"/>
  <c r="I1866" i="24"/>
  <c r="J1866" i="24" s="1"/>
  <c r="I1867" i="24"/>
  <c r="I1868" i="24"/>
  <c r="I1869" i="24"/>
  <c r="J1869" i="24" s="1"/>
  <c r="I1870" i="24"/>
  <c r="J1870" i="24" s="1"/>
  <c r="I1871" i="24"/>
  <c r="I1872" i="24"/>
  <c r="I1873" i="24"/>
  <c r="I1874" i="24"/>
  <c r="I1875" i="24"/>
  <c r="J1875" i="24" s="1"/>
  <c r="I1876" i="24"/>
  <c r="I1877" i="24"/>
  <c r="I1878" i="24"/>
  <c r="I1879" i="24"/>
  <c r="I1880" i="24"/>
  <c r="I1881" i="24"/>
  <c r="I1882" i="24"/>
  <c r="I1883" i="24"/>
  <c r="J1883" i="24" s="1"/>
  <c r="I1884" i="24"/>
  <c r="J1884" i="24" s="1"/>
  <c r="I1885" i="24"/>
  <c r="I1886" i="24"/>
  <c r="J1886" i="24" s="1"/>
  <c r="I1887" i="24"/>
  <c r="I1888" i="24"/>
  <c r="I1889" i="24"/>
  <c r="I1890" i="24"/>
  <c r="I1891" i="24"/>
  <c r="I1892" i="24"/>
  <c r="J1892" i="24" s="1"/>
  <c r="I1893" i="24"/>
  <c r="I1894" i="24"/>
  <c r="J1894" i="24" s="1"/>
  <c r="I1895" i="24"/>
  <c r="I1896" i="24"/>
  <c r="I1897" i="24"/>
  <c r="I1898" i="24"/>
  <c r="J1898" i="24" s="1"/>
  <c r="I1899" i="24"/>
  <c r="I1900" i="24"/>
  <c r="I1901" i="24"/>
  <c r="I1902" i="24"/>
  <c r="J1902" i="24" s="1"/>
  <c r="I1903" i="24"/>
  <c r="I1904" i="24"/>
  <c r="J1904" i="24" s="1"/>
  <c r="I1905" i="24"/>
  <c r="J1905" i="24" s="1"/>
  <c r="I1906" i="24"/>
  <c r="J1906" i="24" s="1"/>
  <c r="I1907" i="24"/>
  <c r="I1908" i="24"/>
  <c r="J1908" i="24" s="1"/>
  <c r="I1909" i="24"/>
  <c r="J1909" i="24" s="1"/>
  <c r="I1910" i="24"/>
  <c r="I1911" i="24"/>
  <c r="I1912" i="24"/>
  <c r="I1913" i="24"/>
  <c r="I1914" i="24"/>
  <c r="J1914" i="24" s="1"/>
  <c r="I1915" i="24"/>
  <c r="J1915" i="24" s="1"/>
  <c r="I1916" i="24"/>
  <c r="I1917" i="24"/>
  <c r="I1918" i="24"/>
  <c r="J1918" i="24" s="1"/>
  <c r="I1919" i="24"/>
  <c r="I1920" i="24"/>
  <c r="I1921" i="24"/>
  <c r="I1922" i="24"/>
  <c r="I1923" i="24"/>
  <c r="I1924" i="24"/>
  <c r="J1924" i="24" s="1"/>
  <c r="I1925" i="24"/>
  <c r="I1926" i="24"/>
  <c r="J1926" i="24" s="1"/>
  <c r="I1927" i="24"/>
  <c r="J1927" i="24" s="1"/>
  <c r="I1928" i="24"/>
  <c r="I1929" i="24"/>
  <c r="I1930" i="24"/>
  <c r="J1930" i="24" s="1"/>
  <c r="I1931" i="24"/>
  <c r="I1932" i="24"/>
  <c r="J1932" i="24" s="1"/>
  <c r="I1933" i="24"/>
  <c r="I1934" i="24"/>
  <c r="I1935" i="24"/>
  <c r="J1935" i="24" s="1"/>
  <c r="I1936" i="24"/>
  <c r="I1937" i="24"/>
  <c r="I1938" i="24"/>
  <c r="J1938" i="24" s="1"/>
  <c r="I1939" i="24"/>
  <c r="I1940" i="24"/>
  <c r="I1941" i="24"/>
  <c r="I1942" i="24"/>
  <c r="J1942" i="24" s="1"/>
  <c r="I1943" i="24"/>
  <c r="I1944" i="24"/>
  <c r="I1945" i="24"/>
  <c r="J1945" i="24" s="1"/>
  <c r="I1946" i="24"/>
  <c r="J1946" i="24" s="1"/>
  <c r="I1947" i="24"/>
  <c r="J1947" i="24" s="1"/>
  <c r="I1948" i="24"/>
  <c r="I1949" i="24"/>
  <c r="I1950" i="24"/>
  <c r="I1951" i="24"/>
  <c r="I1952" i="24"/>
  <c r="I1953" i="24"/>
  <c r="I1954" i="24"/>
  <c r="J1954" i="24" s="1"/>
  <c r="I1955" i="24"/>
  <c r="I1956" i="24"/>
  <c r="I1957" i="24"/>
  <c r="I1958" i="24"/>
  <c r="I1959" i="24"/>
  <c r="J1959" i="24" s="1"/>
  <c r="I1960" i="24"/>
  <c r="I1961" i="24"/>
  <c r="I1962" i="24"/>
  <c r="I1963" i="24"/>
  <c r="J1963" i="24" s="1"/>
  <c r="I1964" i="24"/>
  <c r="I1965" i="24"/>
  <c r="I1966" i="24"/>
  <c r="I1967" i="24"/>
  <c r="J1967" i="24" s="1"/>
  <c r="I1968" i="24"/>
  <c r="I1969" i="24"/>
  <c r="I1970" i="24"/>
  <c r="I1971" i="24"/>
  <c r="I1972" i="24"/>
  <c r="J1972" i="24" s="1"/>
  <c r="I1973" i="24"/>
  <c r="J1973" i="24" s="1"/>
  <c r="I1974" i="24"/>
  <c r="J1974" i="24" s="1"/>
  <c r="I1975" i="24"/>
  <c r="I1976" i="24"/>
  <c r="I1977" i="24"/>
  <c r="I1978" i="24"/>
  <c r="I1979" i="24"/>
  <c r="I1980" i="24"/>
  <c r="J1980" i="24" s="1"/>
  <c r="I1981" i="24"/>
  <c r="I1982" i="24"/>
  <c r="I1983" i="24"/>
  <c r="I1984" i="24"/>
  <c r="I1985" i="24"/>
  <c r="I1986" i="24"/>
  <c r="I1987" i="24"/>
  <c r="I1988" i="24"/>
  <c r="I1989" i="24"/>
  <c r="I1990" i="24"/>
  <c r="J1990" i="24" s="1"/>
  <c r="I1991" i="24"/>
  <c r="I1992" i="24"/>
  <c r="I1993" i="24"/>
  <c r="I1994" i="24"/>
  <c r="J1994" i="24" s="1"/>
  <c r="I1995" i="24"/>
  <c r="J1995" i="24" s="1"/>
  <c r="I1996" i="24"/>
  <c r="I1997" i="24"/>
  <c r="I1998" i="24"/>
  <c r="I1999" i="24"/>
  <c r="I2000" i="24"/>
  <c r="I2001" i="24"/>
  <c r="I2002" i="24"/>
  <c r="I2003" i="24"/>
  <c r="J2003" i="24" s="1"/>
  <c r="I2004" i="24"/>
  <c r="I2005" i="24"/>
  <c r="I2006" i="24"/>
  <c r="I2007" i="24"/>
  <c r="I2008" i="24"/>
  <c r="J2008" i="24" s="1"/>
  <c r="I2009" i="24"/>
  <c r="I2010" i="24"/>
  <c r="I2011" i="24"/>
  <c r="I2012" i="24"/>
  <c r="I2013" i="24"/>
  <c r="I2014" i="24"/>
  <c r="J2014" i="24" s="1"/>
  <c r="I2015" i="24"/>
  <c r="J2015" i="24" s="1"/>
  <c r="I2016" i="24"/>
  <c r="I2017" i="24"/>
  <c r="I2018" i="24"/>
  <c r="I2019" i="24"/>
  <c r="I2020" i="24"/>
  <c r="I2021" i="24"/>
  <c r="I2022" i="24"/>
  <c r="I2023" i="24"/>
  <c r="I2024" i="24"/>
  <c r="I2025" i="24"/>
  <c r="J2025" i="24" s="1"/>
  <c r="I2026" i="24"/>
  <c r="I2027" i="24"/>
  <c r="I2028" i="24"/>
  <c r="I2029" i="24"/>
  <c r="I2030" i="24"/>
  <c r="I2031" i="24"/>
  <c r="I2032" i="24"/>
  <c r="I2033" i="24"/>
  <c r="I2034" i="24"/>
  <c r="J2034" i="24" s="1"/>
  <c r="I2035" i="24"/>
  <c r="I2036" i="24"/>
  <c r="I2037" i="24"/>
  <c r="I2038" i="24"/>
  <c r="J2038" i="24" s="1"/>
  <c r="I2039" i="24"/>
  <c r="I2040" i="24"/>
  <c r="I2041" i="24"/>
  <c r="I2042" i="24"/>
  <c r="I2043" i="24"/>
  <c r="I2044" i="24"/>
  <c r="I2045" i="24"/>
  <c r="I2046" i="24"/>
  <c r="I2047" i="24"/>
  <c r="I2048" i="24"/>
  <c r="I2049" i="24"/>
  <c r="I2050" i="24"/>
  <c r="J2050" i="24" s="1"/>
  <c r="I2051" i="24"/>
  <c r="I2052" i="24"/>
  <c r="I2053" i="24"/>
  <c r="I2054" i="24"/>
  <c r="J2054" i="24" s="1"/>
  <c r="I2055" i="24"/>
  <c r="I2056" i="24"/>
  <c r="I2057" i="24"/>
  <c r="I2058" i="24"/>
  <c r="I2059" i="24"/>
  <c r="I2060" i="24"/>
  <c r="J2060" i="24" s="1"/>
  <c r="I2061" i="24"/>
  <c r="I2062" i="24"/>
  <c r="I2063" i="24"/>
  <c r="I2064" i="24"/>
  <c r="I2065" i="24"/>
  <c r="J2065" i="24" s="1"/>
  <c r="I2066" i="24"/>
  <c r="J2066" i="24" s="1"/>
  <c r="I2067" i="24"/>
  <c r="I2068" i="24"/>
  <c r="I2069" i="24"/>
  <c r="I2070" i="24"/>
  <c r="I2071" i="24"/>
  <c r="J2071" i="24" s="1"/>
  <c r="I2072" i="24"/>
  <c r="J2072" i="24" s="1"/>
  <c r="I2073" i="24"/>
  <c r="J2073" i="24" s="1"/>
  <c r="I2074" i="24"/>
  <c r="I2075" i="24"/>
  <c r="I2076" i="24"/>
  <c r="I2077" i="24"/>
  <c r="I2078" i="24"/>
  <c r="J2078" i="24" s="1"/>
  <c r="I2079" i="24"/>
  <c r="I2080" i="24"/>
  <c r="J2080" i="24" s="1"/>
  <c r="I2081" i="24"/>
  <c r="I2082" i="24"/>
  <c r="I2083" i="24"/>
  <c r="I2084" i="24"/>
  <c r="I2085" i="24"/>
  <c r="I2086" i="24"/>
  <c r="I2087" i="24"/>
  <c r="I2088" i="24"/>
  <c r="I2089" i="24"/>
  <c r="I2090" i="24"/>
  <c r="I2091" i="24"/>
  <c r="J2091" i="24" s="1"/>
  <c r="I2092" i="24"/>
  <c r="I2093" i="24"/>
  <c r="I2094" i="24"/>
  <c r="J2094" i="24" s="1"/>
  <c r="I2095" i="24"/>
  <c r="I2096" i="24"/>
  <c r="I2097" i="24"/>
  <c r="I2098" i="24"/>
  <c r="I2099" i="24"/>
  <c r="I2100" i="24"/>
  <c r="J2100" i="24" s="1"/>
  <c r="I2101" i="24"/>
  <c r="I2102" i="24"/>
  <c r="I2103" i="24"/>
  <c r="J2103" i="24" s="1"/>
  <c r="I2104" i="24"/>
  <c r="I2105" i="24"/>
  <c r="I2106" i="24"/>
  <c r="I2107" i="24"/>
  <c r="I2108" i="24"/>
  <c r="I2109" i="24"/>
  <c r="I2110" i="24"/>
  <c r="I2111" i="24"/>
  <c r="I2112" i="24"/>
  <c r="I2113" i="24"/>
  <c r="I2114" i="24"/>
  <c r="I2115" i="24"/>
  <c r="I2116" i="24"/>
  <c r="I2117" i="24"/>
  <c r="J2117" i="24" s="1"/>
  <c r="I2118" i="24"/>
  <c r="I2119" i="24"/>
  <c r="I2120" i="24"/>
  <c r="J2120" i="24" s="1"/>
  <c r="I2121" i="24"/>
  <c r="I2122" i="24"/>
  <c r="I2123" i="24"/>
  <c r="J2123" i="24" s="1"/>
  <c r="I2124" i="24"/>
  <c r="I2125" i="24"/>
  <c r="I2126" i="24"/>
  <c r="I2127" i="24"/>
  <c r="J2127" i="24" s="1"/>
  <c r="I2128" i="24"/>
  <c r="I2129" i="24"/>
  <c r="I2130" i="24"/>
  <c r="J2130" i="24" s="1"/>
  <c r="I2131" i="24"/>
  <c r="I2132" i="24"/>
  <c r="J2132" i="24" s="1"/>
  <c r="I2133" i="24"/>
  <c r="I2134" i="24"/>
  <c r="I2135" i="24"/>
  <c r="J2135" i="24" s="1"/>
  <c r="I2136" i="24"/>
  <c r="J2136" i="24" s="1"/>
  <c r="I2137" i="24"/>
  <c r="J2137" i="24" s="1"/>
  <c r="I2138" i="24"/>
  <c r="J2138" i="24" s="1"/>
  <c r="I2139" i="24"/>
  <c r="J2139" i="24" s="1"/>
  <c r="I2140" i="24"/>
  <c r="J2140" i="24" s="1"/>
  <c r="I2141" i="24"/>
  <c r="I2142" i="24"/>
  <c r="I2143" i="24"/>
  <c r="I2144" i="24"/>
  <c r="I2145" i="24"/>
  <c r="I2146" i="24"/>
  <c r="I2147" i="24"/>
  <c r="I2148" i="24"/>
  <c r="I2149" i="24"/>
  <c r="I2150" i="24"/>
  <c r="I2151" i="24"/>
  <c r="J2151" i="24" s="1"/>
  <c r="I2152" i="24"/>
  <c r="I2153" i="24"/>
  <c r="I2154" i="24"/>
  <c r="I2155" i="24"/>
  <c r="I2156" i="24"/>
  <c r="I2157" i="24"/>
  <c r="I2158" i="24"/>
  <c r="I2159" i="24"/>
  <c r="I2160" i="24"/>
  <c r="I2161" i="24"/>
  <c r="I2162" i="24"/>
  <c r="J2162" i="24" s="1"/>
  <c r="I2163" i="24"/>
  <c r="I2164" i="24"/>
  <c r="I2165" i="24"/>
  <c r="J2165" i="24" s="1"/>
  <c r="I2166" i="24"/>
  <c r="I2167" i="24"/>
  <c r="I2168" i="24"/>
  <c r="I2169" i="24"/>
  <c r="I2170" i="24"/>
  <c r="I2171" i="24"/>
  <c r="I2172" i="24"/>
  <c r="J2172" i="24" s="1"/>
  <c r="I2173" i="24"/>
  <c r="I2174" i="24"/>
  <c r="I2175" i="24"/>
  <c r="I2176" i="24"/>
  <c r="I2177" i="24"/>
  <c r="I2178" i="24"/>
  <c r="I2179" i="24"/>
  <c r="I2180" i="24"/>
  <c r="I2181" i="24"/>
  <c r="I2182" i="24"/>
  <c r="I2183" i="24"/>
  <c r="I2184" i="24"/>
  <c r="I2185" i="24"/>
  <c r="I2186" i="24"/>
  <c r="I2187" i="24"/>
  <c r="I2188" i="24"/>
  <c r="I2189" i="24"/>
  <c r="I2190" i="24"/>
  <c r="H2190" i="24" s="1"/>
  <c r="I2191" i="24"/>
  <c r="I2192" i="24"/>
  <c r="H2192" i="24" s="1"/>
  <c r="I2193" i="24"/>
  <c r="I2194" i="24"/>
  <c r="J2194" i="24" s="1"/>
  <c r="I2195" i="24"/>
  <c r="J2195" i="24" s="1"/>
  <c r="I2196" i="24"/>
  <c r="I2197" i="24"/>
  <c r="I2198" i="24"/>
  <c r="I2199" i="24"/>
  <c r="I2200" i="24"/>
  <c r="J2200" i="24" s="1"/>
  <c r="I2201" i="24"/>
  <c r="I2202" i="24"/>
  <c r="I2203" i="24"/>
  <c r="I2204" i="24"/>
  <c r="I2205" i="24"/>
  <c r="I2206" i="24"/>
  <c r="J2206" i="24" s="1"/>
  <c r="I2207" i="24"/>
  <c r="I2208" i="24"/>
  <c r="I2209" i="24"/>
  <c r="I2210" i="24"/>
  <c r="J2210" i="24" s="1"/>
  <c r="I2211" i="24"/>
  <c r="I2212" i="24"/>
  <c r="I2213" i="24"/>
  <c r="I2214" i="24"/>
  <c r="I2215" i="24"/>
  <c r="J2215" i="24" s="1"/>
  <c r="I2216" i="24"/>
  <c r="I2217" i="24"/>
  <c r="I2218" i="24"/>
  <c r="I2219" i="24"/>
  <c r="I2220" i="24"/>
  <c r="J2220" i="24" s="1"/>
  <c r="I2221" i="24"/>
  <c r="I2222" i="24"/>
  <c r="I2223" i="24"/>
  <c r="I2224" i="24"/>
  <c r="I2225" i="24"/>
  <c r="I2226" i="24"/>
  <c r="I2227" i="24"/>
  <c r="I2228" i="24"/>
  <c r="I2229" i="24"/>
  <c r="I2230" i="24"/>
  <c r="I2231" i="24"/>
  <c r="I2232" i="24"/>
  <c r="I2233" i="24"/>
  <c r="I2234" i="24"/>
  <c r="I2235" i="24"/>
  <c r="I2236" i="24"/>
  <c r="I2237" i="24"/>
  <c r="I2238" i="24"/>
  <c r="I2239" i="24"/>
  <c r="I2240" i="24"/>
  <c r="I2241" i="24"/>
  <c r="I2242" i="24"/>
  <c r="I2243" i="24"/>
  <c r="I2244" i="24"/>
  <c r="I2245" i="24"/>
  <c r="J2245" i="24" s="1"/>
  <c r="I2246" i="24"/>
  <c r="I2247" i="24"/>
  <c r="I2248" i="24"/>
  <c r="I2249" i="24"/>
  <c r="I2250" i="24"/>
  <c r="I2251" i="24"/>
  <c r="I2252" i="24"/>
  <c r="I2253" i="24"/>
  <c r="I2254" i="24"/>
  <c r="I2255" i="24"/>
  <c r="I2256" i="24"/>
  <c r="I2257" i="24"/>
  <c r="I2258" i="24"/>
  <c r="J2258" i="24" s="1"/>
  <c r="I2259" i="24"/>
  <c r="I2260" i="24"/>
  <c r="I2261" i="24"/>
  <c r="I2262" i="24"/>
  <c r="I2263" i="24"/>
  <c r="J2263" i="24" s="1"/>
  <c r="I2264" i="24"/>
  <c r="I2265" i="24"/>
  <c r="I2266" i="24"/>
  <c r="I2267" i="24"/>
  <c r="I2268" i="24"/>
  <c r="I2269" i="24"/>
  <c r="I2270" i="24"/>
  <c r="J2270" i="24" s="1"/>
  <c r="I2271" i="24"/>
  <c r="I2272" i="24"/>
  <c r="I2273" i="24"/>
  <c r="I2274" i="24"/>
  <c r="I2275" i="24"/>
  <c r="J2275" i="24" s="1"/>
  <c r="I2276" i="24"/>
  <c r="I2277" i="24"/>
  <c r="I2278" i="24"/>
  <c r="I2279" i="24"/>
  <c r="I2280" i="24"/>
  <c r="I2281" i="24"/>
  <c r="I2282" i="24"/>
  <c r="I2283" i="24"/>
  <c r="J2283" i="24" s="1"/>
  <c r="I2284" i="24"/>
  <c r="I2285" i="24"/>
  <c r="J2285" i="24" s="1"/>
  <c r="I2286" i="24"/>
  <c r="I2287" i="24"/>
  <c r="I2288" i="24"/>
  <c r="I2289" i="24"/>
  <c r="I2290" i="24"/>
  <c r="I2291" i="24"/>
  <c r="J2291" i="24" s="1"/>
  <c r="I2292" i="24"/>
  <c r="I2293" i="24"/>
  <c r="I2294" i="24"/>
  <c r="J2294" i="24" s="1"/>
  <c r="I2295" i="24"/>
  <c r="I2296" i="24"/>
  <c r="I2297" i="24"/>
  <c r="I2298" i="24"/>
  <c r="J2298" i="24" s="1"/>
  <c r="I2299" i="24"/>
  <c r="I2300" i="24"/>
  <c r="I2301" i="24"/>
  <c r="I2302" i="24"/>
  <c r="J2302" i="24" s="1"/>
  <c r="I2303" i="24"/>
  <c r="I2304" i="24"/>
  <c r="I2305" i="24"/>
  <c r="I2306" i="24"/>
  <c r="J2306" i="24" s="1"/>
  <c r="I2307" i="24"/>
  <c r="I2308" i="24"/>
  <c r="I2309" i="24"/>
  <c r="I2310" i="24"/>
  <c r="I2311" i="24"/>
  <c r="J2311" i="24" s="1"/>
  <c r="I2312" i="24"/>
  <c r="I2313" i="24"/>
  <c r="I2314" i="24"/>
  <c r="J2314" i="24" s="1"/>
  <c r="I2315" i="24"/>
  <c r="I2316" i="24"/>
  <c r="I2317" i="24"/>
  <c r="I2318" i="24"/>
  <c r="J2318" i="24" s="1"/>
  <c r="I2319" i="24"/>
  <c r="I2320" i="24"/>
  <c r="J2320" i="24" s="1"/>
  <c r="I2321" i="24"/>
  <c r="I2322" i="24"/>
  <c r="I2323" i="24"/>
  <c r="I2324" i="24"/>
  <c r="I2325" i="24"/>
  <c r="J2325" i="24" s="1"/>
  <c r="I2326" i="24"/>
  <c r="I2327" i="24"/>
  <c r="I2328" i="24"/>
  <c r="I2329" i="24"/>
  <c r="I2330" i="24"/>
  <c r="I2331" i="24"/>
  <c r="I2332" i="24"/>
  <c r="I2333" i="24"/>
  <c r="I2334" i="24"/>
  <c r="I2335" i="24"/>
  <c r="J2335" i="24" s="1"/>
  <c r="I2336" i="24"/>
  <c r="I2337" i="24"/>
  <c r="I2338" i="24"/>
  <c r="J2338" i="24" s="1"/>
  <c r="I2339" i="24"/>
  <c r="I2340" i="24"/>
  <c r="I2341" i="24"/>
  <c r="I2342" i="24"/>
  <c r="I2343" i="24"/>
  <c r="I2344" i="24"/>
  <c r="I2345" i="24"/>
  <c r="I2346" i="24"/>
  <c r="J2346" i="24" s="1"/>
  <c r="I2347" i="24"/>
  <c r="I2348" i="24"/>
  <c r="I2349" i="24"/>
  <c r="J2349" i="24" s="1"/>
  <c r="I2350" i="24"/>
  <c r="I2351" i="24"/>
  <c r="I2352" i="24"/>
  <c r="I2353" i="24"/>
  <c r="I2354" i="24"/>
  <c r="I2355" i="24"/>
  <c r="I2356" i="24"/>
  <c r="J2356" i="24" s="1"/>
  <c r="I2357" i="24"/>
  <c r="J2357" i="24" s="1"/>
  <c r="I2358" i="24"/>
  <c r="I2359" i="24"/>
  <c r="J2359" i="24" s="1"/>
  <c r="I2360" i="24"/>
  <c r="I2361" i="24"/>
  <c r="I2362" i="24"/>
  <c r="I2363" i="24"/>
  <c r="J2363" i="24" s="1"/>
  <c r="I2364" i="24"/>
  <c r="I2365" i="24"/>
  <c r="I2366" i="24"/>
  <c r="I2367" i="24"/>
  <c r="I2368" i="24"/>
  <c r="I2369" i="24"/>
  <c r="I2370" i="24"/>
  <c r="I2371" i="24"/>
  <c r="J2371" i="24" s="1"/>
  <c r="I2372" i="24"/>
  <c r="I2373" i="24"/>
  <c r="I2374" i="24"/>
  <c r="I2375" i="24"/>
  <c r="I2376" i="24"/>
  <c r="J2376" i="24" s="1"/>
  <c r="I2377" i="24"/>
  <c r="J2377" i="24" s="1"/>
  <c r="I2378" i="24"/>
  <c r="J2378" i="24" s="1"/>
  <c r="I2379" i="24"/>
  <c r="I2380" i="24"/>
  <c r="I2381" i="24"/>
  <c r="I2382" i="24"/>
  <c r="J2382" i="24" s="1"/>
  <c r="I2383" i="24"/>
  <c r="I2384" i="24"/>
  <c r="I2385" i="24"/>
  <c r="J2385" i="24" s="1"/>
  <c r="I2386" i="24"/>
  <c r="I2387" i="24"/>
  <c r="I2388" i="24"/>
  <c r="I2389" i="24"/>
  <c r="I2390" i="24"/>
  <c r="J2390" i="24" s="1"/>
  <c r="I2391" i="24"/>
  <c r="J2391" i="24" s="1"/>
  <c r="I2392" i="24"/>
  <c r="I2393" i="24"/>
  <c r="I2394" i="24"/>
  <c r="J2394" i="24" s="1"/>
  <c r="I2395" i="24"/>
  <c r="J2395" i="24" s="1"/>
  <c r="I2396" i="24"/>
  <c r="I2397" i="24"/>
  <c r="I2398" i="24"/>
  <c r="I2399" i="24"/>
  <c r="I2400" i="24"/>
  <c r="I2401" i="24"/>
  <c r="I2402" i="24"/>
  <c r="I2403" i="24"/>
  <c r="J2403" i="24" s="1"/>
  <c r="I2404" i="24"/>
  <c r="I2405" i="24"/>
  <c r="I2406" i="24"/>
  <c r="I2407" i="24"/>
  <c r="I2408" i="24"/>
  <c r="I2409" i="24"/>
  <c r="I2410" i="24"/>
  <c r="J2410" i="24" s="1"/>
  <c r="I2411" i="24"/>
  <c r="I2412" i="24"/>
  <c r="I2413" i="24"/>
  <c r="J2413" i="24" s="1"/>
  <c r="I2414" i="24"/>
  <c r="J2414" i="24" s="1"/>
  <c r="I2415" i="24"/>
  <c r="I2416" i="24"/>
  <c r="I2417" i="24"/>
  <c r="I2418" i="24"/>
  <c r="J2418" i="24" s="1"/>
  <c r="I2419" i="24"/>
  <c r="I2420" i="24"/>
  <c r="I2421" i="24"/>
  <c r="I2422" i="24"/>
  <c r="I2423" i="24"/>
  <c r="J2423" i="24" s="1"/>
  <c r="I2424" i="24"/>
  <c r="I2425" i="24"/>
  <c r="I2426" i="24"/>
  <c r="I2427" i="24"/>
  <c r="I2428" i="24"/>
  <c r="I2429" i="24"/>
  <c r="I2430" i="24"/>
  <c r="I2431" i="24"/>
  <c r="I2432" i="24"/>
  <c r="I2433" i="24"/>
  <c r="I2434" i="24"/>
  <c r="J2434" i="24" s="1"/>
  <c r="I2435" i="24"/>
  <c r="I2436" i="24"/>
  <c r="I2437" i="24"/>
  <c r="I2438" i="24"/>
  <c r="I2439" i="24"/>
  <c r="I2440" i="24"/>
  <c r="J2440" i="24" s="1"/>
  <c r="I2441" i="24"/>
  <c r="I2442" i="24"/>
  <c r="I2443" i="24"/>
  <c r="J2443" i="24" s="1"/>
  <c r="I2444" i="24"/>
  <c r="I2445" i="24"/>
  <c r="J2445" i="24" s="1"/>
  <c r="I2446" i="24"/>
  <c r="I2447" i="24"/>
  <c r="I2448" i="24"/>
  <c r="I2449" i="24"/>
  <c r="I2450" i="24"/>
  <c r="J2450" i="24" s="1"/>
  <c r="I2451" i="24"/>
  <c r="I2452" i="24"/>
  <c r="I2453" i="24"/>
  <c r="I2454" i="24"/>
  <c r="J2454" i="24" s="1"/>
  <c r="I2455" i="24"/>
  <c r="J2455" i="24" s="1"/>
  <c r="I2456" i="24"/>
  <c r="I2457" i="24"/>
  <c r="I2458" i="24"/>
  <c r="I2459" i="24"/>
  <c r="I2460" i="24"/>
  <c r="J2460" i="24" s="1"/>
  <c r="I2461" i="24"/>
  <c r="I2462" i="24"/>
  <c r="I2463" i="24"/>
  <c r="I2464" i="24"/>
  <c r="I2465" i="24"/>
  <c r="I2466" i="24"/>
  <c r="I2467" i="24"/>
  <c r="I2468" i="24"/>
  <c r="I2469" i="24"/>
  <c r="I2470" i="24"/>
  <c r="J2470" i="24" s="1"/>
  <c r="I2471" i="24"/>
  <c r="J2471" i="24" s="1"/>
  <c r="I2472" i="24"/>
  <c r="J2472" i="24" s="1"/>
  <c r="I2473" i="24"/>
  <c r="J2473" i="24" s="1"/>
  <c r="I2474" i="24"/>
  <c r="J2474" i="24" s="1"/>
  <c r="I2475" i="24"/>
  <c r="I2476" i="24"/>
  <c r="I2477" i="24"/>
  <c r="I2478" i="24"/>
  <c r="I2479" i="24"/>
  <c r="I2480" i="24"/>
  <c r="I2481" i="24"/>
  <c r="I2482" i="24"/>
  <c r="I2483" i="24"/>
  <c r="J2483" i="24" s="1"/>
  <c r="I2484" i="24"/>
  <c r="I2485" i="24"/>
  <c r="I2486" i="24"/>
  <c r="I2487" i="24"/>
  <c r="I2488" i="24"/>
  <c r="I2489" i="24"/>
  <c r="I2490" i="24"/>
  <c r="I2491" i="24"/>
  <c r="I2492" i="24"/>
  <c r="I2493" i="24"/>
  <c r="I2494" i="24"/>
  <c r="J2494" i="24" s="1"/>
  <c r="I2495" i="24"/>
  <c r="I2496" i="24"/>
  <c r="I2497" i="24"/>
  <c r="I2498" i="24"/>
  <c r="I2499" i="24"/>
  <c r="I2500" i="24"/>
  <c r="I2501" i="24"/>
  <c r="I2502" i="24"/>
  <c r="J2502" i="24" s="1"/>
  <c r="I2503" i="24"/>
  <c r="J2503" i="24" s="1"/>
  <c r="I2504" i="24"/>
  <c r="I2505" i="24"/>
  <c r="I2506" i="24"/>
  <c r="I2507" i="24"/>
  <c r="I2508" i="24"/>
  <c r="I2509" i="24"/>
  <c r="I2510" i="24"/>
  <c r="J2510" i="24" s="1"/>
  <c r="I2511" i="24"/>
  <c r="I2512" i="24"/>
  <c r="I2513" i="24"/>
  <c r="I2514" i="24"/>
  <c r="J2514" i="24" s="1"/>
  <c r="I2515" i="24"/>
  <c r="J2515" i="24" s="1"/>
  <c r="I2516" i="24"/>
  <c r="I2517" i="24"/>
  <c r="I2518" i="24"/>
  <c r="I2519" i="24"/>
  <c r="I2520" i="24"/>
  <c r="J2520" i="24" s="1"/>
  <c r="I2521" i="24"/>
  <c r="I2522" i="24"/>
  <c r="I2523" i="24"/>
  <c r="J2523" i="24" s="1"/>
  <c r="I2524" i="24"/>
  <c r="I2525" i="24"/>
  <c r="I2526" i="24"/>
  <c r="I2527" i="24"/>
  <c r="I2528" i="24"/>
  <c r="I2529" i="24"/>
  <c r="I2530" i="24"/>
  <c r="I2531" i="24"/>
  <c r="I2532" i="24"/>
  <c r="I2533" i="24"/>
  <c r="I2534" i="24"/>
  <c r="J2534" i="24" s="1"/>
  <c r="I2535" i="24"/>
  <c r="I2536" i="24"/>
  <c r="I2537" i="24"/>
  <c r="I2538" i="24"/>
  <c r="I2539" i="24"/>
  <c r="I2540" i="24"/>
  <c r="I2541" i="24"/>
  <c r="I2542" i="24"/>
  <c r="I2543" i="24"/>
  <c r="J2543" i="24" s="1"/>
  <c r="I2544" i="24"/>
  <c r="I2545" i="24"/>
  <c r="I2546" i="24"/>
  <c r="I2547" i="24"/>
  <c r="J2547" i="24" s="1"/>
  <c r="I2548" i="24"/>
  <c r="I2549" i="24"/>
  <c r="I2550" i="24"/>
  <c r="I2551" i="24"/>
  <c r="I2552" i="24"/>
  <c r="I2553" i="24"/>
  <c r="I2554" i="24"/>
  <c r="J2554" i="24" s="1"/>
  <c r="I2555" i="24"/>
  <c r="I2556" i="24"/>
  <c r="I2557" i="24"/>
  <c r="I2558" i="24"/>
  <c r="I2559" i="24"/>
  <c r="I2560" i="24"/>
  <c r="J2560" i="24" s="1"/>
  <c r="I2561" i="24"/>
  <c r="J2561" i="24" s="1"/>
  <c r="I2562" i="24"/>
  <c r="I2563" i="24"/>
  <c r="J2563" i="24" s="1"/>
  <c r="I2564" i="24"/>
  <c r="I2565" i="24"/>
  <c r="I2566" i="24"/>
  <c r="I2567" i="24"/>
  <c r="I2568" i="24"/>
  <c r="I2569" i="24"/>
  <c r="I2570" i="24"/>
  <c r="I2571" i="24"/>
  <c r="I2572" i="24"/>
  <c r="I2573" i="24"/>
  <c r="I2574" i="24"/>
  <c r="J2574" i="24" s="1"/>
  <c r="I2575" i="24"/>
  <c r="J2575" i="24" s="1"/>
  <c r="I2576" i="24"/>
  <c r="I2577" i="24"/>
  <c r="I2578" i="24"/>
  <c r="I2579" i="24"/>
  <c r="I2580" i="24"/>
  <c r="J2580" i="24" s="1"/>
  <c r="I2581" i="24"/>
  <c r="I2582" i="24"/>
  <c r="I2583" i="24"/>
  <c r="I2584" i="24"/>
  <c r="I2585" i="24"/>
  <c r="I2586" i="24"/>
  <c r="I2587" i="24"/>
  <c r="I2588" i="24"/>
  <c r="I2589" i="24"/>
  <c r="I2590" i="24"/>
  <c r="I2591" i="24"/>
  <c r="I2592" i="24"/>
  <c r="I2593" i="24"/>
  <c r="I2594" i="24"/>
  <c r="J2594" i="24" s="1"/>
  <c r="I2595" i="24"/>
  <c r="I2596" i="24"/>
  <c r="I2597" i="24"/>
  <c r="I2598" i="24"/>
  <c r="I2599" i="24"/>
  <c r="I2600" i="24"/>
  <c r="I2601" i="24"/>
  <c r="I2602" i="24"/>
  <c r="I2603" i="24"/>
  <c r="I2604" i="24"/>
  <c r="I2605" i="24"/>
  <c r="J2605" i="24" s="1"/>
  <c r="I2606" i="24"/>
  <c r="I2607" i="24"/>
  <c r="J2607" i="24" s="1"/>
  <c r="I2608" i="24"/>
  <c r="I2609" i="24"/>
  <c r="I2610" i="24"/>
  <c r="J2610" i="24" s="1"/>
  <c r="I2611" i="24"/>
  <c r="I2612" i="24"/>
  <c r="I2613" i="24"/>
  <c r="J2613" i="24" s="1"/>
  <c r="I2614" i="24"/>
  <c r="J2614" i="24" s="1"/>
  <c r="I2615" i="24"/>
  <c r="I2616" i="24"/>
  <c r="I2617" i="24"/>
  <c r="I2618" i="24"/>
  <c r="J2618" i="24" s="1"/>
  <c r="I2619" i="24"/>
  <c r="I2620" i="24"/>
  <c r="I2621" i="24"/>
  <c r="I2622" i="24"/>
  <c r="I2623" i="24"/>
  <c r="I2624" i="24"/>
  <c r="I2625" i="24"/>
  <c r="I2626" i="24"/>
  <c r="I2627" i="24"/>
  <c r="I2628" i="24"/>
  <c r="I2629" i="24"/>
  <c r="I2630" i="24"/>
  <c r="I2631" i="24"/>
  <c r="I2632" i="24"/>
  <c r="I2633" i="24"/>
  <c r="I2634" i="24"/>
  <c r="J2634" i="24" s="1"/>
  <c r="I2635" i="24"/>
  <c r="I2636" i="24"/>
  <c r="I2637" i="24"/>
  <c r="I2638" i="24"/>
  <c r="I2639" i="24"/>
  <c r="I2640" i="24"/>
  <c r="I2641" i="24"/>
  <c r="I2642" i="24"/>
  <c r="J2642" i="24" s="1"/>
  <c r="I2643" i="24"/>
  <c r="J2643" i="24" s="1"/>
  <c r="I2644" i="24"/>
  <c r="I2645" i="24"/>
  <c r="I2646" i="24"/>
  <c r="I2647" i="24"/>
  <c r="I2648" i="24"/>
  <c r="I2649" i="24"/>
  <c r="J2649" i="24" s="1"/>
  <c r="I2650" i="24"/>
  <c r="J2650" i="24" s="1"/>
  <c r="I2651" i="24"/>
  <c r="I2652" i="24"/>
  <c r="I2653" i="24"/>
  <c r="I2654" i="24"/>
  <c r="J2654" i="24" s="1"/>
  <c r="I2655" i="24"/>
  <c r="I2656" i="24"/>
  <c r="I2657" i="24"/>
  <c r="I2658" i="24"/>
  <c r="J2658" i="24" s="1"/>
  <c r="I2659" i="24"/>
  <c r="I2660" i="24"/>
  <c r="J2660" i="24" s="1"/>
  <c r="I2661" i="24"/>
  <c r="J2661" i="24" s="1"/>
  <c r="I2662" i="24"/>
  <c r="I2663" i="24"/>
  <c r="I2664" i="24"/>
  <c r="I2665" i="24"/>
  <c r="I2666" i="24"/>
  <c r="J2666" i="24" s="1"/>
  <c r="I2667" i="24"/>
  <c r="I2668" i="24"/>
  <c r="I2669" i="24"/>
  <c r="J2669" i="24" s="1"/>
  <c r="I2670" i="24"/>
  <c r="I2671" i="24"/>
  <c r="I2672" i="24"/>
  <c r="I2673" i="24"/>
  <c r="I2674" i="24"/>
  <c r="J2674" i="24" s="1"/>
  <c r="I2675" i="24"/>
  <c r="I2676" i="24"/>
  <c r="I2677" i="24"/>
  <c r="I2678" i="24"/>
  <c r="J2678" i="24" s="1"/>
  <c r="I2679" i="24"/>
  <c r="I2680" i="24"/>
  <c r="J2680" i="24" s="1"/>
  <c r="I2681" i="24"/>
  <c r="I2682" i="24"/>
  <c r="J2682" i="24" s="1"/>
  <c r="I2683" i="24"/>
  <c r="J2683" i="24" s="1"/>
  <c r="I2684" i="24"/>
  <c r="I2685" i="24"/>
  <c r="J2685" i="24" s="1"/>
  <c r="I2686" i="24"/>
  <c r="J2686" i="24" s="1"/>
  <c r="I2687" i="24"/>
  <c r="I2688" i="24"/>
  <c r="I2689" i="24"/>
  <c r="I2690" i="24"/>
  <c r="I2691" i="24"/>
  <c r="I2692" i="24"/>
  <c r="I2693" i="24"/>
  <c r="I2694" i="24"/>
  <c r="J2694" i="24" s="1"/>
  <c r="I2695" i="24"/>
  <c r="I2696" i="24"/>
  <c r="I2697" i="24"/>
  <c r="I2698" i="24"/>
  <c r="I2699" i="24"/>
  <c r="I2700" i="24"/>
  <c r="I2701" i="24"/>
  <c r="I2702" i="24"/>
  <c r="I2703" i="24"/>
  <c r="I2704" i="24"/>
  <c r="I2705" i="24"/>
  <c r="I2706" i="24"/>
  <c r="I2707" i="24"/>
  <c r="I2708" i="24"/>
  <c r="I2709" i="24"/>
  <c r="J2709" i="24" s="1"/>
  <c r="I2710" i="24"/>
  <c r="I2711" i="24"/>
  <c r="J2711" i="24" s="1"/>
  <c r="I2712" i="24"/>
  <c r="I2713" i="24"/>
  <c r="I2714" i="24"/>
  <c r="J2714" i="24" s="1"/>
  <c r="I2715" i="24"/>
  <c r="I2716" i="24"/>
  <c r="I2717" i="24"/>
  <c r="I2718" i="24"/>
  <c r="I2719" i="24"/>
  <c r="I2720" i="24"/>
  <c r="I2721" i="24"/>
  <c r="I2722" i="24"/>
  <c r="I2723" i="24"/>
  <c r="I2724" i="24"/>
  <c r="I2725" i="24"/>
  <c r="I2726" i="24"/>
  <c r="I2727" i="24"/>
  <c r="I2728" i="24"/>
  <c r="I2729" i="24"/>
  <c r="I2730" i="24"/>
  <c r="I2731" i="24"/>
  <c r="I2732" i="24"/>
  <c r="J2732" i="24" s="1"/>
  <c r="I2733" i="24"/>
  <c r="I2734" i="24"/>
  <c r="J2734" i="24" s="1"/>
  <c r="I2735" i="24"/>
  <c r="J2735" i="24" s="1"/>
  <c r="I2736" i="24"/>
  <c r="I2737" i="24"/>
  <c r="I2738" i="24"/>
  <c r="I2739" i="24"/>
  <c r="I2740" i="24"/>
  <c r="I2741" i="24"/>
  <c r="I2742" i="24"/>
  <c r="I2743" i="24"/>
  <c r="J2743" i="24" s="1"/>
  <c r="I2744" i="24"/>
  <c r="I2745" i="24"/>
  <c r="I2746" i="24"/>
  <c r="I2747" i="24"/>
  <c r="I2748" i="24"/>
  <c r="I2749" i="24"/>
  <c r="I2750" i="24"/>
  <c r="I2751" i="24"/>
  <c r="I2752" i="24"/>
  <c r="I2753" i="24"/>
  <c r="I2754" i="24"/>
  <c r="J2754" i="24" s="1"/>
  <c r="I2755" i="24"/>
  <c r="I2756" i="24"/>
  <c r="I2757" i="24"/>
  <c r="I2758" i="24"/>
  <c r="I2759" i="24"/>
  <c r="I2760" i="24"/>
  <c r="I2761" i="24"/>
  <c r="J2761" i="24" s="1"/>
  <c r="I2762" i="24"/>
  <c r="I2763" i="24"/>
  <c r="J2763" i="24" s="1"/>
  <c r="I2764" i="24"/>
  <c r="I2765" i="24"/>
  <c r="I2766" i="24"/>
  <c r="I2767" i="24"/>
  <c r="I2768" i="24"/>
  <c r="I2769" i="24"/>
  <c r="I2770" i="24"/>
  <c r="J2770" i="24" s="1"/>
  <c r="I2771" i="24"/>
  <c r="I2772" i="24"/>
  <c r="I2773" i="24"/>
  <c r="I2774" i="24"/>
  <c r="J2774" i="24" s="1"/>
  <c r="I2775" i="24"/>
  <c r="I2776" i="24"/>
  <c r="I2777" i="24"/>
  <c r="I2778" i="24"/>
  <c r="I2779" i="24"/>
  <c r="I2780" i="24"/>
  <c r="I2781" i="24"/>
  <c r="I2782" i="24"/>
  <c r="J2782" i="24" s="1"/>
  <c r="I2783" i="24"/>
  <c r="I2784" i="24"/>
  <c r="I2785" i="24"/>
  <c r="J2785" i="24" s="1"/>
  <c r="I2786" i="24"/>
  <c r="I2787" i="24"/>
  <c r="I2788" i="24"/>
  <c r="I2789" i="24"/>
  <c r="I2790" i="24"/>
  <c r="I2791" i="24"/>
  <c r="I2792" i="24"/>
  <c r="I2793" i="24"/>
  <c r="I2794" i="24"/>
  <c r="J2794" i="24" s="1"/>
  <c r="I2795" i="24"/>
  <c r="I2796" i="24"/>
  <c r="I2797" i="24"/>
  <c r="I2798" i="24"/>
  <c r="I2799" i="24"/>
  <c r="I2800" i="24"/>
  <c r="I2801" i="24"/>
  <c r="I2802" i="24"/>
  <c r="I2803" i="24"/>
  <c r="J2803" i="24" s="1"/>
  <c r="I2804" i="24"/>
  <c r="I2805" i="24"/>
  <c r="I2806" i="24"/>
  <c r="I2807" i="24"/>
  <c r="I2808" i="24"/>
  <c r="I2809" i="24"/>
  <c r="I2810" i="24"/>
  <c r="J2810" i="24" s="1"/>
  <c r="I2811" i="24"/>
  <c r="I2812" i="24"/>
  <c r="I2813" i="24"/>
  <c r="I2814" i="24"/>
  <c r="J2814" i="24" s="1"/>
  <c r="I2815" i="24"/>
  <c r="J2815" i="24" s="1"/>
  <c r="I2816" i="24"/>
  <c r="I2817" i="24"/>
  <c r="I2818" i="24"/>
  <c r="I2819" i="24"/>
  <c r="I2820" i="24"/>
  <c r="I2821" i="24"/>
  <c r="I2822" i="24"/>
  <c r="I2823" i="24"/>
  <c r="J2823" i="24" s="1"/>
  <c r="I2824" i="24"/>
  <c r="I2825" i="24"/>
  <c r="J2825" i="24" s="1"/>
  <c r="I2826" i="24"/>
  <c r="I2827" i="24"/>
  <c r="I2828" i="24"/>
  <c r="I2829" i="24"/>
  <c r="I2830" i="24"/>
  <c r="I2831" i="24"/>
  <c r="I2832" i="24"/>
  <c r="J2832" i="24" s="1"/>
  <c r="I2833" i="24"/>
  <c r="I2834" i="24"/>
  <c r="J2834" i="24" s="1"/>
  <c r="I2835" i="24"/>
  <c r="I2836" i="24"/>
  <c r="I2837" i="24"/>
  <c r="I2838" i="24"/>
  <c r="I2839" i="24"/>
  <c r="I2840" i="24"/>
  <c r="I2841" i="24"/>
  <c r="I2842" i="24"/>
  <c r="I2843" i="24"/>
  <c r="I2844" i="24"/>
  <c r="I2845" i="24"/>
  <c r="I2846" i="24"/>
  <c r="I2847" i="24"/>
  <c r="I2848" i="24"/>
  <c r="I2849" i="24"/>
  <c r="I2850" i="24"/>
  <c r="J2850" i="24" s="1"/>
  <c r="I2851" i="24"/>
  <c r="I2852" i="24"/>
  <c r="I2853" i="24"/>
  <c r="I2854" i="24"/>
  <c r="J2854" i="24" s="1"/>
  <c r="I2855" i="24"/>
  <c r="I2856" i="24"/>
  <c r="I2857" i="24"/>
  <c r="I2858" i="24"/>
  <c r="I2859" i="24"/>
  <c r="I2860" i="24"/>
  <c r="J2860" i="24" s="1"/>
  <c r="I2861" i="24"/>
  <c r="J2861" i="24" s="1"/>
  <c r="I2862" i="24"/>
  <c r="J2862" i="24" s="1"/>
  <c r="I2863" i="24"/>
  <c r="J2863" i="24" s="1"/>
  <c r="I2864" i="24"/>
  <c r="I2865" i="24"/>
  <c r="I2866" i="24"/>
  <c r="I2867" i="24"/>
  <c r="I2868" i="24"/>
  <c r="I2869" i="24"/>
  <c r="I2870" i="24"/>
  <c r="I2871" i="24"/>
  <c r="I2872" i="24"/>
  <c r="I2873" i="24"/>
  <c r="I2874" i="24"/>
  <c r="J2874" i="24" s="1"/>
  <c r="I2875" i="24"/>
  <c r="I2876" i="24"/>
  <c r="I2877" i="24"/>
  <c r="I2878" i="24"/>
  <c r="J2878" i="24" s="1"/>
  <c r="I2879" i="24"/>
  <c r="I2880" i="24"/>
  <c r="J2880" i="24" s="1"/>
  <c r="I2881" i="24"/>
  <c r="I2882" i="24"/>
  <c r="I2883" i="24"/>
  <c r="J2883" i="24" s="1"/>
  <c r="I2884" i="24"/>
  <c r="I2885" i="24"/>
  <c r="J2885" i="24" s="1"/>
  <c r="I2886" i="24"/>
  <c r="J2886" i="24" s="1"/>
  <c r="I2887" i="24"/>
  <c r="I2888" i="24"/>
  <c r="I2889" i="24"/>
  <c r="I2890" i="24"/>
  <c r="I2891" i="24"/>
  <c r="J2891" i="24" s="1"/>
  <c r="I2892" i="24"/>
  <c r="I2893" i="24"/>
  <c r="I2894" i="24"/>
  <c r="J2894" i="24" s="1"/>
  <c r="I2895" i="24"/>
  <c r="I2896" i="24"/>
  <c r="I2897" i="24"/>
  <c r="I2898" i="24"/>
  <c r="I2899" i="24"/>
  <c r="I2900" i="24"/>
  <c r="I2901" i="24"/>
  <c r="I2902" i="24"/>
  <c r="J2902" i="24" s="1"/>
  <c r="I2903" i="24"/>
  <c r="I2904" i="24"/>
  <c r="I2905" i="24"/>
  <c r="I2906" i="24"/>
  <c r="I2907" i="24"/>
  <c r="I2908" i="24"/>
  <c r="I2909" i="24"/>
  <c r="I2910" i="24"/>
  <c r="I2911" i="24"/>
  <c r="I2912" i="24"/>
  <c r="J2912" i="24" s="1"/>
  <c r="I2913" i="24"/>
  <c r="J2913" i="24" s="1"/>
  <c r="I2914" i="24"/>
  <c r="J2914" i="24" s="1"/>
  <c r="I2915" i="24"/>
  <c r="I2916" i="24"/>
  <c r="I2917" i="24"/>
  <c r="I2918" i="24"/>
  <c r="J2918" i="24" s="1"/>
  <c r="I2919" i="24"/>
  <c r="I2920" i="24"/>
  <c r="J2920" i="24" s="1"/>
  <c r="I2921" i="24"/>
  <c r="J2921" i="24" s="1"/>
  <c r="I2922" i="24"/>
  <c r="J2922" i="24" s="1"/>
  <c r="I2923" i="24"/>
  <c r="J2923" i="24" s="1"/>
  <c r="I2924" i="24"/>
  <c r="I2925" i="24"/>
  <c r="J2925" i="24" s="1"/>
  <c r="I2926" i="24"/>
  <c r="I2927" i="24"/>
  <c r="I2928" i="24"/>
  <c r="I2929" i="24"/>
  <c r="I2930" i="24"/>
  <c r="I2931" i="24"/>
  <c r="I2932" i="24"/>
  <c r="I2933" i="24"/>
  <c r="I2934" i="24"/>
  <c r="I2935" i="24"/>
  <c r="I2936" i="24"/>
  <c r="I2937" i="24"/>
  <c r="I2938" i="24"/>
  <c r="I2939" i="24"/>
  <c r="I2940" i="24"/>
  <c r="I2941" i="24"/>
  <c r="J2941" i="24" s="1"/>
  <c r="I2942" i="24"/>
  <c r="I2943" i="24"/>
  <c r="J2943" i="24" s="1"/>
  <c r="I2944" i="24"/>
  <c r="I2945" i="24"/>
  <c r="J2945" i="24" s="1"/>
  <c r="I2946" i="24"/>
  <c r="J2946" i="24" s="1"/>
  <c r="I2947" i="24"/>
  <c r="I2948" i="24"/>
  <c r="I2949" i="24"/>
  <c r="J2949" i="24" s="1"/>
  <c r="I2950" i="24"/>
  <c r="I2951" i="24"/>
  <c r="I2952" i="24"/>
  <c r="I2953" i="24"/>
  <c r="I2954" i="24"/>
  <c r="J2954" i="24" s="1"/>
  <c r="I2955" i="24"/>
  <c r="I2956" i="24"/>
  <c r="I2957" i="24"/>
  <c r="I2958" i="24"/>
  <c r="I2959" i="24"/>
  <c r="I2960" i="24"/>
  <c r="I2961" i="24"/>
  <c r="I2962" i="24"/>
  <c r="I2963" i="24"/>
  <c r="J2963" i="24" s="1"/>
  <c r="I2964" i="24"/>
  <c r="J2964" i="24" s="1"/>
  <c r="I2965" i="24"/>
  <c r="I2966" i="24"/>
  <c r="I2967" i="24"/>
  <c r="I2968" i="24"/>
  <c r="I2969" i="24"/>
  <c r="I2970" i="24"/>
  <c r="J2970" i="24" s="1"/>
  <c r="I2971" i="24"/>
  <c r="I2972" i="24"/>
  <c r="J2972" i="24" s="1"/>
  <c r="I2973" i="24"/>
  <c r="I2974" i="24"/>
  <c r="J2974" i="24" s="1"/>
  <c r="I2975" i="24"/>
  <c r="I2976" i="24"/>
  <c r="I2977" i="24"/>
  <c r="I2978" i="24"/>
  <c r="J2978" i="24" s="1"/>
  <c r="I2979" i="24"/>
  <c r="I2980" i="24"/>
  <c r="I2981" i="24"/>
  <c r="I2982" i="24"/>
  <c r="I2983" i="24"/>
  <c r="I2984" i="24"/>
  <c r="I2985" i="24"/>
  <c r="I2986" i="24"/>
  <c r="I2987" i="24"/>
  <c r="J2987" i="24" s="1"/>
  <c r="I2988" i="24"/>
  <c r="I2989" i="24"/>
  <c r="J2989" i="24" s="1"/>
  <c r="I2990" i="24"/>
  <c r="I2991" i="24"/>
  <c r="J2991" i="24" s="1"/>
  <c r="I2992" i="24"/>
  <c r="I2993" i="24"/>
  <c r="I2994" i="24"/>
  <c r="J2994" i="24" s="1"/>
  <c r="I2995" i="24"/>
  <c r="I2996" i="24"/>
  <c r="I2997" i="24"/>
  <c r="I2998" i="24"/>
  <c r="I2999" i="24"/>
  <c r="I3000" i="24"/>
  <c r="J3000" i="24" s="1"/>
  <c r="I3001" i="24"/>
  <c r="I3002" i="24"/>
  <c r="I3003" i="24"/>
  <c r="J3003" i="24" s="1"/>
  <c r="I3004" i="24"/>
  <c r="I3005" i="24"/>
  <c r="I3006" i="24"/>
  <c r="J3006" i="24" s="1"/>
  <c r="I3007" i="24"/>
  <c r="I3008" i="24"/>
  <c r="I3009" i="24"/>
  <c r="I3010" i="24"/>
  <c r="I3011" i="24"/>
  <c r="I3012" i="24"/>
  <c r="I3013" i="24"/>
  <c r="I3014" i="24"/>
  <c r="J3014" i="24" s="1"/>
  <c r="I3015" i="24"/>
  <c r="I3016" i="24"/>
  <c r="I3017" i="24"/>
  <c r="I3018" i="24"/>
  <c r="I3019" i="24"/>
  <c r="I3020" i="24"/>
  <c r="I3021" i="24"/>
  <c r="J3021" i="24" s="1"/>
  <c r="I3022" i="24"/>
  <c r="I3023" i="24"/>
  <c r="I3024" i="24"/>
  <c r="I3025" i="24"/>
  <c r="J3025" i="24" s="1"/>
  <c r="I3026" i="24"/>
  <c r="I3027" i="24"/>
  <c r="I3028" i="24"/>
  <c r="I3029" i="24"/>
  <c r="I3030" i="24"/>
  <c r="I3031" i="24"/>
  <c r="I3032" i="24"/>
  <c r="I3033" i="24"/>
  <c r="I3034" i="24"/>
  <c r="J3034" i="24" s="1"/>
  <c r="I3035" i="24"/>
  <c r="I3036" i="24"/>
  <c r="I3037" i="24"/>
  <c r="I3038" i="24"/>
  <c r="I3039" i="24"/>
  <c r="I3040" i="24"/>
  <c r="I3041" i="24"/>
  <c r="I3042" i="24"/>
  <c r="I3043" i="24"/>
  <c r="I3044" i="24"/>
  <c r="I3045" i="24"/>
  <c r="I3046" i="24"/>
  <c r="I3047" i="24"/>
  <c r="I3048" i="24"/>
  <c r="I3049" i="24"/>
  <c r="I3050" i="24"/>
  <c r="J3050" i="24" s="1"/>
  <c r="I3051" i="24"/>
  <c r="I3052" i="24"/>
  <c r="I3053" i="24"/>
  <c r="I3054" i="24"/>
  <c r="J3054" i="24" s="1"/>
  <c r="I3055" i="24"/>
  <c r="I3056" i="24"/>
  <c r="I3057" i="24"/>
  <c r="I3058" i="24"/>
  <c r="I3059" i="24"/>
  <c r="I3060" i="24"/>
  <c r="J3060" i="24" s="1"/>
  <c r="I3061" i="24"/>
  <c r="I3062" i="24"/>
  <c r="I3063" i="24"/>
  <c r="J3063" i="24" s="1"/>
  <c r="I3064" i="24"/>
  <c r="I3065" i="24"/>
  <c r="J3065" i="24" s="1"/>
  <c r="I3066" i="24"/>
  <c r="I3067" i="24"/>
  <c r="I3068" i="24"/>
  <c r="I3069" i="24"/>
  <c r="I3070" i="24"/>
  <c r="I3071" i="24"/>
  <c r="I3072" i="24"/>
  <c r="I3073" i="24"/>
  <c r="I3074" i="24"/>
  <c r="J3074" i="24" s="1"/>
  <c r="I3075" i="24"/>
  <c r="I3076" i="24"/>
  <c r="I3077" i="24"/>
  <c r="I3078" i="24"/>
  <c r="I3079" i="24"/>
  <c r="I3080" i="24"/>
  <c r="I3081" i="24"/>
  <c r="I3082" i="24"/>
  <c r="J3082" i="24" s="1"/>
  <c r="I3083" i="24"/>
  <c r="J3083" i="24" s="1"/>
  <c r="I3084" i="24"/>
  <c r="I3085" i="24"/>
  <c r="I3086" i="24"/>
  <c r="I3087" i="24"/>
  <c r="I3088" i="24"/>
  <c r="I3089" i="24"/>
  <c r="I3090" i="24"/>
  <c r="I3091" i="24"/>
  <c r="I3092" i="24"/>
  <c r="I3093" i="24"/>
  <c r="I3094" i="24"/>
  <c r="J3094" i="24" s="1"/>
  <c r="I3095" i="24"/>
  <c r="I3096" i="24"/>
  <c r="I3097" i="24"/>
  <c r="I3098" i="24"/>
  <c r="I3099" i="24"/>
  <c r="I3100" i="24"/>
  <c r="J3100" i="24" s="1"/>
  <c r="I3101" i="24"/>
  <c r="J3101" i="24" s="1"/>
  <c r="I3102" i="24"/>
  <c r="I3103" i="24"/>
  <c r="I3104" i="24"/>
  <c r="I3105" i="24"/>
  <c r="I3106" i="24"/>
  <c r="I3107" i="24"/>
  <c r="J3107" i="24" s="1"/>
  <c r="I3108" i="24"/>
  <c r="I3109" i="24"/>
  <c r="I3110" i="24"/>
  <c r="I3111" i="24"/>
  <c r="J3111" i="24" s="1"/>
  <c r="I3112" i="24"/>
  <c r="I3113" i="24"/>
  <c r="I3114" i="24"/>
  <c r="J3114" i="24" s="1"/>
  <c r="I3115" i="24"/>
  <c r="I3116" i="24"/>
  <c r="I3117" i="24"/>
  <c r="I3118" i="24"/>
  <c r="I3119" i="24"/>
  <c r="I3120" i="24"/>
  <c r="I3121" i="24"/>
  <c r="I3122" i="24"/>
  <c r="J3122" i="24" s="1"/>
  <c r="I3123" i="24"/>
  <c r="J3123" i="24" s="1"/>
  <c r="I3124" i="24"/>
  <c r="I3125" i="24"/>
  <c r="I3126" i="24"/>
  <c r="I3127" i="24"/>
  <c r="I3128" i="24"/>
  <c r="I3129" i="24"/>
  <c r="I3130" i="24"/>
  <c r="J3130" i="24" s="1"/>
  <c r="I3131" i="24"/>
  <c r="I3132" i="24"/>
  <c r="I3133" i="24"/>
  <c r="I3134" i="24"/>
  <c r="J3134" i="24" s="1"/>
  <c r="I3135" i="24"/>
  <c r="I3136" i="24"/>
  <c r="I3137" i="24"/>
  <c r="I3138" i="24"/>
  <c r="I3139" i="24"/>
  <c r="I3140" i="24"/>
  <c r="I3141" i="24"/>
  <c r="I3142" i="24"/>
  <c r="I3143" i="24"/>
  <c r="I3144" i="24"/>
  <c r="I3145" i="24"/>
  <c r="J3145" i="24" s="1"/>
  <c r="I3146" i="24"/>
  <c r="I3147" i="24"/>
  <c r="I3148" i="24"/>
  <c r="I3149" i="24"/>
  <c r="I3150" i="24"/>
  <c r="I3151" i="24"/>
  <c r="I3152" i="24"/>
  <c r="I3153" i="24"/>
  <c r="I3154" i="24"/>
  <c r="J3154" i="24" s="1"/>
  <c r="I3155" i="24"/>
  <c r="I3156" i="24"/>
  <c r="I3157" i="24"/>
  <c r="I3158" i="24"/>
  <c r="J3158" i="24" s="1"/>
  <c r="I3159" i="24"/>
  <c r="I3160" i="24"/>
  <c r="J3160" i="24" s="1"/>
  <c r="I3161" i="24"/>
  <c r="I3162" i="24"/>
  <c r="I3163" i="24"/>
  <c r="I3164" i="24"/>
  <c r="I3165" i="24"/>
  <c r="I3166" i="24"/>
  <c r="I3167" i="24"/>
  <c r="I3168" i="24"/>
  <c r="I3169" i="24"/>
  <c r="I3170" i="24"/>
  <c r="I3171" i="24"/>
  <c r="I3172" i="24"/>
  <c r="I3173" i="24"/>
  <c r="I3174" i="24"/>
  <c r="J3174" i="24" s="1"/>
  <c r="I3175" i="24"/>
  <c r="I3176" i="24"/>
  <c r="I3177" i="24"/>
  <c r="I3178" i="24"/>
  <c r="I3179" i="24"/>
  <c r="I3180" i="24"/>
  <c r="I3181" i="24"/>
  <c r="J3181" i="24" s="1"/>
  <c r="I3182" i="24"/>
  <c r="I3183" i="24"/>
  <c r="I3184" i="24"/>
  <c r="I3185" i="24"/>
  <c r="J3185" i="24" s="1"/>
  <c r="I3186" i="24"/>
  <c r="I3187" i="24"/>
  <c r="I3188" i="24"/>
  <c r="I3189" i="24"/>
  <c r="I3190" i="24"/>
  <c r="I3191" i="24"/>
  <c r="I3192" i="24"/>
  <c r="I3193" i="24"/>
  <c r="I3194" i="24"/>
  <c r="J3194" i="24" s="1"/>
  <c r="I3195" i="24"/>
  <c r="I3196" i="24"/>
  <c r="I3197" i="24"/>
  <c r="I3198" i="24"/>
  <c r="I3199" i="24"/>
  <c r="I3200" i="24"/>
  <c r="I3201" i="24"/>
  <c r="I3202" i="24"/>
  <c r="I3203" i="24"/>
  <c r="J3203" i="24" s="1"/>
  <c r="I3204" i="24"/>
  <c r="I3205" i="24"/>
  <c r="I3206" i="24"/>
  <c r="I3207" i="24"/>
  <c r="I3208" i="24"/>
  <c r="I3209" i="24"/>
  <c r="J3209" i="24" s="1"/>
  <c r="I3210" i="24"/>
  <c r="I3211" i="24"/>
  <c r="I3212" i="24"/>
  <c r="I3213" i="24"/>
  <c r="I3214" i="24"/>
  <c r="J3214" i="24" s="1"/>
  <c r="I3215" i="24"/>
  <c r="I3216" i="24"/>
  <c r="I3217" i="24"/>
  <c r="I3218" i="24"/>
  <c r="J3218" i="24" s="1"/>
  <c r="I3219" i="24"/>
  <c r="I3220" i="24"/>
  <c r="J3220" i="24" s="1"/>
  <c r="I3221" i="24"/>
  <c r="I3222" i="24"/>
  <c r="I3223" i="24"/>
  <c r="I3224" i="24"/>
  <c r="I3225" i="24"/>
  <c r="I3226" i="24"/>
  <c r="J3226" i="24" s="1"/>
  <c r="I3227" i="24"/>
  <c r="I3228" i="24"/>
  <c r="I3229" i="24"/>
  <c r="J3229" i="24" s="1"/>
  <c r="I3230" i="24"/>
  <c r="J3230" i="24" s="1"/>
  <c r="I3231" i="24"/>
  <c r="I3232" i="24"/>
  <c r="I3233" i="24"/>
  <c r="I3234" i="24"/>
  <c r="J3234" i="24" s="1"/>
  <c r="I3235" i="24"/>
  <c r="I3236" i="24"/>
  <c r="I3237" i="24"/>
  <c r="I3238" i="24"/>
  <c r="I3239" i="24"/>
  <c r="I3240" i="24"/>
  <c r="J3240" i="24" s="1"/>
  <c r="I3241" i="24"/>
  <c r="I3242" i="24"/>
  <c r="I3243" i="24"/>
  <c r="J3243" i="24" s="1"/>
  <c r="I3244" i="24"/>
  <c r="J3244" i="24" s="1"/>
  <c r="I3245" i="24"/>
  <c r="I3246" i="24"/>
  <c r="I3247" i="24"/>
  <c r="I3248" i="24"/>
  <c r="I3249" i="24"/>
  <c r="J3249" i="24" s="1"/>
  <c r="I3250" i="24"/>
  <c r="I3251" i="24"/>
  <c r="I3252" i="24"/>
  <c r="I3253" i="24"/>
  <c r="I3254" i="24"/>
  <c r="J3254" i="24" s="1"/>
  <c r="I3255" i="24"/>
  <c r="I3256" i="24"/>
  <c r="I3257" i="24"/>
  <c r="I3258" i="24"/>
  <c r="J3258" i="24" s="1"/>
  <c r="I3259" i="24"/>
  <c r="I3260" i="24"/>
  <c r="J3260" i="24" s="1"/>
  <c r="I3261" i="24"/>
  <c r="I3262" i="24"/>
  <c r="I3263" i="24"/>
  <c r="I3264" i="24"/>
  <c r="I3265" i="24"/>
  <c r="J3265" i="24" s="1"/>
  <c r="I3266" i="24"/>
  <c r="J3266" i="24" s="1"/>
  <c r="I3267" i="24"/>
  <c r="I3268" i="24"/>
  <c r="I3269" i="24"/>
  <c r="J3269" i="24" s="1"/>
  <c r="I3270" i="24"/>
  <c r="I3271" i="24"/>
  <c r="I3272" i="24"/>
  <c r="J3272" i="24" s="1"/>
  <c r="I3273" i="24"/>
  <c r="I3274" i="24"/>
  <c r="J3274" i="24" s="1"/>
  <c r="I3275" i="24"/>
  <c r="I3276" i="24"/>
  <c r="I3277" i="24"/>
  <c r="I3278" i="24"/>
  <c r="J3278" i="24" s="1"/>
  <c r="I3279" i="24"/>
  <c r="I3280" i="24"/>
  <c r="J3280" i="24" s="1"/>
  <c r="I3281" i="24"/>
  <c r="I3282" i="24"/>
  <c r="I3283" i="24"/>
  <c r="J3283" i="24" s="1"/>
  <c r="I3284" i="24"/>
  <c r="I3285" i="24"/>
  <c r="I3286" i="24"/>
  <c r="I3287" i="24"/>
  <c r="I3288" i="24"/>
  <c r="I3289" i="24"/>
  <c r="J3289" i="24" s="1"/>
  <c r="I3290" i="24"/>
  <c r="I3291" i="24"/>
  <c r="I3292" i="24"/>
  <c r="I3293" i="24"/>
  <c r="I3294" i="24"/>
  <c r="J3294" i="24" s="1"/>
  <c r="I3295" i="24"/>
  <c r="I3296" i="24"/>
  <c r="I3297" i="24"/>
  <c r="I3298" i="24"/>
  <c r="I3299" i="24"/>
  <c r="I3300" i="24"/>
  <c r="J3300" i="24" s="1"/>
  <c r="I3301" i="24"/>
  <c r="I3302" i="24"/>
  <c r="I3303" i="24"/>
  <c r="I3304" i="24"/>
  <c r="I3305" i="24"/>
  <c r="I3306" i="24"/>
  <c r="I3307" i="24"/>
  <c r="I3308" i="24"/>
  <c r="I3309" i="24"/>
  <c r="J3309" i="24" s="1"/>
  <c r="I3310" i="24"/>
  <c r="I3311" i="24"/>
  <c r="I3312" i="24"/>
  <c r="I3313" i="24"/>
  <c r="I3314" i="24"/>
  <c r="I3315" i="24"/>
  <c r="J3315" i="24" s="1"/>
  <c r="I3316" i="24"/>
  <c r="I3317" i="24"/>
  <c r="I3318" i="24"/>
  <c r="I3319" i="24"/>
  <c r="I3320" i="24"/>
  <c r="J3320" i="24" s="1"/>
  <c r="I3321" i="24"/>
  <c r="I3322" i="24"/>
  <c r="I3323" i="24"/>
  <c r="J3323" i="24" s="1"/>
  <c r="I3324" i="24"/>
  <c r="I3325" i="24"/>
  <c r="I3326" i="24"/>
  <c r="J3326" i="24" s="1"/>
  <c r="I3327" i="24"/>
  <c r="I3328" i="24"/>
  <c r="I3329" i="24"/>
  <c r="J3329" i="24" s="1"/>
  <c r="I3330" i="24"/>
  <c r="J3330" i="24" s="1"/>
  <c r="I3331" i="24"/>
  <c r="I3332" i="24"/>
  <c r="I3333" i="24"/>
  <c r="I3334" i="24"/>
  <c r="I3335" i="24"/>
  <c r="I3336" i="24"/>
  <c r="J3336" i="24" s="1"/>
  <c r="I3337" i="24"/>
  <c r="I3338" i="24"/>
  <c r="J3338" i="24" s="1"/>
  <c r="I3339" i="24"/>
  <c r="I3340" i="24"/>
  <c r="J3340" i="24" s="1"/>
  <c r="I3341" i="24"/>
  <c r="I3342" i="24"/>
  <c r="I3343" i="24"/>
  <c r="J3343" i="24" s="1"/>
  <c r="I3344" i="24"/>
  <c r="I3345" i="24"/>
  <c r="I3346" i="24"/>
  <c r="I3347" i="24"/>
  <c r="J3347" i="24" s="1"/>
  <c r="I3348" i="24"/>
  <c r="I3349" i="24"/>
  <c r="J3349" i="24" s="1"/>
  <c r="I3350" i="24"/>
  <c r="J3350" i="24" s="1"/>
  <c r="I3351" i="24"/>
  <c r="J3351" i="24" s="1"/>
  <c r="I3352" i="24"/>
  <c r="I3353" i="24"/>
  <c r="I3354" i="24"/>
  <c r="I3355" i="24"/>
  <c r="I3356" i="24"/>
  <c r="I3357" i="24"/>
  <c r="J3357" i="24" s="1"/>
  <c r="I3358" i="24"/>
  <c r="I3359" i="24"/>
  <c r="I3360" i="24"/>
  <c r="J3360" i="24" s="1"/>
  <c r="I3361" i="24"/>
  <c r="I3362" i="24"/>
  <c r="I3363" i="24"/>
  <c r="I3364" i="24"/>
  <c r="I3365" i="24"/>
  <c r="I3366" i="24"/>
  <c r="J3366" i="24" s="1"/>
  <c r="I3367" i="24"/>
  <c r="I3368" i="24"/>
  <c r="I3369" i="24"/>
  <c r="J3369" i="24" s="1"/>
  <c r="I3370" i="24"/>
  <c r="I3371" i="24"/>
  <c r="I3372" i="24"/>
  <c r="J3372" i="24" s="1"/>
  <c r="I3373" i="24"/>
  <c r="I3374" i="24"/>
  <c r="I3375" i="24"/>
  <c r="I3376" i="24"/>
  <c r="J3376" i="24" s="1"/>
  <c r="I3377" i="24"/>
  <c r="I3378" i="24"/>
  <c r="I3379" i="24"/>
  <c r="J3379" i="24" s="1"/>
  <c r="I3380" i="24"/>
  <c r="J3380" i="24" s="1"/>
  <c r="I3381" i="24"/>
  <c r="I3382" i="24"/>
  <c r="I3383" i="24"/>
  <c r="I3384" i="24"/>
  <c r="I3385" i="24"/>
  <c r="I3386" i="24"/>
  <c r="J3386" i="24" s="1"/>
  <c r="I3387" i="24"/>
  <c r="J3387" i="24" s="1"/>
  <c r="I3388" i="24"/>
  <c r="I3389" i="24"/>
  <c r="J3389" i="24" s="1"/>
  <c r="I3390" i="24"/>
  <c r="J3390" i="24" s="1"/>
  <c r="I3391" i="24"/>
  <c r="I3392" i="24"/>
  <c r="J3392" i="24" s="1"/>
  <c r="I3393" i="24"/>
  <c r="I3394" i="24"/>
  <c r="I3395" i="24"/>
  <c r="I3396" i="24"/>
  <c r="I3397" i="24"/>
  <c r="I3398" i="24"/>
  <c r="J3398" i="24" s="1"/>
  <c r="I3399" i="24"/>
  <c r="I3400" i="24"/>
  <c r="J3400" i="24" s="1"/>
  <c r="I3401" i="24"/>
  <c r="I3402" i="24"/>
  <c r="I3403" i="24"/>
  <c r="J3403" i="24" s="1"/>
  <c r="I3404" i="24"/>
  <c r="J3404" i="24" s="1"/>
  <c r="I3405" i="24"/>
  <c r="I3406" i="24"/>
  <c r="I3407" i="24"/>
  <c r="J3407" i="24" s="1"/>
  <c r="I3408" i="24"/>
  <c r="I3409" i="24"/>
  <c r="J3409" i="24" s="1"/>
  <c r="I3410" i="24"/>
  <c r="J3410" i="24" s="1"/>
  <c r="I3411" i="24"/>
  <c r="I3412" i="24"/>
  <c r="J3412" i="24" s="1"/>
  <c r="I3413" i="24"/>
  <c r="I3414" i="24"/>
  <c r="J3414" i="24" s="1"/>
  <c r="I3415" i="24"/>
  <c r="I3416" i="24"/>
  <c r="I3417" i="24"/>
  <c r="I3418" i="24"/>
  <c r="I3419" i="24"/>
  <c r="J3419" i="24" s="1"/>
  <c r="I3420" i="24"/>
  <c r="J3420" i="24" s="1"/>
  <c r="I3421" i="24"/>
  <c r="J3421" i="24" s="1"/>
  <c r="I3422" i="24"/>
  <c r="J3422" i="24" s="1"/>
  <c r="I3423" i="24"/>
  <c r="J3423" i="24" s="1"/>
  <c r="I3424" i="24"/>
  <c r="I3425" i="24"/>
  <c r="I3426" i="24"/>
  <c r="I3427" i="24"/>
  <c r="I3428" i="24"/>
  <c r="I3429" i="24"/>
  <c r="J3429" i="24" s="1"/>
  <c r="I3430" i="24"/>
  <c r="I3431" i="24"/>
  <c r="I3432" i="24"/>
  <c r="J3432" i="24" s="1"/>
  <c r="I3433" i="24"/>
  <c r="I3434" i="24"/>
  <c r="I3435" i="24"/>
  <c r="I3436" i="24"/>
  <c r="I3437" i="24"/>
  <c r="I3438" i="24"/>
  <c r="I3439" i="24"/>
  <c r="I3440" i="24"/>
  <c r="J3440" i="24" s="1"/>
  <c r="I3441" i="24"/>
  <c r="I3442" i="24"/>
  <c r="I3443" i="24"/>
  <c r="J3443" i="24" s="1"/>
  <c r="I3444" i="24"/>
  <c r="I3445" i="24"/>
  <c r="I3446" i="24"/>
  <c r="I3447" i="24"/>
  <c r="I3448" i="24"/>
  <c r="I3449" i="24"/>
  <c r="J3449" i="24" s="1"/>
  <c r="I3450" i="24"/>
  <c r="J3450" i="24" s="1"/>
  <c r="I3451" i="24"/>
  <c r="I3452" i="24"/>
  <c r="J3452" i="24" s="1"/>
  <c r="I3453" i="24"/>
  <c r="I3454" i="24"/>
  <c r="I3455" i="24"/>
  <c r="I3456" i="24"/>
  <c r="I3457" i="24"/>
  <c r="I3458" i="24"/>
  <c r="I3459" i="24"/>
  <c r="I3460" i="24"/>
  <c r="I3461" i="24"/>
  <c r="I3462" i="24"/>
  <c r="I3463" i="24"/>
  <c r="J3463" i="24" s="1"/>
  <c r="I3464" i="24"/>
  <c r="I3465" i="24"/>
  <c r="I3466" i="24"/>
  <c r="I3467" i="24"/>
  <c r="I3468" i="24"/>
  <c r="I3469" i="24"/>
  <c r="J3469" i="24" s="1"/>
  <c r="I3470" i="24"/>
  <c r="J3470" i="24" s="1"/>
  <c r="I3471" i="24"/>
  <c r="I3472" i="24"/>
  <c r="J3472" i="24" s="1"/>
  <c r="I3473" i="24"/>
  <c r="J3473" i="24" s="1"/>
  <c r="I3474" i="24"/>
  <c r="I3475" i="24"/>
  <c r="I3476" i="24"/>
  <c r="I3477" i="24"/>
  <c r="I3478" i="24"/>
  <c r="I3479" i="24"/>
  <c r="I3480" i="24"/>
  <c r="I3481" i="24"/>
  <c r="I3482" i="24"/>
  <c r="I3483" i="24"/>
  <c r="I3484" i="24"/>
  <c r="I3485" i="24"/>
  <c r="J3485" i="24" s="1"/>
  <c r="I3486" i="24"/>
  <c r="I3487" i="24"/>
  <c r="J3487" i="24" s="1"/>
  <c r="I3488" i="24"/>
  <c r="I3489" i="24"/>
  <c r="J3489" i="24" s="1"/>
  <c r="I3490" i="24"/>
  <c r="I3491" i="24"/>
  <c r="I3492" i="24"/>
  <c r="J3492" i="24" s="1"/>
  <c r="I3493" i="24"/>
  <c r="I3494" i="24"/>
  <c r="I3495" i="24"/>
  <c r="I3496" i="24"/>
  <c r="I3497" i="24"/>
  <c r="I3498" i="24"/>
  <c r="I3499" i="24"/>
  <c r="I3500" i="24"/>
  <c r="J3500" i="24" s="1"/>
  <c r="I3501" i="24"/>
  <c r="J3501" i="24" s="1"/>
  <c r="I3502" i="24"/>
  <c r="I3503" i="24"/>
  <c r="J3503" i="24" s="1"/>
  <c r="I3504" i="24"/>
  <c r="I3505" i="24"/>
  <c r="J3505" i="24" s="1"/>
  <c r="I3506" i="24"/>
  <c r="J3506" i="24" s="1"/>
  <c r="I3507" i="24"/>
  <c r="I3508" i="24"/>
  <c r="I3509" i="24"/>
  <c r="J3509" i="24" s="1"/>
  <c r="I3510" i="24"/>
  <c r="I3511" i="24"/>
  <c r="I3512" i="24"/>
  <c r="J3512" i="24" s="1"/>
  <c r="I3513" i="24"/>
  <c r="I3514" i="24"/>
  <c r="I3515" i="24"/>
  <c r="I3516" i="24"/>
  <c r="I3517" i="24"/>
  <c r="I3518" i="24"/>
  <c r="I3519" i="24"/>
  <c r="I3520" i="24"/>
  <c r="J3520" i="24" s="1"/>
  <c r="I3521" i="24"/>
  <c r="I3522" i="24"/>
  <c r="I3523" i="24"/>
  <c r="I3524" i="24"/>
  <c r="I3525" i="24"/>
  <c r="I3526" i="24"/>
  <c r="H3526" i="24" s="1"/>
  <c r="I3527" i="24"/>
  <c r="I3528" i="24"/>
  <c r="I3529" i="24"/>
  <c r="J3529" i="24" s="1"/>
  <c r="I3530" i="24"/>
  <c r="I3531" i="24"/>
  <c r="J3531" i="24" s="1"/>
  <c r="I3532" i="24"/>
  <c r="J3532" i="24" s="1"/>
  <c r="I3533" i="24"/>
  <c r="I3534" i="24"/>
  <c r="I3535" i="24"/>
  <c r="J3535" i="24" s="1"/>
  <c r="I3536" i="24"/>
  <c r="I3537" i="24"/>
  <c r="I3538" i="24"/>
  <c r="J3538" i="24" s="1"/>
  <c r="I3539" i="24"/>
  <c r="I3540" i="24"/>
  <c r="J3540" i="24" s="1"/>
  <c r="I3541" i="24"/>
  <c r="I3542" i="24"/>
  <c r="I3543" i="24"/>
  <c r="J3543" i="24" s="1"/>
  <c r="I3544" i="24"/>
  <c r="I3545" i="24"/>
  <c r="I3546" i="24"/>
  <c r="I3547" i="24"/>
  <c r="I3548" i="24"/>
  <c r="I3549" i="24"/>
  <c r="J3549" i="24" s="1"/>
  <c r="I3550" i="24"/>
  <c r="I3551" i="24"/>
  <c r="I3552" i="24"/>
  <c r="J3552" i="24" s="1"/>
  <c r="I3553" i="24"/>
  <c r="I3554" i="24"/>
  <c r="I3555" i="24"/>
  <c r="I3556" i="24"/>
  <c r="I3557" i="24"/>
  <c r="J3557" i="24" s="1"/>
  <c r="I3558" i="24"/>
  <c r="I3559" i="24"/>
  <c r="I3560" i="24"/>
  <c r="J3560" i="24" s="1"/>
  <c r="I3561" i="24"/>
  <c r="I3562" i="24"/>
  <c r="I3563" i="24"/>
  <c r="I3564" i="24"/>
  <c r="I3565" i="24"/>
  <c r="I3566" i="24"/>
  <c r="J3566" i="24" s="1"/>
  <c r="I3567" i="24"/>
  <c r="I3568" i="24"/>
  <c r="I3569" i="24"/>
  <c r="J3569" i="24" s="1"/>
  <c r="I3570" i="24"/>
  <c r="J3570" i="24" s="1"/>
  <c r="I3571" i="24"/>
  <c r="J3571" i="24" s="1"/>
  <c r="I3572" i="24"/>
  <c r="J3572" i="24" s="1"/>
  <c r="I3573" i="24"/>
  <c r="I3574" i="24"/>
  <c r="J3574" i="24" s="1"/>
  <c r="I3575" i="24"/>
  <c r="I3576" i="24"/>
  <c r="J3576" i="24" s="1"/>
  <c r="I3577" i="24"/>
  <c r="J3577" i="24" s="1"/>
  <c r="I3578" i="24"/>
  <c r="I3579" i="24"/>
  <c r="J3579" i="24" s="1"/>
  <c r="I3580" i="24"/>
  <c r="J3580" i="24" s="1"/>
  <c r="I3581" i="24"/>
  <c r="I3582" i="24"/>
  <c r="I3583" i="24"/>
  <c r="J3583" i="24" s="1"/>
  <c r="I3584" i="24"/>
  <c r="I3585" i="24"/>
  <c r="I3586" i="24"/>
  <c r="I3587" i="24"/>
  <c r="I3588" i="24"/>
  <c r="I3589" i="24"/>
  <c r="J3589" i="24" s="1"/>
  <c r="I3590" i="24"/>
  <c r="I3591" i="24"/>
  <c r="I3592" i="24"/>
  <c r="J3592" i="24" s="1"/>
  <c r="I3593" i="24"/>
  <c r="I3594" i="24"/>
  <c r="I3595" i="24"/>
  <c r="I3596" i="24"/>
  <c r="I3597" i="24"/>
  <c r="J3597" i="24" s="1"/>
  <c r="I3598" i="24"/>
  <c r="I3599" i="24"/>
  <c r="I3600" i="24"/>
  <c r="I3601" i="24"/>
  <c r="J3601" i="24" s="1"/>
  <c r="I3602" i="24"/>
  <c r="I3603" i="24"/>
  <c r="I3604" i="24"/>
  <c r="J3604" i="24" s="1"/>
  <c r="I3605" i="24"/>
  <c r="J3605" i="24" s="1"/>
  <c r="I3606" i="24"/>
  <c r="I3607" i="24"/>
  <c r="I3608" i="24"/>
  <c r="I3609" i="24"/>
  <c r="J3609" i="24" s="1"/>
  <c r="I3610" i="24"/>
  <c r="I3611" i="24"/>
  <c r="I3612" i="24"/>
  <c r="J3612" i="24" s="1"/>
  <c r="I3613" i="24"/>
  <c r="I3614" i="24"/>
  <c r="I3615" i="24"/>
  <c r="I3616" i="24"/>
  <c r="I3617" i="24"/>
  <c r="I3618" i="24"/>
  <c r="I3619" i="24"/>
  <c r="I3620" i="24"/>
  <c r="I3621" i="24"/>
  <c r="I3622" i="24"/>
  <c r="I3623" i="24"/>
  <c r="I3624" i="24"/>
  <c r="I3625" i="24"/>
  <c r="I3626" i="24"/>
  <c r="I3627" i="24"/>
  <c r="J3627" i="24" s="1"/>
  <c r="I3628" i="24"/>
  <c r="I3629" i="24"/>
  <c r="J3629" i="24" s="1"/>
  <c r="I3630" i="24"/>
  <c r="J3630" i="24" s="1"/>
  <c r="I3631" i="24"/>
  <c r="I3632" i="24"/>
  <c r="J3632" i="24" s="1"/>
  <c r="I3633" i="24"/>
  <c r="I3634" i="24"/>
  <c r="I3635" i="24"/>
  <c r="J3635" i="24" s="1"/>
  <c r="I3636" i="24"/>
  <c r="I3637" i="24"/>
  <c r="I3638" i="24"/>
  <c r="I3639" i="24"/>
  <c r="J3639" i="24" s="1"/>
  <c r="I3640" i="24"/>
  <c r="J3640" i="24" s="1"/>
  <c r="I3641" i="24"/>
  <c r="J3641" i="24" s="1"/>
  <c r="I3642" i="24"/>
  <c r="I3643" i="24"/>
  <c r="I3644" i="24"/>
  <c r="I3645" i="24"/>
  <c r="I3646" i="24"/>
  <c r="I3647" i="24"/>
  <c r="I3648" i="24"/>
  <c r="I3649" i="24"/>
  <c r="J3649" i="24" s="1"/>
  <c r="I3650" i="24"/>
  <c r="I3651" i="24"/>
  <c r="I3652" i="24"/>
  <c r="J3652" i="24" s="1"/>
  <c r="I3653" i="24"/>
  <c r="I3654" i="24"/>
  <c r="I3655" i="24"/>
  <c r="I3656" i="24"/>
  <c r="I3657" i="24"/>
  <c r="J3657" i="24" s="1"/>
  <c r="I3658" i="24"/>
  <c r="I3659" i="24"/>
  <c r="I3660" i="24"/>
  <c r="I3661" i="24"/>
  <c r="I3662" i="24"/>
  <c r="I3663" i="24"/>
  <c r="J3663" i="24" s="1"/>
  <c r="I3664" i="24"/>
  <c r="I3665" i="24"/>
  <c r="J3665" i="24" s="1"/>
  <c r="I3666" i="24"/>
  <c r="J3666" i="24" s="1"/>
  <c r="I3667" i="24"/>
  <c r="I3668" i="24"/>
  <c r="I3669" i="24"/>
  <c r="J3669" i="24" s="1"/>
  <c r="I3670" i="24"/>
  <c r="I3671" i="24"/>
  <c r="I3672" i="24"/>
  <c r="J3672" i="24" s="1"/>
  <c r="I3673" i="24"/>
  <c r="I3674" i="24"/>
  <c r="I3675" i="24"/>
  <c r="I3676" i="24"/>
  <c r="I3677" i="24"/>
  <c r="I3678" i="24"/>
  <c r="I3679" i="24"/>
  <c r="I3680" i="24"/>
  <c r="J3680" i="24" s="1"/>
  <c r="I3681" i="24"/>
  <c r="I3682" i="24"/>
  <c r="I3683" i="24"/>
  <c r="J3683" i="24" s="1"/>
  <c r="I3684" i="24"/>
  <c r="J3684" i="24" s="1"/>
  <c r="I3685" i="24"/>
  <c r="I3686" i="24"/>
  <c r="I3687" i="24"/>
  <c r="J3687" i="24" s="1"/>
  <c r="I3688" i="24"/>
  <c r="I3689" i="24"/>
  <c r="J3689" i="24" s="1"/>
  <c r="I3690" i="24"/>
  <c r="J3690" i="24" s="1"/>
  <c r="I3691" i="24"/>
  <c r="I3692" i="24"/>
  <c r="J3692" i="24" s="1"/>
  <c r="I3693" i="24"/>
  <c r="J3693" i="24" s="1"/>
  <c r="I3694" i="24"/>
  <c r="I3695" i="24"/>
  <c r="I3696" i="24"/>
  <c r="I3697" i="24"/>
  <c r="I3698" i="24"/>
  <c r="J3698" i="24" s="1"/>
  <c r="I3699" i="24"/>
  <c r="I3700" i="24"/>
  <c r="J3700" i="24" s="1"/>
  <c r="I3701" i="24"/>
  <c r="J3701" i="24" s="1"/>
  <c r="I3702" i="24"/>
  <c r="J3702" i="24" s="1"/>
  <c r="I3703" i="24"/>
  <c r="I3704" i="24"/>
  <c r="I3705" i="24"/>
  <c r="I3706" i="24"/>
  <c r="I3707" i="24"/>
  <c r="I3708" i="24"/>
  <c r="I3709" i="24"/>
  <c r="J3709" i="24" s="1"/>
  <c r="I3710" i="24"/>
  <c r="I3711" i="24"/>
  <c r="J3711" i="24" s="1"/>
  <c r="I3712" i="24"/>
  <c r="J3712" i="24" s="1"/>
  <c r="I3713" i="24"/>
  <c r="I3714" i="24"/>
  <c r="I3715" i="24"/>
  <c r="I3716" i="24"/>
  <c r="I3717" i="24"/>
  <c r="I3718" i="24"/>
  <c r="I3719" i="24"/>
  <c r="I3720" i="24"/>
  <c r="J3720" i="24" s="1"/>
  <c r="I3721" i="24"/>
  <c r="I3722" i="24"/>
  <c r="I3723" i="24"/>
  <c r="I3724" i="24"/>
  <c r="I3725" i="24"/>
  <c r="J3725" i="24" s="1"/>
  <c r="I3726" i="24"/>
  <c r="J3726" i="24" s="1"/>
  <c r="I3727" i="24"/>
  <c r="I3728" i="24"/>
  <c r="I3729" i="24"/>
  <c r="J3729" i="24" s="1"/>
  <c r="I3730" i="24"/>
  <c r="I3731" i="24"/>
  <c r="I3732" i="24"/>
  <c r="I3733" i="24"/>
  <c r="I3734" i="24"/>
  <c r="I3735" i="24"/>
  <c r="I3736" i="24"/>
  <c r="I3737" i="24"/>
  <c r="I3738" i="24"/>
  <c r="I3739" i="24"/>
  <c r="I3740" i="24"/>
  <c r="J3740" i="24" s="1"/>
  <c r="I3741" i="24"/>
  <c r="I3742" i="24"/>
  <c r="I3743" i="24"/>
  <c r="I3744" i="24"/>
  <c r="I3745" i="24"/>
  <c r="I3746" i="24"/>
  <c r="I3747" i="24"/>
  <c r="I3748" i="24"/>
  <c r="I3749" i="24"/>
  <c r="J3749" i="24" s="1"/>
  <c r="I3750" i="24"/>
  <c r="J3750" i="24" s="1"/>
  <c r="I3751" i="24"/>
  <c r="I3752" i="24"/>
  <c r="J3752" i="24" s="1"/>
  <c r="I3753" i="24"/>
  <c r="I3754" i="24"/>
  <c r="J3754" i="24" s="1"/>
  <c r="I3755" i="24"/>
  <c r="I3756" i="24"/>
  <c r="I3757" i="24"/>
  <c r="I3758" i="24"/>
  <c r="I3759" i="24"/>
  <c r="I3760" i="24"/>
  <c r="J3760" i="24" s="1"/>
  <c r="I3761" i="24"/>
  <c r="I3762" i="24"/>
  <c r="I3763" i="24"/>
  <c r="J3763" i="24" s="1"/>
  <c r="I3764" i="24"/>
  <c r="I3765" i="24"/>
  <c r="I3766" i="24"/>
  <c r="I3767" i="24"/>
  <c r="I3768" i="24"/>
  <c r="I3769" i="24"/>
  <c r="J3769" i="24" s="1"/>
  <c r="I3770" i="24"/>
  <c r="I3771" i="24"/>
  <c r="I3772" i="24"/>
  <c r="J3772" i="24" s="1"/>
  <c r="I3773" i="24"/>
  <c r="I3774" i="24"/>
  <c r="J3774" i="24" s="1"/>
  <c r="I3775" i="24"/>
  <c r="I3776" i="24"/>
  <c r="I3777" i="24"/>
  <c r="J3777" i="24" s="1"/>
  <c r="I3778" i="24"/>
  <c r="I3779" i="24"/>
  <c r="J3779" i="24" s="1"/>
  <c r="I3780" i="24"/>
  <c r="J3780" i="24" s="1"/>
  <c r="I3781" i="24"/>
  <c r="I3782" i="24"/>
  <c r="J3782" i="24" s="1"/>
  <c r="I3783" i="24"/>
  <c r="I3784" i="24"/>
  <c r="I3785" i="24"/>
  <c r="J3785" i="24" s="1"/>
  <c r="I3786" i="24"/>
  <c r="I3787" i="24"/>
  <c r="I3788" i="24"/>
  <c r="I3789" i="24"/>
  <c r="J3789" i="24" s="1"/>
  <c r="I3790" i="24"/>
  <c r="I3791" i="24"/>
  <c r="J3791" i="24" s="1"/>
  <c r="I3792" i="24"/>
  <c r="J3792" i="24" s="1"/>
  <c r="I3793" i="24"/>
  <c r="I3794" i="24"/>
  <c r="I3795" i="24"/>
  <c r="J3795" i="24" s="1"/>
  <c r="I3796" i="24"/>
  <c r="I3797" i="24"/>
  <c r="J3797" i="24" s="1"/>
  <c r="I3798" i="24"/>
  <c r="I3799" i="24"/>
  <c r="J3799" i="24" s="1"/>
  <c r="I3800" i="24"/>
  <c r="J3800" i="24" s="1"/>
  <c r="I3801" i="24"/>
  <c r="J3801" i="24" s="1"/>
  <c r="I3802" i="24"/>
  <c r="I3803" i="24"/>
  <c r="I3804" i="24"/>
  <c r="J3804" i="24" s="1"/>
  <c r="I3805" i="24"/>
  <c r="I3806" i="24"/>
  <c r="I3807" i="24"/>
  <c r="I3808" i="24"/>
  <c r="I3809" i="24"/>
  <c r="J3809" i="24" s="1"/>
  <c r="I3810" i="24"/>
  <c r="I3811" i="24"/>
  <c r="I3812" i="24"/>
  <c r="J3812" i="24" s="1"/>
  <c r="I3813" i="24"/>
  <c r="I3814" i="24"/>
  <c r="J3814" i="24" s="1"/>
  <c r="I3815" i="24"/>
  <c r="I3816" i="24"/>
  <c r="I3817" i="24"/>
  <c r="J3817" i="24" s="1"/>
  <c r="I3818" i="24"/>
  <c r="J3818" i="24" s="1"/>
  <c r="I3819" i="24"/>
  <c r="J3819" i="24" s="1"/>
  <c r="I3820" i="24"/>
  <c r="J3820" i="24" s="1"/>
  <c r="I3821" i="24"/>
  <c r="J3821" i="24" s="1"/>
  <c r="I3822" i="24"/>
  <c r="I3823" i="24"/>
  <c r="J3823" i="24" s="1"/>
  <c r="I3824" i="24"/>
  <c r="I3825" i="24"/>
  <c r="J3825" i="24" s="1"/>
  <c r="I3826" i="24"/>
  <c r="J3826" i="24" s="1"/>
  <c r="I3827" i="24"/>
  <c r="I3828" i="24"/>
  <c r="I3829" i="24"/>
  <c r="J3829" i="24" s="1"/>
  <c r="I3830" i="24"/>
  <c r="I3831" i="24"/>
  <c r="I3832" i="24"/>
  <c r="J3832" i="24" s="1"/>
  <c r="I3833" i="24"/>
  <c r="I3834" i="24"/>
  <c r="I3835" i="24"/>
  <c r="I3836" i="24"/>
  <c r="I3837" i="24"/>
  <c r="I3838" i="24"/>
  <c r="I3839" i="24"/>
  <c r="I3840" i="24"/>
  <c r="I3841" i="24"/>
  <c r="J3841" i="24" s="1"/>
  <c r="I3842" i="24"/>
  <c r="I3843" i="24"/>
  <c r="I3844" i="24"/>
  <c r="I3845" i="24"/>
  <c r="J3845" i="24" s="1"/>
  <c r="I3846" i="24"/>
  <c r="I3847" i="24"/>
  <c r="I3848" i="24"/>
  <c r="I3849" i="24"/>
  <c r="J3849" i="24" s="1"/>
  <c r="I3850" i="24"/>
  <c r="I3851" i="24"/>
  <c r="J3851" i="24" s="1"/>
  <c r="I3852" i="24"/>
  <c r="J3852" i="24" s="1"/>
  <c r="I3853" i="24"/>
  <c r="I3854" i="24"/>
  <c r="I3855" i="24"/>
  <c r="I3856" i="24"/>
  <c r="I3857" i="24"/>
  <c r="J3857" i="24" s="1"/>
  <c r="I3858" i="24"/>
  <c r="I3859" i="24"/>
  <c r="I3860" i="24"/>
  <c r="J3860" i="24" s="1"/>
  <c r="I3861" i="24"/>
  <c r="J3861" i="24" s="1"/>
  <c r="I3862" i="24"/>
  <c r="J3862" i="24" s="1"/>
  <c r="I3863" i="24"/>
  <c r="J3863" i="24" s="1"/>
  <c r="I3864" i="24"/>
  <c r="I3865" i="24"/>
  <c r="J3865" i="24" s="1"/>
  <c r="I3866" i="24"/>
  <c r="J3866" i="24" s="1"/>
  <c r="I3867" i="24"/>
  <c r="I3868" i="24"/>
  <c r="I3869" i="24"/>
  <c r="J3869" i="24" s="1"/>
  <c r="I3870" i="24"/>
  <c r="J3870" i="24" s="1"/>
  <c r="I3871" i="24"/>
  <c r="I3872" i="24"/>
  <c r="J3872" i="24" s="1"/>
  <c r="I3873" i="24"/>
  <c r="I3874" i="24"/>
  <c r="I3875" i="24"/>
  <c r="I3876" i="24"/>
  <c r="I3877" i="24"/>
  <c r="I3878" i="24"/>
  <c r="I3879" i="24"/>
  <c r="J3879" i="24" s="1"/>
  <c r="I3880" i="24"/>
  <c r="I3881" i="24"/>
  <c r="I3882" i="24"/>
  <c r="I3883" i="24"/>
  <c r="J3883" i="24" s="1"/>
  <c r="I3884" i="24"/>
  <c r="I3885" i="24"/>
  <c r="J3885" i="24" s="1"/>
  <c r="I3886" i="24"/>
  <c r="I3887" i="24"/>
  <c r="I3888" i="24"/>
  <c r="I3889" i="24"/>
  <c r="J3889" i="24" s="1"/>
  <c r="I3890" i="24"/>
  <c r="J3890" i="24" s="1"/>
  <c r="I3891" i="24"/>
  <c r="I3892" i="24"/>
  <c r="J3892" i="24" s="1"/>
  <c r="I3893" i="24"/>
  <c r="I3894" i="24"/>
  <c r="I3895" i="24"/>
  <c r="I3896" i="24"/>
  <c r="I3897" i="24"/>
  <c r="I3898" i="24"/>
  <c r="I3899" i="24"/>
  <c r="I3900" i="24"/>
  <c r="J3900" i="24" s="1"/>
  <c r="I3901" i="24"/>
  <c r="J3901" i="24" s="1"/>
  <c r="I3902" i="24"/>
  <c r="I3903" i="24"/>
  <c r="I3904" i="24"/>
  <c r="J3904" i="24" s="1"/>
  <c r="I3905" i="24"/>
  <c r="I3906" i="24"/>
  <c r="I3907" i="24"/>
  <c r="I3908" i="24"/>
  <c r="I3909" i="24"/>
  <c r="J3909" i="24" s="1"/>
  <c r="I3910" i="24"/>
  <c r="I3911" i="24"/>
  <c r="J3911" i="24" s="1"/>
  <c r="I3912" i="24"/>
  <c r="J3912" i="24" s="1"/>
  <c r="I3913" i="24"/>
  <c r="J3913" i="24" s="1"/>
  <c r="I3914" i="24"/>
  <c r="I3915" i="24"/>
  <c r="I3916" i="24"/>
  <c r="I3917" i="24"/>
  <c r="I3918" i="24"/>
  <c r="J3918" i="24" s="1"/>
  <c r="I3919" i="24"/>
  <c r="I3920" i="24"/>
  <c r="I3921" i="24"/>
  <c r="H3921" i="24" s="1"/>
  <c r="I3922" i="24"/>
  <c r="I3923" i="24"/>
  <c r="J3923" i="24" s="1"/>
  <c r="I3924" i="24"/>
  <c r="I3925" i="24"/>
  <c r="J3925" i="24" s="1"/>
  <c r="I3926" i="24"/>
  <c r="J3926" i="24" s="1"/>
  <c r="I3927" i="24"/>
  <c r="I3928" i="24"/>
  <c r="I3929" i="24"/>
  <c r="J3929" i="24" s="1"/>
  <c r="I3930" i="24"/>
  <c r="I3931" i="24"/>
  <c r="I3932" i="24"/>
  <c r="J3932" i="24" s="1"/>
  <c r="I3933" i="24"/>
  <c r="I3934" i="24"/>
  <c r="I3935" i="24"/>
  <c r="I3936" i="24"/>
  <c r="I3937" i="24"/>
  <c r="I3938" i="24"/>
  <c r="I3939" i="24"/>
  <c r="I3940" i="24"/>
  <c r="J3940" i="24" s="1"/>
  <c r="I3941" i="24"/>
  <c r="I3942" i="24"/>
  <c r="I3943" i="24"/>
  <c r="J3943" i="24" s="1"/>
  <c r="I3944" i="24"/>
  <c r="I3945" i="24"/>
  <c r="I3946" i="24"/>
  <c r="I3947" i="24"/>
  <c r="I3948" i="24"/>
  <c r="I3949" i="24"/>
  <c r="J3949" i="24" s="1"/>
  <c r="I3950" i="24"/>
  <c r="I3951" i="24"/>
  <c r="I3952" i="24"/>
  <c r="J3952" i="24" s="1"/>
  <c r="I3953" i="24"/>
  <c r="I3954" i="24"/>
  <c r="I3955" i="24"/>
  <c r="I3956" i="24"/>
  <c r="I3957" i="24"/>
  <c r="I3958" i="24"/>
  <c r="I3959" i="24"/>
  <c r="I3960" i="24"/>
  <c r="J3960" i="24" s="1"/>
  <c r="I3961" i="24"/>
  <c r="I3962" i="24"/>
  <c r="I3963" i="24"/>
  <c r="I3964" i="24"/>
  <c r="I3965" i="24"/>
  <c r="I3966" i="24"/>
  <c r="I3967" i="24"/>
  <c r="J3967" i="24" s="1"/>
  <c r="I3968" i="24"/>
  <c r="I3969" i="24"/>
  <c r="H3969" i="24" s="1"/>
  <c r="I3970" i="24"/>
  <c r="J3970" i="24" s="1"/>
  <c r="I3971" i="24"/>
  <c r="I3972" i="24"/>
  <c r="J3972" i="24" s="1"/>
  <c r="I3973" i="24"/>
  <c r="I3974" i="24"/>
  <c r="I3975" i="24"/>
  <c r="J3975" i="24" s="1"/>
  <c r="I3976" i="24"/>
  <c r="I3977" i="24"/>
  <c r="J3977" i="24" s="1"/>
  <c r="I3978" i="24"/>
  <c r="I3979" i="24"/>
  <c r="J3979" i="24" s="1"/>
  <c r="I3980" i="24"/>
  <c r="J3980" i="24" s="1"/>
  <c r="I3981" i="24"/>
  <c r="I3982" i="24"/>
  <c r="I3983" i="24"/>
  <c r="J3983" i="24" s="1"/>
  <c r="I3984" i="24"/>
  <c r="I3985" i="24"/>
  <c r="I3986" i="24"/>
  <c r="J3986" i="24" s="1"/>
  <c r="I3987" i="24"/>
  <c r="I3988" i="24"/>
  <c r="I3989" i="24"/>
  <c r="J3989" i="24" s="1"/>
  <c r="I3990" i="24"/>
  <c r="I3991" i="24"/>
  <c r="I3992" i="24"/>
  <c r="J3992" i="24" s="1"/>
  <c r="I3993" i="24"/>
  <c r="I3994" i="24"/>
  <c r="I3995" i="24"/>
  <c r="J3995" i="24" s="1"/>
  <c r="I3996" i="24"/>
  <c r="I3997" i="24"/>
  <c r="J3997" i="24" s="1"/>
  <c r="I3998" i="24"/>
  <c r="I3999" i="24"/>
  <c r="J3999" i="24" s="1"/>
  <c r="I4000" i="24"/>
  <c r="I4001" i="24"/>
  <c r="I4002" i="24"/>
  <c r="I4003" i="24"/>
  <c r="J4003" i="24" s="1"/>
  <c r="I4004" i="24"/>
  <c r="I4005" i="24"/>
  <c r="J4005" i="24" s="1"/>
  <c r="I4006" i="24"/>
  <c r="I4007" i="24"/>
  <c r="I4008" i="24"/>
  <c r="I4009" i="24"/>
  <c r="J4009" i="24" s="1"/>
  <c r="I4010" i="24"/>
  <c r="J4010" i="24" s="1"/>
  <c r="I4011" i="24"/>
  <c r="I4012" i="24"/>
  <c r="J4012" i="24" s="1"/>
  <c r="I4013" i="24"/>
  <c r="I4014" i="24"/>
  <c r="I4015" i="24"/>
  <c r="I4016" i="24"/>
  <c r="J4016" i="24" s="1"/>
  <c r="I4017" i="24"/>
  <c r="J4017" i="24" s="1"/>
  <c r="I4018" i="24"/>
  <c r="J4018" i="24" s="1"/>
  <c r="I4019" i="24"/>
  <c r="J4019" i="24" s="1"/>
  <c r="I4020" i="24"/>
  <c r="I4021" i="24"/>
  <c r="J4021" i="24" s="1"/>
  <c r="I4022" i="24"/>
  <c r="I4023" i="24"/>
  <c r="I4024" i="24"/>
  <c r="I4025" i="24"/>
  <c r="I4026" i="24"/>
  <c r="I4027" i="24"/>
  <c r="I4028" i="24"/>
  <c r="J4028" i="24" s="1"/>
  <c r="I4029" i="24"/>
  <c r="J4029" i="24" s="1"/>
  <c r="I4030" i="24"/>
  <c r="J4030" i="24" s="1"/>
  <c r="I4031" i="24"/>
  <c r="I4032" i="24"/>
  <c r="J4032" i="24" s="1"/>
  <c r="I4033" i="24"/>
  <c r="I4034" i="24"/>
  <c r="I4035" i="24"/>
  <c r="J4035" i="24" s="1"/>
  <c r="I4036" i="24"/>
  <c r="I4037" i="24"/>
  <c r="I4038" i="24"/>
  <c r="I4039" i="24"/>
  <c r="I4040" i="24"/>
  <c r="I4041" i="24"/>
  <c r="J4041" i="24" s="1"/>
  <c r="I4042" i="24"/>
  <c r="I4043" i="24"/>
  <c r="I4044" i="24"/>
  <c r="J4044" i="24" s="1"/>
  <c r="I4045" i="24"/>
  <c r="I4046" i="24"/>
  <c r="J4046" i="24" s="1"/>
  <c r="I4047" i="24"/>
  <c r="I4048" i="24"/>
  <c r="I4049" i="24"/>
  <c r="J4049" i="24" s="1"/>
  <c r="I4050" i="24"/>
  <c r="I4051" i="24"/>
  <c r="J4051" i="24" s="1"/>
  <c r="I4052" i="24"/>
  <c r="J4052" i="24" s="1"/>
  <c r="I4053" i="24"/>
  <c r="I4054" i="24"/>
  <c r="I4055" i="24"/>
  <c r="I4056" i="24"/>
  <c r="I4057" i="24"/>
  <c r="J4057" i="24" s="1"/>
  <c r="I4058" i="24"/>
  <c r="I4059" i="24"/>
  <c r="I4060" i="24"/>
  <c r="J4060" i="24" s="1"/>
  <c r="I4061" i="24"/>
  <c r="I4062" i="24"/>
  <c r="I4063" i="24"/>
  <c r="J4063" i="24" s="1"/>
  <c r="I4064" i="24"/>
  <c r="I4065" i="24"/>
  <c r="H4065" i="24" s="1"/>
  <c r="I4066" i="24"/>
  <c r="I4067" i="24"/>
  <c r="I4068" i="24"/>
  <c r="I4069" i="24"/>
  <c r="J4069" i="24" s="1"/>
  <c r="I4070" i="24"/>
  <c r="I4071" i="24"/>
  <c r="I4072" i="24"/>
  <c r="J4072" i="24" s="1"/>
  <c r="I4073" i="24"/>
  <c r="I4074" i="24"/>
  <c r="I4075" i="24"/>
  <c r="I4076" i="24"/>
  <c r="I4077" i="24"/>
  <c r="I4078" i="24"/>
  <c r="J4078" i="24" s="1"/>
  <c r="I4079" i="24"/>
  <c r="J4079" i="24" s="1"/>
  <c r="I4080" i="24"/>
  <c r="J4080" i="24" s="1"/>
  <c r="I4081" i="24"/>
  <c r="I4082" i="24"/>
  <c r="I4083" i="24"/>
  <c r="J4083" i="24" s="1"/>
  <c r="I4084" i="24"/>
  <c r="I4085" i="24"/>
  <c r="I4086" i="24"/>
  <c r="I4087" i="24"/>
  <c r="J4087" i="24" s="1"/>
  <c r="I4088" i="24"/>
  <c r="J4088" i="24" s="1"/>
  <c r="I4089" i="24"/>
  <c r="J4089" i="24" s="1"/>
  <c r="I4090" i="24"/>
  <c r="I4091" i="24"/>
  <c r="I4092" i="24"/>
  <c r="J4092" i="24" s="1"/>
  <c r="I4093" i="24"/>
  <c r="I4094" i="24"/>
  <c r="I4095" i="24"/>
  <c r="I4096" i="24"/>
  <c r="I4097" i="24"/>
  <c r="I4098" i="24"/>
  <c r="I4099" i="24"/>
  <c r="I4100" i="24"/>
  <c r="I4101" i="24"/>
  <c r="J4101" i="24" s="1"/>
  <c r="I4102" i="24"/>
  <c r="I4103" i="24"/>
  <c r="J4103" i="24" s="1"/>
  <c r="I4104" i="24"/>
  <c r="I4105" i="24"/>
  <c r="J4105" i="24" s="1"/>
  <c r="I4106" i="24"/>
  <c r="I4107" i="24"/>
  <c r="I4108" i="24"/>
  <c r="I4109" i="24"/>
  <c r="J4109" i="24" s="1"/>
  <c r="I4110" i="24"/>
  <c r="J4110" i="24" s="1"/>
  <c r="I4111" i="24"/>
  <c r="J4111" i="24" s="1"/>
  <c r="I4112" i="24"/>
  <c r="J4112" i="24" s="1"/>
  <c r="I4113" i="24"/>
  <c r="I4114" i="24"/>
  <c r="I4115" i="24"/>
  <c r="I4116" i="24"/>
  <c r="I4117" i="24"/>
  <c r="I4118" i="24"/>
  <c r="I4119" i="24"/>
  <c r="I4120" i="24"/>
  <c r="J4120" i="24" s="1"/>
  <c r="I4121" i="24"/>
  <c r="I4122" i="24"/>
  <c r="I4123" i="24"/>
  <c r="I4124" i="24"/>
  <c r="J4124" i="24" s="1"/>
  <c r="I4125" i="24"/>
  <c r="J4125" i="24" s="1"/>
  <c r="I4126" i="24"/>
  <c r="J4126" i="24" s="1"/>
  <c r="I4127" i="24"/>
  <c r="I4128" i="24"/>
  <c r="I4129" i="24"/>
  <c r="J4129" i="24" s="1"/>
  <c r="I4130" i="24"/>
  <c r="I4131" i="24"/>
  <c r="I4132" i="24"/>
  <c r="J4132" i="24" s="1"/>
  <c r="I4133" i="24"/>
  <c r="J4133" i="24" s="1"/>
  <c r="I4134" i="24"/>
  <c r="I4135" i="24"/>
  <c r="I4136" i="24"/>
  <c r="I4137" i="24"/>
  <c r="I4138" i="24"/>
  <c r="J4138" i="24" s="1"/>
  <c r="I4139" i="24"/>
  <c r="I4140" i="24"/>
  <c r="J4140" i="24" s="1"/>
  <c r="I4141" i="24"/>
  <c r="I4142" i="24"/>
  <c r="I4143" i="24"/>
  <c r="J4143" i="24" s="1"/>
  <c r="I4144" i="24"/>
  <c r="I4145" i="24"/>
  <c r="I4146" i="24"/>
  <c r="I4147" i="24"/>
  <c r="I4148" i="24"/>
  <c r="I4149" i="24"/>
  <c r="J4149" i="24" s="1"/>
  <c r="I4150" i="24"/>
  <c r="I4151" i="24"/>
  <c r="J4151" i="24" s="1"/>
  <c r="I4152" i="24"/>
  <c r="J4152" i="24" s="1"/>
  <c r="I4153" i="24"/>
  <c r="I4154" i="24"/>
  <c r="I4155" i="24"/>
  <c r="I4156" i="24"/>
  <c r="I4157" i="24"/>
  <c r="I4158" i="24"/>
  <c r="I4159" i="24"/>
  <c r="I4160" i="24"/>
  <c r="J4160" i="24" s="1"/>
  <c r="I4161" i="24"/>
  <c r="I4162" i="24"/>
  <c r="I4163" i="24"/>
  <c r="I4164" i="24"/>
  <c r="I4165" i="24"/>
  <c r="J4165" i="24" s="1"/>
  <c r="I4166" i="24"/>
  <c r="I4167" i="24"/>
  <c r="I4168" i="24"/>
  <c r="I4169" i="24"/>
  <c r="J4169" i="24" s="1"/>
  <c r="I4170" i="24"/>
  <c r="I4171" i="24"/>
  <c r="I4172" i="24"/>
  <c r="J4172" i="24" s="1"/>
  <c r="I4173" i="24"/>
  <c r="I4174" i="24"/>
  <c r="I4175" i="24"/>
  <c r="I4176" i="24"/>
  <c r="I4177" i="24"/>
  <c r="I4178" i="24"/>
  <c r="I4179" i="24"/>
  <c r="I4180" i="24"/>
  <c r="J4180" i="24" s="1"/>
  <c r="I4181" i="24"/>
  <c r="I4182" i="24"/>
  <c r="I4183" i="24"/>
  <c r="I4184" i="24"/>
  <c r="I4185" i="24"/>
  <c r="I4186" i="24"/>
  <c r="J4186" i="24" s="1"/>
  <c r="I4187" i="24"/>
  <c r="I4188" i="24"/>
  <c r="I4189" i="24"/>
  <c r="J4189" i="24" s="1"/>
  <c r="I4190" i="24"/>
  <c r="I4191" i="24"/>
  <c r="I4192" i="24"/>
  <c r="J4192" i="24" s="1"/>
  <c r="I4193" i="24"/>
  <c r="I4194" i="24"/>
  <c r="J4194" i="24" s="1"/>
  <c r="I4195" i="24"/>
  <c r="I4196" i="24"/>
  <c r="J4196" i="24" s="1"/>
  <c r="I4197" i="24"/>
  <c r="J4197" i="24" s="1"/>
  <c r="I4198" i="24"/>
  <c r="J4198" i="24" s="1"/>
  <c r="I4199" i="24"/>
  <c r="I4200" i="24"/>
  <c r="J4200" i="24" s="1"/>
  <c r="I4201" i="24"/>
  <c r="J4201" i="24" s="1"/>
  <c r="I4202" i="24"/>
  <c r="I4203" i="24"/>
  <c r="I4204" i="24"/>
  <c r="I4205" i="24"/>
  <c r="I4206" i="24"/>
  <c r="I4207" i="24"/>
  <c r="I4208" i="24"/>
  <c r="I4209" i="24"/>
  <c r="J4209" i="24" s="1"/>
  <c r="I4210" i="24"/>
  <c r="I4211" i="24"/>
  <c r="J4211" i="24" s="1"/>
  <c r="I4212" i="24"/>
  <c r="J4212" i="24" s="1"/>
  <c r="I4213" i="24"/>
  <c r="I4214" i="24"/>
  <c r="J4214" i="24" s="1"/>
  <c r="I4215" i="24"/>
  <c r="I4216" i="24"/>
  <c r="J4216" i="24" s="1"/>
  <c r="I4217" i="24"/>
  <c r="J4217" i="24" s="1"/>
  <c r="I4218" i="24"/>
  <c r="I4219" i="24"/>
  <c r="J4219" i="24" s="1"/>
  <c r="I4220" i="24"/>
  <c r="I4221" i="24"/>
  <c r="J4221" i="24" s="1"/>
  <c r="I4222" i="24"/>
  <c r="I4223" i="24"/>
  <c r="J4223" i="24" s="1"/>
  <c r="I4224" i="24"/>
  <c r="I4225" i="24"/>
  <c r="I4226" i="24"/>
  <c r="H4226" i="24" s="1"/>
  <c r="I4227" i="24"/>
  <c r="I4228" i="24"/>
  <c r="I4229" i="24"/>
  <c r="J4229" i="24" s="1"/>
  <c r="I4230" i="24"/>
  <c r="I4231" i="24"/>
  <c r="I4232" i="24"/>
  <c r="J4232" i="24" s="1"/>
  <c r="I4233" i="24"/>
  <c r="I4234" i="24"/>
  <c r="I4235" i="24"/>
  <c r="I4236" i="24"/>
  <c r="J4236" i="24" s="1"/>
  <c r="I4237" i="24"/>
  <c r="J4237" i="24" s="1"/>
  <c r="I4238" i="24"/>
  <c r="I4239" i="24"/>
  <c r="J4239" i="24" s="1"/>
  <c r="I4240" i="24"/>
  <c r="J4240" i="24" s="1"/>
  <c r="I4241" i="24"/>
  <c r="J4241" i="24" s="1"/>
  <c r="I4242" i="24"/>
  <c r="I4243" i="24"/>
  <c r="J4243" i="24" s="1"/>
  <c r="I4244" i="24"/>
  <c r="I4245" i="24"/>
  <c r="I4246" i="24"/>
  <c r="I4247" i="24"/>
  <c r="J4247" i="24" s="1"/>
  <c r="I4248" i="24"/>
  <c r="I4249" i="24"/>
  <c r="J4249" i="24" s="1"/>
  <c r="I4250" i="24"/>
  <c r="J4250" i="24" s="1"/>
  <c r="I4251" i="24"/>
  <c r="I4252" i="24"/>
  <c r="J4252" i="24" s="1"/>
  <c r="I4253" i="24"/>
  <c r="I4254" i="24"/>
  <c r="I4255" i="24"/>
  <c r="I4256" i="24"/>
  <c r="I4257" i="24"/>
  <c r="I4258" i="24"/>
  <c r="I4259" i="24"/>
  <c r="I4260" i="24"/>
  <c r="I4261" i="24"/>
  <c r="I4262" i="24"/>
  <c r="I4263" i="24"/>
  <c r="I4264" i="24"/>
  <c r="I4265" i="24"/>
  <c r="J4265" i="24" s="1"/>
  <c r="I4266" i="24"/>
  <c r="I4267" i="24"/>
  <c r="I4268" i="24"/>
  <c r="I4269" i="24"/>
  <c r="J4269" i="24" s="1"/>
  <c r="I4270" i="24"/>
  <c r="I4271" i="24"/>
  <c r="I4272" i="24"/>
  <c r="J4272" i="24" s="1"/>
  <c r="I4273" i="24"/>
  <c r="I4274" i="24"/>
  <c r="I4275" i="24"/>
  <c r="I4276" i="24"/>
  <c r="I4277" i="24"/>
  <c r="I4278" i="24"/>
  <c r="I4279" i="24"/>
  <c r="I4280" i="24"/>
  <c r="J4280" i="24" s="1"/>
  <c r="I4281" i="24"/>
  <c r="I4282" i="24"/>
  <c r="J4282" i="24" s="1"/>
  <c r="I4283" i="24"/>
  <c r="I4284" i="24"/>
  <c r="I4285" i="24"/>
  <c r="I4286" i="24"/>
  <c r="I4287" i="24"/>
  <c r="I4288" i="24"/>
  <c r="I4289" i="24"/>
  <c r="J4289" i="24" s="1"/>
  <c r="I4290" i="24"/>
  <c r="I4291" i="24"/>
  <c r="I4292" i="24"/>
  <c r="J4292" i="24" s="1"/>
  <c r="I4293" i="24"/>
  <c r="I4294" i="24"/>
  <c r="I4295" i="24"/>
  <c r="I4296" i="24"/>
  <c r="I4297" i="24"/>
  <c r="I4298" i="24"/>
  <c r="I4299" i="24"/>
  <c r="I4300" i="24"/>
  <c r="J4300" i="24" s="1"/>
  <c r="I4301" i="24"/>
  <c r="I4302" i="24"/>
  <c r="I4303" i="24"/>
  <c r="I4304" i="24"/>
  <c r="J4304" i="24" s="1"/>
  <c r="I4305" i="24"/>
  <c r="I4306" i="24"/>
  <c r="I4307" i="24"/>
  <c r="I4308" i="24"/>
  <c r="I4309" i="24"/>
  <c r="J4309" i="24" s="1"/>
  <c r="I4310" i="24"/>
  <c r="I4311" i="24"/>
  <c r="J4311" i="24" s="1"/>
  <c r="I4312" i="24"/>
  <c r="J4312" i="24" s="1"/>
  <c r="I4313" i="24"/>
  <c r="J4313" i="24" s="1"/>
  <c r="I4314" i="24"/>
  <c r="J4314" i="24" s="1"/>
  <c r="I4315" i="24"/>
  <c r="J4315" i="24" s="1"/>
  <c r="I4316" i="24"/>
  <c r="I4317" i="24"/>
  <c r="I4318" i="24"/>
  <c r="I4319" i="24"/>
  <c r="I4320" i="24"/>
  <c r="J4320" i="24" s="1"/>
  <c r="I4321" i="24"/>
  <c r="I4322" i="24"/>
  <c r="I4323" i="24"/>
  <c r="J4323" i="24" s="1"/>
  <c r="I4324" i="24"/>
  <c r="I4325" i="24"/>
  <c r="I4326" i="24"/>
  <c r="I4327" i="24"/>
  <c r="I4328" i="24"/>
  <c r="I4329" i="24"/>
  <c r="J4329" i="24" s="1"/>
  <c r="I4330" i="24"/>
  <c r="I4331" i="24"/>
  <c r="I4332" i="24"/>
  <c r="I4333" i="24"/>
  <c r="I4334" i="24"/>
  <c r="I4335" i="24"/>
  <c r="I4336" i="24"/>
  <c r="I4337" i="24"/>
  <c r="I4338" i="24"/>
  <c r="I4339" i="24"/>
  <c r="J4339" i="24" s="1"/>
  <c r="I4340" i="24"/>
  <c r="I4341" i="24"/>
  <c r="J4341" i="24" s="1"/>
  <c r="I4342" i="24"/>
  <c r="I4343" i="24"/>
  <c r="J4343" i="24" s="1"/>
  <c r="I4344" i="24"/>
  <c r="I4345" i="24"/>
  <c r="J4345" i="24" s="1"/>
  <c r="I4346" i="24"/>
  <c r="I4347" i="24"/>
  <c r="I4348" i="24"/>
  <c r="I4349" i="24"/>
  <c r="J4349" i="24" s="1"/>
  <c r="I4350" i="24"/>
  <c r="I4351" i="24"/>
  <c r="J4351" i="24" s="1"/>
  <c r="I4352" i="24"/>
  <c r="J4352" i="24" s="1"/>
  <c r="I4353" i="24"/>
  <c r="J4353" i="24" s="1"/>
  <c r="I4354" i="24"/>
  <c r="I4355" i="24"/>
  <c r="I4356" i="24"/>
  <c r="I4357" i="24"/>
  <c r="I4358" i="24"/>
  <c r="I4359" i="24"/>
  <c r="J4359" i="24" s="1"/>
  <c r="I4360" i="24"/>
  <c r="J4360" i="24" s="1"/>
  <c r="I4361" i="24"/>
  <c r="J4361" i="24" s="1"/>
  <c r="I4362" i="24"/>
  <c r="I4363" i="24"/>
  <c r="I4364" i="24"/>
  <c r="J4364" i="24" s="1"/>
  <c r="I4365" i="24"/>
  <c r="I4366" i="24"/>
  <c r="I4367" i="24"/>
  <c r="I4368" i="24"/>
  <c r="J4368" i="24" s="1"/>
  <c r="I4369" i="24"/>
  <c r="J4369" i="24" s="1"/>
  <c r="I4370" i="24"/>
  <c r="J4370" i="24" s="1"/>
  <c r="I4371" i="24"/>
  <c r="I4372" i="24"/>
  <c r="J4372" i="24" s="1"/>
  <c r="I4373" i="24"/>
  <c r="I4374" i="24"/>
  <c r="I4375" i="24"/>
  <c r="I4376" i="24"/>
  <c r="I4377" i="24"/>
  <c r="I4378" i="24"/>
  <c r="I4379" i="24"/>
  <c r="I4380" i="24"/>
  <c r="J4380" i="24" s="1"/>
  <c r="I4381" i="24"/>
  <c r="I4382" i="24"/>
  <c r="I4383" i="24"/>
  <c r="J4383" i="24" s="1"/>
  <c r="I4384" i="24"/>
  <c r="I4385" i="24"/>
  <c r="J4385" i="24" s="1"/>
  <c r="I4386" i="24"/>
  <c r="I4387" i="24"/>
  <c r="I4388" i="24"/>
  <c r="I4389" i="24"/>
  <c r="I4390" i="24"/>
  <c r="J4390" i="24" s="1"/>
  <c r="I4391" i="24"/>
  <c r="I4392" i="24"/>
  <c r="J4392" i="24" s="1"/>
  <c r="I4393" i="24"/>
  <c r="I4394" i="24"/>
  <c r="I4395" i="24"/>
  <c r="I4396" i="24"/>
  <c r="I4397" i="24"/>
  <c r="I4398" i="24"/>
  <c r="J4398" i="24" s="1"/>
  <c r="I4399" i="24"/>
  <c r="I4400" i="24"/>
  <c r="I4401" i="24"/>
  <c r="I4402" i="24"/>
  <c r="I4403" i="24"/>
  <c r="J4403" i="24" s="1"/>
  <c r="I4404" i="24"/>
  <c r="I4405" i="24"/>
  <c r="I4406" i="24"/>
  <c r="I4407" i="24"/>
  <c r="I4408" i="24"/>
  <c r="I4409" i="24"/>
  <c r="J4409" i="24" s="1"/>
  <c r="I4410" i="24"/>
  <c r="I4411" i="24"/>
  <c r="I4412" i="24"/>
  <c r="J4412" i="24" s="1"/>
  <c r="I4413" i="24"/>
  <c r="J4413" i="24" s="1"/>
  <c r="I4414" i="24"/>
  <c r="I4415" i="24"/>
  <c r="I4416" i="24"/>
  <c r="I4417" i="24"/>
  <c r="I4418" i="24"/>
  <c r="J4418" i="24" s="1"/>
  <c r="I4419" i="24"/>
  <c r="I4420" i="24"/>
  <c r="J4420" i="24" s="1"/>
  <c r="I4421" i="24"/>
  <c r="I4422" i="24"/>
  <c r="I4423" i="24"/>
  <c r="J4423" i="24" s="1"/>
  <c r="I4424" i="24"/>
  <c r="I4425" i="24"/>
  <c r="J4425" i="24" s="1"/>
  <c r="I4426" i="24"/>
  <c r="H4426" i="24" s="1"/>
  <c r="I4427" i="24"/>
  <c r="I4428" i="24"/>
  <c r="I4429" i="24"/>
  <c r="J4429" i="24" s="1"/>
  <c r="I4430" i="24"/>
  <c r="I4431" i="24"/>
  <c r="I4432" i="24"/>
  <c r="J4432" i="24" s="1"/>
  <c r="I4433" i="24"/>
  <c r="I4434" i="24"/>
  <c r="I4435" i="24"/>
  <c r="I4436" i="24"/>
  <c r="I4437" i="24"/>
  <c r="I4438" i="24"/>
  <c r="I4439" i="24"/>
  <c r="I4440" i="24"/>
  <c r="J4440" i="24" s="1"/>
  <c r="I4441" i="24"/>
  <c r="I4442" i="24"/>
  <c r="I4443" i="24"/>
  <c r="J4443" i="24" s="1"/>
  <c r="I4444" i="24"/>
  <c r="I4445" i="24"/>
  <c r="I4446" i="24"/>
  <c r="I4447" i="24"/>
  <c r="I4448" i="24"/>
  <c r="I4449" i="24"/>
  <c r="J4449" i="24" s="1"/>
  <c r="I4450" i="24"/>
  <c r="I4451" i="24"/>
  <c r="I4452" i="24"/>
  <c r="J4452" i="24" s="1"/>
  <c r="I4453" i="24"/>
  <c r="I4454" i="24"/>
  <c r="I4455" i="24"/>
  <c r="J4455" i="24" s="1"/>
  <c r="I4456" i="24"/>
  <c r="I4457" i="24"/>
  <c r="J4457" i="24" s="1"/>
  <c r="I4458" i="24"/>
  <c r="J4458" i="24" s="1"/>
  <c r="I4459" i="24"/>
  <c r="J4459" i="24" s="1"/>
  <c r="I4460" i="24"/>
  <c r="J4460" i="24" s="1"/>
  <c r="I4461" i="24"/>
  <c r="I4462" i="24"/>
  <c r="I4463" i="24"/>
  <c r="J4463" i="24" s="1"/>
  <c r="I4464" i="24"/>
  <c r="I4465" i="24"/>
  <c r="I4466" i="24"/>
  <c r="I4467" i="24"/>
  <c r="I4468" i="24"/>
  <c r="I4469" i="24"/>
  <c r="J4469" i="24" s="1"/>
  <c r="I4470" i="24"/>
  <c r="I4471" i="24"/>
  <c r="J4471" i="24" s="1"/>
  <c r="I4472" i="24"/>
  <c r="J4472" i="24" s="1"/>
  <c r="I4473" i="24"/>
  <c r="I4474" i="24"/>
  <c r="I4475" i="24"/>
  <c r="I4476" i="24"/>
  <c r="J4476" i="24" s="1"/>
  <c r="I4477" i="24"/>
  <c r="I4478" i="24"/>
  <c r="I4479" i="24"/>
  <c r="I4480" i="24"/>
  <c r="J4480" i="24" s="1"/>
  <c r="I4481" i="24"/>
  <c r="I4482" i="24"/>
  <c r="I4483" i="24"/>
  <c r="J4483" i="24" s="1"/>
  <c r="I4484" i="24"/>
  <c r="I4485" i="24"/>
  <c r="J4485" i="24" s="1"/>
  <c r="I4486" i="24"/>
  <c r="H4486" i="24" s="1"/>
  <c r="I4487" i="24"/>
  <c r="I4488" i="24"/>
  <c r="I4489" i="24"/>
  <c r="J4489" i="24" s="1"/>
  <c r="I4490" i="24"/>
  <c r="I4491" i="24"/>
  <c r="I4492" i="24"/>
  <c r="J4492" i="24" s="1"/>
  <c r="I4493" i="24"/>
  <c r="I4494" i="24"/>
  <c r="I4495" i="24"/>
  <c r="I4496" i="24"/>
  <c r="J4496" i="24" s="1"/>
  <c r="I4497" i="24"/>
  <c r="I4498" i="24"/>
  <c r="I4499" i="24"/>
  <c r="I4500" i="24"/>
  <c r="J4500" i="24" s="1"/>
  <c r="I4501" i="24"/>
  <c r="I4502" i="24"/>
  <c r="I4503" i="24"/>
  <c r="J4503" i="24" s="1"/>
  <c r="I4504" i="24"/>
  <c r="I4505" i="24"/>
  <c r="I4506" i="24"/>
  <c r="I4507" i="24"/>
  <c r="I4508" i="24"/>
  <c r="I4509" i="24"/>
  <c r="I4510" i="24"/>
  <c r="I4511" i="24"/>
  <c r="I4512" i="24"/>
  <c r="J4512" i="24" s="1"/>
  <c r="I4513" i="24"/>
  <c r="J4513" i="24" s="1"/>
  <c r="I4514" i="24"/>
  <c r="I4515" i="24"/>
  <c r="I4516" i="24"/>
  <c r="I4517" i="24"/>
  <c r="I4518" i="24"/>
  <c r="J4518" i="24" s="1"/>
  <c r="I4519" i="24"/>
  <c r="J4519" i="24" s="1"/>
  <c r="I4520" i="24"/>
  <c r="J4520" i="24" s="1"/>
  <c r="I4521" i="24"/>
  <c r="H4521" i="24" s="1"/>
  <c r="I4522" i="24"/>
  <c r="I4523" i="24"/>
  <c r="J4523" i="24" s="1"/>
  <c r="I4524" i="24"/>
  <c r="I4525" i="24"/>
  <c r="I4526" i="24"/>
  <c r="I4527" i="24"/>
  <c r="I4528" i="24"/>
  <c r="I4529" i="24"/>
  <c r="J4529" i="24" s="1"/>
  <c r="I4530" i="24"/>
  <c r="J4530" i="24" s="1"/>
  <c r="I4531" i="24"/>
  <c r="I4532" i="24"/>
  <c r="J4532" i="24" s="1"/>
  <c r="I4533" i="24"/>
  <c r="J4533" i="24" s="1"/>
  <c r="I4534" i="24"/>
  <c r="I4535" i="24"/>
  <c r="I4536" i="24"/>
  <c r="I4537" i="24"/>
  <c r="I4538" i="24"/>
  <c r="I4539" i="24"/>
  <c r="I4540" i="24"/>
  <c r="J4540" i="24" s="1"/>
  <c r="I4541" i="24"/>
  <c r="J4541" i="24" s="1"/>
  <c r="I4542" i="24"/>
  <c r="I4543" i="24"/>
  <c r="J4543" i="24" s="1"/>
  <c r="I4544" i="24"/>
  <c r="I4545" i="24"/>
  <c r="I4546" i="24"/>
  <c r="I4547" i="24"/>
  <c r="I4548" i="24"/>
  <c r="I4549" i="24"/>
  <c r="J4549" i="24" s="1"/>
  <c r="I4550" i="24"/>
  <c r="J4550" i="24" s="1"/>
  <c r="I4551" i="24"/>
  <c r="J4551" i="24" s="1"/>
  <c r="I4552" i="24"/>
  <c r="J4552" i="24" s="1"/>
  <c r="I4553" i="24"/>
  <c r="I4554" i="24"/>
  <c r="I4555" i="24"/>
  <c r="I4556" i="24"/>
  <c r="I4557" i="24"/>
  <c r="I4558" i="24"/>
  <c r="I4559" i="24"/>
  <c r="I4560" i="24"/>
  <c r="J4560" i="24" s="1"/>
  <c r="I4561" i="24"/>
  <c r="I4562" i="24"/>
  <c r="I4563" i="24"/>
  <c r="J4563" i="24" s="1"/>
  <c r="I4564" i="24"/>
  <c r="I4565" i="24"/>
  <c r="I4566" i="24"/>
  <c r="I4567" i="24"/>
  <c r="I4568" i="24"/>
  <c r="I4569" i="24"/>
  <c r="J4569" i="24" s="1"/>
  <c r="I4570" i="24"/>
  <c r="I4571" i="24"/>
  <c r="I4572" i="24"/>
  <c r="J4572" i="24" s="1"/>
  <c r="I4573" i="24"/>
  <c r="I4574" i="24"/>
  <c r="I4575" i="24"/>
  <c r="I4576" i="24"/>
  <c r="I4577" i="24"/>
  <c r="J4577" i="24" s="1"/>
  <c r="I4578" i="24"/>
  <c r="I4579" i="24"/>
  <c r="I4580" i="24"/>
  <c r="J4580" i="24" s="1"/>
  <c r="I4581" i="24"/>
  <c r="I4582" i="24"/>
  <c r="I4583" i="24"/>
  <c r="J4583" i="24" s="1"/>
  <c r="I4584" i="24"/>
  <c r="I4585" i="24"/>
  <c r="J4585" i="24" s="1"/>
  <c r="I4586" i="24"/>
  <c r="I4587" i="24"/>
  <c r="J4587" i="24" s="1"/>
  <c r="I4588" i="24"/>
  <c r="I4589" i="24"/>
  <c r="J4589" i="24" s="1"/>
  <c r="I4590" i="24"/>
  <c r="I4591" i="24"/>
  <c r="I4592" i="24"/>
  <c r="J4592" i="24" s="1"/>
  <c r="I4593" i="24"/>
  <c r="J4593" i="24" s="1"/>
  <c r="I4594" i="24"/>
  <c r="J4594" i="24" s="1"/>
  <c r="I4595" i="24"/>
  <c r="I4596" i="24"/>
  <c r="J4596" i="24" s="1"/>
  <c r="I4597" i="24"/>
  <c r="J4597" i="24" s="1"/>
  <c r="I4598" i="24"/>
  <c r="J4598" i="24" s="1"/>
  <c r="I4599" i="24"/>
  <c r="I4600" i="24"/>
  <c r="J4600" i="24" s="1"/>
  <c r="I4601" i="24"/>
  <c r="I4602" i="24"/>
  <c r="J4602" i="24" s="1"/>
  <c r="I4603" i="24"/>
  <c r="J4603" i="24" s="1"/>
  <c r="I4604" i="24"/>
  <c r="I4605" i="24"/>
  <c r="I4606" i="24"/>
  <c r="I4607" i="24"/>
  <c r="J4607" i="24" s="1"/>
  <c r="I4608" i="24"/>
  <c r="J4608" i="24" s="1"/>
  <c r="I4609" i="24"/>
  <c r="J4609" i="24" s="1"/>
  <c r="I4610" i="24"/>
  <c r="J4610" i="24" s="1"/>
  <c r="I4611" i="24"/>
  <c r="I4612" i="24"/>
  <c r="J4612" i="24" s="1"/>
  <c r="I4613" i="24"/>
  <c r="J4613" i="24" s="1"/>
  <c r="I4614" i="24"/>
  <c r="I4615" i="24"/>
  <c r="I4616" i="24"/>
  <c r="I4617" i="24"/>
  <c r="J4617" i="24" s="1"/>
  <c r="I4618" i="24"/>
  <c r="J4618" i="24" s="1"/>
  <c r="I4619" i="24"/>
  <c r="I4620" i="24"/>
  <c r="J4620" i="24" s="1"/>
  <c r="I4621" i="24"/>
  <c r="I4622" i="24"/>
  <c r="I4623" i="24"/>
  <c r="J4623" i="24" s="1"/>
  <c r="I4624" i="24"/>
  <c r="I4625" i="24"/>
  <c r="I4626" i="24"/>
  <c r="I4627" i="24"/>
  <c r="I4628" i="24"/>
  <c r="J4628" i="24" s="1"/>
  <c r="I4629" i="24"/>
  <c r="J4629" i="24" s="1"/>
  <c r="I4630" i="24"/>
  <c r="I4631" i="24"/>
  <c r="I4632" i="24"/>
  <c r="J4632" i="24" s="1"/>
  <c r="I4633" i="24"/>
  <c r="I4634" i="24"/>
  <c r="I4635" i="24"/>
  <c r="I4636" i="24"/>
  <c r="J4636" i="24" s="1"/>
  <c r="I4637" i="24"/>
  <c r="J4637" i="24" s="1"/>
  <c r="I4638" i="24"/>
  <c r="I4639" i="24"/>
  <c r="J4639" i="24" s="1"/>
  <c r="I4640" i="24"/>
  <c r="J4640" i="24" s="1"/>
  <c r="I4641" i="24"/>
  <c r="J4641" i="24" s="1"/>
  <c r="I4642" i="24"/>
  <c r="I4643" i="24"/>
  <c r="J4643" i="24" s="1"/>
  <c r="I4644" i="24"/>
  <c r="J4644" i="24" s="1"/>
  <c r="I4645" i="24"/>
  <c r="I4646" i="24"/>
  <c r="I4647" i="24"/>
  <c r="I4648" i="24"/>
  <c r="I4649" i="24"/>
  <c r="J4649" i="24" s="1"/>
  <c r="I4650" i="24"/>
  <c r="I4651" i="24"/>
  <c r="J4651" i="24" s="1"/>
  <c r="I4652" i="24"/>
  <c r="I4653" i="24"/>
  <c r="J4653" i="24" s="1"/>
  <c r="I4654" i="24"/>
  <c r="I4655" i="24"/>
  <c r="I4656" i="24"/>
  <c r="I4657" i="24"/>
  <c r="I4658" i="24"/>
  <c r="I4659" i="24"/>
  <c r="J4659" i="24" s="1"/>
  <c r="I4660" i="24"/>
  <c r="J4660" i="24" s="1"/>
  <c r="I4661" i="24"/>
  <c r="I4662" i="24"/>
  <c r="J4662" i="24" s="1"/>
  <c r="I4663" i="24"/>
  <c r="I4664" i="24"/>
  <c r="I4665" i="24"/>
  <c r="J4665" i="24" s="1"/>
  <c r="I4666" i="24"/>
  <c r="H4666" i="24" s="1"/>
  <c r="I4667" i="24"/>
  <c r="I4668" i="24"/>
  <c r="I4669" i="24"/>
  <c r="J4669" i="24" s="1"/>
  <c r="I4670" i="24"/>
  <c r="J4670" i="24" s="1"/>
  <c r="I4671" i="24"/>
  <c r="I4672" i="24"/>
  <c r="J4672" i="24" s="1"/>
  <c r="I4673" i="24"/>
  <c r="I4674" i="24"/>
  <c r="I4675" i="24"/>
  <c r="I4676" i="24"/>
  <c r="I4677" i="24"/>
  <c r="I4678" i="24"/>
  <c r="I4679" i="24"/>
  <c r="I4680" i="24"/>
  <c r="J4680" i="24" s="1"/>
  <c r="I4681" i="24"/>
  <c r="I4682" i="24"/>
  <c r="I4683" i="24"/>
  <c r="J4683" i="24" s="1"/>
  <c r="I4684" i="24"/>
  <c r="I4685" i="24"/>
  <c r="I4686" i="24"/>
  <c r="I4687" i="24"/>
  <c r="I4688" i="24"/>
  <c r="I4689" i="24"/>
  <c r="I4690" i="24"/>
  <c r="H4690" i="24" s="1"/>
  <c r="I4691" i="24"/>
  <c r="I4692" i="24"/>
  <c r="J4692" i="24" s="1"/>
  <c r="I4693" i="24"/>
  <c r="J4693" i="24" s="1"/>
  <c r="I4694" i="24"/>
  <c r="I4695" i="24"/>
  <c r="J4695" i="24" s="1"/>
  <c r="I4696" i="24"/>
  <c r="I4697" i="24"/>
  <c r="I4698" i="24"/>
  <c r="I4699" i="24"/>
  <c r="I4700" i="24"/>
  <c r="J4700" i="24" s="1"/>
  <c r="I4701" i="24"/>
  <c r="I4702" i="24"/>
  <c r="J4702" i="24" s="1"/>
  <c r="I4703" i="24"/>
  <c r="J4703" i="24" s="1"/>
  <c r="I4704" i="24"/>
  <c r="J4704" i="24" s="1"/>
  <c r="I4705" i="24"/>
  <c r="I4706" i="24"/>
  <c r="I4707" i="24"/>
  <c r="I4708" i="24"/>
  <c r="I4709" i="24"/>
  <c r="J4709" i="24" s="1"/>
  <c r="I4710" i="24"/>
  <c r="J4710" i="24" s="1"/>
  <c r="I4711" i="24"/>
  <c r="J4711" i="24" s="1"/>
  <c r="I4712" i="24"/>
  <c r="J4712" i="24" s="1"/>
  <c r="I4713" i="24"/>
  <c r="I4714" i="24"/>
  <c r="I4715" i="24"/>
  <c r="J4715" i="24" s="1"/>
  <c r="I4716" i="24"/>
  <c r="I4717" i="24"/>
  <c r="I4718" i="24"/>
  <c r="J4718" i="24" s="1"/>
  <c r="I4719" i="24"/>
  <c r="I4720" i="24"/>
  <c r="J4720" i="24" s="1"/>
  <c r="I4721" i="24"/>
  <c r="I4722" i="24"/>
  <c r="J4722" i="24" s="1"/>
  <c r="I4723" i="24"/>
  <c r="I4724" i="24"/>
  <c r="I4725" i="24"/>
  <c r="I4726" i="24"/>
  <c r="I4727" i="24"/>
  <c r="I4728" i="24"/>
  <c r="I4729" i="24"/>
  <c r="J4729" i="24" s="1"/>
  <c r="I4730" i="24"/>
  <c r="I4731" i="24"/>
  <c r="I4732" i="24"/>
  <c r="J4732" i="24" s="1"/>
  <c r="I4733" i="24"/>
  <c r="J4733" i="24" s="1"/>
  <c r="I4734" i="24"/>
  <c r="I4735" i="24"/>
  <c r="I4736" i="24"/>
  <c r="J4736" i="24" s="1"/>
  <c r="I4737" i="24"/>
  <c r="J4737" i="24" s="1"/>
  <c r="I4738" i="24"/>
  <c r="J4738" i="24" s="1"/>
  <c r="I4739" i="24"/>
  <c r="J4739" i="24" s="1"/>
  <c r="I4740" i="24"/>
  <c r="I4741" i="24"/>
  <c r="J4741" i="24" s="1"/>
  <c r="I4742" i="24"/>
  <c r="I4743" i="24"/>
  <c r="I4744" i="24"/>
  <c r="I4745" i="24"/>
  <c r="J4745" i="24" s="1"/>
  <c r="I4746" i="24"/>
  <c r="I4747" i="24"/>
  <c r="I4748" i="24"/>
  <c r="I4749" i="24"/>
  <c r="H4749" i="24" s="1"/>
  <c r="I4750" i="24"/>
  <c r="I4751" i="24"/>
  <c r="J4751" i="24" s="1"/>
  <c r="I4752" i="24"/>
  <c r="J4752" i="24" s="1"/>
  <c r="I4753" i="24"/>
  <c r="I4754" i="24"/>
  <c r="J4754" i="24" s="1"/>
  <c r="I4755" i="24"/>
  <c r="I4756" i="24"/>
  <c r="I4757" i="24"/>
  <c r="I4758" i="24"/>
  <c r="I4759" i="24"/>
  <c r="I4760" i="24"/>
  <c r="J4760" i="24" s="1"/>
  <c r="I4761" i="24"/>
  <c r="I4762" i="24"/>
  <c r="I4763" i="24"/>
  <c r="I4764" i="24"/>
  <c r="I4765" i="24"/>
  <c r="I4766" i="24"/>
  <c r="I4767" i="24"/>
  <c r="I4768" i="24"/>
  <c r="I4769" i="24"/>
  <c r="J4769" i="24" s="1"/>
  <c r="I4770" i="24"/>
  <c r="J4770" i="24" s="1"/>
  <c r="I4771" i="24"/>
  <c r="I4772" i="24"/>
  <c r="J4772" i="24" s="1"/>
  <c r="I4773" i="24"/>
  <c r="I4774" i="24"/>
  <c r="I4775" i="24"/>
  <c r="I4776" i="24"/>
  <c r="I4777" i="24"/>
  <c r="I4778" i="24"/>
  <c r="J4778" i="24" s="1"/>
  <c r="I4779" i="24"/>
  <c r="I4780" i="24"/>
  <c r="J4780" i="24" s="1"/>
  <c r="I4781" i="24"/>
  <c r="I4782" i="24"/>
  <c r="I4783" i="24"/>
  <c r="J4783" i="24" s="1"/>
  <c r="I4784" i="24"/>
  <c r="I4785" i="24"/>
  <c r="J4785" i="24" s="1"/>
  <c r="I4786" i="24"/>
  <c r="I4787" i="24"/>
  <c r="I4788" i="24"/>
  <c r="I4789" i="24"/>
  <c r="J4789" i="24" s="1"/>
  <c r="I4790" i="24"/>
  <c r="I4791" i="24"/>
  <c r="I4792" i="24"/>
  <c r="I4793" i="24"/>
  <c r="I4794" i="24"/>
  <c r="I4795" i="24"/>
  <c r="I4796" i="24"/>
  <c r="I4797" i="24"/>
  <c r="I4798" i="24"/>
  <c r="I4799" i="24"/>
  <c r="I4800" i="24"/>
  <c r="I4801" i="24"/>
  <c r="J4801" i="24" s="1"/>
  <c r="I4802" i="24"/>
  <c r="I4803" i="24"/>
  <c r="J4803" i="24" s="1"/>
  <c r="I4804" i="24"/>
  <c r="I4805" i="24"/>
  <c r="J4805" i="24" s="1"/>
  <c r="I4806" i="24"/>
  <c r="I4807" i="24"/>
  <c r="I4808" i="24"/>
  <c r="I4809" i="24"/>
  <c r="J4809" i="24" s="1"/>
  <c r="I4810" i="24"/>
  <c r="I4811" i="24"/>
  <c r="I4812" i="24"/>
  <c r="J4812" i="24" s="1"/>
  <c r="I4813" i="24"/>
  <c r="J4813" i="24" s="1"/>
  <c r="I4814" i="24"/>
  <c r="H4814" i="24" s="1"/>
  <c r="I4815" i="24"/>
  <c r="I4816" i="24"/>
  <c r="I4817" i="24"/>
  <c r="I4818" i="24"/>
  <c r="H4818" i="24" s="1"/>
  <c r="I4819" i="24"/>
  <c r="I4820" i="24"/>
  <c r="I4821" i="24"/>
  <c r="H4821" i="24" s="1"/>
  <c r="I4822" i="24"/>
  <c r="I4823" i="24"/>
  <c r="J4823" i="24" s="1"/>
  <c r="I4824" i="24"/>
  <c r="I4825" i="24"/>
  <c r="J4825" i="24" s="1"/>
  <c r="I4826" i="24"/>
  <c r="I4827" i="24"/>
  <c r="I4828" i="24"/>
  <c r="I4829" i="24"/>
  <c r="J4829" i="24" s="1"/>
  <c r="I4830" i="24"/>
  <c r="J4830" i="24" s="1"/>
  <c r="I4831" i="24"/>
  <c r="I4832" i="24"/>
  <c r="J4832" i="24" s="1"/>
  <c r="I4833" i="24"/>
  <c r="I4834" i="24"/>
  <c r="I4835" i="24"/>
  <c r="I4836" i="24"/>
  <c r="I4837" i="24"/>
  <c r="I4838" i="24"/>
  <c r="I4839" i="24"/>
  <c r="I4840" i="24"/>
  <c r="J4840" i="24" s="1"/>
  <c r="I4841" i="24"/>
  <c r="I4842" i="24"/>
  <c r="I4843" i="24"/>
  <c r="J4843" i="24" s="1"/>
  <c r="I4844" i="24"/>
  <c r="I4845" i="24"/>
  <c r="I4846" i="24"/>
  <c r="I4847" i="24"/>
  <c r="I4848" i="24"/>
  <c r="I4849" i="24"/>
  <c r="J4849" i="24" s="1"/>
  <c r="I4850" i="24"/>
  <c r="I4851" i="24"/>
  <c r="I4852" i="24"/>
  <c r="J4852" i="24" s="1"/>
  <c r="I4853" i="24"/>
  <c r="J4853" i="24" s="1"/>
  <c r="I4854" i="24"/>
  <c r="I4855" i="24"/>
  <c r="I4856" i="24"/>
  <c r="I4857" i="24"/>
  <c r="I4858" i="24"/>
  <c r="I4859" i="24"/>
  <c r="I4860" i="24"/>
  <c r="J4860" i="24" s="1"/>
  <c r="I4861" i="24"/>
  <c r="I4862" i="24"/>
  <c r="I4863" i="24"/>
  <c r="J4863" i="24" s="1"/>
  <c r="I4864" i="24"/>
  <c r="I4865" i="24"/>
  <c r="J4865" i="24" s="1"/>
  <c r="I4866" i="24"/>
  <c r="I4867" i="24"/>
  <c r="I4868" i="24"/>
  <c r="I4869" i="24"/>
  <c r="J4869" i="24" s="1"/>
  <c r="I4870" i="24"/>
  <c r="I4871" i="24"/>
  <c r="J4871" i="24" s="1"/>
  <c r="I4872" i="24"/>
  <c r="J4872" i="24" s="1"/>
  <c r="I4873" i="24"/>
  <c r="I4874" i="24"/>
  <c r="I4875" i="24"/>
  <c r="I4876" i="24"/>
  <c r="J4876" i="24" s="1"/>
  <c r="I4877" i="24"/>
  <c r="J4877" i="24" s="1"/>
  <c r="I4878" i="24"/>
  <c r="I4879" i="24"/>
  <c r="I4880" i="24"/>
  <c r="I4881" i="24"/>
  <c r="I4882" i="24"/>
  <c r="I4883" i="24"/>
  <c r="J4883" i="24" s="1"/>
  <c r="I4884" i="24"/>
  <c r="J4884" i="24" s="1"/>
  <c r="I4885" i="24"/>
  <c r="J4885" i="24" s="1"/>
  <c r="I4886" i="24"/>
  <c r="I4887" i="24"/>
  <c r="I4888" i="24"/>
  <c r="I4889" i="24"/>
  <c r="J4889" i="24" s="1"/>
  <c r="I4890" i="24"/>
  <c r="I4891" i="24"/>
  <c r="J4891" i="24" s="1"/>
  <c r="I4892" i="24"/>
  <c r="J4892" i="24" s="1"/>
  <c r="I4893" i="24"/>
  <c r="I4894" i="24"/>
  <c r="I4895" i="24"/>
  <c r="J4895" i="24" s="1"/>
  <c r="I4896" i="24"/>
  <c r="J4896" i="24" s="1"/>
  <c r="I4897" i="24"/>
  <c r="I4898" i="24"/>
  <c r="J4898" i="24" s="1"/>
  <c r="I4899" i="24"/>
  <c r="J4899" i="24" s="1"/>
  <c r="I4900" i="24"/>
  <c r="I4901" i="24"/>
  <c r="J4901" i="24" s="1"/>
  <c r="I4902" i="24"/>
  <c r="I4903" i="24"/>
  <c r="I4904" i="24"/>
  <c r="I4905" i="24"/>
  <c r="J4905" i="24" s="1"/>
  <c r="I4906" i="24"/>
  <c r="I4907" i="24"/>
  <c r="I4908" i="24"/>
  <c r="I4909" i="24"/>
  <c r="J4909" i="24" s="1"/>
  <c r="I4910" i="24"/>
  <c r="J4910" i="24" s="1"/>
  <c r="I4911" i="24"/>
  <c r="I4912" i="24"/>
  <c r="I4913" i="24"/>
  <c r="I4914" i="24"/>
  <c r="I4915" i="24"/>
  <c r="I4916" i="24"/>
  <c r="I4917" i="24"/>
  <c r="I4918" i="24"/>
  <c r="I4919" i="24"/>
  <c r="I4920" i="24"/>
  <c r="J4920" i="24" s="1"/>
  <c r="I4921" i="24"/>
  <c r="I4922" i="24"/>
  <c r="I4923" i="24"/>
  <c r="J4923" i="24" s="1"/>
  <c r="I4924" i="24"/>
  <c r="I4925" i="24"/>
  <c r="I4926" i="24"/>
  <c r="I4927" i="24"/>
  <c r="J4927" i="24" s="1"/>
  <c r="I4928" i="24"/>
  <c r="I4929" i="24"/>
  <c r="J4929" i="24" s="1"/>
  <c r="I4930" i="24"/>
  <c r="J4930" i="24" s="1"/>
  <c r="I4931" i="24"/>
  <c r="I4932" i="24"/>
  <c r="J4932" i="24" s="1"/>
  <c r="I4933" i="24"/>
  <c r="I4934" i="24"/>
  <c r="I4935" i="24"/>
  <c r="I4936" i="24"/>
  <c r="I4937" i="24"/>
  <c r="I4938" i="24"/>
  <c r="I4939" i="24"/>
  <c r="I4940" i="24"/>
  <c r="I4941" i="24"/>
  <c r="I4942" i="24"/>
  <c r="I4943" i="24"/>
  <c r="I4944" i="24"/>
  <c r="I4945" i="24"/>
  <c r="J4945" i="24" s="1"/>
  <c r="I4946" i="24"/>
  <c r="I4947" i="24"/>
  <c r="I4948" i="24"/>
  <c r="I4949" i="24"/>
  <c r="J4949" i="24" s="1"/>
  <c r="I4950" i="24"/>
  <c r="I4951" i="24"/>
  <c r="I4952" i="24"/>
  <c r="J4952" i="24" s="1"/>
  <c r="I4953" i="24"/>
  <c r="I4954" i="24"/>
  <c r="I4955" i="24"/>
  <c r="I4956" i="24"/>
  <c r="I4957" i="24"/>
  <c r="I4958" i="24"/>
  <c r="I4959" i="24"/>
  <c r="I4960" i="24"/>
  <c r="J4960" i="24" s="1"/>
  <c r="I4961" i="24"/>
  <c r="I4962" i="24"/>
  <c r="I4963" i="24"/>
  <c r="J4963" i="24" s="1"/>
  <c r="I4964" i="24"/>
  <c r="I4965" i="24"/>
  <c r="I4966" i="24"/>
  <c r="I4967" i="24"/>
  <c r="I4968" i="24"/>
  <c r="I4969" i="24"/>
  <c r="I4970" i="24"/>
  <c r="J4970" i="24" s="1"/>
  <c r="I4971" i="24"/>
  <c r="J4971" i="24" s="1"/>
  <c r="I4972" i="24"/>
  <c r="I4973" i="24"/>
  <c r="I4974" i="24"/>
  <c r="I4975" i="24"/>
  <c r="J4975" i="24" s="1"/>
  <c r="I4976" i="24"/>
  <c r="I4977" i="24"/>
  <c r="I4978" i="24"/>
  <c r="I4979" i="24"/>
  <c r="I4980" i="24"/>
  <c r="J4980" i="24" s="1"/>
  <c r="I4981" i="24"/>
  <c r="I4982" i="24"/>
  <c r="I4983" i="24"/>
  <c r="J4983" i="24" s="1"/>
  <c r="I4984" i="24"/>
  <c r="I4985" i="24"/>
  <c r="I4986" i="24"/>
  <c r="I4987" i="24"/>
  <c r="I4988" i="24"/>
  <c r="I4989" i="24"/>
  <c r="J4989" i="24" s="1"/>
  <c r="I4990" i="24"/>
  <c r="I4991" i="24"/>
  <c r="I4992" i="24"/>
  <c r="J4992" i="24" s="1"/>
  <c r="I4993" i="24"/>
  <c r="I4994" i="24"/>
  <c r="I4995" i="24"/>
  <c r="I4996" i="24"/>
  <c r="J4996" i="24" s="1"/>
  <c r="I4997" i="24"/>
  <c r="J4997" i="24" s="1"/>
  <c r="I4998" i="24"/>
  <c r="J4998" i="24" s="1"/>
  <c r="I4999" i="24"/>
  <c r="I5000" i="24"/>
  <c r="I5001" i="24"/>
  <c r="I5002" i="24"/>
  <c r="I5003" i="24"/>
  <c r="I5004" i="24"/>
  <c r="I5005" i="24"/>
  <c r="I5006" i="24"/>
  <c r="I5007" i="24"/>
  <c r="I5008" i="24"/>
  <c r="I5009" i="24"/>
  <c r="J5009" i="24" s="1"/>
  <c r="I5010" i="24"/>
  <c r="I5011" i="24"/>
  <c r="J5011" i="24" s="1"/>
  <c r="I5012" i="24"/>
  <c r="J5012" i="24" s="1"/>
  <c r="I5013" i="24"/>
  <c r="J5013" i="24" s="1"/>
  <c r="I5014" i="24"/>
  <c r="J5014" i="24" s="1"/>
  <c r="I5015" i="24"/>
  <c r="I5016" i="24"/>
  <c r="J5016" i="24" s="1"/>
  <c r="I5017" i="24"/>
  <c r="J5017" i="24" s="1"/>
  <c r="I5018" i="24"/>
  <c r="J5018" i="24" s="1"/>
  <c r="I5019" i="24"/>
  <c r="J5019" i="24" s="1"/>
  <c r="I5020" i="24"/>
  <c r="J5020" i="24" s="1"/>
  <c r="I5021" i="24"/>
  <c r="J5021" i="24" s="1"/>
  <c r="I5022" i="24"/>
  <c r="I5023" i="24"/>
  <c r="J5023" i="24" s="1"/>
  <c r="I5024" i="24"/>
  <c r="I5025" i="24"/>
  <c r="J5025" i="24" s="1"/>
  <c r="I5026" i="24"/>
  <c r="I5027" i="24"/>
  <c r="I5028" i="24"/>
  <c r="I5029" i="24"/>
  <c r="J5029" i="24" s="1"/>
  <c r="I5030" i="24"/>
  <c r="J5030" i="24" s="1"/>
  <c r="I5031" i="24"/>
  <c r="I5032" i="24"/>
  <c r="J5032" i="24" s="1"/>
  <c r="I5033" i="24"/>
  <c r="I5034" i="24"/>
  <c r="I5035" i="24"/>
  <c r="I5036" i="24"/>
  <c r="I5037" i="24"/>
  <c r="I5038" i="24"/>
  <c r="I5039" i="24"/>
  <c r="I5040" i="24"/>
  <c r="J5040" i="24" s="1"/>
  <c r="I5041" i="24"/>
  <c r="I5042" i="24"/>
  <c r="I5043" i="24"/>
  <c r="J5043" i="24" s="1"/>
  <c r="I5044" i="24"/>
  <c r="I5045" i="24"/>
  <c r="J5045" i="24" s="1"/>
  <c r="I5046" i="24"/>
  <c r="I5047" i="24"/>
  <c r="I5048" i="24"/>
  <c r="I5049" i="24"/>
  <c r="J5049" i="24" s="1"/>
  <c r="I5050" i="24"/>
  <c r="J5050" i="24" s="1"/>
  <c r="I5051" i="24"/>
  <c r="I5052" i="24"/>
  <c r="J5052" i="24" s="1"/>
  <c r="I5053" i="24"/>
  <c r="I5054" i="24"/>
  <c r="I5055" i="24"/>
  <c r="I5056" i="24"/>
  <c r="I5057" i="24"/>
  <c r="I5058" i="24"/>
  <c r="I5059" i="24"/>
  <c r="I5060" i="24"/>
  <c r="J5060" i="24" s="1"/>
  <c r="I5061" i="24"/>
  <c r="I5062" i="24"/>
  <c r="I5063" i="24"/>
  <c r="J5063" i="24" s="1"/>
  <c r="I5064" i="24"/>
  <c r="I5065" i="24"/>
  <c r="I5066" i="24"/>
  <c r="I5067" i="24"/>
  <c r="I5068" i="24"/>
  <c r="I5069" i="24"/>
  <c r="J5069" i="24" s="1"/>
  <c r="I5070" i="24"/>
  <c r="I5071" i="24"/>
  <c r="J5071" i="24" s="1"/>
  <c r="I5072" i="24"/>
  <c r="J5072" i="24" s="1"/>
  <c r="I5073" i="24"/>
  <c r="I5074" i="24"/>
  <c r="I5075" i="24"/>
  <c r="I5076" i="24"/>
  <c r="I5077" i="24"/>
  <c r="I5078" i="24"/>
  <c r="I5079" i="24"/>
  <c r="I5080" i="24"/>
  <c r="J5080" i="24" s="1"/>
  <c r="I5081" i="24"/>
  <c r="I5082" i="24"/>
  <c r="I5083" i="24"/>
  <c r="J5083" i="24" s="1"/>
  <c r="I5084" i="24"/>
  <c r="I5085" i="24"/>
  <c r="J5085" i="24" s="1"/>
  <c r="I5086" i="24"/>
  <c r="I5087" i="24"/>
  <c r="I5088" i="24"/>
  <c r="J5088" i="24" s="1"/>
  <c r="I5089" i="24"/>
  <c r="J5089" i="24" s="1"/>
  <c r="I5090" i="24"/>
  <c r="I5091" i="24"/>
  <c r="J5091" i="24" s="1"/>
  <c r="I5092" i="24"/>
  <c r="J5092" i="24" s="1"/>
  <c r="I5093" i="24"/>
  <c r="I5094" i="24"/>
  <c r="I5095" i="24"/>
  <c r="I5096" i="24"/>
  <c r="I5097" i="24"/>
  <c r="I5098" i="24"/>
  <c r="I5099" i="24"/>
  <c r="I5100" i="24"/>
  <c r="J5100" i="24" s="1"/>
  <c r="I5101" i="24"/>
  <c r="I5102" i="24"/>
  <c r="I5103" i="24"/>
  <c r="J5103" i="24" s="1"/>
  <c r="I5104" i="24"/>
  <c r="I5105" i="24"/>
  <c r="J5105" i="24" s="1"/>
  <c r="I5106" i="24"/>
  <c r="I5107" i="24"/>
  <c r="I5108" i="24"/>
  <c r="I5109" i="24"/>
  <c r="J5109" i="24" s="1"/>
  <c r="I5110" i="24"/>
  <c r="J5110" i="24" s="1"/>
  <c r="I5111" i="24"/>
  <c r="I5112" i="24"/>
  <c r="J5112" i="24" s="1"/>
  <c r="I5113" i="24"/>
  <c r="I5114" i="24"/>
  <c r="J5114" i="24" s="1"/>
  <c r="I5115" i="24"/>
  <c r="J5115" i="24" s="1"/>
  <c r="I5116" i="24"/>
  <c r="I5117" i="24"/>
  <c r="I5118" i="24"/>
  <c r="J5118" i="24" s="1"/>
  <c r="I5119" i="24"/>
  <c r="I5120" i="24"/>
  <c r="J5120" i="24" s="1"/>
  <c r="I5121" i="24"/>
  <c r="I5122" i="24"/>
  <c r="I5123" i="24"/>
  <c r="J5123" i="24" s="1"/>
  <c r="I5124" i="24"/>
  <c r="I5125" i="24"/>
  <c r="I5126" i="24"/>
  <c r="I5127" i="24"/>
  <c r="I5128" i="24"/>
  <c r="I5129" i="24"/>
  <c r="J5129" i="24" s="1"/>
  <c r="I5130" i="24"/>
  <c r="I5131" i="24"/>
  <c r="I5132" i="24"/>
  <c r="J5132" i="24" s="1"/>
  <c r="I5133" i="24"/>
  <c r="J5133" i="24" s="1"/>
  <c r="I5134" i="24"/>
  <c r="J5134" i="24" s="1"/>
  <c r="I5135" i="24"/>
  <c r="I5136" i="24"/>
  <c r="J5136" i="24" s="1"/>
  <c r="I5137" i="24"/>
  <c r="J5137" i="24" s="1"/>
  <c r="I5138" i="24"/>
  <c r="J5138" i="24" s="1"/>
  <c r="I5139" i="24"/>
  <c r="I5140" i="24"/>
  <c r="J5140" i="24" s="1"/>
  <c r="I5141" i="24"/>
  <c r="I5142" i="24"/>
  <c r="I5143" i="24"/>
  <c r="J5143" i="24" s="1"/>
  <c r="I5144" i="24"/>
  <c r="I5145" i="24"/>
  <c r="I5146" i="24"/>
  <c r="I5147" i="24"/>
  <c r="I5148" i="24"/>
  <c r="I5149" i="24"/>
  <c r="J5149" i="24" s="1"/>
  <c r="I5150" i="24"/>
  <c r="I5151" i="24"/>
  <c r="J5151" i="24" s="1"/>
  <c r="I5152" i="24"/>
  <c r="J5152" i="24" s="1"/>
  <c r="I5153" i="24"/>
  <c r="I5154" i="24"/>
  <c r="I5155" i="24"/>
  <c r="I5156" i="24"/>
  <c r="I5157" i="24"/>
  <c r="I5158" i="24"/>
  <c r="J5158" i="24" s="1"/>
  <c r="I5159" i="24"/>
  <c r="J5159" i="24" s="1"/>
  <c r="I5160" i="24"/>
  <c r="J5160" i="24" s="1"/>
  <c r="I5161" i="24"/>
  <c r="J5161" i="24" s="1"/>
  <c r="I5162" i="24"/>
  <c r="J5162" i="24" s="1"/>
  <c r="I5163" i="24"/>
  <c r="I5164" i="24"/>
  <c r="I5165" i="24"/>
  <c r="J5165" i="24" s="1"/>
  <c r="I5166" i="24"/>
  <c r="I5167" i="24"/>
  <c r="I5168" i="24"/>
  <c r="I5169" i="24"/>
  <c r="J5169" i="24" s="1"/>
  <c r="I5170" i="24"/>
  <c r="I5171" i="24"/>
  <c r="I5172" i="24"/>
  <c r="I5173" i="24"/>
  <c r="J5173" i="24" s="1"/>
  <c r="I5174" i="24"/>
  <c r="I5175" i="24"/>
  <c r="I5176" i="24"/>
  <c r="I5177" i="24"/>
  <c r="H5177" i="24" s="1"/>
  <c r="I5178" i="24"/>
  <c r="H5178" i="24" s="1"/>
  <c r="I5179" i="24"/>
  <c r="I5180" i="24"/>
  <c r="J5180" i="24" s="1"/>
  <c r="I5181" i="24"/>
  <c r="I5182" i="24"/>
  <c r="I5183" i="24"/>
  <c r="J5183" i="24" s="1"/>
  <c r="I5184" i="24"/>
  <c r="I5185" i="24"/>
  <c r="I5186" i="24"/>
  <c r="I5187" i="24"/>
  <c r="J5187" i="24" s="1"/>
  <c r="I5188" i="24"/>
  <c r="I5189" i="24"/>
  <c r="J5189" i="24" s="1"/>
  <c r="I5190" i="24"/>
  <c r="I5191" i="24"/>
  <c r="I5192" i="24"/>
  <c r="J5192" i="24" s="1"/>
  <c r="I5193" i="24"/>
  <c r="I5194" i="24"/>
  <c r="I5195" i="24"/>
  <c r="I5196" i="24"/>
  <c r="I5197" i="24"/>
  <c r="I5198" i="24"/>
  <c r="I5199" i="24"/>
  <c r="I5200" i="24"/>
  <c r="I5201" i="24"/>
  <c r="I5202" i="24"/>
  <c r="I5203" i="24"/>
  <c r="J5203" i="24" s="1"/>
  <c r="I5204" i="24"/>
  <c r="I5205" i="24"/>
  <c r="J5205" i="24" s="1"/>
  <c r="I5206" i="24"/>
  <c r="I5207" i="24"/>
  <c r="I5208" i="24"/>
  <c r="I5209" i="24"/>
  <c r="J5209" i="24" s="1"/>
  <c r="I5210" i="24"/>
  <c r="I5211" i="24"/>
  <c r="I5212" i="24"/>
  <c r="J5212" i="24" s="1"/>
  <c r="I5213" i="24"/>
  <c r="I5214" i="24"/>
  <c r="I5215" i="24"/>
  <c r="I5216" i="24"/>
  <c r="I5217" i="24"/>
  <c r="I5218" i="24"/>
  <c r="I5219" i="24"/>
  <c r="I5220" i="24"/>
  <c r="J5220" i="24" s="1"/>
  <c r="I5221" i="24"/>
  <c r="I5222" i="24"/>
  <c r="I5223" i="24"/>
  <c r="J5223" i="24" s="1"/>
  <c r="I5224" i="24"/>
  <c r="I5225" i="24"/>
  <c r="I5226" i="24"/>
  <c r="I5227" i="24"/>
  <c r="I5228" i="24"/>
  <c r="I5229" i="24"/>
  <c r="J5229" i="24" s="1"/>
  <c r="I5230" i="24"/>
  <c r="I5231" i="24"/>
  <c r="J5231" i="24" s="1"/>
  <c r="I5232" i="24"/>
  <c r="J5232" i="24" s="1"/>
  <c r="I5233" i="24"/>
  <c r="J5233" i="24" s="1"/>
  <c r="I5234" i="24"/>
  <c r="I5235" i="24"/>
  <c r="I5236" i="24"/>
  <c r="I5237" i="24"/>
  <c r="I5238" i="24"/>
  <c r="I5239" i="24"/>
  <c r="I5240" i="24"/>
  <c r="J5240" i="24" s="1"/>
  <c r="I5241" i="24"/>
  <c r="I5242" i="24"/>
  <c r="I5243" i="24"/>
  <c r="J5243" i="24" s="1"/>
  <c r="I5244" i="24"/>
  <c r="I5245" i="24"/>
  <c r="I5246" i="24"/>
  <c r="I5247" i="24"/>
  <c r="J5247" i="24" s="1"/>
  <c r="I5248" i="24"/>
  <c r="I5249" i="24"/>
  <c r="H5249" i="24" s="1"/>
  <c r="I5250" i="24"/>
  <c r="J5250" i="24" s="1"/>
  <c r="I5251" i="24"/>
  <c r="I5252" i="24"/>
  <c r="J5252" i="24" s="1"/>
  <c r="I5253" i="24"/>
  <c r="I5254" i="24"/>
  <c r="J5254" i="24" s="1"/>
  <c r="I5255" i="24"/>
  <c r="I5256" i="24"/>
  <c r="I5257" i="24"/>
  <c r="I5258" i="24"/>
  <c r="I5259" i="24"/>
  <c r="I5260" i="24"/>
  <c r="J5260" i="24" s="1"/>
  <c r="I5261" i="24"/>
  <c r="I5262" i="24"/>
  <c r="I5263" i="24"/>
  <c r="J5263" i="24" s="1"/>
  <c r="I5264" i="24"/>
  <c r="I5265" i="24"/>
  <c r="I5266" i="24"/>
  <c r="I5267" i="24"/>
  <c r="I5268" i="24"/>
  <c r="I5269" i="24"/>
  <c r="J5269" i="24" s="1"/>
  <c r="I5270" i="24"/>
  <c r="J5270" i="24" s="1"/>
  <c r="I5271" i="24"/>
  <c r="I5272" i="24"/>
  <c r="J5272" i="24" s="1"/>
  <c r="I5273" i="24"/>
  <c r="I5274" i="24"/>
  <c r="I5275" i="24"/>
  <c r="J5275" i="24" s="1"/>
  <c r="I5276" i="24"/>
  <c r="J5276" i="24" s="1"/>
  <c r="I5277" i="24"/>
  <c r="J5277" i="24" s="1"/>
  <c r="I5278" i="24"/>
  <c r="J5278" i="24" s="1"/>
  <c r="I5279" i="24"/>
  <c r="J5279" i="24" s="1"/>
  <c r="I5280" i="24"/>
  <c r="I5281" i="24"/>
  <c r="I5282" i="24"/>
  <c r="J5282" i="24" s="1"/>
  <c r="I5283" i="24"/>
  <c r="J5283" i="24" s="1"/>
  <c r="I5284" i="24"/>
  <c r="I5285" i="24"/>
  <c r="J5285" i="24" s="1"/>
  <c r="I5286" i="24"/>
  <c r="I5287" i="24"/>
  <c r="J5287" i="24" s="1"/>
  <c r="I5288" i="24"/>
  <c r="I5289" i="24"/>
  <c r="J5289" i="24" s="1"/>
  <c r="I5290" i="24"/>
  <c r="I5291" i="24"/>
  <c r="I5292" i="24"/>
  <c r="J5292" i="24" s="1"/>
  <c r="I5293" i="24"/>
  <c r="J5293" i="24" s="1"/>
  <c r="I5294" i="24"/>
  <c r="I5295" i="24"/>
  <c r="J5295" i="24" s="1"/>
  <c r="I5296" i="24"/>
  <c r="J5296" i="24" s="1"/>
  <c r="I5297" i="24"/>
  <c r="I5298" i="24"/>
  <c r="J5298" i="24" s="1"/>
  <c r="I5299" i="24"/>
  <c r="J5299" i="24" s="1"/>
  <c r="I5300" i="24"/>
  <c r="J5300" i="24" s="1"/>
  <c r="I5301" i="24"/>
  <c r="I5302" i="24"/>
  <c r="I5303" i="24"/>
  <c r="I5304" i="24"/>
  <c r="I5305" i="24"/>
  <c r="I5306" i="24"/>
  <c r="I5307" i="24"/>
  <c r="I5308" i="24"/>
  <c r="I5309" i="24"/>
  <c r="J5309" i="24" s="1"/>
  <c r="I5310" i="24"/>
  <c r="I5311" i="24"/>
  <c r="I5312" i="24"/>
  <c r="I5313" i="24"/>
  <c r="J5313" i="24" s="1"/>
  <c r="I5314" i="24"/>
  <c r="I5315" i="24"/>
  <c r="I5316" i="24"/>
  <c r="I5317" i="24"/>
  <c r="H5317" i="24" s="1"/>
  <c r="I5318" i="24"/>
  <c r="J5318" i="24" s="1"/>
  <c r="I5319" i="24"/>
  <c r="I5320" i="24"/>
  <c r="J5320" i="24" s="1"/>
  <c r="I5321" i="24"/>
  <c r="I5322" i="24"/>
  <c r="I5323" i="24"/>
  <c r="J5323" i="24" s="1"/>
  <c r="I5324" i="24"/>
  <c r="I5325" i="24"/>
  <c r="J5325" i="24" s="1"/>
  <c r="I5326" i="24"/>
  <c r="I5327" i="24"/>
  <c r="J5327" i="24" s="1"/>
  <c r="I5328" i="24"/>
  <c r="I5329" i="24"/>
  <c r="J5329" i="24" s="1"/>
  <c r="I5330" i="24"/>
  <c r="I5331" i="24"/>
  <c r="I5332" i="24"/>
  <c r="I5333" i="24"/>
  <c r="I5334" i="24"/>
  <c r="I5335" i="24"/>
  <c r="I5336" i="24"/>
  <c r="I5337" i="24"/>
  <c r="I5338" i="24"/>
  <c r="I5339" i="24"/>
  <c r="I5340" i="24"/>
  <c r="I5341" i="24"/>
  <c r="J5341" i="24" s="1"/>
  <c r="I5342" i="24"/>
  <c r="I5343" i="24"/>
  <c r="I5344" i="24"/>
  <c r="I5345" i="24"/>
  <c r="I5346" i="24"/>
  <c r="I5347" i="24"/>
  <c r="I5348" i="24"/>
  <c r="I5349" i="24"/>
  <c r="J5349" i="24" s="1"/>
  <c r="I5350" i="24"/>
  <c r="I5351" i="24"/>
  <c r="J5351" i="24" s="1"/>
  <c r="I5352" i="24"/>
  <c r="I5353" i="24"/>
  <c r="J5353" i="24" s="1"/>
  <c r="I5354" i="24"/>
  <c r="J5354" i="24" s="1"/>
  <c r="I5355" i="24"/>
  <c r="I5356" i="24"/>
  <c r="I5357" i="24"/>
  <c r="I5358" i="24"/>
  <c r="I5359" i="24"/>
  <c r="I5360" i="24"/>
  <c r="J5360" i="24" s="1"/>
  <c r="I5361" i="24"/>
  <c r="I5362" i="24"/>
  <c r="I5363" i="24"/>
  <c r="J5363" i="24" s="1"/>
  <c r="I5364" i="24"/>
  <c r="J5364" i="24" s="1"/>
  <c r="I5365" i="24"/>
  <c r="J5365" i="24" s="1"/>
  <c r="I5366" i="24"/>
  <c r="I5367" i="24"/>
  <c r="J5367" i="24" s="1"/>
  <c r="I5368" i="24"/>
  <c r="I5369" i="24"/>
  <c r="J5369" i="24" s="1"/>
  <c r="I5370" i="24"/>
  <c r="I5371" i="24"/>
  <c r="I5372" i="24"/>
  <c r="I5373" i="24"/>
  <c r="I5374" i="24"/>
  <c r="I5375" i="24"/>
  <c r="J5375" i="24" s="1"/>
  <c r="I5376" i="24"/>
  <c r="I5377" i="24"/>
  <c r="J5377" i="24" s="1"/>
  <c r="I5378" i="24"/>
  <c r="I5379" i="24"/>
  <c r="I5380" i="24"/>
  <c r="J5380" i="24" s="1"/>
  <c r="I5381" i="24"/>
  <c r="I5382" i="24"/>
  <c r="J5382" i="24" s="1"/>
  <c r="I5383" i="24"/>
  <c r="I5384" i="24"/>
  <c r="I5385" i="24"/>
  <c r="I5386" i="24"/>
  <c r="I5387" i="24"/>
  <c r="I5388" i="24"/>
  <c r="I5389" i="24"/>
  <c r="H5389" i="24" s="1"/>
  <c r="I5390" i="24"/>
  <c r="I5391" i="24"/>
  <c r="I5392" i="24"/>
  <c r="I5393" i="24"/>
  <c r="I5394" i="24"/>
  <c r="I5395" i="24"/>
  <c r="J5395" i="24" s="1"/>
  <c r="I5396" i="24"/>
  <c r="J5396" i="24" s="1"/>
  <c r="I5397" i="24"/>
  <c r="I5398" i="24"/>
  <c r="I5399" i="24"/>
  <c r="I5400" i="24"/>
  <c r="J5400" i="24" s="1"/>
  <c r="I5401" i="24"/>
  <c r="I5402" i="24"/>
  <c r="I5403" i="24"/>
  <c r="J5403" i="24" s="1"/>
  <c r="I5404" i="24"/>
  <c r="I5405" i="24"/>
  <c r="J5405" i="24" s="1"/>
  <c r="I5406" i="24"/>
  <c r="I5407" i="24"/>
  <c r="I5408" i="24"/>
  <c r="I5409" i="24"/>
  <c r="J5409" i="24" s="1"/>
  <c r="I5410" i="24"/>
  <c r="I5411" i="24"/>
  <c r="I5412" i="24"/>
  <c r="I5413" i="24"/>
  <c r="I5414" i="24"/>
  <c r="J5414" i="24" s="1"/>
  <c r="I5415" i="24"/>
  <c r="I5416" i="24"/>
  <c r="I5417" i="24"/>
  <c r="J5417" i="24" s="1"/>
  <c r="I5418" i="24"/>
  <c r="J5418" i="24" s="1"/>
  <c r="I5419" i="24"/>
  <c r="I5420" i="24"/>
  <c r="J5420" i="24" s="1"/>
  <c r="I5421" i="24"/>
  <c r="I5422" i="24"/>
  <c r="I5423" i="24"/>
  <c r="J5423" i="24" s="1"/>
  <c r="I5424" i="24"/>
  <c r="I5425" i="24"/>
  <c r="J5425" i="24" s="1"/>
  <c r="I5426" i="24"/>
  <c r="I5427" i="24"/>
  <c r="I5428" i="24"/>
  <c r="I5429" i="24"/>
  <c r="I5430" i="24"/>
  <c r="I5431" i="24"/>
  <c r="J5431" i="24" s="1"/>
  <c r="I5432" i="24"/>
  <c r="I5433" i="24"/>
  <c r="J5433" i="24" s="1"/>
  <c r="I5434" i="24"/>
  <c r="I5435" i="24"/>
  <c r="I5436" i="24"/>
  <c r="J5436" i="24" s="1"/>
  <c r="I5437" i="24"/>
  <c r="J5437" i="24" s="1"/>
  <c r="I5438" i="24"/>
  <c r="I5439" i="24"/>
  <c r="I5440" i="24"/>
  <c r="I5441" i="24"/>
  <c r="I5442" i="24"/>
  <c r="I5443" i="24"/>
  <c r="J5443" i="24" s="1"/>
  <c r="I5444" i="24"/>
  <c r="I5445" i="24"/>
  <c r="I5446" i="24"/>
  <c r="I5447" i="24"/>
  <c r="I5448" i="24"/>
  <c r="I5449" i="24"/>
  <c r="J5449" i="24" s="1"/>
  <c r="I5450" i="24"/>
  <c r="I5451" i="24"/>
  <c r="I5452" i="24"/>
  <c r="I5453" i="24"/>
  <c r="I5454" i="24"/>
  <c r="I5455" i="24"/>
  <c r="I5456" i="24"/>
  <c r="I5457" i="24"/>
  <c r="I5458" i="24"/>
  <c r="I5459" i="24"/>
  <c r="J5459" i="24" s="1"/>
  <c r="I5460" i="24"/>
  <c r="J5460" i="24" s="1"/>
  <c r="I5461" i="24"/>
  <c r="I5462" i="24"/>
  <c r="I5463" i="24"/>
  <c r="J5463" i="24" s="1"/>
  <c r="I5464" i="24"/>
  <c r="I5465" i="24"/>
  <c r="I5466" i="24"/>
  <c r="I5467" i="24"/>
  <c r="I5468" i="24"/>
  <c r="I5469" i="24"/>
  <c r="J5469" i="24" s="1"/>
  <c r="I5470" i="24"/>
  <c r="J5470" i="24" s="1"/>
  <c r="I5471" i="24"/>
  <c r="I5472" i="24"/>
  <c r="I5473" i="24"/>
  <c r="I5474" i="24"/>
  <c r="I5475" i="24"/>
  <c r="I5476" i="24"/>
  <c r="I5477" i="24"/>
  <c r="I5478" i="24"/>
  <c r="I5479" i="24"/>
  <c r="I5480" i="24"/>
  <c r="J5480" i="24" s="1"/>
  <c r="I5481" i="24"/>
  <c r="I5482" i="24"/>
  <c r="I5483" i="24"/>
  <c r="I5484" i="24"/>
  <c r="I5485" i="24"/>
  <c r="J5485" i="24" s="1"/>
  <c r="I5486" i="24"/>
  <c r="I5487" i="24"/>
  <c r="I5488" i="24"/>
  <c r="I5489" i="24"/>
  <c r="J5489" i="24" s="1"/>
  <c r="I5490" i="24"/>
  <c r="I5491" i="24"/>
  <c r="J5491" i="24" s="1"/>
  <c r="I5492" i="24"/>
  <c r="I5493" i="24"/>
  <c r="I5494" i="24"/>
  <c r="I5495" i="24"/>
  <c r="I5496" i="24"/>
  <c r="I5497" i="24"/>
  <c r="I5498" i="24"/>
  <c r="H5498" i="24" s="1"/>
  <c r="I5499" i="24"/>
  <c r="I5500" i="24"/>
  <c r="J5500" i="24" s="1"/>
  <c r="I5501" i="24"/>
  <c r="I5502" i="24"/>
  <c r="J5502" i="24" s="1"/>
  <c r="I5503" i="24"/>
  <c r="J5503" i="24" s="1"/>
  <c r="I5504" i="24"/>
  <c r="I5505" i="24"/>
  <c r="J5505" i="24" s="1"/>
  <c r="I5506" i="24"/>
  <c r="I5507" i="24"/>
  <c r="J5507" i="24" s="1"/>
  <c r="I5508" i="24"/>
  <c r="I5509" i="24"/>
  <c r="H5509" i="24" s="1"/>
  <c r="I5510" i="24"/>
  <c r="I5511" i="24"/>
  <c r="I5512" i="24"/>
  <c r="I5513" i="24"/>
  <c r="I5514" i="24"/>
  <c r="I5515" i="24"/>
  <c r="J5515" i="24" s="1"/>
  <c r="I5516" i="24"/>
  <c r="J5516" i="24" s="1"/>
  <c r="I5517" i="24"/>
  <c r="I5518" i="24"/>
  <c r="J5518" i="24" s="1"/>
  <c r="I5519" i="24"/>
  <c r="I5520" i="24"/>
  <c r="J5520" i="24" s="1"/>
  <c r="I5521" i="24"/>
  <c r="I5522" i="24"/>
  <c r="J5522" i="24" s="1"/>
  <c r="I5523" i="24"/>
  <c r="J5523" i="24" s="1"/>
  <c r="I5524" i="24"/>
  <c r="I5525" i="24"/>
  <c r="I5526" i="24"/>
  <c r="I5527" i="24"/>
  <c r="J5527" i="24" s="1"/>
  <c r="I5528" i="24"/>
  <c r="I5529" i="24"/>
  <c r="I5530" i="24"/>
  <c r="I5531" i="24"/>
  <c r="I5532" i="24"/>
  <c r="I5533" i="24"/>
  <c r="I5534" i="24"/>
  <c r="J5534" i="24" s="1"/>
  <c r="I5535" i="24"/>
  <c r="J5535" i="24" s="1"/>
  <c r="I5536" i="24"/>
  <c r="J5536" i="24" s="1"/>
  <c r="I5537" i="24"/>
  <c r="J5537" i="24" s="1"/>
  <c r="I5538" i="24"/>
  <c r="J5538" i="24" s="1"/>
  <c r="I5539" i="24"/>
  <c r="J5539" i="24" s="1"/>
  <c r="I5540" i="24"/>
  <c r="J5540" i="24" s="1"/>
  <c r="I5541" i="24"/>
  <c r="J5541" i="24" s="1"/>
  <c r="I5542" i="24"/>
  <c r="I5543" i="24"/>
  <c r="J5543" i="24" s="1"/>
  <c r="I5544" i="24"/>
  <c r="I5545" i="24"/>
  <c r="J5545" i="24" s="1"/>
  <c r="I5546" i="24"/>
  <c r="I5547" i="24"/>
  <c r="I5548" i="24"/>
  <c r="I5549" i="24"/>
  <c r="J5549" i="24" s="1"/>
  <c r="I5550" i="24"/>
  <c r="J5550" i="24" s="1"/>
  <c r="I5551" i="24"/>
  <c r="I5552" i="24"/>
  <c r="I5553" i="24"/>
  <c r="I5554" i="24"/>
  <c r="I5555" i="24"/>
  <c r="J5555" i="24" s="1"/>
  <c r="I5556" i="24"/>
  <c r="I5557" i="24"/>
  <c r="J5557" i="24" s="1"/>
  <c r="I5558" i="24"/>
  <c r="J5558" i="24" s="1"/>
  <c r="I5559" i="24"/>
  <c r="J5559" i="24" s="1"/>
  <c r="I5560" i="24"/>
  <c r="I5561" i="24"/>
  <c r="J5561" i="24" s="1"/>
  <c r="I5562" i="24"/>
  <c r="I5563" i="24"/>
  <c r="J5563" i="24" s="1"/>
  <c r="I5564" i="24"/>
  <c r="I5565" i="24"/>
  <c r="I5566" i="24"/>
  <c r="I5567" i="24"/>
  <c r="I5568" i="24"/>
  <c r="I5569" i="24"/>
  <c r="H5569" i="24" s="1"/>
  <c r="I5570" i="24"/>
  <c r="J5570" i="24" s="1"/>
  <c r="I5571" i="24"/>
  <c r="J5571" i="24" s="1"/>
  <c r="I5572" i="24"/>
  <c r="I5573" i="24"/>
  <c r="I5574" i="24"/>
  <c r="I5575" i="24"/>
  <c r="I5576" i="24"/>
  <c r="I5577" i="24"/>
  <c r="I5578" i="24"/>
  <c r="I5579" i="24"/>
  <c r="I5580" i="24"/>
  <c r="J5580" i="24" s="1"/>
  <c r="I5581" i="24"/>
  <c r="J5581" i="24" s="1"/>
  <c r="I5582" i="24"/>
  <c r="J5582" i="24" s="1"/>
  <c r="I5583" i="24"/>
  <c r="I5584" i="24"/>
  <c r="I5585" i="24"/>
  <c r="I5586" i="24"/>
  <c r="I5587" i="24"/>
  <c r="I5588" i="24"/>
  <c r="I5589" i="24"/>
  <c r="J5589" i="24" s="1"/>
  <c r="I5590" i="24"/>
  <c r="I5591" i="24"/>
  <c r="I5592" i="24"/>
  <c r="I5593" i="24"/>
  <c r="I5594" i="24"/>
  <c r="I5595" i="24"/>
  <c r="I5596" i="24"/>
  <c r="I5597" i="24"/>
  <c r="I5598" i="24"/>
  <c r="I5599" i="24"/>
  <c r="I5600" i="24"/>
  <c r="J5600" i="24" s="1"/>
  <c r="I5601" i="24"/>
  <c r="J5601" i="24" s="1"/>
  <c r="I5602" i="24"/>
  <c r="I5603" i="24"/>
  <c r="J5603" i="24" s="1"/>
  <c r="I5604" i="24"/>
  <c r="I5605" i="24"/>
  <c r="I5606" i="24"/>
  <c r="I5607" i="24"/>
  <c r="J5607" i="24" s="1"/>
  <c r="I5608" i="24"/>
  <c r="I5609" i="24"/>
  <c r="J5609" i="24" s="1"/>
  <c r="I5610" i="24"/>
  <c r="I5611" i="24"/>
  <c r="J5611" i="24" s="1"/>
  <c r="I5612" i="24"/>
  <c r="I5613" i="24"/>
  <c r="I5614" i="24"/>
  <c r="I5615" i="24"/>
  <c r="I5616" i="24"/>
  <c r="I5617" i="24"/>
  <c r="I5618" i="24"/>
  <c r="I5619" i="24"/>
  <c r="I5620" i="24"/>
  <c r="J5620" i="24" s="1"/>
  <c r="I5621" i="24"/>
  <c r="I5622" i="24"/>
  <c r="I5623" i="24"/>
  <c r="I5624" i="24"/>
  <c r="I5625" i="24"/>
  <c r="I5626" i="24"/>
  <c r="I5627" i="24"/>
  <c r="I5628" i="24"/>
  <c r="I5629" i="24"/>
  <c r="J5629" i="24" s="1"/>
  <c r="I5630" i="24"/>
  <c r="J5630" i="24" s="1"/>
  <c r="I5631" i="24"/>
  <c r="J5631" i="24" s="1"/>
  <c r="I5632" i="24"/>
  <c r="I5633" i="24"/>
  <c r="I5634" i="24"/>
  <c r="I5635" i="24"/>
  <c r="I5636" i="24"/>
  <c r="I5637" i="24"/>
  <c r="I5638" i="24"/>
  <c r="I5639" i="24"/>
  <c r="I5640" i="24"/>
  <c r="J5640" i="24" s="1"/>
  <c r="I5641" i="24"/>
  <c r="I5642" i="24"/>
  <c r="I5643" i="24"/>
  <c r="J5643" i="24" s="1"/>
  <c r="I5644" i="24"/>
  <c r="I5645" i="24"/>
  <c r="I5646" i="24"/>
  <c r="I5647" i="24"/>
  <c r="I5648" i="24"/>
  <c r="I5649" i="24"/>
  <c r="I5650" i="24"/>
  <c r="J5650" i="24" s="1"/>
  <c r="I5651" i="24"/>
  <c r="I5652" i="24"/>
  <c r="I5653" i="24"/>
  <c r="J5653" i="24" s="1"/>
  <c r="I5654" i="24"/>
  <c r="I5655" i="24"/>
  <c r="J5655" i="24" s="1"/>
  <c r="I5656" i="24"/>
  <c r="J5656" i="24" s="1"/>
  <c r="I5657" i="24"/>
  <c r="J5657" i="24" s="1"/>
  <c r="I5658" i="24"/>
  <c r="I5659" i="24"/>
  <c r="J5659" i="24" s="1"/>
  <c r="I5660" i="24"/>
  <c r="J5660" i="24" s="1"/>
  <c r="I5661" i="24"/>
  <c r="I5662" i="24"/>
  <c r="I5663" i="24"/>
  <c r="I5664" i="24"/>
  <c r="I5665" i="24"/>
  <c r="J5665" i="24" s="1"/>
  <c r="I5666" i="24"/>
  <c r="I5667" i="24"/>
  <c r="I5668" i="24"/>
  <c r="I5669" i="24"/>
  <c r="J5669" i="24" s="1"/>
  <c r="I5670" i="24"/>
  <c r="I5671" i="24"/>
  <c r="I5672" i="24"/>
  <c r="I5673" i="24"/>
  <c r="I5674" i="24"/>
  <c r="I5675" i="24"/>
  <c r="I5676" i="24"/>
  <c r="I5677" i="24"/>
  <c r="J5677" i="24" s="1"/>
  <c r="I5678" i="24"/>
  <c r="I5679" i="24"/>
  <c r="I5680" i="24"/>
  <c r="J5680" i="24" s="1"/>
  <c r="I5681" i="24"/>
  <c r="I5682" i="24"/>
  <c r="I5683" i="24"/>
  <c r="J5683" i="24" s="1"/>
  <c r="I5684" i="24"/>
  <c r="I5685" i="24"/>
  <c r="I5686" i="24"/>
  <c r="I5687" i="24"/>
  <c r="I5688" i="24"/>
  <c r="I5689" i="24"/>
  <c r="I5690" i="24"/>
  <c r="J5690" i="24" s="1"/>
  <c r="I5691" i="24"/>
  <c r="J5691" i="24" s="1"/>
  <c r="I5692" i="24"/>
  <c r="I5693" i="24"/>
  <c r="I5694" i="24"/>
  <c r="I5695" i="24"/>
  <c r="J5695" i="24" s="1"/>
  <c r="I5696" i="24"/>
  <c r="I5697" i="24"/>
  <c r="I5698" i="24"/>
  <c r="I5699" i="24"/>
  <c r="I5700" i="24"/>
  <c r="J5700" i="24" s="1"/>
  <c r="I5701" i="24"/>
  <c r="I5702" i="24"/>
  <c r="I5703" i="24"/>
  <c r="J5703" i="24" s="1"/>
  <c r="I5704" i="24"/>
  <c r="I5705" i="24"/>
  <c r="J5705" i="24" s="1"/>
  <c r="I5706" i="24"/>
  <c r="I5707" i="24"/>
  <c r="I5708" i="24"/>
  <c r="I5709" i="24"/>
  <c r="J5709" i="24" s="1"/>
  <c r="I5710" i="24"/>
  <c r="I5711" i="24"/>
  <c r="I5712" i="24"/>
  <c r="I5713" i="24"/>
  <c r="I5714" i="24"/>
  <c r="I5715" i="24"/>
  <c r="I5716" i="24"/>
  <c r="I5717" i="24"/>
  <c r="I5718" i="24"/>
  <c r="J5718" i="24" s="1"/>
  <c r="I5719" i="24"/>
  <c r="J5719" i="24" s="1"/>
  <c r="I5720" i="24"/>
  <c r="J5720" i="24" s="1"/>
  <c r="I5721" i="24"/>
  <c r="J5721" i="24" s="1"/>
  <c r="I5722" i="24"/>
  <c r="I5723" i="24"/>
  <c r="I5724" i="24"/>
  <c r="I5725" i="24"/>
  <c r="I5726" i="24"/>
  <c r="I5727" i="24"/>
  <c r="J5727" i="24" s="1"/>
  <c r="I5728" i="24"/>
  <c r="I5729" i="24"/>
  <c r="J5729" i="24" s="1"/>
  <c r="I5730" i="24"/>
  <c r="I5731" i="24"/>
  <c r="J5731" i="24" s="1"/>
  <c r="I5732" i="24"/>
  <c r="I5733" i="24"/>
  <c r="J5733" i="24" s="1"/>
  <c r="I5734" i="24"/>
  <c r="I5735" i="24"/>
  <c r="I5736" i="24"/>
  <c r="I5737" i="24"/>
  <c r="I5738" i="24"/>
  <c r="I5739" i="24"/>
  <c r="I5740" i="24"/>
  <c r="J5740" i="24" s="1"/>
  <c r="I5741" i="24"/>
  <c r="J5741" i="24" s="1"/>
  <c r="I5742" i="24"/>
  <c r="J5742" i="24" s="1"/>
  <c r="I5743" i="24"/>
  <c r="J5743" i="24" s="1"/>
  <c r="I5744" i="24"/>
  <c r="J5744" i="24" s="1"/>
  <c r="I5745" i="24"/>
  <c r="J5745" i="24" s="1"/>
  <c r="I5746" i="24"/>
  <c r="I5747" i="24"/>
  <c r="J5747" i="24" s="1"/>
  <c r="I5748" i="24"/>
  <c r="I5749" i="24"/>
  <c r="J5749" i="24" s="1"/>
  <c r="I5750" i="24"/>
  <c r="I5751" i="24"/>
  <c r="I5752" i="24"/>
  <c r="I5753" i="24"/>
  <c r="I5754" i="24"/>
  <c r="I5755" i="24"/>
  <c r="I5756" i="24"/>
  <c r="I5757" i="24"/>
  <c r="I5758" i="24"/>
  <c r="I5759" i="24"/>
  <c r="I5760" i="24"/>
  <c r="J5760" i="24" s="1"/>
  <c r="I5761" i="24"/>
  <c r="I5762" i="24"/>
  <c r="J5762" i="24" s="1"/>
  <c r="I5763" i="24"/>
  <c r="J5763" i="24" s="1"/>
  <c r="I5764" i="24"/>
  <c r="J5764" i="24" s="1"/>
  <c r="I5765" i="24"/>
  <c r="J5765" i="24" s="1"/>
  <c r="I5766" i="24"/>
  <c r="I5767" i="24"/>
  <c r="J5767" i="24" s="1"/>
  <c r="I5768" i="24"/>
  <c r="I5769" i="24"/>
  <c r="J5769" i="24" s="1"/>
  <c r="I5770" i="24"/>
  <c r="J5770" i="24" s="1"/>
  <c r="I5771" i="24"/>
  <c r="I5772" i="24"/>
  <c r="I5773" i="24"/>
  <c r="J5773" i="24" s="1"/>
  <c r="I5774" i="24"/>
  <c r="I5775" i="24"/>
  <c r="I5776" i="24"/>
  <c r="I5777" i="24"/>
  <c r="I5778" i="24"/>
  <c r="I5779" i="24"/>
  <c r="I5780" i="24"/>
  <c r="J5780" i="24" s="1"/>
  <c r="I5781" i="24"/>
  <c r="I5782" i="24"/>
  <c r="I5783" i="24"/>
  <c r="J5783" i="24" s="1"/>
  <c r="I5784" i="24"/>
  <c r="J5784" i="24" s="1"/>
  <c r="I5785" i="24"/>
  <c r="J5785" i="24" s="1"/>
  <c r="I5786" i="24"/>
  <c r="I5787" i="24"/>
  <c r="I5788" i="24"/>
  <c r="I5789" i="24"/>
  <c r="J5789" i="24" s="1"/>
  <c r="I5790" i="24"/>
  <c r="J5790" i="24" s="1"/>
  <c r="I5791" i="24"/>
  <c r="I5792" i="24"/>
  <c r="I5793" i="24"/>
  <c r="I5794" i="24"/>
  <c r="I5795" i="24"/>
  <c r="J5795" i="24" s="1"/>
  <c r="I5796" i="24"/>
  <c r="J5796" i="24" s="1"/>
  <c r="I5797" i="24"/>
  <c r="J5797" i="24" s="1"/>
  <c r="I5798" i="24"/>
  <c r="J5798" i="24" s="1"/>
  <c r="I5799" i="24"/>
  <c r="I5800" i="24"/>
  <c r="J5800" i="24" s="1"/>
  <c r="I5801" i="24"/>
  <c r="I5802" i="24"/>
  <c r="I5803" i="24"/>
  <c r="I5804" i="24"/>
  <c r="J5804" i="24" s="1"/>
  <c r="I5805" i="24"/>
  <c r="J5805" i="24" s="1"/>
  <c r="I5806" i="24"/>
  <c r="I5807" i="24"/>
  <c r="I5808" i="24"/>
  <c r="I5809" i="24"/>
  <c r="J5809" i="24" s="1"/>
  <c r="I5810" i="24"/>
  <c r="J5810" i="24" s="1"/>
  <c r="I5811" i="24"/>
  <c r="J5811" i="24" s="1"/>
  <c r="I5812" i="24"/>
  <c r="I5813" i="24"/>
  <c r="I5814" i="24"/>
  <c r="I5815" i="24"/>
  <c r="I5816" i="24"/>
  <c r="J5816" i="24" s="1"/>
  <c r="I5817" i="24"/>
  <c r="H5817" i="24" s="1"/>
  <c r="I5818" i="24"/>
  <c r="J5818" i="24" s="1"/>
  <c r="I5819" i="24"/>
  <c r="J5819" i="24" s="1"/>
  <c r="I5820" i="24"/>
  <c r="J5820" i="24" s="1"/>
  <c r="I5821" i="24"/>
  <c r="I5822" i="24"/>
  <c r="I5823" i="24"/>
  <c r="J5823" i="24" s="1"/>
  <c r="I5824" i="24"/>
  <c r="I5825" i="24"/>
  <c r="I5826" i="24"/>
  <c r="I5827" i="24"/>
  <c r="I5828" i="24"/>
  <c r="I5829" i="24"/>
  <c r="J5829" i="24" s="1"/>
  <c r="I5830" i="24"/>
  <c r="J5830" i="24" s="1"/>
  <c r="I5831" i="24"/>
  <c r="I5832" i="24"/>
  <c r="I5833" i="24"/>
  <c r="I5834" i="24"/>
  <c r="I5835" i="24"/>
  <c r="I5836" i="24"/>
  <c r="I5837" i="24"/>
  <c r="I5838" i="24"/>
  <c r="I5839" i="24"/>
  <c r="I5840" i="24"/>
  <c r="J5840" i="24" s="1"/>
  <c r="I5841" i="24"/>
  <c r="J5841" i="24" s="1"/>
  <c r="I5842" i="24"/>
  <c r="I5843" i="24"/>
  <c r="J5843" i="24" s="1"/>
  <c r="I5844" i="24"/>
  <c r="J5844" i="24" s="1"/>
  <c r="I5845" i="24"/>
  <c r="J5845" i="24" s="1"/>
  <c r="I5846" i="24"/>
  <c r="I5847" i="24"/>
  <c r="I5848" i="24"/>
  <c r="J5848" i="24" s="1"/>
  <c r="I5849" i="24"/>
  <c r="J5849" i="24" s="1"/>
  <c r="I5850" i="24"/>
  <c r="J5850" i="24" s="1"/>
  <c r="I5851" i="24"/>
  <c r="J5851" i="24" s="1"/>
  <c r="I5852" i="24"/>
  <c r="I5853" i="24"/>
  <c r="J5853" i="24" s="1"/>
  <c r="I5854" i="24"/>
  <c r="I5855" i="24"/>
  <c r="I5856" i="24"/>
  <c r="I5857" i="24"/>
  <c r="I5858" i="24"/>
  <c r="I5859" i="24"/>
  <c r="J5859" i="24" s="1"/>
  <c r="I5860" i="24"/>
  <c r="I5861" i="24"/>
  <c r="I5862" i="24"/>
  <c r="J5862" i="24" s="1"/>
  <c r="I5863" i="24"/>
  <c r="J5863" i="24" s="1"/>
  <c r="I5864" i="24"/>
  <c r="J5864" i="24" s="1"/>
  <c r="I5865" i="24"/>
  <c r="J5865" i="24" s="1"/>
  <c r="I5866" i="24"/>
  <c r="I5867" i="24"/>
  <c r="J5867" i="24" s="1"/>
  <c r="I5868" i="24"/>
  <c r="I5869" i="24"/>
  <c r="J5869" i="24" s="1"/>
  <c r="I5870" i="24"/>
  <c r="I5871" i="24"/>
  <c r="I5872" i="24"/>
  <c r="I5873" i="24"/>
  <c r="I5874" i="24"/>
  <c r="I5875" i="24"/>
  <c r="I5876" i="24"/>
  <c r="I5877" i="24"/>
  <c r="I5878" i="24"/>
  <c r="I5879" i="24"/>
  <c r="I5880" i="24"/>
  <c r="I5881" i="24"/>
  <c r="I5882" i="24"/>
  <c r="J5882" i="24" s="1"/>
  <c r="I5883" i="24"/>
  <c r="J5883" i="24" s="1"/>
  <c r="I5884" i="24"/>
  <c r="I5885" i="24"/>
  <c r="I5886" i="24"/>
  <c r="I5887" i="24"/>
  <c r="I5888" i="24"/>
  <c r="I5889" i="24"/>
  <c r="I5890" i="24"/>
  <c r="I5891" i="24"/>
  <c r="J5891" i="24" s="1"/>
  <c r="I5892" i="24"/>
  <c r="I5893" i="24"/>
  <c r="I5894" i="24"/>
  <c r="I5895" i="24"/>
  <c r="I5896" i="24"/>
  <c r="I5897" i="24"/>
  <c r="I5898" i="24"/>
  <c r="I5899" i="24"/>
  <c r="I5900" i="24"/>
  <c r="J5900" i="24" s="1"/>
  <c r="I5901" i="24"/>
  <c r="I5902" i="24"/>
  <c r="J5902" i="24" s="1"/>
  <c r="I5903" i="24"/>
  <c r="I5904" i="24"/>
  <c r="I5905" i="24"/>
  <c r="J5905" i="24" s="1"/>
  <c r="I5906" i="24"/>
  <c r="I5907" i="24"/>
  <c r="I5908" i="24"/>
  <c r="J5908" i="24" s="1"/>
  <c r="I5909" i="24"/>
  <c r="J5909" i="24" s="1"/>
  <c r="I5910" i="24"/>
  <c r="J5910" i="24" s="1"/>
  <c r="I5911" i="24"/>
  <c r="I5912" i="24"/>
  <c r="I5913" i="24"/>
  <c r="J5913" i="24" s="1"/>
  <c r="I5914" i="24"/>
  <c r="J5914" i="24" s="1"/>
  <c r="I5915" i="24"/>
  <c r="J5915" i="24" s="1"/>
  <c r="I5916" i="24"/>
  <c r="I5917" i="24"/>
  <c r="I5918" i="24"/>
  <c r="J5918" i="24" s="1"/>
  <c r="I5919" i="24"/>
  <c r="I5920" i="24"/>
  <c r="J5920" i="24" s="1"/>
  <c r="I5921" i="24"/>
  <c r="I5922" i="24"/>
  <c r="I5923" i="24"/>
  <c r="J5923" i="24" s="1"/>
  <c r="I5924" i="24"/>
  <c r="J5924" i="24" s="1"/>
  <c r="I5925" i="24"/>
  <c r="J5925" i="24" s="1"/>
  <c r="I5926" i="24"/>
  <c r="I5927" i="24"/>
  <c r="I5928" i="24"/>
  <c r="I5929" i="24"/>
  <c r="I5930" i="24"/>
  <c r="I5931" i="24"/>
  <c r="J5931" i="24" s="1"/>
  <c r="I5932" i="24"/>
  <c r="I5933" i="24"/>
  <c r="I5934" i="24"/>
  <c r="I5935" i="24"/>
  <c r="J5935" i="24" s="1"/>
  <c r="I5936" i="24"/>
  <c r="J5936" i="24" s="1"/>
  <c r="I5937" i="24"/>
  <c r="I5938" i="24"/>
  <c r="J5938" i="24" s="1"/>
  <c r="I5939" i="24"/>
  <c r="I5940" i="24"/>
  <c r="J5940" i="24" s="1"/>
  <c r="I5941" i="24"/>
  <c r="J5941" i="24" s="1"/>
  <c r="I5942" i="24"/>
  <c r="I5943" i="24"/>
  <c r="J5943" i="24" s="1"/>
  <c r="I5944" i="24"/>
  <c r="J5944" i="24" s="1"/>
  <c r="I5945" i="24"/>
  <c r="J5945" i="24" s="1"/>
  <c r="I5946" i="24"/>
  <c r="I5947" i="24"/>
  <c r="I5948" i="24"/>
  <c r="I5949" i="24"/>
  <c r="J5949" i="24" s="1"/>
  <c r="I5950" i="24"/>
  <c r="J5950" i="24" s="1"/>
  <c r="I5951" i="24"/>
  <c r="J5951" i="24" s="1"/>
  <c r="I5952" i="24"/>
  <c r="I5953" i="24"/>
  <c r="I5954" i="24"/>
  <c r="J5954" i="24" s="1"/>
  <c r="I5955" i="24"/>
  <c r="I5956" i="24"/>
  <c r="I5957" i="24"/>
  <c r="J5957" i="24" s="1"/>
  <c r="I5958" i="24"/>
  <c r="J5958" i="24" s="1"/>
  <c r="I5959" i="24"/>
  <c r="J5959" i="24" s="1"/>
  <c r="I5960" i="24"/>
  <c r="I5961" i="24"/>
  <c r="J5961" i="24" s="1"/>
  <c r="I5962" i="24"/>
  <c r="J5962" i="24" s="1"/>
  <c r="I5963" i="24"/>
  <c r="J5963" i="24" s="1"/>
  <c r="I5964" i="24"/>
  <c r="I5965" i="24"/>
  <c r="I5966" i="24"/>
  <c r="I5967" i="24"/>
  <c r="I5968" i="24"/>
  <c r="J5968" i="24" s="1"/>
  <c r="I5969" i="24"/>
  <c r="J5969" i="24" s="1"/>
  <c r="I5970" i="24"/>
  <c r="J5970" i="24" s="1"/>
  <c r="I5971" i="24"/>
  <c r="J5971" i="24" s="1"/>
  <c r="I5972" i="24"/>
  <c r="I5973" i="24"/>
  <c r="I5974" i="24"/>
  <c r="I5975" i="24"/>
  <c r="I5976" i="24"/>
  <c r="I5977" i="24"/>
  <c r="J5977" i="24" s="1"/>
  <c r="I5978" i="24"/>
  <c r="J5978" i="24" s="1"/>
  <c r="I5979" i="24"/>
  <c r="I5980" i="24"/>
  <c r="J5980" i="24" s="1"/>
  <c r="I5981" i="24"/>
  <c r="J5981" i="24" s="1"/>
  <c r="I5982" i="24"/>
  <c r="I5983" i="24"/>
  <c r="J5983" i="24" s="1"/>
  <c r="I5984" i="24"/>
  <c r="I5985" i="24"/>
  <c r="J5985" i="24" s="1"/>
  <c r="I5986" i="24"/>
  <c r="I5987" i="24"/>
  <c r="I5988" i="24"/>
  <c r="I5989" i="24"/>
  <c r="J5989" i="24" s="1"/>
  <c r="I5990" i="24"/>
  <c r="J5990" i="24" s="1"/>
  <c r="I5991" i="24"/>
  <c r="I5992" i="24"/>
  <c r="I5993" i="24"/>
  <c r="I5994" i="24"/>
  <c r="I5995" i="24"/>
  <c r="I5996" i="24"/>
  <c r="I5997" i="24"/>
  <c r="I5998" i="24"/>
  <c r="I5999" i="24"/>
  <c r="I6000" i="24"/>
  <c r="J6000" i="24" s="1"/>
  <c r="I6001" i="24"/>
  <c r="J6001" i="24" s="1"/>
  <c r="I6002" i="24"/>
  <c r="I6003" i="24"/>
  <c r="J6003" i="24" s="1"/>
  <c r="I6004" i="24"/>
  <c r="I6005" i="24"/>
  <c r="I6006" i="24"/>
  <c r="I6007" i="24"/>
  <c r="I6008" i="24"/>
  <c r="J6008" i="24" s="1"/>
  <c r="I6009" i="24"/>
  <c r="J6009" i="24" s="1"/>
  <c r="I6010" i="24"/>
  <c r="I6011" i="24"/>
  <c r="J6011" i="24" s="1"/>
  <c r="I6012" i="24"/>
  <c r="I6013" i="24"/>
  <c r="I6014" i="24"/>
  <c r="I6015" i="24"/>
  <c r="I6016" i="24"/>
  <c r="I6017" i="24"/>
  <c r="I6018" i="24"/>
  <c r="I6019" i="24"/>
  <c r="I6020" i="24"/>
  <c r="J6020" i="24" s="1"/>
  <c r="I6021" i="24"/>
  <c r="I6022" i="24"/>
  <c r="J6022" i="24" s="1"/>
  <c r="I6023" i="24"/>
  <c r="J6023" i="24" s="1"/>
  <c r="I6024" i="24"/>
  <c r="J6024" i="24" s="1"/>
  <c r="I6025" i="24"/>
  <c r="J6025" i="24" s="1"/>
  <c r="I6026" i="24"/>
  <c r="I6027" i="24"/>
  <c r="I6028" i="24"/>
  <c r="I6029" i="24"/>
  <c r="J6029" i="24" s="1"/>
  <c r="I6030" i="24"/>
  <c r="J6030" i="24" s="1"/>
  <c r="I6031" i="24"/>
  <c r="I6032" i="24"/>
  <c r="I6033" i="24"/>
  <c r="I6034" i="24"/>
  <c r="J6034" i="24" s="1"/>
  <c r="I6035" i="24"/>
  <c r="I6036" i="24"/>
  <c r="I6037" i="24"/>
  <c r="I6038" i="24"/>
  <c r="I6039" i="24"/>
  <c r="I6040" i="24"/>
  <c r="J6040" i="24" s="1"/>
  <c r="I6041" i="24"/>
  <c r="I6042" i="24"/>
  <c r="J6042" i="24" s="1"/>
  <c r="I6043" i="24"/>
  <c r="J6043" i="24" s="1"/>
  <c r="I6044" i="24"/>
  <c r="J6044" i="24" s="1"/>
  <c r="I6045" i="24"/>
  <c r="I6046" i="24"/>
  <c r="I6047" i="24"/>
  <c r="I6048" i="24"/>
  <c r="I6049" i="24"/>
  <c r="I6050" i="24"/>
  <c r="J6050" i="24" s="1"/>
  <c r="I6051" i="24"/>
  <c r="J6051" i="24" s="1"/>
  <c r="I6052" i="24"/>
  <c r="I6053" i="24"/>
  <c r="I6054" i="24"/>
  <c r="J6054" i="24" s="1"/>
  <c r="I6055" i="24"/>
  <c r="J6055" i="24" s="1"/>
  <c r="I6056" i="24"/>
  <c r="I6057" i="24"/>
  <c r="I6058" i="24"/>
  <c r="I6059" i="24"/>
  <c r="I6060" i="24"/>
  <c r="J6060" i="24" s="1"/>
  <c r="I6061" i="24"/>
  <c r="I6062" i="24"/>
  <c r="I6063" i="24"/>
  <c r="J6063" i="24" s="1"/>
  <c r="I6064" i="24"/>
  <c r="J6064" i="24" s="1"/>
  <c r="I6065" i="24"/>
  <c r="I6066" i="24"/>
  <c r="I6067" i="24"/>
  <c r="I6068" i="24"/>
  <c r="J6068" i="24" s="1"/>
  <c r="I6069" i="24"/>
  <c r="I6070" i="24"/>
  <c r="J6070" i="24" s="1"/>
  <c r="I6071" i="24"/>
  <c r="I6072" i="24"/>
  <c r="I6073" i="24"/>
  <c r="I6074" i="24"/>
  <c r="I6075" i="24"/>
  <c r="J6075" i="24" s="1"/>
  <c r="I6076" i="24"/>
  <c r="J6076" i="24" s="1"/>
  <c r="I6077" i="24"/>
  <c r="J6077" i="24" s="1"/>
  <c r="I6078" i="24"/>
  <c r="J6078" i="24" s="1"/>
  <c r="I6079" i="24"/>
  <c r="J6079" i="24" s="1"/>
  <c r="I6080" i="24"/>
  <c r="I6081" i="24"/>
  <c r="I6082" i="24"/>
  <c r="I6083" i="24"/>
  <c r="J6083" i="24" s="1"/>
  <c r="I6084" i="24"/>
  <c r="I6085" i="24"/>
  <c r="I6086" i="24"/>
  <c r="I6087" i="24"/>
  <c r="I6088" i="24"/>
  <c r="I6089" i="24"/>
  <c r="J6089" i="24" s="1"/>
  <c r="I6090" i="24"/>
  <c r="J6090" i="24" s="1"/>
  <c r="I6091" i="24"/>
  <c r="J6091" i="24" s="1"/>
  <c r="I6092" i="24"/>
  <c r="I6093" i="24"/>
  <c r="J6093" i="24" s="1"/>
  <c r="I6094" i="24"/>
  <c r="I6095" i="24"/>
  <c r="J6095" i="24" s="1"/>
  <c r="I6096" i="24"/>
  <c r="J6096" i="24" s="1"/>
  <c r="I6097" i="24"/>
  <c r="I6098" i="24"/>
  <c r="I6099" i="24"/>
  <c r="J6099" i="24" s="1"/>
  <c r="I6100" i="24"/>
  <c r="I6101" i="24"/>
  <c r="J6101" i="24" s="1"/>
  <c r="I6102" i="24"/>
  <c r="J6102" i="24" s="1"/>
  <c r="I6103" i="24"/>
  <c r="J6103" i="24" s="1"/>
  <c r="I6104" i="24"/>
  <c r="I6105" i="24"/>
  <c r="J6105" i="24" s="1"/>
  <c r="I6106" i="24"/>
  <c r="I6107" i="24"/>
  <c r="J6107" i="24" s="1"/>
  <c r="I6108" i="24"/>
  <c r="I6109" i="24"/>
  <c r="J6109" i="24" s="1"/>
  <c r="I6110" i="24"/>
  <c r="J6110" i="24" s="1"/>
  <c r="I6111" i="24"/>
  <c r="J6111" i="24" s="1"/>
  <c r="I6112" i="24"/>
  <c r="I6113" i="24"/>
  <c r="I6114" i="24"/>
  <c r="I6115" i="24"/>
  <c r="I6116" i="24"/>
  <c r="H6116" i="24" s="1"/>
  <c r="I6117" i="24"/>
  <c r="I6118" i="24"/>
  <c r="H6118" i="24" s="1"/>
  <c r="I6119" i="24"/>
  <c r="I6120" i="24"/>
  <c r="J6120" i="24" s="1"/>
  <c r="I6121" i="24"/>
  <c r="I6122" i="24"/>
  <c r="J6122" i="24" s="1"/>
  <c r="I6123" i="24"/>
  <c r="J6123" i="24" s="1"/>
  <c r="I6124" i="24"/>
  <c r="I6125" i="24"/>
  <c r="I6126" i="24"/>
  <c r="I6127" i="24"/>
  <c r="J6127" i="24" s="1"/>
  <c r="I6128" i="24"/>
  <c r="I6129" i="24"/>
  <c r="J6129" i="24" s="1"/>
  <c r="I6130" i="24"/>
  <c r="J6130" i="24" s="1"/>
  <c r="I6131" i="24"/>
  <c r="I6132" i="24"/>
  <c r="I6133" i="24"/>
  <c r="I6134" i="24"/>
  <c r="I6135" i="24"/>
  <c r="I6136" i="24"/>
  <c r="I6137" i="24"/>
  <c r="I6138" i="24"/>
  <c r="I6139" i="24"/>
  <c r="H6139" i="24" s="1"/>
  <c r="I6140" i="24"/>
  <c r="I6141" i="24"/>
  <c r="J6141" i="24" s="1"/>
  <c r="I6142" i="24"/>
  <c r="I6143" i="24"/>
  <c r="I6144" i="24"/>
  <c r="I6145" i="24"/>
  <c r="J6145" i="24" s="1"/>
  <c r="I6146" i="24"/>
  <c r="H6146" i="24" s="1"/>
  <c r="I6147" i="24"/>
  <c r="I6148" i="24"/>
  <c r="I6149" i="24"/>
  <c r="I6150" i="24"/>
  <c r="J6150" i="24" s="1"/>
  <c r="I6151" i="24"/>
  <c r="J6151" i="24" s="1"/>
  <c r="I6152" i="24"/>
  <c r="I6153" i="24"/>
  <c r="I6154" i="24"/>
  <c r="J6154" i="24" s="1"/>
  <c r="I6155" i="24"/>
  <c r="I6156" i="24"/>
  <c r="I6157" i="24"/>
  <c r="I6158" i="24"/>
  <c r="I6159" i="24"/>
  <c r="I6160" i="24"/>
  <c r="J6160" i="24" s="1"/>
  <c r="I6161" i="24"/>
  <c r="I6162" i="24"/>
  <c r="J6162" i="24" s="1"/>
  <c r="I6163" i="24"/>
  <c r="J6163" i="24" s="1"/>
  <c r="I6164" i="24"/>
  <c r="J6164" i="24" s="1"/>
  <c r="I6165" i="24"/>
  <c r="J6165" i="24" s="1"/>
  <c r="I6166" i="24"/>
  <c r="I6167" i="24"/>
  <c r="J6167" i="24" s="1"/>
  <c r="I6168" i="24"/>
  <c r="J6168" i="24" s="1"/>
  <c r="I6169" i="24"/>
  <c r="J6169" i="24" s="1"/>
  <c r="I6170" i="24"/>
  <c r="J6170" i="24" s="1"/>
  <c r="I6171" i="24"/>
  <c r="I6172" i="24"/>
  <c r="I6173" i="24"/>
  <c r="I6174" i="24"/>
  <c r="I6175" i="24"/>
  <c r="J6175" i="24" s="1"/>
  <c r="I6176" i="24"/>
  <c r="I6177" i="24"/>
  <c r="J6177" i="24" s="1"/>
  <c r="I6178" i="24"/>
  <c r="I6179" i="24"/>
  <c r="I6180" i="24"/>
  <c r="J6180" i="24" s="1"/>
  <c r="I6181" i="24"/>
  <c r="I6182" i="24"/>
  <c r="I6183" i="24"/>
  <c r="I6184" i="24"/>
  <c r="J6184" i="24" s="1"/>
  <c r="I6185" i="24"/>
  <c r="I6186" i="24"/>
  <c r="I6187" i="24"/>
  <c r="J6187" i="24" s="1"/>
  <c r="I6188" i="24"/>
  <c r="J6188" i="24" s="1"/>
  <c r="I6189" i="24"/>
  <c r="I6190" i="24"/>
  <c r="J6190" i="24" s="1"/>
  <c r="I6191" i="24"/>
  <c r="J6191" i="24" s="1"/>
  <c r="I6192" i="24"/>
  <c r="I6193" i="24"/>
  <c r="I6194" i="24"/>
  <c r="J6194" i="24" s="1"/>
  <c r="I6195" i="24"/>
  <c r="J6195" i="24" s="1"/>
  <c r="I6196" i="24"/>
  <c r="J6196" i="24" s="1"/>
  <c r="I6197" i="24"/>
  <c r="I6198" i="24"/>
  <c r="I6199" i="24"/>
  <c r="I6200" i="24"/>
  <c r="J6200" i="24" s="1"/>
  <c r="I6201" i="24"/>
  <c r="I6202" i="24"/>
  <c r="I6203" i="24"/>
  <c r="J6203" i="24" s="1"/>
  <c r="I6204" i="24"/>
  <c r="J6204" i="24" s="1"/>
  <c r="I6205" i="24"/>
  <c r="I6206" i="24"/>
  <c r="I6207" i="24"/>
  <c r="I6208" i="24"/>
  <c r="J6208" i="24" s="1"/>
  <c r="I6209" i="24"/>
  <c r="J6209" i="24" s="1"/>
  <c r="I6210" i="24"/>
  <c r="J6210" i="24" s="1"/>
  <c r="I6211" i="24"/>
  <c r="I6212" i="24"/>
  <c r="I6213" i="24"/>
  <c r="I6214" i="24"/>
  <c r="I6215" i="24"/>
  <c r="I6216" i="24"/>
  <c r="I6217" i="24"/>
  <c r="I6218" i="24"/>
  <c r="H6218" i="24" s="1"/>
  <c r="I6219" i="24"/>
  <c r="I6220" i="24"/>
  <c r="J6220" i="24" s="1"/>
  <c r="I6221" i="24"/>
  <c r="J6221" i="24" s="1"/>
  <c r="I6222" i="24"/>
  <c r="I6223" i="24"/>
  <c r="J6223" i="24" s="1"/>
  <c r="I6224" i="24"/>
  <c r="I6225" i="24"/>
  <c r="J6225" i="24" s="1"/>
  <c r="I6226" i="24"/>
  <c r="I6227" i="24"/>
  <c r="I6228" i="24"/>
  <c r="I6229" i="24"/>
  <c r="J6229" i="24" s="1"/>
  <c r="I6230" i="24"/>
  <c r="I6231" i="24"/>
  <c r="I6232" i="24"/>
  <c r="I6233" i="24"/>
  <c r="I6234" i="24"/>
  <c r="I6235" i="24"/>
  <c r="H6235" i="24" s="1"/>
  <c r="I6236" i="24"/>
  <c r="J6236" i="24" s="1"/>
  <c r="I6237" i="24"/>
  <c r="J6237" i="24" s="1"/>
  <c r="I6238" i="24"/>
  <c r="I6239" i="24"/>
  <c r="J6239" i="24" s="1"/>
  <c r="I6240" i="24"/>
  <c r="I6241" i="24"/>
  <c r="I6242" i="24"/>
  <c r="J6242" i="24" s="1"/>
  <c r="I6243" i="24"/>
  <c r="J6243" i="24" s="1"/>
  <c r="I6244" i="24"/>
  <c r="I6245" i="24"/>
  <c r="I6246" i="24"/>
  <c r="I6247" i="24"/>
  <c r="I6248" i="24"/>
  <c r="I6249" i="24"/>
  <c r="J6249" i="24" s="1"/>
  <c r="I6250" i="24"/>
  <c r="I6251" i="24"/>
  <c r="I6252" i="24"/>
  <c r="I6253" i="24"/>
  <c r="J6253" i="24" s="1"/>
  <c r="I6254" i="24"/>
  <c r="I6255" i="24"/>
  <c r="I6256" i="24"/>
  <c r="I6257" i="24"/>
  <c r="I6258" i="24"/>
  <c r="I6259" i="24"/>
  <c r="I6260" i="24"/>
  <c r="J6260" i="24" s="1"/>
  <c r="I6261" i="24"/>
  <c r="I6262" i="24"/>
  <c r="I6263" i="24"/>
  <c r="J6263" i="24" s="1"/>
  <c r="I6264" i="24"/>
  <c r="I6265" i="24"/>
  <c r="J6265" i="24" s="1"/>
  <c r="I6266" i="24"/>
  <c r="I6267" i="24"/>
  <c r="I6268" i="24"/>
  <c r="J6268" i="24" s="1"/>
  <c r="I6269" i="24"/>
  <c r="J6269" i="24" s="1"/>
  <c r="I6270" i="24"/>
  <c r="J6270" i="24" s="1"/>
  <c r="I6271" i="24"/>
  <c r="I6272" i="24"/>
  <c r="I6273" i="24"/>
  <c r="I6274" i="24"/>
  <c r="I6275" i="24"/>
  <c r="I6276" i="24"/>
  <c r="I6277" i="24"/>
  <c r="I6278" i="24"/>
  <c r="I6279" i="24"/>
  <c r="I6280" i="24"/>
  <c r="J6280" i="24" s="1"/>
  <c r="I6281" i="24"/>
  <c r="I6282" i="24"/>
  <c r="I6283" i="24"/>
  <c r="J6283" i="24" s="1"/>
  <c r="I6284" i="24"/>
  <c r="I6285" i="24"/>
  <c r="J6285" i="24" s="1"/>
  <c r="I6286" i="24"/>
  <c r="I6287" i="24"/>
  <c r="I6288" i="24"/>
  <c r="J6288" i="24" s="1"/>
  <c r="I6289" i="24"/>
  <c r="J6289" i="24" s="1"/>
  <c r="I6290" i="24"/>
  <c r="I6291" i="24"/>
  <c r="I6292" i="24"/>
  <c r="I6293" i="24"/>
  <c r="J6293" i="24" s="1"/>
  <c r="I6294" i="24"/>
  <c r="I6295" i="24"/>
  <c r="I6296" i="24"/>
  <c r="I6297" i="24"/>
  <c r="I6298" i="24"/>
  <c r="I6299" i="24"/>
  <c r="I6300" i="24"/>
  <c r="J6300" i="24" s="1"/>
  <c r="I6301" i="24"/>
  <c r="I6302" i="24"/>
  <c r="J6302" i="24" s="1"/>
  <c r="I6303" i="24"/>
  <c r="I6304" i="24"/>
  <c r="I6305" i="24"/>
  <c r="I6306" i="24"/>
  <c r="H6306" i="24" s="1"/>
  <c r="I6307" i="24"/>
  <c r="J6307" i="24" s="1"/>
  <c r="I6308" i="24"/>
  <c r="I6309" i="24"/>
  <c r="I6310" i="24"/>
  <c r="I6311" i="24"/>
  <c r="I6312" i="24"/>
  <c r="H6312" i="24" s="1"/>
  <c r="I6313" i="24"/>
  <c r="I6314" i="24"/>
  <c r="I6315" i="24"/>
  <c r="I6316" i="24"/>
  <c r="J6316" i="24" s="1"/>
  <c r="I6317" i="24"/>
  <c r="I6318" i="24"/>
  <c r="I6319" i="24"/>
  <c r="I6320" i="24"/>
  <c r="J6320" i="24" s="1"/>
  <c r="I6321" i="24"/>
  <c r="I6322" i="24"/>
  <c r="I6323" i="24"/>
  <c r="J6323" i="24" s="1"/>
  <c r="I6324" i="24"/>
  <c r="J6324" i="24" s="1"/>
  <c r="I6325" i="24"/>
  <c r="I6326" i="24"/>
  <c r="I6327" i="24"/>
  <c r="I6328" i="24"/>
  <c r="J6328" i="24" s="1"/>
  <c r="I6329" i="24"/>
  <c r="H6329" i="24" s="1"/>
  <c r="I6330" i="24"/>
  <c r="J6330" i="24" s="1"/>
  <c r="I6331" i="24"/>
  <c r="J6331" i="24" s="1"/>
  <c r="I6332" i="24"/>
  <c r="I6333" i="24"/>
  <c r="I6334" i="24"/>
  <c r="J6334" i="24" s="1"/>
  <c r="I6335" i="24"/>
  <c r="J6335" i="24" s="1"/>
  <c r="I6336" i="24"/>
  <c r="J6336" i="24" s="1"/>
  <c r="I6337" i="24"/>
  <c r="J6337" i="24" s="1"/>
  <c r="I6338" i="24"/>
  <c r="J6338" i="24" s="1"/>
  <c r="I6339" i="24"/>
  <c r="J6339" i="24" s="1"/>
  <c r="I6340" i="24"/>
  <c r="J6340" i="24" s="1"/>
  <c r="I6341" i="24"/>
  <c r="J6341" i="24" s="1"/>
  <c r="I6342" i="24"/>
  <c r="I6343" i="24"/>
  <c r="I6344" i="24"/>
  <c r="I6345" i="24"/>
  <c r="I6346" i="24"/>
  <c r="I6347" i="24"/>
  <c r="J6347" i="24" s="1"/>
  <c r="I6348" i="24"/>
  <c r="I6349" i="24"/>
  <c r="J6349" i="24" s="1"/>
  <c r="I6350" i="24"/>
  <c r="J6350" i="24" s="1"/>
  <c r="I6351" i="24"/>
  <c r="I6352" i="24"/>
  <c r="I6353" i="24"/>
  <c r="I6354" i="24"/>
  <c r="J6354" i="24" s="1"/>
  <c r="I6355" i="24"/>
  <c r="J6355" i="24" s="1"/>
  <c r="I6356" i="24"/>
  <c r="I6357" i="24"/>
  <c r="I6358" i="24"/>
  <c r="J6358" i="24" s="1"/>
  <c r="I6359" i="24"/>
  <c r="J6359" i="24" s="1"/>
  <c r="I6360" i="24"/>
  <c r="J6360" i="24" s="1"/>
  <c r="I6361" i="24"/>
  <c r="J6361" i="24" s="1"/>
  <c r="I6362" i="24"/>
  <c r="J6362" i="24" s="1"/>
  <c r="I6363" i="24"/>
  <c r="J6363" i="24" s="1"/>
  <c r="I6364" i="24"/>
  <c r="I6365" i="24"/>
  <c r="I6366" i="24"/>
  <c r="I6367" i="24"/>
  <c r="I6368" i="24"/>
  <c r="H1684" i="24"/>
  <c r="H1686" i="24"/>
  <c r="H1690" i="24"/>
  <c r="H1691" i="24"/>
  <c r="H1704" i="24"/>
  <c r="H1705" i="24"/>
  <c r="H1706" i="24"/>
  <c r="H1710" i="24"/>
  <c r="H1729" i="24"/>
  <c r="H1746" i="24"/>
  <c r="H1748" i="24"/>
  <c r="H1755" i="24"/>
  <c r="H1770" i="24"/>
  <c r="H1775" i="24"/>
  <c r="H1787" i="24"/>
  <c r="H1788" i="24"/>
  <c r="H1789" i="24"/>
  <c r="H1790" i="24"/>
  <c r="H1792" i="24"/>
  <c r="H1826" i="24"/>
  <c r="H1830" i="24"/>
  <c r="H1846" i="24"/>
  <c r="H1849" i="24"/>
  <c r="H1850" i="24"/>
  <c r="H1852" i="24"/>
  <c r="H1853" i="24"/>
  <c r="H1855" i="24"/>
  <c r="H1862" i="24"/>
  <c r="H1886" i="24"/>
  <c r="H1892" i="24"/>
  <c r="H1902" i="24"/>
  <c r="H1904" i="24"/>
  <c r="H1908" i="24"/>
  <c r="H1909" i="24"/>
  <c r="H1914" i="24"/>
  <c r="H1924" i="24"/>
  <c r="H1926" i="24"/>
  <c r="H1935" i="24"/>
  <c r="H5762" i="24"/>
  <c r="H5764" i="24"/>
  <c r="H5765" i="24"/>
  <c r="H5767" i="24"/>
  <c r="H5790" i="24"/>
  <c r="H5810" i="24"/>
  <c r="H5850" i="24"/>
  <c r="H5851" i="24"/>
  <c r="H5862" i="24"/>
  <c r="H5864" i="24"/>
  <c r="H5867" i="24"/>
  <c r="H5950" i="24"/>
  <c r="H5951" i="24"/>
  <c r="H6008" i="24"/>
  <c r="H6024" i="24"/>
  <c r="H6030" i="24"/>
  <c r="H6050" i="24"/>
  <c r="H6051" i="24"/>
  <c r="H6064" i="24"/>
  <c r="H6068" i="24"/>
  <c r="H6090" i="24"/>
  <c r="H6091" i="24"/>
  <c r="H6095" i="24"/>
  <c r="H6111" i="24"/>
  <c r="H6150" i="24"/>
  <c r="H6154" i="24"/>
  <c r="H6164" i="24"/>
  <c r="H6170" i="24"/>
  <c r="H6188" i="24"/>
  <c r="H6190" i="24"/>
  <c r="H6328" i="24"/>
  <c r="H6330" i="24"/>
  <c r="H6334" i="24"/>
  <c r="F9" i="91"/>
  <c r="E9" i="91"/>
  <c r="D9" i="91"/>
  <c r="C9" i="91"/>
  <c r="J2295" i="24" l="1"/>
  <c r="H2295" i="24"/>
  <c r="J2308" i="24"/>
  <c r="H2308" i="24"/>
  <c r="J2310" i="24"/>
  <c r="H2310" i="24"/>
  <c r="J2324" i="24"/>
  <c r="H2324" i="24"/>
  <c r="J2350" i="24"/>
  <c r="H2350" i="24"/>
  <c r="J2351" i="24"/>
  <c r="H2351" i="24"/>
  <c r="J2366" i="24"/>
  <c r="H2366" i="24"/>
  <c r="J2386" i="24"/>
  <c r="H2386" i="24"/>
  <c r="J2389" i="24"/>
  <c r="H2389" i="24"/>
  <c r="J2404" i="24"/>
  <c r="H2404" i="24"/>
  <c r="J2405" i="24"/>
  <c r="H2405" i="24"/>
  <c r="J2424" i="24"/>
  <c r="H2424" i="24"/>
  <c r="J2430" i="24"/>
  <c r="H2430" i="24"/>
  <c r="J2431" i="24"/>
  <c r="H2431" i="24"/>
  <c r="J2435" i="24"/>
  <c r="H2435" i="24"/>
  <c r="J2442" i="24"/>
  <c r="H2442" i="24"/>
  <c r="J2444" i="24"/>
  <c r="H2444" i="24"/>
  <c r="J2447" i="24"/>
  <c r="H2447" i="24"/>
  <c r="J2466" i="24"/>
  <c r="H2466" i="24"/>
  <c r="J2469" i="24"/>
  <c r="H2469" i="24"/>
  <c r="J2486" i="24"/>
  <c r="H2486" i="24"/>
  <c r="J2495" i="24"/>
  <c r="H2495" i="24"/>
  <c r="J2509" i="24"/>
  <c r="H2509" i="24"/>
  <c r="J2526" i="24"/>
  <c r="H2526" i="24"/>
  <c r="J2530" i="24"/>
  <c r="H2530" i="24"/>
  <c r="J2535" i="24"/>
  <c r="H2535" i="24"/>
  <c r="J2549" i="24"/>
  <c r="H2549" i="24"/>
  <c r="J2550" i="24"/>
  <c r="H2550" i="24"/>
  <c r="J2555" i="24"/>
  <c r="H2555" i="24"/>
  <c r="J2565" i="24"/>
  <c r="H2565" i="24"/>
  <c r="J2566" i="24"/>
  <c r="H2566" i="24"/>
  <c r="J2568" i="24"/>
  <c r="H2568" i="24"/>
  <c r="J2569" i="24"/>
  <c r="H2569" i="24"/>
  <c r="J2570" i="24"/>
  <c r="H2570" i="24"/>
  <c r="J2589" i="24"/>
  <c r="H2589" i="24"/>
  <c r="J2591" i="24"/>
  <c r="H2591" i="24"/>
  <c r="J2602" i="24"/>
  <c r="H2602" i="24"/>
  <c r="J2615" i="24"/>
  <c r="H2615" i="24"/>
  <c r="J2630" i="24"/>
  <c r="H2630" i="24"/>
  <c r="J2635" i="24"/>
  <c r="H2635" i="24"/>
  <c r="J2644" i="24"/>
  <c r="H2644" i="24"/>
  <c r="J2664" i="24"/>
  <c r="H2664" i="24"/>
  <c r="J2668" i="24"/>
  <c r="H2668" i="24"/>
  <c r="J2684" i="24"/>
  <c r="H2684" i="24"/>
  <c r="J2690" i="24"/>
  <c r="H2690" i="24"/>
  <c r="J2704" i="24"/>
  <c r="H2704" i="24"/>
  <c r="J2705" i="24"/>
  <c r="H2705" i="24"/>
  <c r="J2706" i="24"/>
  <c r="H2706" i="24"/>
  <c r="J2721" i="24"/>
  <c r="H2721" i="24"/>
  <c r="J2722" i="24"/>
  <c r="H2722" i="24"/>
  <c r="J2726" i="24"/>
  <c r="H2726" i="24"/>
  <c r="J2730" i="24"/>
  <c r="H2730" i="24"/>
  <c r="J2746" i="24"/>
  <c r="H2746" i="24"/>
  <c r="J2755" i="24"/>
  <c r="H2755" i="24"/>
  <c r="J5884" i="24"/>
  <c r="H5884" i="24"/>
  <c r="J5887" i="24"/>
  <c r="H5887" i="24"/>
  <c r="J5890" i="24"/>
  <c r="H5890" i="24"/>
  <c r="J5895" i="24"/>
  <c r="H5895" i="24"/>
  <c r="J5904" i="24"/>
  <c r="H5904" i="24"/>
  <c r="J5930" i="24"/>
  <c r="H5930" i="24"/>
  <c r="J9" i="24"/>
  <c r="H9" i="24"/>
  <c r="J10" i="24"/>
  <c r="H10" i="24"/>
  <c r="J11" i="24"/>
  <c r="H11" i="24"/>
  <c r="J26" i="24"/>
  <c r="H26" i="24"/>
  <c r="J27" i="24"/>
  <c r="H27" i="24"/>
  <c r="J30" i="24"/>
  <c r="H30" i="24"/>
  <c r="J46" i="24"/>
  <c r="H46" i="24"/>
  <c r="J47" i="24"/>
  <c r="H47" i="24"/>
  <c r="J56" i="24"/>
  <c r="H56" i="24"/>
  <c r="J64" i="24"/>
  <c r="H64" i="24"/>
  <c r="J67" i="24"/>
  <c r="H67" i="24"/>
  <c r="J70" i="24"/>
  <c r="H70" i="24"/>
  <c r="J71" i="24"/>
  <c r="H71" i="24"/>
  <c r="J84" i="24"/>
  <c r="H84" i="24"/>
  <c r="J85" i="24"/>
  <c r="H85" i="24"/>
  <c r="J86" i="24"/>
  <c r="H86" i="24"/>
  <c r="J87" i="24"/>
  <c r="H87" i="24"/>
  <c r="J89" i="24"/>
  <c r="H89" i="24"/>
  <c r="J92" i="24"/>
  <c r="H92" i="24"/>
  <c r="J95" i="24"/>
  <c r="H95" i="24"/>
  <c r="J108" i="24"/>
  <c r="H108" i="24"/>
  <c r="J109" i="24"/>
  <c r="H109" i="24"/>
  <c r="J111" i="24"/>
  <c r="H111" i="24"/>
  <c r="J115" i="24"/>
  <c r="H115" i="24"/>
  <c r="J126" i="24"/>
  <c r="H126" i="24"/>
  <c r="J130" i="24"/>
  <c r="H130" i="24"/>
  <c r="J131" i="24"/>
  <c r="H131" i="24"/>
  <c r="J147" i="24"/>
  <c r="H147" i="24"/>
  <c r="J148" i="24"/>
  <c r="H148" i="24"/>
  <c r="J149" i="24"/>
  <c r="H149" i="24"/>
  <c r="J157" i="24"/>
  <c r="H157" i="24"/>
  <c r="J164" i="24"/>
  <c r="H164" i="24"/>
  <c r="J167" i="24"/>
  <c r="H167" i="24"/>
  <c r="J168" i="24"/>
  <c r="H168" i="24"/>
  <c r="J171" i="24"/>
  <c r="H171" i="24"/>
  <c r="J175" i="24"/>
  <c r="H175" i="24"/>
  <c r="J186" i="24"/>
  <c r="H186" i="24"/>
  <c r="J188" i="24"/>
  <c r="H188" i="24"/>
  <c r="J189" i="24"/>
  <c r="H189" i="24"/>
  <c r="J200" i="24"/>
  <c r="H200" i="24"/>
  <c r="J202" i="24"/>
  <c r="H202" i="24"/>
  <c r="J210" i="24"/>
  <c r="H210" i="24"/>
  <c r="J212" i="24"/>
  <c r="H212" i="24"/>
  <c r="J215" i="24"/>
  <c r="H215" i="24"/>
  <c r="J228" i="24"/>
  <c r="H228" i="24"/>
  <c r="J229" i="24"/>
  <c r="H229" i="24"/>
  <c r="J230" i="24"/>
  <c r="H230" i="24"/>
  <c r="J231" i="24"/>
  <c r="H231" i="24"/>
  <c r="J232" i="24"/>
  <c r="H232" i="24"/>
  <c r="J244" i="24"/>
  <c r="H244" i="24"/>
  <c r="J246" i="24"/>
  <c r="H246" i="24"/>
  <c r="J247" i="24"/>
  <c r="H247" i="24"/>
  <c r="J249" i="24"/>
  <c r="H249" i="24"/>
  <c r="J250" i="24"/>
  <c r="H250" i="24"/>
  <c r="J251" i="24"/>
  <c r="H251" i="24"/>
  <c r="J262" i="24"/>
  <c r="H262" i="24"/>
  <c r="J266" i="24"/>
  <c r="H266" i="24"/>
  <c r="J269" i="24"/>
  <c r="H269" i="24"/>
  <c r="J270" i="24"/>
  <c r="H270" i="24"/>
  <c r="J290" i="24"/>
  <c r="H290" i="24"/>
  <c r="J291" i="24"/>
  <c r="H291" i="24"/>
  <c r="J304" i="24"/>
  <c r="H304" i="24"/>
  <c r="J305" i="24"/>
  <c r="H305" i="24"/>
  <c r="J306" i="24"/>
  <c r="H306" i="24"/>
  <c r="J307" i="24"/>
  <c r="H307" i="24"/>
  <c r="J308" i="24"/>
  <c r="H308" i="24"/>
  <c r="J310" i="24"/>
  <c r="H310" i="24"/>
  <c r="J322" i="24"/>
  <c r="H322" i="24"/>
  <c r="J331" i="24"/>
  <c r="H331" i="24"/>
  <c r="J335" i="24"/>
  <c r="H335" i="24"/>
  <c r="J355" i="24"/>
  <c r="H355" i="24"/>
  <c r="J364" i="24"/>
  <c r="H364" i="24"/>
  <c r="J369" i="24"/>
  <c r="H369" i="24"/>
  <c r="J370" i="24"/>
  <c r="H370" i="24"/>
  <c r="J371" i="24"/>
  <c r="H371" i="24"/>
  <c r="J389" i="24"/>
  <c r="H389" i="24"/>
  <c r="J391" i="24"/>
  <c r="H391" i="24"/>
  <c r="J395" i="24"/>
  <c r="H395" i="24"/>
  <c r="J405" i="24"/>
  <c r="H405" i="24"/>
  <c r="J408" i="24"/>
  <c r="H408" i="24"/>
  <c r="J410" i="24"/>
  <c r="H410" i="24"/>
  <c r="J411" i="24"/>
  <c r="H411" i="24"/>
  <c r="J429" i="24"/>
  <c r="H429" i="24"/>
  <c r="J430" i="24"/>
  <c r="H430" i="24"/>
  <c r="J431" i="24"/>
  <c r="H431" i="24"/>
  <c r="J432" i="24"/>
  <c r="H432" i="24"/>
  <c r="J464" i="24"/>
  <c r="H464" i="24"/>
  <c r="J466" i="24"/>
  <c r="H466" i="24"/>
  <c r="J469" i="24"/>
  <c r="H469" i="24"/>
  <c r="J470" i="24"/>
  <c r="H470" i="24"/>
  <c r="J471" i="24"/>
  <c r="H471" i="24"/>
  <c r="J472" i="24"/>
  <c r="H472" i="24"/>
  <c r="J484" i="24"/>
  <c r="H484" i="24"/>
  <c r="J485" i="24"/>
  <c r="H485" i="24"/>
  <c r="J490" i="24"/>
  <c r="H490" i="24"/>
  <c r="J491" i="24"/>
  <c r="H491" i="24"/>
  <c r="J509" i="24"/>
  <c r="H509" i="24"/>
  <c r="J527" i="24"/>
  <c r="H527" i="24"/>
  <c r="J529" i="24"/>
  <c r="H529" i="24"/>
  <c r="J531" i="24"/>
  <c r="H531" i="24"/>
  <c r="J550" i="24"/>
  <c r="H550" i="24"/>
  <c r="J555" i="24"/>
  <c r="H555" i="24"/>
  <c r="J563" i="24"/>
  <c r="H563" i="24"/>
  <c r="J567" i="24"/>
  <c r="H567" i="24"/>
  <c r="J570" i="24"/>
  <c r="H570" i="24"/>
  <c r="J571" i="24"/>
  <c r="H571" i="24"/>
  <c r="J575" i="24"/>
  <c r="H575" i="24"/>
  <c r="J587" i="24"/>
  <c r="H587" i="24"/>
  <c r="J588" i="24"/>
  <c r="H588" i="24"/>
  <c r="J589" i="24"/>
  <c r="H589" i="24"/>
  <c r="J624" i="24"/>
  <c r="H624" i="24"/>
  <c r="J629" i="24"/>
  <c r="H629" i="24"/>
  <c r="J630" i="24"/>
  <c r="H630" i="24"/>
  <c r="J631" i="24"/>
  <c r="H631" i="24"/>
  <c r="J635" i="24"/>
  <c r="H635" i="24"/>
  <c r="J650" i="24"/>
  <c r="H650" i="24"/>
  <c r="J651" i="24"/>
  <c r="H651" i="24"/>
  <c r="J668" i="24"/>
  <c r="H668" i="24"/>
  <c r="J669" i="24"/>
  <c r="H669" i="24"/>
  <c r="J689" i="24"/>
  <c r="H689" i="24"/>
  <c r="J690" i="24"/>
  <c r="H690" i="24"/>
  <c r="J705" i="24"/>
  <c r="H705" i="24"/>
  <c r="J707" i="24"/>
  <c r="H707" i="24"/>
  <c r="J708" i="24"/>
  <c r="H708" i="24"/>
  <c r="J710" i="24"/>
  <c r="H710" i="24"/>
  <c r="J711" i="24"/>
  <c r="H711" i="24"/>
  <c r="J715" i="24"/>
  <c r="H715" i="24"/>
  <c r="J724" i="24"/>
  <c r="H724" i="24"/>
  <c r="J728" i="24"/>
  <c r="H728" i="24"/>
  <c r="J729" i="24"/>
  <c r="H729" i="24"/>
  <c r="J742" i="24"/>
  <c r="H742" i="24"/>
  <c r="J743" i="24"/>
  <c r="H743" i="24"/>
  <c r="J749" i="24"/>
  <c r="H749" i="24"/>
  <c r="J751" i="24"/>
  <c r="H751" i="24"/>
  <c r="J769" i="24"/>
  <c r="H769" i="24"/>
  <c r="J770" i="24"/>
  <c r="H770" i="24"/>
  <c r="J771" i="24"/>
  <c r="H771" i="24"/>
  <c r="J775" i="24"/>
  <c r="H775" i="24"/>
  <c r="J782" i="24"/>
  <c r="H782" i="24"/>
  <c r="J786" i="24"/>
  <c r="H786" i="24"/>
  <c r="J791" i="24"/>
  <c r="H791" i="24"/>
  <c r="J804" i="24"/>
  <c r="H804" i="24"/>
  <c r="J806" i="24"/>
  <c r="H806" i="24"/>
  <c r="J808" i="24"/>
  <c r="H808" i="24"/>
  <c r="J809" i="24"/>
  <c r="H809" i="24"/>
  <c r="J811" i="24"/>
  <c r="H811" i="24"/>
  <c r="J815" i="24"/>
  <c r="H815" i="24"/>
  <c r="J824" i="24"/>
  <c r="H824" i="24"/>
  <c r="J829" i="24"/>
  <c r="H829" i="24"/>
  <c r="J849" i="24"/>
  <c r="H849" i="24"/>
  <c r="J850" i="24"/>
  <c r="H850" i="24"/>
  <c r="J851" i="24"/>
  <c r="H851" i="24"/>
  <c r="J855" i="24"/>
  <c r="H855" i="24"/>
  <c r="J865" i="24"/>
  <c r="H865" i="24"/>
  <c r="J866" i="24"/>
  <c r="H866" i="24"/>
  <c r="J867" i="24"/>
  <c r="H867" i="24"/>
  <c r="J868" i="24"/>
  <c r="H868" i="24"/>
  <c r="J869" i="24"/>
  <c r="H869" i="24"/>
  <c r="J870" i="24"/>
  <c r="H870" i="24"/>
  <c r="J871" i="24"/>
  <c r="H871" i="24"/>
  <c r="J889" i="24"/>
  <c r="H889" i="24"/>
  <c r="J906" i="24"/>
  <c r="H906" i="24"/>
  <c r="J907" i="24"/>
  <c r="H907" i="24"/>
  <c r="J909" i="24"/>
  <c r="H909" i="24"/>
  <c r="J911" i="24"/>
  <c r="H911" i="24"/>
  <c r="J926" i="24"/>
  <c r="H926" i="24"/>
  <c r="J930" i="24"/>
  <c r="H930" i="24"/>
  <c r="J931" i="24"/>
  <c r="H931" i="24"/>
  <c r="J943" i="24"/>
  <c r="H943" i="24"/>
  <c r="J944" i="24"/>
  <c r="H944" i="24"/>
  <c r="J948" i="24"/>
  <c r="H948" i="24"/>
  <c r="J949" i="24"/>
  <c r="H949" i="24"/>
  <c r="J969" i="24"/>
  <c r="H969" i="24"/>
  <c r="J975" i="24"/>
  <c r="H975" i="24"/>
  <c r="J989" i="24"/>
  <c r="H989" i="24"/>
  <c r="J991" i="24"/>
  <c r="H991" i="24"/>
  <c r="J1009" i="24"/>
  <c r="H1009" i="24"/>
  <c r="J1010" i="24"/>
  <c r="H1010" i="24"/>
  <c r="J1011" i="24"/>
  <c r="H1011" i="24"/>
  <c r="J1015" i="24"/>
  <c r="H1015" i="24"/>
  <c r="J1024" i="24"/>
  <c r="H1024" i="24"/>
  <c r="J1033" i="24"/>
  <c r="H1033" i="24"/>
  <c r="J1044" i="24"/>
  <c r="H1044" i="24"/>
  <c r="J1045" i="24"/>
  <c r="H1045" i="24"/>
  <c r="J1047" i="24"/>
  <c r="H1047" i="24"/>
  <c r="J1049" i="24"/>
  <c r="H1049" i="24"/>
  <c r="J1050" i="24"/>
  <c r="H1050" i="24"/>
  <c r="J1051" i="24"/>
  <c r="H1051" i="24"/>
  <c r="J1069" i="24"/>
  <c r="H1069" i="24"/>
  <c r="J1071" i="24"/>
  <c r="H1071" i="24"/>
  <c r="J1082" i="24"/>
  <c r="H1082" i="24"/>
  <c r="J1086" i="24"/>
  <c r="H1086" i="24"/>
  <c r="J1091" i="24"/>
  <c r="H1091" i="24"/>
  <c r="J1109" i="24"/>
  <c r="H1109" i="24"/>
  <c r="J1110" i="24"/>
  <c r="H1110" i="24"/>
  <c r="J1111" i="24"/>
  <c r="H1111" i="24"/>
  <c r="J1115" i="24"/>
  <c r="H1115" i="24"/>
  <c r="J1124" i="24"/>
  <c r="H1124" i="24"/>
  <c r="J1130" i="24"/>
  <c r="H1130" i="24"/>
  <c r="J1146" i="24"/>
  <c r="H1146" i="24"/>
  <c r="J1149" i="24"/>
  <c r="H1149" i="24"/>
  <c r="J1151" i="24"/>
  <c r="H1151" i="24"/>
  <c r="J1169" i="24"/>
  <c r="H1169" i="24"/>
  <c r="J1170" i="24"/>
  <c r="H1170" i="24"/>
  <c r="J1171" i="24"/>
  <c r="H1171" i="24"/>
  <c r="J1190" i="24"/>
  <c r="H1190" i="24"/>
  <c r="J1202" i="24"/>
  <c r="H1202" i="24"/>
  <c r="J1204" i="24"/>
  <c r="H1204" i="24"/>
  <c r="J1208" i="24"/>
  <c r="H1208" i="24"/>
  <c r="J1209" i="24"/>
  <c r="H1209" i="24"/>
  <c r="J1231" i="24"/>
  <c r="H1231" i="24"/>
  <c r="J1236" i="24"/>
  <c r="H1236" i="24"/>
  <c r="J1244" i="24"/>
  <c r="H1244" i="24"/>
  <c r="J1249" i="24"/>
  <c r="H1249" i="24"/>
  <c r="J1250" i="24"/>
  <c r="H1250" i="24"/>
  <c r="J1251" i="24"/>
  <c r="H1251" i="24"/>
  <c r="J1255" i="24"/>
  <c r="H1255" i="24"/>
  <c r="J1262" i="24"/>
  <c r="H1262" i="24"/>
  <c r="J1271" i="24"/>
  <c r="H1271" i="24"/>
  <c r="J1272" i="24"/>
  <c r="H1272" i="24"/>
  <c r="J1287" i="24"/>
  <c r="H1287" i="24"/>
  <c r="J1294" i="24"/>
  <c r="H1294" i="24"/>
  <c r="J1295" i="24"/>
  <c r="H1295" i="24"/>
  <c r="J1296" i="24"/>
  <c r="H1296" i="24"/>
  <c r="J1303" i="24"/>
  <c r="H1303" i="24"/>
  <c r="J1304" i="24"/>
  <c r="H1304" i="24"/>
  <c r="J1305" i="24"/>
  <c r="H1305" i="24"/>
  <c r="J1310" i="24"/>
  <c r="H1310" i="24"/>
  <c r="J1331" i="24"/>
  <c r="H1331" i="24"/>
  <c r="J1349" i="24"/>
  <c r="H1349" i="24"/>
  <c r="J1350" i="24"/>
  <c r="H1350" i="24"/>
  <c r="J1351" i="24"/>
  <c r="H1351" i="24"/>
  <c r="J1355" i="24"/>
  <c r="H1355" i="24"/>
  <c r="J1362" i="24"/>
  <c r="H1362" i="24"/>
  <c r="J1371" i="24"/>
  <c r="H1371" i="24"/>
  <c r="J1386" i="24"/>
  <c r="H1386" i="24"/>
  <c r="J1389" i="24"/>
  <c r="H1389" i="24"/>
  <c r="J1391" i="24"/>
  <c r="H1391" i="24"/>
  <c r="J1392" i="24"/>
  <c r="H1392" i="24"/>
  <c r="J1404" i="24"/>
  <c r="H1404" i="24"/>
  <c r="J1407" i="24"/>
  <c r="H1407" i="24"/>
  <c r="J1408" i="24"/>
  <c r="H1408" i="24"/>
  <c r="J1410" i="24"/>
  <c r="H1410" i="24"/>
  <c r="J1411" i="24"/>
  <c r="H1411" i="24"/>
  <c r="J1415" i="24"/>
  <c r="H1415" i="24"/>
  <c r="J1431" i="24"/>
  <c r="H1431" i="24"/>
  <c r="J1444" i="24"/>
  <c r="H1444" i="24"/>
  <c r="J1446" i="24"/>
  <c r="H1446" i="24"/>
  <c r="J1469" i="24"/>
  <c r="H1469" i="24"/>
  <c r="J1470" i="24"/>
  <c r="H1470" i="24"/>
  <c r="J1475" i="24"/>
  <c r="H1475" i="24"/>
  <c r="J1486" i="24"/>
  <c r="H1486" i="24"/>
  <c r="J1488" i="24"/>
  <c r="H1488" i="24"/>
  <c r="J1491" i="24"/>
  <c r="H1491" i="24"/>
  <c r="J1502" i="24"/>
  <c r="H1502" i="24"/>
  <c r="J1507" i="24"/>
  <c r="H1507" i="24"/>
  <c r="J1508" i="24"/>
  <c r="H1508" i="24"/>
  <c r="J1510" i="24"/>
  <c r="H1510" i="24"/>
  <c r="J1511" i="24"/>
  <c r="H1511" i="24"/>
  <c r="J1526" i="24"/>
  <c r="H1526" i="24"/>
  <c r="J1531" i="24"/>
  <c r="H1531" i="24"/>
  <c r="J1546" i="24"/>
  <c r="H1546" i="24"/>
  <c r="J1549" i="24"/>
  <c r="H1549" i="24"/>
  <c r="J1550" i="24"/>
  <c r="H1550" i="24"/>
  <c r="J1555" i="24"/>
  <c r="H1555" i="24"/>
  <c r="J1569" i="24"/>
  <c r="H1569" i="24"/>
  <c r="J1570" i="24"/>
  <c r="H1570" i="24"/>
  <c r="J1571" i="24"/>
  <c r="H1571" i="24"/>
  <c r="J1584" i="24"/>
  <c r="H1584" i="24"/>
  <c r="J1586" i="24"/>
  <c r="H1586" i="24"/>
  <c r="J1588" i="24"/>
  <c r="H1588" i="24"/>
  <c r="J1604" i="24"/>
  <c r="H1604" i="24"/>
  <c r="J1609" i="24"/>
  <c r="H1609" i="24"/>
  <c r="J1615" i="24"/>
  <c r="H1615" i="24"/>
  <c r="J1622" i="24"/>
  <c r="H1622" i="24"/>
  <c r="J1629" i="24"/>
  <c r="H1629" i="24"/>
  <c r="J1635" i="24"/>
  <c r="H1635" i="24"/>
  <c r="J1644" i="24"/>
  <c r="H1644" i="24"/>
  <c r="J1650" i="24"/>
  <c r="H1650" i="24"/>
  <c r="J1651" i="24"/>
  <c r="H1651" i="24"/>
  <c r="J1671" i="24"/>
  <c r="H1671" i="24"/>
  <c r="J1676" i="24"/>
  <c r="H1676" i="24"/>
  <c r="J1950" i="24"/>
  <c r="H1950" i="24"/>
  <c r="J1970" i="24"/>
  <c r="H1970" i="24"/>
  <c r="J1971" i="24"/>
  <c r="H1971" i="24"/>
  <c r="J1975" i="24"/>
  <c r="H1975" i="24"/>
  <c r="J1986" i="24"/>
  <c r="H1986" i="24"/>
  <c r="J2009" i="24"/>
  <c r="H2009" i="24"/>
  <c r="J2026" i="24"/>
  <c r="H2026" i="24"/>
  <c r="J2027" i="24"/>
  <c r="H2027" i="24"/>
  <c r="J2028" i="24"/>
  <c r="H2028" i="24"/>
  <c r="J2029" i="24"/>
  <c r="H2029" i="24"/>
  <c r="J2044" i="24"/>
  <c r="H2044" i="24"/>
  <c r="J2067" i="24"/>
  <c r="H2067" i="24"/>
  <c r="J2068" i="24"/>
  <c r="H2068" i="24"/>
  <c r="J2069" i="24"/>
  <c r="H2069" i="24"/>
  <c r="J2089" i="24"/>
  <c r="H2089" i="24"/>
  <c r="J2090" i="24"/>
  <c r="H2090" i="24"/>
  <c r="J2095" i="24"/>
  <c r="H2095" i="24"/>
  <c r="J2109" i="24"/>
  <c r="H2109" i="24"/>
  <c r="J2149" i="24"/>
  <c r="H2149" i="24"/>
  <c r="J2164" i="24"/>
  <c r="H2164" i="24"/>
  <c r="J2166" i="24"/>
  <c r="H2166" i="24"/>
  <c r="J2170" i="24"/>
  <c r="H2170" i="24"/>
  <c r="J2171" i="24"/>
  <c r="H2171" i="24"/>
  <c r="J2175" i="24"/>
  <c r="H2175" i="24"/>
  <c r="J2178" i="24"/>
  <c r="H2178" i="24"/>
  <c r="J2179" i="24"/>
  <c r="H2179" i="24"/>
  <c r="J2182" i="24"/>
  <c r="H2182" i="24"/>
  <c r="J2184" i="24"/>
  <c r="H2184" i="24"/>
  <c r="J2226" i="24"/>
  <c r="H2226" i="24"/>
  <c r="J2227" i="24"/>
  <c r="H2227" i="24"/>
  <c r="J2229" i="24"/>
  <c r="H2229" i="24"/>
  <c r="J2246" i="24"/>
  <c r="H2246" i="24"/>
  <c r="J2266" i="24"/>
  <c r="H2266" i="24"/>
  <c r="J2268" i="24"/>
  <c r="H2268" i="24"/>
  <c r="J2284" i="24"/>
  <c r="H2284" i="24"/>
  <c r="J2287" i="24"/>
  <c r="H2287" i="24"/>
  <c r="J2290" i="24"/>
  <c r="H2290" i="24"/>
  <c r="J2292" i="24"/>
  <c r="H2292" i="24"/>
  <c r="J2766" i="24"/>
  <c r="H2766" i="24"/>
  <c r="J2768" i="24"/>
  <c r="H2768" i="24"/>
  <c r="J2775" i="24"/>
  <c r="H2775" i="24"/>
  <c r="J2778" i="24"/>
  <c r="H2778" i="24"/>
  <c r="J2781" i="24"/>
  <c r="H2781" i="24"/>
  <c r="J2788" i="24"/>
  <c r="H2788" i="24"/>
  <c r="J2789" i="24"/>
  <c r="H2789" i="24"/>
  <c r="J2804" i="24"/>
  <c r="H2804" i="24"/>
  <c r="J2829" i="24"/>
  <c r="H2829" i="24"/>
  <c r="J2831" i="24"/>
  <c r="H2831" i="24"/>
  <c r="J2851" i="24"/>
  <c r="H2851" i="24"/>
  <c r="J2865" i="24"/>
  <c r="H2865" i="24"/>
  <c r="J2866" i="24"/>
  <c r="H2866" i="24"/>
  <c r="J2869" i="24"/>
  <c r="H2869" i="24"/>
  <c r="J2888" i="24"/>
  <c r="H2888" i="24"/>
  <c r="J2889" i="24"/>
  <c r="H2889" i="24"/>
  <c r="J2890" i="24"/>
  <c r="H2890" i="24"/>
  <c r="J2904" i="24"/>
  <c r="H2904" i="24"/>
  <c r="J2924" i="24"/>
  <c r="H2924" i="24"/>
  <c r="J2927" i="24"/>
  <c r="H2927" i="24"/>
  <c r="J2930" i="24"/>
  <c r="H2930" i="24"/>
  <c r="J2948" i="24"/>
  <c r="H2948" i="24"/>
  <c r="J2966" i="24"/>
  <c r="H2966" i="24"/>
  <c r="J3002" i="24"/>
  <c r="H3002" i="24"/>
  <c r="J3004" i="24"/>
  <c r="H3004" i="24"/>
  <c r="J3010" i="24"/>
  <c r="H3010" i="24"/>
  <c r="J3011" i="24"/>
  <c r="H3011" i="24"/>
  <c r="J3018" i="24"/>
  <c r="H3018" i="24"/>
  <c r="J3032" i="24"/>
  <c r="H3032" i="24"/>
  <c r="J3044" i="24"/>
  <c r="H3044" i="24"/>
  <c r="J3064" i="24"/>
  <c r="H3064" i="24"/>
  <c r="J3070" i="24"/>
  <c r="H3070" i="24"/>
  <c r="J3084" i="24"/>
  <c r="H3084" i="24"/>
  <c r="J3087" i="24"/>
  <c r="H3087" i="24"/>
  <c r="J3088" i="24"/>
  <c r="H3088" i="24"/>
  <c r="J3090" i="24"/>
  <c r="H3090" i="24"/>
  <c r="J3098" i="24"/>
  <c r="H3098" i="24"/>
  <c r="J3108" i="24"/>
  <c r="H3108" i="24"/>
  <c r="J3126" i="24"/>
  <c r="H3126" i="24"/>
  <c r="J3149" i="24"/>
  <c r="H3149" i="24"/>
  <c r="J3150" i="24"/>
  <c r="H3150" i="24"/>
  <c r="J3151" i="24"/>
  <c r="H3151" i="24"/>
  <c r="J3166" i="24"/>
  <c r="H3166" i="24"/>
  <c r="J3169" i="24"/>
  <c r="H3169" i="24"/>
  <c r="J3202" i="24"/>
  <c r="H3202" i="24"/>
  <c r="J3204" i="24"/>
  <c r="H3204" i="24"/>
  <c r="J3210" i="24"/>
  <c r="H3210" i="24"/>
  <c r="J3211" i="24"/>
  <c r="H3211" i="24"/>
  <c r="J3224" i="24"/>
  <c r="H3224" i="24"/>
  <c r="J3245" i="24"/>
  <c r="H3245" i="24"/>
  <c r="J3262" i="24"/>
  <c r="H3262" i="24"/>
  <c r="J3264" i="24"/>
  <c r="H3264" i="24"/>
  <c r="J3290" i="24"/>
  <c r="H3290" i="24"/>
  <c r="J3307" i="24"/>
  <c r="H3307" i="24"/>
  <c r="J3370" i="24"/>
  <c r="H3370" i="24"/>
  <c r="J3375" i="24"/>
  <c r="H3375" i="24"/>
  <c r="J3378" i="24"/>
  <c r="H3378" i="24"/>
  <c r="J3384" i="24"/>
  <c r="H3384" i="24"/>
  <c r="J3394" i="24"/>
  <c r="H3394" i="24"/>
  <c r="J3395" i="24"/>
  <c r="H3395" i="24"/>
  <c r="J3408" i="24"/>
  <c r="H3408" i="24"/>
  <c r="J3424" i="24"/>
  <c r="H3424" i="24"/>
  <c r="J3430" i="24"/>
  <c r="H3430" i="24"/>
  <c r="J3446" i="24"/>
  <c r="H3446" i="24"/>
  <c r="J3466" i="24"/>
  <c r="H3466" i="24"/>
  <c r="J3491" i="24"/>
  <c r="H3491" i="24"/>
  <c r="J3510" i="24"/>
  <c r="H3510" i="24"/>
  <c r="J3522" i="24"/>
  <c r="H3522" i="24"/>
  <c r="J3523" i="24"/>
  <c r="H3523" i="24"/>
  <c r="J3528" i="24"/>
  <c r="H3528" i="24"/>
  <c r="J3530" i="24"/>
  <c r="H3530" i="24"/>
  <c r="J3544" i="24"/>
  <c r="H3544" i="24"/>
  <c r="J3545" i="24"/>
  <c r="H3545" i="24"/>
  <c r="J3546" i="24"/>
  <c r="H3546" i="24"/>
  <c r="J3555" i="24"/>
  <c r="H3555" i="24"/>
  <c r="J3564" i="24"/>
  <c r="H3564" i="24"/>
  <c r="J3575" i="24"/>
  <c r="H3575" i="24"/>
  <c r="J3584" i="24"/>
  <c r="H3584" i="24"/>
  <c r="J3590" i="24"/>
  <c r="H3590" i="24"/>
  <c r="J3606" i="24"/>
  <c r="H3606" i="24"/>
  <c r="J3624" i="24"/>
  <c r="H3624" i="24"/>
  <c r="J3642" i="24"/>
  <c r="H3642" i="24"/>
  <c r="J3646" i="24"/>
  <c r="H3646" i="24"/>
  <c r="J3648" i="24"/>
  <c r="H3648" i="24"/>
  <c r="J3650" i="24"/>
  <c r="H3650" i="24"/>
  <c r="J3664" i="24"/>
  <c r="H3664" i="24"/>
  <c r="J3686" i="24"/>
  <c r="H3686" i="24"/>
  <c r="J3688" i="24"/>
  <c r="H3688" i="24"/>
  <c r="J3710" i="24"/>
  <c r="H3710" i="24"/>
  <c r="J3731" i="24"/>
  <c r="H3731" i="24"/>
  <c r="J3735" i="24"/>
  <c r="H3735" i="24"/>
  <c r="J3746" i="24"/>
  <c r="H3746" i="24"/>
  <c r="J3755" i="24"/>
  <c r="H3755" i="24"/>
  <c r="J3766" i="24"/>
  <c r="H3766" i="24"/>
  <c r="J3768" i="24"/>
  <c r="H3768" i="24"/>
  <c r="J3770" i="24"/>
  <c r="H3770" i="24"/>
  <c r="J3775" i="24"/>
  <c r="H3775" i="24"/>
  <c r="J3784" i="24"/>
  <c r="H3784" i="24"/>
  <c r="J3786" i="24"/>
  <c r="H3786" i="24"/>
  <c r="J3828" i="24"/>
  <c r="H3828" i="24"/>
  <c r="J3830" i="24"/>
  <c r="H3830" i="24"/>
  <c r="J3836" i="24"/>
  <c r="H3836" i="24"/>
  <c r="J3844" i="24"/>
  <c r="H3844" i="24"/>
  <c r="J3850" i="24"/>
  <c r="H3850" i="24"/>
  <c r="J3910" i="24"/>
  <c r="H3910" i="24"/>
  <c r="J3930" i="24"/>
  <c r="H3930" i="24"/>
  <c r="J3935" i="24"/>
  <c r="H3935" i="24"/>
  <c r="J3942" i="24"/>
  <c r="H3942" i="24"/>
  <c r="H3944" i="24"/>
  <c r="J3944" i="24"/>
  <c r="J3964" i="24"/>
  <c r="H3964" i="24"/>
  <c r="J3968" i="24"/>
  <c r="H3968" i="24"/>
  <c r="J3988" i="24"/>
  <c r="H3988" i="24"/>
  <c r="J3990" i="24"/>
  <c r="H3990" i="24"/>
  <c r="J3994" i="24"/>
  <c r="H3994" i="24"/>
  <c r="J4002" i="24"/>
  <c r="H4002" i="24"/>
  <c r="J4004" i="24"/>
  <c r="H4004" i="24"/>
  <c r="H4024" i="24"/>
  <c r="J4024" i="24"/>
  <c r="J4050" i="24"/>
  <c r="H4050" i="24"/>
  <c r="J4066" i="24"/>
  <c r="H4066" i="24"/>
  <c r="J4082" i="24"/>
  <c r="H4082" i="24"/>
  <c r="J4084" i="24"/>
  <c r="H4084" i="24"/>
  <c r="J4090" i="24"/>
  <c r="H4090" i="24"/>
  <c r="J4104" i="24"/>
  <c r="H4104" i="24"/>
  <c r="J4128" i="24"/>
  <c r="H4128" i="24"/>
  <c r="J4130" i="24"/>
  <c r="H4130" i="24"/>
  <c r="J4131" i="24"/>
  <c r="H4131" i="24"/>
  <c r="J4142" i="24"/>
  <c r="H4142" i="24"/>
  <c r="J4155" i="24"/>
  <c r="H4155" i="24"/>
  <c r="J4166" i="24"/>
  <c r="H4166" i="24"/>
  <c r="J4168" i="24"/>
  <c r="H4168" i="24"/>
  <c r="J4171" i="24"/>
  <c r="H4171" i="24"/>
  <c r="J4191" i="24"/>
  <c r="H4191" i="24"/>
  <c r="J4195" i="24"/>
  <c r="H4195" i="24"/>
  <c r="J4205" i="24"/>
  <c r="H4205" i="24"/>
  <c r="J4206" i="24"/>
  <c r="H4206" i="24"/>
  <c r="J4210" i="24"/>
  <c r="H4210" i="24"/>
  <c r="J4230" i="24"/>
  <c r="H4230" i="24"/>
  <c r="J4244" i="24"/>
  <c r="H4244" i="24"/>
  <c r="J4248" i="24"/>
  <c r="H4248" i="24"/>
  <c r="J4264" i="24"/>
  <c r="H4264" i="24"/>
  <c r="J4290" i="24"/>
  <c r="H4290" i="24"/>
  <c r="J4291" i="24"/>
  <c r="H4291" i="24"/>
  <c r="J4302" i="24"/>
  <c r="H4302" i="24"/>
  <c r="J4310" i="24"/>
  <c r="H4310" i="24"/>
  <c r="J4330" i="24"/>
  <c r="H4330" i="24"/>
  <c r="J4334" i="24"/>
  <c r="H4334" i="24"/>
  <c r="J4335" i="24"/>
  <c r="H4335" i="24"/>
  <c r="J4344" i="24"/>
  <c r="H4344" i="24"/>
  <c r="J4350" i="24"/>
  <c r="H4350" i="24"/>
  <c r="J4354" i="24"/>
  <c r="H4354" i="24"/>
  <c r="J4358" i="24"/>
  <c r="H4358" i="24"/>
  <c r="J4362" i="24"/>
  <c r="H4362" i="24"/>
  <c r="J4410" i="24"/>
  <c r="H4410" i="24"/>
  <c r="J4430" i="24"/>
  <c r="H4430" i="24"/>
  <c r="J4450" i="24"/>
  <c r="H4450" i="24"/>
  <c r="J4464" i="24"/>
  <c r="H4464" i="24"/>
  <c r="J4468" i="24"/>
  <c r="H4468" i="24"/>
  <c r="J4470" i="24"/>
  <c r="H4470" i="24"/>
  <c r="J4473" i="24"/>
  <c r="H4473" i="24"/>
  <c r="J4475" i="24"/>
  <c r="H4475" i="24"/>
  <c r="J4484" i="24"/>
  <c r="H4484" i="24"/>
  <c r="J4488" i="24"/>
  <c r="H4488" i="24"/>
  <c r="J4495" i="24"/>
  <c r="H4495" i="24"/>
  <c r="J4504" i="24"/>
  <c r="H4504" i="24"/>
  <c r="J4570" i="24"/>
  <c r="H4570" i="24"/>
  <c r="J4571" i="24"/>
  <c r="H4571" i="24"/>
  <c r="J4582" i="24"/>
  <c r="H4582" i="24"/>
  <c r="J4590" i="24"/>
  <c r="H4590" i="24"/>
  <c r="J4591" i="24"/>
  <c r="H4591" i="24"/>
  <c r="J4604" i="24"/>
  <c r="H4604" i="24"/>
  <c r="J4630" i="24"/>
  <c r="H4630" i="24"/>
  <c r="J4650" i="24"/>
  <c r="H4650" i="24"/>
  <c r="J4664" i="24"/>
  <c r="H4664" i="24"/>
  <c r="J4668" i="24"/>
  <c r="H4668" i="24"/>
  <c r="J4725" i="24"/>
  <c r="H4725" i="24"/>
  <c r="J4731" i="24"/>
  <c r="H4731" i="24"/>
  <c r="J4750" i="24"/>
  <c r="H4750" i="24"/>
  <c r="J4755" i="24"/>
  <c r="H4755" i="24"/>
  <c r="J4764" i="24"/>
  <c r="H4764" i="24"/>
  <c r="J4788" i="24"/>
  <c r="H4788" i="24"/>
  <c r="J4804" i="24"/>
  <c r="H4804" i="24"/>
  <c r="J4807" i="24"/>
  <c r="H4807" i="24"/>
  <c r="J4808" i="24"/>
  <c r="H4808" i="24"/>
  <c r="J4810" i="24"/>
  <c r="H4810" i="24"/>
  <c r="J4811" i="24"/>
  <c r="H4811" i="24"/>
  <c r="J4822" i="24"/>
  <c r="H4822" i="24"/>
  <c r="J4850" i="24"/>
  <c r="H4850" i="24"/>
  <c r="J4851" i="24"/>
  <c r="H4851" i="24"/>
  <c r="J4855" i="24"/>
  <c r="H4855" i="24"/>
  <c r="J4875" i="24"/>
  <c r="H4875" i="24"/>
  <c r="J4908" i="24"/>
  <c r="H4908" i="24"/>
  <c r="J4922" i="24"/>
  <c r="H4922" i="24"/>
  <c r="J4924" i="24"/>
  <c r="H4924" i="24"/>
  <c r="J4928" i="24"/>
  <c r="H4928" i="24"/>
  <c r="J4944" i="24"/>
  <c r="H4944" i="24"/>
  <c r="J4950" i="24"/>
  <c r="H4950" i="24"/>
  <c r="J4951" i="24"/>
  <c r="H4951" i="24"/>
  <c r="J4962" i="24"/>
  <c r="H4962" i="24"/>
  <c r="J4964" i="24"/>
  <c r="H4964" i="24"/>
  <c r="J4990" i="24"/>
  <c r="H4990" i="24"/>
  <c r="J4991" i="24"/>
  <c r="H4991" i="24"/>
  <c r="J4995" i="24"/>
  <c r="H4995" i="24"/>
  <c r="J5022" i="24"/>
  <c r="H5022" i="24"/>
  <c r="J5027" i="24"/>
  <c r="H5027" i="24"/>
  <c r="J5028" i="24"/>
  <c r="H5028" i="24"/>
  <c r="J5070" i="24"/>
  <c r="H5070" i="24"/>
  <c r="J5084" i="24"/>
  <c r="H5084" i="24"/>
  <c r="J5090" i="24"/>
  <c r="H5090" i="24"/>
  <c r="J5095" i="24"/>
  <c r="H5095" i="24"/>
  <c r="J5108" i="24"/>
  <c r="H5108" i="24"/>
  <c r="J5130" i="24"/>
  <c r="H5130" i="24"/>
  <c r="J5131" i="24"/>
  <c r="H5131" i="24"/>
  <c r="J5135" i="24"/>
  <c r="H5135" i="24"/>
  <c r="J5155" i="24"/>
  <c r="H5155" i="24"/>
  <c r="J5185" i="24"/>
  <c r="H5185" i="24"/>
  <c r="J5190" i="24"/>
  <c r="H5190" i="24"/>
  <c r="J5191" i="24"/>
  <c r="H5191" i="24"/>
  <c r="J5204" i="24"/>
  <c r="H5204" i="24"/>
  <c r="J5207" i="24"/>
  <c r="H5207" i="24"/>
  <c r="J5208" i="24"/>
  <c r="H5208" i="24"/>
  <c r="J5210" i="24"/>
  <c r="H5210" i="24"/>
  <c r="J5211" i="24"/>
  <c r="H5211" i="24"/>
  <c r="J5222" i="24"/>
  <c r="H5222" i="24"/>
  <c r="J5284" i="24"/>
  <c r="H5284" i="24"/>
  <c r="J5290" i="24"/>
  <c r="H5290" i="24"/>
  <c r="J5310" i="24"/>
  <c r="H5310" i="24"/>
  <c r="J5324" i="24"/>
  <c r="H5324" i="24"/>
  <c r="J5328" i="24"/>
  <c r="H5328" i="24"/>
  <c r="J5344" i="24"/>
  <c r="H5344" i="24"/>
  <c r="J5350" i="24"/>
  <c r="H5350" i="24"/>
  <c r="J5368" i="24"/>
  <c r="H5368" i="24"/>
  <c r="J5384" i="24"/>
  <c r="H5384" i="24"/>
  <c r="J5410" i="24"/>
  <c r="H5410" i="24"/>
  <c r="J5411" i="24"/>
  <c r="H5411" i="24"/>
  <c r="J5416" i="24"/>
  <c r="H5416" i="24"/>
  <c r="J5430" i="24"/>
  <c r="H5430" i="24"/>
  <c r="J5447" i="24"/>
  <c r="H5447" i="24"/>
  <c r="J5448" i="24"/>
  <c r="H5448" i="24"/>
  <c r="J5450" i="24"/>
  <c r="H5450" i="24"/>
  <c r="J5484" i="24"/>
  <c r="H5484" i="24"/>
  <c r="J5488" i="24"/>
  <c r="H5488" i="24"/>
  <c r="J5490" i="24"/>
  <c r="H5490" i="24"/>
  <c r="J5495" i="24"/>
  <c r="H5495" i="24"/>
  <c r="J5504" i="24"/>
  <c r="H5504" i="24"/>
  <c r="J5530" i="24"/>
  <c r="H5530" i="24"/>
  <c r="J5548" i="24"/>
  <c r="H5548" i="24"/>
  <c r="J5590" i="24"/>
  <c r="H5590" i="24"/>
  <c r="J5591" i="24"/>
  <c r="H5591" i="24"/>
  <c r="J5593" i="24"/>
  <c r="H5593" i="24"/>
  <c r="J5604" i="24"/>
  <c r="H5604" i="24"/>
  <c r="J5610" i="24"/>
  <c r="H5610" i="24"/>
  <c r="J5624" i="24"/>
  <c r="H5624" i="24"/>
  <c r="J5627" i="24"/>
  <c r="H5627" i="24"/>
  <c r="J5644" i="24"/>
  <c r="H5644" i="24"/>
  <c r="J5647" i="24"/>
  <c r="H5647" i="24"/>
  <c r="J5651" i="24"/>
  <c r="H5651" i="24"/>
  <c r="J5671" i="24"/>
  <c r="H5671" i="24"/>
  <c r="J5675" i="24"/>
  <c r="H5675" i="24"/>
  <c r="J5710" i="24"/>
  <c r="H5710" i="24"/>
  <c r="J5724" i="24"/>
  <c r="H5724" i="24"/>
  <c r="J5730" i="24"/>
  <c r="H5730" i="24"/>
  <c r="J5748" i="24"/>
  <c r="H5748" i="24"/>
  <c r="H5750" i="24"/>
  <c r="J5750" i="24"/>
  <c r="J6230" i="24"/>
  <c r="H6230" i="24"/>
  <c r="J6231" i="24"/>
  <c r="H6231" i="24"/>
  <c r="J6251" i="24"/>
  <c r="H6251" i="24"/>
  <c r="J6290" i="24"/>
  <c r="H6290" i="24"/>
  <c r="J6291" i="24"/>
  <c r="H6291" i="24"/>
  <c r="J6295" i="24"/>
  <c r="H6295" i="24"/>
  <c r="J6304" i="24"/>
  <c r="H6304" i="24"/>
  <c r="J6308" i="24"/>
  <c r="H6308" i="24"/>
  <c r="J6310" i="24"/>
  <c r="H6310" i="24"/>
  <c r="J6311" i="24"/>
  <c r="H6311" i="24"/>
  <c r="J6214" i="24"/>
  <c r="H6214" i="24"/>
  <c r="J5634" i="24"/>
  <c r="H5634" i="24"/>
  <c r="J4734" i="24"/>
  <c r="H4734" i="24"/>
  <c r="J3954" i="24"/>
  <c r="H3954" i="24"/>
  <c r="J3354" i="24"/>
  <c r="H3354" i="24"/>
  <c r="J2334" i="24"/>
  <c r="H2334" i="24"/>
  <c r="J1634" i="24"/>
  <c r="H1634" i="24"/>
  <c r="J1454" i="24"/>
  <c r="H1454" i="24"/>
  <c r="J1334" i="24"/>
  <c r="H1334" i="24"/>
  <c r="J1274" i="24"/>
  <c r="H1274" i="24"/>
  <c r="J1254" i="24"/>
  <c r="H1254" i="24"/>
  <c r="J1094" i="24"/>
  <c r="H1094" i="24"/>
  <c r="J894" i="24"/>
  <c r="H894" i="24"/>
  <c r="J834" i="24"/>
  <c r="H834" i="24"/>
  <c r="J814" i="24"/>
  <c r="H814" i="24"/>
  <c r="J354" i="24"/>
  <c r="H354" i="24"/>
  <c r="J334" i="24"/>
  <c r="H334" i="24"/>
  <c r="J254" i="24"/>
  <c r="H254" i="24"/>
  <c r="J94" i="24"/>
  <c r="H94" i="24"/>
  <c r="J54" i="24"/>
  <c r="H54" i="24"/>
  <c r="J34" i="24"/>
  <c r="H34" i="24"/>
  <c r="J14" i="24"/>
  <c r="H14" i="24"/>
  <c r="H5187" i="24"/>
  <c r="H3687" i="24"/>
  <c r="H1487" i="24"/>
  <c r="H1114" i="24"/>
  <c r="H1707" i="24"/>
  <c r="H1587" i="24"/>
  <c r="H1247" i="24"/>
  <c r="H874" i="24"/>
  <c r="H6044" i="24"/>
  <c r="H5364" i="24"/>
  <c r="H4124" i="24"/>
  <c r="H3904" i="24"/>
  <c r="H3684" i="24"/>
  <c r="H3244" i="24"/>
  <c r="H2547" i="24"/>
  <c r="H2008" i="24"/>
  <c r="H1007" i="24"/>
  <c r="H787" i="24"/>
  <c r="J5554" i="24"/>
  <c r="H5554" i="24"/>
  <c r="J5154" i="24"/>
  <c r="H5154" i="24"/>
  <c r="J4954" i="24"/>
  <c r="H4954" i="24"/>
  <c r="J4614" i="24"/>
  <c r="H4614" i="24"/>
  <c r="H2934" i="24"/>
  <c r="J2934" i="24"/>
  <c r="J2354" i="24"/>
  <c r="H2354" i="24"/>
  <c r="J1734" i="24"/>
  <c r="H1734" i="24"/>
  <c r="J1514" i="24"/>
  <c r="H1514" i="24"/>
  <c r="H1234" i="24"/>
  <c r="H4247" i="24"/>
  <c r="H4087" i="24"/>
  <c r="H1327" i="24"/>
  <c r="J6348" i="24"/>
  <c r="H6348" i="24"/>
  <c r="J6248" i="24"/>
  <c r="H6248" i="24"/>
  <c r="J6228" i="24"/>
  <c r="H6228" i="24"/>
  <c r="J6128" i="24"/>
  <c r="H6128" i="24"/>
  <c r="J6108" i="24"/>
  <c r="H6108" i="24"/>
  <c r="J6088" i="24"/>
  <c r="H6088" i="24"/>
  <c r="J6028" i="24"/>
  <c r="H6028" i="24"/>
  <c r="J5948" i="24"/>
  <c r="H5948" i="24"/>
  <c r="J5928" i="24"/>
  <c r="H5928" i="24"/>
  <c r="J5868" i="24"/>
  <c r="H5868" i="24"/>
  <c r="J5828" i="24"/>
  <c r="H5828" i="24"/>
  <c r="J5808" i="24"/>
  <c r="H5808" i="24"/>
  <c r="J5768" i="24"/>
  <c r="H5768" i="24"/>
  <c r="J5708" i="24"/>
  <c r="H5708" i="24"/>
  <c r="J5688" i="24"/>
  <c r="H5688" i="24"/>
  <c r="J5668" i="24"/>
  <c r="H5668" i="24"/>
  <c r="J5648" i="24"/>
  <c r="H5648" i="24"/>
  <c r="J5628" i="24"/>
  <c r="H5628" i="24"/>
  <c r="J5608" i="24"/>
  <c r="H5608" i="24"/>
  <c r="J5568" i="24"/>
  <c r="H5568" i="24"/>
  <c r="J5528" i="24"/>
  <c r="H5528" i="24"/>
  <c r="J5508" i="24"/>
  <c r="H5508" i="24"/>
  <c r="J5468" i="24"/>
  <c r="H5468" i="24"/>
  <c r="J5428" i="24"/>
  <c r="H5428" i="24"/>
  <c r="J5408" i="24"/>
  <c r="H5408" i="24"/>
  <c r="J5388" i="24"/>
  <c r="H5388" i="24"/>
  <c r="J5308" i="24"/>
  <c r="H5308" i="24"/>
  <c r="J5288" i="24"/>
  <c r="H5288" i="24"/>
  <c r="J5228" i="24"/>
  <c r="H5228" i="24"/>
  <c r="J5188" i="24"/>
  <c r="H5188" i="24"/>
  <c r="J5168" i="24"/>
  <c r="H5168" i="24"/>
  <c r="J5068" i="24"/>
  <c r="H5068" i="24"/>
  <c r="J5008" i="24"/>
  <c r="H5008" i="24"/>
  <c r="J4968" i="24"/>
  <c r="H4968" i="24"/>
  <c r="J4868" i="24"/>
  <c r="H4868" i="24"/>
  <c r="J4828" i="24"/>
  <c r="H4828" i="24"/>
  <c r="J4768" i="24"/>
  <c r="H4768" i="24"/>
  <c r="J4748" i="24"/>
  <c r="H4748" i="24"/>
  <c r="J4728" i="24"/>
  <c r="H4728" i="24"/>
  <c r="J4688" i="24"/>
  <c r="H4688" i="24"/>
  <c r="J4648" i="24"/>
  <c r="H4648" i="24"/>
  <c r="J4588" i="24"/>
  <c r="H4588" i="24"/>
  <c r="J4568" i="24"/>
  <c r="H4568" i="24"/>
  <c r="J4548" i="24"/>
  <c r="H4548" i="24"/>
  <c r="J4508" i="24"/>
  <c r="H4508" i="24"/>
  <c r="J4448" i="24"/>
  <c r="H4448" i="24"/>
  <c r="J4428" i="24"/>
  <c r="H4428" i="24"/>
  <c r="J4408" i="24"/>
  <c r="H4408" i="24"/>
  <c r="J4388" i="24"/>
  <c r="H4388" i="24"/>
  <c r="J4328" i="24"/>
  <c r="H4328" i="24"/>
  <c r="J4308" i="24"/>
  <c r="H4308" i="24"/>
  <c r="J4268" i="24"/>
  <c r="H4268" i="24"/>
  <c r="J4228" i="24"/>
  <c r="H4228" i="24"/>
  <c r="J4188" i="24"/>
  <c r="H4188" i="24"/>
  <c r="J4148" i="24"/>
  <c r="H4148" i="24"/>
  <c r="J4068" i="24"/>
  <c r="H4068" i="24"/>
  <c r="J4048" i="24"/>
  <c r="H4048" i="24"/>
  <c r="J4008" i="24"/>
  <c r="H4008" i="24"/>
  <c r="J3948" i="24"/>
  <c r="H3948" i="24"/>
  <c r="J3928" i="24"/>
  <c r="H3928" i="24"/>
  <c r="J3908" i="24"/>
  <c r="H3908" i="24"/>
  <c r="J3868" i="24"/>
  <c r="H3868" i="24"/>
  <c r="J3848" i="24"/>
  <c r="H3848" i="24"/>
  <c r="J3788" i="24"/>
  <c r="H3788" i="24"/>
  <c r="J3728" i="24"/>
  <c r="H3728" i="24"/>
  <c r="J3708" i="24"/>
  <c r="H3708" i="24"/>
  <c r="J3628" i="24"/>
  <c r="H3628" i="24"/>
  <c r="J3608" i="24"/>
  <c r="H3608" i="24"/>
  <c r="J3588" i="24"/>
  <c r="H3588" i="24"/>
  <c r="J3488" i="24"/>
  <c r="H3488" i="24"/>
  <c r="J3448" i="24"/>
  <c r="H3448" i="24"/>
  <c r="J3428" i="24"/>
  <c r="H3428" i="24"/>
  <c r="J3368" i="24"/>
  <c r="H3368" i="24"/>
  <c r="J3328" i="24"/>
  <c r="H3328" i="24"/>
  <c r="J3308" i="24"/>
  <c r="H3308" i="24"/>
  <c r="J3288" i="24"/>
  <c r="H3288" i="24"/>
  <c r="J3168" i="24"/>
  <c r="H3168" i="24"/>
  <c r="J3148" i="24"/>
  <c r="H3148" i="24"/>
  <c r="J3128" i="24"/>
  <c r="H3128" i="24"/>
  <c r="J3048" i="24"/>
  <c r="H3048" i="24"/>
  <c r="J3008" i="24"/>
  <c r="H3008" i="24"/>
  <c r="J2988" i="24"/>
  <c r="H2988" i="24"/>
  <c r="J2968" i="24"/>
  <c r="H2968" i="24"/>
  <c r="J2908" i="24"/>
  <c r="H2908" i="24"/>
  <c r="J2868" i="24"/>
  <c r="H2868" i="24"/>
  <c r="J2828" i="24"/>
  <c r="H2828" i="24"/>
  <c r="J2748" i="24"/>
  <c r="H2748" i="24"/>
  <c r="J2628" i="24"/>
  <c r="H2628" i="24"/>
  <c r="J2588" i="24"/>
  <c r="H2588" i="24"/>
  <c r="J2548" i="24"/>
  <c r="H2548" i="24"/>
  <c r="J2508" i="24"/>
  <c r="H2508" i="24"/>
  <c r="J2428" i="24"/>
  <c r="H2428" i="24"/>
  <c r="J2408" i="24"/>
  <c r="H2408" i="24"/>
  <c r="J2388" i="24"/>
  <c r="H2388" i="24"/>
  <c r="J2368" i="24"/>
  <c r="H2368" i="24"/>
  <c r="J2348" i="24"/>
  <c r="H2348" i="24"/>
  <c r="J2328" i="24"/>
  <c r="H2328" i="24"/>
  <c r="H2288" i="24"/>
  <c r="J2288" i="24"/>
  <c r="J2188" i="24"/>
  <c r="H2188" i="24"/>
  <c r="J2148" i="24"/>
  <c r="H2148" i="24"/>
  <c r="J2108" i="24"/>
  <c r="H2108" i="24"/>
  <c r="J2088" i="24"/>
  <c r="H2088" i="24"/>
  <c r="J2048" i="24"/>
  <c r="H2048" i="24"/>
  <c r="J1988" i="24"/>
  <c r="H1988" i="24"/>
  <c r="J1968" i="24"/>
  <c r="H1968" i="24"/>
  <c r="J1948" i="24"/>
  <c r="H1948" i="24"/>
  <c r="J1888" i="24"/>
  <c r="H1888" i="24"/>
  <c r="J1868" i="24"/>
  <c r="H1868" i="24"/>
  <c r="J1828" i="24"/>
  <c r="H1828" i="24"/>
  <c r="J1768" i="24"/>
  <c r="H1768" i="24"/>
  <c r="J1728" i="24"/>
  <c r="H1728" i="24"/>
  <c r="J1688" i="24"/>
  <c r="H1688" i="24"/>
  <c r="J1668" i="24"/>
  <c r="H1668" i="24"/>
  <c r="J1648" i="24"/>
  <c r="H1648" i="24"/>
  <c r="J1628" i="24"/>
  <c r="H1628" i="24"/>
  <c r="J1608" i="24"/>
  <c r="H1608" i="24"/>
  <c r="J1568" i="24"/>
  <c r="H1568" i="24"/>
  <c r="J1548" i="24"/>
  <c r="H1548" i="24"/>
  <c r="J1528" i="24"/>
  <c r="H1528" i="24"/>
  <c r="J1428" i="24"/>
  <c r="H1428" i="24"/>
  <c r="J1388" i="24"/>
  <c r="H1388" i="24"/>
  <c r="J1368" i="24"/>
  <c r="H1368" i="24"/>
  <c r="J1348" i="24"/>
  <c r="H1348" i="24"/>
  <c r="J1328" i="24"/>
  <c r="H1328" i="24"/>
  <c r="J1288" i="24"/>
  <c r="H1288" i="24"/>
  <c r="J1268" i="24"/>
  <c r="H1268" i="24"/>
  <c r="J1248" i="24"/>
  <c r="H1248" i="24"/>
  <c r="J1188" i="24"/>
  <c r="H1188" i="24"/>
  <c r="J1168" i="24"/>
  <c r="H1168" i="24"/>
  <c r="J1148" i="24"/>
  <c r="H1148" i="24"/>
  <c r="J1108" i="24"/>
  <c r="H1108" i="24"/>
  <c r="J1088" i="24"/>
  <c r="H1088" i="24"/>
  <c r="J1068" i="24"/>
  <c r="H1068" i="24"/>
  <c r="J1048" i="24"/>
  <c r="H1048" i="24"/>
  <c r="J1008" i="24"/>
  <c r="H1008" i="24"/>
  <c r="J988" i="24"/>
  <c r="H988" i="24"/>
  <c r="J888" i="24"/>
  <c r="H888" i="24"/>
  <c r="J828" i="24"/>
  <c r="H828" i="24"/>
  <c r="J788" i="24"/>
  <c r="H788" i="24"/>
  <c r="J768" i="24"/>
  <c r="H768" i="24"/>
  <c r="J748" i="24"/>
  <c r="H748" i="24"/>
  <c r="J688" i="24"/>
  <c r="H688" i="24"/>
  <c r="J648" i="24"/>
  <c r="H648" i="24"/>
  <c r="J628" i="24"/>
  <c r="H628" i="24"/>
  <c r="J568" i="24"/>
  <c r="H568" i="24"/>
  <c r="J528" i="24"/>
  <c r="H528" i="24"/>
  <c r="H508" i="24"/>
  <c r="J508" i="24"/>
  <c r="J468" i="24"/>
  <c r="H468" i="24"/>
  <c r="J428" i="24"/>
  <c r="H428" i="24"/>
  <c r="J388" i="24"/>
  <c r="H388" i="24"/>
  <c r="J368" i="24"/>
  <c r="H368" i="24"/>
  <c r="J348" i="24"/>
  <c r="H348" i="24"/>
  <c r="J288" i="24"/>
  <c r="H288" i="24"/>
  <c r="J268" i="24"/>
  <c r="H268" i="24"/>
  <c r="J248" i="24"/>
  <c r="H248" i="24"/>
  <c r="J88" i="24"/>
  <c r="H88" i="24"/>
  <c r="J28" i="24"/>
  <c r="H28" i="24"/>
  <c r="J8" i="24"/>
  <c r="H8" i="24"/>
  <c r="H6034" i="24"/>
  <c r="J5587" i="24"/>
  <c r="H5587" i="24"/>
  <c r="J4187" i="24"/>
  <c r="H4187" i="24"/>
  <c r="J3607" i="24"/>
  <c r="H3607" i="24"/>
  <c r="J1347" i="24"/>
  <c r="H1347" i="24"/>
  <c r="J1654" i="24"/>
  <c r="H1654" i="24"/>
  <c r="J1214" i="24"/>
  <c r="H1214" i="24"/>
  <c r="J6267" i="24"/>
  <c r="H6267" i="24"/>
  <c r="J6087" i="24"/>
  <c r="H6087" i="24"/>
  <c r="J6027" i="24"/>
  <c r="H6027" i="24"/>
  <c r="J5927" i="24"/>
  <c r="H5927" i="24"/>
  <c r="J5787" i="24"/>
  <c r="H5787" i="24"/>
  <c r="J5567" i="24"/>
  <c r="H5567" i="24"/>
  <c r="J5467" i="24"/>
  <c r="H5467" i="24"/>
  <c r="J5267" i="24"/>
  <c r="H5267" i="24"/>
  <c r="J4987" i="24"/>
  <c r="H4987" i="24"/>
  <c r="J4847" i="24"/>
  <c r="H4847" i="24"/>
  <c r="J4787" i="24"/>
  <c r="H4787" i="24"/>
  <c r="J4727" i="24"/>
  <c r="H4727" i="24"/>
  <c r="J4687" i="24"/>
  <c r="H4687" i="24"/>
  <c r="J4407" i="24"/>
  <c r="H4407" i="24"/>
  <c r="H3867" i="24"/>
  <c r="J3867" i="24"/>
  <c r="J3747" i="24"/>
  <c r="H3747" i="24"/>
  <c r="J3707" i="24"/>
  <c r="H3707" i="24"/>
  <c r="J3547" i="24"/>
  <c r="H3547" i="24"/>
  <c r="J2867" i="24"/>
  <c r="H2867" i="24"/>
  <c r="J2807" i="24"/>
  <c r="H2807" i="24"/>
  <c r="J2587" i="24"/>
  <c r="H2587" i="24"/>
  <c r="J2387" i="24"/>
  <c r="H2387" i="24"/>
  <c r="J2247" i="24"/>
  <c r="H2247" i="24"/>
  <c r="H2187" i="24"/>
  <c r="J2187" i="24"/>
  <c r="J1867" i="24"/>
  <c r="H1867" i="24"/>
  <c r="J1727" i="24"/>
  <c r="H1727" i="24"/>
  <c r="J1547" i="24"/>
  <c r="H1547" i="24"/>
  <c r="J1267" i="24"/>
  <c r="H1267" i="24"/>
  <c r="J1167" i="24"/>
  <c r="H1167" i="24"/>
  <c r="J747" i="24"/>
  <c r="H747" i="24"/>
  <c r="J687" i="24"/>
  <c r="H687" i="24"/>
  <c r="J507" i="24"/>
  <c r="H507" i="24"/>
  <c r="J187" i="24"/>
  <c r="H187" i="24"/>
  <c r="J127" i="24"/>
  <c r="H127" i="24"/>
  <c r="J6085" i="24"/>
  <c r="H6085" i="24"/>
  <c r="J5265" i="24"/>
  <c r="H5265" i="24"/>
  <c r="J5225" i="24"/>
  <c r="H5225" i="24"/>
  <c r="J5145" i="24"/>
  <c r="H5145" i="24"/>
  <c r="J4965" i="24"/>
  <c r="H4965" i="24"/>
  <c r="J4645" i="24"/>
  <c r="H4645" i="24"/>
  <c r="J4325" i="24"/>
  <c r="H4325" i="24"/>
  <c r="J4285" i="24"/>
  <c r="H4285" i="24"/>
  <c r="J4025" i="24"/>
  <c r="H4025" i="24"/>
  <c r="J3765" i="24"/>
  <c r="H3765" i="24"/>
  <c r="J3625" i="24"/>
  <c r="H3625" i="24"/>
  <c r="J3445" i="24"/>
  <c r="H3445" i="24"/>
  <c r="J3285" i="24"/>
  <c r="H3285" i="24"/>
  <c r="J3045" i="24"/>
  <c r="H3045" i="24"/>
  <c r="J2225" i="24"/>
  <c r="H2225" i="24"/>
  <c r="J1765" i="24"/>
  <c r="H1765" i="24"/>
  <c r="J1525" i="24"/>
  <c r="H1525" i="24"/>
  <c r="J1485" i="24"/>
  <c r="H1485" i="24"/>
  <c r="J1405" i="24"/>
  <c r="H1405" i="24"/>
  <c r="J1325" i="24"/>
  <c r="H1325" i="24"/>
  <c r="J1265" i="24"/>
  <c r="H1265" i="24"/>
  <c r="J1185" i="24"/>
  <c r="H1185" i="24"/>
  <c r="J1145" i="24"/>
  <c r="H1145" i="24"/>
  <c r="J1105" i="24"/>
  <c r="H1105" i="24"/>
  <c r="J905" i="24"/>
  <c r="H905" i="24"/>
  <c r="J785" i="24"/>
  <c r="H785" i="24"/>
  <c r="J765" i="24"/>
  <c r="H765" i="24"/>
  <c r="J605" i="24"/>
  <c r="H605" i="24"/>
  <c r="J465" i="24"/>
  <c r="H465" i="24"/>
  <c r="J5394" i="24"/>
  <c r="H5394" i="24"/>
  <c r="J4974" i="24"/>
  <c r="H4974" i="24"/>
  <c r="J3794" i="24"/>
  <c r="H3794" i="24"/>
  <c r="J3374" i="24"/>
  <c r="H3374" i="24"/>
  <c r="J6287" i="24"/>
  <c r="H6287" i="24"/>
  <c r="J6227" i="24"/>
  <c r="H6227" i="24"/>
  <c r="J6047" i="24"/>
  <c r="H6047" i="24"/>
  <c r="J5967" i="24"/>
  <c r="H5967" i="24"/>
  <c r="J5807" i="24"/>
  <c r="H5807" i="24"/>
  <c r="J5387" i="24"/>
  <c r="H5387" i="24"/>
  <c r="J5127" i="24"/>
  <c r="H5127" i="24"/>
  <c r="J5007" i="24"/>
  <c r="H5007" i="24"/>
  <c r="J4547" i="24"/>
  <c r="H4547" i="24"/>
  <c r="J4427" i="24"/>
  <c r="H4427" i="24"/>
  <c r="J4307" i="24"/>
  <c r="H4307" i="24"/>
  <c r="J4067" i="24"/>
  <c r="H4067" i="24"/>
  <c r="J4007" i="24"/>
  <c r="H4007" i="24"/>
  <c r="J3887" i="24"/>
  <c r="H3887" i="24"/>
  <c r="J3767" i="24"/>
  <c r="H3767" i="24"/>
  <c r="J3647" i="24"/>
  <c r="H3647" i="24"/>
  <c r="J3567" i="24"/>
  <c r="H3567" i="24"/>
  <c r="J3207" i="24"/>
  <c r="H3207" i="24"/>
  <c r="J3047" i="24"/>
  <c r="H3047" i="24"/>
  <c r="J3007" i="24"/>
  <c r="H3007" i="24"/>
  <c r="J2887" i="24"/>
  <c r="H2887" i="24"/>
  <c r="J2627" i="24"/>
  <c r="H2627" i="24"/>
  <c r="J2407" i="24"/>
  <c r="H2407" i="24"/>
  <c r="J2087" i="24"/>
  <c r="H2087" i="24"/>
  <c r="J1887" i="24"/>
  <c r="H1887" i="24"/>
  <c r="J1367" i="24"/>
  <c r="H1367" i="24"/>
  <c r="J1187" i="24"/>
  <c r="H1187" i="24"/>
  <c r="J887" i="24"/>
  <c r="H887" i="24"/>
  <c r="J827" i="24"/>
  <c r="H827" i="24"/>
  <c r="J767" i="24"/>
  <c r="H767" i="24"/>
  <c r="J427" i="24"/>
  <c r="H427" i="24"/>
  <c r="J367" i="24"/>
  <c r="H367" i="24"/>
  <c r="J327" i="24"/>
  <c r="H327" i="24"/>
  <c r="J267" i="24"/>
  <c r="H267" i="24"/>
  <c r="H5954" i="24"/>
  <c r="H5507" i="24"/>
  <c r="H5747" i="24"/>
  <c r="H4628" i="24"/>
  <c r="H647" i="24"/>
  <c r="J6365" i="24"/>
  <c r="H6365" i="24"/>
  <c r="J6205" i="24"/>
  <c r="H6205" i="24"/>
  <c r="H6167" i="24"/>
  <c r="H4368" i="24"/>
  <c r="H3407" i="24"/>
  <c r="H1067" i="24"/>
  <c r="J6344" i="24"/>
  <c r="H6344" i="24"/>
  <c r="J6264" i="24"/>
  <c r="H6264" i="24"/>
  <c r="J6224" i="24"/>
  <c r="H6224" i="24"/>
  <c r="J6144" i="24"/>
  <c r="H6144" i="24"/>
  <c r="J6104" i="24"/>
  <c r="H6104" i="24"/>
  <c r="J6004" i="24"/>
  <c r="H6004" i="24"/>
  <c r="J5964" i="24"/>
  <c r="H5964" i="24"/>
  <c r="J5704" i="24"/>
  <c r="H5704" i="24"/>
  <c r="J5564" i="24"/>
  <c r="H5564" i="24"/>
  <c r="J5524" i="24"/>
  <c r="H5524" i="24"/>
  <c r="J5444" i="24"/>
  <c r="H5444" i="24"/>
  <c r="J5404" i="24"/>
  <c r="H5404" i="24"/>
  <c r="J5244" i="24"/>
  <c r="H5244" i="24"/>
  <c r="J5224" i="24"/>
  <c r="H5224" i="24"/>
  <c r="J5184" i="24"/>
  <c r="H5184" i="24"/>
  <c r="J5164" i="24"/>
  <c r="H5164" i="24"/>
  <c r="J5144" i="24"/>
  <c r="H5144" i="24"/>
  <c r="J5104" i="24"/>
  <c r="H5104" i="24"/>
  <c r="J5044" i="24"/>
  <c r="H5044" i="24"/>
  <c r="J5024" i="24"/>
  <c r="H5024" i="24"/>
  <c r="J5004" i="24"/>
  <c r="H5004" i="24"/>
  <c r="J4984" i="24"/>
  <c r="H4984" i="24"/>
  <c r="J4904" i="24"/>
  <c r="H4904" i="24"/>
  <c r="J4844" i="24"/>
  <c r="H4844" i="24"/>
  <c r="J4784" i="24"/>
  <c r="H4784" i="24"/>
  <c r="J4744" i="24"/>
  <c r="H4744" i="24"/>
  <c r="J4724" i="24"/>
  <c r="H4724" i="24"/>
  <c r="J4684" i="24"/>
  <c r="H4684" i="24"/>
  <c r="J4624" i="24"/>
  <c r="H4624" i="24"/>
  <c r="J4584" i="24"/>
  <c r="H4584" i="24"/>
  <c r="J4544" i="24"/>
  <c r="H4544" i="24"/>
  <c r="J4424" i="24"/>
  <c r="H4424" i="24"/>
  <c r="J4324" i="24"/>
  <c r="H4324" i="24"/>
  <c r="J4224" i="24"/>
  <c r="H4224" i="24"/>
  <c r="J4184" i="24"/>
  <c r="H4184" i="24"/>
  <c r="J4144" i="24"/>
  <c r="H4144" i="24"/>
  <c r="J4064" i="24"/>
  <c r="H4064" i="24"/>
  <c r="J3924" i="24"/>
  <c r="H3924" i="24"/>
  <c r="H3764" i="24"/>
  <c r="J3764" i="24"/>
  <c r="J3724" i="24"/>
  <c r="H3724" i="24"/>
  <c r="J3644" i="24"/>
  <c r="H3644" i="24"/>
  <c r="J3504" i="24"/>
  <c r="H3504" i="24"/>
  <c r="J3464" i="24"/>
  <c r="H3464" i="24"/>
  <c r="J3304" i="24"/>
  <c r="H3304" i="24"/>
  <c r="J3164" i="24"/>
  <c r="H3164" i="24"/>
  <c r="J3144" i="24"/>
  <c r="H3144" i="24"/>
  <c r="J3124" i="24"/>
  <c r="H3124" i="24"/>
  <c r="J2984" i="24"/>
  <c r="H2984" i="24"/>
  <c r="J2884" i="24"/>
  <c r="H2884" i="24"/>
  <c r="J2864" i="24"/>
  <c r="H2864" i="24"/>
  <c r="J2844" i="24"/>
  <c r="H2844" i="24"/>
  <c r="J2824" i="24"/>
  <c r="H2824" i="24"/>
  <c r="J2764" i="24"/>
  <c r="H2764" i="24"/>
  <c r="J2724" i="24"/>
  <c r="H2724" i="24"/>
  <c r="J2624" i="24"/>
  <c r="H2624" i="24"/>
  <c r="J2584" i="24"/>
  <c r="H2584" i="24"/>
  <c r="J2524" i="24"/>
  <c r="H2524" i="24"/>
  <c r="J2504" i="24"/>
  <c r="H2504" i="24"/>
  <c r="J2464" i="24"/>
  <c r="H2464" i="24"/>
  <c r="J2364" i="24"/>
  <c r="H2364" i="24"/>
  <c r="J2344" i="24"/>
  <c r="H2344" i="24"/>
  <c r="J2264" i="24"/>
  <c r="H2264" i="24"/>
  <c r="J2244" i="24"/>
  <c r="H2244" i="24"/>
  <c r="J2224" i="24"/>
  <c r="H2224" i="24"/>
  <c r="J2204" i="24"/>
  <c r="H2204" i="24"/>
  <c r="J2124" i="24"/>
  <c r="H2124" i="24"/>
  <c r="J2104" i="24"/>
  <c r="H2104" i="24"/>
  <c r="J2084" i="24"/>
  <c r="H2084" i="24"/>
  <c r="J2024" i="24"/>
  <c r="H2024" i="24"/>
  <c r="J1984" i="24"/>
  <c r="H1984" i="24"/>
  <c r="J1964" i="24"/>
  <c r="H1964" i="24"/>
  <c r="J1944" i="24"/>
  <c r="H1944" i="24"/>
  <c r="J1864" i="24"/>
  <c r="H1864" i="24"/>
  <c r="J1824" i="24"/>
  <c r="H1824" i="24"/>
  <c r="J1804" i="24"/>
  <c r="H1804" i="24"/>
  <c r="J1764" i="24"/>
  <c r="H1764" i="24"/>
  <c r="J1624" i="24"/>
  <c r="H1624" i="24"/>
  <c r="J1544" i="24"/>
  <c r="H1544" i="24"/>
  <c r="J1484" i="24"/>
  <c r="H1484" i="24"/>
  <c r="J1464" i="24"/>
  <c r="H1464" i="24"/>
  <c r="J1424" i="24"/>
  <c r="H1424" i="24"/>
  <c r="J1384" i="24"/>
  <c r="H1384" i="24"/>
  <c r="J1364" i="24"/>
  <c r="H1364" i="24"/>
  <c r="J1344" i="24"/>
  <c r="H1344" i="24"/>
  <c r="J1284" i="24"/>
  <c r="H1284" i="24"/>
  <c r="J1264" i="24"/>
  <c r="H1264" i="24"/>
  <c r="J1224" i="24"/>
  <c r="H1224" i="24"/>
  <c r="J1184" i="24"/>
  <c r="H1184" i="24"/>
  <c r="J1164" i="24"/>
  <c r="H1164" i="24"/>
  <c r="J1144" i="24"/>
  <c r="H1144" i="24"/>
  <c r="J1084" i="24"/>
  <c r="H1084" i="24"/>
  <c r="J1004" i="24"/>
  <c r="H1004" i="24"/>
  <c r="J984" i="24"/>
  <c r="H984" i="24"/>
  <c r="J924" i="24"/>
  <c r="H924" i="24"/>
  <c r="J904" i="24"/>
  <c r="H904" i="24"/>
  <c r="J884" i="24"/>
  <c r="H884" i="24"/>
  <c r="J864" i="24"/>
  <c r="H864" i="24"/>
  <c r="J844" i="24"/>
  <c r="H844" i="24"/>
  <c r="J784" i="24"/>
  <c r="H784" i="24"/>
  <c r="J764" i="24"/>
  <c r="H764" i="24"/>
  <c r="J684" i="24"/>
  <c r="H684" i="24"/>
  <c r="J664" i="24"/>
  <c r="H664" i="24"/>
  <c r="J584" i="24"/>
  <c r="H584" i="24"/>
  <c r="J544" i="24"/>
  <c r="H544" i="24"/>
  <c r="J524" i="24"/>
  <c r="H524" i="24"/>
  <c r="J444" i="24"/>
  <c r="H444" i="24"/>
  <c r="J424" i="24"/>
  <c r="H424" i="24"/>
  <c r="J384" i="24"/>
  <c r="H384" i="24"/>
  <c r="J344" i="24"/>
  <c r="H344" i="24"/>
  <c r="J324" i="24"/>
  <c r="H324" i="24"/>
  <c r="J204" i="24"/>
  <c r="H204" i="24"/>
  <c r="J184" i="24"/>
  <c r="H184" i="24"/>
  <c r="J124" i="24"/>
  <c r="H124" i="24"/>
  <c r="J44" i="24"/>
  <c r="H44" i="24"/>
  <c r="J5814" i="24"/>
  <c r="H5814" i="24"/>
  <c r="J4554" i="24"/>
  <c r="H4554" i="24"/>
  <c r="J4454" i="24"/>
  <c r="H4454" i="24"/>
  <c r="J3334" i="24"/>
  <c r="H3334" i="24"/>
  <c r="J2254" i="24"/>
  <c r="H2254" i="24"/>
  <c r="H5354" i="24"/>
  <c r="J6007" i="24"/>
  <c r="H6007" i="24"/>
  <c r="J5847" i="24"/>
  <c r="H5847" i="24"/>
  <c r="J5707" i="24"/>
  <c r="H5707" i="24"/>
  <c r="J5427" i="24"/>
  <c r="H5427" i="24"/>
  <c r="J5147" i="24"/>
  <c r="H5147" i="24"/>
  <c r="J4887" i="24"/>
  <c r="H4887" i="24"/>
  <c r="J4827" i="24"/>
  <c r="H4827" i="24"/>
  <c r="J4767" i="24"/>
  <c r="H4767" i="24"/>
  <c r="J4647" i="24"/>
  <c r="H4647" i="24"/>
  <c r="J4507" i="24"/>
  <c r="H4507" i="24"/>
  <c r="J4447" i="24"/>
  <c r="H4447" i="24"/>
  <c r="J4387" i="24"/>
  <c r="H4387" i="24"/>
  <c r="J4327" i="24"/>
  <c r="H4327" i="24"/>
  <c r="J4167" i="24"/>
  <c r="H4167" i="24"/>
  <c r="J4047" i="24"/>
  <c r="H4047" i="24"/>
  <c r="J3847" i="24"/>
  <c r="H3847" i="24"/>
  <c r="J3727" i="24"/>
  <c r="H3727" i="24"/>
  <c r="J3587" i="24"/>
  <c r="H3587" i="24"/>
  <c r="J3287" i="24"/>
  <c r="H3287" i="24"/>
  <c r="J2907" i="24"/>
  <c r="H2907" i="24"/>
  <c r="J2827" i="24"/>
  <c r="H2827" i="24"/>
  <c r="J2747" i="24"/>
  <c r="H2747" i="24"/>
  <c r="J2507" i="24"/>
  <c r="H2507" i="24"/>
  <c r="J2467" i="24"/>
  <c r="H2467" i="24"/>
  <c r="J2327" i="24"/>
  <c r="H2327" i="24"/>
  <c r="J1847" i="24"/>
  <c r="H1847" i="24"/>
  <c r="J1807" i="24"/>
  <c r="H1807" i="24"/>
  <c r="J1747" i="24"/>
  <c r="H1747" i="24"/>
  <c r="J1567" i="24"/>
  <c r="H1567" i="24"/>
  <c r="J1147" i="24"/>
  <c r="H1147" i="24"/>
  <c r="J1087" i="24"/>
  <c r="H1087" i="24"/>
  <c r="J1027" i="24"/>
  <c r="H1027" i="24"/>
  <c r="J927" i="24"/>
  <c r="H927" i="24"/>
  <c r="J807" i="24"/>
  <c r="H807" i="24"/>
  <c r="J667" i="24"/>
  <c r="H667" i="24"/>
  <c r="J607" i="24"/>
  <c r="H607" i="24"/>
  <c r="J467" i="24"/>
  <c r="H467" i="24"/>
  <c r="J407" i="24"/>
  <c r="H407" i="24"/>
  <c r="J287" i="24"/>
  <c r="H287" i="24"/>
  <c r="J207" i="24"/>
  <c r="H207" i="24"/>
  <c r="H5327" i="24"/>
  <c r="H1967" i="24"/>
  <c r="H967" i="24"/>
  <c r="H394" i="24"/>
  <c r="H6168" i="24"/>
  <c r="H4214" i="24"/>
  <c r="J6325" i="24"/>
  <c r="H6325" i="24"/>
  <c r="J6245" i="24"/>
  <c r="H6245" i="24"/>
  <c r="J6125" i="24"/>
  <c r="H6125" i="24"/>
  <c r="H5088" i="24"/>
  <c r="H4608" i="24"/>
  <c r="J6364" i="24"/>
  <c r="H6364" i="24"/>
  <c r="J6124" i="24"/>
  <c r="H6124" i="24"/>
  <c r="J6084" i="24"/>
  <c r="H6084" i="24"/>
  <c r="J5984" i="24"/>
  <c r="H5984" i="24"/>
  <c r="J5824" i="24"/>
  <c r="H5824" i="24"/>
  <c r="J5684" i="24"/>
  <c r="H5684" i="24"/>
  <c r="J5664" i="24"/>
  <c r="H5664" i="24"/>
  <c r="J5584" i="24"/>
  <c r="H5584" i="24"/>
  <c r="J5424" i="24"/>
  <c r="H5424" i="24"/>
  <c r="J5304" i="24"/>
  <c r="H5304" i="24"/>
  <c r="J5264" i="24"/>
  <c r="H5264" i="24"/>
  <c r="J5124" i="24"/>
  <c r="H5124" i="24"/>
  <c r="J4864" i="24"/>
  <c r="H4864" i="24"/>
  <c r="J4824" i="24"/>
  <c r="H4824" i="24"/>
  <c r="J4564" i="24"/>
  <c r="H4564" i="24"/>
  <c r="J4524" i="24"/>
  <c r="H4524" i="24"/>
  <c r="J4444" i="24"/>
  <c r="H4444" i="24"/>
  <c r="J4404" i="24"/>
  <c r="H4404" i="24"/>
  <c r="J4384" i="24"/>
  <c r="H4384" i="24"/>
  <c r="J4284" i="24"/>
  <c r="H4284" i="24"/>
  <c r="J4204" i="24"/>
  <c r="H4204" i="24"/>
  <c r="J4164" i="24"/>
  <c r="H4164" i="24"/>
  <c r="J3984" i="24"/>
  <c r="H3984" i="24"/>
  <c r="H3864" i="24"/>
  <c r="J3864" i="24"/>
  <c r="J3824" i="24"/>
  <c r="H3824" i="24"/>
  <c r="J3744" i="24"/>
  <c r="H3744" i="24"/>
  <c r="J3704" i="24"/>
  <c r="H3704" i="24"/>
  <c r="J3524" i="24"/>
  <c r="H3524" i="24"/>
  <c r="J3484" i="24"/>
  <c r="H3484" i="24"/>
  <c r="J3444" i="24"/>
  <c r="H3444" i="24"/>
  <c r="J3364" i="24"/>
  <c r="H3364" i="24"/>
  <c r="J3324" i="24"/>
  <c r="H3324" i="24"/>
  <c r="J3184" i="24"/>
  <c r="H3184" i="24"/>
  <c r="J3024" i="24"/>
  <c r="H3024" i="24"/>
  <c r="H6165" i="24"/>
  <c r="H5727" i="24"/>
  <c r="H5085" i="24"/>
  <c r="H4607" i="24"/>
  <c r="H4364" i="24"/>
  <c r="H4028" i="24"/>
  <c r="H3404" i="24"/>
  <c r="H2964" i="24"/>
  <c r="H2605" i="24"/>
  <c r="H1927" i="24"/>
  <c r="H947" i="24"/>
  <c r="J4065" i="24"/>
  <c r="H1096" i="24"/>
  <c r="H6110" i="24"/>
  <c r="H5830" i="24"/>
  <c r="H3630" i="24"/>
  <c r="J3596" i="24"/>
  <c r="H3596" i="24"/>
  <c r="J2236" i="24"/>
  <c r="H2236" i="24"/>
  <c r="J2176" i="24"/>
  <c r="H2176" i="24"/>
  <c r="J696" i="24"/>
  <c r="H696" i="24"/>
  <c r="J116" i="24"/>
  <c r="H116" i="24"/>
  <c r="H5136" i="24"/>
  <c r="H2613" i="24"/>
  <c r="H2376" i="24"/>
  <c r="J6315" i="24"/>
  <c r="H6315" i="24"/>
  <c r="J5775" i="24"/>
  <c r="H5775" i="24"/>
  <c r="J4735" i="24"/>
  <c r="H4735" i="24"/>
  <c r="J4355" i="24"/>
  <c r="H4355" i="24"/>
  <c r="J4295" i="24"/>
  <c r="H4295" i="24"/>
  <c r="J4175" i="24"/>
  <c r="H4175" i="24"/>
  <c r="J3955" i="24"/>
  <c r="H3955" i="24"/>
  <c r="J3835" i="24"/>
  <c r="H3835" i="24"/>
  <c r="J3595" i="24"/>
  <c r="H3595" i="24"/>
  <c r="J3355" i="24"/>
  <c r="H3355" i="24"/>
  <c r="J2795" i="24"/>
  <c r="H2795" i="24"/>
  <c r="J2715" i="24"/>
  <c r="H2715" i="24"/>
  <c r="J2375" i="24"/>
  <c r="H2375" i="24"/>
  <c r="J2035" i="24"/>
  <c r="H2035" i="24"/>
  <c r="J1955" i="24"/>
  <c r="H1955" i="24"/>
  <c r="J1895" i="24"/>
  <c r="H1895" i="24"/>
  <c r="J1795" i="24"/>
  <c r="H1795" i="24"/>
  <c r="J1735" i="24"/>
  <c r="H1735" i="24"/>
  <c r="J1715" i="24"/>
  <c r="H1715" i="24"/>
  <c r="J1675" i="24"/>
  <c r="H1675" i="24"/>
  <c r="J1655" i="24"/>
  <c r="H1655" i="24"/>
  <c r="J1595" i="24"/>
  <c r="H1595" i="24"/>
  <c r="J1455" i="24"/>
  <c r="H1455" i="24"/>
  <c r="J1215" i="24"/>
  <c r="H1215" i="24"/>
  <c r="J1035" i="24"/>
  <c r="H1035" i="24"/>
  <c r="J735" i="24"/>
  <c r="H735" i="24"/>
  <c r="J695" i="24"/>
  <c r="H695" i="24"/>
  <c r="J495" i="24"/>
  <c r="H495" i="24"/>
  <c r="J435" i="24"/>
  <c r="H435" i="24"/>
  <c r="J415" i="24"/>
  <c r="H415" i="24"/>
  <c r="J255" i="24"/>
  <c r="H255" i="24"/>
  <c r="J195" i="24"/>
  <c r="H195" i="24"/>
  <c r="J155" i="24"/>
  <c r="H155" i="24"/>
  <c r="J55" i="24"/>
  <c r="H55" i="24"/>
  <c r="J35" i="24"/>
  <c r="H35" i="24"/>
  <c r="J4953" i="24"/>
  <c r="H4953" i="24"/>
  <c r="J3793" i="24"/>
  <c r="H3793" i="24"/>
  <c r="H1073" i="24"/>
  <c r="J3092" i="24"/>
  <c r="H3092" i="24"/>
  <c r="J2872" i="24"/>
  <c r="H2872" i="24"/>
  <c r="J1312" i="24"/>
  <c r="H1312" i="24"/>
  <c r="J1232" i="24"/>
  <c r="H1232" i="24"/>
  <c r="J392" i="24"/>
  <c r="H392" i="24"/>
  <c r="J332" i="24"/>
  <c r="H332" i="24"/>
  <c r="H6355" i="24"/>
  <c r="H5796" i="24"/>
  <c r="H5655" i="24"/>
  <c r="H4550" i="24"/>
  <c r="H4010" i="24"/>
  <c r="H2850" i="24"/>
  <c r="H1072" i="24"/>
  <c r="H812" i="24"/>
  <c r="J5871" i="24"/>
  <c r="H5871" i="24"/>
  <c r="J5751" i="24"/>
  <c r="H5751" i="24"/>
  <c r="H5711" i="24"/>
  <c r="J5711" i="24"/>
  <c r="J5511" i="24"/>
  <c r="H5511" i="24"/>
  <c r="J5371" i="24"/>
  <c r="H5371" i="24"/>
  <c r="J5291" i="24"/>
  <c r="H5291" i="24"/>
  <c r="J4451" i="24"/>
  <c r="H4451" i="24"/>
  <c r="J3631" i="24"/>
  <c r="H3631" i="24"/>
  <c r="J3591" i="24"/>
  <c r="H3591" i="24"/>
  <c r="J2911" i="24"/>
  <c r="H2911" i="24"/>
  <c r="J2571" i="24"/>
  <c r="H2571" i="24"/>
  <c r="J2231" i="24"/>
  <c r="H2231" i="24"/>
  <c r="J2031" i="24"/>
  <c r="H2031" i="24"/>
  <c r="J2011" i="24"/>
  <c r="H2011" i="24"/>
  <c r="J1951" i="24"/>
  <c r="H1951" i="24"/>
  <c r="J1911" i="24"/>
  <c r="H1911" i="24"/>
  <c r="J1831" i="24"/>
  <c r="H1831" i="24"/>
  <c r="J1731" i="24"/>
  <c r="H1731" i="24"/>
  <c r="J1711" i="24"/>
  <c r="H1711" i="24"/>
  <c r="J1631" i="24"/>
  <c r="H1631" i="24"/>
  <c r="J1591" i="24"/>
  <c r="H1591" i="24"/>
  <c r="J1451" i="24"/>
  <c r="H1451" i="24"/>
  <c r="J1311" i="24"/>
  <c r="H1311" i="24"/>
  <c r="J1291" i="24"/>
  <c r="H1291" i="24"/>
  <c r="J1211" i="24"/>
  <c r="H1211" i="24"/>
  <c r="J1131" i="24"/>
  <c r="H1131" i="24"/>
  <c r="J1031" i="24"/>
  <c r="H1031" i="24"/>
  <c r="J951" i="24"/>
  <c r="H951" i="24"/>
  <c r="J891" i="24"/>
  <c r="H891" i="24"/>
  <c r="J831" i="24"/>
  <c r="H831" i="24"/>
  <c r="J731" i="24"/>
  <c r="H731" i="24"/>
  <c r="J691" i="24"/>
  <c r="H691" i="24"/>
  <c r="J671" i="24"/>
  <c r="H671" i="24"/>
  <c r="J611" i="24"/>
  <c r="H611" i="24"/>
  <c r="J591" i="24"/>
  <c r="H591" i="24"/>
  <c r="J511" i="24"/>
  <c r="H511" i="24"/>
  <c r="J451" i="24"/>
  <c r="H451" i="24"/>
  <c r="J351" i="24"/>
  <c r="H351" i="24"/>
  <c r="J271" i="24"/>
  <c r="H271" i="24"/>
  <c r="J211" i="24"/>
  <c r="H211" i="24"/>
  <c r="J191" i="24"/>
  <c r="H191" i="24"/>
  <c r="J151" i="24"/>
  <c r="H151" i="24"/>
  <c r="J91" i="24"/>
  <c r="H91" i="24"/>
  <c r="J51" i="24"/>
  <c r="H51" i="24"/>
  <c r="J31" i="24"/>
  <c r="H31" i="24"/>
  <c r="J693" i="24"/>
  <c r="H693" i="24"/>
  <c r="J6250" i="24"/>
  <c r="H6250" i="24"/>
  <c r="J5390" i="24"/>
  <c r="H5390" i="24"/>
  <c r="J5150" i="24"/>
  <c r="H5150" i="24"/>
  <c r="J5010" i="24"/>
  <c r="H5010" i="24"/>
  <c r="J4070" i="24"/>
  <c r="H4070" i="24"/>
  <c r="J3730" i="24"/>
  <c r="H3730" i="24"/>
  <c r="J3670" i="24"/>
  <c r="H3670" i="24"/>
  <c r="J2590" i="24"/>
  <c r="H2590" i="24"/>
  <c r="J2250" i="24"/>
  <c r="H2250" i="24"/>
  <c r="J2110" i="24"/>
  <c r="H2110" i="24"/>
  <c r="J1730" i="24"/>
  <c r="H1730" i="24"/>
  <c r="J1530" i="24"/>
  <c r="H1530" i="24"/>
  <c r="J1270" i="24"/>
  <c r="H1270" i="24"/>
  <c r="J1210" i="24"/>
  <c r="H1210" i="24"/>
  <c r="J990" i="24"/>
  <c r="H990" i="24"/>
  <c r="J590" i="24"/>
  <c r="H590" i="24"/>
  <c r="J510" i="24"/>
  <c r="H510" i="24"/>
  <c r="J390" i="24"/>
  <c r="H390" i="24"/>
  <c r="J330" i="24"/>
  <c r="H330" i="24"/>
  <c r="J190" i="24"/>
  <c r="H190" i="24"/>
  <c r="J170" i="24"/>
  <c r="H170" i="24"/>
  <c r="J150" i="24"/>
  <c r="H150" i="24"/>
  <c r="J110" i="24"/>
  <c r="H110" i="24"/>
  <c r="J90" i="24"/>
  <c r="H90" i="24"/>
  <c r="J50" i="24"/>
  <c r="H50" i="24"/>
  <c r="J3332" i="24"/>
  <c r="H3332" i="24"/>
  <c r="J3212" i="24"/>
  <c r="H3212" i="24"/>
  <c r="J2512" i="24"/>
  <c r="H2512" i="24"/>
  <c r="J2412" i="24"/>
  <c r="H2412" i="24"/>
  <c r="J1632" i="24"/>
  <c r="H1632" i="24"/>
  <c r="H5516" i="24"/>
  <c r="J6010" i="24"/>
  <c r="H6010" i="24"/>
  <c r="J5870" i="24"/>
  <c r="H5870" i="24"/>
  <c r="J5670" i="24"/>
  <c r="H5670" i="24"/>
  <c r="J5510" i="24"/>
  <c r="H5510" i="24"/>
  <c r="J5370" i="24"/>
  <c r="H5370" i="24"/>
  <c r="J5230" i="24"/>
  <c r="H5230" i="24"/>
  <c r="H5170" i="24"/>
  <c r="J5170" i="24"/>
  <c r="J4890" i="24"/>
  <c r="H4890" i="24"/>
  <c r="J4870" i="24"/>
  <c r="H4870" i="24"/>
  <c r="J4510" i="24"/>
  <c r="H4510" i="24"/>
  <c r="J4270" i="24"/>
  <c r="H4270" i="24"/>
  <c r="J4190" i="24"/>
  <c r="H4190" i="24"/>
  <c r="J4150" i="24"/>
  <c r="H4150" i="24"/>
  <c r="J3950" i="24"/>
  <c r="H3950" i="24"/>
  <c r="J3790" i="24"/>
  <c r="H3790" i="24"/>
  <c r="J3550" i="24"/>
  <c r="H3550" i="24"/>
  <c r="J3490" i="24"/>
  <c r="H3490" i="24"/>
  <c r="J3310" i="24"/>
  <c r="H3310" i="24"/>
  <c r="J3250" i="24"/>
  <c r="H3250" i="24"/>
  <c r="J3170" i="24"/>
  <c r="H3170" i="24"/>
  <c r="J2990" i="24"/>
  <c r="H2990" i="24"/>
  <c r="J2910" i="24"/>
  <c r="H2910" i="24"/>
  <c r="J2830" i="24"/>
  <c r="H2830" i="24"/>
  <c r="J2790" i="24"/>
  <c r="H2790" i="24"/>
  <c r="J2710" i="24"/>
  <c r="H2710" i="24"/>
  <c r="J2490" i="24"/>
  <c r="H2490" i="24"/>
  <c r="J2370" i="24"/>
  <c r="H2370" i="24"/>
  <c r="J2330" i="24"/>
  <c r="H2330" i="24"/>
  <c r="J2230" i="24"/>
  <c r="H2230" i="24"/>
  <c r="J2150" i="24"/>
  <c r="H2150" i="24"/>
  <c r="J2070" i="24"/>
  <c r="H2070" i="24"/>
  <c r="J2030" i="24"/>
  <c r="H2030" i="24"/>
  <c r="J2010" i="24"/>
  <c r="H2010" i="24"/>
  <c r="J1910" i="24"/>
  <c r="H1910" i="24"/>
  <c r="J1810" i="24"/>
  <c r="H1810" i="24"/>
  <c r="J1750" i="24"/>
  <c r="H1750" i="24"/>
  <c r="J1630" i="24"/>
  <c r="H1630" i="24"/>
  <c r="J1590" i="24"/>
  <c r="H1590" i="24"/>
  <c r="J1450" i="24"/>
  <c r="H1450" i="24"/>
  <c r="J1390" i="24"/>
  <c r="H1390" i="24"/>
  <c r="J1290" i="24"/>
  <c r="H1290" i="24"/>
  <c r="J1230" i="24"/>
  <c r="H1230" i="24"/>
  <c r="J1150" i="24"/>
  <c r="H1150" i="24"/>
  <c r="J1090" i="24"/>
  <c r="H1090" i="24"/>
  <c r="J1070" i="24"/>
  <c r="H1070" i="24"/>
  <c r="J1030" i="24"/>
  <c r="H1030" i="24"/>
  <c r="J950" i="24"/>
  <c r="H950" i="24"/>
  <c r="J890" i="24"/>
  <c r="H890" i="24"/>
  <c r="J830" i="24"/>
  <c r="H830" i="24"/>
  <c r="J730" i="24"/>
  <c r="H730" i="24"/>
  <c r="J670" i="24"/>
  <c r="H670" i="24"/>
  <c r="J610" i="24"/>
  <c r="H610" i="24"/>
  <c r="J350" i="24"/>
  <c r="H350" i="24"/>
  <c r="H6195" i="24"/>
  <c r="H5515" i="24"/>
  <c r="H5110" i="24"/>
  <c r="H4670" i="24"/>
  <c r="H3711" i="24"/>
  <c r="H3111" i="24"/>
  <c r="H2832" i="24"/>
  <c r="H1932" i="24"/>
  <c r="H1330" i="24"/>
  <c r="H970" i="24"/>
  <c r="H810" i="24"/>
  <c r="H733" i="24"/>
  <c r="H530" i="24"/>
  <c r="J963" i="24"/>
  <c r="H963" i="24"/>
  <c r="J263" i="24"/>
  <c r="H263" i="24"/>
  <c r="J163" i="24"/>
  <c r="H163" i="24"/>
  <c r="H6362" i="24"/>
  <c r="H4662" i="24"/>
  <c r="J5569" i="24"/>
  <c r="H6022" i="24"/>
  <c r="H5882" i="24"/>
  <c r="H5582" i="24"/>
  <c r="H3209" i="24"/>
  <c r="H6102" i="24"/>
  <c r="J1143" i="24"/>
  <c r="H1143" i="24"/>
  <c r="J6142" i="24"/>
  <c r="H6142" i="24"/>
  <c r="J5822" i="24"/>
  <c r="H5822" i="24"/>
  <c r="J5462" i="24"/>
  <c r="H5462" i="24"/>
  <c r="J5402" i="24"/>
  <c r="H5402" i="24"/>
  <c r="J5242" i="24"/>
  <c r="H5242" i="24"/>
  <c r="J5182" i="24"/>
  <c r="H5182" i="24"/>
  <c r="J5122" i="24"/>
  <c r="H5122" i="24"/>
  <c r="J4982" i="24"/>
  <c r="H4982" i="24"/>
  <c r="J4482" i="24"/>
  <c r="H4482" i="24"/>
  <c r="J4222" i="24"/>
  <c r="H4222" i="24"/>
  <c r="J4122" i="24"/>
  <c r="H4122" i="24"/>
  <c r="J3602" i="24"/>
  <c r="H3602" i="24"/>
  <c r="J3542" i="24"/>
  <c r="H3542" i="24"/>
  <c r="J3382" i="24"/>
  <c r="H3382" i="24"/>
  <c r="H197" i="24"/>
  <c r="J1580" i="24"/>
  <c r="H1580" i="24"/>
  <c r="J160" i="24"/>
  <c r="H160" i="24"/>
  <c r="J6343" i="24"/>
  <c r="H6343" i="24"/>
  <c r="J6303" i="24"/>
  <c r="H6303" i="24"/>
  <c r="J3383" i="24"/>
  <c r="H3383" i="24"/>
  <c r="J1843" i="24"/>
  <c r="H1843" i="24"/>
  <c r="J1323" i="24"/>
  <c r="H1323" i="24"/>
  <c r="J1283" i="24"/>
  <c r="H1283" i="24"/>
  <c r="J1243" i="24"/>
  <c r="H1243" i="24"/>
  <c r="J1203" i="24"/>
  <c r="H1203" i="24"/>
  <c r="J1183" i="24"/>
  <c r="H1183" i="24"/>
  <c r="J1103" i="24"/>
  <c r="H1103" i="24"/>
  <c r="J1083" i="24"/>
  <c r="H1083" i="24"/>
  <c r="J1063" i="24"/>
  <c r="H1063" i="24"/>
  <c r="J1043" i="24"/>
  <c r="H1043" i="24"/>
  <c r="H1023" i="24"/>
  <c r="J1023" i="24"/>
  <c r="J903" i="24"/>
  <c r="H903" i="24"/>
  <c r="J883" i="24"/>
  <c r="H883" i="24"/>
  <c r="J863" i="24"/>
  <c r="H863" i="24"/>
  <c r="J843" i="24"/>
  <c r="H843" i="24"/>
  <c r="J803" i="24"/>
  <c r="H803" i="24"/>
  <c r="J703" i="24"/>
  <c r="H703" i="24"/>
  <c r="J683" i="24"/>
  <c r="H683" i="24"/>
  <c r="J663" i="24"/>
  <c r="H663" i="24"/>
  <c r="J603" i="24"/>
  <c r="H603" i="24"/>
  <c r="J503" i="24"/>
  <c r="H503" i="24"/>
  <c r="J483" i="24"/>
  <c r="H483" i="24"/>
  <c r="J443" i="24"/>
  <c r="H443" i="24"/>
  <c r="J423" i="24"/>
  <c r="H423" i="24"/>
  <c r="J383" i="24"/>
  <c r="H383" i="24"/>
  <c r="J363" i="24"/>
  <c r="H363" i="24"/>
  <c r="J323" i="24"/>
  <c r="H323" i="24"/>
  <c r="J283" i="24"/>
  <c r="H283" i="24"/>
  <c r="J243" i="24"/>
  <c r="H243" i="24"/>
  <c r="J203" i="24"/>
  <c r="H203" i="24"/>
  <c r="J143" i="24"/>
  <c r="H143" i="24"/>
  <c r="J63" i="24"/>
  <c r="H63" i="24"/>
  <c r="J43" i="24"/>
  <c r="H43" i="24"/>
  <c r="H4196" i="24"/>
  <c r="J6282" i="24"/>
  <c r="H6282" i="24"/>
  <c r="J6082" i="24"/>
  <c r="H6082" i="24"/>
  <c r="J5982" i="24"/>
  <c r="H5982" i="24"/>
  <c r="J5922" i="24"/>
  <c r="H5922" i="24"/>
  <c r="J5842" i="24"/>
  <c r="H5842" i="24"/>
  <c r="J5702" i="24"/>
  <c r="H5702" i="24"/>
  <c r="J5682" i="24"/>
  <c r="H5682" i="24"/>
  <c r="J5642" i="24"/>
  <c r="H5642" i="24"/>
  <c r="J5622" i="24"/>
  <c r="H5622" i="24"/>
  <c r="J5562" i="24"/>
  <c r="H5562" i="24"/>
  <c r="J5542" i="24"/>
  <c r="H5542" i="24"/>
  <c r="J5342" i="24"/>
  <c r="H5342" i="24"/>
  <c r="J5322" i="24"/>
  <c r="H5322" i="24"/>
  <c r="J5262" i="24"/>
  <c r="H5262" i="24"/>
  <c r="J5142" i="24"/>
  <c r="H5142" i="24"/>
  <c r="J5082" i="24"/>
  <c r="H5082" i="24"/>
  <c r="J5062" i="24"/>
  <c r="H5062" i="24"/>
  <c r="J5002" i="24"/>
  <c r="H5002" i="24"/>
  <c r="J4902" i="24"/>
  <c r="H4902" i="24"/>
  <c r="J4862" i="24"/>
  <c r="H4862" i="24"/>
  <c r="J4762" i="24"/>
  <c r="H4762" i="24"/>
  <c r="J4622" i="24"/>
  <c r="H4622" i="24"/>
  <c r="J4522" i="24"/>
  <c r="H4522" i="24"/>
  <c r="J4462" i="24"/>
  <c r="H4462" i="24"/>
  <c r="J4422" i="24"/>
  <c r="H4422" i="24"/>
  <c r="J4322" i="24"/>
  <c r="H4322" i="24"/>
  <c r="J4262" i="24"/>
  <c r="H4262" i="24"/>
  <c r="J4202" i="24"/>
  <c r="H4202" i="24"/>
  <c r="J4182" i="24"/>
  <c r="H4182" i="24"/>
  <c r="J4102" i="24"/>
  <c r="H4102" i="24"/>
  <c r="J3822" i="24"/>
  <c r="H3822" i="24"/>
  <c r="J3742" i="24"/>
  <c r="H3742" i="24"/>
  <c r="J3682" i="24"/>
  <c r="H3682" i="24"/>
  <c r="J3502" i="24"/>
  <c r="H3502" i="24"/>
  <c r="J3462" i="24"/>
  <c r="H3462" i="24"/>
  <c r="J3342" i="24"/>
  <c r="H3342" i="24"/>
  <c r="J3322" i="24"/>
  <c r="H3322" i="24"/>
  <c r="J3182" i="24"/>
  <c r="H3182" i="24"/>
  <c r="J3062" i="24"/>
  <c r="H3062" i="24"/>
  <c r="J2962" i="24"/>
  <c r="H2962" i="24"/>
  <c r="J2882" i="24"/>
  <c r="H2882" i="24"/>
  <c r="J2822" i="24"/>
  <c r="H2822" i="24"/>
  <c r="J2742" i="24"/>
  <c r="H2742" i="24"/>
  <c r="J2662" i="24"/>
  <c r="H2662" i="24"/>
  <c r="J2522" i="24"/>
  <c r="H2522" i="24"/>
  <c r="J2482" i="24"/>
  <c r="H2482" i="24"/>
  <c r="J2462" i="24"/>
  <c r="H2462" i="24"/>
  <c r="J2402" i="24"/>
  <c r="H2402" i="24"/>
  <c r="J2362" i="24"/>
  <c r="H2362" i="24"/>
  <c r="J2342" i="24"/>
  <c r="H2342" i="24"/>
  <c r="J2202" i="24"/>
  <c r="H2202" i="24"/>
  <c r="J2142" i="24"/>
  <c r="H2142" i="24"/>
  <c r="J2062" i="24"/>
  <c r="H2062" i="24"/>
  <c r="J2022" i="24"/>
  <c r="H2022" i="24"/>
  <c r="J1982" i="24"/>
  <c r="H1982" i="24"/>
  <c r="J1882" i="24"/>
  <c r="H1882" i="24"/>
  <c r="J1582" i="24"/>
  <c r="H1582" i="24"/>
  <c r="J1542" i="24"/>
  <c r="H1542" i="24"/>
  <c r="J1442" i="24"/>
  <c r="H1442" i="24"/>
  <c r="J1402" i="24"/>
  <c r="H1402" i="24"/>
  <c r="J1342" i="24"/>
  <c r="H1342" i="24"/>
  <c r="J1322" i="24"/>
  <c r="H1322" i="24"/>
  <c r="J1282" i="24"/>
  <c r="H1282" i="24"/>
  <c r="J1182" i="24"/>
  <c r="H1182" i="24"/>
  <c r="J1142" i="24"/>
  <c r="H1142" i="24"/>
  <c r="J1042" i="24"/>
  <c r="H1042" i="24"/>
  <c r="J1002" i="24"/>
  <c r="H1002" i="24"/>
  <c r="J942" i="24"/>
  <c r="H942" i="24"/>
  <c r="J862" i="24"/>
  <c r="H862" i="24"/>
  <c r="J842" i="24"/>
  <c r="H842" i="24"/>
  <c r="J802" i="24"/>
  <c r="H802" i="24"/>
  <c r="J702" i="24"/>
  <c r="H702" i="24"/>
  <c r="J662" i="24"/>
  <c r="H662" i="24"/>
  <c r="J542" i="24"/>
  <c r="H542" i="24"/>
  <c r="J502" i="24"/>
  <c r="H502" i="24"/>
  <c r="J302" i="24"/>
  <c r="H302" i="24"/>
  <c r="J282" i="24"/>
  <c r="H282" i="24"/>
  <c r="J162" i="24"/>
  <c r="H162" i="24"/>
  <c r="J62" i="24"/>
  <c r="H62" i="24"/>
  <c r="J22" i="24"/>
  <c r="H22" i="24"/>
  <c r="H5677" i="24"/>
  <c r="H5016" i="24"/>
  <c r="H4016" i="24"/>
  <c r="H3082" i="24"/>
  <c r="H2263" i="24"/>
  <c r="J2521" i="24"/>
  <c r="H2521" i="24"/>
  <c r="H6162" i="24"/>
  <c r="H5013" i="24"/>
  <c r="H4736" i="24"/>
  <c r="H3576" i="24"/>
  <c r="H3376" i="24"/>
  <c r="H362" i="24"/>
  <c r="H5963" i="24"/>
  <c r="H3913" i="24"/>
  <c r="H1123" i="24"/>
  <c r="J6219" i="24"/>
  <c r="H6219" i="24"/>
  <c r="H6331" i="24"/>
  <c r="H6242" i="24"/>
  <c r="H6151" i="24"/>
  <c r="H5962" i="24"/>
  <c r="H4353" i="24"/>
  <c r="H4282" i="24"/>
  <c r="H3911" i="24"/>
  <c r="H2782" i="24"/>
  <c r="H783" i="24"/>
  <c r="J5398" i="24"/>
  <c r="H5398" i="24"/>
  <c r="J2578" i="24"/>
  <c r="H2578" i="24"/>
  <c r="J2458" i="24"/>
  <c r="H2458" i="24"/>
  <c r="J1578" i="24"/>
  <c r="H1578" i="24"/>
  <c r="J1038" i="24"/>
  <c r="H1038" i="24"/>
  <c r="J598" i="24"/>
  <c r="H598" i="24"/>
  <c r="J558" i="24"/>
  <c r="H558" i="24"/>
  <c r="H4602" i="24"/>
  <c r="H343" i="24"/>
  <c r="H123" i="24"/>
  <c r="J5073" i="24"/>
  <c r="H5073" i="24"/>
  <c r="J4833" i="24"/>
  <c r="H4833" i="24"/>
  <c r="J3493" i="24"/>
  <c r="H3493" i="24"/>
  <c r="J3213" i="24"/>
  <c r="H3213" i="24"/>
  <c r="H6221" i="24"/>
  <c r="H6122" i="24"/>
  <c r="H5931" i="24"/>
  <c r="H5742" i="24"/>
  <c r="H4877" i="24"/>
  <c r="H4722" i="24"/>
  <c r="H4596" i="24"/>
  <c r="H4496" i="24"/>
  <c r="H4413" i="24"/>
  <c r="H3782" i="24"/>
  <c r="H3440" i="24"/>
  <c r="H3343" i="24"/>
  <c r="H1733" i="24"/>
  <c r="H1223" i="24"/>
  <c r="H583" i="24"/>
  <c r="H342" i="24"/>
  <c r="H122" i="24"/>
  <c r="H1222" i="24"/>
  <c r="J4911" i="24"/>
  <c r="H4911" i="24"/>
  <c r="J4831" i="24"/>
  <c r="H4831" i="24"/>
  <c r="J4791" i="24"/>
  <c r="H4791" i="24"/>
  <c r="J4251" i="24"/>
  <c r="H4251" i="24"/>
  <c r="J3971" i="24"/>
  <c r="H3971" i="24"/>
  <c r="J3871" i="24"/>
  <c r="H3871" i="24"/>
  <c r="J3751" i="24"/>
  <c r="H3751" i="24"/>
  <c r="J3691" i="24"/>
  <c r="H3691" i="24"/>
  <c r="J3471" i="24"/>
  <c r="H3471" i="24"/>
  <c r="J3411" i="24"/>
  <c r="H3411" i="24"/>
  <c r="J3271" i="24"/>
  <c r="H3271" i="24"/>
  <c r="J3231" i="24"/>
  <c r="H3231" i="24"/>
  <c r="J3131" i="24"/>
  <c r="H3131" i="24"/>
  <c r="J3051" i="24"/>
  <c r="H3051" i="24"/>
  <c r="J2731" i="24"/>
  <c r="H2731" i="24"/>
  <c r="J2671" i="24"/>
  <c r="H2671" i="24"/>
  <c r="J2651" i="24"/>
  <c r="H2651" i="24"/>
  <c r="J2611" i="24"/>
  <c r="H2611" i="24"/>
  <c r="J2451" i="24"/>
  <c r="H2451" i="24"/>
  <c r="J2411" i="24"/>
  <c r="H2411" i="24"/>
  <c r="J2331" i="24"/>
  <c r="H2331" i="24"/>
  <c r="J2271" i="24"/>
  <c r="H2271" i="24"/>
  <c r="J2251" i="24"/>
  <c r="H2251" i="24"/>
  <c r="J2111" i="24"/>
  <c r="H2111" i="24"/>
  <c r="J2051" i="24"/>
  <c r="H2051" i="24"/>
  <c r="J1991" i="24"/>
  <c r="H1991" i="24"/>
  <c r="J1931" i="24"/>
  <c r="H1931" i="24"/>
  <c r="J1891" i="24"/>
  <c r="H1891" i="24"/>
  <c r="J1871" i="24"/>
  <c r="H1871" i="24"/>
  <c r="J1811" i="24"/>
  <c r="H1811" i="24"/>
  <c r="J1771" i="24"/>
  <c r="H1771" i="24"/>
  <c r="J1751" i="24"/>
  <c r="H1751" i="24"/>
  <c r="J4856" i="24"/>
  <c r="H4856" i="24"/>
  <c r="H4996" i="24"/>
  <c r="H2642" i="24"/>
  <c r="H5436" i="24"/>
  <c r="H4876" i="24"/>
  <c r="H3336" i="24"/>
  <c r="H923" i="24"/>
  <c r="H223" i="24"/>
  <c r="J5771" i="24"/>
  <c r="H5771" i="24"/>
  <c r="J5331" i="24"/>
  <c r="H5331" i="24"/>
  <c r="H5071" i="24"/>
  <c r="J6217" i="24"/>
  <c r="H6217" i="24"/>
  <c r="J5397" i="24"/>
  <c r="H5397" i="24"/>
  <c r="J4777" i="24"/>
  <c r="H4777" i="24"/>
  <c r="J4477" i="24"/>
  <c r="H4477" i="24"/>
  <c r="J4357" i="24"/>
  <c r="H4357" i="24"/>
  <c r="H403" i="24"/>
  <c r="J6216" i="24"/>
  <c r="H6216" i="24"/>
  <c r="J6056" i="24"/>
  <c r="H6056" i="24"/>
  <c r="J6036" i="24"/>
  <c r="H6036" i="24"/>
  <c r="J5916" i="24"/>
  <c r="H5916" i="24"/>
  <c r="J5836" i="24"/>
  <c r="H5836" i="24"/>
  <c r="J5696" i="24"/>
  <c r="H5696" i="24"/>
  <c r="J5676" i="24"/>
  <c r="H5676" i="24"/>
  <c r="J5636" i="24"/>
  <c r="H5636" i="24"/>
  <c r="J5256" i="24"/>
  <c r="H5256" i="24"/>
  <c r="J5236" i="24"/>
  <c r="H5236" i="24"/>
  <c r="J5116" i="24"/>
  <c r="H5116" i="24"/>
  <c r="J5036" i="24"/>
  <c r="H5036" i="24"/>
  <c r="J4836" i="24"/>
  <c r="H4836" i="24"/>
  <c r="J4716" i="24"/>
  <c r="H4716" i="24"/>
  <c r="J4616" i="24"/>
  <c r="H4616" i="24"/>
  <c r="J4456" i="24"/>
  <c r="H4456" i="24"/>
  <c r="J4436" i="24"/>
  <c r="H4436" i="24"/>
  <c r="J4336" i="24"/>
  <c r="H4336" i="24"/>
  <c r="J4316" i="24"/>
  <c r="H4316" i="24"/>
  <c r="J4176" i="24"/>
  <c r="H4176" i="24"/>
  <c r="J4036" i="24"/>
  <c r="H4036" i="24"/>
  <c r="J3996" i="24"/>
  <c r="H3996" i="24"/>
  <c r="J3976" i="24"/>
  <c r="H3976" i="24"/>
  <c r="J3816" i="24"/>
  <c r="H3816" i="24"/>
  <c r="J3796" i="24"/>
  <c r="H3796" i="24"/>
  <c r="J3636" i="24"/>
  <c r="H3636" i="24"/>
  <c r="J3616" i="24"/>
  <c r="H3616" i="24"/>
  <c r="J3396" i="24"/>
  <c r="H3396" i="24"/>
  <c r="H5656" i="24"/>
  <c r="H5282" i="24"/>
  <c r="H2922" i="24"/>
  <c r="H2862" i="24"/>
  <c r="H2682" i="24"/>
  <c r="H2502" i="24"/>
  <c r="H2162" i="24"/>
  <c r="H823" i="24"/>
  <c r="H723" i="24"/>
  <c r="H523" i="24"/>
  <c r="H402" i="24"/>
  <c r="H5382" i="24"/>
  <c r="H522" i="24"/>
  <c r="H463" i="24"/>
  <c r="H83" i="24"/>
  <c r="H23" i="24"/>
  <c r="H6042" i="24"/>
  <c r="H5936" i="24"/>
  <c r="H462" i="24"/>
  <c r="J6333" i="24"/>
  <c r="H6333" i="24"/>
  <c r="J5453" i="24"/>
  <c r="H5453" i="24"/>
  <c r="J5333" i="24"/>
  <c r="H5333" i="24"/>
  <c r="J5273" i="24"/>
  <c r="H5273" i="24"/>
  <c r="J4893" i="24"/>
  <c r="H4893" i="24"/>
  <c r="J4033" i="24"/>
  <c r="H4033" i="24"/>
  <c r="J3033" i="24"/>
  <c r="H3033" i="24"/>
  <c r="J2833" i="24"/>
  <c r="H2833" i="24"/>
  <c r="J2293" i="24"/>
  <c r="H2293" i="24"/>
  <c r="J1693" i="24"/>
  <c r="H1693" i="24"/>
  <c r="J1233" i="24"/>
  <c r="H1233" i="24"/>
  <c r="J813" i="24"/>
  <c r="H813" i="24"/>
  <c r="J333" i="24"/>
  <c r="H333" i="24"/>
  <c r="J233" i="24"/>
  <c r="H233" i="24"/>
  <c r="J93" i="24"/>
  <c r="H93" i="24"/>
  <c r="H5733" i="24"/>
  <c r="H5162" i="24"/>
  <c r="H3862" i="24"/>
  <c r="H3122" i="24"/>
  <c r="H2302" i="24"/>
  <c r="H1163" i="24"/>
  <c r="H1102" i="24"/>
  <c r="H582" i="24"/>
  <c r="J6211" i="24"/>
  <c r="H6211" i="24"/>
  <c r="J6071" i="24"/>
  <c r="H6071" i="24"/>
  <c r="J5831" i="24"/>
  <c r="H5831" i="24"/>
  <c r="J5551" i="24"/>
  <c r="H5551" i="24"/>
  <c r="J5391" i="24"/>
  <c r="H5391" i="24"/>
  <c r="J5251" i="24"/>
  <c r="H5251" i="24"/>
  <c r="J5111" i="24"/>
  <c r="H5111" i="24"/>
  <c r="J5051" i="24"/>
  <c r="H5051" i="24"/>
  <c r="J4771" i="24"/>
  <c r="H4771" i="24"/>
  <c r="J4691" i="24"/>
  <c r="H4691" i="24"/>
  <c r="J4631" i="24"/>
  <c r="H4631" i="24"/>
  <c r="J4511" i="24"/>
  <c r="H4511" i="24"/>
  <c r="H5816" i="24"/>
  <c r="H5231" i="24"/>
  <c r="H3861" i="24"/>
  <c r="H3531" i="24"/>
  <c r="H2382" i="24"/>
  <c r="H922" i="24"/>
  <c r="H222" i="24"/>
  <c r="H6196" i="24"/>
  <c r="H5431" i="24"/>
  <c r="H4871" i="24"/>
  <c r="H4063" i="24"/>
  <c r="H3857" i="24"/>
  <c r="H3702" i="24"/>
  <c r="H2902" i="24"/>
  <c r="H1791" i="24"/>
  <c r="H983" i="24"/>
  <c r="H643" i="24"/>
  <c r="H6293" i="24"/>
  <c r="H5811" i="24"/>
  <c r="H5522" i="24"/>
  <c r="H5351" i="24"/>
  <c r="H5151" i="24"/>
  <c r="H4778" i="24"/>
  <c r="H4476" i="24"/>
  <c r="H4313" i="24"/>
  <c r="H4216" i="24"/>
  <c r="H4051" i="24"/>
  <c r="H3851" i="24"/>
  <c r="H3693" i="24"/>
  <c r="H3422" i="24"/>
  <c r="H3100" i="24"/>
  <c r="H2891" i="24"/>
  <c r="H2291" i="24"/>
  <c r="H1942" i="24"/>
  <c r="H1263" i="24"/>
  <c r="J1936" i="24"/>
  <c r="H1936" i="24"/>
  <c r="J1276" i="24"/>
  <c r="H1276" i="24"/>
  <c r="J5955" i="24"/>
  <c r="H5955" i="24"/>
  <c r="J5255" i="24"/>
  <c r="H5255" i="24"/>
  <c r="J4575" i="24"/>
  <c r="H4575" i="24"/>
  <c r="J2675" i="24"/>
  <c r="H2675" i="24"/>
  <c r="J2595" i="24"/>
  <c r="H2595" i="24"/>
  <c r="J2475" i="24"/>
  <c r="H2475" i="24"/>
  <c r="J2415" i="24"/>
  <c r="H2415" i="24"/>
  <c r="J2315" i="24"/>
  <c r="H2315" i="24"/>
  <c r="J2255" i="24"/>
  <c r="H2255" i="24"/>
  <c r="J2055" i="24"/>
  <c r="H2055" i="24"/>
  <c r="J1835" i="24"/>
  <c r="H1835" i="24"/>
  <c r="J1495" i="24"/>
  <c r="H1495" i="24"/>
  <c r="H1375" i="24"/>
  <c r="J1375" i="24"/>
  <c r="J915" i="24"/>
  <c r="H915" i="24"/>
  <c r="J455" i="24"/>
  <c r="H455" i="24"/>
  <c r="J135" i="24"/>
  <c r="H135" i="24"/>
  <c r="H5935" i="24"/>
  <c r="H5805" i="24"/>
  <c r="H5650" i="24"/>
  <c r="H5570" i="24"/>
  <c r="H5425" i="24"/>
  <c r="H5270" i="24"/>
  <c r="H4930" i="24"/>
  <c r="H3995" i="24"/>
  <c r="H3926" i="24"/>
  <c r="H3635" i="24"/>
  <c r="H3570" i="24"/>
  <c r="H3410" i="24"/>
  <c r="H3350" i="24"/>
  <c r="H3266" i="24"/>
  <c r="H3006" i="24"/>
  <c r="H2770" i="24"/>
  <c r="H2610" i="24"/>
  <c r="H2470" i="24"/>
  <c r="H2410" i="24"/>
  <c r="H2356" i="24"/>
  <c r="H2015" i="24"/>
  <c r="H1836" i="24"/>
  <c r="H1395" i="24"/>
  <c r="H1055" i="24"/>
  <c r="H895" i="24"/>
  <c r="H615" i="24"/>
  <c r="H295" i="24"/>
  <c r="H15" i="24"/>
  <c r="J4994" i="24"/>
  <c r="H4994" i="24"/>
  <c r="J3554" i="24"/>
  <c r="H3554" i="24"/>
  <c r="J2374" i="24"/>
  <c r="H2374" i="24"/>
  <c r="J2134" i="24"/>
  <c r="H2134" i="24"/>
  <c r="J1934" i="24"/>
  <c r="H1934" i="24"/>
  <c r="J794" i="24"/>
  <c r="H794" i="24"/>
  <c r="J754" i="24"/>
  <c r="H754" i="24"/>
  <c r="J4690" i="24"/>
  <c r="J4790" i="24"/>
  <c r="H4790" i="24"/>
  <c r="J4730" i="24"/>
  <c r="H4730" i="24"/>
  <c r="J4490" i="24"/>
  <c r="H4490" i="24"/>
  <c r="J3030" i="24"/>
  <c r="H3030" i="24"/>
  <c r="J2950" i="24"/>
  <c r="H2950" i="24"/>
  <c r="J2870" i="24"/>
  <c r="H2870" i="24"/>
  <c r="J1890" i="24"/>
  <c r="H1890" i="24"/>
  <c r="H6350" i="24"/>
  <c r="H6288" i="24"/>
  <c r="H5925" i="24"/>
  <c r="H5848" i="24"/>
  <c r="H5555" i="24"/>
  <c r="H4910" i="24"/>
  <c r="H4715" i="24"/>
  <c r="H4126" i="24"/>
  <c r="H3690" i="24"/>
  <c r="H3470" i="24"/>
  <c r="H3330" i="24"/>
  <c r="H2346" i="24"/>
  <c r="H2275" i="24"/>
  <c r="H2215" i="24"/>
  <c r="H2066" i="24"/>
  <c r="H1995" i="24"/>
  <c r="H1875" i="24"/>
  <c r="H1515" i="24"/>
  <c r="H1275" i="24"/>
  <c r="H1235" i="24"/>
  <c r="H1186" i="24"/>
  <c r="H995" i="24"/>
  <c r="H935" i="24"/>
  <c r="H766" i="24"/>
  <c r="H3975" i="24"/>
  <c r="H2210" i="24"/>
  <c r="H2136" i="24"/>
  <c r="H1990" i="24"/>
  <c r="H1930" i="24"/>
  <c r="H1815" i="24"/>
  <c r="H1695" i="24"/>
  <c r="H535" i="24"/>
  <c r="J5128" i="24"/>
  <c r="H5128" i="24"/>
  <c r="H6070" i="24"/>
  <c r="H5990" i="24"/>
  <c r="H5770" i="24"/>
  <c r="H5470" i="24"/>
  <c r="H5050" i="24"/>
  <c r="H4770" i="24"/>
  <c r="H4710" i="24"/>
  <c r="H4390" i="24"/>
  <c r="H3750" i="24"/>
  <c r="H3390" i="24"/>
  <c r="H2970" i="24"/>
  <c r="H2395" i="24"/>
  <c r="H6285" i="24"/>
  <c r="H6130" i="24"/>
  <c r="H5845" i="24"/>
  <c r="H5690" i="24"/>
  <c r="H5630" i="24"/>
  <c r="H5250" i="24"/>
  <c r="H4610" i="24"/>
  <c r="H4530" i="24"/>
  <c r="H4250" i="24"/>
  <c r="H4186" i="24"/>
  <c r="H4035" i="24"/>
  <c r="H3890" i="24"/>
  <c r="H3386" i="24"/>
  <c r="H3326" i="24"/>
  <c r="H3230" i="24"/>
  <c r="H2886" i="24"/>
  <c r="H2455" i="24"/>
  <c r="H2390" i="24"/>
  <c r="H2270" i="24"/>
  <c r="H2135" i="24"/>
  <c r="H1870" i="24"/>
  <c r="H595" i="24"/>
  <c r="H275" i="24"/>
  <c r="J3526" i="24"/>
  <c r="H5915" i="24"/>
  <c r="H2815" i="24"/>
  <c r="H2335" i="24"/>
  <c r="H1135" i="24"/>
  <c r="H835" i="24"/>
  <c r="H755" i="24"/>
  <c r="H655" i="24"/>
  <c r="H376" i="24"/>
  <c r="J4026" i="24"/>
  <c r="H4026" i="24"/>
  <c r="J3966" i="24"/>
  <c r="H3966" i="24"/>
  <c r="J2826" i="24"/>
  <c r="H2826" i="24"/>
  <c r="J2426" i="24"/>
  <c r="H2426" i="24"/>
  <c r="J2326" i="24"/>
  <c r="H2326" i="24"/>
  <c r="J2126" i="24"/>
  <c r="H2126" i="24"/>
  <c r="J1426" i="24"/>
  <c r="H1426" i="24"/>
  <c r="J1326" i="24"/>
  <c r="H1326" i="24"/>
  <c r="J1106" i="24"/>
  <c r="H1106" i="24"/>
  <c r="J1026" i="24"/>
  <c r="H1026" i="24"/>
  <c r="J606" i="24"/>
  <c r="H606" i="24"/>
  <c r="J506" i="24"/>
  <c r="H506" i="24"/>
  <c r="J406" i="24"/>
  <c r="H406" i="24"/>
  <c r="J366" i="24"/>
  <c r="H366" i="24"/>
  <c r="J3610" i="24"/>
  <c r="H3610" i="24"/>
  <c r="H5550" i="24"/>
  <c r="H2050" i="24"/>
  <c r="H6210" i="24"/>
  <c r="H5970" i="24"/>
  <c r="H5115" i="24"/>
  <c r="H876" i="24"/>
  <c r="J4925" i="24"/>
  <c r="H4925" i="24"/>
  <c r="J2185" i="24"/>
  <c r="H2185" i="24"/>
  <c r="J665" i="24"/>
  <c r="H665" i="24"/>
  <c r="J185" i="24"/>
  <c r="H185" i="24"/>
  <c r="J45" i="24"/>
  <c r="H45" i="24"/>
  <c r="J5330" i="24"/>
  <c r="H5330" i="24"/>
  <c r="J4170" i="24"/>
  <c r="H4170" i="24"/>
  <c r="J3810" i="24"/>
  <c r="H3810" i="24"/>
  <c r="J3270" i="24"/>
  <c r="H3270" i="24"/>
  <c r="J3190" i="24"/>
  <c r="H3190" i="24"/>
  <c r="J3110" i="24"/>
  <c r="H3110" i="24"/>
  <c r="J2750" i="24"/>
  <c r="H2750" i="24"/>
  <c r="J2670" i="24"/>
  <c r="H2670" i="24"/>
  <c r="H4975" i="24"/>
  <c r="H4110" i="24"/>
  <c r="H3970" i="24"/>
  <c r="H3050" i="24"/>
  <c r="H2515" i="24"/>
  <c r="H2130" i="24"/>
  <c r="H6270" i="24"/>
  <c r="H5910" i="24"/>
  <c r="H5030" i="24"/>
  <c r="H4895" i="24"/>
  <c r="H4830" i="24"/>
  <c r="H4455" i="24"/>
  <c r="H4030" i="24"/>
  <c r="H3795" i="24"/>
  <c r="H3450" i="24"/>
  <c r="H3130" i="24"/>
  <c r="H2810" i="24"/>
  <c r="H2735" i="24"/>
  <c r="H2650" i="24"/>
  <c r="H2450" i="24"/>
  <c r="H2195" i="24"/>
  <c r="H1315" i="24"/>
  <c r="H6268" i="24"/>
  <c r="H6208" i="24"/>
  <c r="H6055" i="24"/>
  <c r="H5968" i="24"/>
  <c r="H5908" i="24"/>
  <c r="H4970" i="24"/>
  <c r="H4370" i="24"/>
  <c r="H4315" i="24"/>
  <c r="H3870" i="24"/>
  <c r="H3535" i="24"/>
  <c r="H3315" i="24"/>
  <c r="H2575" i="24"/>
  <c r="H2510" i="24"/>
  <c r="H1915" i="24"/>
  <c r="H1866" i="24"/>
  <c r="H1806" i="24"/>
  <c r="H1736" i="24"/>
  <c r="H1626" i="24"/>
  <c r="H1175" i="24"/>
  <c r="H795" i="24"/>
  <c r="H416" i="24"/>
  <c r="H36" i="24"/>
  <c r="J5544" i="24"/>
  <c r="H5544" i="24"/>
  <c r="J5464" i="24"/>
  <c r="H5464" i="24"/>
  <c r="J5064" i="24"/>
  <c r="H5064" i="24"/>
  <c r="J3884" i="24"/>
  <c r="H3884" i="24"/>
  <c r="J3344" i="24"/>
  <c r="H3344" i="24"/>
  <c r="J3284" i="24"/>
  <c r="H3284" i="24"/>
  <c r="J3104" i="24"/>
  <c r="H3104" i="24"/>
  <c r="J2944" i="24"/>
  <c r="H2944" i="24"/>
  <c r="J2604" i="24"/>
  <c r="H2604" i="24"/>
  <c r="J2544" i="24"/>
  <c r="H2544" i="24"/>
  <c r="J2484" i="24"/>
  <c r="H2484" i="24"/>
  <c r="J2064" i="24"/>
  <c r="H2064" i="24"/>
  <c r="J1724" i="24"/>
  <c r="H1724" i="24"/>
  <c r="J1664" i="24"/>
  <c r="H1664" i="24"/>
  <c r="J1324" i="24"/>
  <c r="H1324" i="24"/>
  <c r="J1104" i="24"/>
  <c r="H1104" i="24"/>
  <c r="J1064" i="24"/>
  <c r="H1064" i="24"/>
  <c r="J964" i="24"/>
  <c r="H964" i="24"/>
  <c r="J704" i="24"/>
  <c r="H704" i="24"/>
  <c r="J604" i="24"/>
  <c r="H604" i="24"/>
  <c r="J404" i="24"/>
  <c r="H404" i="24"/>
  <c r="J224" i="24"/>
  <c r="H224" i="24"/>
  <c r="J144" i="24"/>
  <c r="H144" i="24"/>
  <c r="J2190" i="24"/>
  <c r="H1670" i="24"/>
  <c r="H1610" i="24"/>
  <c r="H1551" i="24"/>
  <c r="H1430" i="24"/>
  <c r="H4088" i="24"/>
  <c r="H1490" i="24"/>
  <c r="H1370" i="24"/>
  <c r="H1191" i="24"/>
  <c r="H910" i="24"/>
  <c r="H790" i="24"/>
  <c r="H750" i="24"/>
  <c r="H551" i="24"/>
  <c r="H450" i="24"/>
  <c r="H311" i="24"/>
  <c r="J5701" i="24"/>
  <c r="H5701" i="24"/>
  <c r="J5441" i="24"/>
  <c r="H5441" i="24"/>
  <c r="J5321" i="24"/>
  <c r="H5321" i="24"/>
  <c r="J5181" i="24"/>
  <c r="H5181" i="24"/>
  <c r="J4761" i="24"/>
  <c r="H4761" i="24"/>
  <c r="J4381" i="24"/>
  <c r="H4381" i="24"/>
  <c r="J2961" i="24"/>
  <c r="H2961" i="24"/>
  <c r="J2901" i="24"/>
  <c r="H2901" i="24"/>
  <c r="J2841" i="24"/>
  <c r="H2841" i="24"/>
  <c r="J2741" i="24"/>
  <c r="H2741" i="24"/>
  <c r="J2601" i="24"/>
  <c r="H2601" i="24"/>
  <c r="H278" i="24"/>
  <c r="J4880" i="24"/>
  <c r="H4880" i="24"/>
  <c r="J4400" i="24"/>
  <c r="H4400" i="24"/>
  <c r="J4260" i="24"/>
  <c r="H4260" i="24"/>
  <c r="J4000" i="24"/>
  <c r="H4000" i="24"/>
  <c r="J3660" i="24"/>
  <c r="H3660" i="24"/>
  <c r="J3040" i="24"/>
  <c r="H3040" i="24"/>
  <c r="J2980" i="24"/>
  <c r="H2980" i="24"/>
  <c r="J2940" i="24"/>
  <c r="H2940" i="24"/>
  <c r="J2900" i="24"/>
  <c r="H2900" i="24"/>
  <c r="J2760" i="24"/>
  <c r="H2760" i="24"/>
  <c r="J2620" i="24"/>
  <c r="H2620" i="24"/>
  <c r="J2500" i="24"/>
  <c r="H2500" i="24"/>
  <c r="J2380" i="24"/>
  <c r="H2380" i="24"/>
  <c r="J2260" i="24"/>
  <c r="H2260" i="24"/>
  <c r="J1740" i="24"/>
  <c r="H1740" i="24"/>
  <c r="J1660" i="24"/>
  <c r="H1660" i="24"/>
  <c r="J1360" i="24"/>
  <c r="H1360" i="24"/>
  <c r="J1300" i="24"/>
  <c r="H1300" i="24"/>
  <c r="J1060" i="24"/>
  <c r="H1060" i="24"/>
  <c r="J520" i="24"/>
  <c r="H520" i="24"/>
  <c r="J460" i="24"/>
  <c r="H460" i="24"/>
  <c r="J380" i="24"/>
  <c r="H380" i="24"/>
  <c r="J6119" i="24"/>
  <c r="H6119" i="24"/>
  <c r="J5679" i="24"/>
  <c r="H5679" i="24"/>
  <c r="J5439" i="24"/>
  <c r="H5439" i="24"/>
  <c r="J4919" i="24"/>
  <c r="H4919" i="24"/>
  <c r="J4879" i="24"/>
  <c r="H4879" i="24"/>
  <c r="J4479" i="24"/>
  <c r="H4479" i="24"/>
  <c r="J4259" i="24"/>
  <c r="H4259" i="24"/>
  <c r="J4199" i="24"/>
  <c r="H4199" i="24"/>
  <c r="J4039" i="24"/>
  <c r="H4039" i="24"/>
  <c r="J2439" i="24"/>
  <c r="H2439" i="24"/>
  <c r="J899" i="24"/>
  <c r="H899" i="24"/>
  <c r="J399" i="24"/>
  <c r="H399" i="24"/>
  <c r="H5601" i="24"/>
  <c r="J5821" i="24"/>
  <c r="H5821" i="24"/>
  <c r="J5041" i="24"/>
  <c r="H5041" i="24"/>
  <c r="J4941" i="24"/>
  <c r="H4941" i="24"/>
  <c r="J4781" i="24"/>
  <c r="H4781" i="24"/>
  <c r="J4501" i="24"/>
  <c r="H4501" i="24"/>
  <c r="J4061" i="24"/>
  <c r="H4061" i="24"/>
  <c r="J4001" i="24"/>
  <c r="H4001" i="24"/>
  <c r="J3661" i="24"/>
  <c r="H3661" i="24"/>
  <c r="J3621" i="24"/>
  <c r="H3621" i="24"/>
  <c r="J3461" i="24"/>
  <c r="H3461" i="24"/>
  <c r="J3401" i="24"/>
  <c r="H3401" i="24"/>
  <c r="J3201" i="24"/>
  <c r="H3201" i="24"/>
  <c r="J3041" i="24"/>
  <c r="H3041" i="24"/>
  <c r="J2981" i="24"/>
  <c r="H2981" i="24"/>
  <c r="J2801" i="24"/>
  <c r="H2801" i="24"/>
  <c r="J2621" i="24"/>
  <c r="H2621" i="24"/>
  <c r="J2501" i="24"/>
  <c r="H2501" i="24"/>
  <c r="J4340" i="24"/>
  <c r="H4340" i="24"/>
  <c r="J4020" i="24"/>
  <c r="H4020" i="24"/>
  <c r="J3880" i="24"/>
  <c r="H3880" i="24"/>
  <c r="J3600" i="24"/>
  <c r="H3600" i="24"/>
  <c r="J3480" i="24"/>
  <c r="H3480" i="24"/>
  <c r="J3140" i="24"/>
  <c r="H3140" i="24"/>
  <c r="J2160" i="24"/>
  <c r="H2160" i="24"/>
  <c r="J2040" i="24"/>
  <c r="H2040" i="24"/>
  <c r="J1920" i="24"/>
  <c r="H1920" i="24"/>
  <c r="J1860" i="24"/>
  <c r="H1860" i="24"/>
  <c r="J1020" i="24"/>
  <c r="H1020" i="24"/>
  <c r="J600" i="24"/>
  <c r="H600" i="24"/>
  <c r="J420" i="24"/>
  <c r="H420" i="24"/>
  <c r="J180" i="24"/>
  <c r="H180" i="24"/>
  <c r="J140" i="24"/>
  <c r="H140" i="24"/>
  <c r="H5741" i="24"/>
  <c r="H60" i="24"/>
  <c r="J6259" i="24"/>
  <c r="H6259" i="24"/>
  <c r="J6059" i="24"/>
  <c r="H6059" i="24"/>
  <c r="J5939" i="24"/>
  <c r="H5939" i="24"/>
  <c r="J5839" i="24"/>
  <c r="H5839" i="24"/>
  <c r="J5699" i="24"/>
  <c r="H5699" i="24"/>
  <c r="J5319" i="24"/>
  <c r="H5319" i="24"/>
  <c r="J5259" i="24"/>
  <c r="H5259" i="24"/>
  <c r="J5139" i="24"/>
  <c r="H5139" i="24"/>
  <c r="J5059" i="24"/>
  <c r="H5059" i="24"/>
  <c r="J4859" i="24"/>
  <c r="H4859" i="24"/>
  <c r="J4499" i="24"/>
  <c r="H4499" i="24"/>
  <c r="J3679" i="24"/>
  <c r="H3679" i="24"/>
  <c r="J3619" i="24"/>
  <c r="H3619" i="24"/>
  <c r="J3399" i="24"/>
  <c r="H3399" i="24"/>
  <c r="J2159" i="24"/>
  <c r="H2159" i="24"/>
  <c r="J1839" i="24"/>
  <c r="H1839" i="24"/>
  <c r="J1319" i="24"/>
  <c r="H1319" i="24"/>
  <c r="J419" i="24"/>
  <c r="H419" i="24"/>
  <c r="H3500" i="24"/>
  <c r="J6198" i="24"/>
  <c r="H6198" i="24"/>
  <c r="J5698" i="24"/>
  <c r="H5698" i="24"/>
  <c r="J5578" i="24"/>
  <c r="H5578" i="24"/>
  <c r="J4918" i="24"/>
  <c r="H4918" i="24"/>
  <c r="J4758" i="24"/>
  <c r="H4758" i="24"/>
  <c r="J4498" i="24"/>
  <c r="H4498" i="24"/>
  <c r="J4318" i="24"/>
  <c r="H4318" i="24"/>
  <c r="J4278" i="24"/>
  <c r="H4278" i="24"/>
  <c r="J4118" i="24"/>
  <c r="H4118" i="24"/>
  <c r="J4038" i="24"/>
  <c r="H4038" i="24"/>
  <c r="J3998" i="24"/>
  <c r="H3998" i="24"/>
  <c r="J3958" i="24"/>
  <c r="H3958" i="24"/>
  <c r="J3878" i="24"/>
  <c r="H3878" i="24"/>
  <c r="J3838" i="24"/>
  <c r="H3838" i="24"/>
  <c r="J3798" i="24"/>
  <c r="H3798" i="24"/>
  <c r="J3758" i="24"/>
  <c r="H3758" i="24"/>
  <c r="J3718" i="24"/>
  <c r="H3718" i="24"/>
  <c r="J3678" i="24"/>
  <c r="H3678" i="24"/>
  <c r="J3638" i="24"/>
  <c r="H3638" i="24"/>
  <c r="J3518" i="24"/>
  <c r="H3518" i="24"/>
  <c r="J3478" i="24"/>
  <c r="H3478" i="24"/>
  <c r="J3438" i="24"/>
  <c r="H3438" i="24"/>
  <c r="J3298" i="24"/>
  <c r="H3298" i="24"/>
  <c r="J3058" i="24"/>
  <c r="H3058" i="24"/>
  <c r="J2838" i="24"/>
  <c r="H2838" i="24"/>
  <c r="J2798" i="24"/>
  <c r="H2798" i="24"/>
  <c r="J2718" i="24"/>
  <c r="H2718" i="24"/>
  <c r="J2498" i="24"/>
  <c r="H2498" i="24"/>
  <c r="J2398" i="24"/>
  <c r="H2398" i="24"/>
  <c r="J2238" i="24"/>
  <c r="H2238" i="24"/>
  <c r="J2198" i="24"/>
  <c r="H2198" i="24"/>
  <c r="J2118" i="24"/>
  <c r="H2118" i="24"/>
  <c r="J2058" i="24"/>
  <c r="H2058" i="24"/>
  <c r="J1818" i="24"/>
  <c r="H1818" i="24"/>
  <c r="J1738" i="24"/>
  <c r="H1738" i="24"/>
  <c r="J1698" i="24"/>
  <c r="H1698" i="24"/>
  <c r="J1658" i="24"/>
  <c r="H1658" i="24"/>
  <c r="J1618" i="24"/>
  <c r="H1618" i="24"/>
  <c r="J1598" i="24"/>
  <c r="H1598" i="24"/>
  <c r="J1398" i="24"/>
  <c r="H1398" i="24"/>
  <c r="J1378" i="24"/>
  <c r="H1378" i="24"/>
  <c r="J1338" i="24"/>
  <c r="H1338" i="24"/>
  <c r="J1298" i="24"/>
  <c r="H1298" i="24"/>
  <c r="J1278" i="24"/>
  <c r="H1278" i="24"/>
  <c r="J1238" i="24"/>
  <c r="H1238" i="24"/>
  <c r="J1198" i="24"/>
  <c r="H1198" i="24"/>
  <c r="J1158" i="24"/>
  <c r="H1158" i="24"/>
  <c r="J998" i="24"/>
  <c r="H998" i="24"/>
  <c r="J918" i="24"/>
  <c r="H918" i="24"/>
  <c r="J898" i="24"/>
  <c r="H898" i="24"/>
  <c r="J858" i="24"/>
  <c r="H858" i="24"/>
  <c r="J818" i="24"/>
  <c r="H818" i="24"/>
  <c r="J758" i="24"/>
  <c r="H758" i="24"/>
  <c r="J718" i="24"/>
  <c r="H718" i="24"/>
  <c r="J638" i="24"/>
  <c r="H638" i="24"/>
  <c r="J578" i="24"/>
  <c r="H578" i="24"/>
  <c r="J538" i="24"/>
  <c r="H538" i="24"/>
  <c r="J498" i="24"/>
  <c r="H498" i="24"/>
  <c r="J458" i="24"/>
  <c r="H458" i="24"/>
  <c r="H3979" i="24"/>
  <c r="H3918" i="24"/>
  <c r="H738" i="24"/>
  <c r="J6197" i="24"/>
  <c r="H6197" i="24"/>
  <c r="J5777" i="24"/>
  <c r="H5777" i="24"/>
  <c r="J5577" i="24"/>
  <c r="H5577" i="24"/>
  <c r="J5157" i="24"/>
  <c r="H5157" i="24"/>
  <c r="J5037" i="24"/>
  <c r="H5037" i="24"/>
  <c r="J4977" i="24"/>
  <c r="H4977" i="24"/>
  <c r="J4857" i="24"/>
  <c r="H4857" i="24"/>
  <c r="J4757" i="24"/>
  <c r="H4757" i="24"/>
  <c r="J4157" i="24"/>
  <c r="H4157" i="24"/>
  <c r="J2157" i="24"/>
  <c r="H2157" i="24"/>
  <c r="J1857" i="24"/>
  <c r="H1857" i="24"/>
  <c r="J857" i="24"/>
  <c r="H857" i="24"/>
  <c r="J497" i="24"/>
  <c r="H497" i="24"/>
  <c r="J377" i="24"/>
  <c r="H377" i="24"/>
  <c r="J297" i="24"/>
  <c r="H297" i="24"/>
  <c r="H3421" i="24"/>
  <c r="J218" i="24"/>
  <c r="H218" i="24"/>
  <c r="H3158" i="24"/>
  <c r="H780" i="24"/>
  <c r="H20" i="24"/>
  <c r="J6357" i="24"/>
  <c r="H6357" i="24"/>
  <c r="J6057" i="24"/>
  <c r="H6057" i="24"/>
  <c r="J5937" i="24"/>
  <c r="H5937" i="24"/>
  <c r="J3757" i="24"/>
  <c r="H3757" i="24"/>
  <c r="J3417" i="24"/>
  <c r="H3417" i="24"/>
  <c r="J3397" i="24"/>
  <c r="H3397" i="24"/>
  <c r="J1757" i="24"/>
  <c r="H1757" i="24"/>
  <c r="J1317" i="24"/>
  <c r="H1317" i="24"/>
  <c r="J1217" i="24"/>
  <c r="H1217" i="24"/>
  <c r="J837" i="24"/>
  <c r="H837" i="24"/>
  <c r="J457" i="24"/>
  <c r="H457" i="24"/>
  <c r="J397" i="24"/>
  <c r="H397" i="24"/>
  <c r="J337" i="24"/>
  <c r="H337" i="24"/>
  <c r="J277" i="24"/>
  <c r="H277" i="24"/>
  <c r="J237" i="24"/>
  <c r="H237" i="24"/>
  <c r="J177" i="24"/>
  <c r="H177" i="24"/>
  <c r="J137" i="24"/>
  <c r="H137" i="24"/>
  <c r="J97" i="24"/>
  <c r="H97" i="24"/>
  <c r="J37" i="24"/>
  <c r="H37" i="24"/>
  <c r="H5859" i="24"/>
  <c r="H5797" i="24"/>
  <c r="H2878" i="24"/>
  <c r="H1938" i="24"/>
  <c r="H439" i="24"/>
  <c r="H18" i="24"/>
  <c r="H3220" i="24"/>
  <c r="H17" i="24"/>
  <c r="H1838" i="24"/>
  <c r="H919" i="24"/>
  <c r="H2918" i="24"/>
  <c r="J6313" i="24"/>
  <c r="H6313" i="24"/>
  <c r="J6053" i="24"/>
  <c r="H6053" i="24"/>
  <c r="J6013" i="24"/>
  <c r="H6013" i="24"/>
  <c r="J5973" i="24"/>
  <c r="H5973" i="24"/>
  <c r="J5873" i="24"/>
  <c r="H5873" i="24"/>
  <c r="J5833" i="24"/>
  <c r="H5833" i="24"/>
  <c r="J5693" i="24"/>
  <c r="H5693" i="24"/>
  <c r="J5633" i="24"/>
  <c r="H5633" i="24"/>
  <c r="J5573" i="24"/>
  <c r="H5573" i="24"/>
  <c r="J5533" i="24"/>
  <c r="H5533" i="24"/>
  <c r="J5373" i="24"/>
  <c r="H5373" i="24"/>
  <c r="J5253" i="24"/>
  <c r="H5253" i="24"/>
  <c r="J5213" i="24"/>
  <c r="H5213" i="24"/>
  <c r="J5193" i="24"/>
  <c r="H5193" i="24"/>
  <c r="J5153" i="24"/>
  <c r="H5153" i="24"/>
  <c r="J5093" i="24"/>
  <c r="H5093" i="24"/>
  <c r="J5053" i="24"/>
  <c r="H5053" i="24"/>
  <c r="J4933" i="24"/>
  <c r="H4933" i="24"/>
  <c r="J4573" i="24"/>
  <c r="H4573" i="24"/>
  <c r="J4373" i="24"/>
  <c r="H4373" i="24"/>
  <c r="J4293" i="24"/>
  <c r="H4293" i="24"/>
  <c r="J4253" i="24"/>
  <c r="H4253" i="24"/>
  <c r="J4173" i="24"/>
  <c r="H4173" i="24"/>
  <c r="J4093" i="24"/>
  <c r="H4093" i="24"/>
  <c r="J4053" i="24"/>
  <c r="H4053" i="24"/>
  <c r="J3993" i="24"/>
  <c r="H3993" i="24"/>
  <c r="J3973" i="24"/>
  <c r="H3973" i="24"/>
  <c r="J3933" i="24"/>
  <c r="H3933" i="24"/>
  <c r="H3893" i="24"/>
  <c r="J3893" i="24"/>
  <c r="J3813" i="24"/>
  <c r="H3813" i="24"/>
  <c r="J3733" i="24"/>
  <c r="H3733" i="24"/>
  <c r="J3653" i="24"/>
  <c r="H3653" i="24"/>
  <c r="J3613" i="24"/>
  <c r="H3613" i="24"/>
  <c r="J3573" i="24"/>
  <c r="H3573" i="24"/>
  <c r="J3433" i="24"/>
  <c r="H3433" i="24"/>
  <c r="J3313" i="24"/>
  <c r="H3313" i="24"/>
  <c r="J3113" i="24"/>
  <c r="H3113" i="24"/>
  <c r="J2953" i="24"/>
  <c r="H2953" i="24"/>
  <c r="J2793" i="24"/>
  <c r="H2793" i="24"/>
  <c r="J2713" i="24"/>
  <c r="H2713" i="24"/>
  <c r="J2673" i="24"/>
  <c r="H2673" i="24"/>
  <c r="J2553" i="24"/>
  <c r="H2553" i="24"/>
  <c r="J2493" i="24"/>
  <c r="H2493" i="24"/>
  <c r="J2333" i="24"/>
  <c r="H2333" i="24"/>
  <c r="J2313" i="24"/>
  <c r="H2313" i="24"/>
  <c r="J2273" i="24"/>
  <c r="H2273" i="24"/>
  <c r="J2193" i="24"/>
  <c r="H2193" i="24"/>
  <c r="J2153" i="24"/>
  <c r="H2153" i="24"/>
  <c r="J1673" i="24"/>
  <c r="H1673" i="24"/>
  <c r="H1593" i="24"/>
  <c r="J1593" i="24"/>
  <c r="J1453" i="24"/>
  <c r="H1453" i="24"/>
  <c r="J1413" i="24"/>
  <c r="H1413" i="24"/>
  <c r="J1373" i="24"/>
  <c r="H1373" i="24"/>
  <c r="J1193" i="24"/>
  <c r="H1193" i="24"/>
  <c r="J933" i="24"/>
  <c r="H933" i="24"/>
  <c r="J893" i="24"/>
  <c r="H893" i="24"/>
  <c r="J753" i="24"/>
  <c r="H753" i="24"/>
  <c r="J673" i="24"/>
  <c r="H673" i="24"/>
  <c r="J633" i="24"/>
  <c r="H633" i="24"/>
  <c r="J593" i="24"/>
  <c r="H593" i="24"/>
  <c r="J473" i="24"/>
  <c r="H473" i="24"/>
  <c r="J153" i="24"/>
  <c r="H153" i="24"/>
  <c r="H3601" i="24"/>
  <c r="H839" i="24"/>
  <c r="H393" i="24"/>
  <c r="J3352" i="24"/>
  <c r="H3352" i="24"/>
  <c r="J3312" i="24"/>
  <c r="H3312" i="24"/>
  <c r="J3292" i="24"/>
  <c r="H3292" i="24"/>
  <c r="J3252" i="24"/>
  <c r="H3252" i="24"/>
  <c r="J3232" i="24"/>
  <c r="H3232" i="24"/>
  <c r="J3192" i="24"/>
  <c r="H3192" i="24"/>
  <c r="J3112" i="24"/>
  <c r="H3112" i="24"/>
  <c r="J3072" i="24"/>
  <c r="H3072" i="24"/>
  <c r="J3052" i="24"/>
  <c r="H3052" i="24"/>
  <c r="J3012" i="24"/>
  <c r="H3012" i="24"/>
  <c r="J2892" i="24"/>
  <c r="H2892" i="24"/>
  <c r="J2852" i="24"/>
  <c r="H2852" i="24"/>
  <c r="J2812" i="24"/>
  <c r="H2812" i="24"/>
  <c r="J2772" i="24"/>
  <c r="H2772" i="24"/>
  <c r="J2692" i="24"/>
  <c r="H2692" i="24"/>
  <c r="J2652" i="24"/>
  <c r="H2652" i="24"/>
  <c r="J2572" i="24"/>
  <c r="H2572" i="24"/>
  <c r="J2432" i="24"/>
  <c r="H2432" i="24"/>
  <c r="J2392" i="24"/>
  <c r="H2392" i="24"/>
  <c r="J2352" i="24"/>
  <c r="H2352" i="24"/>
  <c r="J2252" i="24"/>
  <c r="H2252" i="24"/>
  <c r="J2212" i="24"/>
  <c r="H2212" i="24"/>
  <c r="J2152" i="24"/>
  <c r="H2152" i="24"/>
  <c r="J2112" i="24"/>
  <c r="H2112" i="24"/>
  <c r="J2012" i="24"/>
  <c r="H2012" i="24"/>
  <c r="J1952" i="24"/>
  <c r="H1952" i="24"/>
  <c r="J1912" i="24"/>
  <c r="H1912" i="24"/>
  <c r="J1812" i="24"/>
  <c r="H1812" i="24"/>
  <c r="J1752" i="24"/>
  <c r="H1752" i="24"/>
  <c r="J1672" i="24"/>
  <c r="H1672" i="24"/>
  <c r="J1652" i="24"/>
  <c r="H1652" i="24"/>
  <c r="J1572" i="24"/>
  <c r="H1572" i="24"/>
  <c r="J1332" i="24"/>
  <c r="H1332" i="24"/>
  <c r="J1252" i="24"/>
  <c r="H1252" i="24"/>
  <c r="J1212" i="24"/>
  <c r="H1212" i="24"/>
  <c r="J1132" i="24"/>
  <c r="H1132" i="24"/>
  <c r="J1032" i="24"/>
  <c r="H1032" i="24"/>
  <c r="J992" i="24"/>
  <c r="H992" i="24"/>
  <c r="J912" i="24"/>
  <c r="H912" i="24"/>
  <c r="J872" i="24"/>
  <c r="H872" i="24"/>
  <c r="J792" i="24"/>
  <c r="H792" i="24"/>
  <c r="J772" i="24"/>
  <c r="H772" i="24"/>
  <c r="J752" i="24"/>
  <c r="H752" i="24"/>
  <c r="J712" i="24"/>
  <c r="H712" i="24"/>
  <c r="J672" i="24"/>
  <c r="H672" i="24"/>
  <c r="J632" i="24"/>
  <c r="H632" i="24"/>
  <c r="J552" i="24"/>
  <c r="H552" i="24"/>
  <c r="J512" i="24"/>
  <c r="H512" i="24"/>
  <c r="J492" i="24"/>
  <c r="H492" i="24"/>
  <c r="J452" i="24"/>
  <c r="H452" i="24"/>
  <c r="H5913" i="24"/>
  <c r="H2912" i="24"/>
  <c r="H5298" i="24"/>
  <c r="H4018" i="24"/>
  <c r="H1432" i="24"/>
  <c r="H6099" i="24"/>
  <c r="H5961" i="24"/>
  <c r="H5293" i="24"/>
  <c r="H4659" i="24"/>
  <c r="H4513" i="24"/>
  <c r="H2978" i="24"/>
  <c r="H1973" i="24"/>
  <c r="H3641" i="24"/>
  <c r="H3278" i="24"/>
  <c r="H2473" i="24"/>
  <c r="H572" i="24"/>
  <c r="H2078" i="24"/>
  <c r="H3700" i="24"/>
  <c r="H2200" i="24"/>
  <c r="H2138" i="24"/>
  <c r="H2073" i="24"/>
  <c r="H1538" i="24"/>
  <c r="H1153" i="24"/>
  <c r="H1113" i="24"/>
  <c r="H120" i="24"/>
  <c r="J6241" i="24"/>
  <c r="H6241" i="24"/>
  <c r="J6121" i="24"/>
  <c r="H6121" i="24"/>
  <c r="J5421" i="24"/>
  <c r="H5421" i="24"/>
  <c r="J5301" i="24"/>
  <c r="H5301" i="24"/>
  <c r="J5201" i="24"/>
  <c r="H5201" i="24"/>
  <c r="J5141" i="24"/>
  <c r="H5141" i="24"/>
  <c r="J4921" i="24"/>
  <c r="H4921" i="24"/>
  <c r="J4621" i="24"/>
  <c r="H4621" i="24"/>
  <c r="J3441" i="24"/>
  <c r="H3441" i="24"/>
  <c r="J3161" i="24"/>
  <c r="H3161" i="24"/>
  <c r="J3121" i="24"/>
  <c r="H3121" i="24"/>
  <c r="J3061" i="24"/>
  <c r="H3061" i="24"/>
  <c r="J3001" i="24"/>
  <c r="H3001" i="24"/>
  <c r="J2821" i="24"/>
  <c r="H2821" i="24"/>
  <c r="J2701" i="24"/>
  <c r="H2701" i="24"/>
  <c r="J2641" i="24"/>
  <c r="H2641" i="24"/>
  <c r="J2581" i="24"/>
  <c r="H2581" i="24"/>
  <c r="J2541" i="24"/>
  <c r="H2541" i="24"/>
  <c r="J2481" i="24"/>
  <c r="H2481" i="24"/>
  <c r="J4220" i="24"/>
  <c r="H4220" i="24"/>
  <c r="J4100" i="24"/>
  <c r="H4100" i="24"/>
  <c r="J4040" i="24"/>
  <c r="H4040" i="24"/>
  <c r="J3840" i="24"/>
  <c r="H3840" i="24"/>
  <c r="J3620" i="24"/>
  <c r="H3620" i="24"/>
  <c r="J3460" i="24"/>
  <c r="H3460" i="24"/>
  <c r="J3180" i="24"/>
  <c r="H3180" i="24"/>
  <c r="J3120" i="24"/>
  <c r="H3120" i="24"/>
  <c r="J3080" i="24"/>
  <c r="H3080" i="24"/>
  <c r="J2960" i="24"/>
  <c r="H2960" i="24"/>
  <c r="J2740" i="24"/>
  <c r="H2740" i="24"/>
  <c r="J2700" i="24"/>
  <c r="H2700" i="24"/>
  <c r="J2600" i="24"/>
  <c r="H2600" i="24"/>
  <c r="J2540" i="24"/>
  <c r="H2540" i="24"/>
  <c r="J1780" i="24"/>
  <c r="H1780" i="24"/>
  <c r="J1720" i="24"/>
  <c r="H1720" i="24"/>
  <c r="J1380" i="24"/>
  <c r="H1380" i="24"/>
  <c r="J1320" i="24"/>
  <c r="H1320" i="24"/>
  <c r="J1280" i="24"/>
  <c r="H1280" i="24"/>
  <c r="J940" i="24"/>
  <c r="H940" i="24"/>
  <c r="J820" i="24"/>
  <c r="H820" i="24"/>
  <c r="J620" i="24"/>
  <c r="H620" i="24"/>
  <c r="J500" i="24"/>
  <c r="H500" i="24"/>
  <c r="J260" i="24"/>
  <c r="H260" i="24"/>
  <c r="J80" i="24"/>
  <c r="H80" i="24"/>
  <c r="H5541" i="24"/>
  <c r="H3501" i="24"/>
  <c r="J5419" i="24"/>
  <c r="H5419" i="24"/>
  <c r="J5039" i="24"/>
  <c r="H5039" i="24"/>
  <c r="J4759" i="24"/>
  <c r="H4759" i="24"/>
  <c r="J4619" i="24"/>
  <c r="H4619" i="24"/>
  <c r="J4179" i="24"/>
  <c r="H4179" i="24"/>
  <c r="J3839" i="24"/>
  <c r="H3839" i="24"/>
  <c r="J3599" i="24"/>
  <c r="H3599" i="24"/>
  <c r="J3479" i="24"/>
  <c r="H3479" i="24"/>
  <c r="J3439" i="24"/>
  <c r="H3439" i="24"/>
  <c r="J2399" i="24"/>
  <c r="H2399" i="24"/>
  <c r="J1759" i="24"/>
  <c r="H1759" i="24"/>
  <c r="J1699" i="24"/>
  <c r="H1699" i="24"/>
  <c r="J859" i="24"/>
  <c r="H859" i="24"/>
  <c r="J599" i="24"/>
  <c r="H599" i="24"/>
  <c r="H6340" i="24"/>
  <c r="H4221" i="24"/>
  <c r="H59" i="24"/>
  <c r="J6318" i="24"/>
  <c r="H6318" i="24"/>
  <c r="J6098" i="24"/>
  <c r="H6098" i="24"/>
  <c r="J5678" i="24"/>
  <c r="H5678" i="24"/>
  <c r="J4878" i="24"/>
  <c r="H4878" i="24"/>
  <c r="J4478" i="24"/>
  <c r="H4478" i="24"/>
  <c r="J4438" i="24"/>
  <c r="H4438" i="24"/>
  <c r="J4378" i="24"/>
  <c r="H4378" i="24"/>
  <c r="J4298" i="24"/>
  <c r="H4298" i="24"/>
  <c r="J4258" i="24"/>
  <c r="H4258" i="24"/>
  <c r="J4218" i="24"/>
  <c r="H4218" i="24"/>
  <c r="J4178" i="24"/>
  <c r="H4178" i="24"/>
  <c r="J4098" i="24"/>
  <c r="H4098" i="24"/>
  <c r="J4058" i="24"/>
  <c r="H4058" i="24"/>
  <c r="J3938" i="24"/>
  <c r="H3938" i="24"/>
  <c r="J3898" i="24"/>
  <c r="H3898" i="24"/>
  <c r="J3778" i="24"/>
  <c r="H3778" i="24"/>
  <c r="J3738" i="24"/>
  <c r="H3738" i="24"/>
  <c r="J3658" i="24"/>
  <c r="H3658" i="24"/>
  <c r="J3598" i="24"/>
  <c r="H3598" i="24"/>
  <c r="J3558" i="24"/>
  <c r="H3558" i="24"/>
  <c r="J3458" i="24"/>
  <c r="H3458" i="24"/>
  <c r="J3418" i="24"/>
  <c r="H3418" i="24"/>
  <c r="J3358" i="24"/>
  <c r="H3358" i="24"/>
  <c r="J3198" i="24"/>
  <c r="H3198" i="24"/>
  <c r="J3178" i="24"/>
  <c r="H3178" i="24"/>
  <c r="J3138" i="24"/>
  <c r="H3138" i="24"/>
  <c r="J3118" i="24"/>
  <c r="H3118" i="24"/>
  <c r="J3038" i="24"/>
  <c r="H3038" i="24"/>
  <c r="J2998" i="24"/>
  <c r="H2998" i="24"/>
  <c r="J2858" i="24"/>
  <c r="H2858" i="24"/>
  <c r="J2818" i="24"/>
  <c r="H2818" i="24"/>
  <c r="J2738" i="24"/>
  <c r="H2738" i="24"/>
  <c r="J2698" i="24"/>
  <c r="H2698" i="24"/>
  <c r="J2598" i="24"/>
  <c r="H2598" i="24"/>
  <c r="J2438" i="24"/>
  <c r="H2438" i="24"/>
  <c r="J2218" i="24"/>
  <c r="H2218" i="24"/>
  <c r="J2098" i="24"/>
  <c r="H2098" i="24"/>
  <c r="J1998" i="24"/>
  <c r="H1998" i="24"/>
  <c r="J1958" i="24"/>
  <c r="H1958" i="24"/>
  <c r="J1758" i="24"/>
  <c r="H1758" i="24"/>
  <c r="J1678" i="24"/>
  <c r="H1678" i="24"/>
  <c r="J1638" i="24"/>
  <c r="H1638" i="24"/>
  <c r="J1318" i="24"/>
  <c r="H1318" i="24"/>
  <c r="J1218" i="24"/>
  <c r="H1218" i="24"/>
  <c r="J1138" i="24"/>
  <c r="H1138" i="24"/>
  <c r="J1018" i="24"/>
  <c r="H1018" i="24"/>
  <c r="J978" i="24"/>
  <c r="H978" i="24"/>
  <c r="J938" i="24"/>
  <c r="H938" i="24"/>
  <c r="J798" i="24"/>
  <c r="H798" i="24"/>
  <c r="J618" i="24"/>
  <c r="H618" i="24"/>
  <c r="J478" i="24"/>
  <c r="H478" i="24"/>
  <c r="J398" i="24"/>
  <c r="H398" i="24"/>
  <c r="J378" i="24"/>
  <c r="H378" i="24"/>
  <c r="J338" i="24"/>
  <c r="H338" i="24"/>
  <c r="J238" i="24"/>
  <c r="H238" i="24"/>
  <c r="J138" i="24"/>
  <c r="H138" i="24"/>
  <c r="J98" i="24"/>
  <c r="H98" i="24"/>
  <c r="J38" i="24"/>
  <c r="H38" i="24"/>
  <c r="H2618" i="24"/>
  <c r="J5837" i="24"/>
  <c r="H5837" i="24"/>
  <c r="J5257" i="24"/>
  <c r="H5257" i="24"/>
  <c r="J4377" i="24"/>
  <c r="H4377" i="24"/>
  <c r="J4177" i="24"/>
  <c r="H4177" i="24"/>
  <c r="J3957" i="24"/>
  <c r="H3957" i="24"/>
  <c r="J3617" i="24"/>
  <c r="H3617" i="24"/>
  <c r="J2257" i="24"/>
  <c r="H2257" i="24"/>
  <c r="J1657" i="24"/>
  <c r="H1657" i="24"/>
  <c r="J1297" i="24"/>
  <c r="H1297" i="24"/>
  <c r="J817" i="24"/>
  <c r="H817" i="24"/>
  <c r="J537" i="24"/>
  <c r="H537" i="24"/>
  <c r="J417" i="24"/>
  <c r="H417" i="24"/>
  <c r="J357" i="24"/>
  <c r="H357" i="24"/>
  <c r="J317" i="24"/>
  <c r="H317" i="24"/>
  <c r="J217" i="24"/>
  <c r="H217" i="24"/>
  <c r="J117" i="24"/>
  <c r="H117" i="24"/>
  <c r="J77" i="24"/>
  <c r="H77" i="24"/>
  <c r="H5138" i="24"/>
  <c r="H3977" i="24"/>
  <c r="H778" i="24"/>
  <c r="H5137" i="24"/>
  <c r="H3841" i="24"/>
  <c r="H3419" i="24"/>
  <c r="H2921" i="24"/>
  <c r="H2680" i="24"/>
  <c r="H880" i="24"/>
  <c r="H437" i="24"/>
  <c r="H4418" i="24"/>
  <c r="H3218" i="24"/>
  <c r="H2920" i="24"/>
  <c r="H2678" i="24"/>
  <c r="H960" i="24"/>
  <c r="H879" i="24"/>
  <c r="H358" i="24"/>
  <c r="H4541" i="24"/>
  <c r="H1340" i="24"/>
  <c r="H958" i="24"/>
  <c r="H878" i="24"/>
  <c r="H840" i="24"/>
  <c r="H477" i="24"/>
  <c r="J6233" i="24"/>
  <c r="H6233" i="24"/>
  <c r="J6193" i="24"/>
  <c r="H6193" i="24"/>
  <c r="J6153" i="24"/>
  <c r="H6153" i="24"/>
  <c r="J6113" i="24"/>
  <c r="H6113" i="24"/>
  <c r="J6073" i="24"/>
  <c r="H6073" i="24"/>
  <c r="J5953" i="24"/>
  <c r="H5953" i="24"/>
  <c r="J5933" i="24"/>
  <c r="H5933" i="24"/>
  <c r="J5893" i="24"/>
  <c r="H5893" i="24"/>
  <c r="J5813" i="24"/>
  <c r="H5813" i="24"/>
  <c r="J5393" i="24"/>
  <c r="H5393" i="24"/>
  <c r="J4993" i="24"/>
  <c r="H4993" i="24"/>
  <c r="J4713" i="24"/>
  <c r="H4713" i="24"/>
  <c r="J4673" i="24"/>
  <c r="H4673" i="24"/>
  <c r="J4633" i="24"/>
  <c r="H4633" i="24"/>
  <c r="J4553" i="24"/>
  <c r="H4553" i="24"/>
  <c r="J4453" i="24"/>
  <c r="H4453" i="24"/>
  <c r="J4273" i="24"/>
  <c r="H4273" i="24"/>
  <c r="J4233" i="24"/>
  <c r="H4233" i="24"/>
  <c r="J4193" i="24"/>
  <c r="H4193" i="24"/>
  <c r="J4153" i="24"/>
  <c r="H4153" i="24"/>
  <c r="J3953" i="24"/>
  <c r="H3953" i="24"/>
  <c r="J3833" i="24"/>
  <c r="H3833" i="24"/>
  <c r="J3753" i="24"/>
  <c r="H3753" i="24"/>
  <c r="J3633" i="24"/>
  <c r="H3633" i="24"/>
  <c r="J3413" i="24"/>
  <c r="H3413" i="24"/>
  <c r="J3373" i="24"/>
  <c r="H3373" i="24"/>
  <c r="J3233" i="24"/>
  <c r="H3233" i="24"/>
  <c r="J3193" i="24"/>
  <c r="H3193" i="24"/>
  <c r="J3173" i="24"/>
  <c r="H3173" i="24"/>
  <c r="J3053" i="24"/>
  <c r="H3053" i="24"/>
  <c r="J3013" i="24"/>
  <c r="H3013" i="24"/>
  <c r="J2973" i="24"/>
  <c r="H2973" i="24"/>
  <c r="J2893" i="24"/>
  <c r="H2893" i="24"/>
  <c r="J2813" i="24"/>
  <c r="H2813" i="24"/>
  <c r="J2773" i="24"/>
  <c r="H2773" i="24"/>
  <c r="J2733" i="24"/>
  <c r="H2733" i="24"/>
  <c r="J2693" i="24"/>
  <c r="H2693" i="24"/>
  <c r="J2653" i="24"/>
  <c r="H2653" i="24"/>
  <c r="J2533" i="24"/>
  <c r="H2533" i="24"/>
  <c r="J2353" i="24"/>
  <c r="H2353" i="24"/>
  <c r="J2253" i="24"/>
  <c r="H2253" i="24"/>
  <c r="J2213" i="24"/>
  <c r="H2213" i="24"/>
  <c r="J2133" i="24"/>
  <c r="H2133" i="24"/>
  <c r="J2053" i="24"/>
  <c r="H2053" i="24"/>
  <c r="J1993" i="24"/>
  <c r="H1993" i="24"/>
  <c r="J1913" i="24"/>
  <c r="H1913" i="24"/>
  <c r="J1873" i="24"/>
  <c r="H1873" i="24"/>
  <c r="J1793" i="24"/>
  <c r="H1793" i="24"/>
  <c r="J1613" i="24"/>
  <c r="H1613" i="24"/>
  <c r="J1353" i="24"/>
  <c r="H1353" i="24"/>
  <c r="J1273" i="24"/>
  <c r="H1273" i="24"/>
  <c r="J1253" i="24"/>
  <c r="H1253" i="24"/>
  <c r="J1213" i="24"/>
  <c r="H1213" i="24"/>
  <c r="J1173" i="24"/>
  <c r="H1173" i="24"/>
  <c r="J1133" i="24"/>
  <c r="H1133" i="24"/>
  <c r="J1013" i="24"/>
  <c r="H1013" i="24"/>
  <c r="J973" i="24"/>
  <c r="H973" i="24"/>
  <c r="J873" i="24"/>
  <c r="H873" i="24"/>
  <c r="J793" i="24"/>
  <c r="H793" i="24"/>
  <c r="J653" i="24"/>
  <c r="H653" i="24"/>
  <c r="J533" i="24"/>
  <c r="H533" i="24"/>
  <c r="J513" i="24"/>
  <c r="H513" i="24"/>
  <c r="J413" i="24"/>
  <c r="H413" i="24"/>
  <c r="J353" i="24"/>
  <c r="H353" i="24"/>
  <c r="J293" i="24"/>
  <c r="H293" i="24"/>
  <c r="J253" i="24"/>
  <c r="H253" i="24"/>
  <c r="J213" i="24"/>
  <c r="H213" i="24"/>
  <c r="J193" i="24"/>
  <c r="H193" i="24"/>
  <c r="J173" i="24"/>
  <c r="H173" i="24"/>
  <c r="J113" i="24"/>
  <c r="H113" i="24"/>
  <c r="J73" i="24"/>
  <c r="H73" i="24"/>
  <c r="J53" i="24"/>
  <c r="H53" i="24"/>
  <c r="J33" i="24"/>
  <c r="H33" i="24"/>
  <c r="J13" i="24"/>
  <c r="H13" i="24"/>
  <c r="H5133" i="24"/>
  <c r="H3473" i="24"/>
  <c r="H2913" i="24"/>
  <c r="H2338" i="24"/>
  <c r="H2038" i="24"/>
  <c r="H1439" i="24"/>
  <c r="H1339" i="24"/>
  <c r="H1258" i="24"/>
  <c r="H953" i="24"/>
  <c r="J3172" i="24"/>
  <c r="H3172" i="24"/>
  <c r="J2992" i="24"/>
  <c r="H2992" i="24"/>
  <c r="J2952" i="24"/>
  <c r="H2952" i="24"/>
  <c r="J2792" i="24"/>
  <c r="H2792" i="24"/>
  <c r="J2752" i="24"/>
  <c r="H2752" i="24"/>
  <c r="J2712" i="24"/>
  <c r="H2712" i="24"/>
  <c r="J2672" i="24"/>
  <c r="H2672" i="24"/>
  <c r="J2632" i="24"/>
  <c r="H2632" i="24"/>
  <c r="J2592" i="24"/>
  <c r="H2592" i="24"/>
  <c r="J2552" i="24"/>
  <c r="H2552" i="24"/>
  <c r="J2532" i="24"/>
  <c r="H2532" i="24"/>
  <c r="J2492" i="24"/>
  <c r="H2492" i="24"/>
  <c r="J2452" i="24"/>
  <c r="H2452" i="24"/>
  <c r="J2372" i="24"/>
  <c r="H2372" i="24"/>
  <c r="J2312" i="24"/>
  <c r="H2312" i="24"/>
  <c r="J2232" i="24"/>
  <c r="H2232" i="24"/>
  <c r="J2092" i="24"/>
  <c r="H2092" i="24"/>
  <c r="J2052" i="24"/>
  <c r="H2052" i="24"/>
  <c r="J1992" i="24"/>
  <c r="H1992" i="24"/>
  <c r="J1872" i="24"/>
  <c r="H1872" i="24"/>
  <c r="J1832" i="24"/>
  <c r="H1832" i="24"/>
  <c r="J1592" i="24"/>
  <c r="H1592" i="24"/>
  <c r="J1552" i="24"/>
  <c r="H1552" i="24"/>
  <c r="J1512" i="24"/>
  <c r="H1512" i="24"/>
  <c r="J1472" i="24"/>
  <c r="H1472" i="24"/>
  <c r="J1452" i="24"/>
  <c r="H1452" i="24"/>
  <c r="J1412" i="24"/>
  <c r="H1412" i="24"/>
  <c r="J1372" i="24"/>
  <c r="H1372" i="24"/>
  <c r="J1092" i="24"/>
  <c r="H1092" i="24"/>
  <c r="J1052" i="24"/>
  <c r="H1052" i="24"/>
  <c r="J1012" i="24"/>
  <c r="H1012" i="24"/>
  <c r="J972" i="24"/>
  <c r="H972" i="24"/>
  <c r="J932" i="24"/>
  <c r="H932" i="24"/>
  <c r="J892" i="24"/>
  <c r="H892" i="24"/>
  <c r="J852" i="24"/>
  <c r="H852" i="24"/>
  <c r="J692" i="24"/>
  <c r="H692" i="24"/>
  <c r="J652" i="24"/>
  <c r="H652" i="24"/>
  <c r="J612" i="24"/>
  <c r="H612" i="24"/>
  <c r="J592" i="24"/>
  <c r="H592" i="24"/>
  <c r="J532" i="24"/>
  <c r="H532" i="24"/>
  <c r="H5299" i="24"/>
  <c r="H5173" i="24"/>
  <c r="H4597" i="24"/>
  <c r="H3901" i="24"/>
  <c r="H3597" i="24"/>
  <c r="H1492" i="24"/>
  <c r="H1433" i="24"/>
  <c r="H952" i="24"/>
  <c r="H838" i="24"/>
  <c r="H5233" i="24"/>
  <c r="H4198" i="24"/>
  <c r="H4080" i="24"/>
  <c r="H3538" i="24"/>
  <c r="H2732" i="24"/>
  <c r="H4733" i="24"/>
  <c r="H4593" i="24"/>
  <c r="H4458" i="24"/>
  <c r="H4197" i="24"/>
  <c r="H3398" i="24"/>
  <c r="H2378" i="24"/>
  <c r="H1117" i="24"/>
  <c r="H573" i="24"/>
  <c r="H5959" i="24"/>
  <c r="H4653" i="24"/>
  <c r="H3820" i="24"/>
  <c r="H2972" i="24"/>
  <c r="H1972" i="24"/>
  <c r="H5957" i="24"/>
  <c r="H4853" i="24"/>
  <c r="H3819" i="24"/>
  <c r="H3701" i="24"/>
  <c r="H3640" i="24"/>
  <c r="H3338" i="24"/>
  <c r="H3272" i="24"/>
  <c r="H2658" i="24"/>
  <c r="H2472" i="24"/>
  <c r="H2418" i="24"/>
  <c r="H5353" i="24"/>
  <c r="H5161" i="24"/>
  <c r="H4138" i="24"/>
  <c r="H3818" i="24"/>
  <c r="H3639" i="24"/>
  <c r="H5159" i="24"/>
  <c r="H4133" i="24"/>
  <c r="H3817" i="24"/>
  <c r="H3698" i="24"/>
  <c r="H2413" i="24"/>
  <c r="H2137" i="24"/>
  <c r="H2072" i="24"/>
  <c r="H1532" i="24"/>
  <c r="H1152" i="24"/>
  <c r="H1112" i="24"/>
  <c r="H1078" i="24"/>
  <c r="H1039" i="24"/>
  <c r="H118" i="24"/>
  <c r="J412" i="24"/>
  <c r="H412" i="24"/>
  <c r="J372" i="24"/>
  <c r="H372" i="24"/>
  <c r="J292" i="24"/>
  <c r="H292" i="24"/>
  <c r="J252" i="24"/>
  <c r="H252" i="24"/>
  <c r="J172" i="24"/>
  <c r="H172" i="24"/>
  <c r="J132" i="24"/>
  <c r="H132" i="24"/>
  <c r="J4086" i="24"/>
  <c r="H4086" i="24"/>
  <c r="J4006" i="24"/>
  <c r="H4006" i="24"/>
  <c r="J3946" i="24"/>
  <c r="H3946" i="24"/>
  <c r="J3906" i="24"/>
  <c r="H3906" i="24"/>
  <c r="J3806" i="24"/>
  <c r="H3806" i="24"/>
  <c r="J3706" i="24"/>
  <c r="H3706" i="24"/>
  <c r="J3486" i="24"/>
  <c r="H3486" i="24"/>
  <c r="J3406" i="24"/>
  <c r="H3406" i="24"/>
  <c r="J3066" i="24"/>
  <c r="H3066" i="24"/>
  <c r="J3026" i="24"/>
  <c r="H3026" i="24"/>
  <c r="J2986" i="24"/>
  <c r="H2986" i="24"/>
  <c r="J2846" i="24"/>
  <c r="H2846" i="24"/>
  <c r="J2806" i="24"/>
  <c r="H2806" i="24"/>
  <c r="J2646" i="24"/>
  <c r="H2646" i="24"/>
  <c r="J2606" i="24"/>
  <c r="H2606" i="24"/>
  <c r="J2546" i="24"/>
  <c r="H2546" i="24"/>
  <c r="J2506" i="24"/>
  <c r="H2506" i="24"/>
  <c r="J2286" i="24"/>
  <c r="H2286" i="24"/>
  <c r="J2086" i="24"/>
  <c r="H2086" i="24"/>
  <c r="J1786" i="24"/>
  <c r="H1786" i="24"/>
  <c r="J1766" i="24"/>
  <c r="H1766" i="24"/>
  <c r="J1726" i="24"/>
  <c r="H1726" i="24"/>
  <c r="J1646" i="24"/>
  <c r="H1646" i="24"/>
  <c r="J1606" i="24"/>
  <c r="H1606" i="24"/>
  <c r="J1566" i="24"/>
  <c r="H1566" i="24"/>
  <c r="J1166" i="24"/>
  <c r="H1166" i="24"/>
  <c r="J352" i="24"/>
  <c r="H352" i="24"/>
  <c r="J312" i="24"/>
  <c r="H312" i="24"/>
  <c r="J272" i="24"/>
  <c r="H272" i="24"/>
  <c r="J192" i="24"/>
  <c r="H192" i="24"/>
  <c r="J152" i="24"/>
  <c r="H152" i="24"/>
  <c r="J52" i="24"/>
  <c r="H52" i="24"/>
  <c r="J12" i="24"/>
  <c r="H12" i="24"/>
  <c r="H112" i="24"/>
  <c r="H72" i="24"/>
  <c r="J4146" i="24"/>
  <c r="H4146" i="24"/>
  <c r="J4106" i="24"/>
  <c r="H4106" i="24"/>
  <c r="J3846" i="24"/>
  <c r="H3846" i="24"/>
  <c r="J3586" i="24"/>
  <c r="H3586" i="24"/>
  <c r="J3426" i="24"/>
  <c r="H3426" i="24"/>
  <c r="J3346" i="24"/>
  <c r="H3346" i="24"/>
  <c r="J3306" i="24"/>
  <c r="H3306" i="24"/>
  <c r="J3246" i="24"/>
  <c r="H3246" i="24"/>
  <c r="J3206" i="24"/>
  <c r="H3206" i="24"/>
  <c r="J3186" i="24"/>
  <c r="H3186" i="24"/>
  <c r="J3146" i="24"/>
  <c r="H3146" i="24"/>
  <c r="J3086" i="24"/>
  <c r="H3086" i="24"/>
  <c r="J2626" i="24"/>
  <c r="H2626" i="24"/>
  <c r="J2586" i="24"/>
  <c r="H2586" i="24"/>
  <c r="J2446" i="24"/>
  <c r="H2446" i="24"/>
  <c r="J2406" i="24"/>
  <c r="H2406" i="24"/>
  <c r="J2186" i="24"/>
  <c r="H2186" i="24"/>
  <c r="J2146" i="24"/>
  <c r="H2146" i="24"/>
  <c r="J2106" i="24"/>
  <c r="H2106" i="24"/>
  <c r="J2046" i="24"/>
  <c r="H2046" i="24"/>
  <c r="J2006" i="24"/>
  <c r="H2006" i="24"/>
  <c r="J1966" i="24"/>
  <c r="H1966" i="24"/>
  <c r="J1466" i="24"/>
  <c r="H1466" i="24"/>
  <c r="J1406" i="24"/>
  <c r="H1406" i="24"/>
  <c r="J1366" i="24"/>
  <c r="H1366" i="24"/>
  <c r="J1346" i="24"/>
  <c r="H1346" i="24"/>
  <c r="J1306" i="24"/>
  <c r="H1306" i="24"/>
  <c r="J1286" i="24"/>
  <c r="H1286" i="24"/>
  <c r="J1266" i="24"/>
  <c r="H1266" i="24"/>
  <c r="J1226" i="24"/>
  <c r="H1226" i="24"/>
  <c r="J1206" i="24"/>
  <c r="H1206" i="24"/>
  <c r="J1126" i="24"/>
  <c r="H1126" i="24"/>
  <c r="J1066" i="24"/>
  <c r="H1066" i="24"/>
  <c r="J1046" i="24"/>
  <c r="H1046" i="24"/>
  <c r="J1006" i="24"/>
  <c r="H1006" i="24"/>
  <c r="J986" i="24"/>
  <c r="H986" i="24"/>
  <c r="J946" i="24"/>
  <c r="H946" i="24"/>
  <c r="J886" i="24"/>
  <c r="H886" i="24"/>
  <c r="J846" i="24"/>
  <c r="H846" i="24"/>
  <c r="J826" i="24"/>
  <c r="H826" i="24"/>
  <c r="J746" i="24"/>
  <c r="H746" i="24"/>
  <c r="J726" i="24"/>
  <c r="H726" i="24"/>
  <c r="J686" i="24"/>
  <c r="H686" i="24"/>
  <c r="J646" i="24"/>
  <c r="H646" i="24"/>
  <c r="J586" i="24"/>
  <c r="H586" i="24"/>
  <c r="J566" i="24"/>
  <c r="H566" i="24"/>
  <c r="J546" i="24"/>
  <c r="H546" i="24"/>
  <c r="J526" i="24"/>
  <c r="H526" i="24"/>
  <c r="J486" i="24"/>
  <c r="H486" i="24"/>
  <c r="J446" i="24"/>
  <c r="H446" i="24"/>
  <c r="J426" i="24"/>
  <c r="H426" i="24"/>
  <c r="J386" i="24"/>
  <c r="H386" i="24"/>
  <c r="J346" i="24"/>
  <c r="H346" i="24"/>
  <c r="J326" i="24"/>
  <c r="H326" i="24"/>
  <c r="J286" i="24"/>
  <c r="H286" i="24"/>
  <c r="J226" i="24"/>
  <c r="H226" i="24"/>
  <c r="J206" i="24"/>
  <c r="H206" i="24"/>
  <c r="J166" i="24"/>
  <c r="H166" i="24"/>
  <c r="J106" i="24"/>
  <c r="H106" i="24"/>
  <c r="J66" i="24"/>
  <c r="H66" i="24"/>
  <c r="J6" i="24"/>
  <c r="H6" i="24"/>
  <c r="H3366" i="24"/>
  <c r="H2946" i="24"/>
  <c r="H626" i="24"/>
  <c r="H146" i="24"/>
  <c r="H32" i="24"/>
  <c r="J6345" i="24"/>
  <c r="H6345" i="24"/>
  <c r="J6305" i="24"/>
  <c r="H6305" i="24"/>
  <c r="J6185" i="24"/>
  <c r="H6185" i="24"/>
  <c r="J6005" i="24"/>
  <c r="H6005" i="24"/>
  <c r="J5885" i="24"/>
  <c r="H5885" i="24"/>
  <c r="J5645" i="24"/>
  <c r="H5645" i="24"/>
  <c r="J5605" i="24"/>
  <c r="H5605" i="24"/>
  <c r="J5465" i="24"/>
  <c r="H5465" i="24"/>
  <c r="J5305" i="24"/>
  <c r="H5305" i="24"/>
  <c r="J4845" i="24"/>
  <c r="H4845" i="24"/>
  <c r="J4685" i="24"/>
  <c r="H4685" i="24"/>
  <c r="J4445" i="24"/>
  <c r="H4445" i="24"/>
  <c r="J4045" i="24"/>
  <c r="H4045" i="24"/>
  <c r="J3985" i="24"/>
  <c r="H3985" i="24"/>
  <c r="J3905" i="24"/>
  <c r="H3905" i="24"/>
  <c r="J3525" i="24"/>
  <c r="H3525" i="24"/>
  <c r="J3325" i="24"/>
  <c r="H3325" i="24"/>
  <c r="J3305" i="24"/>
  <c r="H3305" i="24"/>
  <c r="J3205" i="24"/>
  <c r="H3205" i="24"/>
  <c r="J3165" i="24"/>
  <c r="H3165" i="24"/>
  <c r="J3105" i="24"/>
  <c r="H3105" i="24"/>
  <c r="J3085" i="24"/>
  <c r="H3085" i="24"/>
  <c r="J2805" i="24"/>
  <c r="H2805" i="24"/>
  <c r="J2625" i="24"/>
  <c r="H2625" i="24"/>
  <c r="J2345" i="24"/>
  <c r="H2345" i="24"/>
  <c r="J2045" i="24"/>
  <c r="H2045" i="24"/>
  <c r="J2005" i="24"/>
  <c r="H2005" i="24"/>
  <c r="J1965" i="24"/>
  <c r="H1965" i="24"/>
  <c r="J1345" i="24"/>
  <c r="H1345" i="24"/>
  <c r="J1285" i="24"/>
  <c r="H1285" i="24"/>
  <c r="J1225" i="24"/>
  <c r="H1225" i="24"/>
  <c r="J1165" i="24"/>
  <c r="H1165" i="24"/>
  <c r="J1125" i="24"/>
  <c r="H1125" i="24"/>
  <c r="J1065" i="24"/>
  <c r="H1065" i="24"/>
  <c r="J1025" i="24"/>
  <c r="H1025" i="24"/>
  <c r="J985" i="24"/>
  <c r="H985" i="24"/>
  <c r="J885" i="24"/>
  <c r="H885" i="24"/>
  <c r="J825" i="24"/>
  <c r="H825" i="24"/>
  <c r="J805" i="24"/>
  <c r="H805" i="24"/>
  <c r="J745" i="24"/>
  <c r="H745" i="24"/>
  <c r="J725" i="24"/>
  <c r="H725" i="24"/>
  <c r="J685" i="24"/>
  <c r="H685" i="24"/>
  <c r="J585" i="24"/>
  <c r="H585" i="24"/>
  <c r="J565" i="24"/>
  <c r="H565" i="24"/>
  <c r="J545" i="24"/>
  <c r="H545" i="24"/>
  <c r="J525" i="24"/>
  <c r="H525" i="24"/>
  <c r="J505" i="24"/>
  <c r="H505" i="24"/>
  <c r="J445" i="24"/>
  <c r="H445" i="24"/>
  <c r="J425" i="24"/>
  <c r="H425" i="24"/>
  <c r="J385" i="24"/>
  <c r="H385" i="24"/>
  <c r="J345" i="24"/>
  <c r="H345" i="24"/>
  <c r="J325" i="24"/>
  <c r="H325" i="24"/>
  <c r="J265" i="24"/>
  <c r="H265" i="24"/>
  <c r="J245" i="24"/>
  <c r="H245" i="24"/>
  <c r="J165" i="24"/>
  <c r="H165" i="24"/>
  <c r="J65" i="24"/>
  <c r="H65" i="24"/>
  <c r="J25" i="24"/>
  <c r="H25" i="24"/>
  <c r="J5" i="24"/>
  <c r="H5" i="24"/>
  <c r="H4805" i="24"/>
  <c r="H4485" i="24"/>
  <c r="H4046" i="24"/>
  <c r="H3826" i="24"/>
  <c r="H3726" i="24"/>
  <c r="H2945" i="24"/>
  <c r="H1946" i="24"/>
  <c r="H1906" i="24"/>
  <c r="H1666" i="24"/>
  <c r="H1246" i="24"/>
  <c r="H966" i="24"/>
  <c r="H625" i="24"/>
  <c r="H145" i="24"/>
  <c r="H3866" i="24"/>
  <c r="H3725" i="24"/>
  <c r="H3666" i="24"/>
  <c r="H3566" i="24"/>
  <c r="H3506" i="24"/>
  <c r="H2686" i="24"/>
  <c r="H2306" i="24"/>
  <c r="H2206" i="24"/>
  <c r="H1945" i="24"/>
  <c r="H1905" i="24"/>
  <c r="H1506" i="24"/>
  <c r="H965" i="24"/>
  <c r="H3986" i="24"/>
  <c r="H3865" i="24"/>
  <c r="H3505" i="24"/>
  <c r="H3226" i="24"/>
  <c r="H706" i="24"/>
  <c r="H666" i="24"/>
  <c r="J6342" i="24"/>
  <c r="H6342" i="24"/>
  <c r="J6322" i="24"/>
  <c r="H6322" i="24"/>
  <c r="J6262" i="24"/>
  <c r="H6262" i="24"/>
  <c r="J6222" i="24"/>
  <c r="H6222" i="24"/>
  <c r="J6202" i="24"/>
  <c r="H6202" i="24"/>
  <c r="J6182" i="24"/>
  <c r="H6182" i="24"/>
  <c r="J6062" i="24"/>
  <c r="H6062" i="24"/>
  <c r="J6002" i="24"/>
  <c r="H6002" i="24"/>
  <c r="J5942" i="24"/>
  <c r="H5942" i="24"/>
  <c r="J5802" i="24"/>
  <c r="H5802" i="24"/>
  <c r="J5782" i="24"/>
  <c r="H5782" i="24"/>
  <c r="J5722" i="24"/>
  <c r="H5722" i="24"/>
  <c r="J5662" i="24"/>
  <c r="H5662" i="24"/>
  <c r="J5602" i="24"/>
  <c r="H5602" i="24"/>
  <c r="J5482" i="24"/>
  <c r="H5482" i="24"/>
  <c r="J5442" i="24"/>
  <c r="H5442" i="24"/>
  <c r="J5422" i="24"/>
  <c r="H5422" i="24"/>
  <c r="J5362" i="24"/>
  <c r="H5362" i="24"/>
  <c r="J5302" i="24"/>
  <c r="H5302" i="24"/>
  <c r="J5202" i="24"/>
  <c r="H5202" i="24"/>
  <c r="J5042" i="24"/>
  <c r="H5042" i="24"/>
  <c r="J4942" i="24"/>
  <c r="H4942" i="24"/>
  <c r="J4882" i="24"/>
  <c r="H4882" i="24"/>
  <c r="J4842" i="24"/>
  <c r="H4842" i="24"/>
  <c r="J4802" i="24"/>
  <c r="H4802" i="24"/>
  <c r="J4782" i="24"/>
  <c r="H4782" i="24"/>
  <c r="J4742" i="24"/>
  <c r="H4742" i="24"/>
  <c r="J4682" i="24"/>
  <c r="H4682" i="24"/>
  <c r="J4642" i="24"/>
  <c r="H4642" i="24"/>
  <c r="J4562" i="24"/>
  <c r="H4562" i="24"/>
  <c r="J4542" i="24"/>
  <c r="H4542" i="24"/>
  <c r="J4502" i="24"/>
  <c r="H4502" i="24"/>
  <c r="J4442" i="24"/>
  <c r="H4442" i="24"/>
  <c r="J4402" i="24"/>
  <c r="H4402" i="24"/>
  <c r="J4382" i="24"/>
  <c r="H4382" i="24"/>
  <c r="J4342" i="24"/>
  <c r="H4342" i="24"/>
  <c r="J4242" i="24"/>
  <c r="H4242" i="24"/>
  <c r="J4162" i="24"/>
  <c r="H4162" i="24"/>
  <c r="J4042" i="24"/>
  <c r="H4042" i="24"/>
  <c r="J4022" i="24"/>
  <c r="H4022" i="24"/>
  <c r="J3982" i="24"/>
  <c r="H3982" i="24"/>
  <c r="J3962" i="24"/>
  <c r="H3962" i="24"/>
  <c r="J3902" i="24"/>
  <c r="H3902" i="24"/>
  <c r="J3882" i="24"/>
  <c r="H3882" i="24"/>
  <c r="J3842" i="24"/>
  <c r="H3842" i="24"/>
  <c r="J3762" i="24"/>
  <c r="H3762" i="24"/>
  <c r="J3722" i="24"/>
  <c r="H3722" i="24"/>
  <c r="J3662" i="24"/>
  <c r="H3662" i="24"/>
  <c r="J3622" i="24"/>
  <c r="H3622" i="24"/>
  <c r="J3582" i="24"/>
  <c r="H3582" i="24"/>
  <c r="J3562" i="24"/>
  <c r="H3562" i="24"/>
  <c r="J3482" i="24"/>
  <c r="H3482" i="24"/>
  <c r="J3302" i="24"/>
  <c r="H3302" i="24"/>
  <c r="J3282" i="24"/>
  <c r="H3282" i="24"/>
  <c r="J3242" i="24"/>
  <c r="H3242" i="24"/>
  <c r="J3142" i="24"/>
  <c r="H3142" i="24"/>
  <c r="J3042" i="24"/>
  <c r="H3042" i="24"/>
  <c r="J2982" i="24"/>
  <c r="H2982" i="24"/>
  <c r="J2942" i="24"/>
  <c r="H2942" i="24"/>
  <c r="J2842" i="24"/>
  <c r="H2842" i="24"/>
  <c r="J2802" i="24"/>
  <c r="H2802" i="24"/>
  <c r="J2762" i="24"/>
  <c r="H2762" i="24"/>
  <c r="J2622" i="24"/>
  <c r="H2622" i="24"/>
  <c r="J2582" i="24"/>
  <c r="H2582" i="24"/>
  <c r="J2542" i="24"/>
  <c r="H2542" i="24"/>
  <c r="J2322" i="24"/>
  <c r="H2322" i="24"/>
  <c r="J2262" i="24"/>
  <c r="H2262" i="24"/>
  <c r="J2122" i="24"/>
  <c r="H2122" i="24"/>
  <c r="J2082" i="24"/>
  <c r="H2082" i="24"/>
  <c r="J2042" i="24"/>
  <c r="H2042" i="24"/>
  <c r="J2002" i="24"/>
  <c r="H2002" i="24"/>
  <c r="J1842" i="24"/>
  <c r="H1842" i="24"/>
  <c r="J1822" i="24"/>
  <c r="H1822" i="24"/>
  <c r="J1802" i="24"/>
  <c r="H1802" i="24"/>
  <c r="J1782" i="24"/>
  <c r="H1782" i="24"/>
  <c r="J1742" i="24"/>
  <c r="H1742" i="24"/>
  <c r="J1722" i="24"/>
  <c r="H1722" i="24"/>
  <c r="J1702" i="24"/>
  <c r="H1702" i="24"/>
  <c r="J1682" i="24"/>
  <c r="H1682" i="24"/>
  <c r="J1602" i="24"/>
  <c r="H1602" i="24"/>
  <c r="J1562" i="24"/>
  <c r="H1562" i="24"/>
  <c r="J1522" i="24"/>
  <c r="H1522" i="24"/>
  <c r="J1482" i="24"/>
  <c r="H1482" i="24"/>
  <c r="J1462" i="24"/>
  <c r="H1462" i="24"/>
  <c r="J1422" i="24"/>
  <c r="H1422" i="24"/>
  <c r="J1382" i="24"/>
  <c r="H1382" i="24"/>
  <c r="J1302" i="24"/>
  <c r="H1302" i="24"/>
  <c r="J1242" i="24"/>
  <c r="H1242" i="24"/>
  <c r="J1162" i="24"/>
  <c r="H1162" i="24"/>
  <c r="H1122" i="24"/>
  <c r="J1122" i="24"/>
  <c r="J1022" i="24"/>
  <c r="H1022" i="24"/>
  <c r="J962" i="24"/>
  <c r="H962" i="24"/>
  <c r="J902" i="24"/>
  <c r="H902" i="24"/>
  <c r="J882" i="24"/>
  <c r="H882" i="24"/>
  <c r="J722" i="24"/>
  <c r="H722" i="24"/>
  <c r="J682" i="24"/>
  <c r="H682" i="24"/>
  <c r="J642" i="24"/>
  <c r="H642" i="24"/>
  <c r="J622" i="24"/>
  <c r="H622" i="24"/>
  <c r="J602" i="24"/>
  <c r="H602" i="24"/>
  <c r="J422" i="24"/>
  <c r="H422" i="24"/>
  <c r="J382" i="24"/>
  <c r="H382" i="24"/>
  <c r="J242" i="24"/>
  <c r="H242" i="24"/>
  <c r="J182" i="24"/>
  <c r="H182" i="24"/>
  <c r="J142" i="24"/>
  <c r="H142" i="24"/>
  <c r="J42" i="24"/>
  <c r="H42" i="24"/>
  <c r="J2449" i="24"/>
  <c r="H2449" i="24"/>
  <c r="J2189" i="24"/>
  <c r="H2189" i="24"/>
  <c r="J1189" i="24"/>
  <c r="H1189" i="24"/>
  <c r="J929" i="24"/>
  <c r="H929" i="24"/>
  <c r="J789" i="24"/>
  <c r="H789" i="24"/>
  <c r="J709" i="24"/>
  <c r="H709" i="24"/>
  <c r="J449" i="24"/>
  <c r="H449" i="24"/>
  <c r="J349" i="24"/>
  <c r="H349" i="24"/>
  <c r="J329" i="24"/>
  <c r="H329" i="24"/>
  <c r="J289" i="24"/>
  <c r="H289" i="24"/>
  <c r="J209" i="24"/>
  <c r="H209" i="24"/>
  <c r="J49" i="24"/>
  <c r="H49" i="24"/>
  <c r="H2669" i="24"/>
  <c r="H1869" i="24"/>
  <c r="H1089" i="24"/>
  <c r="H489" i="24"/>
  <c r="H309" i="24"/>
  <c r="J6368" i="24"/>
  <c r="H6368" i="24"/>
  <c r="J6148" i="24"/>
  <c r="H6148" i="24"/>
  <c r="J6048" i="24"/>
  <c r="H6048" i="24"/>
  <c r="J5988" i="24"/>
  <c r="H5988" i="24"/>
  <c r="J5888" i="24"/>
  <c r="H5888" i="24"/>
  <c r="J5788" i="24"/>
  <c r="H5788" i="24"/>
  <c r="J5728" i="24"/>
  <c r="H5728" i="24"/>
  <c r="J5588" i="24"/>
  <c r="H5588" i="24"/>
  <c r="J5348" i="24"/>
  <c r="H5348" i="24"/>
  <c r="J5268" i="24"/>
  <c r="H5268" i="24"/>
  <c r="J5248" i="24"/>
  <c r="H5248" i="24"/>
  <c r="J5148" i="24"/>
  <c r="H5148" i="24"/>
  <c r="J5048" i="24"/>
  <c r="H5048" i="24"/>
  <c r="J4988" i="24"/>
  <c r="H4988" i="24"/>
  <c r="J4948" i="24"/>
  <c r="H4948" i="24"/>
  <c r="J4888" i="24"/>
  <c r="H4888" i="24"/>
  <c r="J4848" i="24"/>
  <c r="H4848" i="24"/>
  <c r="J4708" i="24"/>
  <c r="H4708" i="24"/>
  <c r="J4528" i="24"/>
  <c r="H4528" i="24"/>
  <c r="J4348" i="24"/>
  <c r="H4348" i="24"/>
  <c r="J4288" i="24"/>
  <c r="H4288" i="24"/>
  <c r="J4208" i="24"/>
  <c r="H4208" i="24"/>
  <c r="J4108" i="24"/>
  <c r="H4108" i="24"/>
  <c r="J3888" i="24"/>
  <c r="H3888" i="24"/>
  <c r="J3808" i="24"/>
  <c r="H3808" i="24"/>
  <c r="J3668" i="24"/>
  <c r="H3668" i="24"/>
  <c r="J3568" i="24"/>
  <c r="H3568" i="24"/>
  <c r="J3508" i="24"/>
  <c r="H3508" i="24"/>
  <c r="J3468" i="24"/>
  <c r="H3468" i="24"/>
  <c r="J3388" i="24"/>
  <c r="H3388" i="24"/>
  <c r="H3348" i="24"/>
  <c r="J3348" i="24"/>
  <c r="J3248" i="24"/>
  <c r="H3248" i="24"/>
  <c r="J3228" i="24"/>
  <c r="H3228" i="24"/>
  <c r="J3188" i="24"/>
  <c r="H3188" i="24"/>
  <c r="J3068" i="24"/>
  <c r="H3068" i="24"/>
  <c r="J3028" i="24"/>
  <c r="H3028" i="24"/>
  <c r="J2928" i="24"/>
  <c r="H2928" i="24"/>
  <c r="J2848" i="24"/>
  <c r="H2848" i="24"/>
  <c r="J2808" i="24"/>
  <c r="H2808" i="24"/>
  <c r="J2728" i="24"/>
  <c r="H2728" i="24"/>
  <c r="J2708" i="24"/>
  <c r="H2708" i="24"/>
  <c r="J2688" i="24"/>
  <c r="H2688" i="24"/>
  <c r="J2648" i="24"/>
  <c r="H2648" i="24"/>
  <c r="J2608" i="24"/>
  <c r="H2608" i="24"/>
  <c r="J2528" i="24"/>
  <c r="H2528" i="24"/>
  <c r="J2488" i="24"/>
  <c r="H2488" i="24"/>
  <c r="J2468" i="24"/>
  <c r="H2468" i="24"/>
  <c r="J2448" i="24"/>
  <c r="H2448" i="24"/>
  <c r="J2248" i="24"/>
  <c r="H2248" i="24"/>
  <c r="J2228" i="24"/>
  <c r="H2228" i="24"/>
  <c r="J2208" i="24"/>
  <c r="H2208" i="24"/>
  <c r="J2168" i="24"/>
  <c r="H2168" i="24"/>
  <c r="J2128" i="24"/>
  <c r="H2128" i="24"/>
  <c r="J1928" i="24"/>
  <c r="H1928" i="24"/>
  <c r="J1848" i="24"/>
  <c r="H1848" i="24"/>
  <c r="J1808" i="24"/>
  <c r="H1808" i="24"/>
  <c r="J1708" i="24"/>
  <c r="H1708" i="24"/>
  <c r="J1468" i="24"/>
  <c r="H1468" i="24"/>
  <c r="J1448" i="24"/>
  <c r="H1448" i="24"/>
  <c r="J1308" i="24"/>
  <c r="H1308" i="24"/>
  <c r="J1228" i="24"/>
  <c r="H1228" i="24"/>
  <c r="J1128" i="24"/>
  <c r="H1128" i="24"/>
  <c r="J1028" i="24"/>
  <c r="H1028" i="24"/>
  <c r="J968" i="24"/>
  <c r="H968" i="24"/>
  <c r="J928" i="24"/>
  <c r="H928" i="24"/>
  <c r="J908" i="24"/>
  <c r="H908" i="24"/>
  <c r="J848" i="24"/>
  <c r="H848" i="24"/>
  <c r="J608" i="24"/>
  <c r="H608" i="24"/>
  <c r="J548" i="24"/>
  <c r="H548" i="24"/>
  <c r="J488" i="24"/>
  <c r="H488" i="24"/>
  <c r="J448" i="24"/>
  <c r="H448" i="24"/>
  <c r="J328" i="24"/>
  <c r="H328" i="24"/>
  <c r="J208" i="24"/>
  <c r="H208" i="24"/>
  <c r="J128" i="24"/>
  <c r="H128" i="24"/>
  <c r="J68" i="24"/>
  <c r="H68" i="24"/>
  <c r="J48" i="24"/>
  <c r="H48" i="24"/>
  <c r="J2929" i="24"/>
  <c r="H2929" i="24"/>
  <c r="J2769" i="24"/>
  <c r="H2769" i="24"/>
  <c r="J2409" i="24"/>
  <c r="H2409" i="24"/>
  <c r="J2289" i="24"/>
  <c r="H2289" i="24"/>
  <c r="J2209" i="24"/>
  <c r="H2209" i="24"/>
  <c r="J2169" i="24"/>
  <c r="H2169" i="24"/>
  <c r="J1369" i="24"/>
  <c r="H1369" i="24"/>
  <c r="J1129" i="24"/>
  <c r="H1129" i="24"/>
  <c r="J1029" i="24"/>
  <c r="H1029" i="24"/>
  <c r="J609" i="24"/>
  <c r="H609" i="24"/>
  <c r="J549" i="24"/>
  <c r="H549" i="24"/>
  <c r="J129" i="24"/>
  <c r="H129" i="24"/>
  <c r="J69" i="24"/>
  <c r="H69" i="24"/>
  <c r="J29" i="24"/>
  <c r="H29" i="24"/>
  <c r="H409" i="24"/>
  <c r="H169" i="24"/>
  <c r="J6367" i="24"/>
  <c r="H6367" i="24"/>
  <c r="J6247" i="24"/>
  <c r="H6247" i="24"/>
  <c r="J5987" i="24"/>
  <c r="H5987" i="24"/>
  <c r="J5947" i="24"/>
  <c r="H5947" i="24"/>
  <c r="J5347" i="24"/>
  <c r="H5347" i="24"/>
  <c r="J5227" i="24"/>
  <c r="H5227" i="24"/>
  <c r="J4947" i="24"/>
  <c r="H4947" i="24"/>
  <c r="J4487" i="24"/>
  <c r="H4487" i="24"/>
  <c r="J4287" i="24"/>
  <c r="H4287" i="24"/>
  <c r="J3947" i="24"/>
  <c r="H3947" i="24"/>
  <c r="J3507" i="24"/>
  <c r="H3507" i="24"/>
  <c r="J3467" i="24"/>
  <c r="H3467" i="24"/>
  <c r="J3427" i="24"/>
  <c r="H3427" i="24"/>
  <c r="J3247" i="24"/>
  <c r="H3247" i="24"/>
  <c r="J3147" i="24"/>
  <c r="H3147" i="24"/>
  <c r="J2847" i="24"/>
  <c r="H2847" i="24"/>
  <c r="J2687" i="24"/>
  <c r="H2687" i="24"/>
  <c r="J2567" i="24"/>
  <c r="H2567" i="24"/>
  <c r="J2527" i="24"/>
  <c r="H2527" i="24"/>
  <c r="J1227" i="24"/>
  <c r="H1227" i="24"/>
  <c r="J1127" i="24"/>
  <c r="H1127" i="24"/>
  <c r="J1107" i="24"/>
  <c r="H1107" i="24"/>
  <c r="J987" i="24"/>
  <c r="H987" i="24"/>
  <c r="J847" i="24"/>
  <c r="H847" i="24"/>
  <c r="J727" i="24"/>
  <c r="H727" i="24"/>
  <c r="J547" i="24"/>
  <c r="H547" i="24"/>
  <c r="J487" i="24"/>
  <c r="H487" i="24"/>
  <c r="J447" i="24"/>
  <c r="H447" i="24"/>
  <c r="J387" i="24"/>
  <c r="H387" i="24"/>
  <c r="J347" i="24"/>
  <c r="H347" i="24"/>
  <c r="J227" i="24"/>
  <c r="H227" i="24"/>
  <c r="J107" i="24"/>
  <c r="H107" i="24"/>
  <c r="J7" i="24"/>
  <c r="H7" i="24"/>
  <c r="J2396" i="24"/>
  <c r="H2396" i="24"/>
  <c r="J776" i="24"/>
  <c r="H776" i="24"/>
  <c r="J396" i="24"/>
  <c r="H396" i="24"/>
  <c r="H5396" i="24"/>
  <c r="J4595" i="24"/>
  <c r="H4595" i="24"/>
  <c r="J4135" i="24"/>
  <c r="H4135" i="24"/>
  <c r="J2695" i="24"/>
  <c r="H2695" i="24"/>
  <c r="J2655" i="24"/>
  <c r="H2655" i="24"/>
  <c r="J2355" i="24"/>
  <c r="H2355" i="24"/>
  <c r="J2235" i="24"/>
  <c r="H2235" i="24"/>
  <c r="J2155" i="24"/>
  <c r="H2155" i="24"/>
  <c r="J2115" i="24"/>
  <c r="H2115" i="24"/>
  <c r="J2075" i="24"/>
  <c r="H2075" i="24"/>
  <c r="J1575" i="24"/>
  <c r="H1575" i="24"/>
  <c r="J1535" i="24"/>
  <c r="H1535" i="24"/>
  <c r="J1435" i="24"/>
  <c r="H1435" i="24"/>
  <c r="J1335" i="24"/>
  <c r="H1335" i="24"/>
  <c r="J1195" i="24"/>
  <c r="H1195" i="24"/>
  <c r="J1155" i="24"/>
  <c r="H1155" i="24"/>
  <c r="J1095" i="24"/>
  <c r="H1095" i="24"/>
  <c r="J1075" i="24"/>
  <c r="H1075" i="24"/>
  <c r="J955" i="24"/>
  <c r="H955" i="24"/>
  <c r="J875" i="24"/>
  <c r="H875" i="24"/>
  <c r="J675" i="24"/>
  <c r="H675" i="24"/>
  <c r="J515" i="24"/>
  <c r="H515" i="24"/>
  <c r="J475" i="24"/>
  <c r="H475" i="24"/>
  <c r="J375" i="24"/>
  <c r="H375" i="24"/>
  <c r="J315" i="24"/>
  <c r="H315" i="24"/>
  <c r="J235" i="24"/>
  <c r="H235" i="24"/>
  <c r="J75" i="24"/>
  <c r="H75" i="24"/>
  <c r="J1956" i="24"/>
  <c r="H1956" i="24"/>
  <c r="J1636" i="24"/>
  <c r="H1636" i="24"/>
  <c r="J76" i="24"/>
  <c r="H76" i="24"/>
  <c r="H5296" i="24"/>
  <c r="H4236" i="24"/>
  <c r="H1316" i="24"/>
  <c r="H356" i="24"/>
  <c r="H6096" i="24"/>
  <c r="H5395" i="24"/>
  <c r="H5295" i="24"/>
  <c r="H4695" i="24"/>
  <c r="H4636" i="24"/>
  <c r="H96" i="24"/>
  <c r="J2074" i="24"/>
  <c r="H2074" i="24"/>
  <c r="J1854" i="24"/>
  <c r="H1854" i="24"/>
  <c r="J1694" i="24"/>
  <c r="H1694" i="24"/>
  <c r="J1674" i="24"/>
  <c r="H1674" i="24"/>
  <c r="J774" i="24"/>
  <c r="H774" i="24"/>
  <c r="J374" i="24"/>
  <c r="H374" i="24"/>
  <c r="J134" i="24"/>
  <c r="H134" i="24"/>
  <c r="J74" i="24"/>
  <c r="H74" i="24"/>
  <c r="J2784" i="24"/>
  <c r="H2784" i="24"/>
  <c r="J2744" i="24"/>
  <c r="H2744" i="24"/>
  <c r="J2304" i="24"/>
  <c r="H2304" i="24"/>
  <c r="J2004" i="24"/>
  <c r="H2004" i="24"/>
  <c r="J1784" i="24"/>
  <c r="H1784" i="24"/>
  <c r="J1744" i="24"/>
  <c r="H1744" i="24"/>
  <c r="J1564" i="24"/>
  <c r="H1564" i="24"/>
  <c r="J1524" i="24"/>
  <c r="H1524" i="24"/>
  <c r="J564" i="24"/>
  <c r="H564" i="24"/>
  <c r="J504" i="24"/>
  <c r="H504" i="24"/>
  <c r="J264" i="24"/>
  <c r="H264" i="24"/>
  <c r="J104" i="24"/>
  <c r="H104" i="24"/>
  <c r="H5944" i="24"/>
  <c r="H5844" i="24"/>
  <c r="H5744" i="24"/>
  <c r="H4884" i="24"/>
  <c r="H4704" i="24"/>
  <c r="H4644" i="24"/>
  <c r="H4304" i="24"/>
  <c r="H4044" i="24"/>
  <c r="H3804" i="24"/>
  <c r="H3604" i="24"/>
  <c r="H1884" i="24"/>
  <c r="H744" i="24"/>
  <c r="H644" i="24"/>
  <c r="H284" i="24"/>
  <c r="H24" i="24"/>
  <c r="J183" i="24"/>
  <c r="H183" i="24"/>
  <c r="J103" i="24"/>
  <c r="H103" i="24"/>
  <c r="J6183" i="24"/>
  <c r="H6183" i="24"/>
  <c r="J5903" i="24"/>
  <c r="H5903" i="24"/>
  <c r="J5803" i="24"/>
  <c r="H5803" i="24"/>
  <c r="J5723" i="24"/>
  <c r="H5723" i="24"/>
  <c r="J5583" i="24"/>
  <c r="H5583" i="24"/>
  <c r="J5163" i="24"/>
  <c r="H5163" i="24"/>
  <c r="J4663" i="24"/>
  <c r="H4663" i="24"/>
  <c r="J4283" i="24"/>
  <c r="H4283" i="24"/>
  <c r="J3803" i="24"/>
  <c r="H3803" i="24"/>
  <c r="J3703" i="24"/>
  <c r="H3703" i="24"/>
  <c r="J3623" i="24"/>
  <c r="H3623" i="24"/>
  <c r="J3263" i="24"/>
  <c r="H3263" i="24"/>
  <c r="J3163" i="24"/>
  <c r="H3163" i="24"/>
  <c r="J3103" i="24"/>
  <c r="H3103" i="24"/>
  <c r="J2603" i="24"/>
  <c r="H2603" i="24"/>
  <c r="J2323" i="24"/>
  <c r="H2323" i="24"/>
  <c r="J2243" i="24"/>
  <c r="H2243" i="24"/>
  <c r="J2143" i="24"/>
  <c r="H2143" i="24"/>
  <c r="J2023" i="24"/>
  <c r="H2023" i="24"/>
  <c r="J1903" i="24"/>
  <c r="H1903" i="24"/>
  <c r="J1543" i="24"/>
  <c r="H1543" i="24"/>
  <c r="J1463" i="24"/>
  <c r="H1463" i="24"/>
  <c r="J1363" i="24"/>
  <c r="H1363" i="24"/>
  <c r="H4103" i="24"/>
  <c r="H2503" i="24"/>
  <c r="H5563" i="24"/>
  <c r="H4143" i="24"/>
  <c r="H1703" i="24"/>
  <c r="J5440" i="24"/>
  <c r="H5440" i="24"/>
  <c r="J5340" i="24"/>
  <c r="H5340" i="24"/>
  <c r="J4900" i="24"/>
  <c r="H4900" i="24"/>
  <c r="H4820" i="24"/>
  <c r="J4820" i="24"/>
  <c r="H5463" i="24"/>
  <c r="H5083" i="24"/>
  <c r="H6000" i="24"/>
  <c r="H5840" i="24"/>
  <c r="H5263" i="24"/>
  <c r="H5123" i="24"/>
  <c r="H4480" i="24"/>
  <c r="H4323" i="24"/>
  <c r="H3763" i="24"/>
  <c r="H6220" i="24"/>
  <c r="H5820" i="24"/>
  <c r="H5400" i="24"/>
  <c r="H5363" i="24"/>
  <c r="H5283" i="24"/>
  <c r="H5160" i="24"/>
  <c r="H4583" i="24"/>
  <c r="H4540" i="24"/>
  <c r="H3883" i="24"/>
  <c r="H3063" i="24"/>
  <c r="H2883" i="24"/>
  <c r="H2743" i="24"/>
  <c r="H2543" i="24"/>
  <c r="H2443" i="24"/>
  <c r="J6065" i="24"/>
  <c r="H6065" i="24"/>
  <c r="J6045" i="24"/>
  <c r="H6045" i="24"/>
  <c r="J5965" i="24"/>
  <c r="H5965" i="24"/>
  <c r="J5825" i="24"/>
  <c r="H5825" i="24"/>
  <c r="J5725" i="24"/>
  <c r="H5725" i="24"/>
  <c r="J5685" i="24"/>
  <c r="H5685" i="24"/>
  <c r="J5625" i="24"/>
  <c r="H5625" i="24"/>
  <c r="J5585" i="24"/>
  <c r="H5585" i="24"/>
  <c r="J5565" i="24"/>
  <c r="H5565" i="24"/>
  <c r="J5525" i="24"/>
  <c r="H5525" i="24"/>
  <c r="J5445" i="24"/>
  <c r="H5445" i="24"/>
  <c r="J5385" i="24"/>
  <c r="H5385" i="24"/>
  <c r="J5345" i="24"/>
  <c r="H5345" i="24"/>
  <c r="J5245" i="24"/>
  <c r="H5245" i="24"/>
  <c r="J5125" i="24"/>
  <c r="H5125" i="24"/>
  <c r="J5065" i="24"/>
  <c r="H5065" i="24"/>
  <c r="J5005" i="24"/>
  <c r="H5005" i="24"/>
  <c r="J4985" i="24"/>
  <c r="H4985" i="24"/>
  <c r="J4765" i="24"/>
  <c r="H4765" i="24"/>
  <c r="J4705" i="24"/>
  <c r="H4705" i="24"/>
  <c r="J4625" i="24"/>
  <c r="H4625" i="24"/>
  <c r="J4605" i="24"/>
  <c r="H4605" i="24"/>
  <c r="J4565" i="24"/>
  <c r="H4565" i="24"/>
  <c r="J4545" i="24"/>
  <c r="H4545" i="24"/>
  <c r="J4525" i="24"/>
  <c r="H4525" i="24"/>
  <c r="J4505" i="24"/>
  <c r="H4505" i="24"/>
  <c r="J4465" i="24"/>
  <c r="H4465" i="24"/>
  <c r="J4405" i="24"/>
  <c r="H4405" i="24"/>
  <c r="J4365" i="24"/>
  <c r="H4365" i="24"/>
  <c r="J4305" i="24"/>
  <c r="H4305" i="24"/>
  <c r="J4245" i="24"/>
  <c r="H4245" i="24"/>
  <c r="J4225" i="24"/>
  <c r="H4225" i="24"/>
  <c r="J4185" i="24"/>
  <c r="H4185" i="24"/>
  <c r="J4145" i="24"/>
  <c r="H4145" i="24"/>
  <c r="J4085" i="24"/>
  <c r="H4085" i="24"/>
  <c r="J3965" i="24"/>
  <c r="H3965" i="24"/>
  <c r="J3945" i="24"/>
  <c r="H3945" i="24"/>
  <c r="J3805" i="24"/>
  <c r="H3805" i="24"/>
  <c r="J3745" i="24"/>
  <c r="H3745" i="24"/>
  <c r="J3705" i="24"/>
  <c r="H3705" i="24"/>
  <c r="J3685" i="24"/>
  <c r="H3685" i="24"/>
  <c r="J3645" i="24"/>
  <c r="H3645" i="24"/>
  <c r="J3585" i="24"/>
  <c r="H3585" i="24"/>
  <c r="J3565" i="24"/>
  <c r="H3565" i="24"/>
  <c r="J3465" i="24"/>
  <c r="H3465" i="24"/>
  <c r="J3425" i="24"/>
  <c r="H3425" i="24"/>
  <c r="J3405" i="24"/>
  <c r="H3405" i="24"/>
  <c r="J3385" i="24"/>
  <c r="H3385" i="24"/>
  <c r="J3365" i="24"/>
  <c r="H3365" i="24"/>
  <c r="J3345" i="24"/>
  <c r="H3345" i="24"/>
  <c r="J3225" i="24"/>
  <c r="H3225" i="24"/>
  <c r="J3125" i="24"/>
  <c r="H3125" i="24"/>
  <c r="J3005" i="24"/>
  <c r="H3005" i="24"/>
  <c r="J2985" i="24"/>
  <c r="H2985" i="24"/>
  <c r="J2965" i="24"/>
  <c r="H2965" i="24"/>
  <c r="J2905" i="24"/>
  <c r="H2905" i="24"/>
  <c r="J2845" i="24"/>
  <c r="H2845" i="24"/>
  <c r="J2765" i="24"/>
  <c r="H2765" i="24"/>
  <c r="J2745" i="24"/>
  <c r="H2745" i="24"/>
  <c r="J2725" i="24"/>
  <c r="H2725" i="24"/>
  <c r="J2665" i="24"/>
  <c r="H2665" i="24"/>
  <c r="J2645" i="24"/>
  <c r="H2645" i="24"/>
  <c r="J2585" i="24"/>
  <c r="H2585" i="24"/>
  <c r="J2545" i="24"/>
  <c r="H2545" i="24"/>
  <c r="J2525" i="24"/>
  <c r="H2525" i="24"/>
  <c r="J2505" i="24"/>
  <c r="H2505" i="24"/>
  <c r="J2485" i="24"/>
  <c r="H2485" i="24"/>
  <c r="J2465" i="24"/>
  <c r="H2465" i="24"/>
  <c r="J2425" i="24"/>
  <c r="H2425" i="24"/>
  <c r="J2365" i="24"/>
  <c r="H2365" i="24"/>
  <c r="J2305" i="24"/>
  <c r="H2305" i="24"/>
  <c r="J2265" i="24"/>
  <c r="H2265" i="24"/>
  <c r="J2205" i="24"/>
  <c r="H2205" i="24"/>
  <c r="J2145" i="24"/>
  <c r="H2145" i="24"/>
  <c r="J2125" i="24"/>
  <c r="H2125" i="24"/>
  <c r="J2105" i="24"/>
  <c r="H2105" i="24"/>
  <c r="J2085" i="24"/>
  <c r="H2085" i="24"/>
  <c r="J1985" i="24"/>
  <c r="H1985" i="24"/>
  <c r="J1925" i="24"/>
  <c r="H1925" i="24"/>
  <c r="J1885" i="24"/>
  <c r="H1885" i="24"/>
  <c r="J1865" i="24"/>
  <c r="H1865" i="24"/>
  <c r="J1845" i="24"/>
  <c r="H1845" i="24"/>
  <c r="J1805" i="24"/>
  <c r="H1805" i="24"/>
  <c r="J1745" i="24"/>
  <c r="H1745" i="24"/>
  <c r="J1725" i="24"/>
  <c r="H1725" i="24"/>
  <c r="J1685" i="24"/>
  <c r="H1685" i="24"/>
  <c r="J1665" i="24"/>
  <c r="H1665" i="24"/>
  <c r="J1625" i="24"/>
  <c r="H1625" i="24"/>
  <c r="J1605" i="24"/>
  <c r="H1605" i="24"/>
  <c r="J1585" i="24"/>
  <c r="H1585" i="24"/>
  <c r="J1565" i="24"/>
  <c r="H1565" i="24"/>
  <c r="J1545" i="24"/>
  <c r="H1545" i="24"/>
  <c r="J1505" i="24"/>
  <c r="H1505" i="24"/>
  <c r="J1445" i="24"/>
  <c r="H1445" i="24"/>
  <c r="J1425" i="24"/>
  <c r="H1425" i="24"/>
  <c r="J1365" i="24"/>
  <c r="H1365" i="24"/>
  <c r="H6253" i="24"/>
  <c r="H6187" i="24"/>
  <c r="H6127" i="24"/>
  <c r="H6093" i="24"/>
  <c r="H6054" i="24"/>
  <c r="H5891" i="24"/>
  <c r="H5773" i="24"/>
  <c r="H5731" i="24"/>
  <c r="H5691" i="24"/>
  <c r="H5653" i="24"/>
  <c r="H5607" i="24"/>
  <c r="H5527" i="24"/>
  <c r="H5313" i="24"/>
  <c r="H5134" i="24"/>
  <c r="H5091" i="24"/>
  <c r="H5045" i="24"/>
  <c r="H5011" i="24"/>
  <c r="H4971" i="24"/>
  <c r="H4927" i="24"/>
  <c r="H4885" i="24"/>
  <c r="H4813" i="24"/>
  <c r="H4693" i="24"/>
  <c r="H4613" i="24"/>
  <c r="H4533" i="24"/>
  <c r="H4423" i="24"/>
  <c r="H4211" i="24"/>
  <c r="H4105" i="24"/>
  <c r="H3925" i="24"/>
  <c r="H3814" i="24"/>
  <c r="H3774" i="24"/>
  <c r="H3627" i="24"/>
  <c r="H3485" i="24"/>
  <c r="H3414" i="24"/>
  <c r="H3025" i="24"/>
  <c r="H2987" i="24"/>
  <c r="H2949" i="24"/>
  <c r="H2709" i="24"/>
  <c r="H2643" i="24"/>
  <c r="H2607" i="24"/>
  <c r="H2471" i="24"/>
  <c r="H2127" i="24"/>
  <c r="H1947" i="24"/>
  <c r="H1645" i="24"/>
  <c r="H1385" i="24"/>
  <c r="J6284" i="24"/>
  <c r="H6284" i="24"/>
  <c r="J6244" i="24"/>
  <c r="H6244" i="24"/>
  <c r="J3903" i="24"/>
  <c r="H3903" i="24"/>
  <c r="J3223" i="24"/>
  <c r="H3223" i="24"/>
  <c r="J2623" i="24"/>
  <c r="H2623" i="24"/>
  <c r="J2463" i="24"/>
  <c r="H2463" i="24"/>
  <c r="J2203" i="24"/>
  <c r="H2203" i="24"/>
  <c r="J2083" i="24"/>
  <c r="H2083" i="24"/>
  <c r="J1863" i="24"/>
  <c r="H1863" i="24"/>
  <c r="J1643" i="24"/>
  <c r="H1643" i="24"/>
  <c r="J6240" i="24"/>
  <c r="H6240" i="24"/>
  <c r="J6080" i="24"/>
  <c r="H6080" i="24"/>
  <c r="J5960" i="24"/>
  <c r="H5960" i="24"/>
  <c r="H4683" i="24"/>
  <c r="H6363" i="24"/>
  <c r="H3583" i="24"/>
  <c r="H3083" i="24"/>
  <c r="H2863" i="24"/>
  <c r="H1403" i="24"/>
  <c r="J6314" i="24"/>
  <c r="H6314" i="24"/>
  <c r="J5934" i="24"/>
  <c r="H5934" i="24"/>
  <c r="J5794" i="24"/>
  <c r="H5794" i="24"/>
  <c r="J5774" i="24"/>
  <c r="H5774" i="24"/>
  <c r="J5754" i="24"/>
  <c r="H5754" i="24"/>
  <c r="J5654" i="24"/>
  <c r="H5654" i="24"/>
  <c r="J5514" i="24"/>
  <c r="H5514" i="24"/>
  <c r="J5374" i="24"/>
  <c r="H5374" i="24"/>
  <c r="J5234" i="24"/>
  <c r="H5234" i="24"/>
  <c r="J4854" i="24"/>
  <c r="H4854" i="24"/>
  <c r="J4834" i="24"/>
  <c r="H4834" i="24"/>
  <c r="J4714" i="24"/>
  <c r="H4714" i="24"/>
  <c r="J4574" i="24"/>
  <c r="H4574" i="24"/>
  <c r="J4174" i="24"/>
  <c r="H4174" i="24"/>
  <c r="J4154" i="24"/>
  <c r="H4154" i="24"/>
  <c r="J4014" i="24"/>
  <c r="H4014" i="24"/>
  <c r="J3974" i="24"/>
  <c r="H3974" i="24"/>
  <c r="J3614" i="24"/>
  <c r="H3614" i="24"/>
  <c r="J3594" i="24"/>
  <c r="H3594" i="24"/>
  <c r="H6107" i="24"/>
  <c r="H5631" i="24"/>
  <c r="H5414" i="24"/>
  <c r="H5180" i="24"/>
  <c r="H5143" i="24"/>
  <c r="H5114" i="24"/>
  <c r="H4905" i="24"/>
  <c r="H4594" i="24"/>
  <c r="H4551" i="24"/>
  <c r="H4443" i="24"/>
  <c r="H4351" i="24"/>
  <c r="H3825" i="24"/>
  <c r="H3791" i="24"/>
  <c r="H3543" i="24"/>
  <c r="H3283" i="24"/>
  <c r="H3003" i="24"/>
  <c r="H2825" i="24"/>
  <c r="H2523" i="24"/>
  <c r="H2325" i="24"/>
  <c r="H2285" i="24"/>
  <c r="J6353" i="24"/>
  <c r="H6353" i="24"/>
  <c r="J6273" i="24"/>
  <c r="H6273" i="24"/>
  <c r="J6213" i="24"/>
  <c r="H6213" i="24"/>
  <c r="J6173" i="24"/>
  <c r="H6173" i="24"/>
  <c r="J6133" i="24"/>
  <c r="H6133" i="24"/>
  <c r="J6033" i="24"/>
  <c r="H6033" i="24"/>
  <c r="J5993" i="24"/>
  <c r="H5993" i="24"/>
  <c r="J5793" i="24"/>
  <c r="H5793" i="24"/>
  <c r="J5753" i="24"/>
  <c r="H5753" i="24"/>
  <c r="J5713" i="24"/>
  <c r="H5713" i="24"/>
  <c r="J5673" i="24"/>
  <c r="H5673" i="24"/>
  <c r="J5613" i="24"/>
  <c r="H5613" i="24"/>
  <c r="J5553" i="24"/>
  <c r="H5553" i="24"/>
  <c r="J5513" i="24"/>
  <c r="H5513" i="24"/>
  <c r="J5493" i="24"/>
  <c r="H5493" i="24"/>
  <c r="J5473" i="24"/>
  <c r="H5473" i="24"/>
  <c r="J5413" i="24"/>
  <c r="H5413" i="24"/>
  <c r="J5113" i="24"/>
  <c r="H5113" i="24"/>
  <c r="J5033" i="24"/>
  <c r="H5033" i="24"/>
  <c r="J4973" i="24"/>
  <c r="H4973" i="24"/>
  <c r="J4913" i="24"/>
  <c r="H4913" i="24"/>
  <c r="J4873" i="24"/>
  <c r="H4873" i="24"/>
  <c r="J4793" i="24"/>
  <c r="H4793" i="24"/>
  <c r="J4773" i="24"/>
  <c r="H4773" i="24"/>
  <c r="J4753" i="24"/>
  <c r="H4753" i="24"/>
  <c r="J4493" i="24"/>
  <c r="H4493" i="24"/>
  <c r="J4433" i="24"/>
  <c r="H4433" i="24"/>
  <c r="J4393" i="24"/>
  <c r="H4393" i="24"/>
  <c r="J4333" i="24"/>
  <c r="H4333" i="24"/>
  <c r="J4213" i="24"/>
  <c r="H4213" i="24"/>
  <c r="J4113" i="24"/>
  <c r="H4113" i="24"/>
  <c r="J4073" i="24"/>
  <c r="H4073" i="24"/>
  <c r="J4013" i="24"/>
  <c r="H4013" i="24"/>
  <c r="J3873" i="24"/>
  <c r="H3873" i="24"/>
  <c r="J3853" i="24"/>
  <c r="H3853" i="24"/>
  <c r="J3773" i="24"/>
  <c r="H3773" i="24"/>
  <c r="J3713" i="24"/>
  <c r="H3713" i="24"/>
  <c r="J3673" i="24"/>
  <c r="H3673" i="24"/>
  <c r="J3593" i="24"/>
  <c r="H3593" i="24"/>
  <c r="J3553" i="24"/>
  <c r="H3553" i="24"/>
  <c r="J3533" i="24"/>
  <c r="H3533" i="24"/>
  <c r="J3513" i="24"/>
  <c r="H3513" i="24"/>
  <c r="J3453" i="24"/>
  <c r="H3453" i="24"/>
  <c r="J3393" i="24"/>
  <c r="H3393" i="24"/>
  <c r="J3353" i="24"/>
  <c r="H3353" i="24"/>
  <c r="J3333" i="24"/>
  <c r="H3333" i="24"/>
  <c r="J3293" i="24"/>
  <c r="H3293" i="24"/>
  <c r="J3273" i="24"/>
  <c r="H3273" i="24"/>
  <c r="J3253" i="24"/>
  <c r="H3253" i="24"/>
  <c r="J3153" i="24"/>
  <c r="H3153" i="24"/>
  <c r="J3133" i="24"/>
  <c r="H3133" i="24"/>
  <c r="J3093" i="24"/>
  <c r="H3093" i="24"/>
  <c r="J3073" i="24"/>
  <c r="H3073" i="24"/>
  <c r="J2993" i="24"/>
  <c r="H2993" i="24"/>
  <c r="J2933" i="24"/>
  <c r="H2933" i="24"/>
  <c r="J2873" i="24"/>
  <c r="H2873" i="24"/>
  <c r="J2853" i="24"/>
  <c r="H2853" i="24"/>
  <c r="J2753" i="24"/>
  <c r="H2753" i="24"/>
  <c r="J2633" i="24"/>
  <c r="H2633" i="24"/>
  <c r="J2593" i="24"/>
  <c r="H2593" i="24"/>
  <c r="J2573" i="24"/>
  <c r="H2573" i="24"/>
  <c r="J2513" i="24"/>
  <c r="H2513" i="24"/>
  <c r="J2453" i="24"/>
  <c r="H2453" i="24"/>
  <c r="J2433" i="24"/>
  <c r="H2433" i="24"/>
  <c r="J2393" i="24"/>
  <c r="H2393" i="24"/>
  <c r="J2373" i="24"/>
  <c r="H2373" i="24"/>
  <c r="J2233" i="24"/>
  <c r="H2233" i="24"/>
  <c r="J2173" i="24"/>
  <c r="H2173" i="24"/>
  <c r="J2113" i="24"/>
  <c r="H2113" i="24"/>
  <c r="J2093" i="24"/>
  <c r="H2093" i="24"/>
  <c r="J2033" i="24"/>
  <c r="H2033" i="24"/>
  <c r="J2013" i="24"/>
  <c r="H2013" i="24"/>
  <c r="J1953" i="24"/>
  <c r="H1953" i="24"/>
  <c r="J1933" i="24"/>
  <c r="H1933" i="24"/>
  <c r="J1893" i="24"/>
  <c r="H1893" i="24"/>
  <c r="J1833" i="24"/>
  <c r="H1833" i="24"/>
  <c r="J1813" i="24"/>
  <c r="H1813" i="24"/>
  <c r="J1773" i="24"/>
  <c r="H1773" i="24"/>
  <c r="J1753" i="24"/>
  <c r="H1753" i="24"/>
  <c r="J1713" i="24"/>
  <c r="H1713" i="24"/>
  <c r="J1653" i="24"/>
  <c r="H1653" i="24"/>
  <c r="J1633" i="24"/>
  <c r="H1633" i="24"/>
  <c r="J1573" i="24"/>
  <c r="H1573" i="24"/>
  <c r="J1553" i="24"/>
  <c r="H1553" i="24"/>
  <c r="J1533" i="24"/>
  <c r="H1533" i="24"/>
  <c r="J1513" i="24"/>
  <c r="H1513" i="24"/>
  <c r="J1493" i="24"/>
  <c r="H1493" i="24"/>
  <c r="J1473" i="24"/>
  <c r="H1473" i="24"/>
  <c r="J1393" i="24"/>
  <c r="H1393" i="24"/>
  <c r="J1333" i="24"/>
  <c r="H1333" i="24"/>
  <c r="J1313" i="24"/>
  <c r="H1313" i="24"/>
  <c r="J1293" i="24"/>
  <c r="H1293" i="24"/>
  <c r="J5249" i="24"/>
  <c r="J5383" i="24"/>
  <c r="H5383" i="24"/>
  <c r="J4363" i="24"/>
  <c r="H4363" i="24"/>
  <c r="J4203" i="24"/>
  <c r="H4203" i="24"/>
  <c r="J3723" i="24"/>
  <c r="H3723" i="24"/>
  <c r="J3643" i="24"/>
  <c r="H3643" i="24"/>
  <c r="J3023" i="24"/>
  <c r="H3023" i="24"/>
  <c r="J2783" i="24"/>
  <c r="H2783" i="24"/>
  <c r="J2663" i="24"/>
  <c r="H2663" i="24"/>
  <c r="J1983" i="24"/>
  <c r="H1983" i="24"/>
  <c r="J1743" i="24"/>
  <c r="H1743" i="24"/>
  <c r="J1683" i="24"/>
  <c r="H1683" i="24"/>
  <c r="J1583" i="24"/>
  <c r="H1583" i="24"/>
  <c r="H5043" i="24"/>
  <c r="H3923" i="24"/>
  <c r="H1603" i="24"/>
  <c r="H5683" i="24"/>
  <c r="J6140" i="24"/>
  <c r="H6140" i="24"/>
  <c r="J4800" i="24"/>
  <c r="H4800" i="24"/>
  <c r="H5423" i="24"/>
  <c r="H5040" i="24"/>
  <c r="H2943" i="24"/>
  <c r="H5680" i="24"/>
  <c r="H4640" i="24"/>
  <c r="H1523" i="24"/>
  <c r="H4803" i="24"/>
  <c r="H4600" i="24"/>
  <c r="H1763" i="24"/>
  <c r="H1663" i="24"/>
  <c r="H1483" i="24"/>
  <c r="H1343" i="24"/>
  <c r="H6163" i="24"/>
  <c r="H4760" i="24"/>
  <c r="H3983" i="24"/>
  <c r="H3243" i="24"/>
  <c r="H3123" i="24"/>
  <c r="H3863" i="24"/>
  <c r="H2763" i="24"/>
  <c r="H2563" i="24"/>
  <c r="H2423" i="24"/>
  <c r="H6360" i="24"/>
  <c r="H6105" i="24"/>
  <c r="H5983" i="24"/>
  <c r="H5914" i="24"/>
  <c r="H5703" i="24"/>
  <c r="H5543" i="24"/>
  <c r="H5503" i="24"/>
  <c r="H5063" i="24"/>
  <c r="H5025" i="24"/>
  <c r="H4665" i="24"/>
  <c r="H4503" i="24"/>
  <c r="H4314" i="24"/>
  <c r="H4194" i="24"/>
  <c r="H4165" i="24"/>
  <c r="H4125" i="24"/>
  <c r="H4083" i="24"/>
  <c r="H4005" i="24"/>
  <c r="H3943" i="24"/>
  <c r="H3754" i="24"/>
  <c r="H3323" i="24"/>
  <c r="H2925" i="24"/>
  <c r="H1963" i="24"/>
  <c r="H1825" i="24"/>
  <c r="H6232" i="24"/>
  <c r="J6232" i="24"/>
  <c r="H5172" i="24"/>
  <c r="J5172" i="24"/>
  <c r="H4972" i="24"/>
  <c r="J4972" i="24"/>
  <c r="H4912" i="24"/>
  <c r="J4912" i="24"/>
  <c r="H4792" i="24"/>
  <c r="J4792" i="24"/>
  <c r="H4652" i="24"/>
  <c r="J4652" i="24"/>
  <c r="J5623" i="24"/>
  <c r="H5623" i="24"/>
  <c r="J5303" i="24"/>
  <c r="H5303" i="24"/>
  <c r="J4943" i="24"/>
  <c r="H4943" i="24"/>
  <c r="J4763" i="24"/>
  <c r="H4763" i="24"/>
  <c r="J4163" i="24"/>
  <c r="H4163" i="24"/>
  <c r="J4123" i="24"/>
  <c r="H4123" i="24"/>
  <c r="J4023" i="24"/>
  <c r="H4023" i="24"/>
  <c r="J3963" i="24"/>
  <c r="H3963" i="24"/>
  <c r="J3603" i="24"/>
  <c r="H3603" i="24"/>
  <c r="J3483" i="24"/>
  <c r="H3483" i="24"/>
  <c r="J3303" i="24"/>
  <c r="H3303" i="24"/>
  <c r="H3183" i="24"/>
  <c r="J3183" i="24"/>
  <c r="J2983" i="24"/>
  <c r="H2983" i="24"/>
  <c r="J2903" i="24"/>
  <c r="H2903" i="24"/>
  <c r="J2843" i="24"/>
  <c r="H2843" i="24"/>
  <c r="J2723" i="24"/>
  <c r="H2723" i="24"/>
  <c r="J2343" i="24"/>
  <c r="H2343" i="24"/>
  <c r="J2183" i="24"/>
  <c r="H2183" i="24"/>
  <c r="J2063" i="24"/>
  <c r="H2063" i="24"/>
  <c r="J1943" i="24"/>
  <c r="H1943" i="24"/>
  <c r="J1723" i="24"/>
  <c r="H1723" i="24"/>
  <c r="J1563" i="24"/>
  <c r="H1563" i="24"/>
  <c r="J1383" i="24"/>
  <c r="H1383" i="24"/>
  <c r="H5523" i="24"/>
  <c r="H6123" i="24"/>
  <c r="H3443" i="24"/>
  <c r="H2403" i="24"/>
  <c r="H2123" i="24"/>
  <c r="H5880" i="24"/>
  <c r="J5880" i="24"/>
  <c r="J5000" i="24"/>
  <c r="H5000" i="24"/>
  <c r="H4963" i="24"/>
  <c r="H4243" i="24"/>
  <c r="H6083" i="24"/>
  <c r="H5763" i="24"/>
  <c r="H5460" i="24"/>
  <c r="H5300" i="24"/>
  <c r="H4563" i="24"/>
  <c r="H2363" i="24"/>
  <c r="H1443" i="24"/>
  <c r="H6203" i="24"/>
  <c r="H5923" i="24"/>
  <c r="H5420" i="24"/>
  <c r="H5183" i="24"/>
  <c r="H3403" i="24"/>
  <c r="H3203" i="24"/>
  <c r="H5800" i="24"/>
  <c r="H5223" i="24"/>
  <c r="H5545" i="24"/>
  <c r="H3503" i="24"/>
  <c r="H2283" i="24"/>
  <c r="J6351" i="24"/>
  <c r="H6351" i="24"/>
  <c r="J6271" i="24"/>
  <c r="H6271" i="24"/>
  <c r="J6031" i="24"/>
  <c r="H6031" i="24"/>
  <c r="J5991" i="24"/>
  <c r="H5991" i="24"/>
  <c r="J5791" i="24"/>
  <c r="H5791" i="24"/>
  <c r="J5531" i="24"/>
  <c r="H5531" i="24"/>
  <c r="J5471" i="24"/>
  <c r="H5471" i="24"/>
  <c r="J5451" i="24"/>
  <c r="H5451" i="24"/>
  <c r="J5311" i="24"/>
  <c r="H5311" i="24"/>
  <c r="J5271" i="24"/>
  <c r="H5271" i="24"/>
  <c r="J5171" i="24"/>
  <c r="H5171" i="24"/>
  <c r="J5031" i="24"/>
  <c r="H5031" i="24"/>
  <c r="J4931" i="24"/>
  <c r="H4931" i="24"/>
  <c r="J4671" i="24"/>
  <c r="H4671" i="24"/>
  <c r="J4611" i="24"/>
  <c r="H4611" i="24"/>
  <c r="J4531" i="24"/>
  <c r="H4531" i="24"/>
  <c r="J4491" i="24"/>
  <c r="H4491" i="24"/>
  <c r="J4431" i="24"/>
  <c r="H4431" i="24"/>
  <c r="J4411" i="24"/>
  <c r="H4411" i="24"/>
  <c r="J4391" i="24"/>
  <c r="H4391" i="24"/>
  <c r="J4371" i="24"/>
  <c r="H4371" i="24"/>
  <c r="J4331" i="24"/>
  <c r="H4331" i="24"/>
  <c r="J4271" i="24"/>
  <c r="H4271" i="24"/>
  <c r="J4231" i="24"/>
  <c r="H4231" i="24"/>
  <c r="J4091" i="24"/>
  <c r="H4091" i="24"/>
  <c r="J4071" i="24"/>
  <c r="H4071" i="24"/>
  <c r="J4031" i="24"/>
  <c r="H4031" i="24"/>
  <c r="J4011" i="24"/>
  <c r="H4011" i="24"/>
  <c r="J3991" i="24"/>
  <c r="H3991" i="24"/>
  <c r="J3951" i="24"/>
  <c r="H3951" i="24"/>
  <c r="J3931" i="24"/>
  <c r="H3931" i="24"/>
  <c r="J3891" i="24"/>
  <c r="H3891" i="24"/>
  <c r="J3831" i="24"/>
  <c r="H3831" i="24"/>
  <c r="J3811" i="24"/>
  <c r="H3811" i="24"/>
  <c r="J3771" i="24"/>
  <c r="H3771" i="24"/>
  <c r="J3671" i="24"/>
  <c r="H3671" i="24"/>
  <c r="J3651" i="24"/>
  <c r="H3651" i="24"/>
  <c r="J3611" i="24"/>
  <c r="H3611" i="24"/>
  <c r="J3551" i="24"/>
  <c r="H3551" i="24"/>
  <c r="J3511" i="24"/>
  <c r="H3511" i="24"/>
  <c r="J3451" i="24"/>
  <c r="H3451" i="24"/>
  <c r="J3431" i="24"/>
  <c r="H3431" i="24"/>
  <c r="J3391" i="24"/>
  <c r="H3391" i="24"/>
  <c r="J3371" i="24"/>
  <c r="H3371" i="24"/>
  <c r="J3331" i="24"/>
  <c r="H3331" i="24"/>
  <c r="J3311" i="24"/>
  <c r="H3311" i="24"/>
  <c r="J3291" i="24"/>
  <c r="H3291" i="24"/>
  <c r="J3251" i="24"/>
  <c r="H3251" i="24"/>
  <c r="J3191" i="24"/>
  <c r="H3191" i="24"/>
  <c r="J3171" i="24"/>
  <c r="H3171" i="24"/>
  <c r="J3091" i="24"/>
  <c r="H3091" i="24"/>
  <c r="J3071" i="24"/>
  <c r="H3071" i="24"/>
  <c r="J3031" i="24"/>
  <c r="H3031" i="24"/>
  <c r="J2971" i="24"/>
  <c r="H2971" i="24"/>
  <c r="J2951" i="24"/>
  <c r="H2951" i="24"/>
  <c r="J2931" i="24"/>
  <c r="H2931" i="24"/>
  <c r="J2871" i="24"/>
  <c r="H2871" i="24"/>
  <c r="J2811" i="24"/>
  <c r="H2811" i="24"/>
  <c r="J2791" i="24"/>
  <c r="H2791" i="24"/>
  <c r="J2771" i="24"/>
  <c r="H2771" i="24"/>
  <c r="J2751" i="24"/>
  <c r="H2751" i="24"/>
  <c r="J2691" i="24"/>
  <c r="H2691" i="24"/>
  <c r="J2631" i="24"/>
  <c r="H2631" i="24"/>
  <c r="J2551" i="24"/>
  <c r="H2551" i="24"/>
  <c r="J2531" i="24"/>
  <c r="H2531" i="24"/>
  <c r="J2511" i="24"/>
  <c r="H2511" i="24"/>
  <c r="J2491" i="24"/>
  <c r="H2491" i="24"/>
  <c r="J5343" i="24"/>
  <c r="H5343" i="24"/>
  <c r="J4903" i="24"/>
  <c r="H4903" i="24"/>
  <c r="J4723" i="24"/>
  <c r="H4723" i="24"/>
  <c r="J4263" i="24"/>
  <c r="H4263" i="24"/>
  <c r="J2703" i="24"/>
  <c r="H2703" i="24"/>
  <c r="J1803" i="24"/>
  <c r="H1803" i="24"/>
  <c r="H4923" i="24"/>
  <c r="H4603" i="24"/>
  <c r="H2803" i="24"/>
  <c r="H5505" i="24"/>
  <c r="H5945" i="24"/>
  <c r="H5865" i="24"/>
  <c r="H5745" i="24"/>
  <c r="H5254" i="24"/>
  <c r="H4945" i="24"/>
  <c r="H4865" i="24"/>
  <c r="H4785" i="24"/>
  <c r="H4754" i="24"/>
  <c r="H4223" i="24"/>
  <c r="H3823" i="24"/>
  <c r="H3463" i="24"/>
  <c r="H2963" i="24"/>
  <c r="H2823" i="24"/>
  <c r="H1623" i="24"/>
  <c r="J6171" i="24"/>
  <c r="H6171" i="24"/>
  <c r="J6131" i="24"/>
  <c r="H6131" i="24"/>
  <c r="J5911" i="24"/>
  <c r="H5911" i="24"/>
  <c r="H6265" i="24"/>
  <c r="H6225" i="24"/>
  <c r="H6103" i="24"/>
  <c r="H6063" i="24"/>
  <c r="H5980" i="24"/>
  <c r="H5580" i="24"/>
  <c r="H5491" i="24"/>
  <c r="H5325" i="24"/>
  <c r="H5140" i="24"/>
  <c r="H5060" i="24"/>
  <c r="H5023" i="24"/>
  <c r="H4751" i="24"/>
  <c r="H4711" i="24"/>
  <c r="H4471" i="24"/>
  <c r="H4385" i="24"/>
  <c r="H4345" i="24"/>
  <c r="H4311" i="24"/>
  <c r="H4265" i="24"/>
  <c r="H4003" i="24"/>
  <c r="H3605" i="24"/>
  <c r="H3574" i="24"/>
  <c r="H3423" i="24"/>
  <c r="H2923" i="24"/>
  <c r="H2483" i="24"/>
  <c r="H2245" i="24"/>
  <c r="H2103" i="24"/>
  <c r="H1823" i="24"/>
  <c r="J6143" i="24"/>
  <c r="H6143" i="24"/>
  <c r="J4303" i="24"/>
  <c r="H4303" i="24"/>
  <c r="J3843" i="24"/>
  <c r="H3843" i="24"/>
  <c r="J3363" i="24"/>
  <c r="H3363" i="24"/>
  <c r="J2303" i="24"/>
  <c r="H2303" i="24"/>
  <c r="J1923" i="24"/>
  <c r="H1923" i="24"/>
  <c r="H4523" i="24"/>
  <c r="J5860" i="24"/>
  <c r="H5860" i="24"/>
  <c r="J5560" i="24"/>
  <c r="H5560" i="24"/>
  <c r="J5280" i="24"/>
  <c r="H5280" i="24"/>
  <c r="J4740" i="24"/>
  <c r="H4740" i="24"/>
  <c r="H4483" i="24"/>
  <c r="H6243" i="24"/>
  <c r="J4434" i="24"/>
  <c r="H4434" i="24"/>
  <c r="H6025" i="24"/>
  <c r="H4623" i="24"/>
  <c r="H6354" i="24"/>
  <c r="H6145" i="24"/>
  <c r="H5943" i="24"/>
  <c r="H5863" i="24"/>
  <c r="H5785" i="24"/>
  <c r="H5743" i="24"/>
  <c r="H5540" i="24"/>
  <c r="H5405" i="24"/>
  <c r="H4863" i="24"/>
  <c r="H4783" i="24"/>
  <c r="H2685" i="24"/>
  <c r="H2065" i="24"/>
  <c r="H1465" i="24"/>
  <c r="H6309" i="24"/>
  <c r="J6309" i="24"/>
  <c r="H6189" i="24"/>
  <c r="J6189" i="24"/>
  <c r="H6149" i="24"/>
  <c r="J6149" i="24"/>
  <c r="H6069" i="24"/>
  <c r="J6069" i="24"/>
  <c r="H5529" i="24"/>
  <c r="J5529" i="24"/>
  <c r="H5429" i="24"/>
  <c r="J5429" i="24"/>
  <c r="H4689" i="24"/>
  <c r="J4689" i="24"/>
  <c r="H4509" i="24"/>
  <c r="J4509" i="24"/>
  <c r="H4389" i="24"/>
  <c r="J4389" i="24"/>
  <c r="J3189" i="24"/>
  <c r="H3189" i="24"/>
  <c r="J3129" i="24"/>
  <c r="H3129" i="24"/>
  <c r="J3109" i="24"/>
  <c r="H3109" i="24"/>
  <c r="J3089" i="24"/>
  <c r="H3089" i="24"/>
  <c r="J3069" i="24"/>
  <c r="H3069" i="24"/>
  <c r="J3049" i="24"/>
  <c r="H3049" i="24"/>
  <c r="J3029" i="24"/>
  <c r="H3029" i="24"/>
  <c r="J3009" i="24"/>
  <c r="H3009" i="24"/>
  <c r="J2969" i="24"/>
  <c r="H2969" i="24"/>
  <c r="J2909" i="24"/>
  <c r="H2909" i="24"/>
  <c r="J2849" i="24"/>
  <c r="H2849" i="24"/>
  <c r="J2809" i="24"/>
  <c r="H2809" i="24"/>
  <c r="J2729" i="24"/>
  <c r="H2729" i="24"/>
  <c r="J2689" i="24"/>
  <c r="H2689" i="24"/>
  <c r="J2629" i="24"/>
  <c r="H2629" i="24"/>
  <c r="J2609" i="24"/>
  <c r="H2609" i="24"/>
  <c r="J2529" i="24"/>
  <c r="H2529" i="24"/>
  <c r="J2489" i="24"/>
  <c r="H2489" i="24"/>
  <c r="J2429" i="24"/>
  <c r="H2429" i="24"/>
  <c r="J2369" i="24"/>
  <c r="H2369" i="24"/>
  <c r="J2329" i="24"/>
  <c r="H2329" i="24"/>
  <c r="J2309" i="24"/>
  <c r="H2309" i="24"/>
  <c r="J2269" i="24"/>
  <c r="H2269" i="24"/>
  <c r="J2249" i="24"/>
  <c r="H2249" i="24"/>
  <c r="J2129" i="24"/>
  <c r="H2129" i="24"/>
  <c r="J2049" i="24"/>
  <c r="H2049" i="24"/>
  <c r="J1989" i="24"/>
  <c r="H1989" i="24"/>
  <c r="J1969" i="24"/>
  <c r="H1969" i="24"/>
  <c r="J1949" i="24"/>
  <c r="H1949" i="24"/>
  <c r="J1929" i="24"/>
  <c r="H1929" i="24"/>
  <c r="J1889" i="24"/>
  <c r="H1889" i="24"/>
  <c r="J1829" i="24"/>
  <c r="H1829" i="24"/>
  <c r="J1809" i="24"/>
  <c r="H1809" i="24"/>
  <c r="J1769" i="24"/>
  <c r="H1769" i="24"/>
  <c r="J1749" i="24"/>
  <c r="H1749" i="24"/>
  <c r="J1709" i="24"/>
  <c r="H1709" i="24"/>
  <c r="J1689" i="24"/>
  <c r="H1689" i="24"/>
  <c r="J1669" i="24"/>
  <c r="H1669" i="24"/>
  <c r="J1589" i="24"/>
  <c r="H1589" i="24"/>
  <c r="J1529" i="24"/>
  <c r="H1529" i="24"/>
  <c r="J1509" i="24"/>
  <c r="H1509" i="24"/>
  <c r="J1489" i="24"/>
  <c r="H1489" i="24"/>
  <c r="J1449" i="24"/>
  <c r="H1449" i="24"/>
  <c r="J1429" i="24"/>
  <c r="H1429" i="24"/>
  <c r="J1409" i="24"/>
  <c r="H1409" i="24"/>
  <c r="J1329" i="24"/>
  <c r="H1329" i="24"/>
  <c r="J1309" i="24"/>
  <c r="H1309" i="24"/>
  <c r="J1289" i="24"/>
  <c r="H1289" i="24"/>
  <c r="J1269" i="24"/>
  <c r="H1269" i="24"/>
  <c r="J1229" i="24"/>
  <c r="H1229" i="24"/>
  <c r="J5003" i="24"/>
  <c r="H5003" i="24"/>
  <c r="J4743" i="24"/>
  <c r="H4743" i="24"/>
  <c r="J4183" i="24"/>
  <c r="H4183" i="24"/>
  <c r="J4043" i="24"/>
  <c r="H4043" i="24"/>
  <c r="J3563" i="24"/>
  <c r="H3563" i="24"/>
  <c r="J3043" i="24"/>
  <c r="H3043" i="24"/>
  <c r="J2223" i="24"/>
  <c r="H2223" i="24"/>
  <c r="H5603" i="24"/>
  <c r="H4643" i="24"/>
  <c r="J6100" i="24"/>
  <c r="H6100" i="24"/>
  <c r="J4940" i="24"/>
  <c r="H4940" i="24"/>
  <c r="H5843" i="24"/>
  <c r="H5883" i="24"/>
  <c r="H4843" i="24"/>
  <c r="H4403" i="24"/>
  <c r="H6283" i="24"/>
  <c r="H5443" i="24"/>
  <c r="H6194" i="24"/>
  <c r="H6023" i="24"/>
  <c r="H5700" i="24"/>
  <c r="H5165" i="24"/>
  <c r="H5105" i="24"/>
  <c r="H4983" i="24"/>
  <c r="H4660" i="24"/>
  <c r="H4500" i="24"/>
  <c r="H3785" i="24"/>
  <c r="H2385" i="24"/>
  <c r="H1785" i="24"/>
  <c r="H6049" i="24"/>
  <c r="J6049" i="24"/>
  <c r="H5929" i="24"/>
  <c r="J5929" i="24"/>
  <c r="H5889" i="24"/>
  <c r="J5889" i="24"/>
  <c r="H5689" i="24"/>
  <c r="J5689" i="24"/>
  <c r="H5649" i="24"/>
  <c r="J5649" i="24"/>
  <c r="H4969" i="24"/>
  <c r="J4969" i="24"/>
  <c r="J2749" i="24"/>
  <c r="H2749" i="24"/>
  <c r="H6263" i="24"/>
  <c r="H6223" i="24"/>
  <c r="H5971" i="24"/>
  <c r="H5905" i="24"/>
  <c r="H5823" i="24"/>
  <c r="H5783" i="24"/>
  <c r="H5534" i="24"/>
  <c r="H5367" i="24"/>
  <c r="H5323" i="24"/>
  <c r="H5287" i="24"/>
  <c r="H5205" i="24"/>
  <c r="H5020" i="24"/>
  <c r="H4891" i="24"/>
  <c r="H4825" i="24"/>
  <c r="H4620" i="24"/>
  <c r="H4587" i="24"/>
  <c r="H4543" i="24"/>
  <c r="H4383" i="24"/>
  <c r="H4343" i="24"/>
  <c r="H4111" i="24"/>
  <c r="H3665" i="24"/>
  <c r="H3571" i="24"/>
  <c r="H3351" i="24"/>
  <c r="H2991" i="24"/>
  <c r="H2785" i="24"/>
  <c r="H2649" i="24"/>
  <c r="H2349" i="24"/>
  <c r="H1649" i="24"/>
  <c r="H1503" i="24"/>
  <c r="J3743" i="24"/>
  <c r="H3743" i="24"/>
  <c r="J3143" i="24"/>
  <c r="H3143" i="24"/>
  <c r="J2583" i="24"/>
  <c r="H2583" i="24"/>
  <c r="J2383" i="24"/>
  <c r="H2383" i="24"/>
  <c r="J2163" i="24"/>
  <c r="H2163" i="24"/>
  <c r="J2043" i="24"/>
  <c r="H2043" i="24"/>
  <c r="J5200" i="24"/>
  <c r="H5200" i="24"/>
  <c r="H6323" i="24"/>
  <c r="H5985" i="24"/>
  <c r="H5705" i="24"/>
  <c r="H2003" i="24"/>
  <c r="H5665" i="24"/>
  <c r="H5485" i="24"/>
  <c r="H5365" i="24"/>
  <c r="H5285" i="24"/>
  <c r="H4585" i="24"/>
  <c r="H3065" i="24"/>
  <c r="H2885" i="24"/>
  <c r="H2683" i="24"/>
  <c r="H1883" i="24"/>
  <c r="J6147" i="24"/>
  <c r="H6147" i="24"/>
  <c r="J5907" i="24"/>
  <c r="H5907" i="24"/>
  <c r="J5687" i="24"/>
  <c r="H5687" i="24"/>
  <c r="J5547" i="24"/>
  <c r="H5547" i="24"/>
  <c r="J5487" i="24"/>
  <c r="H5487" i="24"/>
  <c r="J5307" i="24"/>
  <c r="H5307" i="24"/>
  <c r="J5167" i="24"/>
  <c r="H5167" i="24"/>
  <c r="J5107" i="24"/>
  <c r="H5107" i="24"/>
  <c r="J5087" i="24"/>
  <c r="H5087" i="24"/>
  <c r="J5067" i="24"/>
  <c r="H5067" i="24"/>
  <c r="J5047" i="24"/>
  <c r="H5047" i="24"/>
  <c r="J4907" i="24"/>
  <c r="H4907" i="24"/>
  <c r="J4867" i="24"/>
  <c r="H4867" i="24"/>
  <c r="J4747" i="24"/>
  <c r="H4747" i="24"/>
  <c r="J4707" i="24"/>
  <c r="H4707" i="24"/>
  <c r="J4667" i="24"/>
  <c r="H4667" i="24"/>
  <c r="J4627" i="24"/>
  <c r="H4627" i="24"/>
  <c r="J4567" i="24"/>
  <c r="H4567" i="24"/>
  <c r="J4527" i="24"/>
  <c r="H4527" i="24"/>
  <c r="J4467" i="24"/>
  <c r="H4467" i="24"/>
  <c r="J4367" i="24"/>
  <c r="H4367" i="24"/>
  <c r="J4347" i="24"/>
  <c r="H4347" i="24"/>
  <c r="J4267" i="24"/>
  <c r="H4267" i="24"/>
  <c r="J4227" i="24"/>
  <c r="H4227" i="24"/>
  <c r="J4207" i="24"/>
  <c r="H4207" i="24"/>
  <c r="J4147" i="24"/>
  <c r="H4147" i="24"/>
  <c r="J4127" i="24"/>
  <c r="H4127" i="24"/>
  <c r="J4107" i="24"/>
  <c r="H4107" i="24"/>
  <c r="J4027" i="24"/>
  <c r="H4027" i="24"/>
  <c r="J3987" i="24"/>
  <c r="H3987" i="24"/>
  <c r="J3927" i="24"/>
  <c r="H3927" i="24"/>
  <c r="J3907" i="24"/>
  <c r="H3907" i="24"/>
  <c r="J3827" i="24"/>
  <c r="H3827" i="24"/>
  <c r="J3807" i="24"/>
  <c r="H3807" i="24"/>
  <c r="J3787" i="24"/>
  <c r="H3787" i="24"/>
  <c r="J3667" i="24"/>
  <c r="H3667" i="24"/>
  <c r="J3527" i="24"/>
  <c r="H3527" i="24"/>
  <c r="J3447" i="24"/>
  <c r="H3447" i="24"/>
  <c r="J3367" i="24"/>
  <c r="H3367" i="24"/>
  <c r="J3327" i="24"/>
  <c r="H3327" i="24"/>
  <c r="J3267" i="24"/>
  <c r="H3267" i="24"/>
  <c r="J3227" i="24"/>
  <c r="H3227" i="24"/>
  <c r="J3187" i="24"/>
  <c r="H3187" i="24"/>
  <c r="J3167" i="24"/>
  <c r="H3167" i="24"/>
  <c r="J3127" i="24"/>
  <c r="H3127" i="24"/>
  <c r="J3067" i="24"/>
  <c r="H3067" i="24"/>
  <c r="J3027" i="24"/>
  <c r="H3027" i="24"/>
  <c r="J2967" i="24"/>
  <c r="H2967" i="24"/>
  <c r="J2787" i="24"/>
  <c r="H2787" i="24"/>
  <c r="J2767" i="24"/>
  <c r="H2767" i="24"/>
  <c r="J2727" i="24"/>
  <c r="H2727" i="24"/>
  <c r="J2707" i="24"/>
  <c r="H2707" i="24"/>
  <c r="J2667" i="24"/>
  <c r="H2667" i="24"/>
  <c r="J2647" i="24"/>
  <c r="H2647" i="24"/>
  <c r="J2487" i="24"/>
  <c r="H2487" i="24"/>
  <c r="J2427" i="24"/>
  <c r="H2427" i="24"/>
  <c r="J2367" i="24"/>
  <c r="H2367" i="24"/>
  <c r="J2347" i="24"/>
  <c r="H2347" i="24"/>
  <c r="J2307" i="24"/>
  <c r="H2307" i="24"/>
  <c r="J2267" i="24"/>
  <c r="H2267" i="24"/>
  <c r="J2207" i="24"/>
  <c r="H2207" i="24"/>
  <c r="J2167" i="24"/>
  <c r="H2167" i="24"/>
  <c r="J2147" i="24"/>
  <c r="H2147" i="24"/>
  <c r="J2107" i="24"/>
  <c r="H2107" i="24"/>
  <c r="J2047" i="24"/>
  <c r="H2047" i="24"/>
  <c r="J2007" i="24"/>
  <c r="H2007" i="24"/>
  <c r="J1987" i="24"/>
  <c r="H1987" i="24"/>
  <c r="J1907" i="24"/>
  <c r="H1907" i="24"/>
  <c r="J1827" i="24"/>
  <c r="H1827" i="24"/>
  <c r="J1767" i="24"/>
  <c r="H1767" i="24"/>
  <c r="J1687" i="24"/>
  <c r="H1687" i="24"/>
  <c r="J1667" i="24"/>
  <c r="H1667" i="24"/>
  <c r="J1627" i="24"/>
  <c r="H1627" i="24"/>
  <c r="J1607" i="24"/>
  <c r="H1607" i="24"/>
  <c r="J1527" i="24"/>
  <c r="H1527" i="24"/>
  <c r="J1467" i="24"/>
  <c r="H1467" i="24"/>
  <c r="J1447" i="24"/>
  <c r="H1447" i="24"/>
  <c r="J1427" i="24"/>
  <c r="H1427" i="24"/>
  <c r="J1387" i="24"/>
  <c r="H1387" i="24"/>
  <c r="J5663" i="24"/>
  <c r="H5663" i="24"/>
  <c r="J5483" i="24"/>
  <c r="H5483" i="24"/>
  <c r="J3783" i="24"/>
  <c r="H3783" i="24"/>
  <c r="H4883" i="24"/>
  <c r="H6003" i="24"/>
  <c r="H5600" i="24"/>
  <c r="H3683" i="24"/>
  <c r="H6200" i="24"/>
  <c r="J6174" i="24"/>
  <c r="H6174" i="24"/>
  <c r="H6191" i="24"/>
  <c r="H5940" i="24"/>
  <c r="H5611" i="24"/>
  <c r="H5403" i="24"/>
  <c r="H5103" i="24"/>
  <c r="H4745" i="24"/>
  <c r="H3885" i="24"/>
  <c r="H3185" i="24"/>
  <c r="H2445" i="24"/>
  <c r="H1783" i="24"/>
  <c r="J6327" i="24"/>
  <c r="H6327" i="24"/>
  <c r="J6207" i="24"/>
  <c r="H6207" i="24"/>
  <c r="J6067" i="24"/>
  <c r="H6067" i="24"/>
  <c r="J5827" i="24"/>
  <c r="H5827" i="24"/>
  <c r="J5667" i="24"/>
  <c r="H5667" i="24"/>
  <c r="J5407" i="24"/>
  <c r="H5407" i="24"/>
  <c r="J4967" i="24"/>
  <c r="H4967" i="24"/>
  <c r="J2947" i="24"/>
  <c r="H2947" i="24"/>
  <c r="H6347" i="24"/>
  <c r="H6307" i="24"/>
  <c r="H6260" i="24"/>
  <c r="H6011" i="24"/>
  <c r="H5853" i="24"/>
  <c r="H5740" i="24"/>
  <c r="H5571" i="24"/>
  <c r="H5433" i="24"/>
  <c r="H5247" i="24"/>
  <c r="H5203" i="24"/>
  <c r="H5014" i="24"/>
  <c r="H4823" i="24"/>
  <c r="H4780" i="24"/>
  <c r="H4703" i="24"/>
  <c r="H4651" i="24"/>
  <c r="H4463" i="24"/>
  <c r="H4425" i="24"/>
  <c r="H4151" i="24"/>
  <c r="H3967" i="24"/>
  <c r="H3845" i="24"/>
  <c r="H3663" i="24"/>
  <c r="H3487" i="24"/>
  <c r="H3387" i="24"/>
  <c r="H3347" i="24"/>
  <c r="H3265" i="24"/>
  <c r="H3145" i="24"/>
  <c r="H3107" i="24"/>
  <c r="H2989" i="24"/>
  <c r="H2711" i="24"/>
  <c r="H2165" i="24"/>
  <c r="H2025" i="24"/>
  <c r="H1647" i="24"/>
  <c r="H1423" i="24"/>
  <c r="H4380" i="24"/>
  <c r="H4060" i="24"/>
  <c r="H3240" i="24"/>
  <c r="H2860" i="24"/>
  <c r="H2560" i="24"/>
  <c r="H6266" i="24"/>
  <c r="J6266" i="24"/>
  <c r="H6106" i="24"/>
  <c r="J6106" i="24"/>
  <c r="H5986" i="24"/>
  <c r="J5986" i="24"/>
  <c r="H5966" i="24"/>
  <c r="J5966" i="24"/>
  <c r="H5886" i="24"/>
  <c r="J5886" i="24"/>
  <c r="H5706" i="24"/>
  <c r="J5706" i="24"/>
  <c r="H5686" i="24"/>
  <c r="J5686" i="24"/>
  <c r="H4946" i="24"/>
  <c r="J4946" i="24"/>
  <c r="J3886" i="24"/>
  <c r="H3886" i="24"/>
  <c r="J3626" i="24"/>
  <c r="H3626" i="24"/>
  <c r="J3286" i="24"/>
  <c r="H3286" i="24"/>
  <c r="J3106" i="24"/>
  <c r="H3106" i="24"/>
  <c r="J3046" i="24"/>
  <c r="H3046" i="24"/>
  <c r="J2926" i="24"/>
  <c r="H2926" i="24"/>
  <c r="J2906" i="24"/>
  <c r="H2906" i="24"/>
  <c r="J2786" i="24"/>
  <c r="H2786" i="24"/>
  <c r="H5941" i="24"/>
  <c r="H5418" i="24"/>
  <c r="H4240" i="24"/>
  <c r="H3680" i="24"/>
  <c r="H3400" i="24"/>
  <c r="H5102" i="24"/>
  <c r="J5102" i="24"/>
  <c r="J4062" i="24"/>
  <c r="H4062" i="24"/>
  <c r="J3922" i="24"/>
  <c r="H3922" i="24"/>
  <c r="J3802" i="24"/>
  <c r="H3802" i="24"/>
  <c r="J3442" i="24"/>
  <c r="H3442" i="24"/>
  <c r="J3402" i="24"/>
  <c r="H3402" i="24"/>
  <c r="H3362" i="24"/>
  <c r="J3362" i="24"/>
  <c r="J3222" i="24"/>
  <c r="H3222" i="24"/>
  <c r="J3162" i="24"/>
  <c r="H3162" i="24"/>
  <c r="J3102" i="24"/>
  <c r="H3102" i="24"/>
  <c r="J3022" i="24"/>
  <c r="H3022" i="24"/>
  <c r="J2702" i="24"/>
  <c r="H2702" i="24"/>
  <c r="J2562" i="24"/>
  <c r="H2562" i="24"/>
  <c r="J2422" i="24"/>
  <c r="H2422" i="24"/>
  <c r="J2282" i="24"/>
  <c r="H2282" i="24"/>
  <c r="J2242" i="24"/>
  <c r="H2242" i="24"/>
  <c r="J2222" i="24"/>
  <c r="H2222" i="24"/>
  <c r="J2102" i="24"/>
  <c r="H2102" i="24"/>
  <c r="J1962" i="24"/>
  <c r="H1962" i="24"/>
  <c r="J1922" i="24"/>
  <c r="H1922" i="24"/>
  <c r="J1762" i="24"/>
  <c r="H1762" i="24"/>
  <c r="J1662" i="24"/>
  <c r="H1662" i="24"/>
  <c r="J1642" i="24"/>
  <c r="H1642" i="24"/>
  <c r="H5881" i="24"/>
  <c r="J5881" i="24"/>
  <c r="J4401" i="24"/>
  <c r="H4401" i="24"/>
  <c r="J3221" i="24"/>
  <c r="H3221" i="24"/>
  <c r="J3141" i="24"/>
  <c r="H3141" i="24"/>
  <c r="J3081" i="24"/>
  <c r="H3081" i="24"/>
  <c r="J2881" i="24"/>
  <c r="H2881" i="24"/>
  <c r="J2681" i="24"/>
  <c r="H2681" i="24"/>
  <c r="H3920" i="24"/>
  <c r="J3920" i="24"/>
  <c r="J3200" i="24"/>
  <c r="H3200" i="24"/>
  <c r="J3020" i="24"/>
  <c r="H3020" i="24"/>
  <c r="J2840" i="24"/>
  <c r="H2840" i="24"/>
  <c r="J2820" i="24"/>
  <c r="H2820" i="24"/>
  <c r="J2800" i="24"/>
  <c r="H2800" i="24"/>
  <c r="J2780" i="24"/>
  <c r="H2780" i="24"/>
  <c r="J2720" i="24"/>
  <c r="H2720" i="24"/>
  <c r="J2640" i="24"/>
  <c r="H2640" i="24"/>
  <c r="J2480" i="24"/>
  <c r="H2480" i="24"/>
  <c r="J2420" i="24"/>
  <c r="H2420" i="24"/>
  <c r="J2180" i="24"/>
  <c r="H2180" i="24"/>
  <c r="J2020" i="24"/>
  <c r="H2020" i="24"/>
  <c r="J1760" i="24"/>
  <c r="H1760" i="24"/>
  <c r="J1220" i="24"/>
  <c r="H1220" i="24"/>
  <c r="J920" i="24"/>
  <c r="H920" i="24"/>
  <c r="J900" i="24"/>
  <c r="H900" i="24"/>
  <c r="J540" i="24"/>
  <c r="H540" i="24"/>
  <c r="J440" i="24"/>
  <c r="H440" i="24"/>
  <c r="J100" i="24"/>
  <c r="H100" i="24"/>
  <c r="H6001" i="24"/>
  <c r="H5938" i="24"/>
  <c r="H3900" i="24"/>
  <c r="H2880" i="24"/>
  <c r="H2580" i="24"/>
  <c r="H2460" i="24"/>
  <c r="J6218" i="24"/>
  <c r="J4338" i="24"/>
  <c r="H4338" i="24"/>
  <c r="J4238" i="24"/>
  <c r="H4238" i="24"/>
  <c r="J4158" i="24"/>
  <c r="H4158" i="24"/>
  <c r="J3978" i="24"/>
  <c r="H3978" i="24"/>
  <c r="J3858" i="24"/>
  <c r="H3858" i="24"/>
  <c r="J3618" i="24"/>
  <c r="H3618" i="24"/>
  <c r="J3578" i="24"/>
  <c r="H3578" i="24"/>
  <c r="J3498" i="24"/>
  <c r="H3498" i="24"/>
  <c r="J3318" i="24"/>
  <c r="H3318" i="24"/>
  <c r="J3238" i="24"/>
  <c r="H3238" i="24"/>
  <c r="J3078" i="24"/>
  <c r="H3078" i="24"/>
  <c r="J2958" i="24"/>
  <c r="H2958" i="24"/>
  <c r="H2938" i="24"/>
  <c r="J2938" i="24"/>
  <c r="J2898" i="24"/>
  <c r="H2898" i="24"/>
  <c r="J2758" i="24"/>
  <c r="H2758" i="24"/>
  <c r="J2638" i="24"/>
  <c r="H2638" i="24"/>
  <c r="J2558" i="24"/>
  <c r="H2558" i="24"/>
  <c r="J2538" i="24"/>
  <c r="H2538" i="24"/>
  <c r="J2518" i="24"/>
  <c r="H2518" i="24"/>
  <c r="J2478" i="24"/>
  <c r="H2478" i="24"/>
  <c r="J2358" i="24"/>
  <c r="H2358" i="24"/>
  <c r="J2278" i="24"/>
  <c r="H2278" i="24"/>
  <c r="J2158" i="24"/>
  <c r="H2158" i="24"/>
  <c r="J2018" i="24"/>
  <c r="H2018" i="24"/>
  <c r="J1978" i="24"/>
  <c r="H1978" i="24"/>
  <c r="J1878" i="24"/>
  <c r="H1878" i="24"/>
  <c r="J1798" i="24"/>
  <c r="H1798" i="24"/>
  <c r="J1778" i="24"/>
  <c r="H1778" i="24"/>
  <c r="J1718" i="24"/>
  <c r="H1718" i="24"/>
  <c r="J1558" i="24"/>
  <c r="H1558" i="24"/>
  <c r="J1478" i="24"/>
  <c r="H1478" i="24"/>
  <c r="J1438" i="24"/>
  <c r="H1438" i="24"/>
  <c r="J1418" i="24"/>
  <c r="H1418" i="24"/>
  <c r="J1358" i="24"/>
  <c r="H1358" i="24"/>
  <c r="J1178" i="24"/>
  <c r="H1178" i="24"/>
  <c r="J1118" i="24"/>
  <c r="H1118" i="24"/>
  <c r="J698" i="24"/>
  <c r="H698" i="24"/>
  <c r="J678" i="24"/>
  <c r="H678" i="24"/>
  <c r="J658" i="24"/>
  <c r="H658" i="24"/>
  <c r="J518" i="24"/>
  <c r="H518" i="24"/>
  <c r="J438" i="24"/>
  <c r="H438" i="24"/>
  <c r="J418" i="24"/>
  <c r="H418" i="24"/>
  <c r="J318" i="24"/>
  <c r="H318" i="24"/>
  <c r="J298" i="24"/>
  <c r="H298" i="24"/>
  <c r="J258" i="24"/>
  <c r="H258" i="24"/>
  <c r="J198" i="24"/>
  <c r="H198" i="24"/>
  <c r="J178" i="24"/>
  <c r="H178" i="24"/>
  <c r="J158" i="24"/>
  <c r="H158" i="24"/>
  <c r="J78" i="24"/>
  <c r="H78" i="24"/>
  <c r="J58" i="24"/>
  <c r="H58" i="24"/>
  <c r="H6316" i="24"/>
  <c r="H4901" i="24"/>
  <c r="H4598" i="24"/>
  <c r="H4398" i="24"/>
  <c r="H4201" i="24"/>
  <c r="H4078" i="24"/>
  <c r="H3420" i="24"/>
  <c r="H3258" i="24"/>
  <c r="H3160" i="24"/>
  <c r="H3000" i="24"/>
  <c r="H2520" i="24"/>
  <c r="H860" i="24"/>
  <c r="H4200" i="24"/>
  <c r="H5176" i="24"/>
  <c r="J5176" i="24"/>
  <c r="H4656" i="24"/>
  <c r="J4656" i="24"/>
  <c r="J3776" i="24"/>
  <c r="H3776" i="24"/>
  <c r="J3436" i="24"/>
  <c r="H3436" i="24"/>
  <c r="J3416" i="24"/>
  <c r="H3416" i="24"/>
  <c r="H2416" i="24"/>
  <c r="J2416" i="24"/>
  <c r="J1716" i="24"/>
  <c r="H1716" i="24"/>
  <c r="J1696" i="24"/>
  <c r="H1696" i="24"/>
  <c r="J1536" i="24"/>
  <c r="H1536" i="24"/>
  <c r="H5958" i="24"/>
  <c r="H5581" i="24"/>
  <c r="H4360" i="24"/>
  <c r="H3860" i="24"/>
  <c r="H3800" i="24"/>
  <c r="H3060" i="24"/>
  <c r="H2660" i="24"/>
  <c r="J3748" i="24"/>
  <c r="H3748" i="24"/>
  <c r="J3548" i="24"/>
  <c r="H3548" i="24"/>
  <c r="J3268" i="24"/>
  <c r="H3268" i="24"/>
  <c r="J3208" i="24"/>
  <c r="H3208" i="24"/>
  <c r="H4337" i="24"/>
  <c r="J4337" i="24"/>
  <c r="J3377" i="24"/>
  <c r="H3377" i="24"/>
  <c r="J1737" i="24"/>
  <c r="H1737" i="24"/>
  <c r="J1337" i="24"/>
  <c r="H1337" i="24"/>
  <c r="J917" i="24"/>
  <c r="H917" i="24"/>
  <c r="J897" i="24"/>
  <c r="H897" i="24"/>
  <c r="J877" i="24"/>
  <c r="H877" i="24"/>
  <c r="J597" i="24"/>
  <c r="H597" i="24"/>
  <c r="J517" i="24"/>
  <c r="H517" i="24"/>
  <c r="J257" i="24"/>
  <c r="H257" i="24"/>
  <c r="J57" i="24"/>
  <c r="H57" i="24"/>
  <c r="J1256" i="24"/>
  <c r="H1256" i="24"/>
  <c r="J856" i="24"/>
  <c r="H856" i="24"/>
  <c r="J796" i="24"/>
  <c r="H796" i="24"/>
  <c r="J336" i="24"/>
  <c r="H336" i="24"/>
  <c r="H3294" i="24"/>
  <c r="H2371" i="24"/>
  <c r="H2311" i="24"/>
  <c r="H2071" i="24"/>
  <c r="H913" i="24"/>
  <c r="H816" i="24"/>
  <c r="H553" i="24"/>
  <c r="H133" i="24"/>
  <c r="J1093" i="24"/>
  <c r="H1093" i="24"/>
  <c r="J1053" i="24"/>
  <c r="H1053" i="24"/>
  <c r="J853" i="24"/>
  <c r="H853" i="24"/>
  <c r="J833" i="24"/>
  <c r="H833" i="24"/>
  <c r="J773" i="24"/>
  <c r="H773" i="24"/>
  <c r="J713" i="24"/>
  <c r="H713" i="24"/>
  <c r="J613" i="24"/>
  <c r="H613" i="24"/>
  <c r="J453" i="24"/>
  <c r="H453" i="24"/>
  <c r="J433" i="24"/>
  <c r="H433" i="24"/>
  <c r="J373" i="24"/>
  <c r="H373" i="24"/>
  <c r="J313" i="24"/>
  <c r="H313" i="24"/>
  <c r="J273" i="24"/>
  <c r="H273" i="24"/>
  <c r="H4332" i="24"/>
  <c r="J4332" i="24"/>
  <c r="H3732" i="24"/>
  <c r="J3732" i="24"/>
  <c r="J3152" i="24"/>
  <c r="H3152" i="24"/>
  <c r="J3132" i="24"/>
  <c r="H3132" i="24"/>
  <c r="J2932" i="24"/>
  <c r="H2932" i="24"/>
  <c r="J2612" i="24"/>
  <c r="H2612" i="24"/>
  <c r="J2332" i="24"/>
  <c r="H2332" i="24"/>
  <c r="J2272" i="24"/>
  <c r="H2272" i="24"/>
  <c r="J2032" i="24"/>
  <c r="H2032" i="24"/>
  <c r="J1712" i="24"/>
  <c r="H1712" i="24"/>
  <c r="J1692" i="24"/>
  <c r="H1692" i="24"/>
  <c r="J1612" i="24"/>
  <c r="H1612" i="24"/>
  <c r="J1352" i="24"/>
  <c r="H1352" i="24"/>
  <c r="J1292" i="24"/>
  <c r="H1292" i="24"/>
  <c r="J1192" i="24"/>
  <c r="H1192" i="24"/>
  <c r="J1172" i="24"/>
  <c r="H1172" i="24"/>
  <c r="J2211" i="24"/>
  <c r="H2211" i="24"/>
  <c r="J2191" i="24"/>
  <c r="H2191" i="24"/>
  <c r="J2131" i="24"/>
  <c r="H2131" i="24"/>
  <c r="J1851" i="24"/>
  <c r="H1851" i="24"/>
  <c r="J1611" i="24"/>
  <c r="H1611" i="24"/>
  <c r="H2391" i="24"/>
  <c r="H2151" i="24"/>
  <c r="H2091" i="24"/>
  <c r="H993" i="24"/>
  <c r="H836" i="24"/>
  <c r="H493" i="24"/>
  <c r="H3739" i="24"/>
  <c r="J3739" i="24"/>
  <c r="J359" i="24"/>
  <c r="H359" i="24"/>
  <c r="H2666" i="24"/>
  <c r="H1205" i="24"/>
  <c r="H1062" i="24"/>
  <c r="H1005" i="24"/>
  <c r="H945" i="24"/>
  <c r="H845" i="24"/>
  <c r="H822" i="24"/>
  <c r="H627" i="24"/>
  <c r="H365" i="24"/>
  <c r="J1307" i="24"/>
  <c r="H1307" i="24"/>
  <c r="J1207" i="24"/>
  <c r="H1207" i="24"/>
  <c r="J1245" i="24"/>
  <c r="H1245" i="24"/>
  <c r="J1085" i="24"/>
  <c r="H1085" i="24"/>
  <c r="J925" i="24"/>
  <c r="H925" i="24"/>
  <c r="J645" i="24"/>
  <c r="H645" i="24"/>
  <c r="J285" i="24"/>
  <c r="H285" i="24"/>
  <c r="J225" i="24"/>
  <c r="H225" i="24"/>
  <c r="J205" i="24"/>
  <c r="H205" i="24"/>
  <c r="J125" i="24"/>
  <c r="H125" i="24"/>
  <c r="J105" i="24"/>
  <c r="H105" i="24"/>
  <c r="J1003" i="24"/>
  <c r="H1003" i="24"/>
  <c r="J763" i="24"/>
  <c r="H763" i="24"/>
  <c r="J623" i="24"/>
  <c r="H623" i="24"/>
  <c r="J543" i="24"/>
  <c r="H543" i="24"/>
  <c r="J303" i="24"/>
  <c r="H303" i="24"/>
  <c r="J982" i="24"/>
  <c r="H982" i="24"/>
  <c r="J762" i="24"/>
  <c r="H762" i="24"/>
  <c r="J562" i="24"/>
  <c r="H562" i="24"/>
  <c r="J482" i="24"/>
  <c r="H482" i="24"/>
  <c r="J442" i="24"/>
  <c r="H442" i="24"/>
  <c r="J102" i="24"/>
  <c r="H102" i="24"/>
  <c r="J82" i="24"/>
  <c r="H82" i="24"/>
  <c r="J2564" i="24"/>
  <c r="H2564" i="24"/>
  <c r="J2384" i="24"/>
  <c r="H2384" i="24"/>
  <c r="J2144" i="24"/>
  <c r="H2144" i="24"/>
  <c r="J1844" i="24"/>
  <c r="H1844" i="24"/>
  <c r="J1504" i="24"/>
  <c r="H1504" i="24"/>
  <c r="J649" i="24"/>
  <c r="H1471" i="24"/>
  <c r="H971" i="24"/>
  <c r="H832" i="24"/>
  <c r="H732" i="24"/>
  <c r="H569" i="24"/>
  <c r="J6235" i="24"/>
  <c r="J6297" i="24"/>
  <c r="H6297" i="24"/>
  <c r="J6117" i="24"/>
  <c r="H6117" i="24"/>
  <c r="J6037" i="24"/>
  <c r="H6037" i="24"/>
  <c r="J5617" i="24"/>
  <c r="H5617" i="24"/>
  <c r="J5357" i="24"/>
  <c r="H5357" i="24"/>
  <c r="J5197" i="24"/>
  <c r="H5197" i="24"/>
  <c r="J5117" i="24"/>
  <c r="H5117" i="24"/>
  <c r="J4917" i="24"/>
  <c r="H4917" i="24"/>
  <c r="J4837" i="24"/>
  <c r="H4837" i="24"/>
  <c r="J4517" i="24"/>
  <c r="H4517" i="24"/>
  <c r="J4417" i="24"/>
  <c r="H4417" i="24"/>
  <c r="J4277" i="24"/>
  <c r="H4277" i="24"/>
  <c r="J3717" i="24"/>
  <c r="H3717" i="24"/>
  <c r="J957" i="24"/>
  <c r="H957" i="24"/>
  <c r="H6358" i="24"/>
  <c r="H5841" i="24"/>
  <c r="H5459" i="24"/>
  <c r="H5275" i="24"/>
  <c r="H5118" i="24"/>
  <c r="H5017" i="24"/>
  <c r="H4737" i="24"/>
  <c r="H4577" i="24"/>
  <c r="H4237" i="24"/>
  <c r="H3797" i="24"/>
  <c r="H3577" i="24"/>
  <c r="H3379" i="24"/>
  <c r="H2139" i="24"/>
  <c r="J6118" i="24"/>
  <c r="J5178" i="24"/>
  <c r="J4521" i="24"/>
  <c r="J6116" i="24"/>
  <c r="J5177" i="24"/>
  <c r="H5518" i="24"/>
  <c r="H5417" i="24"/>
  <c r="H4057" i="24"/>
  <c r="J6321" i="24"/>
  <c r="H6321" i="24"/>
  <c r="J6301" i="24"/>
  <c r="H6301" i="24"/>
  <c r="J6281" i="24"/>
  <c r="H6281" i="24"/>
  <c r="J6261" i="24"/>
  <c r="H6261" i="24"/>
  <c r="J6201" i="24"/>
  <c r="H6201" i="24"/>
  <c r="J6181" i="24"/>
  <c r="H6181" i="24"/>
  <c r="J6161" i="24"/>
  <c r="H6161" i="24"/>
  <c r="J6081" i="24"/>
  <c r="H6081" i="24"/>
  <c r="J6061" i="24"/>
  <c r="H6061" i="24"/>
  <c r="J6041" i="24"/>
  <c r="H6041" i="24"/>
  <c r="J6021" i="24"/>
  <c r="H6021" i="24"/>
  <c r="J5921" i="24"/>
  <c r="H5921" i="24"/>
  <c r="J5901" i="24"/>
  <c r="H5901" i="24"/>
  <c r="J5861" i="24"/>
  <c r="H5861" i="24"/>
  <c r="J5801" i="24"/>
  <c r="H5801" i="24"/>
  <c r="H5781" i="24"/>
  <c r="J5781" i="24"/>
  <c r="J5761" i="24"/>
  <c r="H5761" i="24"/>
  <c r="J5681" i="24"/>
  <c r="H5681" i="24"/>
  <c r="J5661" i="24"/>
  <c r="H5661" i="24"/>
  <c r="J5641" i="24"/>
  <c r="H5641" i="24"/>
  <c r="J5621" i="24"/>
  <c r="H5621" i="24"/>
  <c r="J5521" i="24"/>
  <c r="H5521" i="24"/>
  <c r="J5501" i="24"/>
  <c r="H5501" i="24"/>
  <c r="J5481" i="24"/>
  <c r="H5481" i="24"/>
  <c r="J5461" i="24"/>
  <c r="H5461" i="24"/>
  <c r="J5401" i="24"/>
  <c r="H5401" i="24"/>
  <c r="J5381" i="24"/>
  <c r="H5381" i="24"/>
  <c r="J5361" i="24"/>
  <c r="H5361" i="24"/>
  <c r="J5281" i="24"/>
  <c r="H5281" i="24"/>
  <c r="J5261" i="24"/>
  <c r="H5261" i="24"/>
  <c r="J5241" i="24"/>
  <c r="H5241" i="24"/>
  <c r="J5221" i="24"/>
  <c r="H5221" i="24"/>
  <c r="J5121" i="24"/>
  <c r="H5121" i="24"/>
  <c r="H5101" i="24"/>
  <c r="J5101" i="24"/>
  <c r="J5081" i="24"/>
  <c r="H5081" i="24"/>
  <c r="J5061" i="24"/>
  <c r="H5061" i="24"/>
  <c r="J5001" i="24"/>
  <c r="H5001" i="24"/>
  <c r="J4981" i="24"/>
  <c r="H4981" i="24"/>
  <c r="J4961" i="24"/>
  <c r="H4961" i="24"/>
  <c r="J4881" i="24"/>
  <c r="H4881" i="24"/>
  <c r="J4861" i="24"/>
  <c r="H4861" i="24"/>
  <c r="J4841" i="24"/>
  <c r="H4841" i="24"/>
  <c r="J4721" i="24"/>
  <c r="H4721" i="24"/>
  <c r="J4701" i="24"/>
  <c r="H4701" i="24"/>
  <c r="J4681" i="24"/>
  <c r="H4681" i="24"/>
  <c r="J4661" i="24"/>
  <c r="H4661" i="24"/>
  <c r="J4601" i="24"/>
  <c r="H4601" i="24"/>
  <c r="J4581" i="24"/>
  <c r="H4581" i="24"/>
  <c r="J4561" i="24"/>
  <c r="H4561" i="24"/>
  <c r="J4481" i="24"/>
  <c r="H4481" i="24"/>
  <c r="J4461" i="24"/>
  <c r="H4461" i="24"/>
  <c r="J4441" i="24"/>
  <c r="H4441" i="24"/>
  <c r="J4421" i="24"/>
  <c r="H4421" i="24"/>
  <c r="J4321" i="24"/>
  <c r="H4321" i="24"/>
  <c r="J4301" i="24"/>
  <c r="H4301" i="24"/>
  <c r="J4281" i="24"/>
  <c r="H4281" i="24"/>
  <c r="J4261" i="24"/>
  <c r="H4261" i="24"/>
  <c r="J4181" i="24"/>
  <c r="H4181" i="24"/>
  <c r="J4161" i="24"/>
  <c r="H4161" i="24"/>
  <c r="J4141" i="24"/>
  <c r="H4141" i="24"/>
  <c r="J4121" i="24"/>
  <c r="H4121" i="24"/>
  <c r="J4081" i="24"/>
  <c r="H4081" i="24"/>
  <c r="J3981" i="24"/>
  <c r="H3981" i="24"/>
  <c r="J3961" i="24"/>
  <c r="H3961" i="24"/>
  <c r="J3941" i="24"/>
  <c r="H3941" i="24"/>
  <c r="J3881" i="24"/>
  <c r="H3881" i="24"/>
  <c r="J3781" i="24"/>
  <c r="H3781" i="24"/>
  <c r="J3761" i="24"/>
  <c r="H3761" i="24"/>
  <c r="J3741" i="24"/>
  <c r="H3741" i="24"/>
  <c r="J3721" i="24"/>
  <c r="H3721" i="24"/>
  <c r="J3681" i="24"/>
  <c r="H3681" i="24"/>
  <c r="J3581" i="24"/>
  <c r="H3581" i="24"/>
  <c r="J3561" i="24"/>
  <c r="H3561" i="24"/>
  <c r="J3541" i="24"/>
  <c r="H3541" i="24"/>
  <c r="J3521" i="24"/>
  <c r="H3521" i="24"/>
  <c r="J3481" i="24"/>
  <c r="H3481" i="24"/>
  <c r="J3381" i="24"/>
  <c r="H3381" i="24"/>
  <c r="J3361" i="24"/>
  <c r="H3361" i="24"/>
  <c r="J3341" i="24"/>
  <c r="H3341" i="24"/>
  <c r="J3321" i="24"/>
  <c r="H3321" i="24"/>
  <c r="J3301" i="24"/>
  <c r="H3301" i="24"/>
  <c r="J3281" i="24"/>
  <c r="H3281" i="24"/>
  <c r="J3261" i="24"/>
  <c r="H3261" i="24"/>
  <c r="J3241" i="24"/>
  <c r="H3241" i="24"/>
  <c r="J2461" i="24"/>
  <c r="H2461" i="24"/>
  <c r="H2441" i="24"/>
  <c r="J2441" i="24"/>
  <c r="J2421" i="24"/>
  <c r="H2421" i="24"/>
  <c r="J2401" i="24"/>
  <c r="H2401" i="24"/>
  <c r="J2381" i="24"/>
  <c r="H2381" i="24"/>
  <c r="J2361" i="24"/>
  <c r="H2361" i="24"/>
  <c r="J2341" i="24"/>
  <c r="H2341" i="24"/>
  <c r="J2321" i="24"/>
  <c r="H2321" i="24"/>
  <c r="J2301" i="24"/>
  <c r="H2301" i="24"/>
  <c r="J2281" i="24"/>
  <c r="H2281" i="24"/>
  <c r="J2261" i="24"/>
  <c r="H2261" i="24"/>
  <c r="J2241" i="24"/>
  <c r="H2241" i="24"/>
  <c r="J2221" i="24"/>
  <c r="H2221" i="24"/>
  <c r="J2201" i="24"/>
  <c r="H2201" i="24"/>
  <c r="J2181" i="24"/>
  <c r="H2181" i="24"/>
  <c r="J2161" i="24"/>
  <c r="H2161" i="24"/>
  <c r="J2141" i="24"/>
  <c r="H2141" i="24"/>
  <c r="J2121" i="24"/>
  <c r="H2121" i="24"/>
  <c r="J2101" i="24"/>
  <c r="H2101" i="24"/>
  <c r="J2081" i="24"/>
  <c r="H2081" i="24"/>
  <c r="J2061" i="24"/>
  <c r="H2061" i="24"/>
  <c r="J2041" i="24"/>
  <c r="H2041" i="24"/>
  <c r="J2021" i="24"/>
  <c r="H2021" i="24"/>
  <c r="J2001" i="24"/>
  <c r="H2001" i="24"/>
  <c r="J1981" i="24"/>
  <c r="H1981" i="24"/>
  <c r="J1961" i="24"/>
  <c r="H1961" i="24"/>
  <c r="J1941" i="24"/>
  <c r="H1941" i="24"/>
  <c r="J1921" i="24"/>
  <c r="H1921" i="24"/>
  <c r="J1901" i="24"/>
  <c r="H1901" i="24"/>
  <c r="J1881" i="24"/>
  <c r="H1881" i="24"/>
  <c r="J1861" i="24"/>
  <c r="H1861" i="24"/>
  <c r="J1841" i="24"/>
  <c r="H1841" i="24"/>
  <c r="J1821" i="24"/>
  <c r="H1821" i="24"/>
  <c r="J1801" i="24"/>
  <c r="H1801" i="24"/>
  <c r="J1781" i="24"/>
  <c r="H1781" i="24"/>
  <c r="J1761" i="24"/>
  <c r="H1761" i="24"/>
  <c r="J1741" i="24"/>
  <c r="H1741" i="24"/>
  <c r="J1721" i="24"/>
  <c r="H1721" i="24"/>
  <c r="J1701" i="24"/>
  <c r="H1701" i="24"/>
  <c r="J1681" i="24"/>
  <c r="H1681" i="24"/>
  <c r="J1661" i="24"/>
  <c r="H1661" i="24"/>
  <c r="J1641" i="24"/>
  <c r="H1641" i="24"/>
  <c r="J1621" i="24"/>
  <c r="H1621" i="24"/>
  <c r="J1601" i="24"/>
  <c r="H1601" i="24"/>
  <c r="J1581" i="24"/>
  <c r="H1581" i="24"/>
  <c r="J1561" i="24"/>
  <c r="H1561" i="24"/>
  <c r="J1541" i="24"/>
  <c r="H1541" i="24"/>
  <c r="J1521" i="24"/>
  <c r="H1521" i="24"/>
  <c r="J1501" i="24"/>
  <c r="H1501" i="24"/>
  <c r="J1481" i="24"/>
  <c r="H1481" i="24"/>
  <c r="J1461" i="24"/>
  <c r="H1461" i="24"/>
  <c r="J1441" i="24"/>
  <c r="H1441" i="24"/>
  <c r="J1421" i="24"/>
  <c r="H1421" i="24"/>
  <c r="J1401" i="24"/>
  <c r="H1401" i="24"/>
  <c r="J1381" i="24"/>
  <c r="H1381" i="24"/>
  <c r="J1361" i="24"/>
  <c r="H1361" i="24"/>
  <c r="J1341" i="24"/>
  <c r="H1341" i="24"/>
  <c r="J1321" i="24"/>
  <c r="H1321" i="24"/>
  <c r="J1301" i="24"/>
  <c r="H1301" i="24"/>
  <c r="J1281" i="24"/>
  <c r="H1281" i="24"/>
  <c r="J1261" i="24"/>
  <c r="H1261" i="24"/>
  <c r="J1241" i="24"/>
  <c r="H1241" i="24"/>
  <c r="J1221" i="24"/>
  <c r="H1221" i="24"/>
  <c r="J1201" i="24"/>
  <c r="H1201" i="24"/>
  <c r="J1181" i="24"/>
  <c r="H1181" i="24"/>
  <c r="J1161" i="24"/>
  <c r="H1161" i="24"/>
  <c r="J1141" i="24"/>
  <c r="H1141" i="24"/>
  <c r="H1121" i="24"/>
  <c r="J1121" i="24"/>
  <c r="J1101" i="24"/>
  <c r="H1101" i="24"/>
  <c r="J1081" i="24"/>
  <c r="H1081" i="24"/>
  <c r="J1061" i="24"/>
  <c r="H1061" i="24"/>
  <c r="J1041" i="24"/>
  <c r="H1041" i="24"/>
  <c r="J1021" i="24"/>
  <c r="H1021" i="24"/>
  <c r="J1001" i="24"/>
  <c r="H1001" i="24"/>
  <c r="J981" i="24"/>
  <c r="H981" i="24"/>
  <c r="H961" i="24"/>
  <c r="J961" i="24"/>
  <c r="J941" i="24"/>
  <c r="H941" i="24"/>
  <c r="J921" i="24"/>
  <c r="H921" i="24"/>
  <c r="J901" i="24"/>
  <c r="H901" i="24"/>
  <c r="J881" i="24"/>
  <c r="H881" i="24"/>
  <c r="J861" i="24"/>
  <c r="H861" i="24"/>
  <c r="J841" i="24"/>
  <c r="H841" i="24"/>
  <c r="J821" i="24"/>
  <c r="H821" i="24"/>
  <c r="J801" i="24"/>
  <c r="H801" i="24"/>
  <c r="J781" i="24"/>
  <c r="H781" i="24"/>
  <c r="J761" i="24"/>
  <c r="H761" i="24"/>
  <c r="J741" i="24"/>
  <c r="H741" i="24"/>
  <c r="J721" i="24"/>
  <c r="H721" i="24"/>
  <c r="J701" i="24"/>
  <c r="H701" i="24"/>
  <c r="J681" i="24"/>
  <c r="H681" i="24"/>
  <c r="J661" i="24"/>
  <c r="H661" i="24"/>
  <c r="J641" i="24"/>
  <c r="H641" i="24"/>
  <c r="J621" i="24"/>
  <c r="H621" i="24"/>
  <c r="J601" i="24"/>
  <c r="H601" i="24"/>
  <c r="J581" i="24"/>
  <c r="H581" i="24"/>
  <c r="J561" i="24"/>
  <c r="H561" i="24"/>
  <c r="J541" i="24"/>
  <c r="H541" i="24"/>
  <c r="J521" i="24"/>
  <c r="H521" i="24"/>
  <c r="J501" i="24"/>
  <c r="H501" i="24"/>
  <c r="J481" i="24"/>
  <c r="H481" i="24"/>
  <c r="J461" i="24"/>
  <c r="H461" i="24"/>
  <c r="J441" i="24"/>
  <c r="H441" i="24"/>
  <c r="J421" i="24"/>
  <c r="H421" i="24"/>
  <c r="J401" i="24"/>
  <c r="H401" i="24"/>
  <c r="J381" i="24"/>
  <c r="H381" i="24"/>
  <c r="J361" i="24"/>
  <c r="H361" i="24"/>
  <c r="J341" i="24"/>
  <c r="H341" i="24"/>
  <c r="J321" i="24"/>
  <c r="H321" i="24"/>
  <c r="J301" i="24"/>
  <c r="H301" i="24"/>
  <c r="J281" i="24"/>
  <c r="H281" i="24"/>
  <c r="J261" i="24"/>
  <c r="H261" i="24"/>
  <c r="J241" i="24"/>
  <c r="H241" i="24"/>
  <c r="J221" i="24"/>
  <c r="H221" i="24"/>
  <c r="J201" i="24"/>
  <c r="H201" i="24"/>
  <c r="J181" i="24"/>
  <c r="H181" i="24"/>
  <c r="J161" i="24"/>
  <c r="H161" i="24"/>
  <c r="J141" i="24"/>
  <c r="H141" i="24"/>
  <c r="J121" i="24"/>
  <c r="H121" i="24"/>
  <c r="J101" i="24"/>
  <c r="H101" i="24"/>
  <c r="J81" i="24"/>
  <c r="H81" i="24"/>
  <c r="J61" i="24"/>
  <c r="H61" i="24"/>
  <c r="J41" i="24"/>
  <c r="H41" i="24"/>
  <c r="J21" i="24"/>
  <c r="H21" i="24"/>
  <c r="H5798" i="24"/>
  <c r="H5318" i="24"/>
  <c r="H5158" i="24"/>
  <c r="J6319" i="24"/>
  <c r="H6319" i="24"/>
  <c r="J6299" i="24"/>
  <c r="H6299" i="24"/>
  <c r="J6279" i="24"/>
  <c r="H6279" i="24"/>
  <c r="J6199" i="24"/>
  <c r="H6199" i="24"/>
  <c r="J6179" i="24"/>
  <c r="H6179" i="24"/>
  <c r="J6159" i="24"/>
  <c r="H6159" i="24"/>
  <c r="J6039" i="24"/>
  <c r="H6039" i="24"/>
  <c r="J6019" i="24"/>
  <c r="H6019" i="24"/>
  <c r="J5999" i="24"/>
  <c r="H5999" i="24"/>
  <c r="J5979" i="24"/>
  <c r="H5979" i="24"/>
  <c r="J5919" i="24"/>
  <c r="H5919" i="24"/>
  <c r="J5899" i="24"/>
  <c r="H5899" i="24"/>
  <c r="J5879" i="24"/>
  <c r="H5879" i="24"/>
  <c r="J5799" i="24"/>
  <c r="H5799" i="24"/>
  <c r="J5779" i="24"/>
  <c r="H5779" i="24"/>
  <c r="J5759" i="24"/>
  <c r="H5759" i="24"/>
  <c r="J5739" i="24"/>
  <c r="H5739" i="24"/>
  <c r="J5639" i="24"/>
  <c r="H5639" i="24"/>
  <c r="J5619" i="24"/>
  <c r="H5619" i="24"/>
  <c r="J5599" i="24"/>
  <c r="H5599" i="24"/>
  <c r="J5579" i="24"/>
  <c r="H5579" i="24"/>
  <c r="J5519" i="24"/>
  <c r="H5519" i="24"/>
  <c r="J5499" i="24"/>
  <c r="H5499" i="24"/>
  <c r="J5479" i="24"/>
  <c r="H5479" i="24"/>
  <c r="J5399" i="24"/>
  <c r="H5399" i="24"/>
  <c r="J5379" i="24"/>
  <c r="H5379" i="24"/>
  <c r="J5359" i="24"/>
  <c r="H5359" i="24"/>
  <c r="J5339" i="24"/>
  <c r="H5339" i="24"/>
  <c r="J5239" i="24"/>
  <c r="H5239" i="24"/>
  <c r="J5219" i="24"/>
  <c r="H5219" i="24"/>
  <c r="J5199" i="24"/>
  <c r="H5199" i="24"/>
  <c r="J5179" i="24"/>
  <c r="H5179" i="24"/>
  <c r="J5119" i="24"/>
  <c r="H5119" i="24"/>
  <c r="J5099" i="24"/>
  <c r="H5099" i="24"/>
  <c r="J5079" i="24"/>
  <c r="H5079" i="24"/>
  <c r="J4999" i="24"/>
  <c r="H4999" i="24"/>
  <c r="J4979" i="24"/>
  <c r="H4979" i="24"/>
  <c r="J4959" i="24"/>
  <c r="H4959" i="24"/>
  <c r="J4939" i="24"/>
  <c r="H4939" i="24"/>
  <c r="J4839" i="24"/>
  <c r="H4839" i="24"/>
  <c r="J4819" i="24"/>
  <c r="H4819" i="24"/>
  <c r="J4799" i="24"/>
  <c r="H4799" i="24"/>
  <c r="J4779" i="24"/>
  <c r="H4779" i="24"/>
  <c r="J4719" i="24"/>
  <c r="H4719" i="24"/>
  <c r="J4699" i="24"/>
  <c r="H4699" i="24"/>
  <c r="J4679" i="24"/>
  <c r="H4679" i="24"/>
  <c r="J4599" i="24"/>
  <c r="H4599" i="24"/>
  <c r="J4579" i="24"/>
  <c r="H4579" i="24"/>
  <c r="J4559" i="24"/>
  <c r="H4559" i="24"/>
  <c r="J4539" i="24"/>
  <c r="H4539" i="24"/>
  <c r="J4439" i="24"/>
  <c r="H4439" i="24"/>
  <c r="J4419" i="24"/>
  <c r="H4419" i="24"/>
  <c r="J4399" i="24"/>
  <c r="H4399" i="24"/>
  <c r="J4379" i="24"/>
  <c r="H4379" i="24"/>
  <c r="J4319" i="24"/>
  <c r="H4319" i="24"/>
  <c r="J4299" i="24"/>
  <c r="H4299" i="24"/>
  <c r="J4279" i="24"/>
  <c r="H4279" i="24"/>
  <c r="H4159" i="24"/>
  <c r="J4159" i="24"/>
  <c r="J4139" i="24"/>
  <c r="H4139" i="24"/>
  <c r="J4119" i="24"/>
  <c r="H4119" i="24"/>
  <c r="J4099" i="24"/>
  <c r="H4099" i="24"/>
  <c r="J4059" i="24"/>
  <c r="H4059" i="24"/>
  <c r="H3959" i="24"/>
  <c r="J3959" i="24"/>
  <c r="J3939" i="24"/>
  <c r="H3939" i="24"/>
  <c r="J3919" i="24"/>
  <c r="H3919" i="24"/>
  <c r="J3899" i="24"/>
  <c r="H3899" i="24"/>
  <c r="J3859" i="24"/>
  <c r="H3859" i="24"/>
  <c r="J3759" i="24"/>
  <c r="H3759" i="24"/>
  <c r="J3719" i="24"/>
  <c r="H3719" i="24"/>
  <c r="J3699" i="24"/>
  <c r="H3699" i="24"/>
  <c r="J3659" i="24"/>
  <c r="H3659" i="24"/>
  <c r="J3559" i="24"/>
  <c r="H3559" i="24"/>
  <c r="J3539" i="24"/>
  <c r="H3539" i="24"/>
  <c r="J3519" i="24"/>
  <c r="H3519" i="24"/>
  <c r="J3499" i="24"/>
  <c r="H3499" i="24"/>
  <c r="J3459" i="24"/>
  <c r="H3459" i="24"/>
  <c r="J3359" i="24"/>
  <c r="H3359" i="24"/>
  <c r="J3339" i="24"/>
  <c r="H3339" i="24"/>
  <c r="J3319" i="24"/>
  <c r="H3319" i="24"/>
  <c r="J3299" i="24"/>
  <c r="H3299" i="24"/>
  <c r="J3279" i="24"/>
  <c r="H3279" i="24"/>
  <c r="J3259" i="24"/>
  <c r="H3259" i="24"/>
  <c r="J3239" i="24"/>
  <c r="H3239" i="24"/>
  <c r="J3219" i="24"/>
  <c r="H3219" i="24"/>
  <c r="J3199" i="24"/>
  <c r="H3199" i="24"/>
  <c r="J3179" i="24"/>
  <c r="H3179" i="24"/>
  <c r="J3159" i="24"/>
  <c r="H3159" i="24"/>
  <c r="J3139" i="24"/>
  <c r="H3139" i="24"/>
  <c r="J3119" i="24"/>
  <c r="H3119" i="24"/>
  <c r="J3099" i="24"/>
  <c r="H3099" i="24"/>
  <c r="J3079" i="24"/>
  <c r="H3079" i="24"/>
  <c r="J3059" i="24"/>
  <c r="H3059" i="24"/>
  <c r="J3039" i="24"/>
  <c r="H3039" i="24"/>
  <c r="J3019" i="24"/>
  <c r="H3019" i="24"/>
  <c r="J2999" i="24"/>
  <c r="H2999" i="24"/>
  <c r="J2979" i="24"/>
  <c r="H2979" i="24"/>
  <c r="J2959" i="24"/>
  <c r="H2959" i="24"/>
  <c r="J2939" i="24"/>
  <c r="H2939" i="24"/>
  <c r="J2919" i="24"/>
  <c r="H2919" i="24"/>
  <c r="J2899" i="24"/>
  <c r="H2899" i="24"/>
  <c r="J2879" i="24"/>
  <c r="H2879" i="24"/>
  <c r="J2859" i="24"/>
  <c r="H2859" i="24"/>
  <c r="J2839" i="24"/>
  <c r="H2839" i="24"/>
  <c r="J2819" i="24"/>
  <c r="H2819" i="24"/>
  <c r="J2799" i="24"/>
  <c r="H2799" i="24"/>
  <c r="J2779" i="24"/>
  <c r="H2779" i="24"/>
  <c r="J2759" i="24"/>
  <c r="H2759" i="24"/>
  <c r="J2739" i="24"/>
  <c r="H2739" i="24"/>
  <c r="J2719" i="24"/>
  <c r="H2719" i="24"/>
  <c r="J2699" i="24"/>
  <c r="H2699" i="24"/>
  <c r="J2679" i="24"/>
  <c r="H2679" i="24"/>
  <c r="J2659" i="24"/>
  <c r="H2659" i="24"/>
  <c r="J2639" i="24"/>
  <c r="H2639" i="24"/>
  <c r="J2619" i="24"/>
  <c r="H2619" i="24"/>
  <c r="J2599" i="24"/>
  <c r="H2599" i="24"/>
  <c r="J2579" i="24"/>
  <c r="H2579" i="24"/>
  <c r="J2559" i="24"/>
  <c r="H2559" i="24"/>
  <c r="J2539" i="24"/>
  <c r="H2539" i="24"/>
  <c r="J2519" i="24"/>
  <c r="H2519" i="24"/>
  <c r="J2499" i="24"/>
  <c r="H2499" i="24"/>
  <c r="J2479" i="24"/>
  <c r="H2479" i="24"/>
  <c r="J2459" i="24"/>
  <c r="H2459" i="24"/>
  <c r="J2419" i="24"/>
  <c r="H2419" i="24"/>
  <c r="J2379" i="24"/>
  <c r="H2379" i="24"/>
  <c r="J2339" i="24"/>
  <c r="H2339" i="24"/>
  <c r="J2319" i="24"/>
  <c r="H2319" i="24"/>
  <c r="J2299" i="24"/>
  <c r="H2299" i="24"/>
  <c r="J2279" i="24"/>
  <c r="H2279" i="24"/>
  <c r="J2259" i="24"/>
  <c r="H2259" i="24"/>
  <c r="J2239" i="24"/>
  <c r="H2239" i="24"/>
  <c r="J2219" i="24"/>
  <c r="H2219" i="24"/>
  <c r="J2199" i="24"/>
  <c r="H2199" i="24"/>
  <c r="J2119" i="24"/>
  <c r="H2119" i="24"/>
  <c r="J2099" i="24"/>
  <c r="H2099" i="24"/>
  <c r="J2079" i="24"/>
  <c r="H2079" i="24"/>
  <c r="J2059" i="24"/>
  <c r="H2059" i="24"/>
  <c r="J2039" i="24"/>
  <c r="H2039" i="24"/>
  <c r="J2019" i="24"/>
  <c r="H2019" i="24"/>
  <c r="J1999" i="24"/>
  <c r="H1999" i="24"/>
  <c r="J1979" i="24"/>
  <c r="H1979" i="24"/>
  <c r="J1939" i="24"/>
  <c r="H1939" i="24"/>
  <c r="J1919" i="24"/>
  <c r="H1919" i="24"/>
  <c r="J1899" i="24"/>
  <c r="H1899" i="24"/>
  <c r="J1879" i="24"/>
  <c r="H1879" i="24"/>
  <c r="J1859" i="24"/>
  <c r="H1859" i="24"/>
  <c r="J1819" i="24"/>
  <c r="H1819" i="24"/>
  <c r="J1799" i="24"/>
  <c r="H1799" i="24"/>
  <c r="J1779" i="24"/>
  <c r="H1779" i="24"/>
  <c r="J1679" i="24"/>
  <c r="H1679" i="24"/>
  <c r="J1659" i="24"/>
  <c r="H1659" i="24"/>
  <c r="J1639" i="24"/>
  <c r="H1639" i="24"/>
  <c r="J1619" i="24"/>
  <c r="H1619" i="24"/>
  <c r="J1599" i="24"/>
  <c r="H1599" i="24"/>
  <c r="J1579" i="24"/>
  <c r="H1579" i="24"/>
  <c r="J1559" i="24"/>
  <c r="H1559" i="24"/>
  <c r="J1539" i="24"/>
  <c r="H1539" i="24"/>
  <c r="J1519" i="24"/>
  <c r="H1519" i="24"/>
  <c r="J1499" i="24"/>
  <c r="H1499" i="24"/>
  <c r="J1479" i="24"/>
  <c r="H1479" i="24"/>
  <c r="J1459" i="24"/>
  <c r="H1459" i="24"/>
  <c r="J1419" i="24"/>
  <c r="H1419" i="24"/>
  <c r="J1399" i="24"/>
  <c r="H1399" i="24"/>
  <c r="J1379" i="24"/>
  <c r="H1379" i="24"/>
  <c r="J1359" i="24"/>
  <c r="H1359" i="24"/>
  <c r="J1279" i="24"/>
  <c r="H1279" i="24"/>
  <c r="J1239" i="24"/>
  <c r="H1239" i="24"/>
  <c r="J1219" i="24"/>
  <c r="H1219" i="24"/>
  <c r="J1199" i="24"/>
  <c r="H1199" i="24"/>
  <c r="J1179" i="24"/>
  <c r="H1179" i="24"/>
  <c r="J1159" i="24"/>
  <c r="H1159" i="24"/>
  <c r="J1139" i="24"/>
  <c r="H1139" i="24"/>
  <c r="J1119" i="24"/>
  <c r="H1119" i="24"/>
  <c r="J1099" i="24"/>
  <c r="H1099" i="24"/>
  <c r="J1079" i="24"/>
  <c r="H1079" i="24"/>
  <c r="J1059" i="24"/>
  <c r="H1059" i="24"/>
  <c r="J1019" i="24"/>
  <c r="H1019" i="24"/>
  <c r="J999" i="24"/>
  <c r="H999" i="24"/>
  <c r="J979" i="24"/>
  <c r="H979" i="24"/>
  <c r="J959" i="24"/>
  <c r="H959" i="24"/>
  <c r="J939" i="24"/>
  <c r="H939" i="24"/>
  <c r="J819" i="24"/>
  <c r="H819" i="24"/>
  <c r="J799" i="24"/>
  <c r="H799" i="24"/>
  <c r="J779" i="24"/>
  <c r="H779" i="24"/>
  <c r="J759" i="24"/>
  <c r="H759" i="24"/>
  <c r="J739" i="24"/>
  <c r="H739" i="24"/>
  <c r="J719" i="24"/>
  <c r="H719" i="24"/>
  <c r="J699" i="24"/>
  <c r="H699" i="24"/>
  <c r="J679" i="24"/>
  <c r="H679" i="24"/>
  <c r="J659" i="24"/>
  <c r="H659" i="24"/>
  <c r="J639" i="24"/>
  <c r="H639" i="24"/>
  <c r="J619" i="24"/>
  <c r="H619" i="24"/>
  <c r="J579" i="24"/>
  <c r="H579" i="24"/>
  <c r="J559" i="24"/>
  <c r="H559" i="24"/>
  <c r="J539" i="24"/>
  <c r="H539" i="24"/>
  <c r="J519" i="24"/>
  <c r="H519" i="24"/>
  <c r="J499" i="24"/>
  <c r="H499" i="24"/>
  <c r="J459" i="24"/>
  <c r="H459" i="24"/>
  <c r="J379" i="24"/>
  <c r="H379" i="24"/>
  <c r="J339" i="24"/>
  <c r="H339" i="24"/>
  <c r="J319" i="24"/>
  <c r="H319" i="24"/>
  <c r="J299" i="24"/>
  <c r="H299" i="24"/>
  <c r="J279" i="24"/>
  <c r="H279" i="24"/>
  <c r="J259" i="24"/>
  <c r="H259" i="24"/>
  <c r="J219" i="24"/>
  <c r="H219" i="24"/>
  <c r="J199" i="24"/>
  <c r="H199" i="24"/>
  <c r="J179" i="24"/>
  <c r="H179" i="24"/>
  <c r="J159" i="24"/>
  <c r="H159" i="24"/>
  <c r="J79" i="24"/>
  <c r="H79" i="24"/>
  <c r="J39" i="24"/>
  <c r="H39" i="24"/>
  <c r="J19" i="24"/>
  <c r="H19" i="24"/>
  <c r="J6298" i="24"/>
  <c r="H6298" i="24"/>
  <c r="J6278" i="24"/>
  <c r="H6278" i="24"/>
  <c r="J6258" i="24"/>
  <c r="H6258" i="24"/>
  <c r="J6238" i="24"/>
  <c r="H6238" i="24"/>
  <c r="J6178" i="24"/>
  <c r="H6178" i="24"/>
  <c r="J6158" i="24"/>
  <c r="H6158" i="24"/>
  <c r="J6138" i="24"/>
  <c r="H6138" i="24"/>
  <c r="J6018" i="24"/>
  <c r="H6018" i="24"/>
  <c r="J5898" i="24"/>
  <c r="H5898" i="24"/>
  <c r="J5878" i="24"/>
  <c r="H5878" i="24"/>
  <c r="J5858" i="24"/>
  <c r="H5858" i="24"/>
  <c r="J5838" i="24"/>
  <c r="H5838" i="24"/>
  <c r="H5778" i="24"/>
  <c r="J5778" i="24"/>
  <c r="J5758" i="24"/>
  <c r="H5758" i="24"/>
  <c r="J5738" i="24"/>
  <c r="H5738" i="24"/>
  <c r="J5658" i="24"/>
  <c r="H5658" i="24"/>
  <c r="J5638" i="24"/>
  <c r="H5638" i="24"/>
  <c r="J5618" i="24"/>
  <c r="H5618" i="24"/>
  <c r="J5598" i="24"/>
  <c r="H5598" i="24"/>
  <c r="J5478" i="24"/>
  <c r="H5478" i="24"/>
  <c r="H5458" i="24"/>
  <c r="J5458" i="24"/>
  <c r="J5438" i="24"/>
  <c r="H5438" i="24"/>
  <c r="J5378" i="24"/>
  <c r="H5378" i="24"/>
  <c r="J5358" i="24"/>
  <c r="H5358" i="24"/>
  <c r="J5338" i="24"/>
  <c r="H5338" i="24"/>
  <c r="J5258" i="24"/>
  <c r="H5258" i="24"/>
  <c r="J5238" i="24"/>
  <c r="H5238" i="24"/>
  <c r="J5218" i="24"/>
  <c r="H5218" i="24"/>
  <c r="J5198" i="24"/>
  <c r="H5198" i="24"/>
  <c r="J5098" i="24"/>
  <c r="H5098" i="24"/>
  <c r="J5078" i="24"/>
  <c r="H5078" i="24"/>
  <c r="J5058" i="24"/>
  <c r="H5058" i="24"/>
  <c r="J5038" i="24"/>
  <c r="H5038" i="24"/>
  <c r="J4978" i="24"/>
  <c r="H4978" i="24"/>
  <c r="J4958" i="24"/>
  <c r="H4958" i="24"/>
  <c r="J4938" i="24"/>
  <c r="H4938" i="24"/>
  <c r="J4858" i="24"/>
  <c r="H4858" i="24"/>
  <c r="J4838" i="24"/>
  <c r="H4838" i="24"/>
  <c r="J4798" i="24"/>
  <c r="H4798" i="24"/>
  <c r="J4698" i="24"/>
  <c r="H4698" i="24"/>
  <c r="J4678" i="24"/>
  <c r="H4678" i="24"/>
  <c r="J4658" i="24"/>
  <c r="H4658" i="24"/>
  <c r="J4638" i="24"/>
  <c r="H4638" i="24"/>
  <c r="J4578" i="24"/>
  <c r="H4578" i="24"/>
  <c r="J4558" i="24"/>
  <c r="H4558" i="24"/>
  <c r="J4538" i="24"/>
  <c r="H4538" i="24"/>
  <c r="H4618" i="24"/>
  <c r="J6317" i="24"/>
  <c r="H6317" i="24"/>
  <c r="J6277" i="24"/>
  <c r="H6277" i="24"/>
  <c r="J6157" i="24"/>
  <c r="H6157" i="24"/>
  <c r="J6137" i="24"/>
  <c r="H6137" i="24"/>
  <c r="J6017" i="24"/>
  <c r="H6017" i="24"/>
  <c r="J5997" i="24"/>
  <c r="H5997" i="24"/>
  <c r="J5917" i="24"/>
  <c r="H5917" i="24"/>
  <c r="J5877" i="24"/>
  <c r="H5877" i="24"/>
  <c r="J5757" i="24"/>
  <c r="H5757" i="24"/>
  <c r="J5717" i="24"/>
  <c r="H5717" i="24"/>
  <c r="J5637" i="24"/>
  <c r="H5637" i="24"/>
  <c r="J5597" i="24"/>
  <c r="H5597" i="24"/>
  <c r="J5517" i="24"/>
  <c r="H5517" i="24"/>
  <c r="J5497" i="24"/>
  <c r="H5497" i="24"/>
  <c r="J5477" i="24"/>
  <c r="H5477" i="24"/>
  <c r="J5457" i="24"/>
  <c r="H5457" i="24"/>
  <c r="J5337" i="24"/>
  <c r="H5337" i="24"/>
  <c r="J5297" i="24"/>
  <c r="H5297" i="24"/>
  <c r="J5217" i="24"/>
  <c r="H5217" i="24"/>
  <c r="J5097" i="24"/>
  <c r="H5097" i="24"/>
  <c r="J5057" i="24"/>
  <c r="H5057" i="24"/>
  <c r="J4937" i="24"/>
  <c r="H4937" i="24"/>
  <c r="J4817" i="24"/>
  <c r="H4817" i="24"/>
  <c r="J4697" i="24"/>
  <c r="H4697" i="24"/>
  <c r="J4677" i="24"/>
  <c r="H4677" i="24"/>
  <c r="J4657" i="24"/>
  <c r="H4657" i="24"/>
  <c r="J4537" i="24"/>
  <c r="H4537" i="24"/>
  <c r="J4497" i="24"/>
  <c r="H4497" i="24"/>
  <c r="J4397" i="24"/>
  <c r="H4397" i="24"/>
  <c r="J4317" i="24"/>
  <c r="H4317" i="24"/>
  <c r="J4297" i="24"/>
  <c r="H4297" i="24"/>
  <c r="H4257" i="24"/>
  <c r="J4257" i="24"/>
  <c r="J4137" i="24"/>
  <c r="H4137" i="24"/>
  <c r="J4117" i="24"/>
  <c r="H4117" i="24"/>
  <c r="J4097" i="24"/>
  <c r="H4097" i="24"/>
  <c r="J4077" i="24"/>
  <c r="H4077" i="24"/>
  <c r="J4037" i="24"/>
  <c r="H4037" i="24"/>
  <c r="J3937" i="24"/>
  <c r="H3937" i="24"/>
  <c r="J3917" i="24"/>
  <c r="H3917" i="24"/>
  <c r="J3897" i="24"/>
  <c r="H3897" i="24"/>
  <c r="J3877" i="24"/>
  <c r="H3877" i="24"/>
  <c r="J3837" i="24"/>
  <c r="H3837" i="24"/>
  <c r="J3737" i="24"/>
  <c r="H3737" i="24"/>
  <c r="J3637" i="24"/>
  <c r="H3637" i="24"/>
  <c r="J3537" i="24"/>
  <c r="H3537" i="24"/>
  <c r="J3517" i="24"/>
  <c r="H3517" i="24"/>
  <c r="J3497" i="24"/>
  <c r="H3497" i="24"/>
  <c r="J3477" i="24"/>
  <c r="H3477" i="24"/>
  <c r="J3457" i="24"/>
  <c r="H3457" i="24"/>
  <c r="J3437" i="24"/>
  <c r="H3437" i="24"/>
  <c r="J3337" i="24"/>
  <c r="H3337" i="24"/>
  <c r="J3317" i="24"/>
  <c r="H3317" i="24"/>
  <c r="J3297" i="24"/>
  <c r="H3297" i="24"/>
  <c r="J3277" i="24"/>
  <c r="H3277" i="24"/>
  <c r="J3257" i="24"/>
  <c r="H3257" i="24"/>
  <c r="J3237" i="24"/>
  <c r="H3237" i="24"/>
  <c r="J3217" i="24"/>
  <c r="H3217" i="24"/>
  <c r="J3197" i="24"/>
  <c r="H3197" i="24"/>
  <c r="J3177" i="24"/>
  <c r="H3177" i="24"/>
  <c r="J3157" i="24"/>
  <c r="H3157" i="24"/>
  <c r="J3137" i="24"/>
  <c r="H3137" i="24"/>
  <c r="J3117" i="24"/>
  <c r="H3117" i="24"/>
  <c r="J3097" i="24"/>
  <c r="H3097" i="24"/>
  <c r="J3077" i="24"/>
  <c r="H3077" i="24"/>
  <c r="J3057" i="24"/>
  <c r="H3057" i="24"/>
  <c r="J3037" i="24"/>
  <c r="H3037" i="24"/>
  <c r="J3017" i="24"/>
  <c r="H3017" i="24"/>
  <c r="J2997" i="24"/>
  <c r="H2997" i="24"/>
  <c r="J2977" i="24"/>
  <c r="H2977" i="24"/>
  <c r="J2957" i="24"/>
  <c r="H2957" i="24"/>
  <c r="J2937" i="24"/>
  <c r="H2937" i="24"/>
  <c r="J2917" i="24"/>
  <c r="H2917" i="24"/>
  <c r="J2897" i="24"/>
  <c r="H2897" i="24"/>
  <c r="J2877" i="24"/>
  <c r="H2877" i="24"/>
  <c r="J2857" i="24"/>
  <c r="H2857" i="24"/>
  <c r="J2837" i="24"/>
  <c r="H2837" i="24"/>
  <c r="J2817" i="24"/>
  <c r="H2817" i="24"/>
  <c r="J2797" i="24"/>
  <c r="H2797" i="24"/>
  <c r="J2777" i="24"/>
  <c r="H2777" i="24"/>
  <c r="J2757" i="24"/>
  <c r="H2757" i="24"/>
  <c r="J2737" i="24"/>
  <c r="H2737" i="24"/>
  <c r="J2717" i="24"/>
  <c r="H2717" i="24"/>
  <c r="J2697" i="24"/>
  <c r="H2697" i="24"/>
  <c r="J2677" i="24"/>
  <c r="H2677" i="24"/>
  <c r="J2657" i="24"/>
  <c r="H2657" i="24"/>
  <c r="J2637" i="24"/>
  <c r="H2637" i="24"/>
  <c r="J2617" i="24"/>
  <c r="H2617" i="24"/>
  <c r="J2597" i="24"/>
  <c r="H2597" i="24"/>
  <c r="J2577" i="24"/>
  <c r="H2577" i="24"/>
  <c r="J2557" i="24"/>
  <c r="H2557" i="24"/>
  <c r="J2537" i="24"/>
  <c r="H2537" i="24"/>
  <c r="J2517" i="24"/>
  <c r="H2517" i="24"/>
  <c r="J2497" i="24"/>
  <c r="H2497" i="24"/>
  <c r="J2477" i="24"/>
  <c r="H2477" i="24"/>
  <c r="J2457" i="24"/>
  <c r="H2457" i="24"/>
  <c r="J2437" i="24"/>
  <c r="H2437" i="24"/>
  <c r="J2417" i="24"/>
  <c r="H2417" i="24"/>
  <c r="J2397" i="24"/>
  <c r="H2397" i="24"/>
  <c r="J2337" i="24"/>
  <c r="H2337" i="24"/>
  <c r="J2317" i="24"/>
  <c r="H2317" i="24"/>
  <c r="J2297" i="24"/>
  <c r="H2297" i="24"/>
  <c r="J2277" i="24"/>
  <c r="H2277" i="24"/>
  <c r="J2237" i="24"/>
  <c r="H2237" i="24"/>
  <c r="J2217" i="24"/>
  <c r="H2217" i="24"/>
  <c r="J2197" i="24"/>
  <c r="H2197" i="24"/>
  <c r="J2177" i="24"/>
  <c r="H2177" i="24"/>
  <c r="J2097" i="24"/>
  <c r="H2097" i="24"/>
  <c r="J2077" i="24"/>
  <c r="H2077" i="24"/>
  <c r="J2057" i="24"/>
  <c r="H2057" i="24"/>
  <c r="J2037" i="24"/>
  <c r="H2037" i="24"/>
  <c r="J2017" i="24"/>
  <c r="H2017" i="24"/>
  <c r="J1997" i="24"/>
  <c r="H1997" i="24"/>
  <c r="J1977" i="24"/>
  <c r="H1977" i="24"/>
  <c r="J1957" i="24"/>
  <c r="H1957" i="24"/>
  <c r="J1937" i="24"/>
  <c r="H1937" i="24"/>
  <c r="J1917" i="24"/>
  <c r="H1917" i="24"/>
  <c r="J1897" i="24"/>
  <c r="H1897" i="24"/>
  <c r="J1877" i="24"/>
  <c r="H1877" i="24"/>
  <c r="J1837" i="24"/>
  <c r="H1837" i="24"/>
  <c r="J1817" i="24"/>
  <c r="H1817" i="24"/>
  <c r="J1797" i="24"/>
  <c r="H1797" i="24"/>
  <c r="J1777" i="24"/>
  <c r="H1777" i="24"/>
  <c r="J1677" i="24"/>
  <c r="H1677" i="24"/>
  <c r="J1637" i="24"/>
  <c r="H1637" i="24"/>
  <c r="J1617" i="24"/>
  <c r="H1617" i="24"/>
  <c r="J1597" i="24"/>
  <c r="H1597" i="24"/>
  <c r="J1577" i="24"/>
  <c r="H1577" i="24"/>
  <c r="J1557" i="24"/>
  <c r="H1557" i="24"/>
  <c r="J1537" i="24"/>
  <c r="H1537" i="24"/>
  <c r="J1497" i="24"/>
  <c r="H1497" i="24"/>
  <c r="J1477" i="24"/>
  <c r="H1477" i="24"/>
  <c r="J1457" i="24"/>
  <c r="H1457" i="24"/>
  <c r="J1437" i="24"/>
  <c r="H1437" i="24"/>
  <c r="J1417" i="24"/>
  <c r="H1417" i="24"/>
  <c r="J1397" i="24"/>
  <c r="H1397" i="24"/>
  <c r="J1377" i="24"/>
  <c r="H1377" i="24"/>
  <c r="J1357" i="24"/>
  <c r="H1357" i="24"/>
  <c r="J1237" i="24"/>
  <c r="H1237" i="24"/>
  <c r="J1197" i="24"/>
  <c r="H1197" i="24"/>
  <c r="J1177" i="24"/>
  <c r="H1177" i="24"/>
  <c r="J1157" i="24"/>
  <c r="H1157" i="24"/>
  <c r="J1137" i="24"/>
  <c r="H1137" i="24"/>
  <c r="J1097" i="24"/>
  <c r="H1097" i="24"/>
  <c r="J1077" i="24"/>
  <c r="H1077" i="24"/>
  <c r="J1057" i="24"/>
  <c r="H1057" i="24"/>
  <c r="J1037" i="24"/>
  <c r="H1037" i="24"/>
  <c r="J1017" i="24"/>
  <c r="H1017" i="24"/>
  <c r="J997" i="24"/>
  <c r="H997" i="24"/>
  <c r="J977" i="24"/>
  <c r="H977" i="24"/>
  <c r="J797" i="24"/>
  <c r="H797" i="24"/>
  <c r="J777" i="24"/>
  <c r="H777" i="24"/>
  <c r="J757" i="24"/>
  <c r="H757" i="24"/>
  <c r="J737" i="24"/>
  <c r="H737" i="24"/>
  <c r="J717" i="24"/>
  <c r="H717" i="24"/>
  <c r="J697" i="24"/>
  <c r="H697" i="24"/>
  <c r="J677" i="24"/>
  <c r="H677" i="24"/>
  <c r="J657" i="24"/>
  <c r="H657" i="24"/>
  <c r="J637" i="24"/>
  <c r="H637" i="24"/>
  <c r="J617" i="24"/>
  <c r="H617" i="24"/>
  <c r="J577" i="24"/>
  <c r="H577" i="24"/>
  <c r="J557" i="24"/>
  <c r="H557" i="24"/>
  <c r="J5817" i="24"/>
  <c r="J5317" i="24"/>
  <c r="H6341" i="24"/>
  <c r="H6239" i="24"/>
  <c r="H5981" i="24"/>
  <c r="H5795" i="24"/>
  <c r="H5695" i="24"/>
  <c r="H5539" i="24"/>
  <c r="H5437" i="24"/>
  <c r="H4998" i="24"/>
  <c r="H4718" i="24"/>
  <c r="H4617" i="24"/>
  <c r="H4341" i="24"/>
  <c r="H4219" i="24"/>
  <c r="H4079" i="24"/>
  <c r="H1959" i="24"/>
  <c r="H1517" i="24"/>
  <c r="H6356" i="24"/>
  <c r="J6356" i="24"/>
  <c r="J6296" i="24"/>
  <c r="H6296" i="24"/>
  <c r="J6276" i="24"/>
  <c r="H6276" i="24"/>
  <c r="J6256" i="24"/>
  <c r="H6256" i="24"/>
  <c r="J6176" i="24"/>
  <c r="H6176" i="24"/>
  <c r="J6156" i="24"/>
  <c r="H6156" i="24"/>
  <c r="J6136" i="24"/>
  <c r="H6136" i="24"/>
  <c r="J6016" i="24"/>
  <c r="H6016" i="24"/>
  <c r="J5996" i="24"/>
  <c r="H5996" i="24"/>
  <c r="J5976" i="24"/>
  <c r="H5976" i="24"/>
  <c r="J5956" i="24"/>
  <c r="H5956" i="24"/>
  <c r="J5896" i="24"/>
  <c r="H5896" i="24"/>
  <c r="J5876" i="24"/>
  <c r="H5876" i="24"/>
  <c r="J5856" i="24"/>
  <c r="H5856" i="24"/>
  <c r="J5776" i="24"/>
  <c r="H5776" i="24"/>
  <c r="H5756" i="24"/>
  <c r="J5756" i="24"/>
  <c r="J5736" i="24"/>
  <c r="H5736" i="24"/>
  <c r="J5716" i="24"/>
  <c r="H5716" i="24"/>
  <c r="J5616" i="24"/>
  <c r="H5616" i="24"/>
  <c r="J5596" i="24"/>
  <c r="H5596" i="24"/>
  <c r="J5576" i="24"/>
  <c r="H5576" i="24"/>
  <c r="J5556" i="24"/>
  <c r="H5556" i="24"/>
  <c r="J5496" i="24"/>
  <c r="H5496" i="24"/>
  <c r="J5476" i="24"/>
  <c r="H5476" i="24"/>
  <c r="J5456" i="24"/>
  <c r="H5456" i="24"/>
  <c r="J5376" i="24"/>
  <c r="H5376" i="24"/>
  <c r="J5356" i="24"/>
  <c r="H5356" i="24"/>
  <c r="J5336" i="24"/>
  <c r="H5336" i="24"/>
  <c r="J5316" i="24"/>
  <c r="H5316" i="24"/>
  <c r="J5216" i="24"/>
  <c r="H5216" i="24"/>
  <c r="J5196" i="24"/>
  <c r="H5196" i="24"/>
  <c r="J5156" i="24"/>
  <c r="H5156" i="24"/>
  <c r="J5096" i="24"/>
  <c r="H5096" i="24"/>
  <c r="J5076" i="24"/>
  <c r="H5076" i="24"/>
  <c r="J5056" i="24"/>
  <c r="H5056" i="24"/>
  <c r="J4976" i="24"/>
  <c r="H4976" i="24"/>
  <c r="J4956" i="24"/>
  <c r="H4956" i="24"/>
  <c r="J4936" i="24"/>
  <c r="H4936" i="24"/>
  <c r="J4916" i="24"/>
  <c r="H4916" i="24"/>
  <c r="J4816" i="24"/>
  <c r="H4816" i="24"/>
  <c r="J4796" i="24"/>
  <c r="H4796" i="24"/>
  <c r="J4776" i="24"/>
  <c r="H4776" i="24"/>
  <c r="J4756" i="24"/>
  <c r="H4756" i="24"/>
  <c r="H4696" i="24"/>
  <c r="J4696" i="24"/>
  <c r="J4676" i="24"/>
  <c r="H4676" i="24"/>
  <c r="J4576" i="24"/>
  <c r="H4576" i="24"/>
  <c r="J4556" i="24"/>
  <c r="H4556" i="24"/>
  <c r="J4536" i="24"/>
  <c r="H4536" i="24"/>
  <c r="J4516" i="24"/>
  <c r="H4516" i="24"/>
  <c r="J4416" i="24"/>
  <c r="H4416" i="24"/>
  <c r="J4396" i="24"/>
  <c r="H4396" i="24"/>
  <c r="J4376" i="24"/>
  <c r="H4376" i="24"/>
  <c r="J4356" i="24"/>
  <c r="H4356" i="24"/>
  <c r="J4296" i="24"/>
  <c r="H4296" i="24"/>
  <c r="J4276" i="24"/>
  <c r="H4276" i="24"/>
  <c r="J4256" i="24"/>
  <c r="H4256" i="24"/>
  <c r="J4156" i="24"/>
  <c r="H4156" i="24"/>
  <c r="J4136" i="24"/>
  <c r="H4136" i="24"/>
  <c r="J4116" i="24"/>
  <c r="H4116" i="24"/>
  <c r="J4096" i="24"/>
  <c r="H4096" i="24"/>
  <c r="J4076" i="24"/>
  <c r="H4076" i="24"/>
  <c r="J4056" i="24"/>
  <c r="H4056" i="24"/>
  <c r="J3956" i="24"/>
  <c r="H3956" i="24"/>
  <c r="J3936" i="24"/>
  <c r="H3936" i="24"/>
  <c r="J3916" i="24"/>
  <c r="H3916" i="24"/>
  <c r="J3896" i="24"/>
  <c r="H3896" i="24"/>
  <c r="J3876" i="24"/>
  <c r="H3876" i="24"/>
  <c r="J3856" i="24"/>
  <c r="H3856" i="24"/>
  <c r="J3756" i="24"/>
  <c r="H3756" i="24"/>
  <c r="J3736" i="24"/>
  <c r="H3736" i="24"/>
  <c r="J3716" i="24"/>
  <c r="H3716" i="24"/>
  <c r="J3696" i="24"/>
  <c r="H3696" i="24"/>
  <c r="J3676" i="24"/>
  <c r="H3676" i="24"/>
  <c r="J3656" i="24"/>
  <c r="H3656" i="24"/>
  <c r="J3556" i="24"/>
  <c r="H3556" i="24"/>
  <c r="J3536" i="24"/>
  <c r="H3536" i="24"/>
  <c r="J3516" i="24"/>
  <c r="H3516" i="24"/>
  <c r="J3496" i="24"/>
  <c r="H3496" i="24"/>
  <c r="J3476" i="24"/>
  <c r="H3476" i="24"/>
  <c r="J3456" i="24"/>
  <c r="H3456" i="24"/>
  <c r="J3356" i="24"/>
  <c r="H3356" i="24"/>
  <c r="J3316" i="24"/>
  <c r="H3316" i="24"/>
  <c r="J3296" i="24"/>
  <c r="H3296" i="24"/>
  <c r="J3276" i="24"/>
  <c r="H3276" i="24"/>
  <c r="J3256" i="24"/>
  <c r="H3256" i="24"/>
  <c r="J3236" i="24"/>
  <c r="H3236" i="24"/>
  <c r="J3216" i="24"/>
  <c r="H3216" i="24"/>
  <c r="J3196" i="24"/>
  <c r="H3196" i="24"/>
  <c r="J3176" i="24"/>
  <c r="H3176" i="24"/>
  <c r="J3156" i="24"/>
  <c r="H3156" i="24"/>
  <c r="J3136" i="24"/>
  <c r="H3136" i="24"/>
  <c r="J3116" i="24"/>
  <c r="H3116" i="24"/>
  <c r="J3096" i="24"/>
  <c r="H3096" i="24"/>
  <c r="J3076" i="24"/>
  <c r="H3076" i="24"/>
  <c r="J3056" i="24"/>
  <c r="H3056" i="24"/>
  <c r="J3036" i="24"/>
  <c r="H3036" i="24"/>
  <c r="J3016" i="24"/>
  <c r="H3016" i="24"/>
  <c r="J2996" i="24"/>
  <c r="H2996" i="24"/>
  <c r="H2976" i="24"/>
  <c r="J2976" i="24"/>
  <c r="J2956" i="24"/>
  <c r="H2956" i="24"/>
  <c r="J2936" i="24"/>
  <c r="H2936" i="24"/>
  <c r="J2916" i="24"/>
  <c r="H2916" i="24"/>
  <c r="J2896" i="24"/>
  <c r="H2896" i="24"/>
  <c r="J2876" i="24"/>
  <c r="H2876" i="24"/>
  <c r="J2856" i="24"/>
  <c r="H2856" i="24"/>
  <c r="J2836" i="24"/>
  <c r="H2836" i="24"/>
  <c r="J2816" i="24"/>
  <c r="H2816" i="24"/>
  <c r="J2796" i="24"/>
  <c r="H2796" i="24"/>
  <c r="J2776" i="24"/>
  <c r="H2776" i="24"/>
  <c r="J2756" i="24"/>
  <c r="H2756" i="24"/>
  <c r="J2736" i="24"/>
  <c r="H2736" i="24"/>
  <c r="J2716" i="24"/>
  <c r="H2716" i="24"/>
  <c r="J2696" i="24"/>
  <c r="H2696" i="24"/>
  <c r="J2676" i="24"/>
  <c r="H2676" i="24"/>
  <c r="J2656" i="24"/>
  <c r="H2656" i="24"/>
  <c r="J2636" i="24"/>
  <c r="H2636" i="24"/>
  <c r="J2616" i="24"/>
  <c r="H2616" i="24"/>
  <c r="J2596" i="24"/>
  <c r="H2596" i="24"/>
  <c r="J2576" i="24"/>
  <c r="H2576" i="24"/>
  <c r="J2556" i="24"/>
  <c r="H2556" i="24"/>
  <c r="J2536" i="24"/>
  <c r="H2536" i="24"/>
  <c r="J2516" i="24"/>
  <c r="H2516" i="24"/>
  <c r="J2496" i="24"/>
  <c r="H2496" i="24"/>
  <c r="J2476" i="24"/>
  <c r="H2476" i="24"/>
  <c r="J2456" i="24"/>
  <c r="H2456" i="24"/>
  <c r="J2436" i="24"/>
  <c r="H2436" i="24"/>
  <c r="J2336" i="24"/>
  <c r="H2336" i="24"/>
  <c r="J2316" i="24"/>
  <c r="H2316" i="24"/>
  <c r="J2296" i="24"/>
  <c r="H2296" i="24"/>
  <c r="J2276" i="24"/>
  <c r="H2276" i="24"/>
  <c r="J2256" i="24"/>
  <c r="H2256" i="24"/>
  <c r="J2216" i="24"/>
  <c r="H2216" i="24"/>
  <c r="J2196" i="24"/>
  <c r="H2196" i="24"/>
  <c r="J2156" i="24"/>
  <c r="H2156" i="24"/>
  <c r="J2116" i="24"/>
  <c r="H2116" i="24"/>
  <c r="J2096" i="24"/>
  <c r="H2096" i="24"/>
  <c r="J2076" i="24"/>
  <c r="H2076" i="24"/>
  <c r="J2056" i="24"/>
  <c r="H2056" i="24"/>
  <c r="J2036" i="24"/>
  <c r="H2036" i="24"/>
  <c r="J2016" i="24"/>
  <c r="H2016" i="24"/>
  <c r="J1996" i="24"/>
  <c r="H1996" i="24"/>
  <c r="J1976" i="24"/>
  <c r="H1976" i="24"/>
  <c r="J1916" i="24"/>
  <c r="H1916" i="24"/>
  <c r="J1896" i="24"/>
  <c r="H1896" i="24"/>
  <c r="J1876" i="24"/>
  <c r="H1876" i="24"/>
  <c r="J1856" i="24"/>
  <c r="H1856" i="24"/>
  <c r="J1816" i="24"/>
  <c r="H1816" i="24"/>
  <c r="J1796" i="24"/>
  <c r="H1796" i="24"/>
  <c r="J1776" i="24"/>
  <c r="H1776" i="24"/>
  <c r="J1756" i="24"/>
  <c r="H1756" i="24"/>
  <c r="J1656" i="24"/>
  <c r="H1656" i="24"/>
  <c r="J1616" i="24"/>
  <c r="H1616" i="24"/>
  <c r="J1596" i="24"/>
  <c r="H1596" i="24"/>
  <c r="J1576" i="24"/>
  <c r="H1576" i="24"/>
  <c r="J1556" i="24"/>
  <c r="H1556" i="24"/>
  <c r="J1516" i="24"/>
  <c r="H1516" i="24"/>
  <c r="J1496" i="24"/>
  <c r="H1496" i="24"/>
  <c r="J1476" i="24"/>
  <c r="H1476" i="24"/>
  <c r="J1456" i="24"/>
  <c r="H1456" i="24"/>
  <c r="J1436" i="24"/>
  <c r="H1436" i="24"/>
  <c r="J1416" i="24"/>
  <c r="H1416" i="24"/>
  <c r="J1396" i="24"/>
  <c r="H1396" i="24"/>
  <c r="J1376" i="24"/>
  <c r="H1376" i="24"/>
  <c r="J1356" i="24"/>
  <c r="H1356" i="24"/>
  <c r="J1336" i="24"/>
  <c r="H1336" i="24"/>
  <c r="J1216" i="24"/>
  <c r="H1216" i="24"/>
  <c r="J1196" i="24"/>
  <c r="H1196" i="24"/>
  <c r="J1176" i="24"/>
  <c r="H1176" i="24"/>
  <c r="J1156" i="24"/>
  <c r="H1156" i="24"/>
  <c r="J1136" i="24"/>
  <c r="H1136" i="24"/>
  <c r="J1116" i="24"/>
  <c r="H1116" i="24"/>
  <c r="J1076" i="24"/>
  <c r="H1076" i="24"/>
  <c r="J1056" i="24"/>
  <c r="H1056" i="24"/>
  <c r="J1036" i="24"/>
  <c r="H1036" i="24"/>
  <c r="J1016" i="24"/>
  <c r="H1016" i="24"/>
  <c r="J996" i="24"/>
  <c r="H996" i="24"/>
  <c r="J976" i="24"/>
  <c r="H976" i="24"/>
  <c r="J956" i="24"/>
  <c r="H956" i="24"/>
  <c r="J936" i="24"/>
  <c r="H936" i="24"/>
  <c r="J916" i="24"/>
  <c r="H916" i="24"/>
  <c r="J896" i="24"/>
  <c r="H896" i="24"/>
  <c r="J756" i="24"/>
  <c r="H756" i="24"/>
  <c r="J736" i="24"/>
  <c r="H736" i="24"/>
  <c r="J716" i="24"/>
  <c r="H716" i="24"/>
  <c r="J676" i="24"/>
  <c r="H676" i="24"/>
  <c r="J656" i="24"/>
  <c r="H656" i="24"/>
  <c r="J636" i="24"/>
  <c r="H636" i="24"/>
  <c r="J616" i="24"/>
  <c r="H616" i="24"/>
  <c r="J596" i="24"/>
  <c r="H596" i="24"/>
  <c r="J576" i="24"/>
  <c r="H576" i="24"/>
  <c r="J556" i="24"/>
  <c r="H556" i="24"/>
  <c r="J536" i="24"/>
  <c r="H536" i="24"/>
  <c r="J516" i="24"/>
  <c r="H516" i="24"/>
  <c r="J496" i="24"/>
  <c r="H496" i="24"/>
  <c r="J476" i="24"/>
  <c r="H476" i="24"/>
  <c r="J456" i="24"/>
  <c r="H456" i="24"/>
  <c r="J436" i="24"/>
  <c r="H436" i="24"/>
  <c r="J316" i="24"/>
  <c r="H316" i="24"/>
  <c r="J296" i="24"/>
  <c r="H296" i="24"/>
  <c r="J276" i="24"/>
  <c r="H276" i="24"/>
  <c r="J256" i="24"/>
  <c r="H256" i="24"/>
  <c r="J236" i="24"/>
  <c r="H236" i="24"/>
  <c r="J216" i="24"/>
  <c r="H216" i="24"/>
  <c r="J196" i="24"/>
  <c r="H196" i="24"/>
  <c r="J176" i="24"/>
  <c r="H176" i="24"/>
  <c r="J156" i="24"/>
  <c r="H156" i="24"/>
  <c r="J136" i="24"/>
  <c r="H136" i="24"/>
  <c r="J16" i="24"/>
  <c r="H16" i="24"/>
  <c r="J6312" i="24"/>
  <c r="J5235" i="24"/>
  <c r="H5235" i="24"/>
  <c r="J5215" i="24"/>
  <c r="H5215" i="24"/>
  <c r="J5195" i="24"/>
  <c r="H5195" i="24"/>
  <c r="J5175" i="24"/>
  <c r="H5175" i="24"/>
  <c r="J5075" i="24"/>
  <c r="H5075" i="24"/>
  <c r="J5055" i="24"/>
  <c r="H5055" i="24"/>
  <c r="J5035" i="24"/>
  <c r="H5035" i="24"/>
  <c r="J5015" i="24"/>
  <c r="H5015" i="24"/>
  <c r="J4955" i="24"/>
  <c r="H4955" i="24"/>
  <c r="J4935" i="24"/>
  <c r="H4935" i="24"/>
  <c r="J4915" i="24"/>
  <c r="H4915" i="24"/>
  <c r="J4835" i="24"/>
  <c r="H4835" i="24"/>
  <c r="J4815" i="24"/>
  <c r="H4815" i="24"/>
  <c r="J4795" i="24"/>
  <c r="H4795" i="24"/>
  <c r="J4775" i="24"/>
  <c r="H4775" i="24"/>
  <c r="J4675" i="24"/>
  <c r="H4675" i="24"/>
  <c r="J4655" i="24"/>
  <c r="H4655" i="24"/>
  <c r="J4635" i="24"/>
  <c r="H4635" i="24"/>
  <c r="J4615" i="24"/>
  <c r="H4615" i="24"/>
  <c r="J4555" i="24"/>
  <c r="H4555" i="24"/>
  <c r="J4535" i="24"/>
  <c r="H4535" i="24"/>
  <c r="J4515" i="24"/>
  <c r="H4515" i="24"/>
  <c r="J4435" i="24"/>
  <c r="H4435" i="24"/>
  <c r="J4415" i="24"/>
  <c r="H4415" i="24"/>
  <c r="J4395" i="24"/>
  <c r="H4395" i="24"/>
  <c r="J4375" i="24"/>
  <c r="H4375" i="24"/>
  <c r="J4275" i="24"/>
  <c r="H4275" i="24"/>
  <c r="J4255" i="24"/>
  <c r="H4255" i="24"/>
  <c r="J4235" i="24"/>
  <c r="H4235" i="24"/>
  <c r="J4215" i="24"/>
  <c r="H4215" i="24"/>
  <c r="J4115" i="24"/>
  <c r="H4115" i="24"/>
  <c r="J4095" i="24"/>
  <c r="H4095" i="24"/>
  <c r="J4075" i="24"/>
  <c r="H4075" i="24"/>
  <c r="J4055" i="24"/>
  <c r="H4055" i="24"/>
  <c r="J4015" i="24"/>
  <c r="H4015" i="24"/>
  <c r="J3915" i="24"/>
  <c r="H3915" i="24"/>
  <c r="J3895" i="24"/>
  <c r="H3895" i="24"/>
  <c r="J3875" i="24"/>
  <c r="H3875" i="24"/>
  <c r="J3855" i="24"/>
  <c r="H3855" i="24"/>
  <c r="J3815" i="24"/>
  <c r="H3815" i="24"/>
  <c r="J3715" i="24"/>
  <c r="H3715" i="24"/>
  <c r="J3695" i="24"/>
  <c r="H3695" i="24"/>
  <c r="J3675" i="24"/>
  <c r="H3675" i="24"/>
  <c r="J3655" i="24"/>
  <c r="H3655" i="24"/>
  <c r="J3615" i="24"/>
  <c r="H3615" i="24"/>
  <c r="J3515" i="24"/>
  <c r="H3515" i="24"/>
  <c r="J3495" i="24"/>
  <c r="H3495" i="24"/>
  <c r="J3475" i="24"/>
  <c r="H3475" i="24"/>
  <c r="J3455" i="24"/>
  <c r="H3455" i="24"/>
  <c r="J3435" i="24"/>
  <c r="H3435" i="24"/>
  <c r="J3415" i="24"/>
  <c r="H3415" i="24"/>
  <c r="J3335" i="24"/>
  <c r="H3335" i="24"/>
  <c r="J3295" i="24"/>
  <c r="H3295" i="24"/>
  <c r="J3275" i="24"/>
  <c r="H3275" i="24"/>
  <c r="J3255" i="24"/>
  <c r="H3255" i="24"/>
  <c r="J3235" i="24"/>
  <c r="H3235" i="24"/>
  <c r="J3215" i="24"/>
  <c r="H3215" i="24"/>
  <c r="J3195" i="24"/>
  <c r="H3195" i="24"/>
  <c r="J3175" i="24"/>
  <c r="H3175" i="24"/>
  <c r="J3155" i="24"/>
  <c r="H3155" i="24"/>
  <c r="J3135" i="24"/>
  <c r="H3135" i="24"/>
  <c r="J3115" i="24"/>
  <c r="H3115" i="24"/>
  <c r="J3095" i="24"/>
  <c r="H3095" i="24"/>
  <c r="J3075" i="24"/>
  <c r="H3075" i="24"/>
  <c r="J3055" i="24"/>
  <c r="H3055" i="24"/>
  <c r="J3035" i="24"/>
  <c r="H3035" i="24"/>
  <c r="J3015" i="24"/>
  <c r="H3015" i="24"/>
  <c r="J2995" i="24"/>
  <c r="H2995" i="24"/>
  <c r="J2975" i="24"/>
  <c r="H2975" i="24"/>
  <c r="J2955" i="24"/>
  <c r="H2955" i="24"/>
  <c r="J2935" i="24"/>
  <c r="H2935" i="24"/>
  <c r="J2915" i="24"/>
  <c r="H2915" i="24"/>
  <c r="J2895" i="24"/>
  <c r="H2895" i="24"/>
  <c r="J2875" i="24"/>
  <c r="H2875" i="24"/>
  <c r="J2855" i="24"/>
  <c r="H2855" i="24"/>
  <c r="J2835" i="24"/>
  <c r="H2835" i="24"/>
  <c r="J5897" i="24"/>
  <c r="H5897" i="24"/>
  <c r="H6237" i="24"/>
  <c r="H4519" i="24"/>
  <c r="H3779" i="24"/>
  <c r="J6255" i="24"/>
  <c r="H6255" i="24"/>
  <c r="J6015" i="24"/>
  <c r="H6015" i="24"/>
  <c r="J5975" i="24"/>
  <c r="H5975" i="24"/>
  <c r="J5875" i="24"/>
  <c r="H5875" i="24"/>
  <c r="J5835" i="24"/>
  <c r="H5835" i="24"/>
  <c r="J5755" i="24"/>
  <c r="H5755" i="24"/>
  <c r="J5715" i="24"/>
  <c r="H5715" i="24"/>
  <c r="J5635" i="24"/>
  <c r="H5635" i="24"/>
  <c r="J5595" i="24"/>
  <c r="H5595" i="24"/>
  <c r="J5575" i="24"/>
  <c r="H5575" i="24"/>
  <c r="J5475" i="24"/>
  <c r="H5475" i="24"/>
  <c r="J5455" i="24"/>
  <c r="H5455" i="24"/>
  <c r="J5435" i="24"/>
  <c r="H5435" i="24"/>
  <c r="J5415" i="24"/>
  <c r="H5415" i="24"/>
  <c r="H6339" i="24"/>
  <c r="H6236" i="24"/>
  <c r="H6175" i="24"/>
  <c r="H6079" i="24"/>
  <c r="H5978" i="24"/>
  <c r="H5561" i="24"/>
  <c r="H5537" i="24"/>
  <c r="H5377" i="24"/>
  <c r="H4898" i="24"/>
  <c r="H4641" i="24"/>
  <c r="H4518" i="24"/>
  <c r="H4459" i="24"/>
  <c r="H4339" i="24"/>
  <c r="H4217" i="24"/>
  <c r="H4021" i="24"/>
  <c r="H3557" i="24"/>
  <c r="H2359" i="24"/>
  <c r="H1259" i="24"/>
  <c r="H99" i="24"/>
  <c r="J6294" i="24"/>
  <c r="H6294" i="24"/>
  <c r="J6274" i="24"/>
  <c r="H6274" i="24"/>
  <c r="J6254" i="24"/>
  <c r="H6254" i="24"/>
  <c r="J6234" i="24"/>
  <c r="H6234" i="24"/>
  <c r="J6134" i="24"/>
  <c r="H6134" i="24"/>
  <c r="J6114" i="24"/>
  <c r="H6114" i="24"/>
  <c r="J6094" i="24"/>
  <c r="H6094" i="24"/>
  <c r="J6074" i="24"/>
  <c r="H6074" i="24"/>
  <c r="J6014" i="24"/>
  <c r="H6014" i="24"/>
  <c r="J5994" i="24"/>
  <c r="H5994" i="24"/>
  <c r="J5974" i="24"/>
  <c r="H5974" i="24"/>
  <c r="J5894" i="24"/>
  <c r="H5894" i="24"/>
  <c r="J5874" i="24"/>
  <c r="H5874" i="24"/>
  <c r="J5854" i="24"/>
  <c r="H5854" i="24"/>
  <c r="J5834" i="24"/>
  <c r="H5834" i="24"/>
  <c r="J5734" i="24"/>
  <c r="H5734" i="24"/>
  <c r="J5714" i="24"/>
  <c r="H5714" i="24"/>
  <c r="J5694" i="24"/>
  <c r="H5694" i="24"/>
  <c r="J5674" i="24"/>
  <c r="H5674" i="24"/>
  <c r="J5614" i="24"/>
  <c r="H5614" i="24"/>
  <c r="J5594" i="24"/>
  <c r="H5594" i="24"/>
  <c r="J5574" i="24"/>
  <c r="H5574" i="24"/>
  <c r="J5494" i="24"/>
  <c r="H5494" i="24"/>
  <c r="J5474" i="24"/>
  <c r="H5474" i="24"/>
  <c r="J5454" i="24"/>
  <c r="H5454" i="24"/>
  <c r="J5434" i="24"/>
  <c r="H5434" i="24"/>
  <c r="J5334" i="24"/>
  <c r="H5334" i="24"/>
  <c r="J5314" i="24"/>
  <c r="H5314" i="24"/>
  <c r="J5294" i="24"/>
  <c r="H5294" i="24"/>
  <c r="J5274" i="24"/>
  <c r="H5274" i="24"/>
  <c r="J5214" i="24"/>
  <c r="H5214" i="24"/>
  <c r="J5194" i="24"/>
  <c r="H5194" i="24"/>
  <c r="J5174" i="24"/>
  <c r="H5174" i="24"/>
  <c r="J5094" i="24"/>
  <c r="H5094" i="24"/>
  <c r="J5074" i="24"/>
  <c r="H5074" i="24"/>
  <c r="J5054" i="24"/>
  <c r="H5054" i="24"/>
  <c r="J5034" i="24"/>
  <c r="H5034" i="24"/>
  <c r="J4934" i="24"/>
  <c r="H4934" i="24"/>
  <c r="J4914" i="24"/>
  <c r="H4914" i="24"/>
  <c r="J4894" i="24"/>
  <c r="H4894" i="24"/>
  <c r="J4874" i="24"/>
  <c r="H4874" i="24"/>
  <c r="J4794" i="24"/>
  <c r="H4794" i="24"/>
  <c r="J4774" i="24"/>
  <c r="H4774" i="24"/>
  <c r="J4694" i="24"/>
  <c r="H4694" i="24"/>
  <c r="J4674" i="24"/>
  <c r="H4674" i="24"/>
  <c r="J4654" i="24"/>
  <c r="H4654" i="24"/>
  <c r="J4634" i="24"/>
  <c r="H4634" i="24"/>
  <c r="J4534" i="24"/>
  <c r="H4534" i="24"/>
  <c r="J4514" i="24"/>
  <c r="H4514" i="24"/>
  <c r="J4494" i="24"/>
  <c r="H4494" i="24"/>
  <c r="J4474" i="24"/>
  <c r="H4474" i="24"/>
  <c r="J4414" i="24"/>
  <c r="H4414" i="24"/>
  <c r="J4394" i="24"/>
  <c r="H4394" i="24"/>
  <c r="J4374" i="24"/>
  <c r="H4374" i="24"/>
  <c r="J4294" i="24"/>
  <c r="H4294" i="24"/>
  <c r="J4274" i="24"/>
  <c r="H4274" i="24"/>
  <c r="J4254" i="24"/>
  <c r="H4254" i="24"/>
  <c r="J4234" i="24"/>
  <c r="H4234" i="24"/>
  <c r="J4134" i="24"/>
  <c r="H4134" i="24"/>
  <c r="J4114" i="24"/>
  <c r="H4114" i="24"/>
  <c r="J4094" i="24"/>
  <c r="H4094" i="24"/>
  <c r="J4074" i="24"/>
  <c r="H4074" i="24"/>
  <c r="J4054" i="24"/>
  <c r="H4054" i="24"/>
  <c r="J4034" i="24"/>
  <c r="H4034" i="24"/>
  <c r="J3934" i="24"/>
  <c r="H3934" i="24"/>
  <c r="J3914" i="24"/>
  <c r="H3914" i="24"/>
  <c r="J3894" i="24"/>
  <c r="H3894" i="24"/>
  <c r="J3874" i="24"/>
  <c r="H3874" i="24"/>
  <c r="J3854" i="24"/>
  <c r="H3854" i="24"/>
  <c r="J3834" i="24"/>
  <c r="H3834" i="24"/>
  <c r="J3734" i="24"/>
  <c r="H3734" i="24"/>
  <c r="J3714" i="24"/>
  <c r="H3714" i="24"/>
  <c r="J3694" i="24"/>
  <c r="H3694" i="24"/>
  <c r="J3674" i="24"/>
  <c r="H3674" i="24"/>
  <c r="J3654" i="24"/>
  <c r="H3654" i="24"/>
  <c r="J3634" i="24"/>
  <c r="H3634" i="24"/>
  <c r="J3534" i="24"/>
  <c r="H3534" i="24"/>
  <c r="H3514" i="24"/>
  <c r="J3514" i="24"/>
  <c r="J3494" i="24"/>
  <c r="H3494" i="24"/>
  <c r="J3474" i="24"/>
  <c r="H3474" i="24"/>
  <c r="J3454" i="24"/>
  <c r="H3454" i="24"/>
  <c r="J3434" i="24"/>
  <c r="H3434" i="24"/>
  <c r="J3314" i="24"/>
  <c r="H3314" i="24"/>
  <c r="J4821" i="24"/>
  <c r="J5998" i="24"/>
  <c r="H5998" i="24"/>
  <c r="J5857" i="24"/>
  <c r="H5857" i="24"/>
  <c r="H5538" i="24"/>
  <c r="H4997" i="24"/>
  <c r="H3999" i="24"/>
  <c r="J6275" i="24"/>
  <c r="H6275" i="24"/>
  <c r="J6215" i="24"/>
  <c r="H6215" i="24"/>
  <c r="J6155" i="24"/>
  <c r="H6155" i="24"/>
  <c r="J6135" i="24"/>
  <c r="H6135" i="24"/>
  <c r="J6115" i="24"/>
  <c r="H6115" i="24"/>
  <c r="J6035" i="24"/>
  <c r="H6035" i="24"/>
  <c r="J5995" i="24"/>
  <c r="H5995" i="24"/>
  <c r="J5855" i="24"/>
  <c r="H5855" i="24"/>
  <c r="J5815" i="24"/>
  <c r="H5815" i="24"/>
  <c r="J5735" i="24"/>
  <c r="H5735" i="24"/>
  <c r="J5615" i="24"/>
  <c r="H5615" i="24"/>
  <c r="J5315" i="24"/>
  <c r="H5315" i="24"/>
  <c r="H6338" i="24"/>
  <c r="H6141" i="24"/>
  <c r="H6078" i="24"/>
  <c r="H5977" i="24"/>
  <c r="H5819" i="24"/>
  <c r="H5721" i="24"/>
  <c r="H5536" i="24"/>
  <c r="H5375" i="24"/>
  <c r="H5279" i="24"/>
  <c r="H5021" i="24"/>
  <c r="H4896" i="24"/>
  <c r="H4801" i="24"/>
  <c r="H4741" i="24"/>
  <c r="H4241" i="24"/>
  <c r="H3997" i="24"/>
  <c r="H3801" i="24"/>
  <c r="H3777" i="24"/>
  <c r="H3657" i="24"/>
  <c r="H2761" i="24"/>
  <c r="H2661" i="24"/>
  <c r="H2561" i="24"/>
  <c r="H1697" i="24"/>
  <c r="J6038" i="24"/>
  <c r="H6038" i="24"/>
  <c r="J4957" i="24"/>
  <c r="H4957" i="24"/>
  <c r="J3697" i="24"/>
  <c r="H3697" i="24"/>
  <c r="H6177" i="24"/>
  <c r="J5335" i="24"/>
  <c r="H5335" i="24"/>
  <c r="H6361" i="24"/>
  <c r="H6337" i="24"/>
  <c r="H6077" i="24"/>
  <c r="H5719" i="24"/>
  <c r="H5559" i="24"/>
  <c r="H5535" i="24"/>
  <c r="H5341" i="24"/>
  <c r="H5278" i="24"/>
  <c r="H4639" i="24"/>
  <c r="H4457" i="24"/>
  <c r="H4361" i="24"/>
  <c r="H4019" i="24"/>
  <c r="H3879" i="24"/>
  <c r="H3357" i="24"/>
  <c r="H2357" i="24"/>
  <c r="H1719" i="24"/>
  <c r="H1257" i="24"/>
  <c r="H119" i="24"/>
  <c r="J6352" i="24"/>
  <c r="H6352" i="24"/>
  <c r="J6332" i="24"/>
  <c r="H6332" i="24"/>
  <c r="J6292" i="24"/>
  <c r="H6292" i="24"/>
  <c r="J6272" i="24"/>
  <c r="H6272" i="24"/>
  <c r="J6252" i="24"/>
  <c r="H6252" i="24"/>
  <c r="J6212" i="24"/>
  <c r="H6212" i="24"/>
  <c r="J6192" i="24"/>
  <c r="H6192" i="24"/>
  <c r="J6172" i="24"/>
  <c r="H6172" i="24"/>
  <c r="J6152" i="24"/>
  <c r="H6152" i="24"/>
  <c r="J6132" i="24"/>
  <c r="H6132" i="24"/>
  <c r="J6112" i="24"/>
  <c r="H6112" i="24"/>
  <c r="J6092" i="24"/>
  <c r="H6092" i="24"/>
  <c r="J6072" i="24"/>
  <c r="H6072" i="24"/>
  <c r="H6052" i="24"/>
  <c r="J6052" i="24"/>
  <c r="J6032" i="24"/>
  <c r="H6032" i="24"/>
  <c r="J6012" i="24"/>
  <c r="H6012" i="24"/>
  <c r="J5992" i="24"/>
  <c r="H5992" i="24"/>
  <c r="J5972" i="24"/>
  <c r="H5972" i="24"/>
  <c r="J5952" i="24"/>
  <c r="H5952" i="24"/>
  <c r="J5932" i="24"/>
  <c r="H5932" i="24"/>
  <c r="J5912" i="24"/>
  <c r="H5912" i="24"/>
  <c r="H5892" i="24"/>
  <c r="J5892" i="24"/>
  <c r="J5872" i="24"/>
  <c r="H5872" i="24"/>
  <c r="J5852" i="24"/>
  <c r="H5852" i="24"/>
  <c r="J5832" i="24"/>
  <c r="H5832" i="24"/>
  <c r="J5812" i="24"/>
  <c r="H5812" i="24"/>
  <c r="J5792" i="24"/>
  <c r="H5792" i="24"/>
  <c r="J5772" i="24"/>
  <c r="H5772" i="24"/>
  <c r="J5752" i="24"/>
  <c r="H5752" i="24"/>
  <c r="J5732" i="24"/>
  <c r="H5732" i="24"/>
  <c r="J5712" i="24"/>
  <c r="H5712" i="24"/>
  <c r="J5692" i="24"/>
  <c r="H5692" i="24"/>
  <c r="J5672" i="24"/>
  <c r="H5672" i="24"/>
  <c r="J5652" i="24"/>
  <c r="H5652" i="24"/>
  <c r="J5632" i="24"/>
  <c r="H5632" i="24"/>
  <c r="J5612" i="24"/>
  <c r="H5612" i="24"/>
  <c r="J5592" i="24"/>
  <c r="H5592" i="24"/>
  <c r="J5572" i="24"/>
  <c r="H5572" i="24"/>
  <c r="J5552" i="24"/>
  <c r="H5552" i="24"/>
  <c r="J5532" i="24"/>
  <c r="H5532" i="24"/>
  <c r="J5512" i="24"/>
  <c r="H5512" i="24"/>
  <c r="J5492" i="24"/>
  <c r="H5492" i="24"/>
  <c r="J5472" i="24"/>
  <c r="H5472" i="24"/>
  <c r="J5452" i="24"/>
  <c r="H5452" i="24"/>
  <c r="H5432" i="24"/>
  <c r="J5432" i="24"/>
  <c r="J5412" i="24"/>
  <c r="H5412" i="24"/>
  <c r="J5392" i="24"/>
  <c r="H5392" i="24"/>
  <c r="J5372" i="24"/>
  <c r="H5372" i="24"/>
  <c r="J5352" i="24"/>
  <c r="H5352" i="24"/>
  <c r="J5332" i="24"/>
  <c r="H5332" i="24"/>
  <c r="J5312" i="24"/>
  <c r="H5312" i="24"/>
  <c r="J5498" i="24"/>
  <c r="J4818" i="24"/>
  <c r="J5737" i="24"/>
  <c r="H5737" i="24"/>
  <c r="J4897" i="24"/>
  <c r="H4897" i="24"/>
  <c r="J3677" i="24"/>
  <c r="H3677" i="24"/>
  <c r="J937" i="24"/>
  <c r="H937" i="24"/>
  <c r="H4899" i="24"/>
  <c r="J5355" i="24"/>
  <c r="H5355" i="24"/>
  <c r="H6336" i="24"/>
  <c r="H6076" i="24"/>
  <c r="H5918" i="24"/>
  <c r="H5718" i="24"/>
  <c r="H5659" i="24"/>
  <c r="H5558" i="24"/>
  <c r="H5277" i="24"/>
  <c r="H5019" i="24"/>
  <c r="H4739" i="24"/>
  <c r="H4637" i="24"/>
  <c r="H4239" i="24"/>
  <c r="H3799" i="24"/>
  <c r="H3579" i="24"/>
  <c r="H3181" i="24"/>
  <c r="H3101" i="24"/>
  <c r="H3021" i="24"/>
  <c r="H2941" i="24"/>
  <c r="H2861" i="24"/>
  <c r="H2117" i="24"/>
  <c r="J6139" i="24"/>
  <c r="J4814" i="24"/>
  <c r="J6058" i="24"/>
  <c r="H6058" i="24"/>
  <c r="J6257" i="24"/>
  <c r="H6257" i="24"/>
  <c r="J6097" i="24"/>
  <c r="H6097" i="24"/>
  <c r="J5697" i="24"/>
  <c r="H5697" i="24"/>
  <c r="J5237" i="24"/>
  <c r="H5237" i="24"/>
  <c r="J5077" i="24"/>
  <c r="H5077" i="24"/>
  <c r="J4797" i="24"/>
  <c r="H4797" i="24"/>
  <c r="J4717" i="24"/>
  <c r="H4717" i="24"/>
  <c r="J4557" i="24"/>
  <c r="H4557" i="24"/>
  <c r="J4437" i="24"/>
  <c r="H4437" i="24"/>
  <c r="H5818" i="24"/>
  <c r="H6359" i="24"/>
  <c r="H6335" i="24"/>
  <c r="H6101" i="24"/>
  <c r="H6075" i="24"/>
  <c r="H5657" i="24"/>
  <c r="H5557" i="24"/>
  <c r="H5276" i="24"/>
  <c r="H5018" i="24"/>
  <c r="H4738" i="24"/>
  <c r="H4359" i="24"/>
  <c r="H4101" i="24"/>
  <c r="H4041" i="24"/>
  <c r="H4017" i="24"/>
  <c r="H3821" i="24"/>
  <c r="H2377" i="24"/>
  <c r="H1739" i="24"/>
  <c r="H1717" i="24"/>
  <c r="H1299" i="24"/>
  <c r="H1277" i="24"/>
  <c r="H479" i="24"/>
  <c r="H239" i="24"/>
  <c r="H139" i="24"/>
  <c r="J3921" i="24"/>
  <c r="H2094" i="24"/>
  <c r="H1614" i="24"/>
  <c r="H1494" i="24"/>
  <c r="H1194" i="24"/>
  <c r="J2400" i="24"/>
  <c r="H2400" i="24"/>
  <c r="J2360" i="24"/>
  <c r="H2360" i="24"/>
  <c r="J2340" i="24"/>
  <c r="H2340" i="24"/>
  <c r="J2300" i="24"/>
  <c r="H2300" i="24"/>
  <c r="J2280" i="24"/>
  <c r="H2280" i="24"/>
  <c r="J2240" i="24"/>
  <c r="H2240" i="24"/>
  <c r="J2000" i="24"/>
  <c r="H2000" i="24"/>
  <c r="J1960" i="24"/>
  <c r="H1960" i="24"/>
  <c r="J1940" i="24"/>
  <c r="H1940" i="24"/>
  <c r="J1900" i="24"/>
  <c r="H1900" i="24"/>
  <c r="J1880" i="24"/>
  <c r="H1880" i="24"/>
  <c r="J1840" i="24"/>
  <c r="H1840" i="24"/>
  <c r="J1600" i="24"/>
  <c r="H1600" i="24"/>
  <c r="J1560" i="24"/>
  <c r="H1560" i="24"/>
  <c r="H1540" i="24"/>
  <c r="J1540" i="24"/>
  <c r="J1520" i="24"/>
  <c r="H1520" i="24"/>
  <c r="J1500" i="24"/>
  <c r="H1500" i="24"/>
  <c r="J1480" i="24"/>
  <c r="H1480" i="24"/>
  <c r="J1440" i="24"/>
  <c r="H1440" i="24"/>
  <c r="J1200" i="24"/>
  <c r="H1200" i="24"/>
  <c r="J1160" i="24"/>
  <c r="H1160" i="24"/>
  <c r="J1140" i="24"/>
  <c r="H1140" i="24"/>
  <c r="J1120" i="24"/>
  <c r="H1120" i="24"/>
  <c r="J1100" i="24"/>
  <c r="H1100" i="24"/>
  <c r="J1080" i="24"/>
  <c r="H1080" i="24"/>
  <c r="J1040" i="24"/>
  <c r="H1040" i="24"/>
  <c r="J800" i="24"/>
  <c r="H800" i="24"/>
  <c r="J760" i="24"/>
  <c r="H760" i="24"/>
  <c r="J740" i="24"/>
  <c r="H740" i="24"/>
  <c r="J720" i="24"/>
  <c r="H720" i="24"/>
  <c r="J700" i="24"/>
  <c r="H700" i="24"/>
  <c r="J680" i="24"/>
  <c r="H680" i="24"/>
  <c r="J640" i="24"/>
  <c r="H640" i="24"/>
  <c r="J400" i="24"/>
  <c r="H400" i="24"/>
  <c r="J360" i="24"/>
  <c r="H360" i="24"/>
  <c r="J340" i="24"/>
  <c r="H340" i="24"/>
  <c r="J320" i="24"/>
  <c r="H320" i="24"/>
  <c r="J300" i="24"/>
  <c r="H300" i="24"/>
  <c r="J280" i="24"/>
  <c r="H280" i="24"/>
  <c r="J240" i="24"/>
  <c r="H240" i="24"/>
  <c r="J2274" i="24"/>
  <c r="H2274" i="24"/>
  <c r="J2234" i="24"/>
  <c r="H2234" i="24"/>
  <c r="J2214" i="24"/>
  <c r="H2214" i="24"/>
  <c r="J2174" i="24"/>
  <c r="H2174" i="24"/>
  <c r="J2154" i="24"/>
  <c r="H2154" i="24"/>
  <c r="J2114" i="24"/>
  <c r="H2114" i="24"/>
  <c r="J1874" i="24"/>
  <c r="H1874" i="24"/>
  <c r="J1834" i="24"/>
  <c r="H1834" i="24"/>
  <c r="J1814" i="24"/>
  <c r="H1814" i="24"/>
  <c r="J1794" i="24"/>
  <c r="H1794" i="24"/>
  <c r="J1774" i="24"/>
  <c r="H1774" i="24"/>
  <c r="J1754" i="24"/>
  <c r="H1754" i="24"/>
  <c r="J1714" i="24"/>
  <c r="H1714" i="24"/>
  <c r="J1474" i="24"/>
  <c r="H1474" i="24"/>
  <c r="J1434" i="24"/>
  <c r="H1434" i="24"/>
  <c r="J1414" i="24"/>
  <c r="H1414" i="24"/>
  <c r="J1394" i="24"/>
  <c r="H1394" i="24"/>
  <c r="J1374" i="24"/>
  <c r="H1374" i="24"/>
  <c r="J1354" i="24"/>
  <c r="H1354" i="24"/>
  <c r="J1314" i="24"/>
  <c r="H1314" i="24"/>
  <c r="J1074" i="24"/>
  <c r="H1074" i="24"/>
  <c r="J1034" i="24"/>
  <c r="H1034" i="24"/>
  <c r="J1014" i="24"/>
  <c r="H1014" i="24"/>
  <c r="J994" i="24"/>
  <c r="H994" i="24"/>
  <c r="J974" i="24"/>
  <c r="H974" i="24"/>
  <c r="J954" i="24"/>
  <c r="H954" i="24"/>
  <c r="J914" i="24"/>
  <c r="H914" i="24"/>
  <c r="J674" i="24"/>
  <c r="H674" i="24"/>
  <c r="J634" i="24"/>
  <c r="H634" i="24"/>
  <c r="J614" i="24"/>
  <c r="H614" i="24"/>
  <c r="J594" i="24"/>
  <c r="H594" i="24"/>
  <c r="J574" i="24"/>
  <c r="H574" i="24"/>
  <c r="J554" i="24"/>
  <c r="H554" i="24"/>
  <c r="J514" i="24"/>
  <c r="H514" i="24"/>
  <c r="J274" i="24"/>
  <c r="H274" i="24"/>
  <c r="J234" i="24"/>
  <c r="H234" i="24"/>
  <c r="J214" i="24"/>
  <c r="H214" i="24"/>
  <c r="J194" i="24"/>
  <c r="H194" i="24"/>
  <c r="J174" i="24"/>
  <c r="H174" i="24"/>
  <c r="J154" i="24"/>
  <c r="H154" i="24"/>
  <c r="J114" i="24"/>
  <c r="H114" i="24"/>
  <c r="H6120" i="24"/>
  <c r="H5720" i="24"/>
  <c r="H5320" i="24"/>
  <c r="H4920" i="24"/>
  <c r="H4520" i="24"/>
  <c r="H2440" i="24"/>
  <c r="H1980" i="24"/>
  <c r="H1460" i="24"/>
  <c r="H854" i="24"/>
  <c r="H694" i="24"/>
  <c r="H480" i="24"/>
  <c r="H2394" i="24"/>
  <c r="H1954" i="24"/>
  <c r="H1534" i="24"/>
  <c r="H414" i="24"/>
  <c r="H6280" i="24"/>
  <c r="H5480" i="24"/>
  <c r="H5080" i="24"/>
  <c r="H4680" i="24"/>
  <c r="H4280" i="24"/>
  <c r="H3260" i="24"/>
  <c r="H714" i="24"/>
  <c r="H434" i="24"/>
  <c r="H6302" i="24"/>
  <c r="H6184" i="24"/>
  <c r="H6043" i="24"/>
  <c r="H6020" i="24"/>
  <c r="H5902" i="24"/>
  <c r="H5784" i="24"/>
  <c r="H5643" i="24"/>
  <c r="H5620" i="24"/>
  <c r="H5502" i="24"/>
  <c r="H5243" i="24"/>
  <c r="H5220" i="24"/>
  <c r="H4702" i="24"/>
  <c r="H4420" i="24"/>
  <c r="H4120" i="24"/>
  <c r="H3720" i="24"/>
  <c r="H3520" i="24"/>
  <c r="H3280" i="24"/>
  <c r="H2414" i="24"/>
  <c r="H2060" i="24"/>
  <c r="H1974" i="24"/>
  <c r="H1800" i="24"/>
  <c r="H1400" i="24"/>
  <c r="H1134" i="24"/>
  <c r="H1054" i="24"/>
  <c r="H980" i="24"/>
  <c r="H934" i="24"/>
  <c r="H454" i="24"/>
  <c r="J6306" i="24"/>
  <c r="H6324" i="24"/>
  <c r="H6160" i="24"/>
  <c r="H5924" i="24"/>
  <c r="H5760" i="24"/>
  <c r="H5360" i="24"/>
  <c r="H4960" i="24"/>
  <c r="H4560" i="24"/>
  <c r="H3300" i="24"/>
  <c r="H2434" i="24"/>
  <c r="H2220" i="24"/>
  <c r="H2194" i="24"/>
  <c r="H2080" i="24"/>
  <c r="H1180" i="24"/>
  <c r="H474" i="24"/>
  <c r="J4486" i="24"/>
  <c r="J4226" i="24"/>
  <c r="H6300" i="24"/>
  <c r="H5900" i="24"/>
  <c r="H5100" i="24"/>
  <c r="H4700" i="24"/>
  <c r="H4300" i="24"/>
  <c r="H4140" i="24"/>
  <c r="H3940" i="24"/>
  <c r="H3740" i="24"/>
  <c r="H3540" i="24"/>
  <c r="H3320" i="24"/>
  <c r="H2454" i="24"/>
  <c r="H2294" i="24"/>
  <c r="H2100" i="24"/>
  <c r="H1994" i="24"/>
  <c r="H1620" i="24"/>
  <c r="H1554" i="24"/>
  <c r="H660" i="24"/>
  <c r="H560" i="24"/>
  <c r="H494" i="24"/>
  <c r="H294" i="24"/>
  <c r="J6366" i="24"/>
  <c r="H6366" i="24"/>
  <c r="J6346" i="24"/>
  <c r="H6346" i="24"/>
  <c r="J6326" i="24"/>
  <c r="H6326" i="24"/>
  <c r="J6286" i="24"/>
  <c r="H6286" i="24"/>
  <c r="J6246" i="24"/>
  <c r="H6246" i="24"/>
  <c r="J6226" i="24"/>
  <c r="H6226" i="24"/>
  <c r="J6206" i="24"/>
  <c r="H6206" i="24"/>
  <c r="H6186" i="24"/>
  <c r="J6186" i="24"/>
  <c r="J6166" i="24"/>
  <c r="H6166" i="24"/>
  <c r="J6126" i="24"/>
  <c r="H6126" i="24"/>
  <c r="J6086" i="24"/>
  <c r="H6086" i="24"/>
  <c r="J6066" i="24"/>
  <c r="H6066" i="24"/>
  <c r="J6046" i="24"/>
  <c r="H6046" i="24"/>
  <c r="H6026" i="24"/>
  <c r="J6026" i="24"/>
  <c r="H6006" i="24"/>
  <c r="J6006" i="24"/>
  <c r="J5946" i="24"/>
  <c r="H5946" i="24"/>
  <c r="J5926" i="24"/>
  <c r="H5926" i="24"/>
  <c r="J5906" i="24"/>
  <c r="H5906" i="24"/>
  <c r="J5866" i="24"/>
  <c r="H5866" i="24"/>
  <c r="H5846" i="24"/>
  <c r="J5846" i="24"/>
  <c r="H5826" i="24"/>
  <c r="J5826" i="24"/>
  <c r="J5806" i="24"/>
  <c r="H5806" i="24"/>
  <c r="J5786" i="24"/>
  <c r="H5786" i="24"/>
  <c r="J5766" i="24"/>
  <c r="H5766" i="24"/>
  <c r="J5746" i="24"/>
  <c r="H5746" i="24"/>
  <c r="J5726" i="24"/>
  <c r="H5726" i="24"/>
  <c r="J5666" i="24"/>
  <c r="H5666" i="24"/>
  <c r="J5646" i="24"/>
  <c r="H5646" i="24"/>
  <c r="J5626" i="24"/>
  <c r="H5626" i="24"/>
  <c r="J5606" i="24"/>
  <c r="H5606" i="24"/>
  <c r="J5586" i="24"/>
  <c r="H5586" i="24"/>
  <c r="J5566" i="24"/>
  <c r="H5566" i="24"/>
  <c r="J5546" i="24"/>
  <c r="H5546" i="24"/>
  <c r="J5526" i="24"/>
  <c r="H5526" i="24"/>
  <c r="H5506" i="24"/>
  <c r="J5506" i="24"/>
  <c r="J5486" i="24"/>
  <c r="H5486" i="24"/>
  <c r="J5466" i="24"/>
  <c r="H5466" i="24"/>
  <c r="J5446" i="24"/>
  <c r="H5446" i="24"/>
  <c r="J5426" i="24"/>
  <c r="H5426" i="24"/>
  <c r="J5406" i="24"/>
  <c r="H5406" i="24"/>
  <c r="J5386" i="24"/>
  <c r="H5386" i="24"/>
  <c r="J5366" i="24"/>
  <c r="H5366" i="24"/>
  <c r="J5346" i="24"/>
  <c r="H5346" i="24"/>
  <c r="J5326" i="24"/>
  <c r="H5326" i="24"/>
  <c r="J5306" i="24"/>
  <c r="H5306" i="24"/>
  <c r="J5286" i="24"/>
  <c r="H5286" i="24"/>
  <c r="J5266" i="24"/>
  <c r="H5266" i="24"/>
  <c r="H5246" i="24"/>
  <c r="J5246" i="24"/>
  <c r="J5226" i="24"/>
  <c r="H5226" i="24"/>
  <c r="J5206" i="24"/>
  <c r="H5206" i="24"/>
  <c r="J5186" i="24"/>
  <c r="H5186" i="24"/>
  <c r="J5166" i="24"/>
  <c r="H5166" i="24"/>
  <c r="J5146" i="24"/>
  <c r="H5146" i="24"/>
  <c r="J5126" i="24"/>
  <c r="H5126" i="24"/>
  <c r="H5106" i="24"/>
  <c r="J5106" i="24"/>
  <c r="J5086" i="24"/>
  <c r="H5086" i="24"/>
  <c r="J5066" i="24"/>
  <c r="H5066" i="24"/>
  <c r="J5046" i="24"/>
  <c r="H5046" i="24"/>
  <c r="J5026" i="24"/>
  <c r="H5026" i="24"/>
  <c r="J5006" i="24"/>
  <c r="H5006" i="24"/>
  <c r="J4986" i="24"/>
  <c r="H4986" i="24"/>
  <c r="J4966" i="24"/>
  <c r="H4966" i="24"/>
  <c r="J4926" i="24"/>
  <c r="H4926" i="24"/>
  <c r="J4906" i="24"/>
  <c r="H4906" i="24"/>
  <c r="J4886" i="24"/>
  <c r="H4886" i="24"/>
  <c r="J4866" i="24"/>
  <c r="H4866" i="24"/>
  <c r="J4846" i="24"/>
  <c r="H4846" i="24"/>
  <c r="J4826" i="24"/>
  <c r="H4826" i="24"/>
  <c r="J4806" i="24"/>
  <c r="H4806" i="24"/>
  <c r="J4786" i="24"/>
  <c r="H4786" i="24"/>
  <c r="J4766" i="24"/>
  <c r="H4766" i="24"/>
  <c r="H4746" i="24"/>
  <c r="J4746" i="24"/>
  <c r="H4726" i="24"/>
  <c r="J4726" i="24"/>
  <c r="J4706" i="24"/>
  <c r="H4706" i="24"/>
  <c r="J4686" i="24"/>
  <c r="H4686" i="24"/>
  <c r="J4646" i="24"/>
  <c r="H4646" i="24"/>
  <c r="J4626" i="24"/>
  <c r="H4626" i="24"/>
  <c r="J4606" i="24"/>
  <c r="H4606" i="24"/>
  <c r="J4586" i="24"/>
  <c r="H4586" i="24"/>
  <c r="J4566" i="24"/>
  <c r="H4566" i="24"/>
  <c r="J4546" i="24"/>
  <c r="H4546" i="24"/>
  <c r="J4526" i="24"/>
  <c r="H4526" i="24"/>
  <c r="J4506" i="24"/>
  <c r="H4506" i="24"/>
  <c r="J4466" i="24"/>
  <c r="H4466" i="24"/>
  <c r="J4446" i="24"/>
  <c r="H4446" i="24"/>
  <c r="J4406" i="24"/>
  <c r="H4406" i="24"/>
  <c r="J4386" i="24"/>
  <c r="H4386" i="24"/>
  <c r="J4366" i="24"/>
  <c r="H4366" i="24"/>
  <c r="J4346" i="24"/>
  <c r="H4346" i="24"/>
  <c r="J4326" i="24"/>
  <c r="H4326" i="24"/>
  <c r="J4306" i="24"/>
  <c r="H4306" i="24"/>
  <c r="J4286" i="24"/>
  <c r="H4286" i="24"/>
  <c r="J4266" i="24"/>
  <c r="H4266" i="24"/>
  <c r="J4246" i="24"/>
  <c r="H4246" i="24"/>
  <c r="H5500" i="24"/>
  <c r="H6204" i="24"/>
  <c r="H6040" i="24"/>
  <c r="H5804" i="24"/>
  <c r="H5640" i="24"/>
  <c r="H5240" i="24"/>
  <c r="H4840" i="24"/>
  <c r="H4440" i="24"/>
  <c r="H3340" i="24"/>
  <c r="H3214" i="24"/>
  <c r="H3194" i="24"/>
  <c r="H3174" i="24"/>
  <c r="H3154" i="24"/>
  <c r="H3134" i="24"/>
  <c r="H3114" i="24"/>
  <c r="H3094" i="24"/>
  <c r="H3074" i="24"/>
  <c r="H3054" i="24"/>
  <c r="H3034" i="24"/>
  <c r="H3014" i="24"/>
  <c r="H2994" i="24"/>
  <c r="H2974" i="24"/>
  <c r="H2954" i="24"/>
  <c r="H2914" i="24"/>
  <c r="H2894" i="24"/>
  <c r="H2874" i="24"/>
  <c r="H2854" i="24"/>
  <c r="H2834" i="24"/>
  <c r="H2814" i="24"/>
  <c r="H2794" i="24"/>
  <c r="H2774" i="24"/>
  <c r="H2754" i="24"/>
  <c r="H2734" i="24"/>
  <c r="H2714" i="24"/>
  <c r="H2694" i="24"/>
  <c r="H2674" i="24"/>
  <c r="H2654" i="24"/>
  <c r="H2634" i="24"/>
  <c r="H2614" i="24"/>
  <c r="H2594" i="24"/>
  <c r="H2574" i="24"/>
  <c r="H2554" i="24"/>
  <c r="H2534" i="24"/>
  <c r="H2514" i="24"/>
  <c r="H2494" i="24"/>
  <c r="H2474" i="24"/>
  <c r="H2320" i="24"/>
  <c r="H1640" i="24"/>
  <c r="H1000" i="24"/>
  <c r="H734" i="24"/>
  <c r="H220" i="24"/>
  <c r="H5780" i="24"/>
  <c r="H5380" i="24"/>
  <c r="H4980" i="24"/>
  <c r="H4580" i="24"/>
  <c r="H4160" i="24"/>
  <c r="H3960" i="24"/>
  <c r="H3560" i="24"/>
  <c r="H3360" i="24"/>
  <c r="H3234" i="24"/>
  <c r="H2120" i="24"/>
  <c r="H2014" i="24"/>
  <c r="H1574" i="24"/>
  <c r="H1154" i="24"/>
  <c r="H6180" i="24"/>
  <c r="H6320" i="24"/>
  <c r="H5920" i="24"/>
  <c r="H5520" i="24"/>
  <c r="H5120" i="24"/>
  <c r="H4720" i="24"/>
  <c r="H4320" i="24"/>
  <c r="H3254" i="24"/>
  <c r="H2034" i="24"/>
  <c r="H1820" i="24"/>
  <c r="H1680" i="24"/>
  <c r="H1420" i="24"/>
  <c r="H1240" i="24"/>
  <c r="H654" i="24"/>
  <c r="H580" i="24"/>
  <c r="H534" i="24"/>
  <c r="H314" i="24"/>
  <c r="H40" i="24"/>
  <c r="J6146" i="24"/>
  <c r="J4666" i="24"/>
  <c r="J4426" i="24"/>
  <c r="H3760" i="24"/>
  <c r="H6060" i="24"/>
  <c r="H5660" i="24"/>
  <c r="H5260" i="24"/>
  <c r="H4860" i="24"/>
  <c r="H4460" i="24"/>
  <c r="H4180" i="24"/>
  <c r="H3980" i="24"/>
  <c r="H3780" i="24"/>
  <c r="H3580" i="24"/>
  <c r="H3380" i="24"/>
  <c r="H3274" i="24"/>
  <c r="H2314" i="24"/>
  <c r="H2140" i="24"/>
  <c r="H2054" i="24"/>
  <c r="H1894" i="24"/>
  <c r="H1700" i="24"/>
  <c r="H1594" i="24"/>
  <c r="H1260" i="24"/>
  <c r="H1174" i="24"/>
  <c r="H5292" i="24"/>
  <c r="H5272" i="24"/>
  <c r="H5252" i="24"/>
  <c r="H5232" i="24"/>
  <c r="H5212" i="24"/>
  <c r="H5192" i="24"/>
  <c r="H5152" i="24"/>
  <c r="H5132" i="24"/>
  <c r="H5112" i="24"/>
  <c r="H5092" i="24"/>
  <c r="H5072" i="24"/>
  <c r="H5052" i="24"/>
  <c r="H5032" i="24"/>
  <c r="H5012" i="24"/>
  <c r="H4992" i="24"/>
  <c r="H4952" i="24"/>
  <c r="H4932" i="24"/>
  <c r="H4892" i="24"/>
  <c r="H4872" i="24"/>
  <c r="H4852" i="24"/>
  <c r="H4832" i="24"/>
  <c r="H4812" i="24"/>
  <c r="H4772" i="24"/>
  <c r="H4752" i="24"/>
  <c r="H4732" i="24"/>
  <c r="H4712" i="24"/>
  <c r="H4692" i="24"/>
  <c r="H4672" i="24"/>
  <c r="H4632" i="24"/>
  <c r="H4612" i="24"/>
  <c r="H4592" i="24"/>
  <c r="H4572" i="24"/>
  <c r="H4552" i="24"/>
  <c r="H4532" i="24"/>
  <c r="H4512" i="24"/>
  <c r="H4492" i="24"/>
  <c r="H4472" i="24"/>
  <c r="H4452" i="24"/>
  <c r="H4432" i="24"/>
  <c r="H4412" i="24"/>
  <c r="H4392" i="24"/>
  <c r="H4372" i="24"/>
  <c r="H4352" i="24"/>
  <c r="H4312" i="24"/>
  <c r="H4292" i="24"/>
  <c r="H4272" i="24"/>
  <c r="H4252" i="24"/>
  <c r="H4232" i="24"/>
  <c r="H4212" i="24"/>
  <c r="H4192" i="24"/>
  <c r="H4172" i="24"/>
  <c r="H4152" i="24"/>
  <c r="H4132" i="24"/>
  <c r="H4112" i="24"/>
  <c r="H4092" i="24"/>
  <c r="H4072" i="24"/>
  <c r="H4052" i="24"/>
  <c r="H4032" i="24"/>
  <c r="H4012" i="24"/>
  <c r="H3992" i="24"/>
  <c r="H3972" i="24"/>
  <c r="H3952" i="24"/>
  <c r="H3932" i="24"/>
  <c r="H3912" i="24"/>
  <c r="H3892" i="24"/>
  <c r="H3872" i="24"/>
  <c r="H3852" i="24"/>
  <c r="H3832" i="24"/>
  <c r="H3812" i="24"/>
  <c r="H3792" i="24"/>
  <c r="H3772" i="24"/>
  <c r="H3752" i="24"/>
  <c r="H3712" i="24"/>
  <c r="H3692" i="24"/>
  <c r="H3672" i="24"/>
  <c r="H3652" i="24"/>
  <c r="H3632" i="24"/>
  <c r="H3612" i="24"/>
  <c r="H3592" i="24"/>
  <c r="H3572" i="24"/>
  <c r="H3552" i="24"/>
  <c r="H3532" i="24"/>
  <c r="H3512" i="24"/>
  <c r="H3492" i="24"/>
  <c r="H3472" i="24"/>
  <c r="H3452" i="24"/>
  <c r="H3432" i="24"/>
  <c r="H3412" i="24"/>
  <c r="H3392" i="24"/>
  <c r="H3372" i="24"/>
  <c r="J6329" i="24"/>
  <c r="J5509" i="24"/>
  <c r="J4749" i="24"/>
  <c r="J5389" i="24"/>
  <c r="J3969" i="24"/>
  <c r="H6349" i="24"/>
  <c r="H6289" i="24"/>
  <c r="H6269" i="24"/>
  <c r="H6249" i="24"/>
  <c r="H6229" i="24"/>
  <c r="H6209" i="24"/>
  <c r="H6169" i="24"/>
  <c r="H6129" i="24"/>
  <c r="H6109" i="24"/>
  <c r="H6089" i="24"/>
  <c r="H6029" i="24"/>
  <c r="H6009" i="24"/>
  <c r="H5989" i="24"/>
  <c r="H5969" i="24"/>
  <c r="H5949" i="24"/>
  <c r="H5909" i="24"/>
  <c r="H5869" i="24"/>
  <c r="H5849" i="24"/>
  <c r="H5829" i="24"/>
  <c r="H5809" i="24"/>
  <c r="H5789" i="24"/>
  <c r="H5769" i="24"/>
  <c r="H5749" i="24"/>
  <c r="H5729" i="24"/>
  <c r="H5709" i="24"/>
  <c r="H5669" i="24"/>
  <c r="H5629" i="24"/>
  <c r="H5609" i="24"/>
  <c r="H5589" i="24"/>
  <c r="H5549" i="24"/>
  <c r="H5489" i="24"/>
  <c r="H5469" i="24"/>
  <c r="H5449" i="24"/>
  <c r="H5409" i="24"/>
  <c r="H5369" i="24"/>
  <c r="H5349" i="24"/>
  <c r="H5329" i="24"/>
  <c r="H5309" i="24"/>
  <c r="H5289" i="24"/>
  <c r="H5269" i="24"/>
  <c r="H5229" i="24"/>
  <c r="H5209" i="24"/>
  <c r="H5189" i="24"/>
  <c r="H5169" i="24"/>
  <c r="H5149" i="24"/>
  <c r="H5129" i="24"/>
  <c r="H5109" i="24"/>
  <c r="H5089" i="24"/>
  <c r="H5069" i="24"/>
  <c r="H5049" i="24"/>
  <c r="H5029" i="24"/>
  <c r="H5009" i="24"/>
  <c r="H4989" i="24"/>
  <c r="H4949" i="24"/>
  <c r="H4929" i="24"/>
  <c r="H4909" i="24"/>
  <c r="H4889" i="24"/>
  <c r="H4869" i="24"/>
  <c r="H4849" i="24"/>
  <c r="H4829" i="24"/>
  <c r="H4809" i="24"/>
  <c r="H4789" i="24"/>
  <c r="H4769" i="24"/>
  <c r="H4729" i="24"/>
  <c r="H4709" i="24"/>
  <c r="H4669" i="24"/>
  <c r="H4649" i="24"/>
  <c r="H4629" i="24"/>
  <c r="H4609" i="24"/>
  <c r="H4589" i="24"/>
  <c r="H4569" i="24"/>
  <c r="H4549" i="24"/>
  <c r="H4529" i="24"/>
  <c r="H4489" i="24"/>
  <c r="H4469" i="24"/>
  <c r="H4449" i="24"/>
  <c r="H4429" i="24"/>
  <c r="H4409" i="24"/>
  <c r="H4369" i="24"/>
  <c r="H4349" i="24"/>
  <c r="H4329" i="24"/>
  <c r="H4309" i="24"/>
  <c r="H4289" i="24"/>
  <c r="H4269" i="24"/>
  <c r="H4249" i="24"/>
  <c r="H4229" i="24"/>
  <c r="H4209" i="24"/>
  <c r="H4189" i="24"/>
  <c r="H4169" i="24"/>
  <c r="H4149" i="24"/>
  <c r="H4129" i="24"/>
  <c r="H4109" i="24"/>
  <c r="H4089" i="24"/>
  <c r="H4069" i="24"/>
  <c r="H4049" i="24"/>
  <c r="H4029" i="24"/>
  <c r="H4009" i="24"/>
  <c r="H3989" i="24"/>
  <c r="H3949" i="24"/>
  <c r="H3929" i="24"/>
  <c r="H3909" i="24"/>
  <c r="H3889" i="24"/>
  <c r="H3869" i="24"/>
  <c r="H3849" i="24"/>
  <c r="H3829" i="24"/>
  <c r="H3809" i="24"/>
  <c r="H3789" i="24"/>
  <c r="H3769" i="24"/>
  <c r="H3749" i="24"/>
  <c r="H3729" i="24"/>
  <c r="H3709" i="24"/>
  <c r="H3689" i="24"/>
  <c r="H3669" i="24"/>
  <c r="H3649" i="24"/>
  <c r="H3629" i="24"/>
  <c r="H3609" i="24"/>
  <c r="H3589" i="24"/>
  <c r="H3569" i="24"/>
  <c r="H3549" i="24"/>
  <c r="H3529" i="24"/>
  <c r="H3509" i="24"/>
  <c r="H3489" i="24"/>
  <c r="H3469" i="24"/>
  <c r="H3449" i="24"/>
  <c r="H3429" i="24"/>
  <c r="H3409" i="24"/>
  <c r="H3389" i="24"/>
  <c r="H3369" i="24"/>
  <c r="H3349" i="24"/>
  <c r="H3329" i="24"/>
  <c r="H3309" i="24"/>
  <c r="H3289" i="24"/>
  <c r="H3269" i="24"/>
  <c r="H3249" i="24"/>
  <c r="H3229" i="24"/>
  <c r="H2258" i="24"/>
  <c r="H2132" i="24"/>
  <c r="H1858" i="24"/>
  <c r="H1732" i="24"/>
  <c r="H1458" i="24"/>
  <c r="H1058" i="24"/>
  <c r="H2298" i="24"/>
  <c r="H2172" i="24"/>
  <c r="H1898" i="24"/>
  <c r="H1772" i="24"/>
  <c r="H1498" i="24"/>
  <c r="H1098" i="24"/>
  <c r="J2192" i="24"/>
  <c r="H2318" i="24"/>
  <c r="H1918" i="24"/>
  <c r="H1518" i="24"/>
  <c r="P6" i="24"/>
  <c r="P5" i="24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J17" i="38"/>
  <c r="I17" i="38"/>
  <c r="H17" i="38"/>
  <c r="G17" i="38"/>
  <c r="F17" i="38"/>
  <c r="E17" i="38"/>
  <c r="D17" i="38"/>
  <c r="C17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H14" i="38"/>
  <c r="G14" i="38"/>
  <c r="F14" i="38"/>
  <c r="E14" i="38"/>
  <c r="D14" i="38"/>
  <c r="C14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H13" i="38"/>
  <c r="G13" i="38"/>
  <c r="F13" i="38"/>
  <c r="E13" i="38"/>
  <c r="D13" i="38"/>
  <c r="C13" i="38"/>
  <c r="AA8" i="56"/>
  <c r="Z2" i="31"/>
  <c r="X2" i="31"/>
  <c r="S2" i="31"/>
  <c r="R2" i="31"/>
  <c r="Q8" i="56"/>
  <c r="L2" i="31"/>
  <c r="K2" i="31"/>
  <c r="J2" i="31"/>
  <c r="I2" i="31"/>
  <c r="H2" i="31"/>
  <c r="G2" i="31"/>
  <c r="F8" i="56"/>
  <c r="E8" i="56"/>
  <c r="S8" i="86"/>
  <c r="P9" i="86"/>
  <c r="H9" i="86"/>
  <c r="G9" i="86"/>
  <c r="F9" i="86"/>
  <c r="U8" i="86"/>
  <c r="P8" i="86"/>
  <c r="H8" i="86"/>
  <c r="G8" i="86"/>
  <c r="F8" i="86"/>
  <c r="U7" i="86"/>
  <c r="P7" i="86"/>
  <c r="H7" i="86"/>
  <c r="G7" i="86"/>
  <c r="F7" i="86"/>
  <c r="U6" i="86"/>
  <c r="P6" i="86"/>
  <c r="H6" i="86"/>
  <c r="G6" i="86"/>
  <c r="F6" i="86"/>
  <c r="U5" i="86"/>
  <c r="P5" i="86"/>
  <c r="H5" i="86"/>
  <c r="G5" i="86"/>
  <c r="F5" i="86"/>
  <c r="U4" i="86"/>
  <c r="P4" i="86"/>
  <c r="H4" i="86"/>
  <c r="G4" i="86"/>
  <c r="F4" i="86"/>
  <c r="U3" i="86"/>
  <c r="P3" i="86"/>
  <c r="H3" i="86"/>
  <c r="G3" i="86"/>
  <c r="F3" i="86"/>
  <c r="U2" i="86"/>
  <c r="P2" i="86"/>
  <c r="H2" i="86"/>
  <c r="G2" i="86"/>
  <c r="F2" i="86"/>
  <c r="A32" i="38"/>
  <c r="A34" i="38" s="1"/>
  <c r="N21" i="38" s="1"/>
  <c r="M7" i="55" s="1"/>
  <c r="D24" i="14"/>
  <c r="Z8" i="56" l="1"/>
  <c r="O6" i="24"/>
  <c r="N5" i="24"/>
  <c r="O5" i="24"/>
  <c r="N6" i="24"/>
  <c r="P7" i="24"/>
  <c r="T8" i="56"/>
  <c r="T2" i="31"/>
  <c r="T6" i="31" s="1"/>
  <c r="H21" i="38"/>
  <c r="U8" i="56"/>
  <c r="U2" i="31"/>
  <c r="U2" i="56" s="1"/>
  <c r="AA2" i="31"/>
  <c r="AA6" i="31" s="1"/>
  <c r="M8" i="56"/>
  <c r="M2" i="31"/>
  <c r="N8" i="56"/>
  <c r="N2" i="31"/>
  <c r="N3" i="31" s="1"/>
  <c r="N3" i="56" s="1"/>
  <c r="O8" i="56"/>
  <c r="O2" i="31"/>
  <c r="W8" i="56"/>
  <c r="W2" i="31"/>
  <c r="W6" i="31" s="1"/>
  <c r="P2" i="31"/>
  <c r="P3" i="31" s="1"/>
  <c r="P3" i="56" s="1"/>
  <c r="Q2" i="31"/>
  <c r="Q3" i="31" s="1"/>
  <c r="Q3" i="56" s="1"/>
  <c r="V8" i="56"/>
  <c r="V2" i="31"/>
  <c r="V4" i="31" s="1"/>
  <c r="Y8" i="56"/>
  <c r="Y2" i="31"/>
  <c r="Y2" i="56" s="1"/>
  <c r="P8" i="56"/>
  <c r="V21" i="38"/>
  <c r="U7" i="55" s="1"/>
  <c r="J21" i="38"/>
  <c r="I4" i="55" s="1"/>
  <c r="K21" i="38"/>
  <c r="J2" i="55" s="1"/>
  <c r="O21" i="38"/>
  <c r="N2" i="55" s="1"/>
  <c r="P21" i="38"/>
  <c r="Q21" i="38"/>
  <c r="T21" i="38"/>
  <c r="S2" i="55" s="1"/>
  <c r="U21" i="38"/>
  <c r="T8" i="55" s="1"/>
  <c r="Z21" i="38"/>
  <c r="Y5" i="55" s="1"/>
  <c r="AA21" i="38"/>
  <c r="Z4" i="55" s="1"/>
  <c r="R21" i="38"/>
  <c r="Q5" i="55" s="1"/>
  <c r="S21" i="38"/>
  <c r="R2" i="55" s="1"/>
  <c r="X21" i="38"/>
  <c r="W7" i="55" s="1"/>
  <c r="Y21" i="38"/>
  <c r="X2" i="55" s="1"/>
  <c r="AB21" i="38"/>
  <c r="M4" i="55"/>
  <c r="M8" i="55"/>
  <c r="M2" i="55"/>
  <c r="M5" i="55"/>
  <c r="X8" i="56"/>
  <c r="X6" i="31"/>
  <c r="B8" i="56"/>
  <c r="R2" i="56"/>
  <c r="R8" i="56"/>
  <c r="S8" i="56"/>
  <c r="S2" i="56"/>
  <c r="W21" i="38"/>
  <c r="D8" i="56"/>
  <c r="I21" i="38"/>
  <c r="C8" i="56"/>
  <c r="L21" i="38"/>
  <c r="M21" i="38"/>
  <c r="I8" i="56"/>
  <c r="I4" i="31"/>
  <c r="J8" i="56"/>
  <c r="J6" i="31"/>
  <c r="J6" i="56" s="1"/>
  <c r="G8" i="56"/>
  <c r="H4" i="31"/>
  <c r="H4" i="56" s="1"/>
  <c r="H8" i="56"/>
  <c r="Z4" i="31"/>
  <c r="Z2" i="56"/>
  <c r="K8" i="56"/>
  <c r="K3" i="31"/>
  <c r="K3" i="56" s="1"/>
  <c r="L8" i="56"/>
  <c r="L3" i="31"/>
  <c r="L3" i="56" s="1"/>
  <c r="S6" i="31"/>
  <c r="Z6" i="31"/>
  <c r="Z3" i="31"/>
  <c r="Z3" i="56" s="1"/>
  <c r="S3" i="31"/>
  <c r="S3" i="56" s="1"/>
  <c r="G5" i="55" l="1"/>
  <c r="G8" i="55"/>
  <c r="G7" i="55"/>
  <c r="G2" i="55"/>
  <c r="O4" i="55"/>
  <c r="O7" i="55"/>
  <c r="O2" i="55"/>
  <c r="P7" i="55"/>
  <c r="P4" i="55"/>
  <c r="S4" i="55"/>
  <c r="Y3" i="31"/>
  <c r="Y3" i="56" s="1"/>
  <c r="S5" i="55"/>
  <c r="S7" i="55"/>
  <c r="Y6" i="31"/>
  <c r="J4" i="55"/>
  <c r="G4" i="55"/>
  <c r="S8" i="55"/>
  <c r="P5" i="55"/>
  <c r="I2" i="55"/>
  <c r="AA2" i="56"/>
  <c r="O7" i="24"/>
  <c r="P8" i="55"/>
  <c r="Q2" i="56"/>
  <c r="T7" i="55"/>
  <c r="N8" i="55"/>
  <c r="O8" i="55"/>
  <c r="U5" i="55"/>
  <c r="X5" i="55"/>
  <c r="T4" i="55"/>
  <c r="W4" i="31"/>
  <c r="W5" i="31" s="1"/>
  <c r="W5" i="56" s="1"/>
  <c r="Y4" i="31"/>
  <c r="Y5" i="31" s="1"/>
  <c r="Y5" i="56" s="1"/>
  <c r="AA3" i="31"/>
  <c r="AA3" i="56" s="1"/>
  <c r="N7" i="24"/>
  <c r="V3" i="31"/>
  <c r="V3" i="56" s="1"/>
  <c r="P2" i="56"/>
  <c r="P6" i="31"/>
  <c r="P6" i="56" s="1"/>
  <c r="Q8" i="55"/>
  <c r="Q2" i="55"/>
  <c r="P2" i="55"/>
  <c r="P4" i="31"/>
  <c r="P5" i="31" s="1"/>
  <c r="P5" i="56" s="1"/>
  <c r="V2" i="56"/>
  <c r="X8" i="55"/>
  <c r="AA4" i="31"/>
  <c r="V6" i="31"/>
  <c r="V7" i="31" s="1"/>
  <c r="V7" i="56" s="1"/>
  <c r="X4" i="55"/>
  <c r="W3" i="31"/>
  <c r="W3" i="56" s="1"/>
  <c r="Q6" i="31"/>
  <c r="Q6" i="56" s="1"/>
  <c r="Y4" i="55"/>
  <c r="R4" i="55"/>
  <c r="Q4" i="31"/>
  <c r="X7" i="55"/>
  <c r="W2" i="56"/>
  <c r="O5" i="55"/>
  <c r="AA7" i="55"/>
  <c r="AA8" i="55"/>
  <c r="AA2" i="55"/>
  <c r="AA5" i="55"/>
  <c r="R7" i="55"/>
  <c r="R5" i="55"/>
  <c r="R8" i="55"/>
  <c r="Z7" i="55"/>
  <c r="Z8" i="55"/>
  <c r="Z2" i="55"/>
  <c r="T5" i="55"/>
  <c r="T2" i="55"/>
  <c r="Z5" i="55"/>
  <c r="W2" i="55"/>
  <c r="W5" i="55"/>
  <c r="J5" i="55"/>
  <c r="J8" i="55"/>
  <c r="J7" i="55"/>
  <c r="AA4" i="55"/>
  <c r="Y7" i="55"/>
  <c r="Y8" i="55"/>
  <c r="Y2" i="55"/>
  <c r="W4" i="55"/>
  <c r="N4" i="55"/>
  <c r="N5" i="55"/>
  <c r="N7" i="55"/>
  <c r="Q4" i="55"/>
  <c r="W8" i="55"/>
  <c r="I5" i="55"/>
  <c r="I8" i="55"/>
  <c r="I7" i="55"/>
  <c r="Q7" i="55"/>
  <c r="U8" i="55"/>
  <c r="U2" i="55"/>
  <c r="U4" i="55"/>
  <c r="H5" i="31"/>
  <c r="H5" i="56" s="1"/>
  <c r="N4" i="31"/>
  <c r="N5" i="31" s="1"/>
  <c r="N5" i="56" s="1"/>
  <c r="S4" i="31"/>
  <c r="S5" i="31" s="1"/>
  <c r="S5" i="56" s="1"/>
  <c r="T4" i="31"/>
  <c r="T2" i="56"/>
  <c r="U3" i="31"/>
  <c r="U3" i="56" s="1"/>
  <c r="K4" i="31"/>
  <c r="K4" i="56" s="1"/>
  <c r="V8" i="55"/>
  <c r="V7" i="55"/>
  <c r="V4" i="55"/>
  <c r="V5" i="55"/>
  <c r="V2" i="55"/>
  <c r="U6" i="31"/>
  <c r="U7" i="31" s="1"/>
  <c r="U7" i="56" s="1"/>
  <c r="U4" i="31"/>
  <c r="U4" i="56" s="1"/>
  <c r="T3" i="31"/>
  <c r="T3" i="56" s="1"/>
  <c r="R3" i="31"/>
  <c r="R3" i="56" s="1"/>
  <c r="L4" i="31"/>
  <c r="L5" i="31" s="1"/>
  <c r="L5" i="56" s="1"/>
  <c r="L4" i="55"/>
  <c r="L2" i="55"/>
  <c r="L8" i="55"/>
  <c r="L7" i="55"/>
  <c r="L5" i="55"/>
  <c r="X4" i="31"/>
  <c r="X4" i="56" s="1"/>
  <c r="K4" i="55"/>
  <c r="K2" i="55"/>
  <c r="K8" i="55"/>
  <c r="K7" i="55"/>
  <c r="K5" i="55"/>
  <c r="R6" i="31"/>
  <c r="R7" i="31" s="1"/>
  <c r="R7" i="56" s="1"/>
  <c r="H5" i="55"/>
  <c r="H4" i="55"/>
  <c r="H2" i="55"/>
  <c r="H8" i="55"/>
  <c r="H7" i="55"/>
  <c r="R4" i="31"/>
  <c r="R4" i="56" s="1"/>
  <c r="X3" i="31"/>
  <c r="X3" i="56" s="1"/>
  <c r="X2" i="56"/>
  <c r="Z5" i="31"/>
  <c r="Z5" i="56" s="1"/>
  <c r="Z4" i="56"/>
  <c r="AA9" i="31"/>
  <c r="AA9" i="56" s="1"/>
  <c r="AA6" i="56"/>
  <c r="T9" i="31"/>
  <c r="T9" i="56" s="1"/>
  <c r="T6" i="56"/>
  <c r="G6" i="31"/>
  <c r="G2" i="56"/>
  <c r="G4" i="31"/>
  <c r="G3" i="31"/>
  <c r="G3" i="56" s="1"/>
  <c r="S9" i="31"/>
  <c r="S9" i="56" s="1"/>
  <c r="S6" i="56"/>
  <c r="O4" i="31"/>
  <c r="O6" i="31"/>
  <c r="O2" i="56"/>
  <c r="M6" i="31"/>
  <c r="M2" i="56"/>
  <c r="X9" i="31"/>
  <c r="X9" i="56" s="1"/>
  <c r="X6" i="56"/>
  <c r="N6" i="31"/>
  <c r="N2" i="56"/>
  <c r="O3" i="31"/>
  <c r="O3" i="56" s="1"/>
  <c r="Z9" i="31"/>
  <c r="Z9" i="56" s="1"/>
  <c r="Z6" i="56"/>
  <c r="V5" i="31"/>
  <c r="V5" i="56" s="1"/>
  <c r="V4" i="56"/>
  <c r="W9" i="31"/>
  <c r="W9" i="56" s="1"/>
  <c r="W6" i="56"/>
  <c r="J4" i="31"/>
  <c r="J2" i="56"/>
  <c r="Z7" i="31"/>
  <c r="Z7" i="56" s="1"/>
  <c r="X7" i="31"/>
  <c r="X7" i="56" s="1"/>
  <c r="M4" i="31"/>
  <c r="J3" i="31"/>
  <c r="J3" i="56" s="1"/>
  <c r="L6" i="31"/>
  <c r="L2" i="56"/>
  <c r="H3" i="31"/>
  <c r="H3" i="56" s="1"/>
  <c r="K6" i="31"/>
  <c r="K2" i="56"/>
  <c r="H6" i="31"/>
  <c r="I5" i="31"/>
  <c r="I5" i="56" s="1"/>
  <c r="I4" i="56"/>
  <c r="I6" i="31"/>
  <c r="I2" i="56"/>
  <c r="I3" i="31"/>
  <c r="I3" i="56" s="1"/>
  <c r="M3" i="31"/>
  <c r="M3" i="56" s="1"/>
  <c r="H2" i="56"/>
  <c r="T7" i="31"/>
  <c r="T7" i="56" s="1"/>
  <c r="S7" i="31"/>
  <c r="S7" i="56" s="1"/>
  <c r="AA7" i="31"/>
  <c r="AA7" i="56" s="1"/>
  <c r="W7" i="31"/>
  <c r="W7" i="56" s="1"/>
  <c r="J9" i="31"/>
  <c r="J9" i="56" s="1"/>
  <c r="J7" i="31"/>
  <c r="J7" i="56" s="1"/>
  <c r="Y9" i="31" l="1"/>
  <c r="Y9" i="56" s="1"/>
  <c r="Y6" i="56"/>
  <c r="Y7" i="31"/>
  <c r="Y7" i="56" s="1"/>
  <c r="P9" i="31"/>
  <c r="P9" i="56" s="1"/>
  <c r="P7" i="31"/>
  <c r="P7" i="56" s="1"/>
  <c r="W4" i="56"/>
  <c r="Q9" i="31"/>
  <c r="Q9" i="56" s="1"/>
  <c r="Q7" i="31"/>
  <c r="Q7" i="56" s="1"/>
  <c r="Y4" i="56"/>
  <c r="U5" i="31"/>
  <c r="U5" i="56" s="1"/>
  <c r="P4" i="56"/>
  <c r="V9" i="31"/>
  <c r="V9" i="56" s="1"/>
  <c r="AA5" i="31"/>
  <c r="AA5" i="56" s="1"/>
  <c r="AA4" i="56"/>
  <c r="V6" i="56"/>
  <c r="N4" i="56"/>
  <c r="Q5" i="31"/>
  <c r="Q5" i="56" s="1"/>
  <c r="Q4" i="56"/>
  <c r="S4" i="56"/>
  <c r="R6" i="56"/>
  <c r="R9" i="31"/>
  <c r="R9" i="56" s="1"/>
  <c r="U6" i="56"/>
  <c r="U9" i="31"/>
  <c r="U9" i="56" s="1"/>
  <c r="K5" i="31"/>
  <c r="K5" i="56" s="1"/>
  <c r="L4" i="56"/>
  <c r="X5" i="31"/>
  <c r="X5" i="56" s="1"/>
  <c r="R5" i="31"/>
  <c r="R5" i="56" s="1"/>
  <c r="T5" i="31"/>
  <c r="T5" i="56" s="1"/>
  <c r="T4" i="56"/>
  <c r="L9" i="31"/>
  <c r="L9" i="56" s="1"/>
  <c r="L6" i="56"/>
  <c r="L7" i="31"/>
  <c r="L7" i="56" s="1"/>
  <c r="O5" i="31"/>
  <c r="O5" i="56" s="1"/>
  <c r="O4" i="56"/>
  <c r="I6" i="56"/>
  <c r="I7" i="31"/>
  <c r="I7" i="56" s="1"/>
  <c r="I9" i="31"/>
  <c r="I9" i="56" s="1"/>
  <c r="G6" i="56"/>
  <c r="G7" i="31"/>
  <c r="G7" i="56" s="1"/>
  <c r="G9" i="31"/>
  <c r="G9" i="56" s="1"/>
  <c r="M9" i="31"/>
  <c r="M9" i="56" s="1"/>
  <c r="M6" i="56"/>
  <c r="M7" i="31"/>
  <c r="M7" i="56" s="1"/>
  <c r="N9" i="31"/>
  <c r="N9" i="56" s="1"/>
  <c r="N6" i="56"/>
  <c r="N7" i="31"/>
  <c r="N7" i="56" s="1"/>
  <c r="H6" i="56"/>
  <c r="H9" i="31"/>
  <c r="H9" i="56" s="1"/>
  <c r="H7" i="31"/>
  <c r="H7" i="56" s="1"/>
  <c r="G5" i="31"/>
  <c r="G5" i="56" s="1"/>
  <c r="G4" i="56"/>
  <c r="K6" i="56"/>
  <c r="K7" i="31"/>
  <c r="K7" i="56" s="1"/>
  <c r="K9" i="31"/>
  <c r="K9" i="56" s="1"/>
  <c r="O9" i="31"/>
  <c r="O9" i="56" s="1"/>
  <c r="O6" i="56"/>
  <c r="O7" i="31"/>
  <c r="O7" i="56" s="1"/>
  <c r="J5" i="31"/>
  <c r="J5" i="56" s="1"/>
  <c r="J4" i="56"/>
  <c r="M5" i="31"/>
  <c r="M5" i="56" s="1"/>
  <c r="M4" i="56"/>
  <c r="L7" i="85"/>
  <c r="L9" i="85"/>
  <c r="AA3" i="30"/>
  <c r="AA3" i="55" s="1"/>
  <c r="Z3" i="30"/>
  <c r="Z3" i="55" s="1"/>
  <c r="Y3" i="30"/>
  <c r="Y3" i="55" s="1"/>
  <c r="X3" i="30"/>
  <c r="X3" i="55" s="1"/>
  <c r="W3" i="30"/>
  <c r="W3" i="55" s="1"/>
  <c r="V3" i="30"/>
  <c r="V3" i="55" s="1"/>
  <c r="U3" i="30"/>
  <c r="U3" i="55" s="1"/>
  <c r="T3" i="30"/>
  <c r="T3" i="55" s="1"/>
  <c r="S3" i="30"/>
  <c r="S3" i="55" s="1"/>
  <c r="R3" i="30"/>
  <c r="R3" i="55" s="1"/>
  <c r="Q3" i="30"/>
  <c r="Q3" i="55" s="1"/>
  <c r="P3" i="30"/>
  <c r="P3" i="55" s="1"/>
  <c r="O3" i="30"/>
  <c r="O3" i="55" s="1"/>
  <c r="N3" i="30"/>
  <c r="N3" i="55" s="1"/>
  <c r="M3" i="30"/>
  <c r="M3" i="55" s="1"/>
  <c r="L3" i="30"/>
  <c r="L3" i="55" s="1"/>
  <c r="K3" i="30"/>
  <c r="K3" i="55" s="1"/>
  <c r="J3" i="30"/>
  <c r="J3" i="55" s="1"/>
  <c r="I3" i="30"/>
  <c r="I3" i="55" s="1"/>
  <c r="H3" i="30"/>
  <c r="H3" i="55" s="1"/>
  <c r="G3" i="30"/>
  <c r="G6" i="30" l="1"/>
  <c r="G6" i="55" s="1"/>
  <c r="G3" i="55"/>
  <c r="G72" i="74"/>
  <c r="G64" i="74"/>
  <c r="G54" i="74"/>
  <c r="H54" i="74" s="1"/>
  <c r="H48" i="74" s="1"/>
  <c r="D20" i="14"/>
  <c r="C350" i="63"/>
  <c r="C351" i="63"/>
  <c r="C352" i="63"/>
  <c r="C353" i="63"/>
  <c r="C354" i="63"/>
  <c r="I72" i="74" l="1"/>
  <c r="I69" i="74" s="1"/>
  <c r="H72" i="74"/>
  <c r="I64" i="74"/>
  <c r="H64" i="74"/>
  <c r="I54" i="74"/>
  <c r="G52" i="74"/>
  <c r="B2" i="31" s="1"/>
  <c r="G50" i="74"/>
  <c r="B4" i="10" s="1"/>
  <c r="B4" i="48" s="1"/>
  <c r="C21" i="38"/>
  <c r="H50" i="74" l="1"/>
  <c r="C4" i="10" s="1"/>
  <c r="C4" i="48" s="1"/>
  <c r="H52" i="74"/>
  <c r="C2" i="31" s="1"/>
  <c r="D21" i="38"/>
  <c r="B7" i="55"/>
  <c r="B5" i="55"/>
  <c r="B8" i="55"/>
  <c r="B4" i="55"/>
  <c r="B2" i="55"/>
  <c r="U9" i="85"/>
  <c r="U9" i="86" s="1"/>
  <c r="Q9" i="85"/>
  <c r="O7" i="85"/>
  <c r="N7" i="85"/>
  <c r="N9" i="85"/>
  <c r="M7" i="85"/>
  <c r="M9" i="85"/>
  <c r="J7" i="85"/>
  <c r="J9" i="85"/>
  <c r="E9" i="85"/>
  <c r="I49" i="74" l="1"/>
  <c r="I48" i="74"/>
  <c r="D2" i="9" s="1"/>
  <c r="I51" i="74"/>
  <c r="D2" i="12" s="1"/>
  <c r="I50" i="74"/>
  <c r="D4" i="10" s="1"/>
  <c r="D4" i="48" s="1"/>
  <c r="I52" i="74"/>
  <c r="D2" i="31" s="1"/>
  <c r="C7" i="55"/>
  <c r="C8" i="55"/>
  <c r="C2" i="55"/>
  <c r="C4" i="55"/>
  <c r="C5" i="55"/>
  <c r="I60" i="74"/>
  <c r="E21" i="38"/>
  <c r="I61" i="74"/>
  <c r="I58" i="74"/>
  <c r="I59" i="7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C23" i="14"/>
  <c r="C22" i="14"/>
  <c r="C21" i="14"/>
  <c r="C20" i="14"/>
  <c r="C341" i="63"/>
  <c r="C342" i="63"/>
  <c r="C343" i="63"/>
  <c r="C344" i="63"/>
  <c r="C345" i="63"/>
  <c r="C346" i="63"/>
  <c r="C347" i="63"/>
  <c r="C348" i="63"/>
  <c r="C349" i="63"/>
  <c r="C292" i="64"/>
  <c r="D292" i="64"/>
  <c r="C293" i="64"/>
  <c r="D293" i="64"/>
  <c r="C294" i="64"/>
  <c r="D294" i="64"/>
  <c r="C295" i="64"/>
  <c r="D295" i="64"/>
  <c r="C296" i="64"/>
  <c r="D296" i="64"/>
  <c r="C297" i="64"/>
  <c r="D297" i="64"/>
  <c r="C298" i="64"/>
  <c r="D298" i="64"/>
  <c r="C299" i="64"/>
  <c r="D299" i="64"/>
  <c r="C300" i="64"/>
  <c r="D300" i="64"/>
  <c r="AB9" i="54"/>
  <c r="AC9" i="54" s="1"/>
  <c r="AD9" i="54" s="1"/>
  <c r="AE9" i="54" s="1"/>
  <c r="AF9" i="54" s="1"/>
  <c r="AG9" i="54" s="1"/>
  <c r="AH9" i="54" s="1"/>
  <c r="AI9" i="54" s="1"/>
  <c r="AJ9" i="54" s="1"/>
  <c r="AK9" i="54" s="1"/>
  <c r="AL9" i="54" s="1"/>
  <c r="AM9" i="54" s="1"/>
  <c r="AN9" i="54" s="1"/>
  <c r="AO9" i="54" s="1"/>
  <c r="AP9" i="54" s="1"/>
  <c r="AQ9" i="54" s="1"/>
  <c r="AR9" i="54" s="1"/>
  <c r="AS9" i="54" s="1"/>
  <c r="AT9" i="54" s="1"/>
  <c r="AU9" i="54" s="1"/>
  <c r="AV9" i="54" s="1"/>
  <c r="AW9" i="54" s="1"/>
  <c r="AX9" i="54" s="1"/>
  <c r="AY9" i="54" s="1"/>
  <c r="AZ9" i="54" s="1"/>
  <c r="BA9" i="54" s="1"/>
  <c r="BB9" i="54" s="1"/>
  <c r="BC9" i="54" s="1"/>
  <c r="BD9" i="54" s="1"/>
  <c r="BE9" i="54" s="1"/>
  <c r="BF9" i="54" s="1"/>
  <c r="BG9" i="54" s="1"/>
  <c r="BH9" i="54" s="1"/>
  <c r="BI9" i="54" s="1"/>
  <c r="BJ9" i="54" s="1"/>
  <c r="BK9" i="54" s="1"/>
  <c r="BL9" i="54" s="1"/>
  <c r="BM9" i="54" s="1"/>
  <c r="BN9" i="54" s="1"/>
  <c r="BO9" i="54" s="1"/>
  <c r="BP9" i="54" s="1"/>
  <c r="BQ9" i="54" s="1"/>
  <c r="BR9" i="54" s="1"/>
  <c r="BS9" i="54" s="1"/>
  <c r="BT9" i="54" s="1"/>
  <c r="BU9" i="54" s="1"/>
  <c r="BV9" i="54" s="1"/>
  <c r="BW9" i="54" s="1"/>
  <c r="BX9" i="54" s="1"/>
  <c r="BY9" i="54" s="1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H9" i="54"/>
  <c r="G9" i="54"/>
  <c r="F9" i="54"/>
  <c r="E9" i="54"/>
  <c r="D9" i="54"/>
  <c r="C9" i="54"/>
  <c r="B9" i="54"/>
  <c r="AB8" i="54"/>
  <c r="AC8" i="54" s="1"/>
  <c r="AD8" i="54" s="1"/>
  <c r="AE8" i="54" s="1"/>
  <c r="AF8" i="54" s="1"/>
  <c r="AG8" i="54" s="1"/>
  <c r="AH8" i="54" s="1"/>
  <c r="AI8" i="54" s="1"/>
  <c r="AJ8" i="54" s="1"/>
  <c r="AK8" i="54" s="1"/>
  <c r="AL8" i="54" s="1"/>
  <c r="AM8" i="54" s="1"/>
  <c r="AN8" i="54" s="1"/>
  <c r="AO8" i="54" s="1"/>
  <c r="AP8" i="54" s="1"/>
  <c r="AQ8" i="54" s="1"/>
  <c r="AR8" i="54" s="1"/>
  <c r="AS8" i="54" s="1"/>
  <c r="AT8" i="54" s="1"/>
  <c r="AU8" i="54" s="1"/>
  <c r="AV8" i="54" s="1"/>
  <c r="AW8" i="54" s="1"/>
  <c r="AX8" i="54" s="1"/>
  <c r="AY8" i="54" s="1"/>
  <c r="AZ8" i="54" s="1"/>
  <c r="BA8" i="54" s="1"/>
  <c r="BB8" i="54" s="1"/>
  <c r="BC8" i="54" s="1"/>
  <c r="BD8" i="54" s="1"/>
  <c r="BE8" i="54" s="1"/>
  <c r="BF8" i="54" s="1"/>
  <c r="BG8" i="54" s="1"/>
  <c r="BH8" i="54" s="1"/>
  <c r="BI8" i="54" s="1"/>
  <c r="BJ8" i="54" s="1"/>
  <c r="BK8" i="54" s="1"/>
  <c r="BL8" i="54" s="1"/>
  <c r="BM8" i="54" s="1"/>
  <c r="BN8" i="54" s="1"/>
  <c r="BO8" i="54" s="1"/>
  <c r="BP8" i="54" s="1"/>
  <c r="BQ8" i="54" s="1"/>
  <c r="BR8" i="54" s="1"/>
  <c r="BS8" i="54" s="1"/>
  <c r="BT8" i="54" s="1"/>
  <c r="BU8" i="54" s="1"/>
  <c r="BV8" i="54" s="1"/>
  <c r="BW8" i="54" s="1"/>
  <c r="BX8" i="54" s="1"/>
  <c r="BY8" i="54" s="1"/>
  <c r="AB7" i="54"/>
  <c r="AC7" i="54" s="1"/>
  <c r="AD7" i="54" s="1"/>
  <c r="AE7" i="54" s="1"/>
  <c r="AF7" i="54" s="1"/>
  <c r="AG7" i="54" s="1"/>
  <c r="AH7" i="54" s="1"/>
  <c r="AI7" i="54" s="1"/>
  <c r="AJ7" i="54" s="1"/>
  <c r="AK7" i="54" s="1"/>
  <c r="AL7" i="54" s="1"/>
  <c r="AM7" i="54" s="1"/>
  <c r="AN7" i="54" s="1"/>
  <c r="AO7" i="54" s="1"/>
  <c r="AP7" i="54" s="1"/>
  <c r="AQ7" i="54" s="1"/>
  <c r="AR7" i="54" s="1"/>
  <c r="AS7" i="54" s="1"/>
  <c r="AT7" i="54" s="1"/>
  <c r="AU7" i="54" s="1"/>
  <c r="AV7" i="54" s="1"/>
  <c r="AW7" i="54" s="1"/>
  <c r="AX7" i="54" s="1"/>
  <c r="AY7" i="54" s="1"/>
  <c r="AZ7" i="54" s="1"/>
  <c r="BA7" i="54" s="1"/>
  <c r="BB7" i="54" s="1"/>
  <c r="BC7" i="54" s="1"/>
  <c r="BD7" i="54" s="1"/>
  <c r="BE7" i="54" s="1"/>
  <c r="BF7" i="54" s="1"/>
  <c r="BG7" i="54" s="1"/>
  <c r="BH7" i="54" s="1"/>
  <c r="BI7" i="54" s="1"/>
  <c r="BJ7" i="54" s="1"/>
  <c r="BK7" i="54" s="1"/>
  <c r="BL7" i="54" s="1"/>
  <c r="BM7" i="54" s="1"/>
  <c r="BN7" i="54" s="1"/>
  <c r="BO7" i="54" s="1"/>
  <c r="BP7" i="54" s="1"/>
  <c r="BQ7" i="54" s="1"/>
  <c r="BR7" i="54" s="1"/>
  <c r="BS7" i="54" s="1"/>
  <c r="BT7" i="54" s="1"/>
  <c r="BU7" i="54" s="1"/>
  <c r="BV7" i="54" s="1"/>
  <c r="BW7" i="54" s="1"/>
  <c r="BX7" i="54" s="1"/>
  <c r="BY7" i="54" s="1"/>
  <c r="AB6" i="54"/>
  <c r="AC6" i="54" s="1"/>
  <c r="AD6" i="54" s="1"/>
  <c r="AE6" i="54" s="1"/>
  <c r="AF6" i="54" s="1"/>
  <c r="AG6" i="54" s="1"/>
  <c r="AH6" i="54" s="1"/>
  <c r="AI6" i="54" s="1"/>
  <c r="AJ6" i="54" s="1"/>
  <c r="AK6" i="54" s="1"/>
  <c r="AL6" i="54" s="1"/>
  <c r="AM6" i="54" s="1"/>
  <c r="AN6" i="54" s="1"/>
  <c r="AO6" i="54" s="1"/>
  <c r="AP6" i="54" s="1"/>
  <c r="AQ6" i="54" s="1"/>
  <c r="AR6" i="54" s="1"/>
  <c r="AS6" i="54" s="1"/>
  <c r="AT6" i="54" s="1"/>
  <c r="AU6" i="54" s="1"/>
  <c r="AV6" i="54" s="1"/>
  <c r="AW6" i="54" s="1"/>
  <c r="AX6" i="54" s="1"/>
  <c r="AY6" i="54" s="1"/>
  <c r="AZ6" i="54" s="1"/>
  <c r="BA6" i="54" s="1"/>
  <c r="BB6" i="54" s="1"/>
  <c r="BC6" i="54" s="1"/>
  <c r="BD6" i="54" s="1"/>
  <c r="BE6" i="54" s="1"/>
  <c r="BF6" i="54" s="1"/>
  <c r="BG6" i="54" s="1"/>
  <c r="BH6" i="54" s="1"/>
  <c r="BI6" i="54" s="1"/>
  <c r="BJ6" i="54" s="1"/>
  <c r="BK6" i="54" s="1"/>
  <c r="BL6" i="54" s="1"/>
  <c r="BM6" i="54" s="1"/>
  <c r="BN6" i="54" s="1"/>
  <c r="BO6" i="54" s="1"/>
  <c r="BP6" i="54" s="1"/>
  <c r="BQ6" i="54" s="1"/>
  <c r="BR6" i="54" s="1"/>
  <c r="BS6" i="54" s="1"/>
  <c r="BT6" i="54" s="1"/>
  <c r="BU6" i="54" s="1"/>
  <c r="BV6" i="54" s="1"/>
  <c r="BW6" i="54" s="1"/>
  <c r="BX6" i="54" s="1"/>
  <c r="BY6" i="54" s="1"/>
  <c r="AB5" i="54"/>
  <c r="AC5" i="54" s="1"/>
  <c r="AD5" i="54" s="1"/>
  <c r="AE5" i="54" s="1"/>
  <c r="AF5" i="54" s="1"/>
  <c r="AG5" i="54" s="1"/>
  <c r="AH5" i="54" s="1"/>
  <c r="AI5" i="54" s="1"/>
  <c r="AJ5" i="54" s="1"/>
  <c r="AK5" i="54" s="1"/>
  <c r="AL5" i="54" s="1"/>
  <c r="AM5" i="54" s="1"/>
  <c r="AN5" i="54" s="1"/>
  <c r="AO5" i="54" s="1"/>
  <c r="AP5" i="54" s="1"/>
  <c r="AQ5" i="54" s="1"/>
  <c r="AR5" i="54" s="1"/>
  <c r="AS5" i="54" s="1"/>
  <c r="AT5" i="54" s="1"/>
  <c r="AU5" i="54" s="1"/>
  <c r="AV5" i="54" s="1"/>
  <c r="AW5" i="54" s="1"/>
  <c r="AX5" i="54" s="1"/>
  <c r="AY5" i="54" s="1"/>
  <c r="AZ5" i="54" s="1"/>
  <c r="BA5" i="54" s="1"/>
  <c r="BB5" i="54" s="1"/>
  <c r="BC5" i="54" s="1"/>
  <c r="BD5" i="54" s="1"/>
  <c r="BE5" i="54" s="1"/>
  <c r="BF5" i="54" s="1"/>
  <c r="BG5" i="54" s="1"/>
  <c r="BH5" i="54" s="1"/>
  <c r="BI5" i="54" s="1"/>
  <c r="BJ5" i="54" s="1"/>
  <c r="BK5" i="54" s="1"/>
  <c r="BL5" i="54" s="1"/>
  <c r="BM5" i="54" s="1"/>
  <c r="BN5" i="54" s="1"/>
  <c r="BO5" i="54" s="1"/>
  <c r="BP5" i="54" s="1"/>
  <c r="BQ5" i="54" s="1"/>
  <c r="BR5" i="54" s="1"/>
  <c r="BS5" i="54" s="1"/>
  <c r="BT5" i="54" s="1"/>
  <c r="BU5" i="54" s="1"/>
  <c r="BV5" i="54" s="1"/>
  <c r="BW5" i="54" s="1"/>
  <c r="BX5" i="54" s="1"/>
  <c r="BY5" i="54" s="1"/>
  <c r="AB4" i="54"/>
  <c r="AC4" i="54" s="1"/>
  <c r="AD4" i="54" s="1"/>
  <c r="AE4" i="54" s="1"/>
  <c r="AF4" i="54" s="1"/>
  <c r="AG4" i="54" s="1"/>
  <c r="AH4" i="54" s="1"/>
  <c r="AI4" i="54" s="1"/>
  <c r="AJ4" i="54" s="1"/>
  <c r="AK4" i="54" s="1"/>
  <c r="AL4" i="54" s="1"/>
  <c r="AM4" i="54" s="1"/>
  <c r="AN4" i="54" s="1"/>
  <c r="AO4" i="54" s="1"/>
  <c r="AP4" i="54" s="1"/>
  <c r="AQ4" i="54" s="1"/>
  <c r="AR4" i="54" s="1"/>
  <c r="AS4" i="54" s="1"/>
  <c r="AT4" i="54" s="1"/>
  <c r="AU4" i="54" s="1"/>
  <c r="AV4" i="54" s="1"/>
  <c r="AW4" i="54" s="1"/>
  <c r="AX4" i="54" s="1"/>
  <c r="AY4" i="54" s="1"/>
  <c r="AZ4" i="54" s="1"/>
  <c r="BA4" i="54" s="1"/>
  <c r="BB4" i="54" s="1"/>
  <c r="BC4" i="54" s="1"/>
  <c r="BD4" i="54" s="1"/>
  <c r="BE4" i="54" s="1"/>
  <c r="BF4" i="54" s="1"/>
  <c r="BG4" i="54" s="1"/>
  <c r="BH4" i="54" s="1"/>
  <c r="BI4" i="54" s="1"/>
  <c r="BJ4" i="54" s="1"/>
  <c r="BK4" i="54" s="1"/>
  <c r="BL4" i="54" s="1"/>
  <c r="BM4" i="54" s="1"/>
  <c r="BN4" i="54" s="1"/>
  <c r="BO4" i="54" s="1"/>
  <c r="BP4" i="54" s="1"/>
  <c r="BQ4" i="54" s="1"/>
  <c r="BR4" i="54" s="1"/>
  <c r="BS4" i="54" s="1"/>
  <c r="BT4" i="54" s="1"/>
  <c r="BU4" i="54" s="1"/>
  <c r="BV4" i="54" s="1"/>
  <c r="BW4" i="54" s="1"/>
  <c r="BX4" i="54" s="1"/>
  <c r="BY4" i="54" s="1"/>
  <c r="AB2" i="54"/>
  <c r="AC2" i="54" s="1"/>
  <c r="AD2" i="54" s="1"/>
  <c r="AE2" i="54" s="1"/>
  <c r="AF2" i="54" s="1"/>
  <c r="AG2" i="54" s="1"/>
  <c r="AH2" i="54" s="1"/>
  <c r="AI2" i="54" s="1"/>
  <c r="AJ2" i="54" s="1"/>
  <c r="AK2" i="54" s="1"/>
  <c r="AL2" i="54" s="1"/>
  <c r="AM2" i="54" s="1"/>
  <c r="AN2" i="54" s="1"/>
  <c r="AO2" i="54" s="1"/>
  <c r="AP2" i="54" s="1"/>
  <c r="AQ2" i="54" s="1"/>
  <c r="AR2" i="54" s="1"/>
  <c r="AS2" i="54" s="1"/>
  <c r="AT2" i="54" s="1"/>
  <c r="AU2" i="54" s="1"/>
  <c r="AV2" i="54" s="1"/>
  <c r="AW2" i="54" s="1"/>
  <c r="AX2" i="54" s="1"/>
  <c r="AY2" i="54" s="1"/>
  <c r="AZ2" i="54" s="1"/>
  <c r="BA2" i="54" s="1"/>
  <c r="BB2" i="54" s="1"/>
  <c r="BC2" i="54" s="1"/>
  <c r="BD2" i="54" s="1"/>
  <c r="BE2" i="54" s="1"/>
  <c r="BF2" i="54" s="1"/>
  <c r="BG2" i="54" s="1"/>
  <c r="BH2" i="54" s="1"/>
  <c r="BI2" i="54" s="1"/>
  <c r="BJ2" i="54" s="1"/>
  <c r="BK2" i="54" s="1"/>
  <c r="BL2" i="54" s="1"/>
  <c r="BM2" i="54" s="1"/>
  <c r="BN2" i="54" s="1"/>
  <c r="BO2" i="54" s="1"/>
  <c r="BP2" i="54" s="1"/>
  <c r="BQ2" i="54" s="1"/>
  <c r="BR2" i="54" s="1"/>
  <c r="BS2" i="54" s="1"/>
  <c r="BT2" i="54" s="1"/>
  <c r="BU2" i="54" s="1"/>
  <c r="BV2" i="54" s="1"/>
  <c r="BW2" i="54" s="1"/>
  <c r="BX2" i="54" s="1"/>
  <c r="BY2" i="54" s="1"/>
  <c r="AA9" i="42"/>
  <c r="AB9" i="42" s="1"/>
  <c r="AC9" i="42" s="1"/>
  <c r="AD9" i="42" s="1"/>
  <c r="AE9" i="42" s="1"/>
  <c r="AF9" i="42" s="1"/>
  <c r="AG9" i="42" s="1"/>
  <c r="AH9" i="42" s="1"/>
  <c r="AI9" i="42" s="1"/>
  <c r="AJ9" i="42" s="1"/>
  <c r="AK9" i="42" s="1"/>
  <c r="AL9" i="42" s="1"/>
  <c r="AM9" i="42" s="1"/>
  <c r="AN9" i="42" s="1"/>
  <c r="AO9" i="42" s="1"/>
  <c r="AP9" i="42" s="1"/>
  <c r="AQ9" i="42" s="1"/>
  <c r="AR9" i="42" s="1"/>
  <c r="AS9" i="42" s="1"/>
  <c r="AT9" i="42" s="1"/>
  <c r="AU9" i="42" s="1"/>
  <c r="AV9" i="42" s="1"/>
  <c r="AW9" i="42" s="1"/>
  <c r="AX9" i="42" s="1"/>
  <c r="AY9" i="42" s="1"/>
  <c r="AZ9" i="42" s="1"/>
  <c r="BA9" i="42" s="1"/>
  <c r="BB9" i="42" s="1"/>
  <c r="BC9" i="42" s="1"/>
  <c r="BD9" i="42" s="1"/>
  <c r="BE9" i="42" s="1"/>
  <c r="BF9" i="42" s="1"/>
  <c r="BG9" i="42" s="1"/>
  <c r="BH9" i="42" s="1"/>
  <c r="BI9" i="42" s="1"/>
  <c r="BJ9" i="42" s="1"/>
  <c r="BK9" i="42" s="1"/>
  <c r="BL9" i="42" s="1"/>
  <c r="BM9" i="42" s="1"/>
  <c r="BN9" i="42" s="1"/>
  <c r="BO9" i="42" s="1"/>
  <c r="BP9" i="42" s="1"/>
  <c r="BQ9" i="42" s="1"/>
  <c r="BR9" i="42" s="1"/>
  <c r="BS9" i="42" s="1"/>
  <c r="BT9" i="42" s="1"/>
  <c r="BU9" i="42" s="1"/>
  <c r="BV9" i="42" s="1"/>
  <c r="BW9" i="42" s="1"/>
  <c r="BX9" i="42" s="1"/>
  <c r="BY9" i="42" s="1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H9" i="42"/>
  <c r="G9" i="42"/>
  <c r="F9" i="42"/>
  <c r="E9" i="42"/>
  <c r="D9" i="42"/>
  <c r="C9" i="42"/>
  <c r="B9" i="42"/>
  <c r="AB8" i="42"/>
  <c r="AC8" i="42" s="1"/>
  <c r="AD8" i="42" s="1"/>
  <c r="AE8" i="42" s="1"/>
  <c r="AF8" i="42" s="1"/>
  <c r="AG8" i="42" s="1"/>
  <c r="AH8" i="42" s="1"/>
  <c r="AI8" i="42" s="1"/>
  <c r="AJ8" i="42" s="1"/>
  <c r="AK8" i="42" s="1"/>
  <c r="AL8" i="42" s="1"/>
  <c r="AM8" i="42" s="1"/>
  <c r="AN8" i="42" s="1"/>
  <c r="AO8" i="42" s="1"/>
  <c r="AP8" i="42" s="1"/>
  <c r="AQ8" i="42" s="1"/>
  <c r="AR8" i="42" s="1"/>
  <c r="AS8" i="42" s="1"/>
  <c r="AT8" i="42" s="1"/>
  <c r="AU8" i="42" s="1"/>
  <c r="AV8" i="42" s="1"/>
  <c r="AW8" i="42" s="1"/>
  <c r="AX8" i="42" s="1"/>
  <c r="AY8" i="42" s="1"/>
  <c r="AZ8" i="42" s="1"/>
  <c r="BA8" i="42" s="1"/>
  <c r="BB8" i="42" s="1"/>
  <c r="BC8" i="42" s="1"/>
  <c r="BD8" i="42" s="1"/>
  <c r="BE8" i="42" s="1"/>
  <c r="BF8" i="42" s="1"/>
  <c r="BG8" i="42" s="1"/>
  <c r="BH8" i="42" s="1"/>
  <c r="BI8" i="42" s="1"/>
  <c r="BJ8" i="42" s="1"/>
  <c r="BK8" i="42" s="1"/>
  <c r="BL8" i="42" s="1"/>
  <c r="BM8" i="42" s="1"/>
  <c r="BN8" i="42" s="1"/>
  <c r="BO8" i="42" s="1"/>
  <c r="BP8" i="42" s="1"/>
  <c r="BQ8" i="42" s="1"/>
  <c r="BR8" i="42" s="1"/>
  <c r="BS8" i="42" s="1"/>
  <c r="BT8" i="42" s="1"/>
  <c r="BU8" i="42" s="1"/>
  <c r="BV8" i="42" s="1"/>
  <c r="BW8" i="42" s="1"/>
  <c r="BX8" i="42" s="1"/>
  <c r="BY8" i="42" s="1"/>
  <c r="AB7" i="42"/>
  <c r="AC7" i="42" s="1"/>
  <c r="AD7" i="42" s="1"/>
  <c r="AE7" i="42" s="1"/>
  <c r="AF7" i="42" s="1"/>
  <c r="AG7" i="42" s="1"/>
  <c r="AH7" i="42" s="1"/>
  <c r="AI7" i="42" s="1"/>
  <c r="AJ7" i="42" s="1"/>
  <c r="AK7" i="42" s="1"/>
  <c r="AL7" i="42" s="1"/>
  <c r="AM7" i="42" s="1"/>
  <c r="AN7" i="42" s="1"/>
  <c r="AO7" i="42" s="1"/>
  <c r="AP7" i="42" s="1"/>
  <c r="AQ7" i="42" s="1"/>
  <c r="AR7" i="42" s="1"/>
  <c r="AS7" i="42" s="1"/>
  <c r="AT7" i="42" s="1"/>
  <c r="AU7" i="42" s="1"/>
  <c r="AV7" i="42" s="1"/>
  <c r="AW7" i="42" s="1"/>
  <c r="AX7" i="42" s="1"/>
  <c r="AY7" i="42" s="1"/>
  <c r="AZ7" i="42" s="1"/>
  <c r="BA7" i="42" s="1"/>
  <c r="BB7" i="42" s="1"/>
  <c r="BC7" i="42" s="1"/>
  <c r="BD7" i="42" s="1"/>
  <c r="BE7" i="42" s="1"/>
  <c r="BF7" i="42" s="1"/>
  <c r="BG7" i="42" s="1"/>
  <c r="BH7" i="42" s="1"/>
  <c r="BI7" i="42" s="1"/>
  <c r="BJ7" i="42" s="1"/>
  <c r="BK7" i="42" s="1"/>
  <c r="BL7" i="42" s="1"/>
  <c r="BM7" i="42" s="1"/>
  <c r="BN7" i="42" s="1"/>
  <c r="BO7" i="42" s="1"/>
  <c r="BP7" i="42" s="1"/>
  <c r="BQ7" i="42" s="1"/>
  <c r="BR7" i="42" s="1"/>
  <c r="BS7" i="42" s="1"/>
  <c r="BT7" i="42" s="1"/>
  <c r="BU7" i="42" s="1"/>
  <c r="BV7" i="42" s="1"/>
  <c r="BW7" i="42" s="1"/>
  <c r="BX7" i="42" s="1"/>
  <c r="BY7" i="42" s="1"/>
  <c r="AB6" i="42"/>
  <c r="AC6" i="42" s="1"/>
  <c r="AD6" i="42" s="1"/>
  <c r="AE6" i="42" s="1"/>
  <c r="AF6" i="42" s="1"/>
  <c r="AG6" i="42" s="1"/>
  <c r="AH6" i="42" s="1"/>
  <c r="AI6" i="42" s="1"/>
  <c r="AJ6" i="42" s="1"/>
  <c r="AK6" i="42" s="1"/>
  <c r="AL6" i="42" s="1"/>
  <c r="AM6" i="42" s="1"/>
  <c r="AN6" i="42" s="1"/>
  <c r="AO6" i="42" s="1"/>
  <c r="AP6" i="42" s="1"/>
  <c r="AQ6" i="42" s="1"/>
  <c r="AR6" i="42" s="1"/>
  <c r="AS6" i="42" s="1"/>
  <c r="AT6" i="42" s="1"/>
  <c r="AU6" i="42" s="1"/>
  <c r="AV6" i="42" s="1"/>
  <c r="AW6" i="42" s="1"/>
  <c r="AX6" i="42" s="1"/>
  <c r="AY6" i="42" s="1"/>
  <c r="AZ6" i="42" s="1"/>
  <c r="BA6" i="42" s="1"/>
  <c r="BB6" i="42" s="1"/>
  <c r="BC6" i="42" s="1"/>
  <c r="BD6" i="42" s="1"/>
  <c r="BE6" i="42" s="1"/>
  <c r="BF6" i="42" s="1"/>
  <c r="BG6" i="42" s="1"/>
  <c r="BH6" i="42" s="1"/>
  <c r="BI6" i="42" s="1"/>
  <c r="BJ6" i="42" s="1"/>
  <c r="BK6" i="42" s="1"/>
  <c r="BL6" i="42" s="1"/>
  <c r="BM6" i="42" s="1"/>
  <c r="BN6" i="42" s="1"/>
  <c r="BO6" i="42" s="1"/>
  <c r="BP6" i="42" s="1"/>
  <c r="BQ6" i="42" s="1"/>
  <c r="BR6" i="42" s="1"/>
  <c r="BS6" i="42" s="1"/>
  <c r="BT6" i="42" s="1"/>
  <c r="BU6" i="42" s="1"/>
  <c r="BV6" i="42" s="1"/>
  <c r="BW6" i="42" s="1"/>
  <c r="BX6" i="42" s="1"/>
  <c r="BY6" i="42" s="1"/>
  <c r="AB5" i="42"/>
  <c r="AC5" i="42" s="1"/>
  <c r="AD5" i="42" s="1"/>
  <c r="AE5" i="42" s="1"/>
  <c r="AF5" i="42" s="1"/>
  <c r="AG5" i="42" s="1"/>
  <c r="AH5" i="42" s="1"/>
  <c r="AI5" i="42" s="1"/>
  <c r="AJ5" i="42" s="1"/>
  <c r="AK5" i="42" s="1"/>
  <c r="AL5" i="42" s="1"/>
  <c r="AM5" i="42" s="1"/>
  <c r="AN5" i="42" s="1"/>
  <c r="AO5" i="42" s="1"/>
  <c r="AP5" i="42" s="1"/>
  <c r="AQ5" i="42" s="1"/>
  <c r="AR5" i="42" s="1"/>
  <c r="AS5" i="42" s="1"/>
  <c r="AT5" i="42" s="1"/>
  <c r="AU5" i="42" s="1"/>
  <c r="AV5" i="42" s="1"/>
  <c r="AW5" i="42" s="1"/>
  <c r="AX5" i="42" s="1"/>
  <c r="AY5" i="42" s="1"/>
  <c r="AZ5" i="42" s="1"/>
  <c r="BA5" i="42" s="1"/>
  <c r="BB5" i="42" s="1"/>
  <c r="BC5" i="42" s="1"/>
  <c r="BD5" i="42" s="1"/>
  <c r="BE5" i="42" s="1"/>
  <c r="BF5" i="42" s="1"/>
  <c r="BG5" i="42" s="1"/>
  <c r="BH5" i="42" s="1"/>
  <c r="BI5" i="42" s="1"/>
  <c r="BJ5" i="42" s="1"/>
  <c r="BK5" i="42" s="1"/>
  <c r="BL5" i="42" s="1"/>
  <c r="BM5" i="42" s="1"/>
  <c r="BN5" i="42" s="1"/>
  <c r="BO5" i="42" s="1"/>
  <c r="BP5" i="42" s="1"/>
  <c r="BQ5" i="42" s="1"/>
  <c r="BR5" i="42" s="1"/>
  <c r="BS5" i="42" s="1"/>
  <c r="BT5" i="42" s="1"/>
  <c r="BU5" i="42" s="1"/>
  <c r="BV5" i="42" s="1"/>
  <c r="BW5" i="42" s="1"/>
  <c r="BX5" i="42" s="1"/>
  <c r="BY5" i="42" s="1"/>
  <c r="AB4" i="42"/>
  <c r="AC4" i="42" s="1"/>
  <c r="AD4" i="42" s="1"/>
  <c r="AE4" i="42" s="1"/>
  <c r="AF4" i="42" s="1"/>
  <c r="AG4" i="42" s="1"/>
  <c r="AH4" i="42" s="1"/>
  <c r="AI4" i="42" s="1"/>
  <c r="AJ4" i="42" s="1"/>
  <c r="AK4" i="42" s="1"/>
  <c r="AL4" i="42" s="1"/>
  <c r="AM4" i="42" s="1"/>
  <c r="AN4" i="42" s="1"/>
  <c r="AO4" i="42" s="1"/>
  <c r="AP4" i="42" s="1"/>
  <c r="AQ4" i="42" s="1"/>
  <c r="AR4" i="42" s="1"/>
  <c r="AS4" i="42" s="1"/>
  <c r="AT4" i="42" s="1"/>
  <c r="AU4" i="42" s="1"/>
  <c r="AV4" i="42" s="1"/>
  <c r="AW4" i="42" s="1"/>
  <c r="AX4" i="42" s="1"/>
  <c r="AY4" i="42" s="1"/>
  <c r="AZ4" i="42" s="1"/>
  <c r="BA4" i="42" s="1"/>
  <c r="BB4" i="42" s="1"/>
  <c r="BC4" i="42" s="1"/>
  <c r="BD4" i="42" s="1"/>
  <c r="BE4" i="42" s="1"/>
  <c r="BF4" i="42" s="1"/>
  <c r="BG4" i="42" s="1"/>
  <c r="BH4" i="42" s="1"/>
  <c r="BI4" i="42" s="1"/>
  <c r="BJ4" i="42" s="1"/>
  <c r="BK4" i="42" s="1"/>
  <c r="BL4" i="42" s="1"/>
  <c r="BM4" i="42" s="1"/>
  <c r="BN4" i="42" s="1"/>
  <c r="BO4" i="42" s="1"/>
  <c r="BP4" i="42" s="1"/>
  <c r="BQ4" i="42" s="1"/>
  <c r="BR4" i="42" s="1"/>
  <c r="BS4" i="42" s="1"/>
  <c r="BT4" i="42" s="1"/>
  <c r="BU4" i="42" s="1"/>
  <c r="BV4" i="42" s="1"/>
  <c r="BW4" i="42" s="1"/>
  <c r="BX4" i="42" s="1"/>
  <c r="BY4" i="42" s="1"/>
  <c r="AB2" i="42"/>
  <c r="AC2" i="42" s="1"/>
  <c r="AD2" i="42" s="1"/>
  <c r="AE2" i="42" s="1"/>
  <c r="AF2" i="42" s="1"/>
  <c r="AG2" i="42" s="1"/>
  <c r="AH2" i="42" s="1"/>
  <c r="AI2" i="42" s="1"/>
  <c r="AJ2" i="42" s="1"/>
  <c r="AK2" i="42" s="1"/>
  <c r="AL2" i="42" s="1"/>
  <c r="AM2" i="42" s="1"/>
  <c r="AN2" i="42" s="1"/>
  <c r="AO2" i="42" s="1"/>
  <c r="AP2" i="42" s="1"/>
  <c r="AQ2" i="42" s="1"/>
  <c r="AR2" i="42" s="1"/>
  <c r="AS2" i="42" s="1"/>
  <c r="AT2" i="42" s="1"/>
  <c r="AU2" i="42" s="1"/>
  <c r="AV2" i="42" s="1"/>
  <c r="AW2" i="42" s="1"/>
  <c r="AX2" i="42" s="1"/>
  <c r="AY2" i="42" s="1"/>
  <c r="AZ2" i="42" s="1"/>
  <c r="BA2" i="42" s="1"/>
  <c r="BB2" i="42" s="1"/>
  <c r="BC2" i="42" s="1"/>
  <c r="BD2" i="42" s="1"/>
  <c r="BE2" i="42" s="1"/>
  <c r="BF2" i="42" s="1"/>
  <c r="BG2" i="42" s="1"/>
  <c r="BH2" i="42" s="1"/>
  <c r="BI2" i="42" s="1"/>
  <c r="BJ2" i="42" s="1"/>
  <c r="BK2" i="42" s="1"/>
  <c r="BL2" i="42" s="1"/>
  <c r="BM2" i="42" s="1"/>
  <c r="BN2" i="42" s="1"/>
  <c r="BO2" i="42" s="1"/>
  <c r="BP2" i="42" s="1"/>
  <c r="BQ2" i="42" s="1"/>
  <c r="BR2" i="42" s="1"/>
  <c r="BS2" i="42" s="1"/>
  <c r="BT2" i="42" s="1"/>
  <c r="BU2" i="42" s="1"/>
  <c r="BV2" i="42" s="1"/>
  <c r="BW2" i="42" s="1"/>
  <c r="BX2" i="42" s="1"/>
  <c r="BY2" i="42" s="1"/>
  <c r="AB3" i="31"/>
  <c r="AC3" i="31" s="1"/>
  <c r="AD3" i="31" s="1"/>
  <c r="AE3" i="31" s="1"/>
  <c r="AF3" i="31" s="1"/>
  <c r="AG3" i="31" s="1"/>
  <c r="AH3" i="31" s="1"/>
  <c r="AI3" i="31" s="1"/>
  <c r="AJ3" i="31" s="1"/>
  <c r="AK3" i="31" s="1"/>
  <c r="AL3" i="31" s="1"/>
  <c r="AM3" i="31" s="1"/>
  <c r="AN3" i="31" s="1"/>
  <c r="AO3" i="31" s="1"/>
  <c r="AP3" i="31" s="1"/>
  <c r="AQ3" i="31" s="1"/>
  <c r="AR3" i="31" s="1"/>
  <c r="AS3" i="31" s="1"/>
  <c r="AT3" i="31" s="1"/>
  <c r="AU3" i="31" s="1"/>
  <c r="AV3" i="31" s="1"/>
  <c r="AW3" i="31" s="1"/>
  <c r="AX3" i="31" s="1"/>
  <c r="AY3" i="31" s="1"/>
  <c r="AZ3" i="31" s="1"/>
  <c r="BA3" i="31" s="1"/>
  <c r="BB3" i="31" s="1"/>
  <c r="BC3" i="31" s="1"/>
  <c r="BD3" i="31" s="1"/>
  <c r="BE3" i="31" s="1"/>
  <c r="BF3" i="31" s="1"/>
  <c r="BG3" i="31" s="1"/>
  <c r="BH3" i="31" s="1"/>
  <c r="BI3" i="31" s="1"/>
  <c r="BJ3" i="31" s="1"/>
  <c r="BK3" i="31" s="1"/>
  <c r="BL3" i="31" s="1"/>
  <c r="BM3" i="31" s="1"/>
  <c r="BN3" i="31" s="1"/>
  <c r="BO3" i="31" s="1"/>
  <c r="BP3" i="31" s="1"/>
  <c r="BQ3" i="31" s="1"/>
  <c r="BR3" i="31" s="1"/>
  <c r="BS3" i="31" s="1"/>
  <c r="BT3" i="31" s="1"/>
  <c r="BU3" i="31" s="1"/>
  <c r="BV3" i="31" s="1"/>
  <c r="BW3" i="31" s="1"/>
  <c r="BX3" i="31" s="1"/>
  <c r="BY3" i="31" s="1"/>
  <c r="AB4" i="31"/>
  <c r="AC4" i="31" s="1"/>
  <c r="AD4" i="31" s="1"/>
  <c r="AE4" i="31" s="1"/>
  <c r="AF4" i="31" s="1"/>
  <c r="AG4" i="31" s="1"/>
  <c r="AH4" i="31" s="1"/>
  <c r="AI4" i="31" s="1"/>
  <c r="AJ4" i="31" s="1"/>
  <c r="AK4" i="31" s="1"/>
  <c r="AL4" i="31" s="1"/>
  <c r="AM4" i="31" s="1"/>
  <c r="AN4" i="31" s="1"/>
  <c r="AO4" i="31" s="1"/>
  <c r="AP4" i="31" s="1"/>
  <c r="AQ4" i="31" s="1"/>
  <c r="AR4" i="31" s="1"/>
  <c r="AS4" i="31" s="1"/>
  <c r="AT4" i="31" s="1"/>
  <c r="AU4" i="31" s="1"/>
  <c r="AV4" i="31" s="1"/>
  <c r="AW4" i="31" s="1"/>
  <c r="AX4" i="31" s="1"/>
  <c r="AY4" i="31" s="1"/>
  <c r="AZ4" i="31" s="1"/>
  <c r="BA4" i="31" s="1"/>
  <c r="BB4" i="31" s="1"/>
  <c r="BC4" i="31" s="1"/>
  <c r="BD4" i="31" s="1"/>
  <c r="BE4" i="31" s="1"/>
  <c r="BF4" i="31" s="1"/>
  <c r="BG4" i="31" s="1"/>
  <c r="BH4" i="31" s="1"/>
  <c r="BI4" i="31" s="1"/>
  <c r="BJ4" i="31" s="1"/>
  <c r="BK4" i="31" s="1"/>
  <c r="BL4" i="31" s="1"/>
  <c r="BM4" i="31" s="1"/>
  <c r="BN4" i="31" s="1"/>
  <c r="BO4" i="31" s="1"/>
  <c r="BP4" i="31" s="1"/>
  <c r="BQ4" i="31" s="1"/>
  <c r="BR4" i="31" s="1"/>
  <c r="BS4" i="31" s="1"/>
  <c r="BT4" i="31" s="1"/>
  <c r="BU4" i="31" s="1"/>
  <c r="BV4" i="31" s="1"/>
  <c r="BW4" i="31" s="1"/>
  <c r="BX4" i="31" s="1"/>
  <c r="BY4" i="31" s="1"/>
  <c r="AB6" i="31"/>
  <c r="AC6" i="31" s="1"/>
  <c r="AD6" i="31" s="1"/>
  <c r="AE6" i="31" s="1"/>
  <c r="AF6" i="31" s="1"/>
  <c r="AG6" i="31" s="1"/>
  <c r="AH6" i="31" s="1"/>
  <c r="AI6" i="31" s="1"/>
  <c r="AJ6" i="31" s="1"/>
  <c r="AK6" i="31" s="1"/>
  <c r="AL6" i="31" s="1"/>
  <c r="AM6" i="31" s="1"/>
  <c r="AN6" i="31" s="1"/>
  <c r="AO6" i="31" s="1"/>
  <c r="AP6" i="31" s="1"/>
  <c r="AQ6" i="31" s="1"/>
  <c r="AR6" i="31" s="1"/>
  <c r="AS6" i="31" s="1"/>
  <c r="AT6" i="31" s="1"/>
  <c r="AU6" i="31" s="1"/>
  <c r="AV6" i="31" s="1"/>
  <c r="AW6" i="31" s="1"/>
  <c r="AX6" i="31" s="1"/>
  <c r="AY6" i="31" s="1"/>
  <c r="AZ6" i="31" s="1"/>
  <c r="BA6" i="31" s="1"/>
  <c r="BB6" i="31" s="1"/>
  <c r="BC6" i="31" s="1"/>
  <c r="BD6" i="31" s="1"/>
  <c r="BE6" i="31" s="1"/>
  <c r="BF6" i="31" s="1"/>
  <c r="BG6" i="31" s="1"/>
  <c r="BH6" i="31" s="1"/>
  <c r="BI6" i="31" s="1"/>
  <c r="BJ6" i="31" s="1"/>
  <c r="BK6" i="31" s="1"/>
  <c r="BL6" i="31" s="1"/>
  <c r="BM6" i="31" s="1"/>
  <c r="BN6" i="31" s="1"/>
  <c r="BO6" i="31" s="1"/>
  <c r="BP6" i="31" s="1"/>
  <c r="BQ6" i="31" s="1"/>
  <c r="BR6" i="31" s="1"/>
  <c r="BS6" i="31" s="1"/>
  <c r="BT6" i="31" s="1"/>
  <c r="BU6" i="31" s="1"/>
  <c r="BV6" i="31" s="1"/>
  <c r="BW6" i="31" s="1"/>
  <c r="BX6" i="31" s="1"/>
  <c r="BY6" i="31" s="1"/>
  <c r="AB7" i="31"/>
  <c r="AC7" i="31" s="1"/>
  <c r="AD7" i="31" s="1"/>
  <c r="AE7" i="31" s="1"/>
  <c r="AF7" i="31" s="1"/>
  <c r="AG7" i="31" s="1"/>
  <c r="AH7" i="31" s="1"/>
  <c r="AI7" i="31" s="1"/>
  <c r="AJ7" i="31" s="1"/>
  <c r="AK7" i="31" s="1"/>
  <c r="AL7" i="31" s="1"/>
  <c r="AM7" i="31" s="1"/>
  <c r="AN7" i="31" s="1"/>
  <c r="AO7" i="31" s="1"/>
  <c r="AP7" i="31" s="1"/>
  <c r="AQ7" i="31" s="1"/>
  <c r="AR7" i="31" s="1"/>
  <c r="AS7" i="31" s="1"/>
  <c r="AT7" i="31" s="1"/>
  <c r="AU7" i="31" s="1"/>
  <c r="AV7" i="31" s="1"/>
  <c r="AW7" i="31" s="1"/>
  <c r="AX7" i="31" s="1"/>
  <c r="AY7" i="31" s="1"/>
  <c r="AZ7" i="31" s="1"/>
  <c r="BA7" i="31" s="1"/>
  <c r="BB7" i="31" s="1"/>
  <c r="BC7" i="31" s="1"/>
  <c r="BD7" i="31" s="1"/>
  <c r="BE7" i="31" s="1"/>
  <c r="BF7" i="31" s="1"/>
  <c r="BG7" i="31" s="1"/>
  <c r="BH7" i="31" s="1"/>
  <c r="BI7" i="31" s="1"/>
  <c r="BJ7" i="31" s="1"/>
  <c r="BK7" i="31" s="1"/>
  <c r="BL7" i="31" s="1"/>
  <c r="BM7" i="31" s="1"/>
  <c r="BN7" i="31" s="1"/>
  <c r="BO7" i="31" s="1"/>
  <c r="BP7" i="31" s="1"/>
  <c r="BQ7" i="31" s="1"/>
  <c r="BR7" i="31" s="1"/>
  <c r="BS7" i="31" s="1"/>
  <c r="BT7" i="31" s="1"/>
  <c r="BU7" i="31" s="1"/>
  <c r="BV7" i="31" s="1"/>
  <c r="BW7" i="31" s="1"/>
  <c r="BX7" i="31" s="1"/>
  <c r="BY7" i="31" s="1"/>
  <c r="F72" i="74"/>
  <c r="H69" i="74" s="1"/>
  <c r="C3" i="30" s="1"/>
  <c r="C3" i="55" s="1"/>
  <c r="E72" i="74"/>
  <c r="E69" i="74" s="1"/>
  <c r="D72" i="74"/>
  <c r="D69" i="74" s="1"/>
  <c r="C72" i="74"/>
  <c r="C69" i="74" s="1"/>
  <c r="D7" i="55" l="1"/>
  <c r="D4" i="55"/>
  <c r="D2" i="55"/>
  <c r="D5" i="55"/>
  <c r="F21" i="38"/>
  <c r="D8" i="55"/>
  <c r="D3" i="30"/>
  <c r="F69" i="74"/>
  <c r="G69" i="74"/>
  <c r="B3" i="30" s="1"/>
  <c r="B3" i="55" s="1"/>
  <c r="AB5" i="31"/>
  <c r="AC5" i="31" s="1"/>
  <c r="AD5" i="31" s="1"/>
  <c r="AE5" i="31" s="1"/>
  <c r="AF5" i="31" s="1"/>
  <c r="AG5" i="31" s="1"/>
  <c r="AH5" i="31" s="1"/>
  <c r="AI5" i="31" s="1"/>
  <c r="AJ5" i="31" s="1"/>
  <c r="AK5" i="31" s="1"/>
  <c r="AL5" i="31" s="1"/>
  <c r="AM5" i="31" s="1"/>
  <c r="AN5" i="31" s="1"/>
  <c r="AO5" i="31" s="1"/>
  <c r="AP5" i="31" s="1"/>
  <c r="AQ5" i="31" s="1"/>
  <c r="AR5" i="31" s="1"/>
  <c r="AS5" i="31" s="1"/>
  <c r="AT5" i="31" s="1"/>
  <c r="AU5" i="31" s="1"/>
  <c r="AV5" i="31" s="1"/>
  <c r="AW5" i="31" s="1"/>
  <c r="AX5" i="31" s="1"/>
  <c r="AY5" i="31" s="1"/>
  <c r="AZ5" i="31" s="1"/>
  <c r="BA5" i="31" s="1"/>
  <c r="BB5" i="31" s="1"/>
  <c r="BC5" i="31" s="1"/>
  <c r="BD5" i="31" s="1"/>
  <c r="BE5" i="31" s="1"/>
  <c r="BF5" i="31" s="1"/>
  <c r="BG5" i="31" s="1"/>
  <c r="BH5" i="31" s="1"/>
  <c r="BI5" i="31" s="1"/>
  <c r="BJ5" i="31" s="1"/>
  <c r="BK5" i="31" s="1"/>
  <c r="BL5" i="31" s="1"/>
  <c r="BM5" i="31" s="1"/>
  <c r="BN5" i="31" s="1"/>
  <c r="BO5" i="31" s="1"/>
  <c r="BP5" i="31" s="1"/>
  <c r="BQ5" i="31" s="1"/>
  <c r="BR5" i="31" s="1"/>
  <c r="BS5" i="31" s="1"/>
  <c r="BT5" i="31" s="1"/>
  <c r="BU5" i="31" s="1"/>
  <c r="BV5" i="31" s="1"/>
  <c r="BW5" i="31" s="1"/>
  <c r="BX5" i="31" s="1"/>
  <c r="BY5" i="31" s="1"/>
  <c r="F64" i="74"/>
  <c r="B21" i="38" s="1"/>
  <c r="E64" i="74"/>
  <c r="D64" i="74"/>
  <c r="C64" i="74"/>
  <c r="C61" i="74" l="1"/>
  <c r="C60" i="74"/>
  <c r="R5" i="86"/>
  <c r="R7" i="86"/>
  <c r="R4" i="86"/>
  <c r="R8" i="86"/>
  <c r="R2" i="86"/>
  <c r="R3" i="85"/>
  <c r="D3" i="55"/>
  <c r="F3" i="30"/>
  <c r="E3" i="30"/>
  <c r="E3" i="55" s="1"/>
  <c r="E2" i="55"/>
  <c r="E7" i="55"/>
  <c r="E5" i="55"/>
  <c r="G21" i="38"/>
  <c r="E4" i="55"/>
  <c r="E8" i="55"/>
  <c r="D59" i="74"/>
  <c r="D60" i="74"/>
  <c r="D61" i="74"/>
  <c r="D58" i="74"/>
  <c r="E60" i="74"/>
  <c r="E59" i="74"/>
  <c r="E61" i="74"/>
  <c r="E58" i="74"/>
  <c r="C59" i="74"/>
  <c r="C58" i="74"/>
  <c r="F59" i="74"/>
  <c r="F60" i="74"/>
  <c r="F61" i="74"/>
  <c r="F58" i="74"/>
  <c r="F54" i="74"/>
  <c r="E54" i="74"/>
  <c r="F52" i="74" l="1"/>
  <c r="S2" i="85" s="1"/>
  <c r="F50" i="74"/>
  <c r="K4" i="85" s="1"/>
  <c r="K4" i="86" s="1"/>
  <c r="E52" i="74"/>
  <c r="E50" i="74"/>
  <c r="R3" i="86"/>
  <c r="R6" i="85"/>
  <c r="R6" i="86" s="1"/>
  <c r="R9" i="85"/>
  <c r="R9" i="86" s="1"/>
  <c r="F2" i="55"/>
  <c r="F7" i="55"/>
  <c r="F5" i="55"/>
  <c r="F4" i="55"/>
  <c r="F8" i="55"/>
  <c r="F3" i="55"/>
  <c r="H58" i="74"/>
  <c r="H59" i="74"/>
  <c r="H60" i="74"/>
  <c r="H61" i="74"/>
  <c r="F48" i="74"/>
  <c r="J2" i="85" s="1"/>
  <c r="J2" i="86" s="1"/>
  <c r="F49" i="74"/>
  <c r="K2" i="85" s="1"/>
  <c r="F51" i="74"/>
  <c r="N2" i="85" s="1"/>
  <c r="E49" i="74"/>
  <c r="E51" i="74"/>
  <c r="E48" i="74"/>
  <c r="G59" i="74"/>
  <c r="G60" i="74"/>
  <c r="G61" i="74"/>
  <c r="G58" i="74"/>
  <c r="D54" i="74"/>
  <c r="C54" i="74"/>
  <c r="C50" i="74" s="1"/>
  <c r="K6" i="85" l="1"/>
  <c r="K6" i="86" s="1"/>
  <c r="K5" i="85"/>
  <c r="K5" i="86" s="1"/>
  <c r="K3" i="85"/>
  <c r="K3" i="86" s="1"/>
  <c r="D52" i="74"/>
  <c r="D50" i="74"/>
  <c r="C52" i="74"/>
  <c r="D48" i="74"/>
  <c r="D49" i="74"/>
  <c r="D51" i="74"/>
  <c r="C51" i="74"/>
  <c r="C49" i="74"/>
  <c r="C48" i="74"/>
  <c r="G49" i="74"/>
  <c r="B2" i="56" s="1"/>
  <c r="G51" i="74"/>
  <c r="B2" i="12" s="1"/>
  <c r="G48" i="74"/>
  <c r="B2" i="9" s="1"/>
  <c r="D2" i="56" l="1"/>
  <c r="D4" i="31"/>
  <c r="D3" i="31"/>
  <c r="D3" i="56" s="1"/>
  <c r="E2" i="31"/>
  <c r="D6" i="31"/>
  <c r="S5" i="85"/>
  <c r="S2" i="86"/>
  <c r="S3" i="85"/>
  <c r="S3" i="86" s="1"/>
  <c r="S6" i="85"/>
  <c r="B6" i="31"/>
  <c r="B6" i="56" s="1"/>
  <c r="B4" i="31"/>
  <c r="B3" i="31"/>
  <c r="B3" i="56" s="1"/>
  <c r="C2" i="9"/>
  <c r="H49" i="74"/>
  <c r="C2" i="56" s="1"/>
  <c r="H51" i="74"/>
  <c r="C2" i="12" s="1"/>
  <c r="B5" i="31" l="1"/>
  <c r="B5" i="56" s="1"/>
  <c r="B4" i="56"/>
  <c r="S7" i="85"/>
  <c r="S7" i="86" s="1"/>
  <c r="S6" i="86"/>
  <c r="E2" i="56"/>
  <c r="E6" i="31"/>
  <c r="E3" i="31"/>
  <c r="E3" i="56" s="1"/>
  <c r="E4" i="31"/>
  <c r="F2" i="31"/>
  <c r="D6" i="56"/>
  <c r="D9" i="31"/>
  <c r="D9" i="56" s="1"/>
  <c r="D7" i="31"/>
  <c r="D7" i="56" s="1"/>
  <c r="D5" i="31"/>
  <c r="D5" i="56" s="1"/>
  <c r="D4" i="56"/>
  <c r="S4" i="85"/>
  <c r="S4" i="86" s="1"/>
  <c r="S5" i="86"/>
  <c r="C4" i="31"/>
  <c r="C3" i="31"/>
  <c r="C3" i="56" s="1"/>
  <c r="C6" i="31"/>
  <c r="C6" i="56" s="1"/>
  <c r="B7" i="31"/>
  <c r="B7" i="56" s="1"/>
  <c r="B9" i="31"/>
  <c r="B9" i="56" s="1"/>
  <c r="S9" i="85"/>
  <c r="S9" i="86" s="1"/>
  <c r="D290" i="64"/>
  <c r="D291" i="64"/>
  <c r="S5" i="66"/>
  <c r="S6" i="66"/>
  <c r="S7" i="66"/>
  <c r="S8" i="66"/>
  <c r="S9" i="66"/>
  <c r="S10" i="66"/>
  <c r="S11" i="66"/>
  <c r="S12" i="66"/>
  <c r="S13" i="66"/>
  <c r="S14" i="66"/>
  <c r="S15" i="66"/>
  <c r="S16" i="66"/>
  <c r="S17" i="66"/>
  <c r="S18" i="66"/>
  <c r="S19" i="66"/>
  <c r="S20" i="66"/>
  <c r="S21" i="66"/>
  <c r="S22" i="66"/>
  <c r="S23" i="66"/>
  <c r="S24" i="66"/>
  <c r="S25" i="66"/>
  <c r="S26" i="66"/>
  <c r="S27" i="66"/>
  <c r="S28" i="66"/>
  <c r="S29" i="66"/>
  <c r="S30" i="66"/>
  <c r="S31" i="66"/>
  <c r="S32" i="66"/>
  <c r="S33" i="66"/>
  <c r="S34" i="66"/>
  <c r="S35" i="66"/>
  <c r="S36" i="66"/>
  <c r="S37" i="66"/>
  <c r="S38" i="66"/>
  <c r="S39" i="66"/>
  <c r="S40" i="66"/>
  <c r="S41" i="66"/>
  <c r="S42" i="66"/>
  <c r="S43" i="66"/>
  <c r="S44" i="66"/>
  <c r="S45" i="66"/>
  <c r="S46" i="66"/>
  <c r="S47" i="66"/>
  <c r="S48" i="66"/>
  <c r="S49" i="66"/>
  <c r="S50" i="66"/>
  <c r="S51" i="66"/>
  <c r="S52" i="66"/>
  <c r="S53" i="66"/>
  <c r="S54" i="66"/>
  <c r="S55" i="66"/>
  <c r="S56" i="66"/>
  <c r="S57" i="66"/>
  <c r="S58" i="66"/>
  <c r="S59" i="66"/>
  <c r="S60" i="66"/>
  <c r="S61" i="66"/>
  <c r="S62" i="66"/>
  <c r="S63" i="66"/>
  <c r="S64" i="66"/>
  <c r="S65" i="66"/>
  <c r="S66" i="66"/>
  <c r="S67" i="66"/>
  <c r="S68" i="66"/>
  <c r="S69" i="66"/>
  <c r="S70" i="66"/>
  <c r="S71" i="66"/>
  <c r="S72" i="66"/>
  <c r="S73" i="66"/>
  <c r="S74" i="66"/>
  <c r="S75" i="66"/>
  <c r="S76" i="66"/>
  <c r="S77" i="66"/>
  <c r="S78" i="66"/>
  <c r="S79" i="66"/>
  <c r="S80" i="66"/>
  <c r="S81" i="66"/>
  <c r="S82" i="66"/>
  <c r="S83" i="66"/>
  <c r="S84" i="66"/>
  <c r="S85" i="66"/>
  <c r="S86" i="66"/>
  <c r="S87" i="66"/>
  <c r="S88" i="66"/>
  <c r="S89" i="66"/>
  <c r="S90" i="66"/>
  <c r="S91" i="66"/>
  <c r="S92" i="66"/>
  <c r="S93" i="66"/>
  <c r="S94" i="66"/>
  <c r="S95" i="66"/>
  <c r="S96" i="66"/>
  <c r="S97" i="66"/>
  <c r="S98" i="66"/>
  <c r="S99" i="66"/>
  <c r="S100" i="66"/>
  <c r="S101" i="66"/>
  <c r="S102" i="66"/>
  <c r="S103" i="66"/>
  <c r="S104" i="66"/>
  <c r="S105" i="66"/>
  <c r="S106" i="66"/>
  <c r="S4" i="66"/>
  <c r="Q36" i="65" l="1"/>
  <c r="P36" i="65"/>
  <c r="O36" i="65"/>
  <c r="N36" i="65"/>
  <c r="M36" i="65"/>
  <c r="L36" i="65"/>
  <c r="M38" i="65"/>
  <c r="L38" i="65"/>
  <c r="M37" i="65"/>
  <c r="L37" i="65"/>
  <c r="Q39" i="65"/>
  <c r="Q35" i="65"/>
  <c r="M39" i="65"/>
  <c r="L39" i="65"/>
  <c r="Q38" i="65"/>
  <c r="P38" i="65"/>
  <c r="O38" i="65"/>
  <c r="P35" i="65"/>
  <c r="M35" i="65"/>
  <c r="L35" i="65"/>
  <c r="O35" i="65"/>
  <c r="N35" i="65"/>
  <c r="P39" i="65"/>
  <c r="N39" i="65"/>
  <c r="N38" i="65"/>
  <c r="Q37" i="65"/>
  <c r="P37" i="65"/>
  <c r="O37" i="65"/>
  <c r="N37" i="65"/>
  <c r="O39" i="65"/>
  <c r="D35" i="65"/>
  <c r="E42" i="65"/>
  <c r="E46" i="65" s="1"/>
  <c r="E43" i="65"/>
  <c r="E44" i="65"/>
  <c r="E45" i="65"/>
  <c r="E35" i="65"/>
  <c r="C39" i="65"/>
  <c r="G37" i="65"/>
  <c r="K35" i="65"/>
  <c r="F2" i="56"/>
  <c r="F6" i="31"/>
  <c r="F3" i="31"/>
  <c r="F3" i="56" s="1"/>
  <c r="F4" i="31"/>
  <c r="C5" i="31"/>
  <c r="C5" i="56" s="1"/>
  <c r="C4" i="56"/>
  <c r="E6" i="56"/>
  <c r="E9" i="31"/>
  <c r="E9" i="56" s="1"/>
  <c r="E7" i="31"/>
  <c r="E7" i="56" s="1"/>
  <c r="E5" i="31"/>
  <c r="E5" i="56" s="1"/>
  <c r="E4" i="56"/>
  <c r="C9" i="31"/>
  <c r="C9" i="56" s="1"/>
  <c r="C7" i="31"/>
  <c r="C7" i="56" s="1"/>
  <c r="E37" i="65"/>
  <c r="B39" i="65"/>
  <c r="K38" i="65"/>
  <c r="K36" i="65"/>
  <c r="F38" i="65"/>
  <c r="J35" i="65"/>
  <c r="G38" i="65"/>
  <c r="J36" i="65"/>
  <c r="E38" i="65"/>
  <c r="I36" i="65"/>
  <c r="G35" i="65"/>
  <c r="H36" i="65"/>
  <c r="D37" i="65"/>
  <c r="G36" i="65"/>
  <c r="F37" i="65"/>
  <c r="I35" i="65"/>
  <c r="F35" i="65"/>
  <c r="C38" i="65"/>
  <c r="F36" i="65"/>
  <c r="H35" i="65"/>
  <c r="D38" i="65"/>
  <c r="J39" i="65"/>
  <c r="E36" i="65"/>
  <c r="K39" i="65"/>
  <c r="I39" i="65"/>
  <c r="D36" i="65"/>
  <c r="C37" i="65"/>
  <c r="B35" i="65"/>
  <c r="H39" i="65"/>
  <c r="C36" i="65"/>
  <c r="G39" i="65"/>
  <c r="K37" i="65"/>
  <c r="F39" i="65"/>
  <c r="J37" i="65"/>
  <c r="E39" i="65"/>
  <c r="I37" i="65"/>
  <c r="D39" i="65"/>
  <c r="H37" i="65"/>
  <c r="B37" i="65"/>
  <c r="I38" i="65"/>
  <c r="B36" i="65"/>
  <c r="J38" i="65"/>
  <c r="C45" i="65"/>
  <c r="B44" i="65"/>
  <c r="B43" i="65"/>
  <c r="C42" i="65"/>
  <c r="C46" i="65" s="1"/>
  <c r="C44" i="65"/>
  <c r="D43" i="65"/>
  <c r="C43" i="65"/>
  <c r="D42" i="65"/>
  <c r="D45" i="65"/>
  <c r="D44" i="65"/>
  <c r="B45" i="65"/>
  <c r="B42" i="65"/>
  <c r="B46" i="65" s="1"/>
  <c r="B38" i="65"/>
  <c r="H38" i="65"/>
  <c r="C35" i="65"/>
  <c r="K46" i="65" l="1"/>
  <c r="J46" i="65"/>
  <c r="I46" i="65"/>
  <c r="J44" i="65"/>
  <c r="K44" i="65"/>
  <c r="I44" i="65"/>
  <c r="I45" i="65"/>
  <c r="K45" i="65"/>
  <c r="J45" i="65"/>
  <c r="I43" i="65"/>
  <c r="J43" i="65"/>
  <c r="K43" i="65"/>
  <c r="K42" i="65"/>
  <c r="J42" i="65"/>
  <c r="I42" i="65"/>
  <c r="F6" i="56"/>
  <c r="F7" i="31"/>
  <c r="F7" i="56" s="1"/>
  <c r="F9" i="31"/>
  <c r="F9" i="56" s="1"/>
  <c r="F5" i="31"/>
  <c r="F5" i="56" s="1"/>
  <c r="F4" i="56"/>
  <c r="D46" i="65"/>
  <c r="C288" i="64"/>
  <c r="D288" i="64"/>
  <c r="C289" i="64"/>
  <c r="D289" i="64"/>
  <c r="C290" i="64"/>
  <c r="C291" i="64"/>
  <c r="C337" i="63"/>
  <c r="C338" i="63"/>
  <c r="C339" i="63"/>
  <c r="C340" i="63"/>
  <c r="C329" i="63"/>
  <c r="C330" i="63"/>
  <c r="C331" i="63"/>
  <c r="C332" i="63"/>
  <c r="C333" i="63"/>
  <c r="C334" i="63"/>
  <c r="C335" i="63"/>
  <c r="C336" i="63"/>
  <c r="O17" i="65" l="1"/>
  <c r="I18" i="65"/>
  <c r="I16" i="65"/>
  <c r="O26" i="65"/>
  <c r="M24" i="65"/>
  <c r="K22" i="65"/>
  <c r="I20" i="65"/>
  <c r="Q17" i="65"/>
  <c r="N26" i="65"/>
  <c r="L24" i="65"/>
  <c r="J22" i="65"/>
  <c r="H20" i="65"/>
  <c r="P17" i="65"/>
  <c r="M26" i="65"/>
  <c r="K24" i="65"/>
  <c r="I22" i="65"/>
  <c r="Q19" i="65"/>
  <c r="L26" i="65"/>
  <c r="J24" i="65"/>
  <c r="H22" i="65"/>
  <c r="P19" i="65"/>
  <c r="N17" i="65"/>
  <c r="H18" i="65"/>
  <c r="P26" i="65"/>
  <c r="L22" i="65"/>
  <c r="J20" i="65"/>
  <c r="K26" i="65"/>
  <c r="I24" i="65"/>
  <c r="Q21" i="65"/>
  <c r="O19" i="65"/>
  <c r="M17" i="65"/>
  <c r="J26" i="65"/>
  <c r="H24" i="65"/>
  <c r="P21" i="65"/>
  <c r="N19" i="65"/>
  <c r="L17" i="65"/>
  <c r="I26" i="65"/>
  <c r="Q23" i="65"/>
  <c r="O21" i="65"/>
  <c r="M19" i="65"/>
  <c r="K17" i="65"/>
  <c r="H26" i="65"/>
  <c r="P23" i="65"/>
  <c r="N21" i="65"/>
  <c r="L19" i="65"/>
  <c r="J17" i="65"/>
  <c r="N24" i="65"/>
  <c r="Q25" i="65"/>
  <c r="O23" i="65"/>
  <c r="M21" i="65"/>
  <c r="K19" i="65"/>
  <c r="I17" i="65"/>
  <c r="P25" i="65"/>
  <c r="N23" i="65"/>
  <c r="L21" i="65"/>
  <c r="J19" i="65"/>
  <c r="H17" i="65"/>
  <c r="Q27" i="65"/>
  <c r="O25" i="65"/>
  <c r="M23" i="65"/>
  <c r="K21" i="65"/>
  <c r="I19" i="65"/>
  <c r="Q16" i="65"/>
  <c r="P27" i="65"/>
  <c r="N25" i="65"/>
  <c r="L23" i="65"/>
  <c r="J21" i="65"/>
  <c r="H19" i="65"/>
  <c r="P16" i="65"/>
  <c r="O27" i="65"/>
  <c r="M25" i="65"/>
  <c r="K23" i="65"/>
  <c r="I21" i="65"/>
  <c r="Q18" i="65"/>
  <c r="O16" i="65"/>
  <c r="N27" i="65"/>
  <c r="L25" i="65"/>
  <c r="J23" i="65"/>
  <c r="H21" i="65"/>
  <c r="P18" i="65"/>
  <c r="N16" i="65"/>
  <c r="M27" i="65"/>
  <c r="K25" i="65"/>
  <c r="I23" i="65"/>
  <c r="Q20" i="65"/>
  <c r="O18" i="65"/>
  <c r="M16" i="65"/>
  <c r="L27" i="65"/>
  <c r="J25" i="65"/>
  <c r="H23" i="65"/>
  <c r="P20" i="65"/>
  <c r="N18" i="65"/>
  <c r="L16" i="65"/>
  <c r="K27" i="65"/>
  <c r="I25" i="65"/>
  <c r="Q22" i="65"/>
  <c r="O20" i="65"/>
  <c r="M18" i="65"/>
  <c r="K16" i="65"/>
  <c r="J27" i="65"/>
  <c r="H25" i="65"/>
  <c r="P22" i="65"/>
  <c r="N20" i="65"/>
  <c r="L18" i="65"/>
  <c r="J16" i="65"/>
  <c r="I27" i="65"/>
  <c r="Q24" i="65"/>
  <c r="O22" i="65"/>
  <c r="M20" i="65"/>
  <c r="K18" i="65"/>
  <c r="H27" i="65"/>
  <c r="P24" i="65"/>
  <c r="N22" i="65"/>
  <c r="L20" i="65"/>
  <c r="J18" i="65"/>
  <c r="H16" i="65"/>
  <c r="Q26" i="65"/>
  <c r="O24" i="65"/>
  <c r="M22" i="65"/>
  <c r="K20" i="65"/>
  <c r="G26" i="65"/>
  <c r="G27" i="65"/>
  <c r="G25" i="65"/>
  <c r="C280" i="64"/>
  <c r="D280" i="64"/>
  <c r="C281" i="64"/>
  <c r="D281" i="64"/>
  <c r="C282" i="64"/>
  <c r="D282" i="64"/>
  <c r="C283" i="64"/>
  <c r="D283" i="64"/>
  <c r="C284" i="64"/>
  <c r="D284" i="64"/>
  <c r="C285" i="64"/>
  <c r="D285" i="64"/>
  <c r="C286" i="64"/>
  <c r="D286" i="64"/>
  <c r="C287" i="64"/>
  <c r="D287" i="64"/>
  <c r="AB9" i="58" l="1"/>
  <c r="AC9" i="58" s="1"/>
  <c r="AD9" i="58" s="1"/>
  <c r="AE9" i="58" s="1"/>
  <c r="AF9" i="58" s="1"/>
  <c r="AG9" i="58" s="1"/>
  <c r="AH9" i="58" s="1"/>
  <c r="AI9" i="58" s="1"/>
  <c r="AJ9" i="58" s="1"/>
  <c r="AK9" i="58" s="1"/>
  <c r="AL9" i="58" s="1"/>
  <c r="AM9" i="58" s="1"/>
  <c r="AN9" i="58" s="1"/>
  <c r="AO9" i="58" s="1"/>
  <c r="AP9" i="58" s="1"/>
  <c r="AQ9" i="58" s="1"/>
  <c r="AR9" i="58" s="1"/>
  <c r="AS9" i="58" s="1"/>
  <c r="AT9" i="58" s="1"/>
  <c r="AU9" i="58" s="1"/>
  <c r="AV9" i="58" s="1"/>
  <c r="AW9" i="58" s="1"/>
  <c r="AX9" i="58" s="1"/>
  <c r="AY9" i="58" s="1"/>
  <c r="AZ9" i="58" s="1"/>
  <c r="BA9" i="58" s="1"/>
  <c r="BB9" i="58" s="1"/>
  <c r="BC9" i="58" s="1"/>
  <c r="BD9" i="58" s="1"/>
  <c r="BE9" i="58" s="1"/>
  <c r="BF9" i="58" s="1"/>
  <c r="BG9" i="58" s="1"/>
  <c r="BH9" i="58" s="1"/>
  <c r="BI9" i="58" s="1"/>
  <c r="BJ9" i="58" s="1"/>
  <c r="BK9" i="58" s="1"/>
  <c r="BL9" i="58" s="1"/>
  <c r="BM9" i="58" s="1"/>
  <c r="BN9" i="58" s="1"/>
  <c r="BO9" i="58" s="1"/>
  <c r="BP9" i="58" s="1"/>
  <c r="BQ9" i="58" s="1"/>
  <c r="BR9" i="58" s="1"/>
  <c r="BS9" i="58" s="1"/>
  <c r="BT9" i="58" s="1"/>
  <c r="BU9" i="58" s="1"/>
  <c r="BV9" i="58" s="1"/>
  <c r="BW9" i="58" s="1"/>
  <c r="BX9" i="58" s="1"/>
  <c r="BY9" i="58" s="1"/>
  <c r="AB8" i="58"/>
  <c r="AC8" i="58" s="1"/>
  <c r="AD8" i="58" s="1"/>
  <c r="AE8" i="58" s="1"/>
  <c r="AF8" i="58" s="1"/>
  <c r="AG8" i="58" s="1"/>
  <c r="AH8" i="58" s="1"/>
  <c r="AI8" i="58" s="1"/>
  <c r="AJ8" i="58" s="1"/>
  <c r="AK8" i="58" s="1"/>
  <c r="AL8" i="58" s="1"/>
  <c r="AM8" i="58" s="1"/>
  <c r="AN8" i="58" s="1"/>
  <c r="AO8" i="58" s="1"/>
  <c r="AP8" i="58" s="1"/>
  <c r="AQ8" i="58" s="1"/>
  <c r="AR8" i="58" s="1"/>
  <c r="AS8" i="58" s="1"/>
  <c r="AT8" i="58" s="1"/>
  <c r="AU8" i="58" s="1"/>
  <c r="AV8" i="58" s="1"/>
  <c r="AW8" i="58" s="1"/>
  <c r="AX8" i="58" s="1"/>
  <c r="AY8" i="58" s="1"/>
  <c r="AZ8" i="58" s="1"/>
  <c r="BA8" i="58" s="1"/>
  <c r="BB8" i="58" s="1"/>
  <c r="BC8" i="58" s="1"/>
  <c r="BD8" i="58" s="1"/>
  <c r="BE8" i="58" s="1"/>
  <c r="BF8" i="58" s="1"/>
  <c r="BG8" i="58" s="1"/>
  <c r="BH8" i="58" s="1"/>
  <c r="BI8" i="58" s="1"/>
  <c r="BJ8" i="58" s="1"/>
  <c r="BK8" i="58" s="1"/>
  <c r="BL8" i="58" s="1"/>
  <c r="BM8" i="58" s="1"/>
  <c r="BN8" i="58" s="1"/>
  <c r="BO8" i="58" s="1"/>
  <c r="BP8" i="58" s="1"/>
  <c r="BQ8" i="58" s="1"/>
  <c r="BR8" i="58" s="1"/>
  <c r="BS8" i="58" s="1"/>
  <c r="BT8" i="58" s="1"/>
  <c r="BU8" i="58" s="1"/>
  <c r="BV8" i="58" s="1"/>
  <c r="BW8" i="58" s="1"/>
  <c r="BX8" i="58" s="1"/>
  <c r="BY8" i="58" s="1"/>
  <c r="AB7" i="58"/>
  <c r="AC7" i="58" s="1"/>
  <c r="AD7" i="58" s="1"/>
  <c r="AE7" i="58" s="1"/>
  <c r="AF7" i="58" s="1"/>
  <c r="AG7" i="58" s="1"/>
  <c r="AH7" i="58" s="1"/>
  <c r="AI7" i="58" s="1"/>
  <c r="AJ7" i="58" s="1"/>
  <c r="AK7" i="58" s="1"/>
  <c r="AL7" i="58" s="1"/>
  <c r="AM7" i="58" s="1"/>
  <c r="AN7" i="58" s="1"/>
  <c r="AO7" i="58" s="1"/>
  <c r="AP7" i="58" s="1"/>
  <c r="AQ7" i="58" s="1"/>
  <c r="AR7" i="58" s="1"/>
  <c r="AS7" i="58" s="1"/>
  <c r="AT7" i="58" s="1"/>
  <c r="AU7" i="58" s="1"/>
  <c r="AV7" i="58" s="1"/>
  <c r="AW7" i="58" s="1"/>
  <c r="AX7" i="58" s="1"/>
  <c r="AY7" i="58" s="1"/>
  <c r="AZ7" i="58" s="1"/>
  <c r="BA7" i="58" s="1"/>
  <c r="BB7" i="58" s="1"/>
  <c r="BC7" i="58" s="1"/>
  <c r="BD7" i="58" s="1"/>
  <c r="BE7" i="58" s="1"/>
  <c r="BF7" i="58" s="1"/>
  <c r="BG7" i="58" s="1"/>
  <c r="BH7" i="58" s="1"/>
  <c r="BI7" i="58" s="1"/>
  <c r="BJ7" i="58" s="1"/>
  <c r="BK7" i="58" s="1"/>
  <c r="BL7" i="58" s="1"/>
  <c r="BM7" i="58" s="1"/>
  <c r="BN7" i="58" s="1"/>
  <c r="BO7" i="58" s="1"/>
  <c r="BP7" i="58" s="1"/>
  <c r="BQ7" i="58" s="1"/>
  <c r="BR7" i="58" s="1"/>
  <c r="BS7" i="58" s="1"/>
  <c r="BT7" i="58" s="1"/>
  <c r="BU7" i="58" s="1"/>
  <c r="BV7" i="58" s="1"/>
  <c r="BW7" i="58" s="1"/>
  <c r="BX7" i="58" s="1"/>
  <c r="BY7" i="58" s="1"/>
  <c r="AB6" i="58"/>
  <c r="AC6" i="58" s="1"/>
  <c r="AD6" i="58" s="1"/>
  <c r="AE6" i="58" s="1"/>
  <c r="AF6" i="58" s="1"/>
  <c r="AG6" i="58" s="1"/>
  <c r="AH6" i="58" s="1"/>
  <c r="AI6" i="58" s="1"/>
  <c r="AJ6" i="58" s="1"/>
  <c r="AK6" i="58" s="1"/>
  <c r="AL6" i="58" s="1"/>
  <c r="AM6" i="58" s="1"/>
  <c r="AN6" i="58" s="1"/>
  <c r="AO6" i="58" s="1"/>
  <c r="AP6" i="58" s="1"/>
  <c r="AQ6" i="58" s="1"/>
  <c r="AR6" i="58" s="1"/>
  <c r="AS6" i="58" s="1"/>
  <c r="AT6" i="58" s="1"/>
  <c r="AU6" i="58" s="1"/>
  <c r="AV6" i="58" s="1"/>
  <c r="AW6" i="58" s="1"/>
  <c r="AX6" i="58" s="1"/>
  <c r="AY6" i="58" s="1"/>
  <c r="AZ6" i="58" s="1"/>
  <c r="BA6" i="58" s="1"/>
  <c r="BB6" i="58" s="1"/>
  <c r="BC6" i="58" s="1"/>
  <c r="BD6" i="58" s="1"/>
  <c r="BE6" i="58" s="1"/>
  <c r="BF6" i="58" s="1"/>
  <c r="BG6" i="58" s="1"/>
  <c r="BH6" i="58" s="1"/>
  <c r="BI6" i="58" s="1"/>
  <c r="BJ6" i="58" s="1"/>
  <c r="BK6" i="58" s="1"/>
  <c r="BL6" i="58" s="1"/>
  <c r="BM6" i="58" s="1"/>
  <c r="BN6" i="58" s="1"/>
  <c r="BO6" i="58" s="1"/>
  <c r="BP6" i="58" s="1"/>
  <c r="BQ6" i="58" s="1"/>
  <c r="BR6" i="58" s="1"/>
  <c r="BS6" i="58" s="1"/>
  <c r="BT6" i="58" s="1"/>
  <c r="BU6" i="58" s="1"/>
  <c r="BV6" i="58" s="1"/>
  <c r="BW6" i="58" s="1"/>
  <c r="BX6" i="58" s="1"/>
  <c r="BY6" i="58" s="1"/>
  <c r="AB5" i="58"/>
  <c r="AC5" i="58" s="1"/>
  <c r="AD5" i="58" s="1"/>
  <c r="AE5" i="58" s="1"/>
  <c r="AF5" i="58" s="1"/>
  <c r="AG5" i="58" s="1"/>
  <c r="AH5" i="58" s="1"/>
  <c r="AI5" i="58" s="1"/>
  <c r="AJ5" i="58" s="1"/>
  <c r="AK5" i="58" s="1"/>
  <c r="AL5" i="58" s="1"/>
  <c r="AM5" i="58" s="1"/>
  <c r="AN5" i="58" s="1"/>
  <c r="AO5" i="58" s="1"/>
  <c r="AP5" i="58" s="1"/>
  <c r="AQ5" i="58" s="1"/>
  <c r="AR5" i="58" s="1"/>
  <c r="AS5" i="58" s="1"/>
  <c r="AT5" i="58" s="1"/>
  <c r="AU5" i="58" s="1"/>
  <c r="AV5" i="58" s="1"/>
  <c r="AW5" i="58" s="1"/>
  <c r="AX5" i="58" s="1"/>
  <c r="AY5" i="58" s="1"/>
  <c r="AZ5" i="58" s="1"/>
  <c r="BA5" i="58" s="1"/>
  <c r="BB5" i="58" s="1"/>
  <c r="BC5" i="58" s="1"/>
  <c r="BD5" i="58" s="1"/>
  <c r="BE5" i="58" s="1"/>
  <c r="BF5" i="58" s="1"/>
  <c r="BG5" i="58" s="1"/>
  <c r="BH5" i="58" s="1"/>
  <c r="BI5" i="58" s="1"/>
  <c r="BJ5" i="58" s="1"/>
  <c r="BK5" i="58" s="1"/>
  <c r="BL5" i="58" s="1"/>
  <c r="BM5" i="58" s="1"/>
  <c r="BN5" i="58" s="1"/>
  <c r="BO5" i="58" s="1"/>
  <c r="BP5" i="58" s="1"/>
  <c r="BQ5" i="58" s="1"/>
  <c r="BR5" i="58" s="1"/>
  <c r="BS5" i="58" s="1"/>
  <c r="BT5" i="58" s="1"/>
  <c r="BU5" i="58" s="1"/>
  <c r="BV5" i="58" s="1"/>
  <c r="BW5" i="58" s="1"/>
  <c r="BX5" i="58" s="1"/>
  <c r="BY5" i="58" s="1"/>
  <c r="AB4" i="58"/>
  <c r="AC4" i="58" s="1"/>
  <c r="AD4" i="58" s="1"/>
  <c r="AE4" i="58" s="1"/>
  <c r="AF4" i="58" s="1"/>
  <c r="AG4" i="58" s="1"/>
  <c r="AH4" i="58" s="1"/>
  <c r="AI4" i="58" s="1"/>
  <c r="AJ4" i="58" s="1"/>
  <c r="AK4" i="58" s="1"/>
  <c r="AL4" i="58" s="1"/>
  <c r="AM4" i="58" s="1"/>
  <c r="AN4" i="58" s="1"/>
  <c r="AO4" i="58" s="1"/>
  <c r="AP4" i="58" s="1"/>
  <c r="AQ4" i="58" s="1"/>
  <c r="AR4" i="58" s="1"/>
  <c r="AS4" i="58" s="1"/>
  <c r="AT4" i="58" s="1"/>
  <c r="AU4" i="58" s="1"/>
  <c r="AV4" i="58" s="1"/>
  <c r="AW4" i="58" s="1"/>
  <c r="AX4" i="58" s="1"/>
  <c r="AY4" i="58" s="1"/>
  <c r="AZ4" i="58" s="1"/>
  <c r="BA4" i="58" s="1"/>
  <c r="BB4" i="58" s="1"/>
  <c r="BC4" i="58" s="1"/>
  <c r="BD4" i="58" s="1"/>
  <c r="BE4" i="58" s="1"/>
  <c r="BF4" i="58" s="1"/>
  <c r="BG4" i="58" s="1"/>
  <c r="BH4" i="58" s="1"/>
  <c r="BI4" i="58" s="1"/>
  <c r="BJ4" i="58" s="1"/>
  <c r="BK4" i="58" s="1"/>
  <c r="BL4" i="58" s="1"/>
  <c r="BM4" i="58" s="1"/>
  <c r="BN4" i="58" s="1"/>
  <c r="BO4" i="58" s="1"/>
  <c r="BP4" i="58" s="1"/>
  <c r="BQ4" i="58" s="1"/>
  <c r="BR4" i="58" s="1"/>
  <c r="BS4" i="58" s="1"/>
  <c r="BT4" i="58" s="1"/>
  <c r="BU4" i="58" s="1"/>
  <c r="BV4" i="58" s="1"/>
  <c r="BW4" i="58" s="1"/>
  <c r="BX4" i="58" s="1"/>
  <c r="BY4" i="58" s="1"/>
  <c r="AB3" i="58"/>
  <c r="AC3" i="58" s="1"/>
  <c r="AD3" i="58" s="1"/>
  <c r="AE3" i="58" s="1"/>
  <c r="AF3" i="58" s="1"/>
  <c r="AG3" i="58" s="1"/>
  <c r="AH3" i="58" s="1"/>
  <c r="AI3" i="58" s="1"/>
  <c r="AJ3" i="58" s="1"/>
  <c r="AK3" i="58" s="1"/>
  <c r="AL3" i="58" s="1"/>
  <c r="AM3" i="58" s="1"/>
  <c r="AN3" i="58" s="1"/>
  <c r="AO3" i="58" s="1"/>
  <c r="AP3" i="58" s="1"/>
  <c r="AQ3" i="58" s="1"/>
  <c r="AR3" i="58" s="1"/>
  <c r="AS3" i="58" s="1"/>
  <c r="AT3" i="58" s="1"/>
  <c r="AU3" i="58" s="1"/>
  <c r="AV3" i="58" s="1"/>
  <c r="AW3" i="58" s="1"/>
  <c r="AX3" i="58" s="1"/>
  <c r="AY3" i="58" s="1"/>
  <c r="AZ3" i="58" s="1"/>
  <c r="BA3" i="58" s="1"/>
  <c r="BB3" i="58" s="1"/>
  <c r="BC3" i="58" s="1"/>
  <c r="BD3" i="58" s="1"/>
  <c r="BE3" i="58" s="1"/>
  <c r="BF3" i="58" s="1"/>
  <c r="BG3" i="58" s="1"/>
  <c r="BH3" i="58" s="1"/>
  <c r="BI3" i="58" s="1"/>
  <c r="BJ3" i="58" s="1"/>
  <c r="BK3" i="58" s="1"/>
  <c r="BL3" i="58" s="1"/>
  <c r="BM3" i="58" s="1"/>
  <c r="BN3" i="58" s="1"/>
  <c r="BO3" i="58" s="1"/>
  <c r="BP3" i="58" s="1"/>
  <c r="BQ3" i="58" s="1"/>
  <c r="BR3" i="58" s="1"/>
  <c r="BS3" i="58" s="1"/>
  <c r="BT3" i="58" s="1"/>
  <c r="BU3" i="58" s="1"/>
  <c r="BV3" i="58" s="1"/>
  <c r="BW3" i="58" s="1"/>
  <c r="BX3" i="58" s="1"/>
  <c r="BY3" i="58" s="1"/>
  <c r="AB2" i="58"/>
  <c r="AC2" i="58" s="1"/>
  <c r="AD2" i="58" s="1"/>
  <c r="AE2" i="58" s="1"/>
  <c r="AF2" i="58" s="1"/>
  <c r="AG2" i="58" s="1"/>
  <c r="AH2" i="58" s="1"/>
  <c r="AI2" i="58" s="1"/>
  <c r="AJ2" i="58" s="1"/>
  <c r="AK2" i="58" s="1"/>
  <c r="AL2" i="58" s="1"/>
  <c r="AM2" i="58" s="1"/>
  <c r="AN2" i="58" s="1"/>
  <c r="AO2" i="58" s="1"/>
  <c r="AP2" i="58" s="1"/>
  <c r="AQ2" i="58" s="1"/>
  <c r="AR2" i="58" s="1"/>
  <c r="AS2" i="58" s="1"/>
  <c r="AT2" i="58" s="1"/>
  <c r="AU2" i="58" s="1"/>
  <c r="AV2" i="58" s="1"/>
  <c r="AW2" i="58" s="1"/>
  <c r="AX2" i="58" s="1"/>
  <c r="AY2" i="58" s="1"/>
  <c r="AZ2" i="58" s="1"/>
  <c r="BA2" i="58" s="1"/>
  <c r="BB2" i="58" s="1"/>
  <c r="BC2" i="58" s="1"/>
  <c r="BD2" i="58" s="1"/>
  <c r="BE2" i="58" s="1"/>
  <c r="BF2" i="58" s="1"/>
  <c r="BG2" i="58" s="1"/>
  <c r="BH2" i="58" s="1"/>
  <c r="BI2" i="58" s="1"/>
  <c r="BJ2" i="58" s="1"/>
  <c r="BK2" i="58" s="1"/>
  <c r="BL2" i="58" s="1"/>
  <c r="BM2" i="58" s="1"/>
  <c r="BN2" i="58" s="1"/>
  <c r="BO2" i="58" s="1"/>
  <c r="BP2" i="58" s="1"/>
  <c r="BQ2" i="58" s="1"/>
  <c r="BR2" i="58" s="1"/>
  <c r="BS2" i="58" s="1"/>
  <c r="BT2" i="58" s="1"/>
  <c r="BU2" i="58" s="1"/>
  <c r="BV2" i="58" s="1"/>
  <c r="BW2" i="58" s="1"/>
  <c r="BX2" i="58" s="1"/>
  <c r="BY2" i="58" s="1"/>
  <c r="AB8" i="56"/>
  <c r="AC8" i="56" s="1"/>
  <c r="AD8" i="56" s="1"/>
  <c r="AE8" i="56" s="1"/>
  <c r="AF8" i="56" s="1"/>
  <c r="AG8" i="56" s="1"/>
  <c r="AH8" i="56" s="1"/>
  <c r="AI8" i="56" s="1"/>
  <c r="AJ8" i="56" s="1"/>
  <c r="AK8" i="56" s="1"/>
  <c r="AL8" i="56" s="1"/>
  <c r="AM8" i="56" s="1"/>
  <c r="AN8" i="56" s="1"/>
  <c r="AO8" i="56" s="1"/>
  <c r="AP8" i="56" s="1"/>
  <c r="AQ8" i="56" s="1"/>
  <c r="AR8" i="56" s="1"/>
  <c r="AS8" i="56" s="1"/>
  <c r="AT8" i="56" s="1"/>
  <c r="AU8" i="56" s="1"/>
  <c r="AV8" i="56" s="1"/>
  <c r="AW8" i="56" s="1"/>
  <c r="AX8" i="56" s="1"/>
  <c r="AY8" i="56" s="1"/>
  <c r="AZ8" i="56" s="1"/>
  <c r="BA8" i="56" s="1"/>
  <c r="BB8" i="56" s="1"/>
  <c r="BC8" i="56" s="1"/>
  <c r="BD8" i="56" s="1"/>
  <c r="BE8" i="56" s="1"/>
  <c r="BF8" i="56" s="1"/>
  <c r="BG8" i="56" s="1"/>
  <c r="BH8" i="56" s="1"/>
  <c r="BI8" i="56" s="1"/>
  <c r="BJ8" i="56" s="1"/>
  <c r="BK8" i="56" s="1"/>
  <c r="BL8" i="56" s="1"/>
  <c r="BM8" i="56" s="1"/>
  <c r="BN8" i="56" s="1"/>
  <c r="BO8" i="56" s="1"/>
  <c r="BP8" i="56" s="1"/>
  <c r="BQ8" i="56" s="1"/>
  <c r="BR8" i="56" s="1"/>
  <c r="BS8" i="56" s="1"/>
  <c r="BT8" i="56" s="1"/>
  <c r="BU8" i="56" s="1"/>
  <c r="BV8" i="56" s="1"/>
  <c r="BW8" i="56" s="1"/>
  <c r="BX8" i="56" s="1"/>
  <c r="BY8" i="56" s="1"/>
  <c r="AB8" i="55"/>
  <c r="AC8" i="55" s="1"/>
  <c r="AD8" i="55" s="1"/>
  <c r="AE8" i="55" s="1"/>
  <c r="AF8" i="55" s="1"/>
  <c r="AG8" i="55" s="1"/>
  <c r="AH8" i="55" s="1"/>
  <c r="AI8" i="55" s="1"/>
  <c r="AJ8" i="55" s="1"/>
  <c r="AK8" i="55" s="1"/>
  <c r="AL8" i="55" s="1"/>
  <c r="AM8" i="55" s="1"/>
  <c r="AN8" i="55" s="1"/>
  <c r="AO8" i="55" s="1"/>
  <c r="AP8" i="55" s="1"/>
  <c r="AQ8" i="55" s="1"/>
  <c r="AR8" i="55" s="1"/>
  <c r="AS8" i="55" s="1"/>
  <c r="AT8" i="55" s="1"/>
  <c r="AU8" i="55" s="1"/>
  <c r="AV8" i="55" s="1"/>
  <c r="AW8" i="55" s="1"/>
  <c r="AX8" i="55" s="1"/>
  <c r="AY8" i="55" s="1"/>
  <c r="AZ8" i="55" s="1"/>
  <c r="BA8" i="55" s="1"/>
  <c r="BB8" i="55" s="1"/>
  <c r="BC8" i="55" s="1"/>
  <c r="BD8" i="55" s="1"/>
  <c r="BE8" i="55" s="1"/>
  <c r="BF8" i="55" s="1"/>
  <c r="BG8" i="55" s="1"/>
  <c r="BH8" i="55" s="1"/>
  <c r="BI8" i="55" s="1"/>
  <c r="BJ8" i="55" s="1"/>
  <c r="BK8" i="55" s="1"/>
  <c r="BL8" i="55" s="1"/>
  <c r="BM8" i="55" s="1"/>
  <c r="BN8" i="55" s="1"/>
  <c r="BO8" i="55" s="1"/>
  <c r="BP8" i="55" s="1"/>
  <c r="BQ8" i="55" s="1"/>
  <c r="BR8" i="55" s="1"/>
  <c r="BS8" i="55" s="1"/>
  <c r="BT8" i="55" s="1"/>
  <c r="BU8" i="55" s="1"/>
  <c r="BV8" i="55" s="1"/>
  <c r="BW8" i="55" s="1"/>
  <c r="BX8" i="55" s="1"/>
  <c r="BY8" i="55" s="1"/>
  <c r="AB7" i="55"/>
  <c r="AC7" i="55" s="1"/>
  <c r="AD7" i="55" s="1"/>
  <c r="AE7" i="55" s="1"/>
  <c r="AF7" i="55" s="1"/>
  <c r="AG7" i="55" s="1"/>
  <c r="AH7" i="55" s="1"/>
  <c r="AI7" i="55" s="1"/>
  <c r="AJ7" i="55" s="1"/>
  <c r="AK7" i="55" s="1"/>
  <c r="AL7" i="55" s="1"/>
  <c r="AM7" i="55" s="1"/>
  <c r="AN7" i="55" s="1"/>
  <c r="AO7" i="55" s="1"/>
  <c r="AP7" i="55" s="1"/>
  <c r="AQ7" i="55" s="1"/>
  <c r="AR7" i="55" s="1"/>
  <c r="AS7" i="55" s="1"/>
  <c r="AT7" i="55" s="1"/>
  <c r="AU7" i="55" s="1"/>
  <c r="AV7" i="55" s="1"/>
  <c r="AW7" i="55" s="1"/>
  <c r="AX7" i="55" s="1"/>
  <c r="AY7" i="55" s="1"/>
  <c r="AZ7" i="55" s="1"/>
  <c r="BA7" i="55" s="1"/>
  <c r="BB7" i="55" s="1"/>
  <c r="BC7" i="55" s="1"/>
  <c r="BD7" i="55" s="1"/>
  <c r="BE7" i="55" s="1"/>
  <c r="BF7" i="55" s="1"/>
  <c r="BG7" i="55" s="1"/>
  <c r="BH7" i="55" s="1"/>
  <c r="BI7" i="55" s="1"/>
  <c r="BJ7" i="55" s="1"/>
  <c r="BK7" i="55" s="1"/>
  <c r="BL7" i="55" s="1"/>
  <c r="BM7" i="55" s="1"/>
  <c r="BN7" i="55" s="1"/>
  <c r="BO7" i="55" s="1"/>
  <c r="BP7" i="55" s="1"/>
  <c r="BQ7" i="55" s="1"/>
  <c r="BR7" i="55" s="1"/>
  <c r="BS7" i="55" s="1"/>
  <c r="BT7" i="55" s="1"/>
  <c r="BU7" i="55" s="1"/>
  <c r="BV7" i="55" s="1"/>
  <c r="BW7" i="55" s="1"/>
  <c r="BX7" i="55" s="1"/>
  <c r="BY7" i="55" s="1"/>
  <c r="AB5" i="55"/>
  <c r="AC5" i="55" s="1"/>
  <c r="AD5" i="55" s="1"/>
  <c r="AE5" i="55" s="1"/>
  <c r="AF5" i="55" s="1"/>
  <c r="AG5" i="55" s="1"/>
  <c r="AH5" i="55" s="1"/>
  <c r="AI5" i="55" s="1"/>
  <c r="AJ5" i="55" s="1"/>
  <c r="AK5" i="55" s="1"/>
  <c r="AL5" i="55" s="1"/>
  <c r="AM5" i="55" s="1"/>
  <c r="AN5" i="55" s="1"/>
  <c r="AO5" i="55" s="1"/>
  <c r="AP5" i="55" s="1"/>
  <c r="AQ5" i="55" s="1"/>
  <c r="AR5" i="55" s="1"/>
  <c r="AS5" i="55" s="1"/>
  <c r="AT5" i="55" s="1"/>
  <c r="AU5" i="55" s="1"/>
  <c r="AV5" i="55" s="1"/>
  <c r="AW5" i="55" s="1"/>
  <c r="AX5" i="55" s="1"/>
  <c r="AY5" i="55" s="1"/>
  <c r="AZ5" i="55" s="1"/>
  <c r="BA5" i="55" s="1"/>
  <c r="BB5" i="55" s="1"/>
  <c r="BC5" i="55" s="1"/>
  <c r="BD5" i="55" s="1"/>
  <c r="BE5" i="55" s="1"/>
  <c r="BF5" i="55" s="1"/>
  <c r="BG5" i="55" s="1"/>
  <c r="BH5" i="55" s="1"/>
  <c r="BI5" i="55" s="1"/>
  <c r="BJ5" i="55" s="1"/>
  <c r="BK5" i="55" s="1"/>
  <c r="BL5" i="55" s="1"/>
  <c r="BM5" i="55" s="1"/>
  <c r="BN5" i="55" s="1"/>
  <c r="BO5" i="55" s="1"/>
  <c r="BP5" i="55" s="1"/>
  <c r="BQ5" i="55" s="1"/>
  <c r="BR5" i="55" s="1"/>
  <c r="BS5" i="55" s="1"/>
  <c r="BT5" i="55" s="1"/>
  <c r="BU5" i="55" s="1"/>
  <c r="BV5" i="55" s="1"/>
  <c r="BW5" i="55" s="1"/>
  <c r="BX5" i="55" s="1"/>
  <c r="BY5" i="55" s="1"/>
  <c r="AB4" i="55"/>
  <c r="AC4" i="55" s="1"/>
  <c r="AD4" i="55" s="1"/>
  <c r="AE4" i="55" s="1"/>
  <c r="AF4" i="55" s="1"/>
  <c r="AG4" i="55" s="1"/>
  <c r="AH4" i="55" s="1"/>
  <c r="AI4" i="55" s="1"/>
  <c r="AJ4" i="55" s="1"/>
  <c r="AK4" i="55" s="1"/>
  <c r="AL4" i="55" s="1"/>
  <c r="AM4" i="55" s="1"/>
  <c r="AN4" i="55" s="1"/>
  <c r="AO4" i="55" s="1"/>
  <c r="AP4" i="55" s="1"/>
  <c r="AQ4" i="55" s="1"/>
  <c r="AR4" i="55" s="1"/>
  <c r="AS4" i="55" s="1"/>
  <c r="AT4" i="55" s="1"/>
  <c r="AU4" i="55" s="1"/>
  <c r="AV4" i="55" s="1"/>
  <c r="AW4" i="55" s="1"/>
  <c r="AX4" i="55" s="1"/>
  <c r="AY4" i="55" s="1"/>
  <c r="AZ4" i="55" s="1"/>
  <c r="BA4" i="55" s="1"/>
  <c r="BB4" i="55" s="1"/>
  <c r="BC4" i="55" s="1"/>
  <c r="BD4" i="55" s="1"/>
  <c r="BE4" i="55" s="1"/>
  <c r="BF4" i="55" s="1"/>
  <c r="BG4" i="55" s="1"/>
  <c r="BH4" i="55" s="1"/>
  <c r="BI4" i="55" s="1"/>
  <c r="BJ4" i="55" s="1"/>
  <c r="BK4" i="55" s="1"/>
  <c r="BL4" i="55" s="1"/>
  <c r="BM4" i="55" s="1"/>
  <c r="BN4" i="55" s="1"/>
  <c r="BO4" i="55" s="1"/>
  <c r="BP4" i="55" s="1"/>
  <c r="BQ4" i="55" s="1"/>
  <c r="BR4" i="55" s="1"/>
  <c r="BS4" i="55" s="1"/>
  <c r="BT4" i="55" s="1"/>
  <c r="BU4" i="55" s="1"/>
  <c r="BV4" i="55" s="1"/>
  <c r="BW4" i="55" s="1"/>
  <c r="BX4" i="55" s="1"/>
  <c r="BY4" i="55" s="1"/>
  <c r="AB2" i="55"/>
  <c r="AC2" i="55" s="1"/>
  <c r="AD2" i="55" s="1"/>
  <c r="AE2" i="55" s="1"/>
  <c r="AF2" i="55" s="1"/>
  <c r="AG2" i="55" s="1"/>
  <c r="AH2" i="55" s="1"/>
  <c r="AI2" i="55" s="1"/>
  <c r="AJ2" i="55" s="1"/>
  <c r="AK2" i="55" s="1"/>
  <c r="AL2" i="55" s="1"/>
  <c r="AM2" i="55" s="1"/>
  <c r="AN2" i="55" s="1"/>
  <c r="AO2" i="55" s="1"/>
  <c r="AP2" i="55" s="1"/>
  <c r="AQ2" i="55" s="1"/>
  <c r="AR2" i="55" s="1"/>
  <c r="AS2" i="55" s="1"/>
  <c r="AT2" i="55" s="1"/>
  <c r="AU2" i="55" s="1"/>
  <c r="AV2" i="55" s="1"/>
  <c r="AW2" i="55" s="1"/>
  <c r="AX2" i="55" s="1"/>
  <c r="AY2" i="55" s="1"/>
  <c r="AZ2" i="55" s="1"/>
  <c r="BA2" i="55" s="1"/>
  <c r="BB2" i="55" s="1"/>
  <c r="BC2" i="55" s="1"/>
  <c r="BD2" i="55" s="1"/>
  <c r="BE2" i="55" s="1"/>
  <c r="BF2" i="55" s="1"/>
  <c r="BG2" i="55" s="1"/>
  <c r="BH2" i="55" s="1"/>
  <c r="BI2" i="55" s="1"/>
  <c r="BJ2" i="55" s="1"/>
  <c r="BK2" i="55" s="1"/>
  <c r="BL2" i="55" s="1"/>
  <c r="BM2" i="55" s="1"/>
  <c r="BN2" i="55" s="1"/>
  <c r="BO2" i="55" s="1"/>
  <c r="BP2" i="55" s="1"/>
  <c r="BQ2" i="55" s="1"/>
  <c r="BR2" i="55" s="1"/>
  <c r="BS2" i="55" s="1"/>
  <c r="BT2" i="55" s="1"/>
  <c r="BU2" i="55" s="1"/>
  <c r="BV2" i="55" s="1"/>
  <c r="BW2" i="55" s="1"/>
  <c r="BX2" i="55" s="1"/>
  <c r="BY2" i="55" s="1"/>
  <c r="AB9" i="53"/>
  <c r="AC9" i="53" s="1"/>
  <c r="AD9" i="53" s="1"/>
  <c r="AE9" i="53" s="1"/>
  <c r="AF9" i="53" s="1"/>
  <c r="AG9" i="53" s="1"/>
  <c r="AH9" i="53" s="1"/>
  <c r="AI9" i="53" s="1"/>
  <c r="AJ9" i="53" s="1"/>
  <c r="AK9" i="53" s="1"/>
  <c r="AL9" i="53" s="1"/>
  <c r="AM9" i="53" s="1"/>
  <c r="AN9" i="53" s="1"/>
  <c r="AO9" i="53" s="1"/>
  <c r="AP9" i="53" s="1"/>
  <c r="AQ9" i="53" s="1"/>
  <c r="AR9" i="53" s="1"/>
  <c r="AS9" i="53" s="1"/>
  <c r="AT9" i="53" s="1"/>
  <c r="AU9" i="53" s="1"/>
  <c r="AV9" i="53" s="1"/>
  <c r="AW9" i="53" s="1"/>
  <c r="AX9" i="53" s="1"/>
  <c r="AY9" i="53" s="1"/>
  <c r="AZ9" i="53" s="1"/>
  <c r="BA9" i="53" s="1"/>
  <c r="BB9" i="53" s="1"/>
  <c r="BC9" i="53" s="1"/>
  <c r="BD9" i="53" s="1"/>
  <c r="BE9" i="53" s="1"/>
  <c r="BF9" i="53" s="1"/>
  <c r="BG9" i="53" s="1"/>
  <c r="BH9" i="53" s="1"/>
  <c r="BI9" i="53" s="1"/>
  <c r="BJ9" i="53" s="1"/>
  <c r="BK9" i="53" s="1"/>
  <c r="BL9" i="53" s="1"/>
  <c r="BM9" i="53" s="1"/>
  <c r="BN9" i="53" s="1"/>
  <c r="BO9" i="53" s="1"/>
  <c r="BP9" i="53" s="1"/>
  <c r="BQ9" i="53" s="1"/>
  <c r="BR9" i="53" s="1"/>
  <c r="BS9" i="53" s="1"/>
  <c r="BT9" i="53" s="1"/>
  <c r="BU9" i="53" s="1"/>
  <c r="BV9" i="53" s="1"/>
  <c r="BW9" i="53" s="1"/>
  <c r="BX9" i="53" s="1"/>
  <c r="BY9" i="53" s="1"/>
  <c r="AB8" i="53"/>
  <c r="AC8" i="53" s="1"/>
  <c r="AD8" i="53" s="1"/>
  <c r="AE8" i="53" s="1"/>
  <c r="AF8" i="53" s="1"/>
  <c r="AG8" i="53" s="1"/>
  <c r="AH8" i="53" s="1"/>
  <c r="AI8" i="53" s="1"/>
  <c r="AJ8" i="53" s="1"/>
  <c r="AK8" i="53" s="1"/>
  <c r="AL8" i="53" s="1"/>
  <c r="AM8" i="53" s="1"/>
  <c r="AN8" i="53" s="1"/>
  <c r="AO8" i="53" s="1"/>
  <c r="AP8" i="53" s="1"/>
  <c r="AQ8" i="53" s="1"/>
  <c r="AR8" i="53" s="1"/>
  <c r="AS8" i="53" s="1"/>
  <c r="AT8" i="53" s="1"/>
  <c r="AU8" i="53" s="1"/>
  <c r="AV8" i="53" s="1"/>
  <c r="AW8" i="53" s="1"/>
  <c r="AX8" i="53" s="1"/>
  <c r="AY8" i="53" s="1"/>
  <c r="AZ8" i="53" s="1"/>
  <c r="BA8" i="53" s="1"/>
  <c r="BB8" i="53" s="1"/>
  <c r="BC8" i="53" s="1"/>
  <c r="BD8" i="53" s="1"/>
  <c r="BE8" i="53" s="1"/>
  <c r="BF8" i="53" s="1"/>
  <c r="BG8" i="53" s="1"/>
  <c r="BH8" i="53" s="1"/>
  <c r="BI8" i="53" s="1"/>
  <c r="BJ8" i="53" s="1"/>
  <c r="BK8" i="53" s="1"/>
  <c r="BL8" i="53" s="1"/>
  <c r="BM8" i="53" s="1"/>
  <c r="BN8" i="53" s="1"/>
  <c r="BO8" i="53" s="1"/>
  <c r="BP8" i="53" s="1"/>
  <c r="BQ8" i="53" s="1"/>
  <c r="BR8" i="53" s="1"/>
  <c r="BS8" i="53" s="1"/>
  <c r="BT8" i="53" s="1"/>
  <c r="BU8" i="53" s="1"/>
  <c r="BV8" i="53" s="1"/>
  <c r="BW8" i="53" s="1"/>
  <c r="BX8" i="53" s="1"/>
  <c r="BY8" i="53" s="1"/>
  <c r="AB7" i="53"/>
  <c r="AC7" i="53" s="1"/>
  <c r="AD7" i="53" s="1"/>
  <c r="AE7" i="53" s="1"/>
  <c r="AF7" i="53" s="1"/>
  <c r="AG7" i="53" s="1"/>
  <c r="AH7" i="53" s="1"/>
  <c r="AI7" i="53" s="1"/>
  <c r="AJ7" i="53" s="1"/>
  <c r="AK7" i="53" s="1"/>
  <c r="AL7" i="53" s="1"/>
  <c r="AM7" i="53" s="1"/>
  <c r="AN7" i="53" s="1"/>
  <c r="AO7" i="53" s="1"/>
  <c r="AP7" i="53" s="1"/>
  <c r="AQ7" i="53" s="1"/>
  <c r="AR7" i="53" s="1"/>
  <c r="AS7" i="53" s="1"/>
  <c r="AT7" i="53" s="1"/>
  <c r="AU7" i="53" s="1"/>
  <c r="AV7" i="53" s="1"/>
  <c r="AW7" i="53" s="1"/>
  <c r="AX7" i="53" s="1"/>
  <c r="AY7" i="53" s="1"/>
  <c r="AZ7" i="53" s="1"/>
  <c r="BA7" i="53" s="1"/>
  <c r="BB7" i="53" s="1"/>
  <c r="BC7" i="53" s="1"/>
  <c r="BD7" i="53" s="1"/>
  <c r="BE7" i="53" s="1"/>
  <c r="BF7" i="53" s="1"/>
  <c r="BG7" i="53" s="1"/>
  <c r="BH7" i="53" s="1"/>
  <c r="BI7" i="53" s="1"/>
  <c r="BJ7" i="53" s="1"/>
  <c r="BK7" i="53" s="1"/>
  <c r="BL7" i="53" s="1"/>
  <c r="BM7" i="53" s="1"/>
  <c r="BN7" i="53" s="1"/>
  <c r="BO7" i="53" s="1"/>
  <c r="BP7" i="53" s="1"/>
  <c r="BQ7" i="53" s="1"/>
  <c r="BR7" i="53" s="1"/>
  <c r="BS7" i="53" s="1"/>
  <c r="BT7" i="53" s="1"/>
  <c r="BU7" i="53" s="1"/>
  <c r="BV7" i="53" s="1"/>
  <c r="BW7" i="53" s="1"/>
  <c r="BX7" i="53" s="1"/>
  <c r="BY7" i="53" s="1"/>
  <c r="AB6" i="53"/>
  <c r="AC6" i="53" s="1"/>
  <c r="AD6" i="53" s="1"/>
  <c r="AE6" i="53" s="1"/>
  <c r="AF6" i="53" s="1"/>
  <c r="AG6" i="53" s="1"/>
  <c r="AH6" i="53" s="1"/>
  <c r="AI6" i="53" s="1"/>
  <c r="AJ6" i="53" s="1"/>
  <c r="AK6" i="53" s="1"/>
  <c r="AL6" i="53" s="1"/>
  <c r="AM6" i="53" s="1"/>
  <c r="AN6" i="53" s="1"/>
  <c r="AO6" i="53" s="1"/>
  <c r="AP6" i="53" s="1"/>
  <c r="AQ6" i="53" s="1"/>
  <c r="AR6" i="53" s="1"/>
  <c r="AS6" i="53" s="1"/>
  <c r="AT6" i="53" s="1"/>
  <c r="AU6" i="53" s="1"/>
  <c r="AV6" i="53" s="1"/>
  <c r="AW6" i="53" s="1"/>
  <c r="AX6" i="53" s="1"/>
  <c r="AY6" i="53" s="1"/>
  <c r="AZ6" i="53" s="1"/>
  <c r="BA6" i="53" s="1"/>
  <c r="BB6" i="53" s="1"/>
  <c r="BC6" i="53" s="1"/>
  <c r="BD6" i="53" s="1"/>
  <c r="BE6" i="53" s="1"/>
  <c r="BF6" i="53" s="1"/>
  <c r="BG6" i="53" s="1"/>
  <c r="BH6" i="53" s="1"/>
  <c r="BI6" i="53" s="1"/>
  <c r="BJ6" i="53" s="1"/>
  <c r="BK6" i="53" s="1"/>
  <c r="BL6" i="53" s="1"/>
  <c r="BM6" i="53" s="1"/>
  <c r="BN6" i="53" s="1"/>
  <c r="BO6" i="53" s="1"/>
  <c r="BP6" i="53" s="1"/>
  <c r="BQ6" i="53" s="1"/>
  <c r="BR6" i="53" s="1"/>
  <c r="BS6" i="53" s="1"/>
  <c r="BT6" i="53" s="1"/>
  <c r="BU6" i="53" s="1"/>
  <c r="BV6" i="53" s="1"/>
  <c r="BW6" i="53" s="1"/>
  <c r="BX6" i="53" s="1"/>
  <c r="BY6" i="53" s="1"/>
  <c r="AB5" i="53"/>
  <c r="AC5" i="53" s="1"/>
  <c r="AD5" i="53" s="1"/>
  <c r="AE5" i="53" s="1"/>
  <c r="AF5" i="53" s="1"/>
  <c r="AG5" i="53" s="1"/>
  <c r="AH5" i="53" s="1"/>
  <c r="AI5" i="53" s="1"/>
  <c r="AJ5" i="53" s="1"/>
  <c r="AK5" i="53" s="1"/>
  <c r="AL5" i="53" s="1"/>
  <c r="AM5" i="53" s="1"/>
  <c r="AN5" i="53" s="1"/>
  <c r="AO5" i="53" s="1"/>
  <c r="AP5" i="53" s="1"/>
  <c r="AQ5" i="53" s="1"/>
  <c r="AR5" i="53" s="1"/>
  <c r="AS5" i="53" s="1"/>
  <c r="AT5" i="53" s="1"/>
  <c r="AU5" i="53" s="1"/>
  <c r="AV5" i="53" s="1"/>
  <c r="AW5" i="53" s="1"/>
  <c r="AX5" i="53" s="1"/>
  <c r="AY5" i="53" s="1"/>
  <c r="AZ5" i="53" s="1"/>
  <c r="BA5" i="53" s="1"/>
  <c r="BB5" i="53" s="1"/>
  <c r="BC5" i="53" s="1"/>
  <c r="BD5" i="53" s="1"/>
  <c r="BE5" i="53" s="1"/>
  <c r="BF5" i="53" s="1"/>
  <c r="BG5" i="53" s="1"/>
  <c r="BH5" i="53" s="1"/>
  <c r="BI5" i="53" s="1"/>
  <c r="BJ5" i="53" s="1"/>
  <c r="BK5" i="53" s="1"/>
  <c r="BL5" i="53" s="1"/>
  <c r="BM5" i="53" s="1"/>
  <c r="BN5" i="53" s="1"/>
  <c r="BO5" i="53" s="1"/>
  <c r="BP5" i="53" s="1"/>
  <c r="BQ5" i="53" s="1"/>
  <c r="BR5" i="53" s="1"/>
  <c r="BS5" i="53" s="1"/>
  <c r="BT5" i="53" s="1"/>
  <c r="BU5" i="53" s="1"/>
  <c r="BV5" i="53" s="1"/>
  <c r="BW5" i="53" s="1"/>
  <c r="BX5" i="53" s="1"/>
  <c r="BY5" i="53" s="1"/>
  <c r="AB4" i="53"/>
  <c r="AC4" i="53" s="1"/>
  <c r="AD4" i="53" s="1"/>
  <c r="AE4" i="53" s="1"/>
  <c r="AF4" i="53" s="1"/>
  <c r="AG4" i="53" s="1"/>
  <c r="AH4" i="53" s="1"/>
  <c r="AI4" i="53" s="1"/>
  <c r="AJ4" i="53" s="1"/>
  <c r="AK4" i="53" s="1"/>
  <c r="AL4" i="53" s="1"/>
  <c r="AM4" i="53" s="1"/>
  <c r="AN4" i="53" s="1"/>
  <c r="AO4" i="53" s="1"/>
  <c r="AP4" i="53" s="1"/>
  <c r="AQ4" i="53" s="1"/>
  <c r="AR4" i="53" s="1"/>
  <c r="AS4" i="53" s="1"/>
  <c r="AT4" i="53" s="1"/>
  <c r="AU4" i="53" s="1"/>
  <c r="AV4" i="53" s="1"/>
  <c r="AW4" i="53" s="1"/>
  <c r="AX4" i="53" s="1"/>
  <c r="AY4" i="53" s="1"/>
  <c r="AZ4" i="53" s="1"/>
  <c r="BA4" i="53" s="1"/>
  <c r="BB4" i="53" s="1"/>
  <c r="BC4" i="53" s="1"/>
  <c r="BD4" i="53" s="1"/>
  <c r="BE4" i="53" s="1"/>
  <c r="BF4" i="53" s="1"/>
  <c r="BG4" i="53" s="1"/>
  <c r="BH4" i="53" s="1"/>
  <c r="BI4" i="53" s="1"/>
  <c r="BJ4" i="53" s="1"/>
  <c r="BK4" i="53" s="1"/>
  <c r="BL4" i="53" s="1"/>
  <c r="BM4" i="53" s="1"/>
  <c r="BN4" i="53" s="1"/>
  <c r="BO4" i="53" s="1"/>
  <c r="BP4" i="53" s="1"/>
  <c r="BQ4" i="53" s="1"/>
  <c r="BR4" i="53" s="1"/>
  <c r="BS4" i="53" s="1"/>
  <c r="BT4" i="53" s="1"/>
  <c r="BU4" i="53" s="1"/>
  <c r="BV4" i="53" s="1"/>
  <c r="BW4" i="53" s="1"/>
  <c r="BX4" i="53" s="1"/>
  <c r="BY4" i="53" s="1"/>
  <c r="AB3" i="53"/>
  <c r="AC3" i="53" s="1"/>
  <c r="AD3" i="53" s="1"/>
  <c r="AE3" i="53" s="1"/>
  <c r="AF3" i="53" s="1"/>
  <c r="AG3" i="53" s="1"/>
  <c r="AH3" i="53" s="1"/>
  <c r="AI3" i="53" s="1"/>
  <c r="AJ3" i="53" s="1"/>
  <c r="AK3" i="53" s="1"/>
  <c r="AL3" i="53" s="1"/>
  <c r="AM3" i="53" s="1"/>
  <c r="AN3" i="53" s="1"/>
  <c r="AO3" i="53" s="1"/>
  <c r="AP3" i="53" s="1"/>
  <c r="AQ3" i="53" s="1"/>
  <c r="AR3" i="53" s="1"/>
  <c r="AS3" i="53" s="1"/>
  <c r="AT3" i="53" s="1"/>
  <c r="AU3" i="53" s="1"/>
  <c r="AV3" i="53" s="1"/>
  <c r="AW3" i="53" s="1"/>
  <c r="AX3" i="53" s="1"/>
  <c r="AY3" i="53" s="1"/>
  <c r="AZ3" i="53" s="1"/>
  <c r="BA3" i="53" s="1"/>
  <c r="BB3" i="53" s="1"/>
  <c r="BC3" i="53" s="1"/>
  <c r="BD3" i="53" s="1"/>
  <c r="BE3" i="53" s="1"/>
  <c r="BF3" i="53" s="1"/>
  <c r="BG3" i="53" s="1"/>
  <c r="BH3" i="53" s="1"/>
  <c r="BI3" i="53" s="1"/>
  <c r="BJ3" i="53" s="1"/>
  <c r="BK3" i="53" s="1"/>
  <c r="BL3" i="53" s="1"/>
  <c r="BM3" i="53" s="1"/>
  <c r="BN3" i="53" s="1"/>
  <c r="BO3" i="53" s="1"/>
  <c r="BP3" i="53" s="1"/>
  <c r="BQ3" i="53" s="1"/>
  <c r="BR3" i="53" s="1"/>
  <c r="BS3" i="53" s="1"/>
  <c r="BT3" i="53" s="1"/>
  <c r="BU3" i="53" s="1"/>
  <c r="BV3" i="53" s="1"/>
  <c r="BW3" i="53" s="1"/>
  <c r="BX3" i="53" s="1"/>
  <c r="BY3" i="53" s="1"/>
  <c r="AB2" i="53"/>
  <c r="AC2" i="53" s="1"/>
  <c r="AD2" i="53" s="1"/>
  <c r="AE2" i="53" s="1"/>
  <c r="AF2" i="53" s="1"/>
  <c r="AG2" i="53" s="1"/>
  <c r="AH2" i="53" s="1"/>
  <c r="AI2" i="53" s="1"/>
  <c r="AJ2" i="53" s="1"/>
  <c r="AK2" i="53" s="1"/>
  <c r="AL2" i="53" s="1"/>
  <c r="AM2" i="53" s="1"/>
  <c r="AN2" i="53" s="1"/>
  <c r="AO2" i="53" s="1"/>
  <c r="AP2" i="53" s="1"/>
  <c r="AQ2" i="53" s="1"/>
  <c r="AR2" i="53" s="1"/>
  <c r="AS2" i="53" s="1"/>
  <c r="AT2" i="53" s="1"/>
  <c r="AU2" i="53" s="1"/>
  <c r="AV2" i="53" s="1"/>
  <c r="AW2" i="53" s="1"/>
  <c r="AX2" i="53" s="1"/>
  <c r="AY2" i="53" s="1"/>
  <c r="AZ2" i="53" s="1"/>
  <c r="BA2" i="53" s="1"/>
  <c r="BB2" i="53" s="1"/>
  <c r="BC2" i="53" s="1"/>
  <c r="BD2" i="53" s="1"/>
  <c r="BE2" i="53" s="1"/>
  <c r="BF2" i="53" s="1"/>
  <c r="BG2" i="53" s="1"/>
  <c r="BH2" i="53" s="1"/>
  <c r="BI2" i="53" s="1"/>
  <c r="BJ2" i="53" s="1"/>
  <c r="BK2" i="53" s="1"/>
  <c r="BL2" i="53" s="1"/>
  <c r="BM2" i="53" s="1"/>
  <c r="BN2" i="53" s="1"/>
  <c r="BO2" i="53" s="1"/>
  <c r="BP2" i="53" s="1"/>
  <c r="BQ2" i="53" s="1"/>
  <c r="BR2" i="53" s="1"/>
  <c r="BS2" i="53" s="1"/>
  <c r="BT2" i="53" s="1"/>
  <c r="BU2" i="53" s="1"/>
  <c r="BV2" i="53" s="1"/>
  <c r="BW2" i="53" s="1"/>
  <c r="BX2" i="53" s="1"/>
  <c r="BY2" i="53" s="1"/>
  <c r="AB9" i="50"/>
  <c r="AC9" i="50" s="1"/>
  <c r="AD9" i="50" s="1"/>
  <c r="AE9" i="50" s="1"/>
  <c r="AF9" i="50" s="1"/>
  <c r="AG9" i="50" s="1"/>
  <c r="AH9" i="50" s="1"/>
  <c r="AI9" i="50" s="1"/>
  <c r="AJ9" i="50" s="1"/>
  <c r="AK9" i="50" s="1"/>
  <c r="AL9" i="50" s="1"/>
  <c r="AM9" i="50" s="1"/>
  <c r="AN9" i="50" s="1"/>
  <c r="AO9" i="50" s="1"/>
  <c r="AP9" i="50" s="1"/>
  <c r="AQ9" i="50" s="1"/>
  <c r="AR9" i="50" s="1"/>
  <c r="AS9" i="50" s="1"/>
  <c r="AT9" i="50" s="1"/>
  <c r="AU9" i="50" s="1"/>
  <c r="AV9" i="50" s="1"/>
  <c r="AW9" i="50" s="1"/>
  <c r="AX9" i="50" s="1"/>
  <c r="AY9" i="50" s="1"/>
  <c r="AZ9" i="50" s="1"/>
  <c r="BA9" i="50" s="1"/>
  <c r="BB9" i="50" s="1"/>
  <c r="BC9" i="50" s="1"/>
  <c r="BD9" i="50" s="1"/>
  <c r="BE9" i="50" s="1"/>
  <c r="BF9" i="50" s="1"/>
  <c r="BG9" i="50" s="1"/>
  <c r="BH9" i="50" s="1"/>
  <c r="BI9" i="50" s="1"/>
  <c r="BJ9" i="50" s="1"/>
  <c r="BK9" i="50" s="1"/>
  <c r="BL9" i="50" s="1"/>
  <c r="BM9" i="50" s="1"/>
  <c r="BN9" i="50" s="1"/>
  <c r="BO9" i="50" s="1"/>
  <c r="BP9" i="50" s="1"/>
  <c r="BQ9" i="50" s="1"/>
  <c r="BR9" i="50" s="1"/>
  <c r="BS9" i="50" s="1"/>
  <c r="BT9" i="50" s="1"/>
  <c r="BU9" i="50" s="1"/>
  <c r="BV9" i="50" s="1"/>
  <c r="BW9" i="50" s="1"/>
  <c r="BX9" i="50" s="1"/>
  <c r="BY9" i="50" s="1"/>
  <c r="AB8" i="50"/>
  <c r="AC8" i="50" s="1"/>
  <c r="AD8" i="50" s="1"/>
  <c r="AE8" i="50" s="1"/>
  <c r="AF8" i="50" s="1"/>
  <c r="AG8" i="50" s="1"/>
  <c r="AH8" i="50" s="1"/>
  <c r="AI8" i="50" s="1"/>
  <c r="AJ8" i="50" s="1"/>
  <c r="AK8" i="50" s="1"/>
  <c r="AL8" i="50" s="1"/>
  <c r="AM8" i="50" s="1"/>
  <c r="AN8" i="50" s="1"/>
  <c r="AO8" i="50" s="1"/>
  <c r="AP8" i="50" s="1"/>
  <c r="AQ8" i="50" s="1"/>
  <c r="AR8" i="50" s="1"/>
  <c r="AS8" i="50" s="1"/>
  <c r="AT8" i="50" s="1"/>
  <c r="AU8" i="50" s="1"/>
  <c r="AV8" i="50" s="1"/>
  <c r="AW8" i="50" s="1"/>
  <c r="AX8" i="50" s="1"/>
  <c r="AY8" i="50" s="1"/>
  <c r="AZ8" i="50" s="1"/>
  <c r="BA8" i="50" s="1"/>
  <c r="BB8" i="50" s="1"/>
  <c r="BC8" i="50" s="1"/>
  <c r="BD8" i="50" s="1"/>
  <c r="BE8" i="50" s="1"/>
  <c r="BF8" i="50" s="1"/>
  <c r="BG8" i="50" s="1"/>
  <c r="BH8" i="50" s="1"/>
  <c r="BI8" i="50" s="1"/>
  <c r="BJ8" i="50" s="1"/>
  <c r="BK8" i="50" s="1"/>
  <c r="BL8" i="50" s="1"/>
  <c r="BM8" i="50" s="1"/>
  <c r="BN8" i="50" s="1"/>
  <c r="BO8" i="50" s="1"/>
  <c r="BP8" i="50" s="1"/>
  <c r="BQ8" i="50" s="1"/>
  <c r="BR8" i="50" s="1"/>
  <c r="BS8" i="50" s="1"/>
  <c r="BT8" i="50" s="1"/>
  <c r="BU8" i="50" s="1"/>
  <c r="BV8" i="50" s="1"/>
  <c r="BW8" i="50" s="1"/>
  <c r="BX8" i="50" s="1"/>
  <c r="BY8" i="50" s="1"/>
  <c r="AB7" i="50"/>
  <c r="AC7" i="50" s="1"/>
  <c r="AD7" i="50" s="1"/>
  <c r="AE7" i="50" s="1"/>
  <c r="AF7" i="50" s="1"/>
  <c r="AG7" i="50" s="1"/>
  <c r="AH7" i="50" s="1"/>
  <c r="AI7" i="50" s="1"/>
  <c r="AJ7" i="50" s="1"/>
  <c r="AK7" i="50" s="1"/>
  <c r="AL7" i="50" s="1"/>
  <c r="AM7" i="50" s="1"/>
  <c r="AN7" i="50" s="1"/>
  <c r="AO7" i="50" s="1"/>
  <c r="AP7" i="50" s="1"/>
  <c r="AQ7" i="50" s="1"/>
  <c r="AR7" i="50" s="1"/>
  <c r="AS7" i="50" s="1"/>
  <c r="AT7" i="50" s="1"/>
  <c r="AU7" i="50" s="1"/>
  <c r="AV7" i="50" s="1"/>
  <c r="AW7" i="50" s="1"/>
  <c r="AX7" i="50" s="1"/>
  <c r="AY7" i="50" s="1"/>
  <c r="AZ7" i="50" s="1"/>
  <c r="BA7" i="50" s="1"/>
  <c r="BB7" i="50" s="1"/>
  <c r="BC7" i="50" s="1"/>
  <c r="BD7" i="50" s="1"/>
  <c r="BE7" i="50" s="1"/>
  <c r="BF7" i="50" s="1"/>
  <c r="BG7" i="50" s="1"/>
  <c r="BH7" i="50" s="1"/>
  <c r="BI7" i="50" s="1"/>
  <c r="BJ7" i="50" s="1"/>
  <c r="BK7" i="50" s="1"/>
  <c r="BL7" i="50" s="1"/>
  <c r="BM7" i="50" s="1"/>
  <c r="BN7" i="50" s="1"/>
  <c r="BO7" i="50" s="1"/>
  <c r="BP7" i="50" s="1"/>
  <c r="BQ7" i="50" s="1"/>
  <c r="BR7" i="50" s="1"/>
  <c r="BS7" i="50" s="1"/>
  <c r="BT7" i="50" s="1"/>
  <c r="BU7" i="50" s="1"/>
  <c r="BV7" i="50" s="1"/>
  <c r="BW7" i="50" s="1"/>
  <c r="BX7" i="50" s="1"/>
  <c r="BY7" i="50" s="1"/>
  <c r="AB6" i="50"/>
  <c r="AC6" i="50" s="1"/>
  <c r="AD6" i="50" s="1"/>
  <c r="AE6" i="50" s="1"/>
  <c r="AF6" i="50" s="1"/>
  <c r="AG6" i="50" s="1"/>
  <c r="AH6" i="50" s="1"/>
  <c r="AI6" i="50" s="1"/>
  <c r="AJ6" i="50" s="1"/>
  <c r="AK6" i="50" s="1"/>
  <c r="AL6" i="50" s="1"/>
  <c r="AM6" i="50" s="1"/>
  <c r="AN6" i="50" s="1"/>
  <c r="AO6" i="50" s="1"/>
  <c r="AP6" i="50" s="1"/>
  <c r="AQ6" i="50" s="1"/>
  <c r="AR6" i="50" s="1"/>
  <c r="AS6" i="50" s="1"/>
  <c r="AT6" i="50" s="1"/>
  <c r="AU6" i="50" s="1"/>
  <c r="AV6" i="50" s="1"/>
  <c r="AW6" i="50" s="1"/>
  <c r="AX6" i="50" s="1"/>
  <c r="AY6" i="50" s="1"/>
  <c r="AZ6" i="50" s="1"/>
  <c r="BA6" i="50" s="1"/>
  <c r="BB6" i="50" s="1"/>
  <c r="BC6" i="50" s="1"/>
  <c r="BD6" i="50" s="1"/>
  <c r="BE6" i="50" s="1"/>
  <c r="BF6" i="50" s="1"/>
  <c r="BG6" i="50" s="1"/>
  <c r="BH6" i="50" s="1"/>
  <c r="BI6" i="50" s="1"/>
  <c r="BJ6" i="50" s="1"/>
  <c r="BK6" i="50" s="1"/>
  <c r="BL6" i="50" s="1"/>
  <c r="BM6" i="50" s="1"/>
  <c r="BN6" i="50" s="1"/>
  <c r="BO6" i="50" s="1"/>
  <c r="BP6" i="50" s="1"/>
  <c r="BQ6" i="50" s="1"/>
  <c r="BR6" i="50" s="1"/>
  <c r="BS6" i="50" s="1"/>
  <c r="BT6" i="50" s="1"/>
  <c r="BU6" i="50" s="1"/>
  <c r="BV6" i="50" s="1"/>
  <c r="BW6" i="50" s="1"/>
  <c r="BX6" i="50" s="1"/>
  <c r="BY6" i="50" s="1"/>
  <c r="AB5" i="50"/>
  <c r="AC5" i="50" s="1"/>
  <c r="AD5" i="50" s="1"/>
  <c r="AE5" i="50" s="1"/>
  <c r="AF5" i="50" s="1"/>
  <c r="AG5" i="50" s="1"/>
  <c r="AH5" i="50" s="1"/>
  <c r="AI5" i="50" s="1"/>
  <c r="AJ5" i="50" s="1"/>
  <c r="AK5" i="50" s="1"/>
  <c r="AL5" i="50" s="1"/>
  <c r="AM5" i="50" s="1"/>
  <c r="AN5" i="50" s="1"/>
  <c r="AO5" i="50" s="1"/>
  <c r="AP5" i="50" s="1"/>
  <c r="AQ5" i="50" s="1"/>
  <c r="AR5" i="50" s="1"/>
  <c r="AS5" i="50" s="1"/>
  <c r="AT5" i="50" s="1"/>
  <c r="AU5" i="50" s="1"/>
  <c r="AV5" i="50" s="1"/>
  <c r="AW5" i="50" s="1"/>
  <c r="AX5" i="50" s="1"/>
  <c r="AY5" i="50" s="1"/>
  <c r="AZ5" i="50" s="1"/>
  <c r="BA5" i="50" s="1"/>
  <c r="BB5" i="50" s="1"/>
  <c r="BC5" i="50" s="1"/>
  <c r="BD5" i="50" s="1"/>
  <c r="BE5" i="50" s="1"/>
  <c r="BF5" i="50" s="1"/>
  <c r="BG5" i="50" s="1"/>
  <c r="BH5" i="50" s="1"/>
  <c r="BI5" i="50" s="1"/>
  <c r="BJ5" i="50" s="1"/>
  <c r="BK5" i="50" s="1"/>
  <c r="BL5" i="50" s="1"/>
  <c r="BM5" i="50" s="1"/>
  <c r="BN5" i="50" s="1"/>
  <c r="BO5" i="50" s="1"/>
  <c r="BP5" i="50" s="1"/>
  <c r="BQ5" i="50" s="1"/>
  <c r="BR5" i="50" s="1"/>
  <c r="BS5" i="50" s="1"/>
  <c r="BT5" i="50" s="1"/>
  <c r="BU5" i="50" s="1"/>
  <c r="BV5" i="50" s="1"/>
  <c r="BW5" i="50" s="1"/>
  <c r="BX5" i="50" s="1"/>
  <c r="BY5" i="50" s="1"/>
  <c r="AB4" i="50"/>
  <c r="AC4" i="50" s="1"/>
  <c r="AD4" i="50" s="1"/>
  <c r="AE4" i="50" s="1"/>
  <c r="AF4" i="50" s="1"/>
  <c r="AG4" i="50" s="1"/>
  <c r="AH4" i="50" s="1"/>
  <c r="AI4" i="50" s="1"/>
  <c r="AJ4" i="50" s="1"/>
  <c r="AK4" i="50" s="1"/>
  <c r="AL4" i="50" s="1"/>
  <c r="AM4" i="50" s="1"/>
  <c r="AN4" i="50" s="1"/>
  <c r="AO4" i="50" s="1"/>
  <c r="AP4" i="50" s="1"/>
  <c r="AQ4" i="50" s="1"/>
  <c r="AR4" i="50" s="1"/>
  <c r="AS4" i="50" s="1"/>
  <c r="AT4" i="50" s="1"/>
  <c r="AU4" i="50" s="1"/>
  <c r="AV4" i="50" s="1"/>
  <c r="AW4" i="50" s="1"/>
  <c r="AX4" i="50" s="1"/>
  <c r="AY4" i="50" s="1"/>
  <c r="AZ4" i="50" s="1"/>
  <c r="BA4" i="50" s="1"/>
  <c r="BB4" i="50" s="1"/>
  <c r="BC4" i="50" s="1"/>
  <c r="BD4" i="50" s="1"/>
  <c r="BE4" i="50" s="1"/>
  <c r="BF4" i="50" s="1"/>
  <c r="BG4" i="50" s="1"/>
  <c r="BH4" i="50" s="1"/>
  <c r="BI4" i="50" s="1"/>
  <c r="BJ4" i="50" s="1"/>
  <c r="BK4" i="50" s="1"/>
  <c r="BL4" i="50" s="1"/>
  <c r="BM4" i="50" s="1"/>
  <c r="BN4" i="50" s="1"/>
  <c r="BO4" i="50" s="1"/>
  <c r="BP4" i="50" s="1"/>
  <c r="BQ4" i="50" s="1"/>
  <c r="BR4" i="50" s="1"/>
  <c r="BS4" i="50" s="1"/>
  <c r="BT4" i="50" s="1"/>
  <c r="BU4" i="50" s="1"/>
  <c r="BV4" i="50" s="1"/>
  <c r="BW4" i="50" s="1"/>
  <c r="BX4" i="50" s="1"/>
  <c r="BY4" i="50" s="1"/>
  <c r="AB3" i="50"/>
  <c r="AC3" i="50" s="1"/>
  <c r="AD3" i="50" s="1"/>
  <c r="AE3" i="50" s="1"/>
  <c r="AF3" i="50" s="1"/>
  <c r="AG3" i="50" s="1"/>
  <c r="AH3" i="50" s="1"/>
  <c r="AI3" i="50" s="1"/>
  <c r="AJ3" i="50" s="1"/>
  <c r="AK3" i="50" s="1"/>
  <c r="AL3" i="50" s="1"/>
  <c r="AM3" i="50" s="1"/>
  <c r="AN3" i="50" s="1"/>
  <c r="AO3" i="50" s="1"/>
  <c r="AP3" i="50" s="1"/>
  <c r="AQ3" i="50" s="1"/>
  <c r="AR3" i="50" s="1"/>
  <c r="AS3" i="50" s="1"/>
  <c r="AT3" i="50" s="1"/>
  <c r="AU3" i="50" s="1"/>
  <c r="AV3" i="50" s="1"/>
  <c r="AW3" i="50" s="1"/>
  <c r="AX3" i="50" s="1"/>
  <c r="AY3" i="50" s="1"/>
  <c r="AZ3" i="50" s="1"/>
  <c r="BA3" i="50" s="1"/>
  <c r="BB3" i="50" s="1"/>
  <c r="BC3" i="50" s="1"/>
  <c r="BD3" i="50" s="1"/>
  <c r="BE3" i="50" s="1"/>
  <c r="BF3" i="50" s="1"/>
  <c r="BG3" i="50" s="1"/>
  <c r="BH3" i="50" s="1"/>
  <c r="BI3" i="50" s="1"/>
  <c r="BJ3" i="50" s="1"/>
  <c r="BK3" i="50" s="1"/>
  <c r="BL3" i="50" s="1"/>
  <c r="BM3" i="50" s="1"/>
  <c r="BN3" i="50" s="1"/>
  <c r="BO3" i="50" s="1"/>
  <c r="BP3" i="50" s="1"/>
  <c r="BQ3" i="50" s="1"/>
  <c r="BR3" i="50" s="1"/>
  <c r="BS3" i="50" s="1"/>
  <c r="BT3" i="50" s="1"/>
  <c r="BU3" i="50" s="1"/>
  <c r="BV3" i="50" s="1"/>
  <c r="BW3" i="50" s="1"/>
  <c r="BX3" i="50" s="1"/>
  <c r="BY3" i="50" s="1"/>
  <c r="AB9" i="45"/>
  <c r="AC9" i="45" s="1"/>
  <c r="AD9" i="45" s="1"/>
  <c r="AE9" i="45" s="1"/>
  <c r="AF9" i="45" s="1"/>
  <c r="AG9" i="45" s="1"/>
  <c r="AH9" i="45" s="1"/>
  <c r="AI9" i="45" s="1"/>
  <c r="AJ9" i="45" s="1"/>
  <c r="AK9" i="45" s="1"/>
  <c r="AL9" i="45" s="1"/>
  <c r="AM9" i="45" s="1"/>
  <c r="AN9" i="45" s="1"/>
  <c r="AO9" i="45" s="1"/>
  <c r="AP9" i="45" s="1"/>
  <c r="AQ9" i="45" s="1"/>
  <c r="AR9" i="45" s="1"/>
  <c r="AS9" i="45" s="1"/>
  <c r="AT9" i="45" s="1"/>
  <c r="AU9" i="45" s="1"/>
  <c r="AV9" i="45" s="1"/>
  <c r="AW9" i="45" s="1"/>
  <c r="AX9" i="45" s="1"/>
  <c r="AY9" i="45" s="1"/>
  <c r="AZ9" i="45" s="1"/>
  <c r="BA9" i="45" s="1"/>
  <c r="BB9" i="45" s="1"/>
  <c r="BC9" i="45" s="1"/>
  <c r="BD9" i="45" s="1"/>
  <c r="BE9" i="45" s="1"/>
  <c r="BF9" i="45" s="1"/>
  <c r="BG9" i="45" s="1"/>
  <c r="BH9" i="45" s="1"/>
  <c r="BI9" i="45" s="1"/>
  <c r="BJ9" i="45" s="1"/>
  <c r="BK9" i="45" s="1"/>
  <c r="BL9" i="45" s="1"/>
  <c r="BM9" i="45" s="1"/>
  <c r="BN9" i="45" s="1"/>
  <c r="BO9" i="45" s="1"/>
  <c r="BP9" i="45" s="1"/>
  <c r="BQ9" i="45" s="1"/>
  <c r="BR9" i="45" s="1"/>
  <c r="BS9" i="45" s="1"/>
  <c r="BT9" i="45" s="1"/>
  <c r="BU9" i="45" s="1"/>
  <c r="BV9" i="45" s="1"/>
  <c r="BW9" i="45" s="1"/>
  <c r="BX9" i="45" s="1"/>
  <c r="BY9" i="45" s="1"/>
  <c r="AB8" i="45"/>
  <c r="AC8" i="45" s="1"/>
  <c r="AD8" i="45" s="1"/>
  <c r="AE8" i="45" s="1"/>
  <c r="AF8" i="45" s="1"/>
  <c r="AG8" i="45" s="1"/>
  <c r="AH8" i="45" s="1"/>
  <c r="AI8" i="45" s="1"/>
  <c r="AJ8" i="45" s="1"/>
  <c r="AK8" i="45" s="1"/>
  <c r="AL8" i="45" s="1"/>
  <c r="AM8" i="45" s="1"/>
  <c r="AN8" i="45" s="1"/>
  <c r="AO8" i="45" s="1"/>
  <c r="AP8" i="45" s="1"/>
  <c r="AQ8" i="45" s="1"/>
  <c r="AR8" i="45" s="1"/>
  <c r="AS8" i="45" s="1"/>
  <c r="AT8" i="45" s="1"/>
  <c r="AU8" i="45" s="1"/>
  <c r="AV8" i="45" s="1"/>
  <c r="AW8" i="45" s="1"/>
  <c r="AX8" i="45" s="1"/>
  <c r="AY8" i="45" s="1"/>
  <c r="AZ8" i="45" s="1"/>
  <c r="BA8" i="45" s="1"/>
  <c r="BB8" i="45" s="1"/>
  <c r="BC8" i="45" s="1"/>
  <c r="BD8" i="45" s="1"/>
  <c r="BE8" i="45" s="1"/>
  <c r="BF8" i="45" s="1"/>
  <c r="BG8" i="45" s="1"/>
  <c r="BH8" i="45" s="1"/>
  <c r="BI8" i="45" s="1"/>
  <c r="BJ8" i="45" s="1"/>
  <c r="BK8" i="45" s="1"/>
  <c r="BL8" i="45" s="1"/>
  <c r="BM8" i="45" s="1"/>
  <c r="BN8" i="45" s="1"/>
  <c r="BO8" i="45" s="1"/>
  <c r="BP8" i="45" s="1"/>
  <c r="BQ8" i="45" s="1"/>
  <c r="BR8" i="45" s="1"/>
  <c r="BS8" i="45" s="1"/>
  <c r="BT8" i="45" s="1"/>
  <c r="BU8" i="45" s="1"/>
  <c r="BV8" i="45" s="1"/>
  <c r="BW8" i="45" s="1"/>
  <c r="BX8" i="45" s="1"/>
  <c r="BY8" i="45" s="1"/>
  <c r="AB7" i="45"/>
  <c r="AC7" i="45" s="1"/>
  <c r="AD7" i="45" s="1"/>
  <c r="AE7" i="45" s="1"/>
  <c r="AF7" i="45" s="1"/>
  <c r="AG7" i="45" s="1"/>
  <c r="AH7" i="45" s="1"/>
  <c r="AI7" i="45" s="1"/>
  <c r="AJ7" i="45" s="1"/>
  <c r="AK7" i="45" s="1"/>
  <c r="AL7" i="45" s="1"/>
  <c r="AM7" i="45" s="1"/>
  <c r="AN7" i="45" s="1"/>
  <c r="AO7" i="45" s="1"/>
  <c r="AP7" i="45" s="1"/>
  <c r="AQ7" i="45" s="1"/>
  <c r="AR7" i="45" s="1"/>
  <c r="AS7" i="45" s="1"/>
  <c r="AT7" i="45" s="1"/>
  <c r="AU7" i="45" s="1"/>
  <c r="AV7" i="45" s="1"/>
  <c r="AW7" i="45" s="1"/>
  <c r="AX7" i="45" s="1"/>
  <c r="AY7" i="45" s="1"/>
  <c r="AZ7" i="45" s="1"/>
  <c r="BA7" i="45" s="1"/>
  <c r="BB7" i="45" s="1"/>
  <c r="BC7" i="45" s="1"/>
  <c r="BD7" i="45" s="1"/>
  <c r="BE7" i="45" s="1"/>
  <c r="BF7" i="45" s="1"/>
  <c r="BG7" i="45" s="1"/>
  <c r="BH7" i="45" s="1"/>
  <c r="BI7" i="45" s="1"/>
  <c r="BJ7" i="45" s="1"/>
  <c r="BK7" i="45" s="1"/>
  <c r="BL7" i="45" s="1"/>
  <c r="BM7" i="45" s="1"/>
  <c r="BN7" i="45" s="1"/>
  <c r="BO7" i="45" s="1"/>
  <c r="BP7" i="45" s="1"/>
  <c r="BQ7" i="45" s="1"/>
  <c r="BR7" i="45" s="1"/>
  <c r="BS7" i="45" s="1"/>
  <c r="BT7" i="45" s="1"/>
  <c r="BU7" i="45" s="1"/>
  <c r="BV7" i="45" s="1"/>
  <c r="BW7" i="45" s="1"/>
  <c r="BX7" i="45" s="1"/>
  <c r="BY7" i="45" s="1"/>
  <c r="AB6" i="45"/>
  <c r="AC6" i="45" s="1"/>
  <c r="AD6" i="45" s="1"/>
  <c r="AE6" i="45" s="1"/>
  <c r="AF6" i="45" s="1"/>
  <c r="AG6" i="45" s="1"/>
  <c r="AH6" i="45" s="1"/>
  <c r="AI6" i="45" s="1"/>
  <c r="AJ6" i="45" s="1"/>
  <c r="AK6" i="45" s="1"/>
  <c r="AL6" i="45" s="1"/>
  <c r="AM6" i="45" s="1"/>
  <c r="AN6" i="45" s="1"/>
  <c r="AO6" i="45" s="1"/>
  <c r="AP6" i="45" s="1"/>
  <c r="AQ6" i="45" s="1"/>
  <c r="AR6" i="45" s="1"/>
  <c r="AS6" i="45" s="1"/>
  <c r="AT6" i="45" s="1"/>
  <c r="AU6" i="45" s="1"/>
  <c r="AV6" i="45" s="1"/>
  <c r="AW6" i="45" s="1"/>
  <c r="AX6" i="45" s="1"/>
  <c r="AY6" i="45" s="1"/>
  <c r="AZ6" i="45" s="1"/>
  <c r="BA6" i="45" s="1"/>
  <c r="BB6" i="45" s="1"/>
  <c r="BC6" i="45" s="1"/>
  <c r="BD6" i="45" s="1"/>
  <c r="BE6" i="45" s="1"/>
  <c r="BF6" i="45" s="1"/>
  <c r="BG6" i="45" s="1"/>
  <c r="BH6" i="45" s="1"/>
  <c r="BI6" i="45" s="1"/>
  <c r="BJ6" i="45" s="1"/>
  <c r="BK6" i="45" s="1"/>
  <c r="BL6" i="45" s="1"/>
  <c r="BM6" i="45" s="1"/>
  <c r="BN6" i="45" s="1"/>
  <c r="BO6" i="45" s="1"/>
  <c r="BP6" i="45" s="1"/>
  <c r="BQ6" i="45" s="1"/>
  <c r="BR6" i="45" s="1"/>
  <c r="BS6" i="45" s="1"/>
  <c r="BT6" i="45" s="1"/>
  <c r="BU6" i="45" s="1"/>
  <c r="BV6" i="45" s="1"/>
  <c r="BW6" i="45" s="1"/>
  <c r="BX6" i="45" s="1"/>
  <c r="BY6" i="45" s="1"/>
  <c r="AB5" i="45"/>
  <c r="AC5" i="45" s="1"/>
  <c r="AD5" i="45" s="1"/>
  <c r="AE5" i="45" s="1"/>
  <c r="AF5" i="45" s="1"/>
  <c r="AG5" i="45" s="1"/>
  <c r="AH5" i="45" s="1"/>
  <c r="AI5" i="45" s="1"/>
  <c r="AJ5" i="45" s="1"/>
  <c r="AK5" i="45" s="1"/>
  <c r="AL5" i="45" s="1"/>
  <c r="AM5" i="45" s="1"/>
  <c r="AN5" i="45" s="1"/>
  <c r="AO5" i="45" s="1"/>
  <c r="AP5" i="45" s="1"/>
  <c r="AQ5" i="45" s="1"/>
  <c r="AR5" i="45" s="1"/>
  <c r="AS5" i="45" s="1"/>
  <c r="AT5" i="45" s="1"/>
  <c r="AU5" i="45" s="1"/>
  <c r="AV5" i="45" s="1"/>
  <c r="AW5" i="45" s="1"/>
  <c r="AX5" i="45" s="1"/>
  <c r="AY5" i="45" s="1"/>
  <c r="AZ5" i="45" s="1"/>
  <c r="BA5" i="45" s="1"/>
  <c r="BB5" i="45" s="1"/>
  <c r="BC5" i="45" s="1"/>
  <c r="BD5" i="45" s="1"/>
  <c r="BE5" i="45" s="1"/>
  <c r="BF5" i="45" s="1"/>
  <c r="BG5" i="45" s="1"/>
  <c r="BH5" i="45" s="1"/>
  <c r="BI5" i="45" s="1"/>
  <c r="BJ5" i="45" s="1"/>
  <c r="BK5" i="45" s="1"/>
  <c r="BL5" i="45" s="1"/>
  <c r="BM5" i="45" s="1"/>
  <c r="BN5" i="45" s="1"/>
  <c r="BO5" i="45" s="1"/>
  <c r="BP5" i="45" s="1"/>
  <c r="BQ5" i="45" s="1"/>
  <c r="BR5" i="45" s="1"/>
  <c r="BS5" i="45" s="1"/>
  <c r="BT5" i="45" s="1"/>
  <c r="BU5" i="45" s="1"/>
  <c r="BV5" i="45" s="1"/>
  <c r="BW5" i="45" s="1"/>
  <c r="BX5" i="45" s="1"/>
  <c r="BY5" i="45" s="1"/>
  <c r="AB4" i="45"/>
  <c r="AC4" i="45" s="1"/>
  <c r="AD4" i="45" s="1"/>
  <c r="AE4" i="45" s="1"/>
  <c r="AF4" i="45" s="1"/>
  <c r="AG4" i="45" s="1"/>
  <c r="AH4" i="45" s="1"/>
  <c r="AI4" i="45" s="1"/>
  <c r="AJ4" i="45" s="1"/>
  <c r="AK4" i="45" s="1"/>
  <c r="AL4" i="45" s="1"/>
  <c r="AM4" i="45" s="1"/>
  <c r="AN4" i="45" s="1"/>
  <c r="AO4" i="45" s="1"/>
  <c r="AP4" i="45" s="1"/>
  <c r="AQ4" i="45" s="1"/>
  <c r="AR4" i="45" s="1"/>
  <c r="AS4" i="45" s="1"/>
  <c r="AT4" i="45" s="1"/>
  <c r="AU4" i="45" s="1"/>
  <c r="AV4" i="45" s="1"/>
  <c r="AW4" i="45" s="1"/>
  <c r="AX4" i="45" s="1"/>
  <c r="AY4" i="45" s="1"/>
  <c r="AZ4" i="45" s="1"/>
  <c r="BA4" i="45" s="1"/>
  <c r="BB4" i="45" s="1"/>
  <c r="BC4" i="45" s="1"/>
  <c r="BD4" i="45" s="1"/>
  <c r="BE4" i="45" s="1"/>
  <c r="BF4" i="45" s="1"/>
  <c r="BG4" i="45" s="1"/>
  <c r="BH4" i="45" s="1"/>
  <c r="BI4" i="45" s="1"/>
  <c r="BJ4" i="45" s="1"/>
  <c r="BK4" i="45" s="1"/>
  <c r="BL4" i="45" s="1"/>
  <c r="BM4" i="45" s="1"/>
  <c r="BN4" i="45" s="1"/>
  <c r="BO4" i="45" s="1"/>
  <c r="BP4" i="45" s="1"/>
  <c r="BQ4" i="45" s="1"/>
  <c r="BR4" i="45" s="1"/>
  <c r="BS4" i="45" s="1"/>
  <c r="BT4" i="45" s="1"/>
  <c r="BU4" i="45" s="1"/>
  <c r="BV4" i="45" s="1"/>
  <c r="BW4" i="45" s="1"/>
  <c r="BX4" i="45" s="1"/>
  <c r="BY4" i="45" s="1"/>
  <c r="AB3" i="45"/>
  <c r="AC3" i="45" s="1"/>
  <c r="AD3" i="45" s="1"/>
  <c r="AE3" i="45" s="1"/>
  <c r="AF3" i="45" s="1"/>
  <c r="AG3" i="45" s="1"/>
  <c r="AH3" i="45" s="1"/>
  <c r="AI3" i="45" s="1"/>
  <c r="AJ3" i="45" s="1"/>
  <c r="AK3" i="45" s="1"/>
  <c r="AL3" i="45" s="1"/>
  <c r="AM3" i="45" s="1"/>
  <c r="AN3" i="45" s="1"/>
  <c r="AO3" i="45" s="1"/>
  <c r="AP3" i="45" s="1"/>
  <c r="AQ3" i="45" s="1"/>
  <c r="AR3" i="45" s="1"/>
  <c r="AS3" i="45" s="1"/>
  <c r="AT3" i="45" s="1"/>
  <c r="AU3" i="45" s="1"/>
  <c r="AV3" i="45" s="1"/>
  <c r="AW3" i="45" s="1"/>
  <c r="AX3" i="45" s="1"/>
  <c r="AY3" i="45" s="1"/>
  <c r="AZ3" i="45" s="1"/>
  <c r="BA3" i="45" s="1"/>
  <c r="BB3" i="45" s="1"/>
  <c r="BC3" i="45" s="1"/>
  <c r="BD3" i="45" s="1"/>
  <c r="BE3" i="45" s="1"/>
  <c r="BF3" i="45" s="1"/>
  <c r="BG3" i="45" s="1"/>
  <c r="BH3" i="45" s="1"/>
  <c r="BI3" i="45" s="1"/>
  <c r="BJ3" i="45" s="1"/>
  <c r="BK3" i="45" s="1"/>
  <c r="BL3" i="45" s="1"/>
  <c r="BM3" i="45" s="1"/>
  <c r="BN3" i="45" s="1"/>
  <c r="BO3" i="45" s="1"/>
  <c r="BP3" i="45" s="1"/>
  <c r="BQ3" i="45" s="1"/>
  <c r="BR3" i="45" s="1"/>
  <c r="BS3" i="45" s="1"/>
  <c r="BT3" i="45" s="1"/>
  <c r="BU3" i="45" s="1"/>
  <c r="BV3" i="45" s="1"/>
  <c r="BW3" i="45" s="1"/>
  <c r="BX3" i="45" s="1"/>
  <c r="BY3" i="45" s="1"/>
  <c r="AB2" i="45"/>
  <c r="AC2" i="45" s="1"/>
  <c r="AD2" i="45" s="1"/>
  <c r="AE2" i="45" s="1"/>
  <c r="AF2" i="45" s="1"/>
  <c r="AG2" i="45" s="1"/>
  <c r="AH2" i="45" s="1"/>
  <c r="AI2" i="45" s="1"/>
  <c r="AJ2" i="45" s="1"/>
  <c r="AK2" i="45" s="1"/>
  <c r="AL2" i="45" s="1"/>
  <c r="AM2" i="45" s="1"/>
  <c r="AN2" i="45" s="1"/>
  <c r="AO2" i="45" s="1"/>
  <c r="AP2" i="45" s="1"/>
  <c r="AQ2" i="45" s="1"/>
  <c r="AR2" i="45" s="1"/>
  <c r="AS2" i="45" s="1"/>
  <c r="AT2" i="45" s="1"/>
  <c r="AU2" i="45" s="1"/>
  <c r="AV2" i="45" s="1"/>
  <c r="AW2" i="45" s="1"/>
  <c r="AX2" i="45" s="1"/>
  <c r="AY2" i="45" s="1"/>
  <c r="AZ2" i="45" s="1"/>
  <c r="BA2" i="45" s="1"/>
  <c r="BB2" i="45" s="1"/>
  <c r="BC2" i="45" s="1"/>
  <c r="BD2" i="45" s="1"/>
  <c r="BE2" i="45" s="1"/>
  <c r="BF2" i="45" s="1"/>
  <c r="BG2" i="45" s="1"/>
  <c r="BH2" i="45" s="1"/>
  <c r="BI2" i="45" s="1"/>
  <c r="BJ2" i="45" s="1"/>
  <c r="BK2" i="45" s="1"/>
  <c r="BL2" i="45" s="1"/>
  <c r="BM2" i="45" s="1"/>
  <c r="BN2" i="45" s="1"/>
  <c r="BO2" i="45" s="1"/>
  <c r="BP2" i="45" s="1"/>
  <c r="BQ2" i="45" s="1"/>
  <c r="BR2" i="45" s="1"/>
  <c r="BS2" i="45" s="1"/>
  <c r="BT2" i="45" s="1"/>
  <c r="BU2" i="45" s="1"/>
  <c r="BV2" i="45" s="1"/>
  <c r="BW2" i="45" s="1"/>
  <c r="BX2" i="45" s="1"/>
  <c r="BY2" i="45" s="1"/>
  <c r="AB9" i="44"/>
  <c r="AC9" i="44" s="1"/>
  <c r="AD9" i="44" s="1"/>
  <c r="AE9" i="44" s="1"/>
  <c r="AF9" i="44" s="1"/>
  <c r="AG9" i="44" s="1"/>
  <c r="AH9" i="44" s="1"/>
  <c r="AI9" i="44" s="1"/>
  <c r="AJ9" i="44" s="1"/>
  <c r="AK9" i="44" s="1"/>
  <c r="AL9" i="44" s="1"/>
  <c r="AM9" i="44" s="1"/>
  <c r="AN9" i="44" s="1"/>
  <c r="AO9" i="44" s="1"/>
  <c r="AP9" i="44" s="1"/>
  <c r="AQ9" i="44" s="1"/>
  <c r="AR9" i="44" s="1"/>
  <c r="AS9" i="44" s="1"/>
  <c r="AT9" i="44" s="1"/>
  <c r="AU9" i="44" s="1"/>
  <c r="AV9" i="44" s="1"/>
  <c r="AW9" i="44" s="1"/>
  <c r="AX9" i="44" s="1"/>
  <c r="AY9" i="44" s="1"/>
  <c r="AZ9" i="44" s="1"/>
  <c r="BA9" i="44" s="1"/>
  <c r="BB9" i="44" s="1"/>
  <c r="BC9" i="44" s="1"/>
  <c r="BD9" i="44" s="1"/>
  <c r="BE9" i="44" s="1"/>
  <c r="BF9" i="44" s="1"/>
  <c r="BG9" i="44" s="1"/>
  <c r="BH9" i="44" s="1"/>
  <c r="BI9" i="44" s="1"/>
  <c r="BJ9" i="44" s="1"/>
  <c r="BK9" i="44" s="1"/>
  <c r="BL9" i="44" s="1"/>
  <c r="BM9" i="44" s="1"/>
  <c r="BN9" i="44" s="1"/>
  <c r="BO9" i="44" s="1"/>
  <c r="BP9" i="44" s="1"/>
  <c r="BQ9" i="44" s="1"/>
  <c r="BR9" i="44" s="1"/>
  <c r="BS9" i="44" s="1"/>
  <c r="BT9" i="44" s="1"/>
  <c r="BU9" i="44" s="1"/>
  <c r="BV9" i="44" s="1"/>
  <c r="BW9" i="44" s="1"/>
  <c r="BX9" i="44" s="1"/>
  <c r="BY9" i="44" s="1"/>
  <c r="AB8" i="44"/>
  <c r="AC8" i="44" s="1"/>
  <c r="AD8" i="44" s="1"/>
  <c r="AE8" i="44" s="1"/>
  <c r="AF8" i="44" s="1"/>
  <c r="AG8" i="44" s="1"/>
  <c r="AH8" i="44" s="1"/>
  <c r="AI8" i="44" s="1"/>
  <c r="AJ8" i="44" s="1"/>
  <c r="AK8" i="44" s="1"/>
  <c r="AL8" i="44" s="1"/>
  <c r="AM8" i="44" s="1"/>
  <c r="AN8" i="44" s="1"/>
  <c r="AO8" i="44" s="1"/>
  <c r="AP8" i="44" s="1"/>
  <c r="AQ8" i="44" s="1"/>
  <c r="AR8" i="44" s="1"/>
  <c r="AS8" i="44" s="1"/>
  <c r="AT8" i="44" s="1"/>
  <c r="AU8" i="44" s="1"/>
  <c r="AV8" i="44" s="1"/>
  <c r="AW8" i="44" s="1"/>
  <c r="AX8" i="44" s="1"/>
  <c r="AY8" i="44" s="1"/>
  <c r="AZ8" i="44" s="1"/>
  <c r="BA8" i="44" s="1"/>
  <c r="BB8" i="44" s="1"/>
  <c r="BC8" i="44" s="1"/>
  <c r="BD8" i="44" s="1"/>
  <c r="BE8" i="44" s="1"/>
  <c r="BF8" i="44" s="1"/>
  <c r="BG8" i="44" s="1"/>
  <c r="BH8" i="44" s="1"/>
  <c r="BI8" i="44" s="1"/>
  <c r="BJ8" i="44" s="1"/>
  <c r="BK8" i="44" s="1"/>
  <c r="BL8" i="44" s="1"/>
  <c r="BM8" i="44" s="1"/>
  <c r="BN8" i="44" s="1"/>
  <c r="BO8" i="44" s="1"/>
  <c r="BP8" i="44" s="1"/>
  <c r="BQ8" i="44" s="1"/>
  <c r="BR8" i="44" s="1"/>
  <c r="BS8" i="44" s="1"/>
  <c r="BT8" i="44" s="1"/>
  <c r="BU8" i="44" s="1"/>
  <c r="BV8" i="44" s="1"/>
  <c r="BW8" i="44" s="1"/>
  <c r="BX8" i="44" s="1"/>
  <c r="BY8" i="44" s="1"/>
  <c r="AB7" i="44"/>
  <c r="AC7" i="44" s="1"/>
  <c r="AD7" i="44" s="1"/>
  <c r="AE7" i="44" s="1"/>
  <c r="AF7" i="44" s="1"/>
  <c r="AG7" i="44" s="1"/>
  <c r="AH7" i="44" s="1"/>
  <c r="AI7" i="44" s="1"/>
  <c r="AJ7" i="44" s="1"/>
  <c r="AK7" i="44" s="1"/>
  <c r="AL7" i="44" s="1"/>
  <c r="AM7" i="44" s="1"/>
  <c r="AN7" i="44" s="1"/>
  <c r="AO7" i="44" s="1"/>
  <c r="AP7" i="44" s="1"/>
  <c r="AQ7" i="44" s="1"/>
  <c r="AR7" i="44" s="1"/>
  <c r="AS7" i="44" s="1"/>
  <c r="AT7" i="44" s="1"/>
  <c r="AU7" i="44" s="1"/>
  <c r="AV7" i="44" s="1"/>
  <c r="AW7" i="44" s="1"/>
  <c r="AX7" i="44" s="1"/>
  <c r="AY7" i="44" s="1"/>
  <c r="AZ7" i="44" s="1"/>
  <c r="BA7" i="44" s="1"/>
  <c r="BB7" i="44" s="1"/>
  <c r="BC7" i="44" s="1"/>
  <c r="BD7" i="44" s="1"/>
  <c r="BE7" i="44" s="1"/>
  <c r="BF7" i="44" s="1"/>
  <c r="BG7" i="44" s="1"/>
  <c r="BH7" i="44" s="1"/>
  <c r="BI7" i="44" s="1"/>
  <c r="BJ7" i="44" s="1"/>
  <c r="BK7" i="44" s="1"/>
  <c r="BL7" i="44" s="1"/>
  <c r="BM7" i="44" s="1"/>
  <c r="BN7" i="44" s="1"/>
  <c r="BO7" i="44" s="1"/>
  <c r="BP7" i="44" s="1"/>
  <c r="BQ7" i="44" s="1"/>
  <c r="BR7" i="44" s="1"/>
  <c r="BS7" i="44" s="1"/>
  <c r="BT7" i="44" s="1"/>
  <c r="BU7" i="44" s="1"/>
  <c r="BV7" i="44" s="1"/>
  <c r="BW7" i="44" s="1"/>
  <c r="BX7" i="44" s="1"/>
  <c r="BY7" i="44" s="1"/>
  <c r="AB6" i="44"/>
  <c r="AC6" i="44" s="1"/>
  <c r="AD6" i="44" s="1"/>
  <c r="AE6" i="44" s="1"/>
  <c r="AF6" i="44" s="1"/>
  <c r="AG6" i="44" s="1"/>
  <c r="AH6" i="44" s="1"/>
  <c r="AI6" i="44" s="1"/>
  <c r="AJ6" i="44" s="1"/>
  <c r="AK6" i="44" s="1"/>
  <c r="AL6" i="44" s="1"/>
  <c r="AM6" i="44" s="1"/>
  <c r="AN6" i="44" s="1"/>
  <c r="AO6" i="44" s="1"/>
  <c r="AP6" i="44" s="1"/>
  <c r="AQ6" i="44" s="1"/>
  <c r="AR6" i="44" s="1"/>
  <c r="AS6" i="44" s="1"/>
  <c r="AT6" i="44" s="1"/>
  <c r="AU6" i="44" s="1"/>
  <c r="AV6" i="44" s="1"/>
  <c r="AW6" i="44" s="1"/>
  <c r="AX6" i="44" s="1"/>
  <c r="AY6" i="44" s="1"/>
  <c r="AZ6" i="44" s="1"/>
  <c r="BA6" i="44" s="1"/>
  <c r="BB6" i="44" s="1"/>
  <c r="BC6" i="44" s="1"/>
  <c r="BD6" i="44" s="1"/>
  <c r="BE6" i="44" s="1"/>
  <c r="BF6" i="44" s="1"/>
  <c r="BG6" i="44" s="1"/>
  <c r="BH6" i="44" s="1"/>
  <c r="BI6" i="44" s="1"/>
  <c r="BJ6" i="44" s="1"/>
  <c r="BK6" i="44" s="1"/>
  <c r="BL6" i="44" s="1"/>
  <c r="BM6" i="44" s="1"/>
  <c r="BN6" i="44" s="1"/>
  <c r="BO6" i="44" s="1"/>
  <c r="BP6" i="44" s="1"/>
  <c r="BQ6" i="44" s="1"/>
  <c r="BR6" i="44" s="1"/>
  <c r="BS6" i="44" s="1"/>
  <c r="BT6" i="44" s="1"/>
  <c r="BU6" i="44" s="1"/>
  <c r="BV6" i="44" s="1"/>
  <c r="BW6" i="44" s="1"/>
  <c r="BX6" i="44" s="1"/>
  <c r="BY6" i="44" s="1"/>
  <c r="AB5" i="44"/>
  <c r="AC5" i="44" s="1"/>
  <c r="AD5" i="44" s="1"/>
  <c r="AE5" i="44" s="1"/>
  <c r="AF5" i="44" s="1"/>
  <c r="AG5" i="44" s="1"/>
  <c r="AH5" i="44" s="1"/>
  <c r="AI5" i="44" s="1"/>
  <c r="AJ5" i="44" s="1"/>
  <c r="AK5" i="44" s="1"/>
  <c r="AL5" i="44" s="1"/>
  <c r="AM5" i="44" s="1"/>
  <c r="AN5" i="44" s="1"/>
  <c r="AO5" i="44" s="1"/>
  <c r="AP5" i="44" s="1"/>
  <c r="AQ5" i="44" s="1"/>
  <c r="AR5" i="44" s="1"/>
  <c r="AS5" i="44" s="1"/>
  <c r="AT5" i="44" s="1"/>
  <c r="AU5" i="44" s="1"/>
  <c r="AV5" i="44" s="1"/>
  <c r="AW5" i="44" s="1"/>
  <c r="AX5" i="44" s="1"/>
  <c r="AY5" i="44" s="1"/>
  <c r="AZ5" i="44" s="1"/>
  <c r="BA5" i="44" s="1"/>
  <c r="BB5" i="44" s="1"/>
  <c r="BC5" i="44" s="1"/>
  <c r="BD5" i="44" s="1"/>
  <c r="BE5" i="44" s="1"/>
  <c r="BF5" i="44" s="1"/>
  <c r="BG5" i="44" s="1"/>
  <c r="BH5" i="44" s="1"/>
  <c r="BI5" i="44" s="1"/>
  <c r="BJ5" i="44" s="1"/>
  <c r="BK5" i="44" s="1"/>
  <c r="BL5" i="44" s="1"/>
  <c r="BM5" i="44" s="1"/>
  <c r="BN5" i="44" s="1"/>
  <c r="BO5" i="44" s="1"/>
  <c r="BP5" i="44" s="1"/>
  <c r="BQ5" i="44" s="1"/>
  <c r="BR5" i="44" s="1"/>
  <c r="BS5" i="44" s="1"/>
  <c r="BT5" i="44" s="1"/>
  <c r="BU5" i="44" s="1"/>
  <c r="BV5" i="44" s="1"/>
  <c r="BW5" i="44" s="1"/>
  <c r="BX5" i="44" s="1"/>
  <c r="BY5" i="44" s="1"/>
  <c r="AB4" i="44"/>
  <c r="AC4" i="44" s="1"/>
  <c r="AD4" i="44" s="1"/>
  <c r="AE4" i="44" s="1"/>
  <c r="AF4" i="44" s="1"/>
  <c r="AG4" i="44" s="1"/>
  <c r="AH4" i="44" s="1"/>
  <c r="AI4" i="44" s="1"/>
  <c r="AJ4" i="44" s="1"/>
  <c r="AK4" i="44" s="1"/>
  <c r="AL4" i="44" s="1"/>
  <c r="AM4" i="44" s="1"/>
  <c r="AN4" i="44" s="1"/>
  <c r="AO4" i="44" s="1"/>
  <c r="AP4" i="44" s="1"/>
  <c r="AQ4" i="44" s="1"/>
  <c r="AR4" i="44" s="1"/>
  <c r="AS4" i="44" s="1"/>
  <c r="AT4" i="44" s="1"/>
  <c r="AU4" i="44" s="1"/>
  <c r="AV4" i="44" s="1"/>
  <c r="AW4" i="44" s="1"/>
  <c r="AX4" i="44" s="1"/>
  <c r="AY4" i="44" s="1"/>
  <c r="AZ4" i="44" s="1"/>
  <c r="BA4" i="44" s="1"/>
  <c r="BB4" i="44" s="1"/>
  <c r="BC4" i="44" s="1"/>
  <c r="BD4" i="44" s="1"/>
  <c r="BE4" i="44" s="1"/>
  <c r="BF4" i="44" s="1"/>
  <c r="BG4" i="44" s="1"/>
  <c r="BH4" i="44" s="1"/>
  <c r="BI4" i="44" s="1"/>
  <c r="BJ4" i="44" s="1"/>
  <c r="BK4" i="44" s="1"/>
  <c r="BL4" i="44" s="1"/>
  <c r="BM4" i="44" s="1"/>
  <c r="BN4" i="44" s="1"/>
  <c r="BO4" i="44" s="1"/>
  <c r="BP4" i="44" s="1"/>
  <c r="BQ4" i="44" s="1"/>
  <c r="BR4" i="44" s="1"/>
  <c r="BS4" i="44" s="1"/>
  <c r="BT4" i="44" s="1"/>
  <c r="BU4" i="44" s="1"/>
  <c r="BV4" i="44" s="1"/>
  <c r="BW4" i="44" s="1"/>
  <c r="BX4" i="44" s="1"/>
  <c r="BY4" i="44" s="1"/>
  <c r="AB3" i="44"/>
  <c r="AC3" i="44" s="1"/>
  <c r="AD3" i="44" s="1"/>
  <c r="AE3" i="44" s="1"/>
  <c r="AF3" i="44" s="1"/>
  <c r="AG3" i="44" s="1"/>
  <c r="AH3" i="44" s="1"/>
  <c r="AI3" i="44" s="1"/>
  <c r="AJ3" i="44" s="1"/>
  <c r="AK3" i="44" s="1"/>
  <c r="AL3" i="44" s="1"/>
  <c r="AM3" i="44" s="1"/>
  <c r="AN3" i="44" s="1"/>
  <c r="AO3" i="44" s="1"/>
  <c r="AP3" i="44" s="1"/>
  <c r="AQ3" i="44" s="1"/>
  <c r="AR3" i="44" s="1"/>
  <c r="AS3" i="44" s="1"/>
  <c r="AT3" i="44" s="1"/>
  <c r="AU3" i="44" s="1"/>
  <c r="AV3" i="44" s="1"/>
  <c r="AW3" i="44" s="1"/>
  <c r="AX3" i="44" s="1"/>
  <c r="AY3" i="44" s="1"/>
  <c r="AZ3" i="44" s="1"/>
  <c r="BA3" i="44" s="1"/>
  <c r="BB3" i="44" s="1"/>
  <c r="BC3" i="44" s="1"/>
  <c r="BD3" i="44" s="1"/>
  <c r="BE3" i="44" s="1"/>
  <c r="BF3" i="44" s="1"/>
  <c r="BG3" i="44" s="1"/>
  <c r="BH3" i="44" s="1"/>
  <c r="BI3" i="44" s="1"/>
  <c r="BJ3" i="44" s="1"/>
  <c r="BK3" i="44" s="1"/>
  <c r="BL3" i="44" s="1"/>
  <c r="BM3" i="44" s="1"/>
  <c r="BN3" i="44" s="1"/>
  <c r="BO3" i="44" s="1"/>
  <c r="BP3" i="44" s="1"/>
  <c r="BQ3" i="44" s="1"/>
  <c r="BR3" i="44" s="1"/>
  <c r="BS3" i="44" s="1"/>
  <c r="BT3" i="44" s="1"/>
  <c r="BU3" i="44" s="1"/>
  <c r="BV3" i="44" s="1"/>
  <c r="BW3" i="44" s="1"/>
  <c r="BX3" i="44" s="1"/>
  <c r="BY3" i="44" s="1"/>
  <c r="AB2" i="44"/>
  <c r="AC2" i="44" s="1"/>
  <c r="AD2" i="44" s="1"/>
  <c r="AE2" i="44" s="1"/>
  <c r="AF2" i="44" s="1"/>
  <c r="AG2" i="44" s="1"/>
  <c r="AH2" i="44" s="1"/>
  <c r="AI2" i="44" s="1"/>
  <c r="AJ2" i="44" s="1"/>
  <c r="AK2" i="44" s="1"/>
  <c r="AL2" i="44" s="1"/>
  <c r="AM2" i="44" s="1"/>
  <c r="AN2" i="44" s="1"/>
  <c r="AO2" i="44" s="1"/>
  <c r="AP2" i="44" s="1"/>
  <c r="AQ2" i="44" s="1"/>
  <c r="AR2" i="44" s="1"/>
  <c r="AS2" i="44" s="1"/>
  <c r="AT2" i="44" s="1"/>
  <c r="AU2" i="44" s="1"/>
  <c r="AV2" i="44" s="1"/>
  <c r="AW2" i="44" s="1"/>
  <c r="AX2" i="44" s="1"/>
  <c r="AY2" i="44" s="1"/>
  <c r="AZ2" i="44" s="1"/>
  <c r="BA2" i="44" s="1"/>
  <c r="BB2" i="44" s="1"/>
  <c r="BC2" i="44" s="1"/>
  <c r="BD2" i="44" s="1"/>
  <c r="BE2" i="44" s="1"/>
  <c r="BF2" i="44" s="1"/>
  <c r="BG2" i="44" s="1"/>
  <c r="BH2" i="44" s="1"/>
  <c r="BI2" i="44" s="1"/>
  <c r="BJ2" i="44" s="1"/>
  <c r="BK2" i="44" s="1"/>
  <c r="BL2" i="44" s="1"/>
  <c r="BM2" i="44" s="1"/>
  <c r="BN2" i="44" s="1"/>
  <c r="BO2" i="44" s="1"/>
  <c r="BP2" i="44" s="1"/>
  <c r="BQ2" i="44" s="1"/>
  <c r="BR2" i="44" s="1"/>
  <c r="BS2" i="44" s="1"/>
  <c r="BT2" i="44" s="1"/>
  <c r="BU2" i="44" s="1"/>
  <c r="BV2" i="44" s="1"/>
  <c r="BW2" i="44" s="1"/>
  <c r="BX2" i="44" s="1"/>
  <c r="BY2" i="44" s="1"/>
  <c r="AB9" i="43"/>
  <c r="AC9" i="43" s="1"/>
  <c r="AD9" i="43" s="1"/>
  <c r="AE9" i="43" s="1"/>
  <c r="AF9" i="43" s="1"/>
  <c r="AG9" i="43" s="1"/>
  <c r="AH9" i="43" s="1"/>
  <c r="AI9" i="43" s="1"/>
  <c r="AJ9" i="43" s="1"/>
  <c r="AK9" i="43" s="1"/>
  <c r="AL9" i="43" s="1"/>
  <c r="AM9" i="43" s="1"/>
  <c r="AN9" i="43" s="1"/>
  <c r="AO9" i="43" s="1"/>
  <c r="AP9" i="43" s="1"/>
  <c r="AQ9" i="43" s="1"/>
  <c r="AR9" i="43" s="1"/>
  <c r="AS9" i="43" s="1"/>
  <c r="AT9" i="43" s="1"/>
  <c r="AU9" i="43" s="1"/>
  <c r="AV9" i="43" s="1"/>
  <c r="AW9" i="43" s="1"/>
  <c r="AX9" i="43" s="1"/>
  <c r="AY9" i="43" s="1"/>
  <c r="AZ9" i="43" s="1"/>
  <c r="BA9" i="43" s="1"/>
  <c r="BB9" i="43" s="1"/>
  <c r="BC9" i="43" s="1"/>
  <c r="BD9" i="43" s="1"/>
  <c r="BE9" i="43" s="1"/>
  <c r="BF9" i="43" s="1"/>
  <c r="BG9" i="43" s="1"/>
  <c r="BH9" i="43" s="1"/>
  <c r="BI9" i="43" s="1"/>
  <c r="BJ9" i="43" s="1"/>
  <c r="BK9" i="43" s="1"/>
  <c r="BL9" i="43" s="1"/>
  <c r="BM9" i="43" s="1"/>
  <c r="BN9" i="43" s="1"/>
  <c r="BO9" i="43" s="1"/>
  <c r="BP9" i="43" s="1"/>
  <c r="BQ9" i="43" s="1"/>
  <c r="BR9" i="43" s="1"/>
  <c r="BS9" i="43" s="1"/>
  <c r="BT9" i="43" s="1"/>
  <c r="BU9" i="43" s="1"/>
  <c r="BV9" i="43" s="1"/>
  <c r="BW9" i="43" s="1"/>
  <c r="BX9" i="43" s="1"/>
  <c r="BY9" i="43" s="1"/>
  <c r="AB8" i="43"/>
  <c r="AC8" i="43" s="1"/>
  <c r="AD8" i="43" s="1"/>
  <c r="AE8" i="43" s="1"/>
  <c r="AF8" i="43" s="1"/>
  <c r="AG8" i="43" s="1"/>
  <c r="AH8" i="43" s="1"/>
  <c r="AI8" i="43" s="1"/>
  <c r="AJ8" i="43" s="1"/>
  <c r="AK8" i="43" s="1"/>
  <c r="AL8" i="43" s="1"/>
  <c r="AM8" i="43" s="1"/>
  <c r="AN8" i="43" s="1"/>
  <c r="AO8" i="43" s="1"/>
  <c r="AP8" i="43" s="1"/>
  <c r="AQ8" i="43" s="1"/>
  <c r="AR8" i="43" s="1"/>
  <c r="AS8" i="43" s="1"/>
  <c r="AT8" i="43" s="1"/>
  <c r="AU8" i="43" s="1"/>
  <c r="AV8" i="43" s="1"/>
  <c r="AW8" i="43" s="1"/>
  <c r="AX8" i="43" s="1"/>
  <c r="AY8" i="43" s="1"/>
  <c r="AZ8" i="43" s="1"/>
  <c r="BA8" i="43" s="1"/>
  <c r="BB8" i="43" s="1"/>
  <c r="BC8" i="43" s="1"/>
  <c r="BD8" i="43" s="1"/>
  <c r="BE8" i="43" s="1"/>
  <c r="BF8" i="43" s="1"/>
  <c r="BG8" i="43" s="1"/>
  <c r="BH8" i="43" s="1"/>
  <c r="BI8" i="43" s="1"/>
  <c r="BJ8" i="43" s="1"/>
  <c r="BK8" i="43" s="1"/>
  <c r="BL8" i="43" s="1"/>
  <c r="BM8" i="43" s="1"/>
  <c r="BN8" i="43" s="1"/>
  <c r="BO8" i="43" s="1"/>
  <c r="BP8" i="43" s="1"/>
  <c r="BQ8" i="43" s="1"/>
  <c r="BR8" i="43" s="1"/>
  <c r="BS8" i="43" s="1"/>
  <c r="BT8" i="43" s="1"/>
  <c r="BU8" i="43" s="1"/>
  <c r="BV8" i="43" s="1"/>
  <c r="BW8" i="43" s="1"/>
  <c r="BX8" i="43" s="1"/>
  <c r="BY8" i="43" s="1"/>
  <c r="AB7" i="43"/>
  <c r="AC7" i="43" s="1"/>
  <c r="AD7" i="43" s="1"/>
  <c r="AE7" i="43" s="1"/>
  <c r="AF7" i="43" s="1"/>
  <c r="AG7" i="43" s="1"/>
  <c r="AH7" i="43" s="1"/>
  <c r="AI7" i="43" s="1"/>
  <c r="AJ7" i="43" s="1"/>
  <c r="AK7" i="43" s="1"/>
  <c r="AL7" i="43" s="1"/>
  <c r="AM7" i="43" s="1"/>
  <c r="AN7" i="43" s="1"/>
  <c r="AO7" i="43" s="1"/>
  <c r="AP7" i="43" s="1"/>
  <c r="AQ7" i="43" s="1"/>
  <c r="AR7" i="43" s="1"/>
  <c r="AS7" i="43" s="1"/>
  <c r="AT7" i="43" s="1"/>
  <c r="AU7" i="43" s="1"/>
  <c r="AV7" i="43" s="1"/>
  <c r="AW7" i="43" s="1"/>
  <c r="AX7" i="43" s="1"/>
  <c r="AY7" i="43" s="1"/>
  <c r="AZ7" i="43" s="1"/>
  <c r="BA7" i="43" s="1"/>
  <c r="BB7" i="43" s="1"/>
  <c r="BC7" i="43" s="1"/>
  <c r="BD7" i="43" s="1"/>
  <c r="BE7" i="43" s="1"/>
  <c r="BF7" i="43" s="1"/>
  <c r="BG7" i="43" s="1"/>
  <c r="BH7" i="43" s="1"/>
  <c r="BI7" i="43" s="1"/>
  <c r="BJ7" i="43" s="1"/>
  <c r="BK7" i="43" s="1"/>
  <c r="BL7" i="43" s="1"/>
  <c r="BM7" i="43" s="1"/>
  <c r="BN7" i="43" s="1"/>
  <c r="BO7" i="43" s="1"/>
  <c r="BP7" i="43" s="1"/>
  <c r="BQ7" i="43" s="1"/>
  <c r="BR7" i="43" s="1"/>
  <c r="BS7" i="43" s="1"/>
  <c r="BT7" i="43" s="1"/>
  <c r="BU7" i="43" s="1"/>
  <c r="BV7" i="43" s="1"/>
  <c r="BW7" i="43" s="1"/>
  <c r="BX7" i="43" s="1"/>
  <c r="BY7" i="43" s="1"/>
  <c r="AB6" i="43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BU6" i="43" s="1"/>
  <c r="BV6" i="43" s="1"/>
  <c r="BW6" i="43" s="1"/>
  <c r="BX6" i="43" s="1"/>
  <c r="BY6" i="43" s="1"/>
  <c r="AB5" i="43"/>
  <c r="AC5" i="43" s="1"/>
  <c r="AD5" i="43" s="1"/>
  <c r="AE5" i="43" s="1"/>
  <c r="AF5" i="43" s="1"/>
  <c r="AG5" i="43" s="1"/>
  <c r="AH5" i="43" s="1"/>
  <c r="AI5" i="43" s="1"/>
  <c r="AJ5" i="43" s="1"/>
  <c r="AK5" i="43" s="1"/>
  <c r="AL5" i="43" s="1"/>
  <c r="AM5" i="43" s="1"/>
  <c r="AN5" i="43" s="1"/>
  <c r="AO5" i="43" s="1"/>
  <c r="AP5" i="43" s="1"/>
  <c r="AQ5" i="43" s="1"/>
  <c r="AR5" i="43" s="1"/>
  <c r="AS5" i="43" s="1"/>
  <c r="AT5" i="43" s="1"/>
  <c r="AU5" i="43" s="1"/>
  <c r="AV5" i="43" s="1"/>
  <c r="AW5" i="43" s="1"/>
  <c r="AX5" i="43" s="1"/>
  <c r="AY5" i="43" s="1"/>
  <c r="AZ5" i="43" s="1"/>
  <c r="BA5" i="43" s="1"/>
  <c r="BB5" i="43" s="1"/>
  <c r="BC5" i="43" s="1"/>
  <c r="BD5" i="43" s="1"/>
  <c r="BE5" i="43" s="1"/>
  <c r="BF5" i="43" s="1"/>
  <c r="BG5" i="43" s="1"/>
  <c r="BH5" i="43" s="1"/>
  <c r="BI5" i="43" s="1"/>
  <c r="BJ5" i="43" s="1"/>
  <c r="BK5" i="43" s="1"/>
  <c r="BL5" i="43" s="1"/>
  <c r="BM5" i="43" s="1"/>
  <c r="BN5" i="43" s="1"/>
  <c r="BO5" i="43" s="1"/>
  <c r="BP5" i="43" s="1"/>
  <c r="BQ5" i="43" s="1"/>
  <c r="BR5" i="43" s="1"/>
  <c r="BS5" i="43" s="1"/>
  <c r="BT5" i="43" s="1"/>
  <c r="BU5" i="43" s="1"/>
  <c r="BV5" i="43" s="1"/>
  <c r="BW5" i="43" s="1"/>
  <c r="BX5" i="43" s="1"/>
  <c r="BY5" i="43" s="1"/>
  <c r="AB4" i="43"/>
  <c r="AC4" i="43" s="1"/>
  <c r="AD4" i="43" s="1"/>
  <c r="AE4" i="43" s="1"/>
  <c r="AF4" i="43" s="1"/>
  <c r="AG4" i="43" s="1"/>
  <c r="AH4" i="43" s="1"/>
  <c r="AI4" i="43" s="1"/>
  <c r="AJ4" i="43" s="1"/>
  <c r="AK4" i="43" s="1"/>
  <c r="AL4" i="43" s="1"/>
  <c r="AM4" i="43" s="1"/>
  <c r="AN4" i="43" s="1"/>
  <c r="AO4" i="43" s="1"/>
  <c r="AP4" i="43" s="1"/>
  <c r="AQ4" i="43" s="1"/>
  <c r="AR4" i="43" s="1"/>
  <c r="AS4" i="43" s="1"/>
  <c r="AT4" i="43" s="1"/>
  <c r="AU4" i="43" s="1"/>
  <c r="AV4" i="43" s="1"/>
  <c r="AW4" i="43" s="1"/>
  <c r="AX4" i="43" s="1"/>
  <c r="AY4" i="43" s="1"/>
  <c r="AZ4" i="43" s="1"/>
  <c r="BA4" i="43" s="1"/>
  <c r="BB4" i="43" s="1"/>
  <c r="BC4" i="43" s="1"/>
  <c r="BD4" i="43" s="1"/>
  <c r="BE4" i="43" s="1"/>
  <c r="BF4" i="43" s="1"/>
  <c r="BG4" i="43" s="1"/>
  <c r="BH4" i="43" s="1"/>
  <c r="BI4" i="43" s="1"/>
  <c r="BJ4" i="43" s="1"/>
  <c r="BK4" i="43" s="1"/>
  <c r="BL4" i="43" s="1"/>
  <c r="BM4" i="43" s="1"/>
  <c r="BN4" i="43" s="1"/>
  <c r="BO4" i="43" s="1"/>
  <c r="BP4" i="43" s="1"/>
  <c r="BQ4" i="43" s="1"/>
  <c r="BR4" i="43" s="1"/>
  <c r="BS4" i="43" s="1"/>
  <c r="BT4" i="43" s="1"/>
  <c r="BU4" i="43" s="1"/>
  <c r="BV4" i="43" s="1"/>
  <c r="BW4" i="43" s="1"/>
  <c r="BX4" i="43" s="1"/>
  <c r="BY4" i="43" s="1"/>
  <c r="AB3" i="43"/>
  <c r="AC3" i="43" s="1"/>
  <c r="AD3" i="43" s="1"/>
  <c r="AE3" i="43" s="1"/>
  <c r="AF3" i="43" s="1"/>
  <c r="AG3" i="43" s="1"/>
  <c r="AH3" i="43" s="1"/>
  <c r="AI3" i="43" s="1"/>
  <c r="AJ3" i="43" s="1"/>
  <c r="AK3" i="43" s="1"/>
  <c r="AL3" i="43" s="1"/>
  <c r="AM3" i="43" s="1"/>
  <c r="AN3" i="43" s="1"/>
  <c r="AO3" i="43" s="1"/>
  <c r="AP3" i="43" s="1"/>
  <c r="AQ3" i="43" s="1"/>
  <c r="AR3" i="43" s="1"/>
  <c r="AS3" i="43" s="1"/>
  <c r="AT3" i="43" s="1"/>
  <c r="AU3" i="43" s="1"/>
  <c r="AV3" i="43" s="1"/>
  <c r="AW3" i="43" s="1"/>
  <c r="AX3" i="43" s="1"/>
  <c r="AY3" i="43" s="1"/>
  <c r="AZ3" i="43" s="1"/>
  <c r="BA3" i="43" s="1"/>
  <c r="BB3" i="43" s="1"/>
  <c r="BC3" i="43" s="1"/>
  <c r="BD3" i="43" s="1"/>
  <c r="BE3" i="43" s="1"/>
  <c r="BF3" i="43" s="1"/>
  <c r="BG3" i="43" s="1"/>
  <c r="BH3" i="43" s="1"/>
  <c r="BI3" i="43" s="1"/>
  <c r="BJ3" i="43" s="1"/>
  <c r="BK3" i="43" s="1"/>
  <c r="BL3" i="43" s="1"/>
  <c r="BM3" i="43" s="1"/>
  <c r="BN3" i="43" s="1"/>
  <c r="BO3" i="43" s="1"/>
  <c r="BP3" i="43" s="1"/>
  <c r="BQ3" i="43" s="1"/>
  <c r="BR3" i="43" s="1"/>
  <c r="BS3" i="43" s="1"/>
  <c r="BT3" i="43" s="1"/>
  <c r="BU3" i="43" s="1"/>
  <c r="BV3" i="43" s="1"/>
  <c r="BW3" i="43" s="1"/>
  <c r="BX3" i="43" s="1"/>
  <c r="BY3" i="43" s="1"/>
  <c r="AB2" i="43"/>
  <c r="AC2" i="43" s="1"/>
  <c r="AD2" i="43" s="1"/>
  <c r="AE2" i="43" s="1"/>
  <c r="AF2" i="43" s="1"/>
  <c r="AG2" i="43" s="1"/>
  <c r="AH2" i="43" s="1"/>
  <c r="AI2" i="43" s="1"/>
  <c r="AJ2" i="43" s="1"/>
  <c r="AK2" i="43" s="1"/>
  <c r="AL2" i="43" s="1"/>
  <c r="AM2" i="43" s="1"/>
  <c r="AN2" i="43" s="1"/>
  <c r="AO2" i="43" s="1"/>
  <c r="AP2" i="43" s="1"/>
  <c r="AQ2" i="43" s="1"/>
  <c r="AR2" i="43" s="1"/>
  <c r="AS2" i="43" s="1"/>
  <c r="AT2" i="43" s="1"/>
  <c r="AU2" i="43" s="1"/>
  <c r="AV2" i="43" s="1"/>
  <c r="AW2" i="43" s="1"/>
  <c r="AX2" i="43" s="1"/>
  <c r="AY2" i="43" s="1"/>
  <c r="AZ2" i="43" s="1"/>
  <c r="BA2" i="43" s="1"/>
  <c r="BB2" i="43" s="1"/>
  <c r="BC2" i="43" s="1"/>
  <c r="BD2" i="43" s="1"/>
  <c r="BE2" i="43" s="1"/>
  <c r="BF2" i="43" s="1"/>
  <c r="BG2" i="43" s="1"/>
  <c r="BH2" i="43" s="1"/>
  <c r="BI2" i="43" s="1"/>
  <c r="BJ2" i="43" s="1"/>
  <c r="BK2" i="43" s="1"/>
  <c r="BL2" i="43" s="1"/>
  <c r="BM2" i="43" s="1"/>
  <c r="BN2" i="43" s="1"/>
  <c r="BO2" i="43" s="1"/>
  <c r="BP2" i="43" s="1"/>
  <c r="BQ2" i="43" s="1"/>
  <c r="BR2" i="43" s="1"/>
  <c r="BS2" i="43" s="1"/>
  <c r="BT2" i="43" s="1"/>
  <c r="BU2" i="43" s="1"/>
  <c r="BV2" i="43" s="1"/>
  <c r="BW2" i="43" s="1"/>
  <c r="BX2" i="43" s="1"/>
  <c r="BY2" i="43" s="1"/>
  <c r="AB8" i="34"/>
  <c r="AC8" i="34" s="1"/>
  <c r="AD8" i="34" s="1"/>
  <c r="AE8" i="34" s="1"/>
  <c r="AF8" i="34" s="1"/>
  <c r="AG8" i="34" s="1"/>
  <c r="AH8" i="34" s="1"/>
  <c r="AI8" i="34" s="1"/>
  <c r="AJ8" i="34" s="1"/>
  <c r="AK8" i="34" s="1"/>
  <c r="AL8" i="34" s="1"/>
  <c r="AM8" i="34" s="1"/>
  <c r="AN8" i="34" s="1"/>
  <c r="AO8" i="34" s="1"/>
  <c r="AP8" i="34" s="1"/>
  <c r="AQ8" i="34" s="1"/>
  <c r="AR8" i="34" s="1"/>
  <c r="AS8" i="34" s="1"/>
  <c r="AT8" i="34" s="1"/>
  <c r="AU8" i="34" s="1"/>
  <c r="AV8" i="34" s="1"/>
  <c r="AW8" i="34" s="1"/>
  <c r="AX8" i="34" s="1"/>
  <c r="AY8" i="34" s="1"/>
  <c r="AZ8" i="34" s="1"/>
  <c r="BA8" i="34" s="1"/>
  <c r="BB8" i="34" s="1"/>
  <c r="BC8" i="34" s="1"/>
  <c r="BD8" i="34" s="1"/>
  <c r="BE8" i="34" s="1"/>
  <c r="BF8" i="34" s="1"/>
  <c r="BG8" i="34" s="1"/>
  <c r="BH8" i="34" s="1"/>
  <c r="BI8" i="34" s="1"/>
  <c r="BJ8" i="34" s="1"/>
  <c r="BK8" i="34" s="1"/>
  <c r="BL8" i="34" s="1"/>
  <c r="BM8" i="34" s="1"/>
  <c r="BN8" i="34" s="1"/>
  <c r="BO8" i="34" s="1"/>
  <c r="BP8" i="34" s="1"/>
  <c r="BQ8" i="34" s="1"/>
  <c r="BR8" i="34" s="1"/>
  <c r="BS8" i="34" s="1"/>
  <c r="BT8" i="34" s="1"/>
  <c r="BU8" i="34" s="1"/>
  <c r="BV8" i="34" s="1"/>
  <c r="BW8" i="34" s="1"/>
  <c r="BX8" i="34" s="1"/>
  <c r="BY8" i="34" s="1"/>
  <c r="AB9" i="33"/>
  <c r="AC9" i="33" s="1"/>
  <c r="AD9" i="33" s="1"/>
  <c r="AE9" i="33" s="1"/>
  <c r="AF9" i="33" s="1"/>
  <c r="AG9" i="33" s="1"/>
  <c r="AH9" i="33" s="1"/>
  <c r="AI9" i="33" s="1"/>
  <c r="AJ9" i="33" s="1"/>
  <c r="AK9" i="33" s="1"/>
  <c r="AL9" i="33" s="1"/>
  <c r="AM9" i="33" s="1"/>
  <c r="AN9" i="33" s="1"/>
  <c r="AO9" i="33" s="1"/>
  <c r="AP9" i="33" s="1"/>
  <c r="AQ9" i="33" s="1"/>
  <c r="AR9" i="33" s="1"/>
  <c r="AS9" i="33" s="1"/>
  <c r="AT9" i="33" s="1"/>
  <c r="AU9" i="33" s="1"/>
  <c r="AV9" i="33" s="1"/>
  <c r="AW9" i="33" s="1"/>
  <c r="AX9" i="33" s="1"/>
  <c r="AY9" i="33" s="1"/>
  <c r="AZ9" i="33" s="1"/>
  <c r="BA9" i="33" s="1"/>
  <c r="BB9" i="33" s="1"/>
  <c r="BC9" i="33" s="1"/>
  <c r="BD9" i="33" s="1"/>
  <c r="BE9" i="33" s="1"/>
  <c r="BF9" i="33" s="1"/>
  <c r="BG9" i="33" s="1"/>
  <c r="BH9" i="33" s="1"/>
  <c r="BI9" i="33" s="1"/>
  <c r="BJ9" i="33" s="1"/>
  <c r="BK9" i="33" s="1"/>
  <c r="BL9" i="33" s="1"/>
  <c r="BM9" i="33" s="1"/>
  <c r="BN9" i="33" s="1"/>
  <c r="BO9" i="33" s="1"/>
  <c r="BP9" i="33" s="1"/>
  <c r="BQ9" i="33" s="1"/>
  <c r="BR9" i="33" s="1"/>
  <c r="BS9" i="33" s="1"/>
  <c r="BT9" i="33" s="1"/>
  <c r="BU9" i="33" s="1"/>
  <c r="BV9" i="33" s="1"/>
  <c r="BW9" i="33" s="1"/>
  <c r="BX9" i="33" s="1"/>
  <c r="BY9" i="33" s="1"/>
  <c r="AB8" i="33"/>
  <c r="AC8" i="33" s="1"/>
  <c r="AD8" i="33" s="1"/>
  <c r="AE8" i="33" s="1"/>
  <c r="AF8" i="33" s="1"/>
  <c r="AG8" i="33" s="1"/>
  <c r="AH8" i="33" s="1"/>
  <c r="AI8" i="33" s="1"/>
  <c r="AJ8" i="33" s="1"/>
  <c r="AK8" i="33" s="1"/>
  <c r="AL8" i="33" s="1"/>
  <c r="AM8" i="33" s="1"/>
  <c r="AN8" i="33" s="1"/>
  <c r="AO8" i="33" s="1"/>
  <c r="AP8" i="33" s="1"/>
  <c r="AQ8" i="33" s="1"/>
  <c r="AR8" i="33" s="1"/>
  <c r="AS8" i="33" s="1"/>
  <c r="AT8" i="33" s="1"/>
  <c r="AU8" i="33" s="1"/>
  <c r="AV8" i="33" s="1"/>
  <c r="AW8" i="33" s="1"/>
  <c r="AX8" i="33" s="1"/>
  <c r="AY8" i="33" s="1"/>
  <c r="AZ8" i="33" s="1"/>
  <c r="BA8" i="33" s="1"/>
  <c r="BB8" i="33" s="1"/>
  <c r="BC8" i="33" s="1"/>
  <c r="BD8" i="33" s="1"/>
  <c r="BE8" i="33" s="1"/>
  <c r="BF8" i="33" s="1"/>
  <c r="BG8" i="33" s="1"/>
  <c r="BH8" i="33" s="1"/>
  <c r="BI8" i="33" s="1"/>
  <c r="BJ8" i="33" s="1"/>
  <c r="BK8" i="33" s="1"/>
  <c r="BL8" i="33" s="1"/>
  <c r="BM8" i="33" s="1"/>
  <c r="BN8" i="33" s="1"/>
  <c r="BO8" i="33" s="1"/>
  <c r="BP8" i="33" s="1"/>
  <c r="BQ8" i="33" s="1"/>
  <c r="BR8" i="33" s="1"/>
  <c r="BS8" i="33" s="1"/>
  <c r="BT8" i="33" s="1"/>
  <c r="BU8" i="33" s="1"/>
  <c r="BV8" i="33" s="1"/>
  <c r="BW8" i="33" s="1"/>
  <c r="BX8" i="33" s="1"/>
  <c r="BY8" i="33" s="1"/>
  <c r="AB7" i="33"/>
  <c r="AC7" i="33" s="1"/>
  <c r="AD7" i="33" s="1"/>
  <c r="AE7" i="33" s="1"/>
  <c r="AF7" i="33" s="1"/>
  <c r="AG7" i="33" s="1"/>
  <c r="AH7" i="33" s="1"/>
  <c r="AI7" i="33" s="1"/>
  <c r="AJ7" i="33" s="1"/>
  <c r="AK7" i="33" s="1"/>
  <c r="AL7" i="33" s="1"/>
  <c r="AM7" i="33" s="1"/>
  <c r="AN7" i="33" s="1"/>
  <c r="AO7" i="33" s="1"/>
  <c r="AP7" i="33" s="1"/>
  <c r="AQ7" i="33" s="1"/>
  <c r="AR7" i="33" s="1"/>
  <c r="AS7" i="33" s="1"/>
  <c r="AT7" i="33" s="1"/>
  <c r="AU7" i="33" s="1"/>
  <c r="AV7" i="33" s="1"/>
  <c r="AW7" i="33" s="1"/>
  <c r="AX7" i="33" s="1"/>
  <c r="AY7" i="33" s="1"/>
  <c r="AZ7" i="33" s="1"/>
  <c r="BA7" i="33" s="1"/>
  <c r="BB7" i="33" s="1"/>
  <c r="BC7" i="33" s="1"/>
  <c r="BD7" i="33" s="1"/>
  <c r="BE7" i="33" s="1"/>
  <c r="BF7" i="33" s="1"/>
  <c r="BG7" i="33" s="1"/>
  <c r="BH7" i="33" s="1"/>
  <c r="BI7" i="33" s="1"/>
  <c r="BJ7" i="33" s="1"/>
  <c r="BK7" i="33" s="1"/>
  <c r="BL7" i="33" s="1"/>
  <c r="BM7" i="33" s="1"/>
  <c r="BN7" i="33" s="1"/>
  <c r="BO7" i="33" s="1"/>
  <c r="BP7" i="33" s="1"/>
  <c r="BQ7" i="33" s="1"/>
  <c r="BR7" i="33" s="1"/>
  <c r="BS7" i="33" s="1"/>
  <c r="BT7" i="33" s="1"/>
  <c r="BU7" i="33" s="1"/>
  <c r="BV7" i="33" s="1"/>
  <c r="BW7" i="33" s="1"/>
  <c r="BX7" i="33" s="1"/>
  <c r="BY7" i="33" s="1"/>
  <c r="AB6" i="33"/>
  <c r="AC6" i="33" s="1"/>
  <c r="AD6" i="33" s="1"/>
  <c r="AE6" i="33" s="1"/>
  <c r="AF6" i="33" s="1"/>
  <c r="AG6" i="33" s="1"/>
  <c r="AH6" i="33" s="1"/>
  <c r="AI6" i="33" s="1"/>
  <c r="AJ6" i="33" s="1"/>
  <c r="AK6" i="33" s="1"/>
  <c r="AL6" i="33" s="1"/>
  <c r="AM6" i="33" s="1"/>
  <c r="AN6" i="33" s="1"/>
  <c r="AO6" i="33" s="1"/>
  <c r="AP6" i="33" s="1"/>
  <c r="AQ6" i="33" s="1"/>
  <c r="AR6" i="33" s="1"/>
  <c r="AS6" i="33" s="1"/>
  <c r="AT6" i="33" s="1"/>
  <c r="AU6" i="33" s="1"/>
  <c r="AV6" i="33" s="1"/>
  <c r="AW6" i="33" s="1"/>
  <c r="AX6" i="33" s="1"/>
  <c r="AY6" i="33" s="1"/>
  <c r="AZ6" i="33" s="1"/>
  <c r="BA6" i="33" s="1"/>
  <c r="BB6" i="33" s="1"/>
  <c r="BC6" i="33" s="1"/>
  <c r="BD6" i="33" s="1"/>
  <c r="BE6" i="33" s="1"/>
  <c r="BF6" i="33" s="1"/>
  <c r="BG6" i="33" s="1"/>
  <c r="BH6" i="33" s="1"/>
  <c r="BI6" i="33" s="1"/>
  <c r="BJ6" i="33" s="1"/>
  <c r="BK6" i="33" s="1"/>
  <c r="BL6" i="33" s="1"/>
  <c r="BM6" i="33" s="1"/>
  <c r="BN6" i="33" s="1"/>
  <c r="BO6" i="33" s="1"/>
  <c r="BP6" i="33" s="1"/>
  <c r="BQ6" i="33" s="1"/>
  <c r="BR6" i="33" s="1"/>
  <c r="BS6" i="33" s="1"/>
  <c r="BT6" i="33" s="1"/>
  <c r="BU6" i="33" s="1"/>
  <c r="BV6" i="33" s="1"/>
  <c r="BW6" i="33" s="1"/>
  <c r="BX6" i="33" s="1"/>
  <c r="BY6" i="33" s="1"/>
  <c r="AB5" i="33"/>
  <c r="AC5" i="33" s="1"/>
  <c r="AD5" i="33" s="1"/>
  <c r="AE5" i="33" s="1"/>
  <c r="AF5" i="33" s="1"/>
  <c r="AG5" i="33" s="1"/>
  <c r="AH5" i="33" s="1"/>
  <c r="AI5" i="33" s="1"/>
  <c r="AJ5" i="33" s="1"/>
  <c r="AK5" i="33" s="1"/>
  <c r="AL5" i="33" s="1"/>
  <c r="AM5" i="33" s="1"/>
  <c r="AN5" i="33" s="1"/>
  <c r="AO5" i="33" s="1"/>
  <c r="AP5" i="33" s="1"/>
  <c r="AQ5" i="33" s="1"/>
  <c r="AR5" i="33" s="1"/>
  <c r="AS5" i="33" s="1"/>
  <c r="AT5" i="33" s="1"/>
  <c r="AU5" i="33" s="1"/>
  <c r="AV5" i="33" s="1"/>
  <c r="AW5" i="33" s="1"/>
  <c r="AX5" i="33" s="1"/>
  <c r="AY5" i="33" s="1"/>
  <c r="AZ5" i="33" s="1"/>
  <c r="BA5" i="33" s="1"/>
  <c r="BB5" i="33" s="1"/>
  <c r="BC5" i="33" s="1"/>
  <c r="BD5" i="33" s="1"/>
  <c r="BE5" i="33" s="1"/>
  <c r="BF5" i="33" s="1"/>
  <c r="BG5" i="33" s="1"/>
  <c r="BH5" i="33" s="1"/>
  <c r="BI5" i="33" s="1"/>
  <c r="BJ5" i="33" s="1"/>
  <c r="BK5" i="33" s="1"/>
  <c r="BL5" i="33" s="1"/>
  <c r="BM5" i="33" s="1"/>
  <c r="BN5" i="33" s="1"/>
  <c r="BO5" i="33" s="1"/>
  <c r="BP5" i="33" s="1"/>
  <c r="BQ5" i="33" s="1"/>
  <c r="BR5" i="33" s="1"/>
  <c r="BS5" i="33" s="1"/>
  <c r="BT5" i="33" s="1"/>
  <c r="BU5" i="33" s="1"/>
  <c r="BV5" i="33" s="1"/>
  <c r="BW5" i="33" s="1"/>
  <c r="BX5" i="33" s="1"/>
  <c r="BY5" i="33" s="1"/>
  <c r="AB4" i="33"/>
  <c r="AC4" i="33" s="1"/>
  <c r="AD4" i="33" s="1"/>
  <c r="AE4" i="33" s="1"/>
  <c r="AF4" i="33" s="1"/>
  <c r="AG4" i="33" s="1"/>
  <c r="AH4" i="33" s="1"/>
  <c r="AI4" i="33" s="1"/>
  <c r="AJ4" i="33" s="1"/>
  <c r="AK4" i="33" s="1"/>
  <c r="AL4" i="33" s="1"/>
  <c r="AM4" i="33" s="1"/>
  <c r="AN4" i="33" s="1"/>
  <c r="AO4" i="33" s="1"/>
  <c r="AP4" i="33" s="1"/>
  <c r="AQ4" i="33" s="1"/>
  <c r="AR4" i="33" s="1"/>
  <c r="AS4" i="33" s="1"/>
  <c r="AT4" i="33" s="1"/>
  <c r="AU4" i="33" s="1"/>
  <c r="AV4" i="33" s="1"/>
  <c r="AW4" i="33" s="1"/>
  <c r="AX4" i="33" s="1"/>
  <c r="AY4" i="33" s="1"/>
  <c r="AZ4" i="33" s="1"/>
  <c r="BA4" i="33" s="1"/>
  <c r="BB4" i="33" s="1"/>
  <c r="BC4" i="33" s="1"/>
  <c r="BD4" i="33" s="1"/>
  <c r="BE4" i="33" s="1"/>
  <c r="BF4" i="33" s="1"/>
  <c r="BG4" i="33" s="1"/>
  <c r="BH4" i="33" s="1"/>
  <c r="BI4" i="33" s="1"/>
  <c r="BJ4" i="33" s="1"/>
  <c r="BK4" i="33" s="1"/>
  <c r="BL4" i="33" s="1"/>
  <c r="BM4" i="33" s="1"/>
  <c r="BN4" i="33" s="1"/>
  <c r="BO4" i="33" s="1"/>
  <c r="BP4" i="33" s="1"/>
  <c r="BQ4" i="33" s="1"/>
  <c r="BR4" i="33" s="1"/>
  <c r="BS4" i="33" s="1"/>
  <c r="BT4" i="33" s="1"/>
  <c r="BU4" i="33" s="1"/>
  <c r="BV4" i="33" s="1"/>
  <c r="BW4" i="33" s="1"/>
  <c r="BX4" i="33" s="1"/>
  <c r="BY4" i="33" s="1"/>
  <c r="AB3" i="33"/>
  <c r="AC3" i="33" s="1"/>
  <c r="AD3" i="33" s="1"/>
  <c r="AE3" i="33" s="1"/>
  <c r="AF3" i="33" s="1"/>
  <c r="AG3" i="33" s="1"/>
  <c r="AH3" i="33" s="1"/>
  <c r="AI3" i="33" s="1"/>
  <c r="AJ3" i="33" s="1"/>
  <c r="AK3" i="33" s="1"/>
  <c r="AL3" i="33" s="1"/>
  <c r="AM3" i="33" s="1"/>
  <c r="AN3" i="33" s="1"/>
  <c r="AO3" i="33" s="1"/>
  <c r="AP3" i="33" s="1"/>
  <c r="AQ3" i="33" s="1"/>
  <c r="AR3" i="33" s="1"/>
  <c r="AS3" i="33" s="1"/>
  <c r="AT3" i="33" s="1"/>
  <c r="AU3" i="33" s="1"/>
  <c r="AV3" i="33" s="1"/>
  <c r="AW3" i="33" s="1"/>
  <c r="AX3" i="33" s="1"/>
  <c r="AY3" i="33" s="1"/>
  <c r="AZ3" i="33" s="1"/>
  <c r="BA3" i="33" s="1"/>
  <c r="BB3" i="33" s="1"/>
  <c r="BC3" i="33" s="1"/>
  <c r="BD3" i="33" s="1"/>
  <c r="BE3" i="33" s="1"/>
  <c r="BF3" i="33" s="1"/>
  <c r="BG3" i="33" s="1"/>
  <c r="BH3" i="33" s="1"/>
  <c r="BI3" i="33" s="1"/>
  <c r="BJ3" i="33" s="1"/>
  <c r="BK3" i="33" s="1"/>
  <c r="BL3" i="33" s="1"/>
  <c r="BM3" i="33" s="1"/>
  <c r="BN3" i="33" s="1"/>
  <c r="BO3" i="33" s="1"/>
  <c r="BP3" i="33" s="1"/>
  <c r="BQ3" i="33" s="1"/>
  <c r="BR3" i="33" s="1"/>
  <c r="BS3" i="33" s="1"/>
  <c r="BT3" i="33" s="1"/>
  <c r="BU3" i="33" s="1"/>
  <c r="BV3" i="33" s="1"/>
  <c r="BW3" i="33" s="1"/>
  <c r="BX3" i="33" s="1"/>
  <c r="BY3" i="33" s="1"/>
  <c r="AB2" i="33"/>
  <c r="AC2" i="33" s="1"/>
  <c r="AD2" i="33" s="1"/>
  <c r="AE2" i="33" s="1"/>
  <c r="AF2" i="33" s="1"/>
  <c r="AG2" i="33" s="1"/>
  <c r="AH2" i="33" s="1"/>
  <c r="AI2" i="33" s="1"/>
  <c r="AJ2" i="33" s="1"/>
  <c r="AK2" i="33" s="1"/>
  <c r="AL2" i="33" s="1"/>
  <c r="AM2" i="33" s="1"/>
  <c r="AN2" i="33" s="1"/>
  <c r="AO2" i="33" s="1"/>
  <c r="AP2" i="33" s="1"/>
  <c r="AQ2" i="33" s="1"/>
  <c r="AR2" i="33" s="1"/>
  <c r="AS2" i="33" s="1"/>
  <c r="AT2" i="33" s="1"/>
  <c r="AU2" i="33" s="1"/>
  <c r="AV2" i="33" s="1"/>
  <c r="AW2" i="33" s="1"/>
  <c r="AX2" i="33" s="1"/>
  <c r="AY2" i="33" s="1"/>
  <c r="AZ2" i="33" s="1"/>
  <c r="BA2" i="33" s="1"/>
  <c r="BB2" i="33" s="1"/>
  <c r="BC2" i="33" s="1"/>
  <c r="BD2" i="33" s="1"/>
  <c r="BE2" i="33" s="1"/>
  <c r="BF2" i="33" s="1"/>
  <c r="BG2" i="33" s="1"/>
  <c r="BH2" i="33" s="1"/>
  <c r="BI2" i="33" s="1"/>
  <c r="BJ2" i="33" s="1"/>
  <c r="BK2" i="33" s="1"/>
  <c r="BL2" i="33" s="1"/>
  <c r="BM2" i="33" s="1"/>
  <c r="BN2" i="33" s="1"/>
  <c r="BO2" i="33" s="1"/>
  <c r="BP2" i="33" s="1"/>
  <c r="BQ2" i="33" s="1"/>
  <c r="BR2" i="33" s="1"/>
  <c r="BS2" i="33" s="1"/>
  <c r="BT2" i="33" s="1"/>
  <c r="BU2" i="33" s="1"/>
  <c r="BV2" i="33" s="1"/>
  <c r="BW2" i="33" s="1"/>
  <c r="BX2" i="33" s="1"/>
  <c r="BY2" i="33" s="1"/>
  <c r="AB8" i="32"/>
  <c r="AC8" i="32" s="1"/>
  <c r="AD8" i="32" s="1"/>
  <c r="AE8" i="32" s="1"/>
  <c r="AF8" i="32" s="1"/>
  <c r="AG8" i="32" s="1"/>
  <c r="AH8" i="32" s="1"/>
  <c r="AI8" i="32" s="1"/>
  <c r="AJ8" i="32" s="1"/>
  <c r="AK8" i="32" s="1"/>
  <c r="AL8" i="32" s="1"/>
  <c r="AM8" i="32" s="1"/>
  <c r="AN8" i="32" s="1"/>
  <c r="AO8" i="32" s="1"/>
  <c r="AP8" i="32" s="1"/>
  <c r="AQ8" i="32" s="1"/>
  <c r="AR8" i="32" s="1"/>
  <c r="AS8" i="32" s="1"/>
  <c r="AT8" i="32" s="1"/>
  <c r="AU8" i="32" s="1"/>
  <c r="AV8" i="32" s="1"/>
  <c r="AW8" i="32" s="1"/>
  <c r="AX8" i="32" s="1"/>
  <c r="AY8" i="32" s="1"/>
  <c r="AZ8" i="32" s="1"/>
  <c r="BA8" i="32" s="1"/>
  <c r="BB8" i="32" s="1"/>
  <c r="BC8" i="32" s="1"/>
  <c r="BD8" i="32" s="1"/>
  <c r="BE8" i="32" s="1"/>
  <c r="BF8" i="32" s="1"/>
  <c r="BG8" i="32" s="1"/>
  <c r="BH8" i="32" s="1"/>
  <c r="BI8" i="32" s="1"/>
  <c r="BJ8" i="32" s="1"/>
  <c r="BK8" i="32" s="1"/>
  <c r="BL8" i="32" s="1"/>
  <c r="BM8" i="32" s="1"/>
  <c r="BN8" i="32" s="1"/>
  <c r="BO8" i="32" s="1"/>
  <c r="BP8" i="32" s="1"/>
  <c r="BQ8" i="32" s="1"/>
  <c r="BR8" i="32" s="1"/>
  <c r="BS8" i="32" s="1"/>
  <c r="BT8" i="32" s="1"/>
  <c r="BU8" i="32" s="1"/>
  <c r="BV8" i="32" s="1"/>
  <c r="BW8" i="32" s="1"/>
  <c r="BX8" i="32" s="1"/>
  <c r="BY8" i="32" s="1"/>
  <c r="AB7" i="32"/>
  <c r="AC7" i="32" s="1"/>
  <c r="AD7" i="32" s="1"/>
  <c r="AE7" i="32" s="1"/>
  <c r="AF7" i="32" s="1"/>
  <c r="AG7" i="32" s="1"/>
  <c r="AH7" i="32" s="1"/>
  <c r="AI7" i="32" s="1"/>
  <c r="AJ7" i="32" s="1"/>
  <c r="AK7" i="32" s="1"/>
  <c r="AL7" i="32" s="1"/>
  <c r="AM7" i="32" s="1"/>
  <c r="AN7" i="32" s="1"/>
  <c r="AO7" i="32" s="1"/>
  <c r="AP7" i="32" s="1"/>
  <c r="AQ7" i="32" s="1"/>
  <c r="AR7" i="32" s="1"/>
  <c r="AS7" i="32" s="1"/>
  <c r="AT7" i="32" s="1"/>
  <c r="AU7" i="32" s="1"/>
  <c r="AV7" i="32" s="1"/>
  <c r="AW7" i="32" s="1"/>
  <c r="AX7" i="32" s="1"/>
  <c r="AY7" i="32" s="1"/>
  <c r="AZ7" i="32" s="1"/>
  <c r="BA7" i="32" s="1"/>
  <c r="BB7" i="32" s="1"/>
  <c r="BC7" i="32" s="1"/>
  <c r="BD7" i="32" s="1"/>
  <c r="BE7" i="32" s="1"/>
  <c r="BF7" i="32" s="1"/>
  <c r="BG7" i="32" s="1"/>
  <c r="BH7" i="32" s="1"/>
  <c r="BI7" i="32" s="1"/>
  <c r="BJ7" i="32" s="1"/>
  <c r="BK7" i="32" s="1"/>
  <c r="BL7" i="32" s="1"/>
  <c r="BM7" i="32" s="1"/>
  <c r="BN7" i="32" s="1"/>
  <c r="BO7" i="32" s="1"/>
  <c r="BP7" i="32" s="1"/>
  <c r="BQ7" i="32" s="1"/>
  <c r="BR7" i="32" s="1"/>
  <c r="BS7" i="32" s="1"/>
  <c r="BT7" i="32" s="1"/>
  <c r="BU7" i="32" s="1"/>
  <c r="BV7" i="32" s="1"/>
  <c r="BW7" i="32" s="1"/>
  <c r="BX7" i="32" s="1"/>
  <c r="BY7" i="32" s="1"/>
  <c r="AB3" i="32"/>
  <c r="AC3" i="32" s="1"/>
  <c r="AD3" i="32" s="1"/>
  <c r="AE3" i="32" s="1"/>
  <c r="AF3" i="32" s="1"/>
  <c r="AG3" i="32" s="1"/>
  <c r="AH3" i="32" s="1"/>
  <c r="AI3" i="32" s="1"/>
  <c r="AJ3" i="32" s="1"/>
  <c r="AK3" i="32" s="1"/>
  <c r="AL3" i="32" s="1"/>
  <c r="AM3" i="32" s="1"/>
  <c r="AN3" i="32" s="1"/>
  <c r="AO3" i="32" s="1"/>
  <c r="AP3" i="32" s="1"/>
  <c r="AQ3" i="32" s="1"/>
  <c r="AR3" i="32" s="1"/>
  <c r="AS3" i="32" s="1"/>
  <c r="AT3" i="32" s="1"/>
  <c r="AU3" i="32" s="1"/>
  <c r="AV3" i="32" s="1"/>
  <c r="AW3" i="32" s="1"/>
  <c r="AX3" i="32" s="1"/>
  <c r="AY3" i="32" s="1"/>
  <c r="AZ3" i="32" s="1"/>
  <c r="BA3" i="32" s="1"/>
  <c r="BB3" i="32" s="1"/>
  <c r="BC3" i="32" s="1"/>
  <c r="BD3" i="32" s="1"/>
  <c r="BE3" i="32" s="1"/>
  <c r="BF3" i="32" s="1"/>
  <c r="BG3" i="32" s="1"/>
  <c r="BH3" i="32" s="1"/>
  <c r="BI3" i="32" s="1"/>
  <c r="BJ3" i="32" s="1"/>
  <c r="BK3" i="32" s="1"/>
  <c r="BL3" i="32" s="1"/>
  <c r="BM3" i="32" s="1"/>
  <c r="BN3" i="32" s="1"/>
  <c r="BO3" i="32" s="1"/>
  <c r="BP3" i="32" s="1"/>
  <c r="BQ3" i="32" s="1"/>
  <c r="BR3" i="32" s="1"/>
  <c r="BS3" i="32" s="1"/>
  <c r="BT3" i="32" s="1"/>
  <c r="BU3" i="32" s="1"/>
  <c r="BV3" i="32" s="1"/>
  <c r="BW3" i="32" s="1"/>
  <c r="BX3" i="32" s="1"/>
  <c r="BY3" i="32" s="1"/>
  <c r="AB8" i="31"/>
  <c r="AC8" i="31" s="1"/>
  <c r="AD8" i="31" s="1"/>
  <c r="AE8" i="31" s="1"/>
  <c r="AF8" i="31" s="1"/>
  <c r="AG8" i="31" s="1"/>
  <c r="AH8" i="31" s="1"/>
  <c r="AI8" i="31" s="1"/>
  <c r="AJ8" i="31" s="1"/>
  <c r="AK8" i="31" s="1"/>
  <c r="AL8" i="31" s="1"/>
  <c r="AM8" i="31" s="1"/>
  <c r="AN8" i="31" s="1"/>
  <c r="AO8" i="31" s="1"/>
  <c r="AP8" i="31" s="1"/>
  <c r="AQ8" i="31" s="1"/>
  <c r="AR8" i="31" s="1"/>
  <c r="AS8" i="31" s="1"/>
  <c r="AT8" i="31" s="1"/>
  <c r="AU8" i="31" s="1"/>
  <c r="AV8" i="31" s="1"/>
  <c r="AW8" i="31" s="1"/>
  <c r="AX8" i="31" s="1"/>
  <c r="AY8" i="31" s="1"/>
  <c r="AZ8" i="31" s="1"/>
  <c r="BA8" i="31" s="1"/>
  <c r="BB8" i="31" s="1"/>
  <c r="BC8" i="31" s="1"/>
  <c r="BD8" i="31" s="1"/>
  <c r="BE8" i="31" s="1"/>
  <c r="BF8" i="31" s="1"/>
  <c r="BG8" i="31" s="1"/>
  <c r="BH8" i="31" s="1"/>
  <c r="BI8" i="31" s="1"/>
  <c r="BJ8" i="31" s="1"/>
  <c r="BK8" i="31" s="1"/>
  <c r="BL8" i="31" s="1"/>
  <c r="BM8" i="31" s="1"/>
  <c r="BN8" i="31" s="1"/>
  <c r="BO8" i="31" s="1"/>
  <c r="BP8" i="31" s="1"/>
  <c r="BQ8" i="31" s="1"/>
  <c r="BR8" i="31" s="1"/>
  <c r="BS8" i="31" s="1"/>
  <c r="BT8" i="31" s="1"/>
  <c r="BU8" i="31" s="1"/>
  <c r="BV8" i="31" s="1"/>
  <c r="BW8" i="31" s="1"/>
  <c r="BX8" i="31" s="1"/>
  <c r="BY8" i="31" s="1"/>
  <c r="AB8" i="30"/>
  <c r="AC8" i="30" s="1"/>
  <c r="AD8" i="30" s="1"/>
  <c r="AE8" i="30" s="1"/>
  <c r="AF8" i="30" s="1"/>
  <c r="AG8" i="30" s="1"/>
  <c r="AH8" i="30" s="1"/>
  <c r="AI8" i="30" s="1"/>
  <c r="AJ8" i="30" s="1"/>
  <c r="AK8" i="30" s="1"/>
  <c r="AL8" i="30" s="1"/>
  <c r="AM8" i="30" s="1"/>
  <c r="AN8" i="30" s="1"/>
  <c r="AO8" i="30" s="1"/>
  <c r="AP8" i="30" s="1"/>
  <c r="AQ8" i="30" s="1"/>
  <c r="AR8" i="30" s="1"/>
  <c r="AS8" i="30" s="1"/>
  <c r="AT8" i="30" s="1"/>
  <c r="AU8" i="30" s="1"/>
  <c r="AV8" i="30" s="1"/>
  <c r="AW8" i="30" s="1"/>
  <c r="AX8" i="30" s="1"/>
  <c r="AY8" i="30" s="1"/>
  <c r="AZ8" i="30" s="1"/>
  <c r="BA8" i="30" s="1"/>
  <c r="BB8" i="30" s="1"/>
  <c r="BC8" i="30" s="1"/>
  <c r="BD8" i="30" s="1"/>
  <c r="BE8" i="30" s="1"/>
  <c r="BF8" i="30" s="1"/>
  <c r="BG8" i="30" s="1"/>
  <c r="BH8" i="30" s="1"/>
  <c r="BI8" i="30" s="1"/>
  <c r="BJ8" i="30" s="1"/>
  <c r="BK8" i="30" s="1"/>
  <c r="BL8" i="30" s="1"/>
  <c r="BM8" i="30" s="1"/>
  <c r="BN8" i="30" s="1"/>
  <c r="BO8" i="30" s="1"/>
  <c r="BP8" i="30" s="1"/>
  <c r="BQ8" i="30" s="1"/>
  <c r="BR8" i="30" s="1"/>
  <c r="BS8" i="30" s="1"/>
  <c r="BT8" i="30" s="1"/>
  <c r="BU8" i="30" s="1"/>
  <c r="BV8" i="30" s="1"/>
  <c r="BW8" i="30" s="1"/>
  <c r="BX8" i="30" s="1"/>
  <c r="BY8" i="30" s="1"/>
  <c r="AB7" i="30"/>
  <c r="AC7" i="30" s="1"/>
  <c r="AD7" i="30" s="1"/>
  <c r="AE7" i="30" s="1"/>
  <c r="AF7" i="30" s="1"/>
  <c r="AG7" i="30" s="1"/>
  <c r="AH7" i="30" s="1"/>
  <c r="AI7" i="30" s="1"/>
  <c r="AJ7" i="30" s="1"/>
  <c r="AK7" i="30" s="1"/>
  <c r="AL7" i="30" s="1"/>
  <c r="AM7" i="30" s="1"/>
  <c r="AN7" i="30" s="1"/>
  <c r="AO7" i="30" s="1"/>
  <c r="AP7" i="30" s="1"/>
  <c r="AQ7" i="30" s="1"/>
  <c r="AR7" i="30" s="1"/>
  <c r="AS7" i="30" s="1"/>
  <c r="AT7" i="30" s="1"/>
  <c r="AU7" i="30" s="1"/>
  <c r="AV7" i="30" s="1"/>
  <c r="AW7" i="30" s="1"/>
  <c r="AX7" i="30" s="1"/>
  <c r="AY7" i="30" s="1"/>
  <c r="AZ7" i="30" s="1"/>
  <c r="BA7" i="30" s="1"/>
  <c r="BB7" i="30" s="1"/>
  <c r="BC7" i="30" s="1"/>
  <c r="BD7" i="30" s="1"/>
  <c r="BE7" i="30" s="1"/>
  <c r="BF7" i="30" s="1"/>
  <c r="BG7" i="30" s="1"/>
  <c r="BH7" i="30" s="1"/>
  <c r="BI7" i="30" s="1"/>
  <c r="BJ7" i="30" s="1"/>
  <c r="BK7" i="30" s="1"/>
  <c r="BL7" i="30" s="1"/>
  <c r="BM7" i="30" s="1"/>
  <c r="BN7" i="30" s="1"/>
  <c r="BO7" i="30" s="1"/>
  <c r="BP7" i="30" s="1"/>
  <c r="BQ7" i="30" s="1"/>
  <c r="BR7" i="30" s="1"/>
  <c r="BS7" i="30" s="1"/>
  <c r="BT7" i="30" s="1"/>
  <c r="BU7" i="30" s="1"/>
  <c r="BV7" i="30" s="1"/>
  <c r="BW7" i="30" s="1"/>
  <c r="BX7" i="30" s="1"/>
  <c r="BY7" i="30" s="1"/>
  <c r="AB5" i="30"/>
  <c r="AC5" i="30" s="1"/>
  <c r="AD5" i="30" s="1"/>
  <c r="AE5" i="30" s="1"/>
  <c r="AF5" i="30" s="1"/>
  <c r="AG5" i="30" s="1"/>
  <c r="AH5" i="30" s="1"/>
  <c r="AI5" i="30" s="1"/>
  <c r="AJ5" i="30" s="1"/>
  <c r="AK5" i="30" s="1"/>
  <c r="AL5" i="30" s="1"/>
  <c r="AM5" i="30" s="1"/>
  <c r="AN5" i="30" s="1"/>
  <c r="AO5" i="30" s="1"/>
  <c r="AP5" i="30" s="1"/>
  <c r="AQ5" i="30" s="1"/>
  <c r="AR5" i="30" s="1"/>
  <c r="AS5" i="30" s="1"/>
  <c r="AT5" i="30" s="1"/>
  <c r="AU5" i="30" s="1"/>
  <c r="AV5" i="30" s="1"/>
  <c r="AW5" i="30" s="1"/>
  <c r="AX5" i="30" s="1"/>
  <c r="AY5" i="30" s="1"/>
  <c r="AZ5" i="30" s="1"/>
  <c r="BA5" i="30" s="1"/>
  <c r="BB5" i="30" s="1"/>
  <c r="BC5" i="30" s="1"/>
  <c r="BD5" i="30" s="1"/>
  <c r="BE5" i="30" s="1"/>
  <c r="BF5" i="30" s="1"/>
  <c r="BG5" i="30" s="1"/>
  <c r="BH5" i="30" s="1"/>
  <c r="BI5" i="30" s="1"/>
  <c r="BJ5" i="30" s="1"/>
  <c r="BK5" i="30" s="1"/>
  <c r="BL5" i="30" s="1"/>
  <c r="BM5" i="30" s="1"/>
  <c r="BN5" i="30" s="1"/>
  <c r="BO5" i="30" s="1"/>
  <c r="BP5" i="30" s="1"/>
  <c r="BQ5" i="30" s="1"/>
  <c r="BR5" i="30" s="1"/>
  <c r="BS5" i="30" s="1"/>
  <c r="BT5" i="30" s="1"/>
  <c r="BU5" i="30" s="1"/>
  <c r="BV5" i="30" s="1"/>
  <c r="BW5" i="30" s="1"/>
  <c r="BX5" i="30" s="1"/>
  <c r="BY5" i="30" s="1"/>
  <c r="AB4" i="30"/>
  <c r="AC4" i="30" s="1"/>
  <c r="AD4" i="30" s="1"/>
  <c r="AE4" i="30" s="1"/>
  <c r="AF4" i="30" s="1"/>
  <c r="AG4" i="30" s="1"/>
  <c r="AH4" i="30" s="1"/>
  <c r="AI4" i="30" s="1"/>
  <c r="AJ4" i="30" s="1"/>
  <c r="AK4" i="30" s="1"/>
  <c r="AL4" i="30" s="1"/>
  <c r="AM4" i="30" s="1"/>
  <c r="AN4" i="30" s="1"/>
  <c r="AO4" i="30" s="1"/>
  <c r="AP4" i="30" s="1"/>
  <c r="AQ4" i="30" s="1"/>
  <c r="AR4" i="30" s="1"/>
  <c r="AS4" i="30" s="1"/>
  <c r="AT4" i="30" s="1"/>
  <c r="AU4" i="30" s="1"/>
  <c r="AV4" i="30" s="1"/>
  <c r="AW4" i="30" s="1"/>
  <c r="AX4" i="30" s="1"/>
  <c r="AY4" i="30" s="1"/>
  <c r="AZ4" i="30" s="1"/>
  <c r="BA4" i="30" s="1"/>
  <c r="BB4" i="30" s="1"/>
  <c r="BC4" i="30" s="1"/>
  <c r="BD4" i="30" s="1"/>
  <c r="BE4" i="30" s="1"/>
  <c r="BF4" i="30" s="1"/>
  <c r="BG4" i="30" s="1"/>
  <c r="BH4" i="30" s="1"/>
  <c r="BI4" i="30" s="1"/>
  <c r="BJ4" i="30" s="1"/>
  <c r="BK4" i="30" s="1"/>
  <c r="BL4" i="30" s="1"/>
  <c r="BM4" i="30" s="1"/>
  <c r="BN4" i="30" s="1"/>
  <c r="BO4" i="30" s="1"/>
  <c r="BP4" i="30" s="1"/>
  <c r="BQ4" i="30" s="1"/>
  <c r="BR4" i="30" s="1"/>
  <c r="BS4" i="30" s="1"/>
  <c r="BT4" i="30" s="1"/>
  <c r="BU4" i="30" s="1"/>
  <c r="BV4" i="30" s="1"/>
  <c r="BW4" i="30" s="1"/>
  <c r="BX4" i="30" s="1"/>
  <c r="BY4" i="30" s="1"/>
  <c r="AB2" i="30"/>
  <c r="AC2" i="30" s="1"/>
  <c r="AD2" i="30" s="1"/>
  <c r="AE2" i="30" s="1"/>
  <c r="AF2" i="30" s="1"/>
  <c r="AG2" i="30" s="1"/>
  <c r="AH2" i="30" s="1"/>
  <c r="AI2" i="30" s="1"/>
  <c r="AJ2" i="30" s="1"/>
  <c r="AK2" i="30" s="1"/>
  <c r="AL2" i="30" s="1"/>
  <c r="AM2" i="30" s="1"/>
  <c r="AN2" i="30" s="1"/>
  <c r="AO2" i="30" s="1"/>
  <c r="AP2" i="30" s="1"/>
  <c r="AQ2" i="30" s="1"/>
  <c r="AR2" i="30" s="1"/>
  <c r="AS2" i="30" s="1"/>
  <c r="AT2" i="30" s="1"/>
  <c r="AU2" i="30" s="1"/>
  <c r="AV2" i="30" s="1"/>
  <c r="AW2" i="30" s="1"/>
  <c r="AX2" i="30" s="1"/>
  <c r="AY2" i="30" s="1"/>
  <c r="AZ2" i="30" s="1"/>
  <c r="BA2" i="30" s="1"/>
  <c r="BB2" i="30" s="1"/>
  <c r="BC2" i="30" s="1"/>
  <c r="BD2" i="30" s="1"/>
  <c r="BE2" i="30" s="1"/>
  <c r="BF2" i="30" s="1"/>
  <c r="BG2" i="30" s="1"/>
  <c r="BH2" i="30" s="1"/>
  <c r="BI2" i="30" s="1"/>
  <c r="BJ2" i="30" s="1"/>
  <c r="BK2" i="30" s="1"/>
  <c r="BL2" i="30" s="1"/>
  <c r="BM2" i="30" s="1"/>
  <c r="BN2" i="30" s="1"/>
  <c r="BO2" i="30" s="1"/>
  <c r="BP2" i="30" s="1"/>
  <c r="BQ2" i="30" s="1"/>
  <c r="BR2" i="30" s="1"/>
  <c r="BS2" i="30" s="1"/>
  <c r="BT2" i="30" s="1"/>
  <c r="BU2" i="30" s="1"/>
  <c r="BV2" i="30" s="1"/>
  <c r="BW2" i="30" s="1"/>
  <c r="BX2" i="30" s="1"/>
  <c r="BY2" i="30" s="1"/>
  <c r="AB9" i="23"/>
  <c r="AC9" i="23" s="1"/>
  <c r="AD9" i="23" s="1"/>
  <c r="AE9" i="23" s="1"/>
  <c r="AF9" i="23" s="1"/>
  <c r="AG9" i="23" s="1"/>
  <c r="AH9" i="23" s="1"/>
  <c r="AI9" i="23" s="1"/>
  <c r="AJ9" i="23" s="1"/>
  <c r="AK9" i="23" s="1"/>
  <c r="AL9" i="23" s="1"/>
  <c r="AM9" i="23" s="1"/>
  <c r="AN9" i="23" s="1"/>
  <c r="AO9" i="23" s="1"/>
  <c r="AP9" i="23" s="1"/>
  <c r="AQ9" i="23" s="1"/>
  <c r="AR9" i="23" s="1"/>
  <c r="AS9" i="23" s="1"/>
  <c r="AT9" i="23" s="1"/>
  <c r="AU9" i="23" s="1"/>
  <c r="AV9" i="23" s="1"/>
  <c r="AW9" i="23" s="1"/>
  <c r="AX9" i="23" s="1"/>
  <c r="AY9" i="23" s="1"/>
  <c r="AZ9" i="23" s="1"/>
  <c r="BA9" i="23" s="1"/>
  <c r="BB9" i="23" s="1"/>
  <c r="BC9" i="23" s="1"/>
  <c r="BD9" i="23" s="1"/>
  <c r="BE9" i="23" s="1"/>
  <c r="BF9" i="23" s="1"/>
  <c r="BG9" i="23" s="1"/>
  <c r="BH9" i="23" s="1"/>
  <c r="BI9" i="23" s="1"/>
  <c r="BJ9" i="23" s="1"/>
  <c r="BK9" i="23" s="1"/>
  <c r="BL9" i="23" s="1"/>
  <c r="BM9" i="23" s="1"/>
  <c r="BN9" i="23" s="1"/>
  <c r="BO9" i="23" s="1"/>
  <c r="BP9" i="23" s="1"/>
  <c r="BQ9" i="23" s="1"/>
  <c r="BR9" i="23" s="1"/>
  <c r="BS9" i="23" s="1"/>
  <c r="BT9" i="23" s="1"/>
  <c r="BU9" i="23" s="1"/>
  <c r="BV9" i="23" s="1"/>
  <c r="BW9" i="23" s="1"/>
  <c r="BX9" i="23" s="1"/>
  <c r="BY9" i="23" s="1"/>
  <c r="AB8" i="23"/>
  <c r="AC8" i="23" s="1"/>
  <c r="AD8" i="23" s="1"/>
  <c r="AE8" i="23" s="1"/>
  <c r="AF8" i="23" s="1"/>
  <c r="AG8" i="23" s="1"/>
  <c r="AH8" i="23" s="1"/>
  <c r="AI8" i="23" s="1"/>
  <c r="AJ8" i="23" s="1"/>
  <c r="AK8" i="23" s="1"/>
  <c r="AL8" i="23" s="1"/>
  <c r="AM8" i="23" s="1"/>
  <c r="AN8" i="23" s="1"/>
  <c r="AO8" i="23" s="1"/>
  <c r="AP8" i="23" s="1"/>
  <c r="AQ8" i="23" s="1"/>
  <c r="AR8" i="23" s="1"/>
  <c r="AS8" i="23" s="1"/>
  <c r="AT8" i="23" s="1"/>
  <c r="AU8" i="23" s="1"/>
  <c r="AV8" i="23" s="1"/>
  <c r="AW8" i="23" s="1"/>
  <c r="AX8" i="23" s="1"/>
  <c r="AY8" i="23" s="1"/>
  <c r="AZ8" i="23" s="1"/>
  <c r="BA8" i="23" s="1"/>
  <c r="BB8" i="23" s="1"/>
  <c r="BC8" i="23" s="1"/>
  <c r="BD8" i="23" s="1"/>
  <c r="BE8" i="23" s="1"/>
  <c r="BF8" i="23" s="1"/>
  <c r="BG8" i="23" s="1"/>
  <c r="BH8" i="23" s="1"/>
  <c r="BI8" i="23" s="1"/>
  <c r="BJ8" i="23" s="1"/>
  <c r="BK8" i="23" s="1"/>
  <c r="BL8" i="23" s="1"/>
  <c r="BM8" i="23" s="1"/>
  <c r="BN8" i="23" s="1"/>
  <c r="BO8" i="23" s="1"/>
  <c r="BP8" i="23" s="1"/>
  <c r="BQ8" i="23" s="1"/>
  <c r="BR8" i="23" s="1"/>
  <c r="BS8" i="23" s="1"/>
  <c r="BT8" i="23" s="1"/>
  <c r="BU8" i="23" s="1"/>
  <c r="BV8" i="23" s="1"/>
  <c r="BW8" i="23" s="1"/>
  <c r="BX8" i="23" s="1"/>
  <c r="BY8" i="23" s="1"/>
  <c r="AB7" i="23"/>
  <c r="AC7" i="23" s="1"/>
  <c r="AD7" i="23" s="1"/>
  <c r="AE7" i="23" s="1"/>
  <c r="AF7" i="23" s="1"/>
  <c r="AG7" i="23" s="1"/>
  <c r="AH7" i="23" s="1"/>
  <c r="AI7" i="23" s="1"/>
  <c r="AJ7" i="23" s="1"/>
  <c r="AK7" i="23" s="1"/>
  <c r="AL7" i="23" s="1"/>
  <c r="AM7" i="23" s="1"/>
  <c r="AN7" i="23" s="1"/>
  <c r="AO7" i="23" s="1"/>
  <c r="AP7" i="23" s="1"/>
  <c r="AQ7" i="23" s="1"/>
  <c r="AR7" i="23" s="1"/>
  <c r="AS7" i="23" s="1"/>
  <c r="AT7" i="23" s="1"/>
  <c r="AU7" i="23" s="1"/>
  <c r="AV7" i="23" s="1"/>
  <c r="AW7" i="23" s="1"/>
  <c r="AX7" i="23" s="1"/>
  <c r="AY7" i="23" s="1"/>
  <c r="AZ7" i="23" s="1"/>
  <c r="BA7" i="23" s="1"/>
  <c r="BB7" i="23" s="1"/>
  <c r="BC7" i="23" s="1"/>
  <c r="BD7" i="23" s="1"/>
  <c r="BE7" i="23" s="1"/>
  <c r="BF7" i="23" s="1"/>
  <c r="BG7" i="23" s="1"/>
  <c r="BH7" i="23" s="1"/>
  <c r="BI7" i="23" s="1"/>
  <c r="BJ7" i="23" s="1"/>
  <c r="BK7" i="23" s="1"/>
  <c r="BL7" i="23" s="1"/>
  <c r="BM7" i="23" s="1"/>
  <c r="BN7" i="23" s="1"/>
  <c r="BO7" i="23" s="1"/>
  <c r="BP7" i="23" s="1"/>
  <c r="BQ7" i="23" s="1"/>
  <c r="BR7" i="23" s="1"/>
  <c r="BS7" i="23" s="1"/>
  <c r="BT7" i="23" s="1"/>
  <c r="BU7" i="23" s="1"/>
  <c r="BV7" i="23" s="1"/>
  <c r="BW7" i="23" s="1"/>
  <c r="BX7" i="23" s="1"/>
  <c r="BY7" i="23" s="1"/>
  <c r="AB6" i="23"/>
  <c r="AC6" i="23" s="1"/>
  <c r="AD6" i="23" s="1"/>
  <c r="AE6" i="23" s="1"/>
  <c r="AF6" i="23" s="1"/>
  <c r="AG6" i="23" s="1"/>
  <c r="AH6" i="23" s="1"/>
  <c r="AI6" i="23" s="1"/>
  <c r="AJ6" i="23" s="1"/>
  <c r="AK6" i="23" s="1"/>
  <c r="AL6" i="23" s="1"/>
  <c r="AM6" i="23" s="1"/>
  <c r="AN6" i="23" s="1"/>
  <c r="AO6" i="23" s="1"/>
  <c r="AP6" i="23" s="1"/>
  <c r="AQ6" i="23" s="1"/>
  <c r="AR6" i="23" s="1"/>
  <c r="AS6" i="23" s="1"/>
  <c r="AT6" i="23" s="1"/>
  <c r="AU6" i="23" s="1"/>
  <c r="AV6" i="23" s="1"/>
  <c r="AW6" i="23" s="1"/>
  <c r="AX6" i="23" s="1"/>
  <c r="AY6" i="23" s="1"/>
  <c r="AZ6" i="23" s="1"/>
  <c r="BA6" i="23" s="1"/>
  <c r="BB6" i="23" s="1"/>
  <c r="BC6" i="23" s="1"/>
  <c r="BD6" i="23" s="1"/>
  <c r="BE6" i="23" s="1"/>
  <c r="BF6" i="23" s="1"/>
  <c r="BG6" i="23" s="1"/>
  <c r="BH6" i="23" s="1"/>
  <c r="BI6" i="23" s="1"/>
  <c r="BJ6" i="23" s="1"/>
  <c r="BK6" i="23" s="1"/>
  <c r="BL6" i="23" s="1"/>
  <c r="BM6" i="23" s="1"/>
  <c r="BN6" i="23" s="1"/>
  <c r="BO6" i="23" s="1"/>
  <c r="BP6" i="23" s="1"/>
  <c r="BQ6" i="23" s="1"/>
  <c r="BR6" i="23" s="1"/>
  <c r="BS6" i="23" s="1"/>
  <c r="BT6" i="23" s="1"/>
  <c r="BU6" i="23" s="1"/>
  <c r="BV6" i="23" s="1"/>
  <c r="BW6" i="23" s="1"/>
  <c r="BX6" i="23" s="1"/>
  <c r="BY6" i="23" s="1"/>
  <c r="AB5" i="23"/>
  <c r="AC5" i="23" s="1"/>
  <c r="AD5" i="23" s="1"/>
  <c r="AE5" i="23" s="1"/>
  <c r="AF5" i="23" s="1"/>
  <c r="AG5" i="23" s="1"/>
  <c r="AH5" i="23" s="1"/>
  <c r="AI5" i="23" s="1"/>
  <c r="AJ5" i="23" s="1"/>
  <c r="AK5" i="23" s="1"/>
  <c r="AL5" i="23" s="1"/>
  <c r="AM5" i="23" s="1"/>
  <c r="AN5" i="23" s="1"/>
  <c r="AO5" i="23" s="1"/>
  <c r="AP5" i="23" s="1"/>
  <c r="AQ5" i="23" s="1"/>
  <c r="AR5" i="23" s="1"/>
  <c r="AS5" i="23" s="1"/>
  <c r="AT5" i="23" s="1"/>
  <c r="AU5" i="23" s="1"/>
  <c r="AV5" i="23" s="1"/>
  <c r="AW5" i="23" s="1"/>
  <c r="AX5" i="23" s="1"/>
  <c r="AY5" i="23" s="1"/>
  <c r="AZ5" i="23" s="1"/>
  <c r="BA5" i="23" s="1"/>
  <c r="BB5" i="23" s="1"/>
  <c r="BC5" i="23" s="1"/>
  <c r="BD5" i="23" s="1"/>
  <c r="BE5" i="23" s="1"/>
  <c r="BF5" i="23" s="1"/>
  <c r="BG5" i="23" s="1"/>
  <c r="BH5" i="23" s="1"/>
  <c r="BI5" i="23" s="1"/>
  <c r="BJ5" i="23" s="1"/>
  <c r="BK5" i="23" s="1"/>
  <c r="BL5" i="23" s="1"/>
  <c r="BM5" i="23" s="1"/>
  <c r="BN5" i="23" s="1"/>
  <c r="BO5" i="23" s="1"/>
  <c r="BP5" i="23" s="1"/>
  <c r="BQ5" i="23" s="1"/>
  <c r="BR5" i="23" s="1"/>
  <c r="BS5" i="23" s="1"/>
  <c r="BT5" i="23" s="1"/>
  <c r="BU5" i="23" s="1"/>
  <c r="BV5" i="23" s="1"/>
  <c r="BW5" i="23" s="1"/>
  <c r="BX5" i="23" s="1"/>
  <c r="BY5" i="23" s="1"/>
  <c r="AB4" i="23"/>
  <c r="AC4" i="23" s="1"/>
  <c r="AD4" i="23" s="1"/>
  <c r="AE4" i="23" s="1"/>
  <c r="AF4" i="23" s="1"/>
  <c r="AG4" i="23" s="1"/>
  <c r="AH4" i="23" s="1"/>
  <c r="AI4" i="23" s="1"/>
  <c r="AJ4" i="23" s="1"/>
  <c r="AK4" i="23" s="1"/>
  <c r="AL4" i="23" s="1"/>
  <c r="AM4" i="23" s="1"/>
  <c r="AN4" i="23" s="1"/>
  <c r="AO4" i="23" s="1"/>
  <c r="AP4" i="23" s="1"/>
  <c r="AQ4" i="23" s="1"/>
  <c r="AR4" i="23" s="1"/>
  <c r="AS4" i="23" s="1"/>
  <c r="AT4" i="23" s="1"/>
  <c r="AU4" i="23" s="1"/>
  <c r="AV4" i="23" s="1"/>
  <c r="AW4" i="23" s="1"/>
  <c r="AX4" i="23" s="1"/>
  <c r="AY4" i="23" s="1"/>
  <c r="AZ4" i="23" s="1"/>
  <c r="BA4" i="23" s="1"/>
  <c r="BB4" i="23" s="1"/>
  <c r="BC4" i="23" s="1"/>
  <c r="BD4" i="23" s="1"/>
  <c r="BE4" i="23" s="1"/>
  <c r="BF4" i="23" s="1"/>
  <c r="BG4" i="23" s="1"/>
  <c r="BH4" i="23" s="1"/>
  <c r="BI4" i="23" s="1"/>
  <c r="BJ4" i="23" s="1"/>
  <c r="BK4" i="23" s="1"/>
  <c r="BL4" i="23" s="1"/>
  <c r="BM4" i="23" s="1"/>
  <c r="BN4" i="23" s="1"/>
  <c r="BO4" i="23" s="1"/>
  <c r="BP4" i="23" s="1"/>
  <c r="BQ4" i="23" s="1"/>
  <c r="BR4" i="23" s="1"/>
  <c r="BS4" i="23" s="1"/>
  <c r="BT4" i="23" s="1"/>
  <c r="BU4" i="23" s="1"/>
  <c r="BV4" i="23" s="1"/>
  <c r="BW4" i="23" s="1"/>
  <c r="BX4" i="23" s="1"/>
  <c r="BY4" i="23" s="1"/>
  <c r="AB2" i="23"/>
  <c r="AC2" i="23" s="1"/>
  <c r="AD2" i="23" s="1"/>
  <c r="AE2" i="23" s="1"/>
  <c r="AF2" i="23" s="1"/>
  <c r="AG2" i="23" s="1"/>
  <c r="AH2" i="23" s="1"/>
  <c r="AI2" i="23" s="1"/>
  <c r="AJ2" i="23" s="1"/>
  <c r="AK2" i="23" s="1"/>
  <c r="AL2" i="23" s="1"/>
  <c r="AM2" i="23" s="1"/>
  <c r="AN2" i="23" s="1"/>
  <c r="AO2" i="23" s="1"/>
  <c r="AP2" i="23" s="1"/>
  <c r="AQ2" i="23" s="1"/>
  <c r="AR2" i="23" s="1"/>
  <c r="AS2" i="23" s="1"/>
  <c r="AT2" i="23" s="1"/>
  <c r="AU2" i="23" s="1"/>
  <c r="AV2" i="23" s="1"/>
  <c r="AW2" i="23" s="1"/>
  <c r="AX2" i="23" s="1"/>
  <c r="AY2" i="23" s="1"/>
  <c r="AZ2" i="23" s="1"/>
  <c r="BA2" i="23" s="1"/>
  <c r="BB2" i="23" s="1"/>
  <c r="BC2" i="23" s="1"/>
  <c r="BD2" i="23" s="1"/>
  <c r="BE2" i="23" s="1"/>
  <c r="BF2" i="23" s="1"/>
  <c r="BG2" i="23" s="1"/>
  <c r="BH2" i="23" s="1"/>
  <c r="BI2" i="23" s="1"/>
  <c r="BJ2" i="23" s="1"/>
  <c r="BK2" i="23" s="1"/>
  <c r="BL2" i="23" s="1"/>
  <c r="BM2" i="23" s="1"/>
  <c r="BN2" i="23" s="1"/>
  <c r="BO2" i="23" s="1"/>
  <c r="BP2" i="23" s="1"/>
  <c r="BQ2" i="23" s="1"/>
  <c r="BR2" i="23" s="1"/>
  <c r="BS2" i="23" s="1"/>
  <c r="BT2" i="23" s="1"/>
  <c r="BU2" i="23" s="1"/>
  <c r="BV2" i="23" s="1"/>
  <c r="BW2" i="23" s="1"/>
  <c r="BX2" i="23" s="1"/>
  <c r="BY2" i="23" s="1"/>
  <c r="AB9" i="28"/>
  <c r="AC9" i="28" s="1"/>
  <c r="AD9" i="28" s="1"/>
  <c r="AE9" i="28" s="1"/>
  <c r="AF9" i="28" s="1"/>
  <c r="AG9" i="28" s="1"/>
  <c r="AH9" i="28" s="1"/>
  <c r="AI9" i="28" s="1"/>
  <c r="AJ9" i="28" s="1"/>
  <c r="AK9" i="28" s="1"/>
  <c r="AL9" i="28" s="1"/>
  <c r="AM9" i="28" s="1"/>
  <c r="AN9" i="28" s="1"/>
  <c r="AO9" i="28" s="1"/>
  <c r="AP9" i="28" s="1"/>
  <c r="AQ9" i="28" s="1"/>
  <c r="AR9" i="28" s="1"/>
  <c r="AS9" i="28" s="1"/>
  <c r="AT9" i="28" s="1"/>
  <c r="AU9" i="28" s="1"/>
  <c r="AV9" i="28" s="1"/>
  <c r="AW9" i="28" s="1"/>
  <c r="AX9" i="28" s="1"/>
  <c r="AY9" i="28" s="1"/>
  <c r="AZ9" i="28" s="1"/>
  <c r="BA9" i="28" s="1"/>
  <c r="BB9" i="28" s="1"/>
  <c r="BC9" i="28" s="1"/>
  <c r="BD9" i="28" s="1"/>
  <c r="BE9" i="28" s="1"/>
  <c r="BF9" i="28" s="1"/>
  <c r="BG9" i="28" s="1"/>
  <c r="BH9" i="28" s="1"/>
  <c r="BI9" i="28" s="1"/>
  <c r="BJ9" i="28" s="1"/>
  <c r="BK9" i="28" s="1"/>
  <c r="BL9" i="28" s="1"/>
  <c r="BM9" i="28" s="1"/>
  <c r="BN9" i="28" s="1"/>
  <c r="BO9" i="28" s="1"/>
  <c r="BP9" i="28" s="1"/>
  <c r="BQ9" i="28" s="1"/>
  <c r="BR9" i="28" s="1"/>
  <c r="BS9" i="28" s="1"/>
  <c r="BT9" i="28" s="1"/>
  <c r="BU9" i="28" s="1"/>
  <c r="BV9" i="28" s="1"/>
  <c r="BW9" i="28" s="1"/>
  <c r="BX9" i="28" s="1"/>
  <c r="BY9" i="28" s="1"/>
  <c r="AB8" i="28"/>
  <c r="AC8" i="28" s="1"/>
  <c r="AD8" i="28" s="1"/>
  <c r="AE8" i="28" s="1"/>
  <c r="AF8" i="28" s="1"/>
  <c r="AG8" i="28" s="1"/>
  <c r="AH8" i="28" s="1"/>
  <c r="AI8" i="28" s="1"/>
  <c r="AJ8" i="28" s="1"/>
  <c r="AK8" i="28" s="1"/>
  <c r="AL8" i="28" s="1"/>
  <c r="AM8" i="28" s="1"/>
  <c r="AN8" i="28" s="1"/>
  <c r="AO8" i="28" s="1"/>
  <c r="AP8" i="28" s="1"/>
  <c r="AQ8" i="28" s="1"/>
  <c r="AR8" i="28" s="1"/>
  <c r="AS8" i="28" s="1"/>
  <c r="AT8" i="28" s="1"/>
  <c r="AU8" i="28" s="1"/>
  <c r="AV8" i="28" s="1"/>
  <c r="AW8" i="28" s="1"/>
  <c r="AX8" i="28" s="1"/>
  <c r="AY8" i="28" s="1"/>
  <c r="AZ8" i="28" s="1"/>
  <c r="BA8" i="28" s="1"/>
  <c r="BB8" i="28" s="1"/>
  <c r="BC8" i="28" s="1"/>
  <c r="BD8" i="28" s="1"/>
  <c r="BE8" i="28" s="1"/>
  <c r="BF8" i="28" s="1"/>
  <c r="BG8" i="28" s="1"/>
  <c r="BH8" i="28" s="1"/>
  <c r="BI8" i="28" s="1"/>
  <c r="BJ8" i="28" s="1"/>
  <c r="BK8" i="28" s="1"/>
  <c r="BL8" i="28" s="1"/>
  <c r="BM8" i="28" s="1"/>
  <c r="BN8" i="28" s="1"/>
  <c r="BO8" i="28" s="1"/>
  <c r="BP8" i="28" s="1"/>
  <c r="BQ8" i="28" s="1"/>
  <c r="BR8" i="28" s="1"/>
  <c r="BS8" i="28" s="1"/>
  <c r="BT8" i="28" s="1"/>
  <c r="BU8" i="28" s="1"/>
  <c r="BV8" i="28" s="1"/>
  <c r="BW8" i="28" s="1"/>
  <c r="BX8" i="28" s="1"/>
  <c r="BY8" i="28" s="1"/>
  <c r="AB7" i="28"/>
  <c r="AC7" i="28" s="1"/>
  <c r="AD7" i="28" s="1"/>
  <c r="AE7" i="28" s="1"/>
  <c r="AF7" i="28" s="1"/>
  <c r="AG7" i="28" s="1"/>
  <c r="AH7" i="28" s="1"/>
  <c r="AI7" i="28" s="1"/>
  <c r="AJ7" i="28" s="1"/>
  <c r="AK7" i="28" s="1"/>
  <c r="AL7" i="28" s="1"/>
  <c r="AM7" i="28" s="1"/>
  <c r="AN7" i="28" s="1"/>
  <c r="AO7" i="28" s="1"/>
  <c r="AP7" i="28" s="1"/>
  <c r="AQ7" i="28" s="1"/>
  <c r="AR7" i="28" s="1"/>
  <c r="AS7" i="28" s="1"/>
  <c r="AT7" i="28" s="1"/>
  <c r="AU7" i="28" s="1"/>
  <c r="AV7" i="28" s="1"/>
  <c r="AW7" i="28" s="1"/>
  <c r="AX7" i="28" s="1"/>
  <c r="AY7" i="28" s="1"/>
  <c r="AZ7" i="28" s="1"/>
  <c r="BA7" i="28" s="1"/>
  <c r="BB7" i="28" s="1"/>
  <c r="BC7" i="28" s="1"/>
  <c r="BD7" i="28" s="1"/>
  <c r="BE7" i="28" s="1"/>
  <c r="BF7" i="28" s="1"/>
  <c r="BG7" i="28" s="1"/>
  <c r="BH7" i="28" s="1"/>
  <c r="BI7" i="28" s="1"/>
  <c r="BJ7" i="28" s="1"/>
  <c r="BK7" i="28" s="1"/>
  <c r="BL7" i="28" s="1"/>
  <c r="BM7" i="28" s="1"/>
  <c r="BN7" i="28" s="1"/>
  <c r="BO7" i="28" s="1"/>
  <c r="BP7" i="28" s="1"/>
  <c r="BQ7" i="28" s="1"/>
  <c r="BR7" i="28" s="1"/>
  <c r="BS7" i="28" s="1"/>
  <c r="BT7" i="28" s="1"/>
  <c r="BU7" i="28" s="1"/>
  <c r="BV7" i="28" s="1"/>
  <c r="BW7" i="28" s="1"/>
  <c r="BX7" i="28" s="1"/>
  <c r="BY7" i="28" s="1"/>
  <c r="AB6" i="28"/>
  <c r="AC6" i="28" s="1"/>
  <c r="AD6" i="28" s="1"/>
  <c r="AE6" i="28" s="1"/>
  <c r="AF6" i="28" s="1"/>
  <c r="AG6" i="28" s="1"/>
  <c r="AH6" i="28" s="1"/>
  <c r="AI6" i="28" s="1"/>
  <c r="AJ6" i="28" s="1"/>
  <c r="AK6" i="28" s="1"/>
  <c r="AL6" i="28" s="1"/>
  <c r="AM6" i="28" s="1"/>
  <c r="AN6" i="28" s="1"/>
  <c r="AO6" i="28" s="1"/>
  <c r="AP6" i="28" s="1"/>
  <c r="AQ6" i="28" s="1"/>
  <c r="AR6" i="28" s="1"/>
  <c r="AS6" i="28" s="1"/>
  <c r="AT6" i="28" s="1"/>
  <c r="AU6" i="28" s="1"/>
  <c r="AV6" i="28" s="1"/>
  <c r="AW6" i="28" s="1"/>
  <c r="AX6" i="28" s="1"/>
  <c r="AY6" i="28" s="1"/>
  <c r="AZ6" i="28" s="1"/>
  <c r="BA6" i="28" s="1"/>
  <c r="BB6" i="28" s="1"/>
  <c r="BC6" i="28" s="1"/>
  <c r="BD6" i="28" s="1"/>
  <c r="BE6" i="28" s="1"/>
  <c r="BF6" i="28" s="1"/>
  <c r="BG6" i="28" s="1"/>
  <c r="BH6" i="28" s="1"/>
  <c r="BI6" i="28" s="1"/>
  <c r="BJ6" i="28" s="1"/>
  <c r="BK6" i="28" s="1"/>
  <c r="BL6" i="28" s="1"/>
  <c r="BM6" i="28" s="1"/>
  <c r="BN6" i="28" s="1"/>
  <c r="BO6" i="28" s="1"/>
  <c r="BP6" i="28" s="1"/>
  <c r="BQ6" i="28" s="1"/>
  <c r="BR6" i="28" s="1"/>
  <c r="BS6" i="28" s="1"/>
  <c r="BT6" i="28" s="1"/>
  <c r="BU6" i="28" s="1"/>
  <c r="BV6" i="28" s="1"/>
  <c r="BW6" i="28" s="1"/>
  <c r="BX6" i="28" s="1"/>
  <c r="BY6" i="28" s="1"/>
  <c r="AB5" i="28"/>
  <c r="AC5" i="28" s="1"/>
  <c r="AD5" i="28" s="1"/>
  <c r="AE5" i="28" s="1"/>
  <c r="AF5" i="28" s="1"/>
  <c r="AG5" i="28" s="1"/>
  <c r="AH5" i="28" s="1"/>
  <c r="AI5" i="28" s="1"/>
  <c r="AJ5" i="28" s="1"/>
  <c r="AK5" i="28" s="1"/>
  <c r="AL5" i="28" s="1"/>
  <c r="AM5" i="28" s="1"/>
  <c r="AN5" i="28" s="1"/>
  <c r="AO5" i="28" s="1"/>
  <c r="AP5" i="28" s="1"/>
  <c r="AQ5" i="28" s="1"/>
  <c r="AR5" i="28" s="1"/>
  <c r="AS5" i="28" s="1"/>
  <c r="AT5" i="28" s="1"/>
  <c r="AU5" i="28" s="1"/>
  <c r="AV5" i="28" s="1"/>
  <c r="AW5" i="28" s="1"/>
  <c r="AX5" i="28" s="1"/>
  <c r="AY5" i="28" s="1"/>
  <c r="AZ5" i="28" s="1"/>
  <c r="BA5" i="28" s="1"/>
  <c r="BB5" i="28" s="1"/>
  <c r="BC5" i="28" s="1"/>
  <c r="BD5" i="28" s="1"/>
  <c r="BE5" i="28" s="1"/>
  <c r="BF5" i="28" s="1"/>
  <c r="BG5" i="28" s="1"/>
  <c r="BH5" i="28" s="1"/>
  <c r="BI5" i="28" s="1"/>
  <c r="BJ5" i="28" s="1"/>
  <c r="BK5" i="28" s="1"/>
  <c r="BL5" i="28" s="1"/>
  <c r="BM5" i="28" s="1"/>
  <c r="BN5" i="28" s="1"/>
  <c r="BO5" i="28" s="1"/>
  <c r="BP5" i="28" s="1"/>
  <c r="BQ5" i="28" s="1"/>
  <c r="BR5" i="28" s="1"/>
  <c r="BS5" i="28" s="1"/>
  <c r="BT5" i="28" s="1"/>
  <c r="BU5" i="28" s="1"/>
  <c r="BV5" i="28" s="1"/>
  <c r="BW5" i="28" s="1"/>
  <c r="BX5" i="28" s="1"/>
  <c r="BY5" i="28" s="1"/>
  <c r="AB4" i="28"/>
  <c r="AC4" i="28" s="1"/>
  <c r="AD4" i="28" s="1"/>
  <c r="AE4" i="28" s="1"/>
  <c r="AF4" i="28" s="1"/>
  <c r="AG4" i="28" s="1"/>
  <c r="AH4" i="28" s="1"/>
  <c r="AI4" i="28" s="1"/>
  <c r="AJ4" i="28" s="1"/>
  <c r="AK4" i="28" s="1"/>
  <c r="AL4" i="28" s="1"/>
  <c r="AM4" i="28" s="1"/>
  <c r="AN4" i="28" s="1"/>
  <c r="AO4" i="28" s="1"/>
  <c r="AP4" i="28" s="1"/>
  <c r="AQ4" i="28" s="1"/>
  <c r="AR4" i="28" s="1"/>
  <c r="AS4" i="28" s="1"/>
  <c r="AT4" i="28" s="1"/>
  <c r="AU4" i="28" s="1"/>
  <c r="AV4" i="28" s="1"/>
  <c r="AW4" i="28" s="1"/>
  <c r="AX4" i="28" s="1"/>
  <c r="AY4" i="28" s="1"/>
  <c r="AZ4" i="28" s="1"/>
  <c r="BA4" i="28" s="1"/>
  <c r="BB4" i="28" s="1"/>
  <c r="BC4" i="28" s="1"/>
  <c r="BD4" i="28" s="1"/>
  <c r="BE4" i="28" s="1"/>
  <c r="BF4" i="28" s="1"/>
  <c r="BG4" i="28" s="1"/>
  <c r="BH4" i="28" s="1"/>
  <c r="BI4" i="28" s="1"/>
  <c r="BJ4" i="28" s="1"/>
  <c r="BK4" i="28" s="1"/>
  <c r="BL4" i="28" s="1"/>
  <c r="BM4" i="28" s="1"/>
  <c r="BN4" i="28" s="1"/>
  <c r="BO4" i="28" s="1"/>
  <c r="BP4" i="28" s="1"/>
  <c r="BQ4" i="28" s="1"/>
  <c r="BR4" i="28" s="1"/>
  <c r="BS4" i="28" s="1"/>
  <c r="BT4" i="28" s="1"/>
  <c r="BU4" i="28" s="1"/>
  <c r="BV4" i="28" s="1"/>
  <c r="BW4" i="28" s="1"/>
  <c r="BX4" i="28" s="1"/>
  <c r="BY4" i="28" s="1"/>
  <c r="AB3" i="28"/>
  <c r="AC3" i="28" s="1"/>
  <c r="AD3" i="28" s="1"/>
  <c r="AE3" i="28" s="1"/>
  <c r="AF3" i="28" s="1"/>
  <c r="AG3" i="28" s="1"/>
  <c r="AH3" i="28" s="1"/>
  <c r="AI3" i="28" s="1"/>
  <c r="AJ3" i="28" s="1"/>
  <c r="AK3" i="28" s="1"/>
  <c r="AL3" i="28" s="1"/>
  <c r="AM3" i="28" s="1"/>
  <c r="AN3" i="28" s="1"/>
  <c r="AO3" i="28" s="1"/>
  <c r="AP3" i="28" s="1"/>
  <c r="AQ3" i="28" s="1"/>
  <c r="AR3" i="28" s="1"/>
  <c r="AS3" i="28" s="1"/>
  <c r="AT3" i="28" s="1"/>
  <c r="AU3" i="28" s="1"/>
  <c r="AV3" i="28" s="1"/>
  <c r="AW3" i="28" s="1"/>
  <c r="AX3" i="28" s="1"/>
  <c r="AY3" i="28" s="1"/>
  <c r="AZ3" i="28" s="1"/>
  <c r="BA3" i="28" s="1"/>
  <c r="BB3" i="28" s="1"/>
  <c r="BC3" i="28" s="1"/>
  <c r="BD3" i="28" s="1"/>
  <c r="BE3" i="28" s="1"/>
  <c r="BF3" i="28" s="1"/>
  <c r="BG3" i="28" s="1"/>
  <c r="BH3" i="28" s="1"/>
  <c r="BI3" i="28" s="1"/>
  <c r="BJ3" i="28" s="1"/>
  <c r="BK3" i="28" s="1"/>
  <c r="BL3" i="28" s="1"/>
  <c r="BM3" i="28" s="1"/>
  <c r="BN3" i="28" s="1"/>
  <c r="BO3" i="28" s="1"/>
  <c r="BP3" i="28" s="1"/>
  <c r="BQ3" i="28" s="1"/>
  <c r="BR3" i="28" s="1"/>
  <c r="BS3" i="28" s="1"/>
  <c r="BT3" i="28" s="1"/>
  <c r="BU3" i="28" s="1"/>
  <c r="BV3" i="28" s="1"/>
  <c r="BW3" i="28" s="1"/>
  <c r="BX3" i="28" s="1"/>
  <c r="BY3" i="28" s="1"/>
  <c r="AB2" i="28"/>
  <c r="AC2" i="28" s="1"/>
  <c r="AD2" i="28" s="1"/>
  <c r="AE2" i="28" s="1"/>
  <c r="AF2" i="28" s="1"/>
  <c r="AG2" i="28" s="1"/>
  <c r="AH2" i="28" s="1"/>
  <c r="AI2" i="28" s="1"/>
  <c r="AJ2" i="28" s="1"/>
  <c r="AK2" i="28" s="1"/>
  <c r="AL2" i="28" s="1"/>
  <c r="AM2" i="28" s="1"/>
  <c r="AN2" i="28" s="1"/>
  <c r="AO2" i="28" s="1"/>
  <c r="AP2" i="28" s="1"/>
  <c r="AQ2" i="28" s="1"/>
  <c r="AR2" i="28" s="1"/>
  <c r="AS2" i="28" s="1"/>
  <c r="AT2" i="28" s="1"/>
  <c r="AU2" i="28" s="1"/>
  <c r="AV2" i="28" s="1"/>
  <c r="AW2" i="28" s="1"/>
  <c r="AX2" i="28" s="1"/>
  <c r="AY2" i="28" s="1"/>
  <c r="AZ2" i="28" s="1"/>
  <c r="BA2" i="28" s="1"/>
  <c r="BB2" i="28" s="1"/>
  <c r="BC2" i="28" s="1"/>
  <c r="BD2" i="28" s="1"/>
  <c r="BE2" i="28" s="1"/>
  <c r="BF2" i="28" s="1"/>
  <c r="BG2" i="28" s="1"/>
  <c r="BH2" i="28" s="1"/>
  <c r="BI2" i="28" s="1"/>
  <c r="BJ2" i="28" s="1"/>
  <c r="BK2" i="28" s="1"/>
  <c r="BL2" i="28" s="1"/>
  <c r="BM2" i="28" s="1"/>
  <c r="BN2" i="28" s="1"/>
  <c r="BO2" i="28" s="1"/>
  <c r="BP2" i="28" s="1"/>
  <c r="BQ2" i="28" s="1"/>
  <c r="BR2" i="28" s="1"/>
  <c r="BS2" i="28" s="1"/>
  <c r="BT2" i="28" s="1"/>
  <c r="BU2" i="28" s="1"/>
  <c r="BV2" i="28" s="1"/>
  <c r="BW2" i="28" s="1"/>
  <c r="BX2" i="28" s="1"/>
  <c r="BY2" i="28" s="1"/>
  <c r="AB8" i="18"/>
  <c r="AC8" i="18" s="1"/>
  <c r="AD8" i="18" s="1"/>
  <c r="AE8" i="18" s="1"/>
  <c r="AF8" i="18" s="1"/>
  <c r="AG8" i="18" s="1"/>
  <c r="AH8" i="18" s="1"/>
  <c r="AI8" i="18" s="1"/>
  <c r="AJ8" i="18" s="1"/>
  <c r="AK8" i="18" s="1"/>
  <c r="AL8" i="18" s="1"/>
  <c r="AM8" i="18" s="1"/>
  <c r="AN8" i="18" s="1"/>
  <c r="AO8" i="18" s="1"/>
  <c r="AP8" i="18" s="1"/>
  <c r="AQ8" i="18" s="1"/>
  <c r="AR8" i="18" s="1"/>
  <c r="AS8" i="18" s="1"/>
  <c r="AT8" i="18" s="1"/>
  <c r="AU8" i="18" s="1"/>
  <c r="AV8" i="18" s="1"/>
  <c r="AW8" i="18" s="1"/>
  <c r="AX8" i="18" s="1"/>
  <c r="AY8" i="18" s="1"/>
  <c r="AZ8" i="18" s="1"/>
  <c r="BA8" i="18" s="1"/>
  <c r="BB8" i="18" s="1"/>
  <c r="BC8" i="18" s="1"/>
  <c r="BD8" i="18" s="1"/>
  <c r="BE8" i="18" s="1"/>
  <c r="BF8" i="18" s="1"/>
  <c r="BG8" i="18" s="1"/>
  <c r="BH8" i="18" s="1"/>
  <c r="BI8" i="18" s="1"/>
  <c r="BJ8" i="18" s="1"/>
  <c r="BK8" i="18" s="1"/>
  <c r="BL8" i="18" s="1"/>
  <c r="BM8" i="18" s="1"/>
  <c r="BN8" i="18" s="1"/>
  <c r="BO8" i="18" s="1"/>
  <c r="BP8" i="18" s="1"/>
  <c r="BQ8" i="18" s="1"/>
  <c r="BR8" i="18" s="1"/>
  <c r="BS8" i="18" s="1"/>
  <c r="BT8" i="18" s="1"/>
  <c r="BU8" i="18" s="1"/>
  <c r="BV8" i="18" s="1"/>
  <c r="BW8" i="18" s="1"/>
  <c r="BX8" i="18" s="1"/>
  <c r="BY8" i="18" s="1"/>
  <c r="AB7" i="18"/>
  <c r="AC7" i="18" s="1"/>
  <c r="AD7" i="18" s="1"/>
  <c r="AE7" i="18" s="1"/>
  <c r="AF7" i="18" s="1"/>
  <c r="AG7" i="18" s="1"/>
  <c r="AH7" i="18" s="1"/>
  <c r="AI7" i="18" s="1"/>
  <c r="AJ7" i="18" s="1"/>
  <c r="AK7" i="18" s="1"/>
  <c r="AL7" i="18" s="1"/>
  <c r="AM7" i="18" s="1"/>
  <c r="AN7" i="18" s="1"/>
  <c r="AO7" i="18" s="1"/>
  <c r="AP7" i="18" s="1"/>
  <c r="AQ7" i="18" s="1"/>
  <c r="AR7" i="18" s="1"/>
  <c r="AS7" i="18" s="1"/>
  <c r="AT7" i="18" s="1"/>
  <c r="AU7" i="18" s="1"/>
  <c r="AV7" i="18" s="1"/>
  <c r="AW7" i="18" s="1"/>
  <c r="AX7" i="18" s="1"/>
  <c r="AY7" i="18" s="1"/>
  <c r="AZ7" i="18" s="1"/>
  <c r="BA7" i="18" s="1"/>
  <c r="BB7" i="18" s="1"/>
  <c r="BC7" i="18" s="1"/>
  <c r="BD7" i="18" s="1"/>
  <c r="BE7" i="18" s="1"/>
  <c r="BF7" i="18" s="1"/>
  <c r="BG7" i="18" s="1"/>
  <c r="BH7" i="18" s="1"/>
  <c r="BI7" i="18" s="1"/>
  <c r="BJ7" i="18" s="1"/>
  <c r="BK7" i="18" s="1"/>
  <c r="BL7" i="18" s="1"/>
  <c r="BM7" i="18" s="1"/>
  <c r="BN7" i="18" s="1"/>
  <c r="BO7" i="18" s="1"/>
  <c r="BP7" i="18" s="1"/>
  <c r="BQ7" i="18" s="1"/>
  <c r="BR7" i="18" s="1"/>
  <c r="BS7" i="18" s="1"/>
  <c r="BT7" i="18" s="1"/>
  <c r="BU7" i="18" s="1"/>
  <c r="BV7" i="18" s="1"/>
  <c r="BW7" i="18" s="1"/>
  <c r="BX7" i="18" s="1"/>
  <c r="BY7" i="18" s="1"/>
  <c r="AB3" i="18"/>
  <c r="AC3" i="18" s="1"/>
  <c r="AD3" i="18" s="1"/>
  <c r="AE3" i="18" s="1"/>
  <c r="AF3" i="18" s="1"/>
  <c r="AG3" i="18" s="1"/>
  <c r="AH3" i="18" s="1"/>
  <c r="AI3" i="18" s="1"/>
  <c r="AJ3" i="18" s="1"/>
  <c r="AK3" i="18" s="1"/>
  <c r="AL3" i="18" s="1"/>
  <c r="AM3" i="18" s="1"/>
  <c r="AN3" i="18" s="1"/>
  <c r="AO3" i="18" s="1"/>
  <c r="AP3" i="18" s="1"/>
  <c r="AQ3" i="18" s="1"/>
  <c r="AR3" i="18" s="1"/>
  <c r="AS3" i="18" s="1"/>
  <c r="AT3" i="18" s="1"/>
  <c r="AU3" i="18" s="1"/>
  <c r="AV3" i="18" s="1"/>
  <c r="AW3" i="18" s="1"/>
  <c r="AX3" i="18" s="1"/>
  <c r="AY3" i="18" s="1"/>
  <c r="AZ3" i="18" s="1"/>
  <c r="BA3" i="18" s="1"/>
  <c r="BB3" i="18" s="1"/>
  <c r="BC3" i="18" s="1"/>
  <c r="BD3" i="18" s="1"/>
  <c r="BE3" i="18" s="1"/>
  <c r="BF3" i="18" s="1"/>
  <c r="BG3" i="18" s="1"/>
  <c r="BH3" i="18" s="1"/>
  <c r="BI3" i="18" s="1"/>
  <c r="BJ3" i="18" s="1"/>
  <c r="BK3" i="18" s="1"/>
  <c r="BL3" i="18" s="1"/>
  <c r="BM3" i="18" s="1"/>
  <c r="BN3" i="18" s="1"/>
  <c r="BO3" i="18" s="1"/>
  <c r="BP3" i="18" s="1"/>
  <c r="BQ3" i="18" s="1"/>
  <c r="BR3" i="18" s="1"/>
  <c r="BS3" i="18" s="1"/>
  <c r="BT3" i="18" s="1"/>
  <c r="BU3" i="18" s="1"/>
  <c r="BV3" i="18" s="1"/>
  <c r="BW3" i="18" s="1"/>
  <c r="BX3" i="18" s="1"/>
  <c r="BY3" i="18" s="1"/>
  <c r="AB2" i="18"/>
  <c r="AC2" i="18" s="1"/>
  <c r="AD2" i="18" s="1"/>
  <c r="AE2" i="18" s="1"/>
  <c r="AF2" i="18" s="1"/>
  <c r="AG2" i="18" s="1"/>
  <c r="AH2" i="18" s="1"/>
  <c r="AI2" i="18" s="1"/>
  <c r="AJ2" i="18" s="1"/>
  <c r="AK2" i="18" s="1"/>
  <c r="AL2" i="18" s="1"/>
  <c r="AM2" i="18" s="1"/>
  <c r="AN2" i="18" s="1"/>
  <c r="AO2" i="18" s="1"/>
  <c r="AP2" i="18" s="1"/>
  <c r="AQ2" i="18" s="1"/>
  <c r="AR2" i="18" s="1"/>
  <c r="AS2" i="18" s="1"/>
  <c r="AT2" i="18" s="1"/>
  <c r="AU2" i="18" s="1"/>
  <c r="AV2" i="18" s="1"/>
  <c r="AW2" i="18" s="1"/>
  <c r="AX2" i="18" s="1"/>
  <c r="AY2" i="18" s="1"/>
  <c r="AZ2" i="18" s="1"/>
  <c r="BA2" i="18" s="1"/>
  <c r="BB2" i="18" s="1"/>
  <c r="BC2" i="18" s="1"/>
  <c r="BD2" i="18" s="1"/>
  <c r="BE2" i="18" s="1"/>
  <c r="BF2" i="18" s="1"/>
  <c r="BG2" i="18" s="1"/>
  <c r="BH2" i="18" s="1"/>
  <c r="BI2" i="18" s="1"/>
  <c r="BJ2" i="18" s="1"/>
  <c r="BK2" i="18" s="1"/>
  <c r="BL2" i="18" s="1"/>
  <c r="BM2" i="18" s="1"/>
  <c r="BN2" i="18" s="1"/>
  <c r="BO2" i="18" s="1"/>
  <c r="BP2" i="18" s="1"/>
  <c r="BQ2" i="18" s="1"/>
  <c r="BR2" i="18" s="1"/>
  <c r="BS2" i="18" s="1"/>
  <c r="BT2" i="18" s="1"/>
  <c r="BU2" i="18" s="1"/>
  <c r="BV2" i="18" s="1"/>
  <c r="BW2" i="18" s="1"/>
  <c r="BX2" i="18" s="1"/>
  <c r="BY2" i="18" s="1"/>
  <c r="AB9" i="17"/>
  <c r="AC9" i="17" s="1"/>
  <c r="AD9" i="17" s="1"/>
  <c r="AE9" i="17" s="1"/>
  <c r="AF9" i="17" s="1"/>
  <c r="AG9" i="17" s="1"/>
  <c r="AH9" i="17" s="1"/>
  <c r="AI9" i="17" s="1"/>
  <c r="AJ9" i="17" s="1"/>
  <c r="AK9" i="17" s="1"/>
  <c r="AL9" i="17" s="1"/>
  <c r="AM9" i="17" s="1"/>
  <c r="AN9" i="17" s="1"/>
  <c r="AO9" i="17" s="1"/>
  <c r="AP9" i="17" s="1"/>
  <c r="AQ9" i="17" s="1"/>
  <c r="AR9" i="17" s="1"/>
  <c r="AS9" i="17" s="1"/>
  <c r="AT9" i="17" s="1"/>
  <c r="AU9" i="17" s="1"/>
  <c r="AV9" i="17" s="1"/>
  <c r="AW9" i="17" s="1"/>
  <c r="AX9" i="17" s="1"/>
  <c r="AY9" i="17" s="1"/>
  <c r="AZ9" i="17" s="1"/>
  <c r="BA9" i="17" s="1"/>
  <c r="BB9" i="17" s="1"/>
  <c r="BC9" i="17" s="1"/>
  <c r="BD9" i="17" s="1"/>
  <c r="BE9" i="17" s="1"/>
  <c r="BF9" i="17" s="1"/>
  <c r="BG9" i="17" s="1"/>
  <c r="BH9" i="17" s="1"/>
  <c r="BI9" i="17" s="1"/>
  <c r="BJ9" i="17" s="1"/>
  <c r="BK9" i="17" s="1"/>
  <c r="BL9" i="17" s="1"/>
  <c r="BM9" i="17" s="1"/>
  <c r="BN9" i="17" s="1"/>
  <c r="BO9" i="17" s="1"/>
  <c r="BP9" i="17" s="1"/>
  <c r="BQ9" i="17" s="1"/>
  <c r="BR9" i="17" s="1"/>
  <c r="BS9" i="17" s="1"/>
  <c r="BT9" i="17" s="1"/>
  <c r="BU9" i="17" s="1"/>
  <c r="BV9" i="17" s="1"/>
  <c r="BW9" i="17" s="1"/>
  <c r="BX9" i="17" s="1"/>
  <c r="BY9" i="17" s="1"/>
  <c r="AB8" i="17"/>
  <c r="AC8" i="17" s="1"/>
  <c r="AD8" i="17" s="1"/>
  <c r="AE8" i="17" s="1"/>
  <c r="AF8" i="17" s="1"/>
  <c r="AG8" i="17" s="1"/>
  <c r="AH8" i="17" s="1"/>
  <c r="AI8" i="17" s="1"/>
  <c r="AJ8" i="17" s="1"/>
  <c r="AK8" i="17" s="1"/>
  <c r="AL8" i="17" s="1"/>
  <c r="AM8" i="17" s="1"/>
  <c r="AN8" i="17" s="1"/>
  <c r="AO8" i="17" s="1"/>
  <c r="AP8" i="17" s="1"/>
  <c r="AQ8" i="17" s="1"/>
  <c r="AR8" i="17" s="1"/>
  <c r="AS8" i="17" s="1"/>
  <c r="AT8" i="17" s="1"/>
  <c r="AU8" i="17" s="1"/>
  <c r="AV8" i="17" s="1"/>
  <c r="AW8" i="17" s="1"/>
  <c r="AX8" i="17" s="1"/>
  <c r="AY8" i="17" s="1"/>
  <c r="AZ8" i="17" s="1"/>
  <c r="BA8" i="17" s="1"/>
  <c r="BB8" i="17" s="1"/>
  <c r="BC8" i="17" s="1"/>
  <c r="BD8" i="17" s="1"/>
  <c r="BE8" i="17" s="1"/>
  <c r="BF8" i="17" s="1"/>
  <c r="BG8" i="17" s="1"/>
  <c r="BH8" i="17" s="1"/>
  <c r="BI8" i="17" s="1"/>
  <c r="BJ8" i="17" s="1"/>
  <c r="BK8" i="17" s="1"/>
  <c r="BL8" i="17" s="1"/>
  <c r="BM8" i="17" s="1"/>
  <c r="BN8" i="17" s="1"/>
  <c r="BO8" i="17" s="1"/>
  <c r="BP8" i="17" s="1"/>
  <c r="BQ8" i="17" s="1"/>
  <c r="BR8" i="17" s="1"/>
  <c r="BS8" i="17" s="1"/>
  <c r="BT8" i="17" s="1"/>
  <c r="BU8" i="17" s="1"/>
  <c r="BV8" i="17" s="1"/>
  <c r="BW8" i="17" s="1"/>
  <c r="BX8" i="17" s="1"/>
  <c r="BY8" i="17" s="1"/>
  <c r="AB7" i="17"/>
  <c r="AC7" i="17" s="1"/>
  <c r="AD7" i="17" s="1"/>
  <c r="AE7" i="17" s="1"/>
  <c r="AF7" i="17" s="1"/>
  <c r="AG7" i="17" s="1"/>
  <c r="AH7" i="17" s="1"/>
  <c r="AI7" i="17" s="1"/>
  <c r="AJ7" i="17" s="1"/>
  <c r="AK7" i="17" s="1"/>
  <c r="AL7" i="17" s="1"/>
  <c r="AM7" i="17" s="1"/>
  <c r="AN7" i="17" s="1"/>
  <c r="AO7" i="17" s="1"/>
  <c r="AP7" i="17" s="1"/>
  <c r="AQ7" i="17" s="1"/>
  <c r="AR7" i="17" s="1"/>
  <c r="AS7" i="17" s="1"/>
  <c r="AT7" i="17" s="1"/>
  <c r="AU7" i="17" s="1"/>
  <c r="AV7" i="17" s="1"/>
  <c r="AW7" i="17" s="1"/>
  <c r="AX7" i="17" s="1"/>
  <c r="AY7" i="17" s="1"/>
  <c r="AZ7" i="17" s="1"/>
  <c r="BA7" i="17" s="1"/>
  <c r="BB7" i="17" s="1"/>
  <c r="BC7" i="17" s="1"/>
  <c r="BD7" i="17" s="1"/>
  <c r="BE7" i="17" s="1"/>
  <c r="BF7" i="17" s="1"/>
  <c r="BG7" i="17" s="1"/>
  <c r="BH7" i="17" s="1"/>
  <c r="BI7" i="17" s="1"/>
  <c r="BJ7" i="17" s="1"/>
  <c r="BK7" i="17" s="1"/>
  <c r="BL7" i="17" s="1"/>
  <c r="BM7" i="17" s="1"/>
  <c r="BN7" i="17" s="1"/>
  <c r="BO7" i="17" s="1"/>
  <c r="BP7" i="17" s="1"/>
  <c r="BQ7" i="17" s="1"/>
  <c r="BR7" i="17" s="1"/>
  <c r="BS7" i="17" s="1"/>
  <c r="BT7" i="17" s="1"/>
  <c r="BU7" i="17" s="1"/>
  <c r="BV7" i="17" s="1"/>
  <c r="BW7" i="17" s="1"/>
  <c r="BX7" i="17" s="1"/>
  <c r="BY7" i="17" s="1"/>
  <c r="AB6" i="17"/>
  <c r="AC6" i="17" s="1"/>
  <c r="AD6" i="17" s="1"/>
  <c r="AE6" i="17" s="1"/>
  <c r="AF6" i="17" s="1"/>
  <c r="AG6" i="17" s="1"/>
  <c r="AH6" i="17" s="1"/>
  <c r="AI6" i="17" s="1"/>
  <c r="AJ6" i="17" s="1"/>
  <c r="AK6" i="17" s="1"/>
  <c r="AL6" i="17" s="1"/>
  <c r="AM6" i="17" s="1"/>
  <c r="AN6" i="17" s="1"/>
  <c r="AO6" i="17" s="1"/>
  <c r="AP6" i="17" s="1"/>
  <c r="AQ6" i="17" s="1"/>
  <c r="AR6" i="17" s="1"/>
  <c r="AS6" i="17" s="1"/>
  <c r="AT6" i="17" s="1"/>
  <c r="AU6" i="17" s="1"/>
  <c r="AV6" i="17" s="1"/>
  <c r="AW6" i="17" s="1"/>
  <c r="AX6" i="17" s="1"/>
  <c r="AY6" i="17" s="1"/>
  <c r="AZ6" i="17" s="1"/>
  <c r="BA6" i="17" s="1"/>
  <c r="BB6" i="17" s="1"/>
  <c r="BC6" i="17" s="1"/>
  <c r="BD6" i="17" s="1"/>
  <c r="BE6" i="17" s="1"/>
  <c r="BF6" i="17" s="1"/>
  <c r="BG6" i="17" s="1"/>
  <c r="BH6" i="17" s="1"/>
  <c r="BI6" i="17" s="1"/>
  <c r="BJ6" i="17" s="1"/>
  <c r="BK6" i="17" s="1"/>
  <c r="BL6" i="17" s="1"/>
  <c r="BM6" i="17" s="1"/>
  <c r="BN6" i="17" s="1"/>
  <c r="BO6" i="17" s="1"/>
  <c r="BP6" i="17" s="1"/>
  <c r="BQ6" i="17" s="1"/>
  <c r="BR6" i="17" s="1"/>
  <c r="BS6" i="17" s="1"/>
  <c r="BT6" i="17" s="1"/>
  <c r="BU6" i="17" s="1"/>
  <c r="BV6" i="17" s="1"/>
  <c r="BW6" i="17" s="1"/>
  <c r="BX6" i="17" s="1"/>
  <c r="BY6" i="17" s="1"/>
  <c r="AB5" i="17"/>
  <c r="AC5" i="17" s="1"/>
  <c r="AD5" i="17" s="1"/>
  <c r="AE5" i="17" s="1"/>
  <c r="AF5" i="17" s="1"/>
  <c r="AG5" i="17" s="1"/>
  <c r="AH5" i="17" s="1"/>
  <c r="AI5" i="17" s="1"/>
  <c r="AJ5" i="17" s="1"/>
  <c r="AK5" i="17" s="1"/>
  <c r="AL5" i="17" s="1"/>
  <c r="AM5" i="17" s="1"/>
  <c r="AN5" i="17" s="1"/>
  <c r="AO5" i="17" s="1"/>
  <c r="AP5" i="17" s="1"/>
  <c r="AQ5" i="17" s="1"/>
  <c r="AR5" i="17" s="1"/>
  <c r="AS5" i="17" s="1"/>
  <c r="AT5" i="17" s="1"/>
  <c r="AU5" i="17" s="1"/>
  <c r="AV5" i="17" s="1"/>
  <c r="AW5" i="17" s="1"/>
  <c r="AX5" i="17" s="1"/>
  <c r="AY5" i="17" s="1"/>
  <c r="AZ5" i="17" s="1"/>
  <c r="BA5" i="17" s="1"/>
  <c r="BB5" i="17" s="1"/>
  <c r="BC5" i="17" s="1"/>
  <c r="BD5" i="17" s="1"/>
  <c r="BE5" i="17" s="1"/>
  <c r="BF5" i="17" s="1"/>
  <c r="BG5" i="17" s="1"/>
  <c r="BH5" i="17" s="1"/>
  <c r="BI5" i="17" s="1"/>
  <c r="BJ5" i="17" s="1"/>
  <c r="BK5" i="17" s="1"/>
  <c r="BL5" i="17" s="1"/>
  <c r="BM5" i="17" s="1"/>
  <c r="BN5" i="17" s="1"/>
  <c r="BO5" i="17" s="1"/>
  <c r="BP5" i="17" s="1"/>
  <c r="BQ5" i="17" s="1"/>
  <c r="BR5" i="17" s="1"/>
  <c r="BS5" i="17" s="1"/>
  <c r="BT5" i="17" s="1"/>
  <c r="BU5" i="17" s="1"/>
  <c r="BV5" i="17" s="1"/>
  <c r="BW5" i="17" s="1"/>
  <c r="BX5" i="17" s="1"/>
  <c r="BY5" i="17" s="1"/>
  <c r="AB4" i="17"/>
  <c r="AC4" i="17" s="1"/>
  <c r="AD4" i="17" s="1"/>
  <c r="AE4" i="17" s="1"/>
  <c r="AF4" i="17" s="1"/>
  <c r="AG4" i="17" s="1"/>
  <c r="AH4" i="17" s="1"/>
  <c r="AI4" i="17" s="1"/>
  <c r="AJ4" i="17" s="1"/>
  <c r="AK4" i="17" s="1"/>
  <c r="AL4" i="17" s="1"/>
  <c r="AM4" i="17" s="1"/>
  <c r="AN4" i="17" s="1"/>
  <c r="AO4" i="17" s="1"/>
  <c r="AP4" i="17" s="1"/>
  <c r="AQ4" i="17" s="1"/>
  <c r="AR4" i="17" s="1"/>
  <c r="AS4" i="17" s="1"/>
  <c r="AT4" i="17" s="1"/>
  <c r="AU4" i="17" s="1"/>
  <c r="AV4" i="17" s="1"/>
  <c r="AW4" i="17" s="1"/>
  <c r="AX4" i="17" s="1"/>
  <c r="AY4" i="17" s="1"/>
  <c r="AZ4" i="17" s="1"/>
  <c r="BA4" i="17" s="1"/>
  <c r="BB4" i="17" s="1"/>
  <c r="BC4" i="17" s="1"/>
  <c r="BD4" i="17" s="1"/>
  <c r="BE4" i="17" s="1"/>
  <c r="BF4" i="17" s="1"/>
  <c r="BG4" i="17" s="1"/>
  <c r="BH4" i="17" s="1"/>
  <c r="BI4" i="17" s="1"/>
  <c r="BJ4" i="17" s="1"/>
  <c r="BK4" i="17" s="1"/>
  <c r="BL4" i="17" s="1"/>
  <c r="BM4" i="17" s="1"/>
  <c r="BN4" i="17" s="1"/>
  <c r="BO4" i="17" s="1"/>
  <c r="BP4" i="17" s="1"/>
  <c r="BQ4" i="17" s="1"/>
  <c r="BR4" i="17" s="1"/>
  <c r="BS4" i="17" s="1"/>
  <c r="BT4" i="17" s="1"/>
  <c r="BU4" i="17" s="1"/>
  <c r="BV4" i="17" s="1"/>
  <c r="BW4" i="17" s="1"/>
  <c r="BX4" i="17" s="1"/>
  <c r="BY4" i="17" s="1"/>
  <c r="AB3" i="17"/>
  <c r="AC3" i="17" s="1"/>
  <c r="AD3" i="17" s="1"/>
  <c r="AE3" i="17" s="1"/>
  <c r="AF3" i="17" s="1"/>
  <c r="AG3" i="17" s="1"/>
  <c r="AH3" i="17" s="1"/>
  <c r="AI3" i="17" s="1"/>
  <c r="AJ3" i="17" s="1"/>
  <c r="AK3" i="17" s="1"/>
  <c r="AL3" i="17" s="1"/>
  <c r="AM3" i="17" s="1"/>
  <c r="AN3" i="17" s="1"/>
  <c r="AO3" i="17" s="1"/>
  <c r="AP3" i="17" s="1"/>
  <c r="AQ3" i="17" s="1"/>
  <c r="AR3" i="17" s="1"/>
  <c r="AS3" i="17" s="1"/>
  <c r="AT3" i="17" s="1"/>
  <c r="AU3" i="17" s="1"/>
  <c r="AV3" i="17" s="1"/>
  <c r="AW3" i="17" s="1"/>
  <c r="AX3" i="17" s="1"/>
  <c r="AY3" i="17" s="1"/>
  <c r="AZ3" i="17" s="1"/>
  <c r="BA3" i="17" s="1"/>
  <c r="BB3" i="17" s="1"/>
  <c r="BC3" i="17" s="1"/>
  <c r="BD3" i="17" s="1"/>
  <c r="BE3" i="17" s="1"/>
  <c r="BF3" i="17" s="1"/>
  <c r="BG3" i="17" s="1"/>
  <c r="BH3" i="17" s="1"/>
  <c r="BI3" i="17" s="1"/>
  <c r="BJ3" i="17" s="1"/>
  <c r="BK3" i="17" s="1"/>
  <c r="BL3" i="17" s="1"/>
  <c r="BM3" i="17" s="1"/>
  <c r="BN3" i="17" s="1"/>
  <c r="BO3" i="17" s="1"/>
  <c r="BP3" i="17" s="1"/>
  <c r="BQ3" i="17" s="1"/>
  <c r="BR3" i="17" s="1"/>
  <c r="BS3" i="17" s="1"/>
  <c r="BT3" i="17" s="1"/>
  <c r="BU3" i="17" s="1"/>
  <c r="BV3" i="17" s="1"/>
  <c r="BW3" i="17" s="1"/>
  <c r="BX3" i="17" s="1"/>
  <c r="BY3" i="17" s="1"/>
  <c r="AB9" i="11"/>
  <c r="AC9" i="11" s="1"/>
  <c r="AD9" i="11" s="1"/>
  <c r="AE9" i="11" s="1"/>
  <c r="AF9" i="11" s="1"/>
  <c r="AG9" i="11" s="1"/>
  <c r="AH9" i="11" s="1"/>
  <c r="AI9" i="11" s="1"/>
  <c r="AJ9" i="11" s="1"/>
  <c r="AK9" i="11" s="1"/>
  <c r="AL9" i="11" s="1"/>
  <c r="AM9" i="11" s="1"/>
  <c r="AN9" i="11" s="1"/>
  <c r="AO9" i="11" s="1"/>
  <c r="AP9" i="11" s="1"/>
  <c r="AQ9" i="11" s="1"/>
  <c r="AR9" i="11" s="1"/>
  <c r="AS9" i="11" s="1"/>
  <c r="AT9" i="11" s="1"/>
  <c r="AU9" i="11" s="1"/>
  <c r="AV9" i="11" s="1"/>
  <c r="AW9" i="11" s="1"/>
  <c r="AX9" i="11" s="1"/>
  <c r="AY9" i="11" s="1"/>
  <c r="AZ9" i="11" s="1"/>
  <c r="BA9" i="11" s="1"/>
  <c r="BB9" i="11" s="1"/>
  <c r="BC9" i="11" s="1"/>
  <c r="BD9" i="11" s="1"/>
  <c r="BE9" i="11" s="1"/>
  <c r="BF9" i="11" s="1"/>
  <c r="BG9" i="11" s="1"/>
  <c r="BH9" i="11" s="1"/>
  <c r="BI9" i="11" s="1"/>
  <c r="BJ9" i="11" s="1"/>
  <c r="BK9" i="11" s="1"/>
  <c r="BL9" i="11" s="1"/>
  <c r="BM9" i="11" s="1"/>
  <c r="BN9" i="11" s="1"/>
  <c r="BO9" i="11" s="1"/>
  <c r="BP9" i="11" s="1"/>
  <c r="BQ9" i="11" s="1"/>
  <c r="BR9" i="11" s="1"/>
  <c r="BS9" i="11" s="1"/>
  <c r="BT9" i="11" s="1"/>
  <c r="BU9" i="11" s="1"/>
  <c r="BV9" i="11" s="1"/>
  <c r="BW9" i="11" s="1"/>
  <c r="BX9" i="11" s="1"/>
  <c r="BY9" i="11" s="1"/>
  <c r="AB8" i="11"/>
  <c r="AC8" i="11" s="1"/>
  <c r="AD8" i="11" s="1"/>
  <c r="AE8" i="11" s="1"/>
  <c r="AF8" i="11" s="1"/>
  <c r="AG8" i="11" s="1"/>
  <c r="AH8" i="11" s="1"/>
  <c r="AI8" i="11" s="1"/>
  <c r="AJ8" i="11" s="1"/>
  <c r="AK8" i="11" s="1"/>
  <c r="AL8" i="11" s="1"/>
  <c r="AM8" i="11" s="1"/>
  <c r="AN8" i="11" s="1"/>
  <c r="AO8" i="11" s="1"/>
  <c r="AP8" i="11" s="1"/>
  <c r="AQ8" i="11" s="1"/>
  <c r="AR8" i="11" s="1"/>
  <c r="AS8" i="11" s="1"/>
  <c r="AT8" i="11" s="1"/>
  <c r="AU8" i="11" s="1"/>
  <c r="AV8" i="11" s="1"/>
  <c r="AW8" i="11" s="1"/>
  <c r="AX8" i="11" s="1"/>
  <c r="AY8" i="11" s="1"/>
  <c r="AZ8" i="11" s="1"/>
  <c r="BA8" i="11" s="1"/>
  <c r="BB8" i="11" s="1"/>
  <c r="BC8" i="11" s="1"/>
  <c r="BD8" i="11" s="1"/>
  <c r="BE8" i="11" s="1"/>
  <c r="BF8" i="11" s="1"/>
  <c r="BG8" i="11" s="1"/>
  <c r="BH8" i="11" s="1"/>
  <c r="BI8" i="11" s="1"/>
  <c r="BJ8" i="11" s="1"/>
  <c r="BK8" i="11" s="1"/>
  <c r="BL8" i="11" s="1"/>
  <c r="BM8" i="11" s="1"/>
  <c r="BN8" i="11" s="1"/>
  <c r="BO8" i="11" s="1"/>
  <c r="BP8" i="11" s="1"/>
  <c r="BQ8" i="11" s="1"/>
  <c r="BR8" i="11" s="1"/>
  <c r="BS8" i="11" s="1"/>
  <c r="BT8" i="11" s="1"/>
  <c r="BU8" i="11" s="1"/>
  <c r="BV8" i="11" s="1"/>
  <c r="BW8" i="11" s="1"/>
  <c r="BX8" i="11" s="1"/>
  <c r="BY8" i="11" s="1"/>
  <c r="AB7" i="11"/>
  <c r="AC7" i="11" s="1"/>
  <c r="AD7" i="11" s="1"/>
  <c r="AE7" i="11" s="1"/>
  <c r="AF7" i="11" s="1"/>
  <c r="AG7" i="11" s="1"/>
  <c r="AH7" i="11" s="1"/>
  <c r="AI7" i="11" s="1"/>
  <c r="AJ7" i="11" s="1"/>
  <c r="AK7" i="11" s="1"/>
  <c r="AL7" i="11" s="1"/>
  <c r="AM7" i="11" s="1"/>
  <c r="AN7" i="11" s="1"/>
  <c r="AO7" i="11" s="1"/>
  <c r="AP7" i="11" s="1"/>
  <c r="AQ7" i="11" s="1"/>
  <c r="AR7" i="11" s="1"/>
  <c r="AS7" i="11" s="1"/>
  <c r="AT7" i="11" s="1"/>
  <c r="AU7" i="11" s="1"/>
  <c r="AV7" i="11" s="1"/>
  <c r="AW7" i="11" s="1"/>
  <c r="AX7" i="11" s="1"/>
  <c r="AY7" i="11" s="1"/>
  <c r="AZ7" i="11" s="1"/>
  <c r="BA7" i="11" s="1"/>
  <c r="BB7" i="11" s="1"/>
  <c r="BC7" i="11" s="1"/>
  <c r="BD7" i="11" s="1"/>
  <c r="BE7" i="11" s="1"/>
  <c r="BF7" i="11" s="1"/>
  <c r="BG7" i="11" s="1"/>
  <c r="BH7" i="11" s="1"/>
  <c r="BI7" i="11" s="1"/>
  <c r="BJ7" i="11" s="1"/>
  <c r="BK7" i="11" s="1"/>
  <c r="BL7" i="11" s="1"/>
  <c r="BM7" i="11" s="1"/>
  <c r="BN7" i="11" s="1"/>
  <c r="BO7" i="11" s="1"/>
  <c r="BP7" i="11" s="1"/>
  <c r="BQ7" i="11" s="1"/>
  <c r="BR7" i="11" s="1"/>
  <c r="BS7" i="11" s="1"/>
  <c r="BT7" i="11" s="1"/>
  <c r="BU7" i="11" s="1"/>
  <c r="BV7" i="11" s="1"/>
  <c r="BW7" i="11" s="1"/>
  <c r="BX7" i="11" s="1"/>
  <c r="BY7" i="11" s="1"/>
  <c r="AB6" i="11"/>
  <c r="AC6" i="11" s="1"/>
  <c r="AD6" i="11" s="1"/>
  <c r="AE6" i="11" s="1"/>
  <c r="AF6" i="11" s="1"/>
  <c r="AG6" i="11" s="1"/>
  <c r="AH6" i="11" s="1"/>
  <c r="AI6" i="11" s="1"/>
  <c r="AJ6" i="11" s="1"/>
  <c r="AK6" i="11" s="1"/>
  <c r="AL6" i="11" s="1"/>
  <c r="AM6" i="11" s="1"/>
  <c r="AN6" i="11" s="1"/>
  <c r="AO6" i="11" s="1"/>
  <c r="AP6" i="11" s="1"/>
  <c r="AQ6" i="11" s="1"/>
  <c r="AR6" i="11" s="1"/>
  <c r="AS6" i="11" s="1"/>
  <c r="AT6" i="11" s="1"/>
  <c r="AU6" i="11" s="1"/>
  <c r="AV6" i="11" s="1"/>
  <c r="AW6" i="11" s="1"/>
  <c r="AX6" i="11" s="1"/>
  <c r="AY6" i="11" s="1"/>
  <c r="AZ6" i="11" s="1"/>
  <c r="BA6" i="11" s="1"/>
  <c r="BB6" i="11" s="1"/>
  <c r="BC6" i="11" s="1"/>
  <c r="BD6" i="11" s="1"/>
  <c r="BE6" i="11" s="1"/>
  <c r="BF6" i="11" s="1"/>
  <c r="BG6" i="11" s="1"/>
  <c r="BH6" i="11" s="1"/>
  <c r="BI6" i="11" s="1"/>
  <c r="BJ6" i="11" s="1"/>
  <c r="BK6" i="11" s="1"/>
  <c r="BL6" i="11" s="1"/>
  <c r="BM6" i="11" s="1"/>
  <c r="BN6" i="11" s="1"/>
  <c r="BO6" i="11" s="1"/>
  <c r="BP6" i="11" s="1"/>
  <c r="BQ6" i="11" s="1"/>
  <c r="BR6" i="11" s="1"/>
  <c r="BS6" i="11" s="1"/>
  <c r="BT6" i="11" s="1"/>
  <c r="BU6" i="11" s="1"/>
  <c r="BV6" i="11" s="1"/>
  <c r="BW6" i="11" s="1"/>
  <c r="BX6" i="11" s="1"/>
  <c r="BY6" i="11" s="1"/>
  <c r="AB5" i="11"/>
  <c r="AC5" i="11" s="1"/>
  <c r="AD5" i="11" s="1"/>
  <c r="AE5" i="11" s="1"/>
  <c r="AF5" i="11" s="1"/>
  <c r="AG5" i="11" s="1"/>
  <c r="AH5" i="11" s="1"/>
  <c r="AI5" i="11" s="1"/>
  <c r="AJ5" i="11" s="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AU5" i="11" s="1"/>
  <c r="AV5" i="11" s="1"/>
  <c r="AW5" i="11" s="1"/>
  <c r="AX5" i="11" s="1"/>
  <c r="AY5" i="11" s="1"/>
  <c r="AZ5" i="11" s="1"/>
  <c r="BA5" i="11" s="1"/>
  <c r="BB5" i="11" s="1"/>
  <c r="BC5" i="11" s="1"/>
  <c r="BD5" i="11" s="1"/>
  <c r="BE5" i="11" s="1"/>
  <c r="BF5" i="11" s="1"/>
  <c r="BG5" i="11" s="1"/>
  <c r="BH5" i="11" s="1"/>
  <c r="BI5" i="11" s="1"/>
  <c r="BJ5" i="11" s="1"/>
  <c r="BK5" i="11" s="1"/>
  <c r="BL5" i="11" s="1"/>
  <c r="BM5" i="11" s="1"/>
  <c r="BN5" i="11" s="1"/>
  <c r="BO5" i="11" s="1"/>
  <c r="BP5" i="11" s="1"/>
  <c r="BQ5" i="11" s="1"/>
  <c r="BR5" i="11" s="1"/>
  <c r="BS5" i="11" s="1"/>
  <c r="BT5" i="11" s="1"/>
  <c r="BU5" i="11" s="1"/>
  <c r="BV5" i="11" s="1"/>
  <c r="BW5" i="11" s="1"/>
  <c r="BX5" i="11" s="1"/>
  <c r="BY5" i="11" s="1"/>
  <c r="AB4" i="11"/>
  <c r="AC4" i="11" s="1"/>
  <c r="AD4" i="11" s="1"/>
  <c r="AE4" i="11" s="1"/>
  <c r="AF4" i="11" s="1"/>
  <c r="AG4" i="11" s="1"/>
  <c r="AH4" i="11" s="1"/>
  <c r="AI4" i="11" s="1"/>
  <c r="AJ4" i="11" s="1"/>
  <c r="AK4" i="11" s="1"/>
  <c r="AL4" i="11" s="1"/>
  <c r="AM4" i="11" s="1"/>
  <c r="AN4" i="11" s="1"/>
  <c r="AO4" i="11" s="1"/>
  <c r="AP4" i="11" s="1"/>
  <c r="AQ4" i="11" s="1"/>
  <c r="AR4" i="11" s="1"/>
  <c r="AS4" i="11" s="1"/>
  <c r="AT4" i="11" s="1"/>
  <c r="AU4" i="11" s="1"/>
  <c r="AV4" i="11" s="1"/>
  <c r="AW4" i="11" s="1"/>
  <c r="AX4" i="11" s="1"/>
  <c r="AY4" i="11" s="1"/>
  <c r="AZ4" i="11" s="1"/>
  <c r="BA4" i="11" s="1"/>
  <c r="BB4" i="11" s="1"/>
  <c r="BC4" i="11" s="1"/>
  <c r="BD4" i="11" s="1"/>
  <c r="BE4" i="11" s="1"/>
  <c r="BF4" i="11" s="1"/>
  <c r="BG4" i="11" s="1"/>
  <c r="BH4" i="11" s="1"/>
  <c r="BI4" i="11" s="1"/>
  <c r="BJ4" i="11" s="1"/>
  <c r="BK4" i="11" s="1"/>
  <c r="BL4" i="11" s="1"/>
  <c r="BM4" i="11" s="1"/>
  <c r="BN4" i="11" s="1"/>
  <c r="BO4" i="11" s="1"/>
  <c r="BP4" i="11" s="1"/>
  <c r="BQ4" i="11" s="1"/>
  <c r="BR4" i="11" s="1"/>
  <c r="BS4" i="11" s="1"/>
  <c r="BT4" i="11" s="1"/>
  <c r="BU4" i="11" s="1"/>
  <c r="BV4" i="11" s="1"/>
  <c r="BW4" i="11" s="1"/>
  <c r="BX4" i="11" s="1"/>
  <c r="BY4" i="11" s="1"/>
  <c r="AB3" i="11"/>
  <c r="AC3" i="11" s="1"/>
  <c r="AD3" i="11" s="1"/>
  <c r="AE3" i="11" s="1"/>
  <c r="AF3" i="11" s="1"/>
  <c r="AG3" i="11" s="1"/>
  <c r="AH3" i="11" s="1"/>
  <c r="AI3" i="11" s="1"/>
  <c r="AJ3" i="11" s="1"/>
  <c r="AK3" i="11" s="1"/>
  <c r="AL3" i="11" s="1"/>
  <c r="AM3" i="11" s="1"/>
  <c r="AN3" i="11" s="1"/>
  <c r="AO3" i="11" s="1"/>
  <c r="AP3" i="11" s="1"/>
  <c r="AQ3" i="11" s="1"/>
  <c r="AR3" i="11" s="1"/>
  <c r="AS3" i="11" s="1"/>
  <c r="AT3" i="11" s="1"/>
  <c r="AU3" i="11" s="1"/>
  <c r="AV3" i="11" s="1"/>
  <c r="AW3" i="11" s="1"/>
  <c r="AX3" i="11" s="1"/>
  <c r="AY3" i="11" s="1"/>
  <c r="AZ3" i="11" s="1"/>
  <c r="BA3" i="11" s="1"/>
  <c r="BB3" i="11" s="1"/>
  <c r="BC3" i="11" s="1"/>
  <c r="BD3" i="11" s="1"/>
  <c r="BE3" i="11" s="1"/>
  <c r="BF3" i="11" s="1"/>
  <c r="BG3" i="11" s="1"/>
  <c r="BH3" i="11" s="1"/>
  <c r="BI3" i="11" s="1"/>
  <c r="BJ3" i="11" s="1"/>
  <c r="BK3" i="11" s="1"/>
  <c r="BL3" i="11" s="1"/>
  <c r="BM3" i="11" s="1"/>
  <c r="BN3" i="11" s="1"/>
  <c r="BO3" i="11" s="1"/>
  <c r="BP3" i="11" s="1"/>
  <c r="BQ3" i="11" s="1"/>
  <c r="BR3" i="11" s="1"/>
  <c r="BS3" i="11" s="1"/>
  <c r="BT3" i="11" s="1"/>
  <c r="BU3" i="11" s="1"/>
  <c r="BV3" i="11" s="1"/>
  <c r="BW3" i="11" s="1"/>
  <c r="BX3" i="11" s="1"/>
  <c r="BY3" i="11" s="1"/>
  <c r="AB8" i="10"/>
  <c r="AC8" i="10" s="1"/>
  <c r="AD8" i="10" s="1"/>
  <c r="AE8" i="10" s="1"/>
  <c r="AF8" i="10" s="1"/>
  <c r="AG8" i="10" s="1"/>
  <c r="AH8" i="10" s="1"/>
  <c r="AI8" i="10" s="1"/>
  <c r="AJ8" i="10" s="1"/>
  <c r="AK8" i="10" s="1"/>
  <c r="AL8" i="10" s="1"/>
  <c r="AM8" i="10" s="1"/>
  <c r="AN8" i="10" s="1"/>
  <c r="AO8" i="10" s="1"/>
  <c r="AP8" i="10" s="1"/>
  <c r="AQ8" i="10" s="1"/>
  <c r="AR8" i="10" s="1"/>
  <c r="AS8" i="10" s="1"/>
  <c r="AT8" i="10" s="1"/>
  <c r="AU8" i="10" s="1"/>
  <c r="AV8" i="10" s="1"/>
  <c r="AW8" i="10" s="1"/>
  <c r="AX8" i="10" s="1"/>
  <c r="AY8" i="10" s="1"/>
  <c r="AZ8" i="10" s="1"/>
  <c r="BA8" i="10" s="1"/>
  <c r="BB8" i="10" s="1"/>
  <c r="BC8" i="10" s="1"/>
  <c r="BD8" i="10" s="1"/>
  <c r="BE8" i="10" s="1"/>
  <c r="BF8" i="10" s="1"/>
  <c r="BG8" i="10" s="1"/>
  <c r="BH8" i="10" s="1"/>
  <c r="BI8" i="10" s="1"/>
  <c r="BJ8" i="10" s="1"/>
  <c r="BK8" i="10" s="1"/>
  <c r="BL8" i="10" s="1"/>
  <c r="BM8" i="10" s="1"/>
  <c r="BN8" i="10" s="1"/>
  <c r="BO8" i="10" s="1"/>
  <c r="BP8" i="10" s="1"/>
  <c r="BQ8" i="10" s="1"/>
  <c r="BR8" i="10" s="1"/>
  <c r="BS8" i="10" s="1"/>
  <c r="BT8" i="10" s="1"/>
  <c r="BU8" i="10" s="1"/>
  <c r="BV8" i="10" s="1"/>
  <c r="BW8" i="10" s="1"/>
  <c r="BX8" i="10" s="1"/>
  <c r="BY8" i="10" s="1"/>
  <c r="AB9" i="9"/>
  <c r="AC9" i="9" s="1"/>
  <c r="AD9" i="9" s="1"/>
  <c r="AE9" i="9" s="1"/>
  <c r="AF9" i="9" s="1"/>
  <c r="AG9" i="9" s="1"/>
  <c r="AH9" i="9" s="1"/>
  <c r="AI9" i="9" s="1"/>
  <c r="AJ9" i="9" s="1"/>
  <c r="AK9" i="9" s="1"/>
  <c r="AL9" i="9" s="1"/>
  <c r="AM9" i="9" s="1"/>
  <c r="AN9" i="9" s="1"/>
  <c r="AO9" i="9" s="1"/>
  <c r="AP9" i="9" s="1"/>
  <c r="AQ9" i="9" s="1"/>
  <c r="AR9" i="9" s="1"/>
  <c r="AS9" i="9" s="1"/>
  <c r="AT9" i="9" s="1"/>
  <c r="AU9" i="9" s="1"/>
  <c r="AV9" i="9" s="1"/>
  <c r="AW9" i="9" s="1"/>
  <c r="AX9" i="9" s="1"/>
  <c r="AY9" i="9" s="1"/>
  <c r="AZ9" i="9" s="1"/>
  <c r="BA9" i="9" s="1"/>
  <c r="BB9" i="9" s="1"/>
  <c r="BC9" i="9" s="1"/>
  <c r="BD9" i="9" s="1"/>
  <c r="BE9" i="9" s="1"/>
  <c r="BF9" i="9" s="1"/>
  <c r="BG9" i="9" s="1"/>
  <c r="BH9" i="9" s="1"/>
  <c r="BI9" i="9" s="1"/>
  <c r="BJ9" i="9" s="1"/>
  <c r="BK9" i="9" s="1"/>
  <c r="BL9" i="9" s="1"/>
  <c r="BM9" i="9" s="1"/>
  <c r="BN9" i="9" s="1"/>
  <c r="BO9" i="9" s="1"/>
  <c r="BP9" i="9" s="1"/>
  <c r="BQ9" i="9" s="1"/>
  <c r="BR9" i="9" s="1"/>
  <c r="BS9" i="9" s="1"/>
  <c r="BT9" i="9" s="1"/>
  <c r="BU9" i="9" s="1"/>
  <c r="BV9" i="9" s="1"/>
  <c r="BW9" i="9" s="1"/>
  <c r="BX9" i="9" s="1"/>
  <c r="BY9" i="9" s="1"/>
  <c r="AB8" i="9"/>
  <c r="AC8" i="9" s="1"/>
  <c r="AD8" i="9" s="1"/>
  <c r="AE8" i="9" s="1"/>
  <c r="AF8" i="9" s="1"/>
  <c r="AG8" i="9" s="1"/>
  <c r="AH8" i="9" s="1"/>
  <c r="AI8" i="9" s="1"/>
  <c r="AJ8" i="9" s="1"/>
  <c r="AK8" i="9" s="1"/>
  <c r="AL8" i="9" s="1"/>
  <c r="AM8" i="9" s="1"/>
  <c r="AN8" i="9" s="1"/>
  <c r="AO8" i="9" s="1"/>
  <c r="AP8" i="9" s="1"/>
  <c r="AQ8" i="9" s="1"/>
  <c r="AR8" i="9" s="1"/>
  <c r="AS8" i="9" s="1"/>
  <c r="AT8" i="9" s="1"/>
  <c r="AU8" i="9" s="1"/>
  <c r="AV8" i="9" s="1"/>
  <c r="AW8" i="9" s="1"/>
  <c r="AX8" i="9" s="1"/>
  <c r="AY8" i="9" s="1"/>
  <c r="AZ8" i="9" s="1"/>
  <c r="BA8" i="9" s="1"/>
  <c r="BB8" i="9" s="1"/>
  <c r="BC8" i="9" s="1"/>
  <c r="BD8" i="9" s="1"/>
  <c r="BE8" i="9" s="1"/>
  <c r="BF8" i="9" s="1"/>
  <c r="BG8" i="9" s="1"/>
  <c r="BH8" i="9" s="1"/>
  <c r="BI8" i="9" s="1"/>
  <c r="BJ8" i="9" s="1"/>
  <c r="BK8" i="9" s="1"/>
  <c r="BL8" i="9" s="1"/>
  <c r="BM8" i="9" s="1"/>
  <c r="BN8" i="9" s="1"/>
  <c r="BO8" i="9" s="1"/>
  <c r="BP8" i="9" s="1"/>
  <c r="BQ8" i="9" s="1"/>
  <c r="BR8" i="9" s="1"/>
  <c r="BS8" i="9" s="1"/>
  <c r="BT8" i="9" s="1"/>
  <c r="BU8" i="9" s="1"/>
  <c r="BV8" i="9" s="1"/>
  <c r="BW8" i="9" s="1"/>
  <c r="BX8" i="9" s="1"/>
  <c r="BY8" i="9" s="1"/>
  <c r="AB7" i="9"/>
  <c r="AC7" i="9" s="1"/>
  <c r="AD7" i="9" s="1"/>
  <c r="AE7" i="9" s="1"/>
  <c r="AF7" i="9" s="1"/>
  <c r="AG7" i="9" s="1"/>
  <c r="AH7" i="9" s="1"/>
  <c r="AI7" i="9" s="1"/>
  <c r="AJ7" i="9" s="1"/>
  <c r="AK7" i="9" s="1"/>
  <c r="AL7" i="9" s="1"/>
  <c r="AM7" i="9" s="1"/>
  <c r="AN7" i="9" s="1"/>
  <c r="AO7" i="9" s="1"/>
  <c r="AP7" i="9" s="1"/>
  <c r="AQ7" i="9" s="1"/>
  <c r="AR7" i="9" s="1"/>
  <c r="AS7" i="9" s="1"/>
  <c r="AT7" i="9" s="1"/>
  <c r="AU7" i="9" s="1"/>
  <c r="AV7" i="9" s="1"/>
  <c r="AW7" i="9" s="1"/>
  <c r="AX7" i="9" s="1"/>
  <c r="AY7" i="9" s="1"/>
  <c r="AZ7" i="9" s="1"/>
  <c r="BA7" i="9" s="1"/>
  <c r="BB7" i="9" s="1"/>
  <c r="BC7" i="9" s="1"/>
  <c r="BD7" i="9" s="1"/>
  <c r="BE7" i="9" s="1"/>
  <c r="BF7" i="9" s="1"/>
  <c r="BG7" i="9" s="1"/>
  <c r="BH7" i="9" s="1"/>
  <c r="BI7" i="9" s="1"/>
  <c r="BJ7" i="9" s="1"/>
  <c r="BK7" i="9" s="1"/>
  <c r="BL7" i="9" s="1"/>
  <c r="BM7" i="9" s="1"/>
  <c r="BN7" i="9" s="1"/>
  <c r="BO7" i="9" s="1"/>
  <c r="BP7" i="9" s="1"/>
  <c r="BQ7" i="9" s="1"/>
  <c r="BR7" i="9" s="1"/>
  <c r="BS7" i="9" s="1"/>
  <c r="BT7" i="9" s="1"/>
  <c r="BU7" i="9" s="1"/>
  <c r="BV7" i="9" s="1"/>
  <c r="BW7" i="9" s="1"/>
  <c r="BX7" i="9" s="1"/>
  <c r="BY7" i="9" s="1"/>
  <c r="AB6" i="9"/>
  <c r="AC6" i="9" s="1"/>
  <c r="AD6" i="9" s="1"/>
  <c r="AE6" i="9" s="1"/>
  <c r="AF6" i="9" s="1"/>
  <c r="AG6" i="9" s="1"/>
  <c r="AH6" i="9" s="1"/>
  <c r="AI6" i="9" s="1"/>
  <c r="AJ6" i="9" s="1"/>
  <c r="AK6" i="9" s="1"/>
  <c r="AL6" i="9" s="1"/>
  <c r="AM6" i="9" s="1"/>
  <c r="AN6" i="9" s="1"/>
  <c r="AO6" i="9" s="1"/>
  <c r="AP6" i="9" s="1"/>
  <c r="AQ6" i="9" s="1"/>
  <c r="AR6" i="9" s="1"/>
  <c r="AS6" i="9" s="1"/>
  <c r="AT6" i="9" s="1"/>
  <c r="AU6" i="9" s="1"/>
  <c r="AV6" i="9" s="1"/>
  <c r="AW6" i="9" s="1"/>
  <c r="AX6" i="9" s="1"/>
  <c r="AY6" i="9" s="1"/>
  <c r="AZ6" i="9" s="1"/>
  <c r="BA6" i="9" s="1"/>
  <c r="BB6" i="9" s="1"/>
  <c r="BC6" i="9" s="1"/>
  <c r="BD6" i="9" s="1"/>
  <c r="BE6" i="9" s="1"/>
  <c r="BF6" i="9" s="1"/>
  <c r="BG6" i="9" s="1"/>
  <c r="BH6" i="9" s="1"/>
  <c r="BI6" i="9" s="1"/>
  <c r="BJ6" i="9" s="1"/>
  <c r="BK6" i="9" s="1"/>
  <c r="BL6" i="9" s="1"/>
  <c r="BM6" i="9" s="1"/>
  <c r="BN6" i="9" s="1"/>
  <c r="BO6" i="9" s="1"/>
  <c r="BP6" i="9" s="1"/>
  <c r="BQ6" i="9" s="1"/>
  <c r="BR6" i="9" s="1"/>
  <c r="BS6" i="9" s="1"/>
  <c r="BT6" i="9" s="1"/>
  <c r="BU6" i="9" s="1"/>
  <c r="BV6" i="9" s="1"/>
  <c r="BW6" i="9" s="1"/>
  <c r="BX6" i="9" s="1"/>
  <c r="BY6" i="9" s="1"/>
  <c r="AB5" i="9"/>
  <c r="AC5" i="9" s="1"/>
  <c r="AD5" i="9" s="1"/>
  <c r="AE5" i="9" s="1"/>
  <c r="AF5" i="9" s="1"/>
  <c r="AG5" i="9" s="1"/>
  <c r="AH5" i="9" s="1"/>
  <c r="AI5" i="9" s="1"/>
  <c r="AJ5" i="9" s="1"/>
  <c r="AK5" i="9" s="1"/>
  <c r="AL5" i="9" s="1"/>
  <c r="AM5" i="9" s="1"/>
  <c r="AN5" i="9" s="1"/>
  <c r="AO5" i="9" s="1"/>
  <c r="AP5" i="9" s="1"/>
  <c r="AQ5" i="9" s="1"/>
  <c r="AR5" i="9" s="1"/>
  <c r="AS5" i="9" s="1"/>
  <c r="AT5" i="9" s="1"/>
  <c r="AU5" i="9" s="1"/>
  <c r="AV5" i="9" s="1"/>
  <c r="AW5" i="9" s="1"/>
  <c r="AX5" i="9" s="1"/>
  <c r="AY5" i="9" s="1"/>
  <c r="AZ5" i="9" s="1"/>
  <c r="BA5" i="9" s="1"/>
  <c r="BB5" i="9" s="1"/>
  <c r="BC5" i="9" s="1"/>
  <c r="BD5" i="9" s="1"/>
  <c r="BE5" i="9" s="1"/>
  <c r="BF5" i="9" s="1"/>
  <c r="BG5" i="9" s="1"/>
  <c r="BH5" i="9" s="1"/>
  <c r="BI5" i="9" s="1"/>
  <c r="BJ5" i="9" s="1"/>
  <c r="BK5" i="9" s="1"/>
  <c r="BL5" i="9" s="1"/>
  <c r="BM5" i="9" s="1"/>
  <c r="BN5" i="9" s="1"/>
  <c r="BO5" i="9" s="1"/>
  <c r="BP5" i="9" s="1"/>
  <c r="BQ5" i="9" s="1"/>
  <c r="BR5" i="9" s="1"/>
  <c r="BS5" i="9" s="1"/>
  <c r="BT5" i="9" s="1"/>
  <c r="BU5" i="9" s="1"/>
  <c r="BV5" i="9" s="1"/>
  <c r="BW5" i="9" s="1"/>
  <c r="BX5" i="9" s="1"/>
  <c r="BY5" i="9" s="1"/>
  <c r="AB4" i="9"/>
  <c r="AC4" i="9" s="1"/>
  <c r="AD4" i="9" s="1"/>
  <c r="AE4" i="9" s="1"/>
  <c r="AF4" i="9" s="1"/>
  <c r="AG4" i="9" s="1"/>
  <c r="AH4" i="9" s="1"/>
  <c r="AI4" i="9" s="1"/>
  <c r="AJ4" i="9" s="1"/>
  <c r="AK4" i="9" s="1"/>
  <c r="AL4" i="9" s="1"/>
  <c r="AM4" i="9" s="1"/>
  <c r="AN4" i="9" s="1"/>
  <c r="AO4" i="9" s="1"/>
  <c r="AP4" i="9" s="1"/>
  <c r="AQ4" i="9" s="1"/>
  <c r="AR4" i="9" s="1"/>
  <c r="AS4" i="9" s="1"/>
  <c r="AT4" i="9" s="1"/>
  <c r="AU4" i="9" s="1"/>
  <c r="AV4" i="9" s="1"/>
  <c r="AW4" i="9" s="1"/>
  <c r="AX4" i="9" s="1"/>
  <c r="AY4" i="9" s="1"/>
  <c r="AZ4" i="9" s="1"/>
  <c r="BA4" i="9" s="1"/>
  <c r="BB4" i="9" s="1"/>
  <c r="BC4" i="9" s="1"/>
  <c r="BD4" i="9" s="1"/>
  <c r="BE4" i="9" s="1"/>
  <c r="BF4" i="9" s="1"/>
  <c r="BG4" i="9" s="1"/>
  <c r="BH4" i="9" s="1"/>
  <c r="BI4" i="9" s="1"/>
  <c r="BJ4" i="9" s="1"/>
  <c r="BK4" i="9" s="1"/>
  <c r="BL4" i="9" s="1"/>
  <c r="BM4" i="9" s="1"/>
  <c r="BN4" i="9" s="1"/>
  <c r="BO4" i="9" s="1"/>
  <c r="BP4" i="9" s="1"/>
  <c r="BQ4" i="9" s="1"/>
  <c r="BR4" i="9" s="1"/>
  <c r="BS4" i="9" s="1"/>
  <c r="BT4" i="9" s="1"/>
  <c r="BU4" i="9" s="1"/>
  <c r="BV4" i="9" s="1"/>
  <c r="BW4" i="9" s="1"/>
  <c r="BX4" i="9" s="1"/>
  <c r="BY4" i="9" s="1"/>
  <c r="AB3" i="9"/>
  <c r="AC3" i="9" s="1"/>
  <c r="AD3" i="9" s="1"/>
  <c r="AE3" i="9" s="1"/>
  <c r="AF3" i="9" s="1"/>
  <c r="AG3" i="9" s="1"/>
  <c r="AH3" i="9" s="1"/>
  <c r="AI3" i="9" s="1"/>
  <c r="AJ3" i="9" s="1"/>
  <c r="AK3" i="9" s="1"/>
  <c r="AL3" i="9" s="1"/>
  <c r="AM3" i="9" s="1"/>
  <c r="AN3" i="9" s="1"/>
  <c r="AO3" i="9" s="1"/>
  <c r="AP3" i="9" s="1"/>
  <c r="AQ3" i="9" s="1"/>
  <c r="AR3" i="9" s="1"/>
  <c r="AS3" i="9" s="1"/>
  <c r="AT3" i="9" s="1"/>
  <c r="AU3" i="9" s="1"/>
  <c r="AV3" i="9" s="1"/>
  <c r="AW3" i="9" s="1"/>
  <c r="AX3" i="9" s="1"/>
  <c r="AY3" i="9" s="1"/>
  <c r="AZ3" i="9" s="1"/>
  <c r="BA3" i="9" s="1"/>
  <c r="BB3" i="9" s="1"/>
  <c r="BC3" i="9" s="1"/>
  <c r="BD3" i="9" s="1"/>
  <c r="BE3" i="9" s="1"/>
  <c r="BF3" i="9" s="1"/>
  <c r="BG3" i="9" s="1"/>
  <c r="BH3" i="9" s="1"/>
  <c r="BI3" i="9" s="1"/>
  <c r="BJ3" i="9" s="1"/>
  <c r="BK3" i="9" s="1"/>
  <c r="BL3" i="9" s="1"/>
  <c r="BM3" i="9" s="1"/>
  <c r="BN3" i="9" s="1"/>
  <c r="BO3" i="9" s="1"/>
  <c r="BP3" i="9" s="1"/>
  <c r="BQ3" i="9" s="1"/>
  <c r="BR3" i="9" s="1"/>
  <c r="BS3" i="9" s="1"/>
  <c r="BT3" i="9" s="1"/>
  <c r="BU3" i="9" s="1"/>
  <c r="BV3" i="9" s="1"/>
  <c r="BW3" i="9" s="1"/>
  <c r="BX3" i="9" s="1"/>
  <c r="BY3" i="9" s="1"/>
  <c r="AB9" i="27"/>
  <c r="AC9" i="27" s="1"/>
  <c r="AD9" i="27" s="1"/>
  <c r="AE9" i="27" s="1"/>
  <c r="AF9" i="27" s="1"/>
  <c r="AG9" i="27" s="1"/>
  <c r="AH9" i="27" s="1"/>
  <c r="AI9" i="27" s="1"/>
  <c r="AJ9" i="27" s="1"/>
  <c r="AK9" i="27" s="1"/>
  <c r="AL9" i="27" s="1"/>
  <c r="AM9" i="27" s="1"/>
  <c r="AN9" i="27" s="1"/>
  <c r="AO9" i="27" s="1"/>
  <c r="AP9" i="27" s="1"/>
  <c r="AQ9" i="27" s="1"/>
  <c r="AR9" i="27" s="1"/>
  <c r="AS9" i="27" s="1"/>
  <c r="AT9" i="27" s="1"/>
  <c r="AU9" i="27" s="1"/>
  <c r="AV9" i="27" s="1"/>
  <c r="AW9" i="27" s="1"/>
  <c r="AX9" i="27" s="1"/>
  <c r="AY9" i="27" s="1"/>
  <c r="AZ9" i="27" s="1"/>
  <c r="BA9" i="27" s="1"/>
  <c r="BB9" i="27" s="1"/>
  <c r="BC9" i="27" s="1"/>
  <c r="BD9" i="27" s="1"/>
  <c r="BE9" i="27" s="1"/>
  <c r="BF9" i="27" s="1"/>
  <c r="BG9" i="27" s="1"/>
  <c r="BH9" i="27" s="1"/>
  <c r="BI9" i="27" s="1"/>
  <c r="BJ9" i="27" s="1"/>
  <c r="BK9" i="27" s="1"/>
  <c r="BL9" i="27" s="1"/>
  <c r="BM9" i="27" s="1"/>
  <c r="BN9" i="27" s="1"/>
  <c r="BO9" i="27" s="1"/>
  <c r="BP9" i="27" s="1"/>
  <c r="BQ9" i="27" s="1"/>
  <c r="BR9" i="27" s="1"/>
  <c r="BS9" i="27" s="1"/>
  <c r="BT9" i="27" s="1"/>
  <c r="BU9" i="27" s="1"/>
  <c r="BV9" i="27" s="1"/>
  <c r="BW9" i="27" s="1"/>
  <c r="BX9" i="27" s="1"/>
  <c r="BY9" i="27" s="1"/>
  <c r="AB8" i="27"/>
  <c r="AC8" i="27" s="1"/>
  <c r="AD8" i="27" s="1"/>
  <c r="AE8" i="27" s="1"/>
  <c r="AF8" i="27" s="1"/>
  <c r="AG8" i="27" s="1"/>
  <c r="AH8" i="27" s="1"/>
  <c r="AI8" i="27" s="1"/>
  <c r="AJ8" i="27" s="1"/>
  <c r="AK8" i="27" s="1"/>
  <c r="AL8" i="27" s="1"/>
  <c r="AM8" i="27" s="1"/>
  <c r="AN8" i="27" s="1"/>
  <c r="AO8" i="27" s="1"/>
  <c r="AP8" i="27" s="1"/>
  <c r="AQ8" i="27" s="1"/>
  <c r="AR8" i="27" s="1"/>
  <c r="AS8" i="27" s="1"/>
  <c r="AT8" i="27" s="1"/>
  <c r="AU8" i="27" s="1"/>
  <c r="AV8" i="27" s="1"/>
  <c r="AW8" i="27" s="1"/>
  <c r="AX8" i="27" s="1"/>
  <c r="AY8" i="27" s="1"/>
  <c r="AZ8" i="27" s="1"/>
  <c r="BA8" i="27" s="1"/>
  <c r="BB8" i="27" s="1"/>
  <c r="BC8" i="27" s="1"/>
  <c r="BD8" i="27" s="1"/>
  <c r="BE8" i="27" s="1"/>
  <c r="BF8" i="27" s="1"/>
  <c r="BG8" i="27" s="1"/>
  <c r="BH8" i="27" s="1"/>
  <c r="BI8" i="27" s="1"/>
  <c r="BJ8" i="27" s="1"/>
  <c r="BK8" i="27" s="1"/>
  <c r="BL8" i="27" s="1"/>
  <c r="BM8" i="27" s="1"/>
  <c r="BN8" i="27" s="1"/>
  <c r="BO8" i="27" s="1"/>
  <c r="BP8" i="27" s="1"/>
  <c r="BQ8" i="27" s="1"/>
  <c r="BR8" i="27" s="1"/>
  <c r="BS8" i="27" s="1"/>
  <c r="BT8" i="27" s="1"/>
  <c r="BU8" i="27" s="1"/>
  <c r="BV8" i="27" s="1"/>
  <c r="BW8" i="27" s="1"/>
  <c r="BX8" i="27" s="1"/>
  <c r="BY8" i="27" s="1"/>
  <c r="AB7" i="27"/>
  <c r="AC7" i="27" s="1"/>
  <c r="AD7" i="27" s="1"/>
  <c r="AE7" i="27" s="1"/>
  <c r="AF7" i="27" s="1"/>
  <c r="AG7" i="27" s="1"/>
  <c r="AH7" i="27" s="1"/>
  <c r="AI7" i="27" s="1"/>
  <c r="AJ7" i="27" s="1"/>
  <c r="AK7" i="27" s="1"/>
  <c r="AL7" i="27" s="1"/>
  <c r="AM7" i="27" s="1"/>
  <c r="AN7" i="27" s="1"/>
  <c r="AO7" i="27" s="1"/>
  <c r="AP7" i="27" s="1"/>
  <c r="AQ7" i="27" s="1"/>
  <c r="AR7" i="27" s="1"/>
  <c r="AS7" i="27" s="1"/>
  <c r="AT7" i="27" s="1"/>
  <c r="AU7" i="27" s="1"/>
  <c r="AV7" i="27" s="1"/>
  <c r="AW7" i="27" s="1"/>
  <c r="AX7" i="27" s="1"/>
  <c r="AY7" i="27" s="1"/>
  <c r="AZ7" i="27" s="1"/>
  <c r="BA7" i="27" s="1"/>
  <c r="BB7" i="27" s="1"/>
  <c r="BC7" i="27" s="1"/>
  <c r="BD7" i="27" s="1"/>
  <c r="BE7" i="27" s="1"/>
  <c r="BF7" i="27" s="1"/>
  <c r="BG7" i="27" s="1"/>
  <c r="BH7" i="27" s="1"/>
  <c r="BI7" i="27" s="1"/>
  <c r="BJ7" i="27" s="1"/>
  <c r="BK7" i="27" s="1"/>
  <c r="BL7" i="27" s="1"/>
  <c r="BM7" i="27" s="1"/>
  <c r="BN7" i="27" s="1"/>
  <c r="BO7" i="27" s="1"/>
  <c r="BP7" i="27" s="1"/>
  <c r="BQ7" i="27" s="1"/>
  <c r="BR7" i="27" s="1"/>
  <c r="BS7" i="27" s="1"/>
  <c r="BT7" i="27" s="1"/>
  <c r="BU7" i="27" s="1"/>
  <c r="BV7" i="27" s="1"/>
  <c r="BW7" i="27" s="1"/>
  <c r="BX7" i="27" s="1"/>
  <c r="BY7" i="27" s="1"/>
  <c r="AB6" i="27"/>
  <c r="AC6" i="27" s="1"/>
  <c r="AD6" i="27" s="1"/>
  <c r="AE6" i="27" s="1"/>
  <c r="AF6" i="27" s="1"/>
  <c r="AG6" i="27" s="1"/>
  <c r="AH6" i="27" s="1"/>
  <c r="AI6" i="27" s="1"/>
  <c r="AJ6" i="27" s="1"/>
  <c r="AK6" i="27" s="1"/>
  <c r="AL6" i="27" s="1"/>
  <c r="AM6" i="27" s="1"/>
  <c r="AN6" i="27" s="1"/>
  <c r="AO6" i="27" s="1"/>
  <c r="AP6" i="27" s="1"/>
  <c r="AQ6" i="27" s="1"/>
  <c r="AR6" i="27" s="1"/>
  <c r="AS6" i="27" s="1"/>
  <c r="AT6" i="27" s="1"/>
  <c r="AU6" i="27" s="1"/>
  <c r="AV6" i="27" s="1"/>
  <c r="AW6" i="27" s="1"/>
  <c r="AX6" i="27" s="1"/>
  <c r="AY6" i="27" s="1"/>
  <c r="AZ6" i="27" s="1"/>
  <c r="BA6" i="27" s="1"/>
  <c r="BB6" i="27" s="1"/>
  <c r="BC6" i="27" s="1"/>
  <c r="BD6" i="27" s="1"/>
  <c r="BE6" i="27" s="1"/>
  <c r="BF6" i="27" s="1"/>
  <c r="BG6" i="27" s="1"/>
  <c r="BH6" i="27" s="1"/>
  <c r="BI6" i="27" s="1"/>
  <c r="BJ6" i="27" s="1"/>
  <c r="BK6" i="27" s="1"/>
  <c r="BL6" i="27" s="1"/>
  <c r="BM6" i="27" s="1"/>
  <c r="BN6" i="27" s="1"/>
  <c r="BO6" i="27" s="1"/>
  <c r="BP6" i="27" s="1"/>
  <c r="BQ6" i="27" s="1"/>
  <c r="BR6" i="27" s="1"/>
  <c r="BS6" i="27" s="1"/>
  <c r="BT6" i="27" s="1"/>
  <c r="BU6" i="27" s="1"/>
  <c r="BV6" i="27" s="1"/>
  <c r="BW6" i="27" s="1"/>
  <c r="BX6" i="27" s="1"/>
  <c r="BY6" i="27" s="1"/>
  <c r="AB5" i="27"/>
  <c r="AC5" i="27" s="1"/>
  <c r="AD5" i="27" s="1"/>
  <c r="AE5" i="27" s="1"/>
  <c r="AF5" i="27" s="1"/>
  <c r="AG5" i="27" s="1"/>
  <c r="AH5" i="27" s="1"/>
  <c r="AI5" i="27" s="1"/>
  <c r="AJ5" i="27" s="1"/>
  <c r="AK5" i="27" s="1"/>
  <c r="AL5" i="27" s="1"/>
  <c r="AM5" i="27" s="1"/>
  <c r="AN5" i="27" s="1"/>
  <c r="AO5" i="27" s="1"/>
  <c r="AP5" i="27" s="1"/>
  <c r="AQ5" i="27" s="1"/>
  <c r="AR5" i="27" s="1"/>
  <c r="AS5" i="27" s="1"/>
  <c r="AT5" i="27" s="1"/>
  <c r="AU5" i="27" s="1"/>
  <c r="AV5" i="27" s="1"/>
  <c r="AW5" i="27" s="1"/>
  <c r="AX5" i="27" s="1"/>
  <c r="AY5" i="27" s="1"/>
  <c r="AZ5" i="27" s="1"/>
  <c r="BA5" i="27" s="1"/>
  <c r="BB5" i="27" s="1"/>
  <c r="BC5" i="27" s="1"/>
  <c r="BD5" i="27" s="1"/>
  <c r="BE5" i="27" s="1"/>
  <c r="BF5" i="27" s="1"/>
  <c r="BG5" i="27" s="1"/>
  <c r="BH5" i="27" s="1"/>
  <c r="BI5" i="27" s="1"/>
  <c r="BJ5" i="27" s="1"/>
  <c r="BK5" i="27" s="1"/>
  <c r="BL5" i="27" s="1"/>
  <c r="BM5" i="27" s="1"/>
  <c r="BN5" i="27" s="1"/>
  <c r="BO5" i="27" s="1"/>
  <c r="BP5" i="27" s="1"/>
  <c r="BQ5" i="27" s="1"/>
  <c r="BR5" i="27" s="1"/>
  <c r="BS5" i="27" s="1"/>
  <c r="BT5" i="27" s="1"/>
  <c r="BU5" i="27" s="1"/>
  <c r="BV5" i="27" s="1"/>
  <c r="BW5" i="27" s="1"/>
  <c r="BX5" i="27" s="1"/>
  <c r="BY5" i="27" s="1"/>
  <c r="AB4" i="27"/>
  <c r="AC4" i="27" s="1"/>
  <c r="AD4" i="27" s="1"/>
  <c r="AE4" i="27" s="1"/>
  <c r="AF4" i="27" s="1"/>
  <c r="AG4" i="27" s="1"/>
  <c r="AH4" i="27" s="1"/>
  <c r="AI4" i="27" s="1"/>
  <c r="AJ4" i="27" s="1"/>
  <c r="AK4" i="27" s="1"/>
  <c r="AL4" i="27" s="1"/>
  <c r="AM4" i="27" s="1"/>
  <c r="AN4" i="27" s="1"/>
  <c r="AO4" i="27" s="1"/>
  <c r="AP4" i="27" s="1"/>
  <c r="AQ4" i="27" s="1"/>
  <c r="AR4" i="27" s="1"/>
  <c r="AS4" i="27" s="1"/>
  <c r="AT4" i="27" s="1"/>
  <c r="AU4" i="27" s="1"/>
  <c r="AV4" i="27" s="1"/>
  <c r="AW4" i="27" s="1"/>
  <c r="AX4" i="27" s="1"/>
  <c r="AY4" i="27" s="1"/>
  <c r="AZ4" i="27" s="1"/>
  <c r="BA4" i="27" s="1"/>
  <c r="BB4" i="27" s="1"/>
  <c r="BC4" i="27" s="1"/>
  <c r="BD4" i="27" s="1"/>
  <c r="BE4" i="27" s="1"/>
  <c r="BF4" i="27" s="1"/>
  <c r="BG4" i="27" s="1"/>
  <c r="BH4" i="27" s="1"/>
  <c r="BI4" i="27" s="1"/>
  <c r="BJ4" i="27" s="1"/>
  <c r="BK4" i="27" s="1"/>
  <c r="BL4" i="27" s="1"/>
  <c r="BM4" i="27" s="1"/>
  <c r="BN4" i="27" s="1"/>
  <c r="BO4" i="27" s="1"/>
  <c r="BP4" i="27" s="1"/>
  <c r="BQ4" i="27" s="1"/>
  <c r="BR4" i="27" s="1"/>
  <c r="BS4" i="27" s="1"/>
  <c r="BT4" i="27" s="1"/>
  <c r="BU4" i="27" s="1"/>
  <c r="BV4" i="27" s="1"/>
  <c r="BW4" i="27" s="1"/>
  <c r="BX4" i="27" s="1"/>
  <c r="BY4" i="27" s="1"/>
  <c r="AB3" i="27"/>
  <c r="AC3" i="27" s="1"/>
  <c r="AD3" i="27" s="1"/>
  <c r="AE3" i="27" s="1"/>
  <c r="AF3" i="27" s="1"/>
  <c r="AG3" i="27" s="1"/>
  <c r="AH3" i="27" s="1"/>
  <c r="AI3" i="27" s="1"/>
  <c r="AJ3" i="27" s="1"/>
  <c r="AK3" i="27" s="1"/>
  <c r="AL3" i="27" s="1"/>
  <c r="AM3" i="27" s="1"/>
  <c r="AN3" i="27" s="1"/>
  <c r="AO3" i="27" s="1"/>
  <c r="AP3" i="27" s="1"/>
  <c r="AQ3" i="27" s="1"/>
  <c r="AR3" i="27" s="1"/>
  <c r="AS3" i="27" s="1"/>
  <c r="AT3" i="27" s="1"/>
  <c r="AU3" i="27" s="1"/>
  <c r="AV3" i="27" s="1"/>
  <c r="AW3" i="27" s="1"/>
  <c r="AX3" i="27" s="1"/>
  <c r="AY3" i="27" s="1"/>
  <c r="AZ3" i="27" s="1"/>
  <c r="BA3" i="27" s="1"/>
  <c r="BB3" i="27" s="1"/>
  <c r="BC3" i="27" s="1"/>
  <c r="BD3" i="27" s="1"/>
  <c r="BE3" i="27" s="1"/>
  <c r="BF3" i="27" s="1"/>
  <c r="BG3" i="27" s="1"/>
  <c r="BH3" i="27" s="1"/>
  <c r="BI3" i="27" s="1"/>
  <c r="BJ3" i="27" s="1"/>
  <c r="BK3" i="27" s="1"/>
  <c r="BL3" i="27" s="1"/>
  <c r="BM3" i="27" s="1"/>
  <c r="BN3" i="27" s="1"/>
  <c r="BO3" i="27" s="1"/>
  <c r="BP3" i="27" s="1"/>
  <c r="BQ3" i="27" s="1"/>
  <c r="BR3" i="27" s="1"/>
  <c r="BS3" i="27" s="1"/>
  <c r="BT3" i="27" s="1"/>
  <c r="BU3" i="27" s="1"/>
  <c r="BV3" i="27" s="1"/>
  <c r="BW3" i="27" s="1"/>
  <c r="BX3" i="27" s="1"/>
  <c r="BY3" i="27" s="1"/>
  <c r="AB2" i="27"/>
  <c r="AC2" i="27" s="1"/>
  <c r="AD2" i="27" s="1"/>
  <c r="AE2" i="27" s="1"/>
  <c r="AF2" i="27" s="1"/>
  <c r="AG2" i="27" s="1"/>
  <c r="AH2" i="27" s="1"/>
  <c r="AI2" i="27" s="1"/>
  <c r="AJ2" i="27" s="1"/>
  <c r="AK2" i="27" s="1"/>
  <c r="AL2" i="27" s="1"/>
  <c r="AM2" i="27" s="1"/>
  <c r="AN2" i="27" s="1"/>
  <c r="AO2" i="27" s="1"/>
  <c r="AP2" i="27" s="1"/>
  <c r="AQ2" i="27" s="1"/>
  <c r="AR2" i="27" s="1"/>
  <c r="AS2" i="27" s="1"/>
  <c r="AT2" i="27" s="1"/>
  <c r="AU2" i="27" s="1"/>
  <c r="AV2" i="27" s="1"/>
  <c r="AW2" i="27" s="1"/>
  <c r="AX2" i="27" s="1"/>
  <c r="AY2" i="27" s="1"/>
  <c r="AZ2" i="27" s="1"/>
  <c r="BA2" i="27" s="1"/>
  <c r="BB2" i="27" s="1"/>
  <c r="BC2" i="27" s="1"/>
  <c r="BD2" i="27" s="1"/>
  <c r="BE2" i="27" s="1"/>
  <c r="BF2" i="27" s="1"/>
  <c r="BG2" i="27" s="1"/>
  <c r="BH2" i="27" s="1"/>
  <c r="BI2" i="27" s="1"/>
  <c r="BJ2" i="27" s="1"/>
  <c r="BK2" i="27" s="1"/>
  <c r="BL2" i="27" s="1"/>
  <c r="BM2" i="27" s="1"/>
  <c r="BN2" i="27" s="1"/>
  <c r="BO2" i="27" s="1"/>
  <c r="BP2" i="27" s="1"/>
  <c r="BQ2" i="27" s="1"/>
  <c r="BR2" i="27" s="1"/>
  <c r="BS2" i="27" s="1"/>
  <c r="BT2" i="27" s="1"/>
  <c r="BU2" i="27" s="1"/>
  <c r="BV2" i="27" s="1"/>
  <c r="BW2" i="27" s="1"/>
  <c r="BX2" i="27" s="1"/>
  <c r="BY2" i="27" s="1"/>
  <c r="AB9" i="26"/>
  <c r="AC9" i="26" s="1"/>
  <c r="AD9" i="26" s="1"/>
  <c r="AE9" i="26" s="1"/>
  <c r="AF9" i="26" s="1"/>
  <c r="AG9" i="26" s="1"/>
  <c r="AH9" i="26" s="1"/>
  <c r="AI9" i="26" s="1"/>
  <c r="AJ9" i="26" s="1"/>
  <c r="AK9" i="26" s="1"/>
  <c r="AL9" i="26" s="1"/>
  <c r="AM9" i="26" s="1"/>
  <c r="AN9" i="26" s="1"/>
  <c r="AO9" i="26" s="1"/>
  <c r="AP9" i="26" s="1"/>
  <c r="AQ9" i="26" s="1"/>
  <c r="AR9" i="26" s="1"/>
  <c r="AS9" i="26" s="1"/>
  <c r="AT9" i="26" s="1"/>
  <c r="AU9" i="26" s="1"/>
  <c r="AV9" i="26" s="1"/>
  <c r="AW9" i="26" s="1"/>
  <c r="AX9" i="26" s="1"/>
  <c r="AY9" i="26" s="1"/>
  <c r="AZ9" i="26" s="1"/>
  <c r="BA9" i="26" s="1"/>
  <c r="BB9" i="26" s="1"/>
  <c r="BC9" i="26" s="1"/>
  <c r="BD9" i="26" s="1"/>
  <c r="BE9" i="26" s="1"/>
  <c r="BF9" i="26" s="1"/>
  <c r="BG9" i="26" s="1"/>
  <c r="BH9" i="26" s="1"/>
  <c r="BI9" i="26" s="1"/>
  <c r="BJ9" i="26" s="1"/>
  <c r="BK9" i="26" s="1"/>
  <c r="BL9" i="26" s="1"/>
  <c r="BM9" i="26" s="1"/>
  <c r="BN9" i="26" s="1"/>
  <c r="BO9" i="26" s="1"/>
  <c r="BP9" i="26" s="1"/>
  <c r="BQ9" i="26" s="1"/>
  <c r="BR9" i="26" s="1"/>
  <c r="BS9" i="26" s="1"/>
  <c r="BT9" i="26" s="1"/>
  <c r="BU9" i="26" s="1"/>
  <c r="BV9" i="26" s="1"/>
  <c r="BW9" i="26" s="1"/>
  <c r="BX9" i="26" s="1"/>
  <c r="BY9" i="26" s="1"/>
  <c r="AB8" i="26"/>
  <c r="AC8" i="26" s="1"/>
  <c r="AD8" i="26" s="1"/>
  <c r="AE8" i="26" s="1"/>
  <c r="AF8" i="26" s="1"/>
  <c r="AG8" i="26" s="1"/>
  <c r="AH8" i="26" s="1"/>
  <c r="AI8" i="26" s="1"/>
  <c r="AJ8" i="26" s="1"/>
  <c r="AK8" i="26" s="1"/>
  <c r="AL8" i="26" s="1"/>
  <c r="AM8" i="26" s="1"/>
  <c r="AN8" i="26" s="1"/>
  <c r="AO8" i="26" s="1"/>
  <c r="AP8" i="26" s="1"/>
  <c r="AQ8" i="26" s="1"/>
  <c r="AR8" i="26" s="1"/>
  <c r="AS8" i="26" s="1"/>
  <c r="AT8" i="26" s="1"/>
  <c r="AU8" i="26" s="1"/>
  <c r="AV8" i="26" s="1"/>
  <c r="AW8" i="26" s="1"/>
  <c r="AX8" i="26" s="1"/>
  <c r="AY8" i="26" s="1"/>
  <c r="AZ8" i="26" s="1"/>
  <c r="BA8" i="26" s="1"/>
  <c r="BB8" i="26" s="1"/>
  <c r="BC8" i="26" s="1"/>
  <c r="BD8" i="26" s="1"/>
  <c r="BE8" i="26" s="1"/>
  <c r="BF8" i="26" s="1"/>
  <c r="BG8" i="26" s="1"/>
  <c r="BH8" i="26" s="1"/>
  <c r="BI8" i="26" s="1"/>
  <c r="BJ8" i="26" s="1"/>
  <c r="BK8" i="26" s="1"/>
  <c r="BL8" i="26" s="1"/>
  <c r="BM8" i="26" s="1"/>
  <c r="BN8" i="26" s="1"/>
  <c r="BO8" i="26" s="1"/>
  <c r="BP8" i="26" s="1"/>
  <c r="BQ8" i="26" s="1"/>
  <c r="BR8" i="26" s="1"/>
  <c r="BS8" i="26" s="1"/>
  <c r="BT8" i="26" s="1"/>
  <c r="BU8" i="26" s="1"/>
  <c r="BV8" i="26" s="1"/>
  <c r="BW8" i="26" s="1"/>
  <c r="BX8" i="26" s="1"/>
  <c r="BY8" i="26" s="1"/>
  <c r="AB7" i="26"/>
  <c r="AC7" i="26" s="1"/>
  <c r="AD7" i="26" s="1"/>
  <c r="AE7" i="26" s="1"/>
  <c r="AF7" i="26" s="1"/>
  <c r="AG7" i="26" s="1"/>
  <c r="AH7" i="26" s="1"/>
  <c r="AI7" i="26" s="1"/>
  <c r="AJ7" i="26" s="1"/>
  <c r="AK7" i="26" s="1"/>
  <c r="AL7" i="26" s="1"/>
  <c r="AM7" i="26" s="1"/>
  <c r="AN7" i="26" s="1"/>
  <c r="AO7" i="26" s="1"/>
  <c r="AP7" i="26" s="1"/>
  <c r="AQ7" i="26" s="1"/>
  <c r="AR7" i="26" s="1"/>
  <c r="AS7" i="26" s="1"/>
  <c r="AT7" i="26" s="1"/>
  <c r="AU7" i="26" s="1"/>
  <c r="AV7" i="26" s="1"/>
  <c r="AW7" i="26" s="1"/>
  <c r="AX7" i="26" s="1"/>
  <c r="AY7" i="26" s="1"/>
  <c r="AZ7" i="26" s="1"/>
  <c r="BA7" i="26" s="1"/>
  <c r="BB7" i="26" s="1"/>
  <c r="BC7" i="26" s="1"/>
  <c r="BD7" i="26" s="1"/>
  <c r="BE7" i="26" s="1"/>
  <c r="BF7" i="26" s="1"/>
  <c r="BG7" i="26" s="1"/>
  <c r="BH7" i="26" s="1"/>
  <c r="BI7" i="26" s="1"/>
  <c r="BJ7" i="26" s="1"/>
  <c r="BK7" i="26" s="1"/>
  <c r="BL7" i="26" s="1"/>
  <c r="BM7" i="26" s="1"/>
  <c r="BN7" i="26" s="1"/>
  <c r="BO7" i="26" s="1"/>
  <c r="BP7" i="26" s="1"/>
  <c r="BQ7" i="26" s="1"/>
  <c r="BR7" i="26" s="1"/>
  <c r="BS7" i="26" s="1"/>
  <c r="BT7" i="26" s="1"/>
  <c r="BU7" i="26" s="1"/>
  <c r="BV7" i="26" s="1"/>
  <c r="BW7" i="26" s="1"/>
  <c r="BX7" i="26" s="1"/>
  <c r="BY7" i="26" s="1"/>
  <c r="AB6" i="26"/>
  <c r="AC6" i="26" s="1"/>
  <c r="AD6" i="26" s="1"/>
  <c r="AE6" i="26" s="1"/>
  <c r="AF6" i="26" s="1"/>
  <c r="AG6" i="26" s="1"/>
  <c r="AH6" i="26" s="1"/>
  <c r="AI6" i="26" s="1"/>
  <c r="AJ6" i="26" s="1"/>
  <c r="AK6" i="26" s="1"/>
  <c r="AL6" i="26" s="1"/>
  <c r="AM6" i="26" s="1"/>
  <c r="AN6" i="26" s="1"/>
  <c r="AO6" i="26" s="1"/>
  <c r="AP6" i="26" s="1"/>
  <c r="AQ6" i="26" s="1"/>
  <c r="AR6" i="26" s="1"/>
  <c r="AS6" i="26" s="1"/>
  <c r="AT6" i="26" s="1"/>
  <c r="AU6" i="26" s="1"/>
  <c r="AV6" i="26" s="1"/>
  <c r="AW6" i="26" s="1"/>
  <c r="AX6" i="26" s="1"/>
  <c r="AY6" i="26" s="1"/>
  <c r="AZ6" i="26" s="1"/>
  <c r="BA6" i="26" s="1"/>
  <c r="BB6" i="26" s="1"/>
  <c r="BC6" i="26" s="1"/>
  <c r="BD6" i="26" s="1"/>
  <c r="BE6" i="26" s="1"/>
  <c r="BF6" i="26" s="1"/>
  <c r="BG6" i="26" s="1"/>
  <c r="BH6" i="26" s="1"/>
  <c r="BI6" i="26" s="1"/>
  <c r="BJ6" i="26" s="1"/>
  <c r="BK6" i="26" s="1"/>
  <c r="BL6" i="26" s="1"/>
  <c r="BM6" i="26" s="1"/>
  <c r="BN6" i="26" s="1"/>
  <c r="BO6" i="26" s="1"/>
  <c r="BP6" i="26" s="1"/>
  <c r="BQ6" i="26" s="1"/>
  <c r="BR6" i="26" s="1"/>
  <c r="BS6" i="26" s="1"/>
  <c r="BT6" i="26" s="1"/>
  <c r="BU6" i="26" s="1"/>
  <c r="BV6" i="26" s="1"/>
  <c r="BW6" i="26" s="1"/>
  <c r="BX6" i="26" s="1"/>
  <c r="BY6" i="26" s="1"/>
  <c r="AB5" i="26"/>
  <c r="AC5" i="26" s="1"/>
  <c r="AD5" i="26" s="1"/>
  <c r="AE5" i="26" s="1"/>
  <c r="AF5" i="26" s="1"/>
  <c r="AG5" i="26" s="1"/>
  <c r="AH5" i="26" s="1"/>
  <c r="AI5" i="26" s="1"/>
  <c r="AJ5" i="26" s="1"/>
  <c r="AK5" i="26" s="1"/>
  <c r="AL5" i="26" s="1"/>
  <c r="AM5" i="26" s="1"/>
  <c r="AN5" i="26" s="1"/>
  <c r="AO5" i="26" s="1"/>
  <c r="AP5" i="26" s="1"/>
  <c r="AQ5" i="26" s="1"/>
  <c r="AR5" i="26" s="1"/>
  <c r="AS5" i="26" s="1"/>
  <c r="AT5" i="26" s="1"/>
  <c r="AU5" i="26" s="1"/>
  <c r="AV5" i="26" s="1"/>
  <c r="AW5" i="26" s="1"/>
  <c r="AX5" i="26" s="1"/>
  <c r="AY5" i="26" s="1"/>
  <c r="AZ5" i="26" s="1"/>
  <c r="BA5" i="26" s="1"/>
  <c r="BB5" i="26" s="1"/>
  <c r="BC5" i="26" s="1"/>
  <c r="BD5" i="26" s="1"/>
  <c r="BE5" i="26" s="1"/>
  <c r="BF5" i="26" s="1"/>
  <c r="BG5" i="26" s="1"/>
  <c r="BH5" i="26" s="1"/>
  <c r="BI5" i="26" s="1"/>
  <c r="BJ5" i="26" s="1"/>
  <c r="BK5" i="26" s="1"/>
  <c r="BL5" i="26" s="1"/>
  <c r="BM5" i="26" s="1"/>
  <c r="BN5" i="26" s="1"/>
  <c r="BO5" i="26" s="1"/>
  <c r="BP5" i="26" s="1"/>
  <c r="BQ5" i="26" s="1"/>
  <c r="BR5" i="26" s="1"/>
  <c r="BS5" i="26" s="1"/>
  <c r="BT5" i="26" s="1"/>
  <c r="BU5" i="26" s="1"/>
  <c r="BV5" i="26" s="1"/>
  <c r="BW5" i="26" s="1"/>
  <c r="BX5" i="26" s="1"/>
  <c r="BY5" i="26" s="1"/>
  <c r="AB4" i="26"/>
  <c r="AC4" i="26" s="1"/>
  <c r="AD4" i="26" s="1"/>
  <c r="AE4" i="26" s="1"/>
  <c r="AF4" i="26" s="1"/>
  <c r="AG4" i="26" s="1"/>
  <c r="AH4" i="26" s="1"/>
  <c r="AI4" i="26" s="1"/>
  <c r="AJ4" i="26" s="1"/>
  <c r="AK4" i="26" s="1"/>
  <c r="AL4" i="26" s="1"/>
  <c r="AM4" i="26" s="1"/>
  <c r="AN4" i="26" s="1"/>
  <c r="AO4" i="26" s="1"/>
  <c r="AP4" i="26" s="1"/>
  <c r="AQ4" i="26" s="1"/>
  <c r="AR4" i="26" s="1"/>
  <c r="AS4" i="26" s="1"/>
  <c r="AT4" i="26" s="1"/>
  <c r="AU4" i="26" s="1"/>
  <c r="AV4" i="26" s="1"/>
  <c r="AW4" i="26" s="1"/>
  <c r="AX4" i="26" s="1"/>
  <c r="AY4" i="26" s="1"/>
  <c r="AZ4" i="26" s="1"/>
  <c r="BA4" i="26" s="1"/>
  <c r="BB4" i="26" s="1"/>
  <c r="BC4" i="26" s="1"/>
  <c r="BD4" i="26" s="1"/>
  <c r="BE4" i="26" s="1"/>
  <c r="BF4" i="26" s="1"/>
  <c r="BG4" i="26" s="1"/>
  <c r="BH4" i="26" s="1"/>
  <c r="BI4" i="26" s="1"/>
  <c r="BJ4" i="26" s="1"/>
  <c r="BK4" i="26" s="1"/>
  <c r="BL4" i="26" s="1"/>
  <c r="BM4" i="26" s="1"/>
  <c r="BN4" i="26" s="1"/>
  <c r="BO4" i="26" s="1"/>
  <c r="BP4" i="26" s="1"/>
  <c r="BQ4" i="26" s="1"/>
  <c r="BR4" i="26" s="1"/>
  <c r="BS4" i="26" s="1"/>
  <c r="BT4" i="26" s="1"/>
  <c r="BU4" i="26" s="1"/>
  <c r="BV4" i="26" s="1"/>
  <c r="BW4" i="26" s="1"/>
  <c r="BX4" i="26" s="1"/>
  <c r="BY4" i="26" s="1"/>
  <c r="AB3" i="26"/>
  <c r="AC3" i="26" s="1"/>
  <c r="AD3" i="26" s="1"/>
  <c r="AE3" i="26" s="1"/>
  <c r="AF3" i="26" s="1"/>
  <c r="AG3" i="26" s="1"/>
  <c r="AH3" i="26" s="1"/>
  <c r="AI3" i="26" s="1"/>
  <c r="AJ3" i="26" s="1"/>
  <c r="AK3" i="26" s="1"/>
  <c r="AL3" i="26" s="1"/>
  <c r="AM3" i="26" s="1"/>
  <c r="AN3" i="26" s="1"/>
  <c r="AO3" i="26" s="1"/>
  <c r="AP3" i="26" s="1"/>
  <c r="AQ3" i="26" s="1"/>
  <c r="AR3" i="26" s="1"/>
  <c r="AS3" i="26" s="1"/>
  <c r="AT3" i="26" s="1"/>
  <c r="AU3" i="26" s="1"/>
  <c r="AV3" i="26" s="1"/>
  <c r="AW3" i="26" s="1"/>
  <c r="AX3" i="26" s="1"/>
  <c r="AY3" i="26" s="1"/>
  <c r="AZ3" i="26" s="1"/>
  <c r="BA3" i="26" s="1"/>
  <c r="BB3" i="26" s="1"/>
  <c r="BC3" i="26" s="1"/>
  <c r="BD3" i="26" s="1"/>
  <c r="BE3" i="26" s="1"/>
  <c r="BF3" i="26" s="1"/>
  <c r="BG3" i="26" s="1"/>
  <c r="BH3" i="26" s="1"/>
  <c r="BI3" i="26" s="1"/>
  <c r="BJ3" i="26" s="1"/>
  <c r="BK3" i="26" s="1"/>
  <c r="BL3" i="26" s="1"/>
  <c r="BM3" i="26" s="1"/>
  <c r="BN3" i="26" s="1"/>
  <c r="BO3" i="26" s="1"/>
  <c r="BP3" i="26" s="1"/>
  <c r="BQ3" i="26" s="1"/>
  <c r="BR3" i="26" s="1"/>
  <c r="BS3" i="26" s="1"/>
  <c r="BT3" i="26" s="1"/>
  <c r="BU3" i="26" s="1"/>
  <c r="BV3" i="26" s="1"/>
  <c r="BW3" i="26" s="1"/>
  <c r="BX3" i="26" s="1"/>
  <c r="BY3" i="26" s="1"/>
  <c r="AB2" i="26"/>
  <c r="AC2" i="26" s="1"/>
  <c r="AD2" i="26" s="1"/>
  <c r="AE2" i="26" s="1"/>
  <c r="AF2" i="26" s="1"/>
  <c r="AG2" i="26" s="1"/>
  <c r="AH2" i="26" s="1"/>
  <c r="AI2" i="26" s="1"/>
  <c r="AJ2" i="26" s="1"/>
  <c r="AK2" i="26" s="1"/>
  <c r="AL2" i="26" s="1"/>
  <c r="AM2" i="26" s="1"/>
  <c r="AN2" i="26" s="1"/>
  <c r="AO2" i="26" s="1"/>
  <c r="AP2" i="26" s="1"/>
  <c r="AQ2" i="26" s="1"/>
  <c r="AR2" i="26" s="1"/>
  <c r="AS2" i="26" s="1"/>
  <c r="AT2" i="26" s="1"/>
  <c r="AU2" i="26" s="1"/>
  <c r="AV2" i="26" s="1"/>
  <c r="AW2" i="26" s="1"/>
  <c r="AX2" i="26" s="1"/>
  <c r="AY2" i="26" s="1"/>
  <c r="AZ2" i="26" s="1"/>
  <c r="BA2" i="26" s="1"/>
  <c r="BB2" i="26" s="1"/>
  <c r="BC2" i="26" s="1"/>
  <c r="BD2" i="26" s="1"/>
  <c r="BE2" i="26" s="1"/>
  <c r="BF2" i="26" s="1"/>
  <c r="BG2" i="26" s="1"/>
  <c r="BH2" i="26" s="1"/>
  <c r="BI2" i="26" s="1"/>
  <c r="BJ2" i="26" s="1"/>
  <c r="BK2" i="26" s="1"/>
  <c r="BL2" i="26" s="1"/>
  <c r="BM2" i="26" s="1"/>
  <c r="BN2" i="26" s="1"/>
  <c r="BO2" i="26" s="1"/>
  <c r="BP2" i="26" s="1"/>
  <c r="BQ2" i="26" s="1"/>
  <c r="BR2" i="26" s="1"/>
  <c r="BS2" i="26" s="1"/>
  <c r="BT2" i="26" s="1"/>
  <c r="BU2" i="26" s="1"/>
  <c r="BV2" i="26" s="1"/>
  <c r="BW2" i="26" s="1"/>
  <c r="BX2" i="26" s="1"/>
  <c r="BY2" i="26" s="1"/>
  <c r="AB9" i="25"/>
  <c r="AC9" i="25" s="1"/>
  <c r="AD9" i="25" s="1"/>
  <c r="AE9" i="25" s="1"/>
  <c r="AF9" i="25" s="1"/>
  <c r="AG9" i="25" s="1"/>
  <c r="AH9" i="25" s="1"/>
  <c r="AI9" i="25" s="1"/>
  <c r="AJ9" i="25" s="1"/>
  <c r="AK9" i="25" s="1"/>
  <c r="AL9" i="25" s="1"/>
  <c r="AM9" i="25" s="1"/>
  <c r="AN9" i="25" s="1"/>
  <c r="AO9" i="25" s="1"/>
  <c r="AP9" i="25" s="1"/>
  <c r="AQ9" i="25" s="1"/>
  <c r="AR9" i="25" s="1"/>
  <c r="AS9" i="25" s="1"/>
  <c r="AT9" i="25" s="1"/>
  <c r="AU9" i="25" s="1"/>
  <c r="AV9" i="25" s="1"/>
  <c r="AW9" i="25" s="1"/>
  <c r="AX9" i="25" s="1"/>
  <c r="AY9" i="25" s="1"/>
  <c r="AZ9" i="25" s="1"/>
  <c r="BA9" i="25" s="1"/>
  <c r="BB9" i="25" s="1"/>
  <c r="BC9" i="25" s="1"/>
  <c r="BD9" i="25" s="1"/>
  <c r="BE9" i="25" s="1"/>
  <c r="BF9" i="25" s="1"/>
  <c r="BG9" i="25" s="1"/>
  <c r="BH9" i="25" s="1"/>
  <c r="BI9" i="25" s="1"/>
  <c r="BJ9" i="25" s="1"/>
  <c r="BK9" i="25" s="1"/>
  <c r="BL9" i="25" s="1"/>
  <c r="BM9" i="25" s="1"/>
  <c r="BN9" i="25" s="1"/>
  <c r="BO9" i="25" s="1"/>
  <c r="BP9" i="25" s="1"/>
  <c r="BQ9" i="25" s="1"/>
  <c r="BR9" i="25" s="1"/>
  <c r="BS9" i="25" s="1"/>
  <c r="BT9" i="25" s="1"/>
  <c r="BU9" i="25" s="1"/>
  <c r="BV9" i="25" s="1"/>
  <c r="BW9" i="25" s="1"/>
  <c r="BX9" i="25" s="1"/>
  <c r="BY9" i="25" s="1"/>
  <c r="AB8" i="25"/>
  <c r="AC8" i="25" s="1"/>
  <c r="AD8" i="25" s="1"/>
  <c r="AE8" i="25" s="1"/>
  <c r="AF8" i="25" s="1"/>
  <c r="AG8" i="25" s="1"/>
  <c r="AH8" i="25" s="1"/>
  <c r="AI8" i="25" s="1"/>
  <c r="AJ8" i="25" s="1"/>
  <c r="AK8" i="25" s="1"/>
  <c r="AL8" i="25" s="1"/>
  <c r="AM8" i="25" s="1"/>
  <c r="AN8" i="25" s="1"/>
  <c r="AO8" i="25" s="1"/>
  <c r="AP8" i="25" s="1"/>
  <c r="AQ8" i="25" s="1"/>
  <c r="AR8" i="25" s="1"/>
  <c r="AS8" i="25" s="1"/>
  <c r="AT8" i="25" s="1"/>
  <c r="AU8" i="25" s="1"/>
  <c r="AV8" i="25" s="1"/>
  <c r="AW8" i="25" s="1"/>
  <c r="AX8" i="25" s="1"/>
  <c r="AY8" i="25" s="1"/>
  <c r="AZ8" i="25" s="1"/>
  <c r="BA8" i="25" s="1"/>
  <c r="BB8" i="25" s="1"/>
  <c r="BC8" i="25" s="1"/>
  <c r="BD8" i="25" s="1"/>
  <c r="BE8" i="25" s="1"/>
  <c r="BF8" i="25" s="1"/>
  <c r="BG8" i="25" s="1"/>
  <c r="BH8" i="25" s="1"/>
  <c r="BI8" i="25" s="1"/>
  <c r="BJ8" i="25" s="1"/>
  <c r="BK8" i="25" s="1"/>
  <c r="BL8" i="25" s="1"/>
  <c r="BM8" i="25" s="1"/>
  <c r="BN8" i="25" s="1"/>
  <c r="BO8" i="25" s="1"/>
  <c r="BP8" i="25" s="1"/>
  <c r="BQ8" i="25" s="1"/>
  <c r="BR8" i="25" s="1"/>
  <c r="BS8" i="25" s="1"/>
  <c r="BT8" i="25" s="1"/>
  <c r="BU8" i="25" s="1"/>
  <c r="BV8" i="25" s="1"/>
  <c r="BW8" i="25" s="1"/>
  <c r="BX8" i="25" s="1"/>
  <c r="BY8" i="25" s="1"/>
  <c r="AB7" i="25"/>
  <c r="AC7" i="25" s="1"/>
  <c r="AD7" i="25" s="1"/>
  <c r="AE7" i="25" s="1"/>
  <c r="AF7" i="25" s="1"/>
  <c r="AG7" i="25" s="1"/>
  <c r="AH7" i="25" s="1"/>
  <c r="AI7" i="25" s="1"/>
  <c r="AJ7" i="25" s="1"/>
  <c r="AK7" i="25" s="1"/>
  <c r="AL7" i="25" s="1"/>
  <c r="AM7" i="25" s="1"/>
  <c r="AN7" i="25" s="1"/>
  <c r="AO7" i="25" s="1"/>
  <c r="AP7" i="25" s="1"/>
  <c r="AQ7" i="25" s="1"/>
  <c r="AR7" i="25" s="1"/>
  <c r="AS7" i="25" s="1"/>
  <c r="AT7" i="25" s="1"/>
  <c r="AU7" i="25" s="1"/>
  <c r="AV7" i="25" s="1"/>
  <c r="AW7" i="25" s="1"/>
  <c r="AX7" i="25" s="1"/>
  <c r="AY7" i="25" s="1"/>
  <c r="AZ7" i="25" s="1"/>
  <c r="BA7" i="25" s="1"/>
  <c r="BB7" i="25" s="1"/>
  <c r="BC7" i="25" s="1"/>
  <c r="BD7" i="25" s="1"/>
  <c r="BE7" i="25" s="1"/>
  <c r="BF7" i="25" s="1"/>
  <c r="BG7" i="25" s="1"/>
  <c r="BH7" i="25" s="1"/>
  <c r="BI7" i="25" s="1"/>
  <c r="BJ7" i="25" s="1"/>
  <c r="BK7" i="25" s="1"/>
  <c r="BL7" i="25" s="1"/>
  <c r="BM7" i="25" s="1"/>
  <c r="BN7" i="25" s="1"/>
  <c r="BO7" i="25" s="1"/>
  <c r="BP7" i="25" s="1"/>
  <c r="BQ7" i="25" s="1"/>
  <c r="BR7" i="25" s="1"/>
  <c r="BS7" i="25" s="1"/>
  <c r="BT7" i="25" s="1"/>
  <c r="BU7" i="25" s="1"/>
  <c r="BV7" i="25" s="1"/>
  <c r="BW7" i="25" s="1"/>
  <c r="BX7" i="25" s="1"/>
  <c r="BY7" i="25" s="1"/>
  <c r="AB6" i="25"/>
  <c r="AC6" i="25" s="1"/>
  <c r="AD6" i="25" s="1"/>
  <c r="AE6" i="25" s="1"/>
  <c r="AF6" i="25" s="1"/>
  <c r="AG6" i="25" s="1"/>
  <c r="AH6" i="25" s="1"/>
  <c r="AI6" i="25" s="1"/>
  <c r="AJ6" i="25" s="1"/>
  <c r="AK6" i="25" s="1"/>
  <c r="AL6" i="25" s="1"/>
  <c r="AM6" i="25" s="1"/>
  <c r="AN6" i="25" s="1"/>
  <c r="AO6" i="25" s="1"/>
  <c r="AP6" i="25" s="1"/>
  <c r="AQ6" i="25" s="1"/>
  <c r="AR6" i="25" s="1"/>
  <c r="AS6" i="25" s="1"/>
  <c r="AT6" i="25" s="1"/>
  <c r="AU6" i="25" s="1"/>
  <c r="AV6" i="25" s="1"/>
  <c r="AW6" i="25" s="1"/>
  <c r="AX6" i="25" s="1"/>
  <c r="AY6" i="25" s="1"/>
  <c r="AZ6" i="25" s="1"/>
  <c r="BA6" i="25" s="1"/>
  <c r="BB6" i="25" s="1"/>
  <c r="BC6" i="25" s="1"/>
  <c r="BD6" i="25" s="1"/>
  <c r="BE6" i="25" s="1"/>
  <c r="BF6" i="25" s="1"/>
  <c r="BG6" i="25" s="1"/>
  <c r="BH6" i="25" s="1"/>
  <c r="BI6" i="25" s="1"/>
  <c r="BJ6" i="25" s="1"/>
  <c r="BK6" i="25" s="1"/>
  <c r="BL6" i="25" s="1"/>
  <c r="BM6" i="25" s="1"/>
  <c r="BN6" i="25" s="1"/>
  <c r="BO6" i="25" s="1"/>
  <c r="BP6" i="25" s="1"/>
  <c r="BQ6" i="25" s="1"/>
  <c r="BR6" i="25" s="1"/>
  <c r="BS6" i="25" s="1"/>
  <c r="BT6" i="25" s="1"/>
  <c r="BU6" i="25" s="1"/>
  <c r="BV6" i="25" s="1"/>
  <c r="BW6" i="25" s="1"/>
  <c r="BX6" i="25" s="1"/>
  <c r="BY6" i="25" s="1"/>
  <c r="AB5" i="25"/>
  <c r="AC5" i="25" s="1"/>
  <c r="AD5" i="25" s="1"/>
  <c r="AE5" i="25" s="1"/>
  <c r="AF5" i="25" s="1"/>
  <c r="AG5" i="25" s="1"/>
  <c r="AH5" i="25" s="1"/>
  <c r="AI5" i="25" s="1"/>
  <c r="AJ5" i="25" s="1"/>
  <c r="AK5" i="25" s="1"/>
  <c r="AL5" i="25" s="1"/>
  <c r="AM5" i="25" s="1"/>
  <c r="AN5" i="25" s="1"/>
  <c r="AO5" i="25" s="1"/>
  <c r="AP5" i="25" s="1"/>
  <c r="AQ5" i="25" s="1"/>
  <c r="AR5" i="25" s="1"/>
  <c r="AS5" i="25" s="1"/>
  <c r="AT5" i="25" s="1"/>
  <c r="AU5" i="25" s="1"/>
  <c r="AV5" i="25" s="1"/>
  <c r="AW5" i="25" s="1"/>
  <c r="AX5" i="25" s="1"/>
  <c r="AY5" i="25" s="1"/>
  <c r="AZ5" i="25" s="1"/>
  <c r="BA5" i="25" s="1"/>
  <c r="BB5" i="25" s="1"/>
  <c r="BC5" i="25" s="1"/>
  <c r="BD5" i="25" s="1"/>
  <c r="BE5" i="25" s="1"/>
  <c r="BF5" i="25" s="1"/>
  <c r="BG5" i="25" s="1"/>
  <c r="BH5" i="25" s="1"/>
  <c r="BI5" i="25" s="1"/>
  <c r="BJ5" i="25" s="1"/>
  <c r="BK5" i="25" s="1"/>
  <c r="BL5" i="25" s="1"/>
  <c r="BM5" i="25" s="1"/>
  <c r="BN5" i="25" s="1"/>
  <c r="BO5" i="25" s="1"/>
  <c r="BP5" i="25" s="1"/>
  <c r="BQ5" i="25" s="1"/>
  <c r="BR5" i="25" s="1"/>
  <c r="BS5" i="25" s="1"/>
  <c r="BT5" i="25" s="1"/>
  <c r="BU5" i="25" s="1"/>
  <c r="BV5" i="25" s="1"/>
  <c r="BW5" i="25" s="1"/>
  <c r="BX5" i="25" s="1"/>
  <c r="BY5" i="25" s="1"/>
  <c r="AB4" i="25"/>
  <c r="AC4" i="25" s="1"/>
  <c r="AD4" i="25" s="1"/>
  <c r="AE4" i="25" s="1"/>
  <c r="AF4" i="25" s="1"/>
  <c r="AG4" i="25" s="1"/>
  <c r="AH4" i="25" s="1"/>
  <c r="AI4" i="25" s="1"/>
  <c r="AJ4" i="25" s="1"/>
  <c r="AK4" i="25" s="1"/>
  <c r="AL4" i="25" s="1"/>
  <c r="AM4" i="25" s="1"/>
  <c r="AN4" i="25" s="1"/>
  <c r="AO4" i="25" s="1"/>
  <c r="AP4" i="25" s="1"/>
  <c r="AQ4" i="25" s="1"/>
  <c r="AR4" i="25" s="1"/>
  <c r="AS4" i="25" s="1"/>
  <c r="AT4" i="25" s="1"/>
  <c r="AU4" i="25" s="1"/>
  <c r="AV4" i="25" s="1"/>
  <c r="AW4" i="25" s="1"/>
  <c r="AX4" i="25" s="1"/>
  <c r="AY4" i="25" s="1"/>
  <c r="AZ4" i="25" s="1"/>
  <c r="BA4" i="25" s="1"/>
  <c r="BB4" i="25" s="1"/>
  <c r="BC4" i="25" s="1"/>
  <c r="BD4" i="25" s="1"/>
  <c r="BE4" i="25" s="1"/>
  <c r="BF4" i="25" s="1"/>
  <c r="BG4" i="25" s="1"/>
  <c r="BH4" i="25" s="1"/>
  <c r="BI4" i="25" s="1"/>
  <c r="BJ4" i="25" s="1"/>
  <c r="BK4" i="25" s="1"/>
  <c r="BL4" i="25" s="1"/>
  <c r="BM4" i="25" s="1"/>
  <c r="BN4" i="25" s="1"/>
  <c r="BO4" i="25" s="1"/>
  <c r="BP4" i="25" s="1"/>
  <c r="BQ4" i="25" s="1"/>
  <c r="BR4" i="25" s="1"/>
  <c r="BS4" i="25" s="1"/>
  <c r="BT4" i="25" s="1"/>
  <c r="BU4" i="25" s="1"/>
  <c r="BV4" i="25" s="1"/>
  <c r="BW4" i="25" s="1"/>
  <c r="BX4" i="25" s="1"/>
  <c r="BY4" i="25" s="1"/>
  <c r="AB3" i="25"/>
  <c r="AC3" i="25" s="1"/>
  <c r="AD3" i="25" s="1"/>
  <c r="AE3" i="25" s="1"/>
  <c r="AF3" i="25" s="1"/>
  <c r="AG3" i="25" s="1"/>
  <c r="AH3" i="25" s="1"/>
  <c r="AI3" i="25" s="1"/>
  <c r="AJ3" i="25" s="1"/>
  <c r="AK3" i="25" s="1"/>
  <c r="AL3" i="25" s="1"/>
  <c r="AM3" i="25" s="1"/>
  <c r="AN3" i="25" s="1"/>
  <c r="AO3" i="25" s="1"/>
  <c r="AP3" i="25" s="1"/>
  <c r="AQ3" i="25" s="1"/>
  <c r="AR3" i="25" s="1"/>
  <c r="AS3" i="25" s="1"/>
  <c r="AT3" i="25" s="1"/>
  <c r="AU3" i="25" s="1"/>
  <c r="AV3" i="25" s="1"/>
  <c r="AW3" i="25" s="1"/>
  <c r="AX3" i="25" s="1"/>
  <c r="AY3" i="25" s="1"/>
  <c r="AZ3" i="25" s="1"/>
  <c r="BA3" i="25" s="1"/>
  <c r="BB3" i="25" s="1"/>
  <c r="BC3" i="25" s="1"/>
  <c r="BD3" i="25" s="1"/>
  <c r="BE3" i="25" s="1"/>
  <c r="BF3" i="25" s="1"/>
  <c r="BG3" i="25" s="1"/>
  <c r="BH3" i="25" s="1"/>
  <c r="BI3" i="25" s="1"/>
  <c r="BJ3" i="25" s="1"/>
  <c r="BK3" i="25" s="1"/>
  <c r="BL3" i="25" s="1"/>
  <c r="BM3" i="25" s="1"/>
  <c r="BN3" i="25" s="1"/>
  <c r="BO3" i="25" s="1"/>
  <c r="BP3" i="25" s="1"/>
  <c r="BQ3" i="25" s="1"/>
  <c r="BR3" i="25" s="1"/>
  <c r="BS3" i="25" s="1"/>
  <c r="BT3" i="25" s="1"/>
  <c r="BU3" i="25" s="1"/>
  <c r="BV3" i="25" s="1"/>
  <c r="BW3" i="25" s="1"/>
  <c r="BX3" i="25" s="1"/>
  <c r="BY3" i="25" s="1"/>
  <c r="AB2" i="25"/>
  <c r="AC2" i="25" s="1"/>
  <c r="AD2" i="25" s="1"/>
  <c r="AE2" i="25" s="1"/>
  <c r="AF2" i="25" s="1"/>
  <c r="AG2" i="25" s="1"/>
  <c r="AH2" i="25" s="1"/>
  <c r="AI2" i="25" s="1"/>
  <c r="AJ2" i="25" s="1"/>
  <c r="AK2" i="25" s="1"/>
  <c r="AL2" i="25" s="1"/>
  <c r="AM2" i="25" s="1"/>
  <c r="AN2" i="25" s="1"/>
  <c r="AO2" i="25" s="1"/>
  <c r="AP2" i="25" s="1"/>
  <c r="AQ2" i="25" s="1"/>
  <c r="AR2" i="25" s="1"/>
  <c r="AS2" i="25" s="1"/>
  <c r="AT2" i="25" s="1"/>
  <c r="AU2" i="25" s="1"/>
  <c r="AV2" i="25" s="1"/>
  <c r="AW2" i="25" s="1"/>
  <c r="AX2" i="25" s="1"/>
  <c r="AY2" i="25" s="1"/>
  <c r="AZ2" i="25" s="1"/>
  <c r="BA2" i="25" s="1"/>
  <c r="BB2" i="25" s="1"/>
  <c r="BC2" i="25" s="1"/>
  <c r="BD2" i="25" s="1"/>
  <c r="BE2" i="25" s="1"/>
  <c r="BF2" i="25" s="1"/>
  <c r="BG2" i="25" s="1"/>
  <c r="BH2" i="25" s="1"/>
  <c r="BI2" i="25" s="1"/>
  <c r="BJ2" i="25" s="1"/>
  <c r="BK2" i="25" s="1"/>
  <c r="BL2" i="25" s="1"/>
  <c r="BM2" i="25" s="1"/>
  <c r="BN2" i="25" s="1"/>
  <c r="BO2" i="25" s="1"/>
  <c r="BP2" i="25" s="1"/>
  <c r="BQ2" i="25" s="1"/>
  <c r="BR2" i="25" s="1"/>
  <c r="BS2" i="25" s="1"/>
  <c r="BT2" i="25" s="1"/>
  <c r="BU2" i="25" s="1"/>
  <c r="BV2" i="25" s="1"/>
  <c r="BW2" i="25" s="1"/>
  <c r="BX2" i="25" s="1"/>
  <c r="BY2" i="25" s="1"/>
  <c r="AB8" i="15"/>
  <c r="AC8" i="15" s="1"/>
  <c r="AD8" i="15" s="1"/>
  <c r="AE8" i="15" s="1"/>
  <c r="AF8" i="15" s="1"/>
  <c r="AG8" i="15" s="1"/>
  <c r="AH8" i="15" s="1"/>
  <c r="AI8" i="15" s="1"/>
  <c r="AJ8" i="15" s="1"/>
  <c r="AK8" i="15" s="1"/>
  <c r="AL8" i="15" s="1"/>
  <c r="AM8" i="15" s="1"/>
  <c r="AN8" i="15" s="1"/>
  <c r="AO8" i="15" s="1"/>
  <c r="AP8" i="15" s="1"/>
  <c r="AQ8" i="15" s="1"/>
  <c r="AR8" i="15" s="1"/>
  <c r="AS8" i="15" s="1"/>
  <c r="AT8" i="15" s="1"/>
  <c r="AU8" i="15" s="1"/>
  <c r="AV8" i="15" s="1"/>
  <c r="AW8" i="15" s="1"/>
  <c r="AX8" i="15" s="1"/>
  <c r="AY8" i="15" s="1"/>
  <c r="AZ8" i="15" s="1"/>
  <c r="BA8" i="15" s="1"/>
  <c r="BB8" i="15" s="1"/>
  <c r="BC8" i="15" s="1"/>
  <c r="BD8" i="15" s="1"/>
  <c r="BE8" i="15" s="1"/>
  <c r="BF8" i="15" s="1"/>
  <c r="BG8" i="15" s="1"/>
  <c r="BH8" i="15" s="1"/>
  <c r="BI8" i="15" s="1"/>
  <c r="BJ8" i="15" s="1"/>
  <c r="BK8" i="15" s="1"/>
  <c r="BL8" i="15" s="1"/>
  <c r="BM8" i="15" s="1"/>
  <c r="BN8" i="15" s="1"/>
  <c r="BO8" i="15" s="1"/>
  <c r="BP8" i="15" s="1"/>
  <c r="BQ8" i="15" s="1"/>
  <c r="BR8" i="15" s="1"/>
  <c r="BS8" i="15" s="1"/>
  <c r="BT8" i="15" s="1"/>
  <c r="BU8" i="15" s="1"/>
  <c r="BV8" i="15" s="1"/>
  <c r="BW8" i="15" s="1"/>
  <c r="BX8" i="15" s="1"/>
  <c r="BY8" i="15" s="1"/>
  <c r="AB7" i="15"/>
  <c r="AC7" i="15" s="1"/>
  <c r="AD7" i="15" s="1"/>
  <c r="AE7" i="15" s="1"/>
  <c r="AF7" i="15" s="1"/>
  <c r="AG7" i="15" s="1"/>
  <c r="AH7" i="15" s="1"/>
  <c r="AI7" i="15" s="1"/>
  <c r="AJ7" i="15" s="1"/>
  <c r="AK7" i="15" s="1"/>
  <c r="AL7" i="15" s="1"/>
  <c r="AM7" i="15" s="1"/>
  <c r="AN7" i="15" s="1"/>
  <c r="AO7" i="15" s="1"/>
  <c r="AP7" i="15" s="1"/>
  <c r="AQ7" i="15" s="1"/>
  <c r="AR7" i="15" s="1"/>
  <c r="AS7" i="15" s="1"/>
  <c r="AT7" i="15" s="1"/>
  <c r="AU7" i="15" s="1"/>
  <c r="AV7" i="15" s="1"/>
  <c r="AW7" i="15" s="1"/>
  <c r="AX7" i="15" s="1"/>
  <c r="AY7" i="15" s="1"/>
  <c r="AZ7" i="15" s="1"/>
  <c r="BA7" i="15" s="1"/>
  <c r="BB7" i="15" s="1"/>
  <c r="BC7" i="15" s="1"/>
  <c r="BD7" i="15" s="1"/>
  <c r="BE7" i="15" s="1"/>
  <c r="BF7" i="15" s="1"/>
  <c r="BG7" i="15" s="1"/>
  <c r="BH7" i="15" s="1"/>
  <c r="BI7" i="15" s="1"/>
  <c r="BJ7" i="15" s="1"/>
  <c r="BK7" i="15" s="1"/>
  <c r="BL7" i="15" s="1"/>
  <c r="BM7" i="15" s="1"/>
  <c r="BN7" i="15" s="1"/>
  <c r="BO7" i="15" s="1"/>
  <c r="BP7" i="15" s="1"/>
  <c r="BQ7" i="15" s="1"/>
  <c r="BR7" i="15" s="1"/>
  <c r="BS7" i="15" s="1"/>
  <c r="BT7" i="15" s="1"/>
  <c r="BU7" i="15" s="1"/>
  <c r="BV7" i="15" s="1"/>
  <c r="BW7" i="15" s="1"/>
  <c r="BX7" i="15" s="1"/>
  <c r="BY7" i="15" s="1"/>
  <c r="AB6" i="15"/>
  <c r="AC6" i="15" s="1"/>
  <c r="AD6" i="15" s="1"/>
  <c r="AE6" i="15" s="1"/>
  <c r="AF6" i="15" s="1"/>
  <c r="AG6" i="15" s="1"/>
  <c r="AH6" i="15" s="1"/>
  <c r="AI6" i="15" s="1"/>
  <c r="AJ6" i="15" s="1"/>
  <c r="AK6" i="15" s="1"/>
  <c r="AL6" i="15" s="1"/>
  <c r="AM6" i="15" s="1"/>
  <c r="AN6" i="15" s="1"/>
  <c r="AO6" i="15" s="1"/>
  <c r="AP6" i="15" s="1"/>
  <c r="AQ6" i="15" s="1"/>
  <c r="AR6" i="15" s="1"/>
  <c r="AS6" i="15" s="1"/>
  <c r="AT6" i="15" s="1"/>
  <c r="AU6" i="15" s="1"/>
  <c r="AV6" i="15" s="1"/>
  <c r="AW6" i="15" s="1"/>
  <c r="AX6" i="15" s="1"/>
  <c r="AY6" i="15" s="1"/>
  <c r="AZ6" i="15" s="1"/>
  <c r="BA6" i="15" s="1"/>
  <c r="BB6" i="15" s="1"/>
  <c r="BC6" i="15" s="1"/>
  <c r="BD6" i="15" s="1"/>
  <c r="BE6" i="15" s="1"/>
  <c r="BF6" i="15" s="1"/>
  <c r="BG6" i="15" s="1"/>
  <c r="BH6" i="15" s="1"/>
  <c r="BI6" i="15" s="1"/>
  <c r="BJ6" i="15" s="1"/>
  <c r="BK6" i="15" s="1"/>
  <c r="BL6" i="15" s="1"/>
  <c r="BM6" i="15" s="1"/>
  <c r="BN6" i="15" s="1"/>
  <c r="BO6" i="15" s="1"/>
  <c r="BP6" i="15" s="1"/>
  <c r="BQ6" i="15" s="1"/>
  <c r="BR6" i="15" s="1"/>
  <c r="BS6" i="15" s="1"/>
  <c r="BT6" i="15" s="1"/>
  <c r="BU6" i="15" s="1"/>
  <c r="BV6" i="15" s="1"/>
  <c r="BW6" i="15" s="1"/>
  <c r="BX6" i="15" s="1"/>
  <c r="BY6" i="15" s="1"/>
  <c r="AB5" i="15"/>
  <c r="AC5" i="15" s="1"/>
  <c r="AD5" i="15" s="1"/>
  <c r="AE5" i="15" s="1"/>
  <c r="AF5" i="15" s="1"/>
  <c r="AG5" i="15" s="1"/>
  <c r="AH5" i="15" s="1"/>
  <c r="AI5" i="15" s="1"/>
  <c r="AJ5" i="15" s="1"/>
  <c r="AK5" i="15" s="1"/>
  <c r="AL5" i="15" s="1"/>
  <c r="AM5" i="15" s="1"/>
  <c r="AN5" i="15" s="1"/>
  <c r="AO5" i="15" s="1"/>
  <c r="AP5" i="15" s="1"/>
  <c r="AQ5" i="15" s="1"/>
  <c r="AR5" i="15" s="1"/>
  <c r="AS5" i="15" s="1"/>
  <c r="AT5" i="15" s="1"/>
  <c r="AU5" i="15" s="1"/>
  <c r="AV5" i="15" s="1"/>
  <c r="AW5" i="15" s="1"/>
  <c r="AX5" i="15" s="1"/>
  <c r="AY5" i="15" s="1"/>
  <c r="AZ5" i="15" s="1"/>
  <c r="BA5" i="15" s="1"/>
  <c r="BB5" i="15" s="1"/>
  <c r="BC5" i="15" s="1"/>
  <c r="BD5" i="15" s="1"/>
  <c r="BE5" i="15" s="1"/>
  <c r="BF5" i="15" s="1"/>
  <c r="BG5" i="15" s="1"/>
  <c r="BH5" i="15" s="1"/>
  <c r="BI5" i="15" s="1"/>
  <c r="BJ5" i="15" s="1"/>
  <c r="BK5" i="15" s="1"/>
  <c r="BL5" i="15" s="1"/>
  <c r="BM5" i="15" s="1"/>
  <c r="BN5" i="15" s="1"/>
  <c r="BO5" i="15" s="1"/>
  <c r="BP5" i="15" s="1"/>
  <c r="BQ5" i="15" s="1"/>
  <c r="BR5" i="15" s="1"/>
  <c r="BS5" i="15" s="1"/>
  <c r="BT5" i="15" s="1"/>
  <c r="BU5" i="15" s="1"/>
  <c r="BV5" i="15" s="1"/>
  <c r="BW5" i="15" s="1"/>
  <c r="BX5" i="15" s="1"/>
  <c r="BY5" i="15" s="1"/>
  <c r="AB4" i="15"/>
  <c r="AC4" i="15" s="1"/>
  <c r="AD4" i="15" s="1"/>
  <c r="AE4" i="15" s="1"/>
  <c r="AF4" i="15" s="1"/>
  <c r="AG4" i="15" s="1"/>
  <c r="AH4" i="15" s="1"/>
  <c r="AI4" i="15" s="1"/>
  <c r="AJ4" i="15" s="1"/>
  <c r="AK4" i="15" s="1"/>
  <c r="AL4" i="15" s="1"/>
  <c r="AM4" i="15" s="1"/>
  <c r="AN4" i="15" s="1"/>
  <c r="AO4" i="15" s="1"/>
  <c r="AP4" i="15" s="1"/>
  <c r="AQ4" i="15" s="1"/>
  <c r="AR4" i="15" s="1"/>
  <c r="AS4" i="15" s="1"/>
  <c r="AT4" i="15" s="1"/>
  <c r="AU4" i="15" s="1"/>
  <c r="AV4" i="15" s="1"/>
  <c r="AW4" i="15" s="1"/>
  <c r="AX4" i="15" s="1"/>
  <c r="AY4" i="15" s="1"/>
  <c r="AZ4" i="15" s="1"/>
  <c r="BA4" i="15" s="1"/>
  <c r="BB4" i="15" s="1"/>
  <c r="BC4" i="15" s="1"/>
  <c r="BD4" i="15" s="1"/>
  <c r="BE4" i="15" s="1"/>
  <c r="BF4" i="15" s="1"/>
  <c r="BG4" i="15" s="1"/>
  <c r="BH4" i="15" s="1"/>
  <c r="BI4" i="15" s="1"/>
  <c r="BJ4" i="15" s="1"/>
  <c r="BK4" i="15" s="1"/>
  <c r="BL4" i="15" s="1"/>
  <c r="BM4" i="15" s="1"/>
  <c r="BN4" i="15" s="1"/>
  <c r="BO4" i="15" s="1"/>
  <c r="BP4" i="15" s="1"/>
  <c r="BQ4" i="15" s="1"/>
  <c r="BR4" i="15" s="1"/>
  <c r="BS4" i="15" s="1"/>
  <c r="BT4" i="15" s="1"/>
  <c r="BU4" i="15" s="1"/>
  <c r="BV4" i="15" s="1"/>
  <c r="BW4" i="15" s="1"/>
  <c r="BX4" i="15" s="1"/>
  <c r="BY4" i="15" s="1"/>
  <c r="AB2" i="15"/>
  <c r="AC2" i="15" s="1"/>
  <c r="AD2" i="15" s="1"/>
  <c r="AE2" i="15" s="1"/>
  <c r="AF2" i="15" s="1"/>
  <c r="AG2" i="15" s="1"/>
  <c r="AH2" i="15" s="1"/>
  <c r="AI2" i="15" s="1"/>
  <c r="AJ2" i="15" s="1"/>
  <c r="AK2" i="15" s="1"/>
  <c r="AL2" i="15" s="1"/>
  <c r="AM2" i="15" s="1"/>
  <c r="AN2" i="15" s="1"/>
  <c r="AO2" i="15" s="1"/>
  <c r="AP2" i="15" s="1"/>
  <c r="AQ2" i="15" s="1"/>
  <c r="AR2" i="15" s="1"/>
  <c r="AS2" i="15" s="1"/>
  <c r="AT2" i="15" s="1"/>
  <c r="AU2" i="15" s="1"/>
  <c r="AV2" i="15" s="1"/>
  <c r="AW2" i="15" s="1"/>
  <c r="AX2" i="15" s="1"/>
  <c r="AY2" i="15" s="1"/>
  <c r="AZ2" i="15" s="1"/>
  <c r="BA2" i="15" s="1"/>
  <c r="BB2" i="15" s="1"/>
  <c r="BC2" i="15" s="1"/>
  <c r="BD2" i="15" s="1"/>
  <c r="BE2" i="15" s="1"/>
  <c r="BF2" i="15" s="1"/>
  <c r="BG2" i="15" s="1"/>
  <c r="BH2" i="15" s="1"/>
  <c r="BI2" i="15" s="1"/>
  <c r="BJ2" i="15" s="1"/>
  <c r="BK2" i="15" s="1"/>
  <c r="BL2" i="15" s="1"/>
  <c r="BM2" i="15" s="1"/>
  <c r="BN2" i="15" s="1"/>
  <c r="BO2" i="15" s="1"/>
  <c r="BP2" i="15" s="1"/>
  <c r="BQ2" i="15" s="1"/>
  <c r="BR2" i="15" s="1"/>
  <c r="BS2" i="15" s="1"/>
  <c r="BT2" i="15" s="1"/>
  <c r="BU2" i="15" s="1"/>
  <c r="BV2" i="15" s="1"/>
  <c r="BW2" i="15" s="1"/>
  <c r="BX2" i="15" s="1"/>
  <c r="BY2" i="15" s="1"/>
  <c r="AB8" i="6"/>
  <c r="AC8" i="6" s="1"/>
  <c r="AD8" i="6" s="1"/>
  <c r="AE8" i="6" s="1"/>
  <c r="AF8" i="6" s="1"/>
  <c r="AG8" i="6" s="1"/>
  <c r="AH8" i="6" s="1"/>
  <c r="AI8" i="6" s="1"/>
  <c r="AJ8" i="6" s="1"/>
  <c r="AK8" i="6" s="1"/>
  <c r="AL8" i="6" s="1"/>
  <c r="AM8" i="6" s="1"/>
  <c r="AN8" i="6" s="1"/>
  <c r="AO8" i="6" s="1"/>
  <c r="AP8" i="6" s="1"/>
  <c r="AQ8" i="6" s="1"/>
  <c r="AR8" i="6" s="1"/>
  <c r="AS8" i="6" s="1"/>
  <c r="AT8" i="6" s="1"/>
  <c r="AU8" i="6" s="1"/>
  <c r="AV8" i="6" s="1"/>
  <c r="AW8" i="6" s="1"/>
  <c r="AX8" i="6" s="1"/>
  <c r="AY8" i="6" s="1"/>
  <c r="AZ8" i="6" s="1"/>
  <c r="BA8" i="6" s="1"/>
  <c r="BB8" i="6" s="1"/>
  <c r="BC8" i="6" s="1"/>
  <c r="BD8" i="6" s="1"/>
  <c r="BE8" i="6" s="1"/>
  <c r="BF8" i="6" s="1"/>
  <c r="BG8" i="6" s="1"/>
  <c r="BH8" i="6" s="1"/>
  <c r="BI8" i="6" s="1"/>
  <c r="BJ8" i="6" s="1"/>
  <c r="BK8" i="6" s="1"/>
  <c r="BL8" i="6" s="1"/>
  <c r="BM8" i="6" s="1"/>
  <c r="BN8" i="6" s="1"/>
  <c r="BO8" i="6" s="1"/>
  <c r="BP8" i="6" s="1"/>
  <c r="BQ8" i="6" s="1"/>
  <c r="BR8" i="6" s="1"/>
  <c r="BS8" i="6" s="1"/>
  <c r="BT8" i="6" s="1"/>
  <c r="BU8" i="6" s="1"/>
  <c r="BV8" i="6" s="1"/>
  <c r="BW8" i="6" s="1"/>
  <c r="BX8" i="6" s="1"/>
  <c r="BY8" i="6" s="1"/>
  <c r="AB5" i="6"/>
  <c r="AC5" i="6" s="1"/>
  <c r="AD5" i="6" s="1"/>
  <c r="AE5" i="6" s="1"/>
  <c r="AF5" i="6" s="1"/>
  <c r="AG5" i="6" s="1"/>
  <c r="AH5" i="6" s="1"/>
  <c r="AI5" i="6" s="1"/>
  <c r="AJ5" i="6" s="1"/>
  <c r="AK5" i="6" s="1"/>
  <c r="AL5" i="6" s="1"/>
  <c r="AM5" i="6" s="1"/>
  <c r="AN5" i="6" s="1"/>
  <c r="AO5" i="6" s="1"/>
  <c r="AP5" i="6" s="1"/>
  <c r="AQ5" i="6" s="1"/>
  <c r="AR5" i="6" s="1"/>
  <c r="AS5" i="6" s="1"/>
  <c r="AT5" i="6" s="1"/>
  <c r="AU5" i="6" s="1"/>
  <c r="AV5" i="6" s="1"/>
  <c r="AW5" i="6" s="1"/>
  <c r="AX5" i="6" s="1"/>
  <c r="AY5" i="6" s="1"/>
  <c r="AZ5" i="6" s="1"/>
  <c r="BA5" i="6" s="1"/>
  <c r="BB5" i="6" s="1"/>
  <c r="BC5" i="6" s="1"/>
  <c r="BD5" i="6" s="1"/>
  <c r="BE5" i="6" s="1"/>
  <c r="BF5" i="6" s="1"/>
  <c r="BG5" i="6" s="1"/>
  <c r="BH5" i="6" s="1"/>
  <c r="BI5" i="6" s="1"/>
  <c r="BJ5" i="6" s="1"/>
  <c r="BK5" i="6" s="1"/>
  <c r="BL5" i="6" s="1"/>
  <c r="BM5" i="6" s="1"/>
  <c r="BN5" i="6" s="1"/>
  <c r="BO5" i="6" s="1"/>
  <c r="BP5" i="6" s="1"/>
  <c r="BQ5" i="6" s="1"/>
  <c r="BR5" i="6" s="1"/>
  <c r="BS5" i="6" s="1"/>
  <c r="BT5" i="6" s="1"/>
  <c r="BU5" i="6" s="1"/>
  <c r="BV5" i="6" s="1"/>
  <c r="BW5" i="6" s="1"/>
  <c r="BX5" i="6" s="1"/>
  <c r="BY5" i="6" s="1"/>
  <c r="AB4" i="6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BJ4" i="6" s="1"/>
  <c r="BK4" i="6" s="1"/>
  <c r="BL4" i="6" s="1"/>
  <c r="BM4" i="6" s="1"/>
  <c r="BN4" i="6" s="1"/>
  <c r="BO4" i="6" s="1"/>
  <c r="BP4" i="6" s="1"/>
  <c r="BQ4" i="6" s="1"/>
  <c r="BR4" i="6" s="1"/>
  <c r="BS4" i="6" s="1"/>
  <c r="BT4" i="6" s="1"/>
  <c r="BU4" i="6" s="1"/>
  <c r="BV4" i="6" s="1"/>
  <c r="BW4" i="6" s="1"/>
  <c r="BX4" i="6" s="1"/>
  <c r="BY4" i="6" s="1"/>
  <c r="AB2" i="6"/>
  <c r="AC2" i="6" s="1"/>
  <c r="AD2" i="6" s="1"/>
  <c r="AE2" i="6" s="1"/>
  <c r="AF2" i="6" s="1"/>
  <c r="AG2" i="6" s="1"/>
  <c r="AH2" i="6" s="1"/>
  <c r="AI2" i="6" s="1"/>
  <c r="AJ2" i="6" s="1"/>
  <c r="AK2" i="6" s="1"/>
  <c r="AL2" i="6" s="1"/>
  <c r="AM2" i="6" s="1"/>
  <c r="AN2" i="6" s="1"/>
  <c r="AO2" i="6" s="1"/>
  <c r="AP2" i="6" s="1"/>
  <c r="AQ2" i="6" s="1"/>
  <c r="AR2" i="6" s="1"/>
  <c r="AS2" i="6" s="1"/>
  <c r="AT2" i="6" s="1"/>
  <c r="AU2" i="6" s="1"/>
  <c r="AV2" i="6" s="1"/>
  <c r="AW2" i="6" s="1"/>
  <c r="AX2" i="6" s="1"/>
  <c r="AY2" i="6" s="1"/>
  <c r="AZ2" i="6" s="1"/>
  <c r="BA2" i="6" s="1"/>
  <c r="BB2" i="6" s="1"/>
  <c r="BC2" i="6" s="1"/>
  <c r="BD2" i="6" s="1"/>
  <c r="BE2" i="6" s="1"/>
  <c r="BF2" i="6" s="1"/>
  <c r="BG2" i="6" s="1"/>
  <c r="BH2" i="6" s="1"/>
  <c r="BI2" i="6" s="1"/>
  <c r="BJ2" i="6" s="1"/>
  <c r="BK2" i="6" s="1"/>
  <c r="BL2" i="6" s="1"/>
  <c r="BM2" i="6" s="1"/>
  <c r="BN2" i="6" s="1"/>
  <c r="BO2" i="6" s="1"/>
  <c r="BP2" i="6" s="1"/>
  <c r="BQ2" i="6" s="1"/>
  <c r="BR2" i="6" s="1"/>
  <c r="BS2" i="6" s="1"/>
  <c r="BT2" i="6" s="1"/>
  <c r="BU2" i="6" s="1"/>
  <c r="BV2" i="6" s="1"/>
  <c r="BW2" i="6" s="1"/>
  <c r="BX2" i="6" s="1"/>
  <c r="BY2" i="6" s="1"/>
  <c r="AB3" i="5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AU3" i="5" s="1"/>
  <c r="AV3" i="5" s="1"/>
  <c r="AW3" i="5" s="1"/>
  <c r="AX3" i="5" s="1"/>
  <c r="AY3" i="5" s="1"/>
  <c r="AZ3" i="5" s="1"/>
  <c r="BA3" i="5" s="1"/>
  <c r="BB3" i="5" s="1"/>
  <c r="BC3" i="5" s="1"/>
  <c r="BD3" i="5" s="1"/>
  <c r="BE3" i="5" s="1"/>
  <c r="BF3" i="5" s="1"/>
  <c r="BG3" i="5" s="1"/>
  <c r="BH3" i="5" s="1"/>
  <c r="BI3" i="5" s="1"/>
  <c r="BJ3" i="5" s="1"/>
  <c r="BK3" i="5" s="1"/>
  <c r="BL3" i="5" s="1"/>
  <c r="BM3" i="5" s="1"/>
  <c r="BN3" i="5" s="1"/>
  <c r="BO3" i="5" s="1"/>
  <c r="BP3" i="5" s="1"/>
  <c r="BQ3" i="5" s="1"/>
  <c r="BR3" i="5" s="1"/>
  <c r="BS3" i="5" s="1"/>
  <c r="BT3" i="5" s="1"/>
  <c r="BU3" i="5" s="1"/>
  <c r="BV3" i="5" s="1"/>
  <c r="BW3" i="5" s="1"/>
  <c r="BX3" i="5" s="1"/>
  <c r="BY3" i="5" s="1"/>
  <c r="AB8" i="5"/>
  <c r="AC8" i="5" s="1"/>
  <c r="AD8" i="5" s="1"/>
  <c r="AE8" i="5" s="1"/>
  <c r="AF8" i="5" s="1"/>
  <c r="AG8" i="5" s="1"/>
  <c r="AH8" i="5" s="1"/>
  <c r="AI8" i="5" s="1"/>
  <c r="AJ8" i="5" s="1"/>
  <c r="AK8" i="5" s="1"/>
  <c r="AL8" i="5" s="1"/>
  <c r="AM8" i="5" s="1"/>
  <c r="AN8" i="5" s="1"/>
  <c r="AO8" i="5" s="1"/>
  <c r="AP8" i="5" s="1"/>
  <c r="AQ8" i="5" s="1"/>
  <c r="AR8" i="5" s="1"/>
  <c r="AS8" i="5" s="1"/>
  <c r="AT8" i="5" s="1"/>
  <c r="AU8" i="5" s="1"/>
  <c r="AV8" i="5" s="1"/>
  <c r="AW8" i="5" s="1"/>
  <c r="AX8" i="5" s="1"/>
  <c r="AY8" i="5" s="1"/>
  <c r="AZ8" i="5" s="1"/>
  <c r="BA8" i="5" s="1"/>
  <c r="BB8" i="5" s="1"/>
  <c r="BC8" i="5" s="1"/>
  <c r="BD8" i="5" s="1"/>
  <c r="BE8" i="5" s="1"/>
  <c r="BF8" i="5" s="1"/>
  <c r="BG8" i="5" s="1"/>
  <c r="BH8" i="5" s="1"/>
  <c r="BI8" i="5" s="1"/>
  <c r="BJ8" i="5" s="1"/>
  <c r="BK8" i="5" s="1"/>
  <c r="BL8" i="5" s="1"/>
  <c r="BM8" i="5" s="1"/>
  <c r="BN8" i="5" s="1"/>
  <c r="BO8" i="5" s="1"/>
  <c r="BP8" i="5" s="1"/>
  <c r="BQ8" i="5" s="1"/>
  <c r="BR8" i="5" s="1"/>
  <c r="BS8" i="5" s="1"/>
  <c r="BT8" i="5" s="1"/>
  <c r="BU8" i="5" s="1"/>
  <c r="BV8" i="5" s="1"/>
  <c r="BW8" i="5" s="1"/>
  <c r="BX8" i="5" s="1"/>
  <c r="BY8" i="5" s="1"/>
  <c r="C270" i="64"/>
  <c r="D270" i="64"/>
  <c r="C271" i="64"/>
  <c r="D271" i="64"/>
  <c r="C272" i="64"/>
  <c r="D272" i="64"/>
  <c r="C273" i="64"/>
  <c r="D273" i="64"/>
  <c r="C274" i="64"/>
  <c r="D274" i="64"/>
  <c r="C275" i="64"/>
  <c r="D275" i="64"/>
  <c r="C276" i="64"/>
  <c r="D276" i="64"/>
  <c r="C277" i="64"/>
  <c r="D277" i="64"/>
  <c r="C278" i="64"/>
  <c r="D278" i="64"/>
  <c r="C279" i="64"/>
  <c r="D279" i="64"/>
  <c r="C320" i="63"/>
  <c r="C321" i="63"/>
  <c r="C322" i="63"/>
  <c r="C323" i="63"/>
  <c r="C324" i="63"/>
  <c r="C325" i="63"/>
  <c r="C326" i="63"/>
  <c r="C327" i="63"/>
  <c r="C328" i="63"/>
  <c r="AB2" i="31" l="1"/>
  <c r="AC2" i="31" s="1"/>
  <c r="AD2" i="31" s="1"/>
  <c r="AE2" i="31" s="1"/>
  <c r="AF2" i="31" s="1"/>
  <c r="AG2" i="31" s="1"/>
  <c r="AH2" i="31" s="1"/>
  <c r="AI2" i="31" s="1"/>
  <c r="AJ2" i="31" s="1"/>
  <c r="AK2" i="31" s="1"/>
  <c r="AL2" i="31" s="1"/>
  <c r="AM2" i="31" s="1"/>
  <c r="AN2" i="31" s="1"/>
  <c r="AO2" i="31" s="1"/>
  <c r="AP2" i="31" s="1"/>
  <c r="AQ2" i="31" s="1"/>
  <c r="AR2" i="31" s="1"/>
  <c r="AS2" i="31" s="1"/>
  <c r="AT2" i="31" s="1"/>
  <c r="AU2" i="31" s="1"/>
  <c r="AV2" i="31" s="1"/>
  <c r="AW2" i="31" s="1"/>
  <c r="AX2" i="31" s="1"/>
  <c r="AY2" i="31" s="1"/>
  <c r="AZ2" i="31" s="1"/>
  <c r="BA2" i="31" s="1"/>
  <c r="BB2" i="31" s="1"/>
  <c r="BC2" i="31" s="1"/>
  <c r="BD2" i="31" s="1"/>
  <c r="BE2" i="31" s="1"/>
  <c r="BF2" i="31" s="1"/>
  <c r="BG2" i="31" s="1"/>
  <c r="BH2" i="31" s="1"/>
  <c r="BI2" i="31" s="1"/>
  <c r="BJ2" i="31" s="1"/>
  <c r="BK2" i="31" s="1"/>
  <c r="BL2" i="31" s="1"/>
  <c r="BM2" i="31" s="1"/>
  <c r="BN2" i="31" s="1"/>
  <c r="BO2" i="31" s="1"/>
  <c r="BP2" i="31" s="1"/>
  <c r="BQ2" i="31" s="1"/>
  <c r="BR2" i="31" s="1"/>
  <c r="BS2" i="31" s="1"/>
  <c r="BT2" i="31" s="1"/>
  <c r="BU2" i="31" s="1"/>
  <c r="BV2" i="31" s="1"/>
  <c r="BW2" i="31" s="1"/>
  <c r="BX2" i="31" s="1"/>
  <c r="BY2" i="31" s="1"/>
  <c r="AB3" i="30"/>
  <c r="AC3" i="30" s="1"/>
  <c r="AD3" i="30" s="1"/>
  <c r="AE3" i="30" s="1"/>
  <c r="AF3" i="30" s="1"/>
  <c r="AG3" i="30" s="1"/>
  <c r="AH3" i="30" s="1"/>
  <c r="AI3" i="30" s="1"/>
  <c r="AJ3" i="30" s="1"/>
  <c r="AK3" i="30" s="1"/>
  <c r="AL3" i="30" s="1"/>
  <c r="AM3" i="30" s="1"/>
  <c r="AN3" i="30" s="1"/>
  <c r="AO3" i="30" s="1"/>
  <c r="AP3" i="30" s="1"/>
  <c r="AQ3" i="30" s="1"/>
  <c r="AR3" i="30" s="1"/>
  <c r="AS3" i="30" s="1"/>
  <c r="AT3" i="30" s="1"/>
  <c r="AU3" i="30" s="1"/>
  <c r="AV3" i="30" s="1"/>
  <c r="AW3" i="30" s="1"/>
  <c r="AX3" i="30" s="1"/>
  <c r="AY3" i="30" s="1"/>
  <c r="AZ3" i="30" s="1"/>
  <c r="BA3" i="30" s="1"/>
  <c r="BB3" i="30" s="1"/>
  <c r="BC3" i="30" s="1"/>
  <c r="BD3" i="30" s="1"/>
  <c r="BE3" i="30" s="1"/>
  <c r="BF3" i="30" s="1"/>
  <c r="BG3" i="30" s="1"/>
  <c r="BH3" i="30" s="1"/>
  <c r="BI3" i="30" s="1"/>
  <c r="BJ3" i="30" s="1"/>
  <c r="BK3" i="30" s="1"/>
  <c r="BL3" i="30" s="1"/>
  <c r="BM3" i="30" s="1"/>
  <c r="BN3" i="30" s="1"/>
  <c r="BO3" i="30" s="1"/>
  <c r="BP3" i="30" s="1"/>
  <c r="BQ3" i="30" s="1"/>
  <c r="BR3" i="30" s="1"/>
  <c r="BS3" i="30" s="1"/>
  <c r="BT3" i="30" s="1"/>
  <c r="BU3" i="30" s="1"/>
  <c r="BV3" i="30" s="1"/>
  <c r="BW3" i="30" s="1"/>
  <c r="BX3" i="30" s="1"/>
  <c r="BY3" i="30" s="1"/>
  <c r="C258" i="64"/>
  <c r="D258" i="64"/>
  <c r="C259" i="64"/>
  <c r="D259" i="64"/>
  <c r="C260" i="64"/>
  <c r="D260" i="64"/>
  <c r="C261" i="64"/>
  <c r="D261" i="64"/>
  <c r="C262" i="64"/>
  <c r="D262" i="64"/>
  <c r="C263" i="64"/>
  <c r="D263" i="64"/>
  <c r="C264" i="64"/>
  <c r="D264" i="64"/>
  <c r="C265" i="64"/>
  <c r="D265" i="64"/>
  <c r="C266" i="64"/>
  <c r="D266" i="64"/>
  <c r="C267" i="64"/>
  <c r="D267" i="64"/>
  <c r="C268" i="64"/>
  <c r="D268" i="64"/>
  <c r="C269" i="64"/>
  <c r="D269" i="64"/>
  <c r="C308" i="63"/>
  <c r="C309" i="63"/>
  <c r="C310" i="63"/>
  <c r="C311" i="63"/>
  <c r="C312" i="63"/>
  <c r="C313" i="63"/>
  <c r="C314" i="63"/>
  <c r="C315" i="63"/>
  <c r="C316" i="63"/>
  <c r="C317" i="63"/>
  <c r="C318" i="63"/>
  <c r="C319" i="63"/>
  <c r="AA5" i="47" l="1"/>
  <c r="AB5" i="47" s="1"/>
  <c r="AC5" i="47" s="1"/>
  <c r="AD5" i="47" s="1"/>
  <c r="AE5" i="47" s="1"/>
  <c r="AF5" i="47" s="1"/>
  <c r="AG5" i="47" s="1"/>
  <c r="AH5" i="47" s="1"/>
  <c r="AI5" i="47" s="1"/>
  <c r="AJ5" i="47" s="1"/>
  <c r="AK5" i="47" s="1"/>
  <c r="AL5" i="47" s="1"/>
  <c r="AM5" i="47" s="1"/>
  <c r="AN5" i="47" s="1"/>
  <c r="AO5" i="47" s="1"/>
  <c r="AP5" i="47" s="1"/>
  <c r="AQ5" i="47" s="1"/>
  <c r="AR5" i="47" s="1"/>
  <c r="AS5" i="47" s="1"/>
  <c r="AT5" i="47" s="1"/>
  <c r="AU5" i="47" s="1"/>
  <c r="AV5" i="47" s="1"/>
  <c r="AW5" i="47" s="1"/>
  <c r="AX5" i="47" s="1"/>
  <c r="AY5" i="47" s="1"/>
  <c r="AZ5" i="47" s="1"/>
  <c r="BA5" i="47" s="1"/>
  <c r="BB5" i="47" s="1"/>
  <c r="BC5" i="47" s="1"/>
  <c r="BD5" i="47" s="1"/>
  <c r="BE5" i="47" s="1"/>
  <c r="BF5" i="47" s="1"/>
  <c r="BG5" i="47" s="1"/>
  <c r="BH5" i="47" s="1"/>
  <c r="BI5" i="47" s="1"/>
  <c r="BJ5" i="47" s="1"/>
  <c r="BK5" i="47" s="1"/>
  <c r="BL5" i="47" s="1"/>
  <c r="BM5" i="47" s="1"/>
  <c r="BN5" i="47" s="1"/>
  <c r="BO5" i="47" s="1"/>
  <c r="BP5" i="47" s="1"/>
  <c r="BQ5" i="47" s="1"/>
  <c r="BR5" i="47" s="1"/>
  <c r="BS5" i="47" s="1"/>
  <c r="BT5" i="47" s="1"/>
  <c r="BU5" i="47" s="1"/>
  <c r="BV5" i="47" s="1"/>
  <c r="BW5" i="47" s="1"/>
  <c r="BX5" i="47" s="1"/>
  <c r="BY5" i="47" s="1"/>
  <c r="AA4" i="47"/>
  <c r="AB4" i="47" s="1"/>
  <c r="AC4" i="47" s="1"/>
  <c r="AD4" i="47" s="1"/>
  <c r="AE4" i="47" s="1"/>
  <c r="AF4" i="47" s="1"/>
  <c r="AG4" i="47" s="1"/>
  <c r="AH4" i="47" s="1"/>
  <c r="AI4" i="47" s="1"/>
  <c r="AJ4" i="47" s="1"/>
  <c r="AK4" i="47" s="1"/>
  <c r="AL4" i="47" s="1"/>
  <c r="AM4" i="47" s="1"/>
  <c r="AN4" i="47" s="1"/>
  <c r="AO4" i="47" s="1"/>
  <c r="AP4" i="47" s="1"/>
  <c r="AQ4" i="47" s="1"/>
  <c r="AR4" i="47" s="1"/>
  <c r="AS4" i="47" s="1"/>
  <c r="AT4" i="47" s="1"/>
  <c r="AU4" i="47" s="1"/>
  <c r="AV4" i="47" s="1"/>
  <c r="AW4" i="47" s="1"/>
  <c r="AX4" i="47" s="1"/>
  <c r="AY4" i="47" s="1"/>
  <c r="AZ4" i="47" s="1"/>
  <c r="BA4" i="47" s="1"/>
  <c r="BB4" i="47" s="1"/>
  <c r="BC4" i="47" s="1"/>
  <c r="BD4" i="47" s="1"/>
  <c r="BE4" i="47" s="1"/>
  <c r="BF4" i="47" s="1"/>
  <c r="BG4" i="47" s="1"/>
  <c r="BH4" i="47" s="1"/>
  <c r="BI4" i="47" s="1"/>
  <c r="BJ4" i="47" s="1"/>
  <c r="BK4" i="47" s="1"/>
  <c r="BL4" i="47" s="1"/>
  <c r="BM4" i="47" s="1"/>
  <c r="BN4" i="47" s="1"/>
  <c r="BO4" i="47" s="1"/>
  <c r="BP4" i="47" s="1"/>
  <c r="BQ4" i="47" s="1"/>
  <c r="BR4" i="47" s="1"/>
  <c r="BS4" i="47" s="1"/>
  <c r="BT4" i="47" s="1"/>
  <c r="BU4" i="47" s="1"/>
  <c r="BV4" i="47" s="1"/>
  <c r="BW4" i="47" s="1"/>
  <c r="BX4" i="47" s="1"/>
  <c r="BY4" i="47" s="1"/>
  <c r="AA7" i="47"/>
  <c r="AB7" i="47" s="1"/>
  <c r="AC7" i="47" s="1"/>
  <c r="AD7" i="47" s="1"/>
  <c r="AE7" i="47" s="1"/>
  <c r="AF7" i="47" s="1"/>
  <c r="AG7" i="47" s="1"/>
  <c r="AH7" i="47" s="1"/>
  <c r="AI7" i="47" s="1"/>
  <c r="AJ7" i="47" s="1"/>
  <c r="AK7" i="47" s="1"/>
  <c r="AL7" i="47" s="1"/>
  <c r="AM7" i="47" s="1"/>
  <c r="AN7" i="47" s="1"/>
  <c r="AO7" i="47" s="1"/>
  <c r="AP7" i="47" s="1"/>
  <c r="AQ7" i="47" s="1"/>
  <c r="AR7" i="47" s="1"/>
  <c r="AS7" i="47" s="1"/>
  <c r="AT7" i="47" s="1"/>
  <c r="AU7" i="47" s="1"/>
  <c r="AV7" i="47" s="1"/>
  <c r="AW7" i="47" s="1"/>
  <c r="AX7" i="47" s="1"/>
  <c r="AY7" i="47" s="1"/>
  <c r="AZ7" i="47" s="1"/>
  <c r="BA7" i="47" s="1"/>
  <c r="BB7" i="47" s="1"/>
  <c r="BC7" i="47" s="1"/>
  <c r="BD7" i="47" s="1"/>
  <c r="BE7" i="47" s="1"/>
  <c r="BF7" i="47" s="1"/>
  <c r="BG7" i="47" s="1"/>
  <c r="BH7" i="47" s="1"/>
  <c r="BI7" i="47" s="1"/>
  <c r="BJ7" i="47" s="1"/>
  <c r="BK7" i="47" s="1"/>
  <c r="BL7" i="47" s="1"/>
  <c r="BM7" i="47" s="1"/>
  <c r="BN7" i="47" s="1"/>
  <c r="BO7" i="47" s="1"/>
  <c r="BP7" i="47" s="1"/>
  <c r="BQ7" i="47" s="1"/>
  <c r="BR7" i="47" s="1"/>
  <c r="BS7" i="47" s="1"/>
  <c r="BT7" i="47" s="1"/>
  <c r="BU7" i="47" s="1"/>
  <c r="BV7" i="47" s="1"/>
  <c r="BW7" i="47" s="1"/>
  <c r="BX7" i="47" s="1"/>
  <c r="BY7" i="47" s="1"/>
  <c r="AA8" i="47"/>
  <c r="AB8" i="47" s="1"/>
  <c r="AC8" i="47" s="1"/>
  <c r="AD8" i="47" s="1"/>
  <c r="AE8" i="47" s="1"/>
  <c r="AF8" i="47" s="1"/>
  <c r="AG8" i="47" s="1"/>
  <c r="AH8" i="47" s="1"/>
  <c r="AI8" i="47" s="1"/>
  <c r="AJ8" i="47" s="1"/>
  <c r="AK8" i="47" s="1"/>
  <c r="AL8" i="47" s="1"/>
  <c r="AM8" i="47" s="1"/>
  <c r="AN8" i="47" s="1"/>
  <c r="AO8" i="47" s="1"/>
  <c r="AP8" i="47" s="1"/>
  <c r="AQ8" i="47" s="1"/>
  <c r="AR8" i="47" s="1"/>
  <c r="AS8" i="47" s="1"/>
  <c r="AT8" i="47" s="1"/>
  <c r="AU8" i="47" s="1"/>
  <c r="AV8" i="47" s="1"/>
  <c r="AW8" i="47" s="1"/>
  <c r="AX8" i="47" s="1"/>
  <c r="AY8" i="47" s="1"/>
  <c r="AZ8" i="47" s="1"/>
  <c r="BA8" i="47" s="1"/>
  <c r="BB8" i="47" s="1"/>
  <c r="BC8" i="47" s="1"/>
  <c r="BD8" i="47" s="1"/>
  <c r="BE8" i="47" s="1"/>
  <c r="BF8" i="47" s="1"/>
  <c r="BG8" i="47" s="1"/>
  <c r="BH8" i="47" s="1"/>
  <c r="BI8" i="47" s="1"/>
  <c r="BJ8" i="47" s="1"/>
  <c r="BK8" i="47" s="1"/>
  <c r="BL8" i="47" s="1"/>
  <c r="BM8" i="47" s="1"/>
  <c r="BN8" i="47" s="1"/>
  <c r="BO8" i="47" s="1"/>
  <c r="BP8" i="47" s="1"/>
  <c r="BQ8" i="47" s="1"/>
  <c r="BR8" i="47" s="1"/>
  <c r="BS8" i="47" s="1"/>
  <c r="BT8" i="47" s="1"/>
  <c r="BU8" i="47" s="1"/>
  <c r="BV8" i="47" s="1"/>
  <c r="BW8" i="47" s="1"/>
  <c r="BX8" i="47" s="1"/>
  <c r="BY8" i="47" s="1"/>
  <c r="AA9" i="47"/>
  <c r="AB9" i="47" s="1"/>
  <c r="AC9" i="47" s="1"/>
  <c r="AD9" i="47" s="1"/>
  <c r="AE9" i="47" s="1"/>
  <c r="AF9" i="47" s="1"/>
  <c r="AG9" i="47" s="1"/>
  <c r="AH9" i="47" s="1"/>
  <c r="AI9" i="47" s="1"/>
  <c r="AJ9" i="47" s="1"/>
  <c r="AK9" i="47" s="1"/>
  <c r="AL9" i="47" s="1"/>
  <c r="AM9" i="47" s="1"/>
  <c r="AN9" i="47" s="1"/>
  <c r="AO9" i="47" s="1"/>
  <c r="AP9" i="47" s="1"/>
  <c r="AQ9" i="47" s="1"/>
  <c r="AR9" i="47" s="1"/>
  <c r="AS9" i="47" s="1"/>
  <c r="AT9" i="47" s="1"/>
  <c r="AU9" i="47" s="1"/>
  <c r="AV9" i="47" s="1"/>
  <c r="AW9" i="47" s="1"/>
  <c r="AX9" i="47" s="1"/>
  <c r="AY9" i="47" s="1"/>
  <c r="AZ9" i="47" s="1"/>
  <c r="BA9" i="47" s="1"/>
  <c r="BB9" i="47" s="1"/>
  <c r="BC9" i="47" s="1"/>
  <c r="BD9" i="47" s="1"/>
  <c r="BE9" i="47" s="1"/>
  <c r="BF9" i="47" s="1"/>
  <c r="BG9" i="47" s="1"/>
  <c r="BH9" i="47" s="1"/>
  <c r="BI9" i="47" s="1"/>
  <c r="BJ9" i="47" s="1"/>
  <c r="BK9" i="47" s="1"/>
  <c r="BL9" i="47" s="1"/>
  <c r="BM9" i="47" s="1"/>
  <c r="BN9" i="47" s="1"/>
  <c r="BO9" i="47" s="1"/>
  <c r="BP9" i="47" s="1"/>
  <c r="BQ9" i="47" s="1"/>
  <c r="BR9" i="47" s="1"/>
  <c r="BS9" i="47" s="1"/>
  <c r="BT9" i="47" s="1"/>
  <c r="BU9" i="47" s="1"/>
  <c r="BV9" i="47" s="1"/>
  <c r="BW9" i="47" s="1"/>
  <c r="BX9" i="47" s="1"/>
  <c r="BY9" i="47" s="1"/>
  <c r="AA3" i="47"/>
  <c r="AB3" i="47" s="1"/>
  <c r="AC3" i="47" s="1"/>
  <c r="AD3" i="47" s="1"/>
  <c r="AE3" i="47" s="1"/>
  <c r="AF3" i="47" s="1"/>
  <c r="AG3" i="47" s="1"/>
  <c r="AH3" i="47" s="1"/>
  <c r="AI3" i="47" s="1"/>
  <c r="AJ3" i="47" s="1"/>
  <c r="AK3" i="47" s="1"/>
  <c r="AL3" i="47" s="1"/>
  <c r="AM3" i="47" s="1"/>
  <c r="AN3" i="47" s="1"/>
  <c r="AO3" i="47" s="1"/>
  <c r="AP3" i="47" s="1"/>
  <c r="AQ3" i="47" s="1"/>
  <c r="AR3" i="47" s="1"/>
  <c r="AS3" i="47" s="1"/>
  <c r="AT3" i="47" s="1"/>
  <c r="AU3" i="47" s="1"/>
  <c r="AV3" i="47" s="1"/>
  <c r="AW3" i="47" s="1"/>
  <c r="AX3" i="47" s="1"/>
  <c r="AY3" i="47" s="1"/>
  <c r="AZ3" i="47" s="1"/>
  <c r="BA3" i="47" s="1"/>
  <c r="BB3" i="47" s="1"/>
  <c r="BC3" i="47" s="1"/>
  <c r="BD3" i="47" s="1"/>
  <c r="BE3" i="47" s="1"/>
  <c r="BF3" i="47" s="1"/>
  <c r="BG3" i="47" s="1"/>
  <c r="BH3" i="47" s="1"/>
  <c r="BI3" i="47" s="1"/>
  <c r="BJ3" i="47" s="1"/>
  <c r="BK3" i="47" s="1"/>
  <c r="BL3" i="47" s="1"/>
  <c r="BM3" i="47" s="1"/>
  <c r="BN3" i="47" s="1"/>
  <c r="BO3" i="47" s="1"/>
  <c r="BP3" i="47" s="1"/>
  <c r="BQ3" i="47" s="1"/>
  <c r="BR3" i="47" s="1"/>
  <c r="BS3" i="47" s="1"/>
  <c r="BT3" i="47" s="1"/>
  <c r="BU3" i="47" s="1"/>
  <c r="BV3" i="47" s="1"/>
  <c r="BW3" i="47" s="1"/>
  <c r="BX3" i="47" s="1"/>
  <c r="BY3" i="47" s="1"/>
  <c r="AA6" i="47"/>
  <c r="AB6" i="47" s="1"/>
  <c r="AC6" i="47" s="1"/>
  <c r="AD6" i="47" s="1"/>
  <c r="AE6" i="47" s="1"/>
  <c r="AF6" i="47" s="1"/>
  <c r="AG6" i="47" s="1"/>
  <c r="AH6" i="47" s="1"/>
  <c r="AI6" i="47" s="1"/>
  <c r="AJ6" i="47" s="1"/>
  <c r="AK6" i="47" s="1"/>
  <c r="AL6" i="47" s="1"/>
  <c r="AM6" i="47" s="1"/>
  <c r="AN6" i="47" s="1"/>
  <c r="AO6" i="47" s="1"/>
  <c r="AP6" i="47" s="1"/>
  <c r="AQ6" i="47" s="1"/>
  <c r="AR6" i="47" s="1"/>
  <c r="AS6" i="47" s="1"/>
  <c r="AT6" i="47" s="1"/>
  <c r="AU6" i="47" s="1"/>
  <c r="AV6" i="47" s="1"/>
  <c r="AW6" i="47" s="1"/>
  <c r="AX6" i="47" s="1"/>
  <c r="AY6" i="47" s="1"/>
  <c r="AZ6" i="47" s="1"/>
  <c r="BA6" i="47" s="1"/>
  <c r="BB6" i="47" s="1"/>
  <c r="BC6" i="47" s="1"/>
  <c r="BD6" i="47" s="1"/>
  <c r="BE6" i="47" s="1"/>
  <c r="BF6" i="47" s="1"/>
  <c r="BG6" i="47" s="1"/>
  <c r="BH6" i="47" s="1"/>
  <c r="BI6" i="47" s="1"/>
  <c r="BJ6" i="47" s="1"/>
  <c r="BK6" i="47" s="1"/>
  <c r="BL6" i="47" s="1"/>
  <c r="BM6" i="47" s="1"/>
  <c r="BN6" i="47" s="1"/>
  <c r="BO6" i="47" s="1"/>
  <c r="BP6" i="47" s="1"/>
  <c r="BQ6" i="47" s="1"/>
  <c r="BR6" i="47" s="1"/>
  <c r="BS6" i="47" s="1"/>
  <c r="BT6" i="47" s="1"/>
  <c r="BU6" i="47" s="1"/>
  <c r="BV6" i="47" s="1"/>
  <c r="BW6" i="47" s="1"/>
  <c r="BX6" i="47" s="1"/>
  <c r="BY6" i="47" s="1"/>
  <c r="AA2" i="9"/>
  <c r="AA2" i="47" s="1"/>
  <c r="AB2" i="47" s="1"/>
  <c r="AC2" i="47" s="1"/>
  <c r="AD2" i="47" s="1"/>
  <c r="AE2" i="47" s="1"/>
  <c r="AF2" i="47" s="1"/>
  <c r="AG2" i="47" s="1"/>
  <c r="AH2" i="47" s="1"/>
  <c r="AI2" i="47" s="1"/>
  <c r="AJ2" i="47" s="1"/>
  <c r="AK2" i="47" s="1"/>
  <c r="AL2" i="47" s="1"/>
  <c r="AM2" i="47" s="1"/>
  <c r="AN2" i="47" s="1"/>
  <c r="AO2" i="47" s="1"/>
  <c r="AP2" i="47" s="1"/>
  <c r="AQ2" i="47" s="1"/>
  <c r="AR2" i="47" s="1"/>
  <c r="AS2" i="47" s="1"/>
  <c r="AT2" i="47" s="1"/>
  <c r="AU2" i="47" s="1"/>
  <c r="AV2" i="47" s="1"/>
  <c r="AW2" i="47" s="1"/>
  <c r="AX2" i="47" s="1"/>
  <c r="AY2" i="47" s="1"/>
  <c r="AZ2" i="47" s="1"/>
  <c r="BA2" i="47" s="1"/>
  <c r="BB2" i="47" s="1"/>
  <c r="BC2" i="47" s="1"/>
  <c r="BD2" i="47" s="1"/>
  <c r="BE2" i="47" s="1"/>
  <c r="BF2" i="47" s="1"/>
  <c r="BG2" i="47" s="1"/>
  <c r="BH2" i="47" s="1"/>
  <c r="BI2" i="47" s="1"/>
  <c r="BJ2" i="47" s="1"/>
  <c r="BK2" i="47" s="1"/>
  <c r="BL2" i="47" s="1"/>
  <c r="BM2" i="47" s="1"/>
  <c r="BN2" i="47" s="1"/>
  <c r="BO2" i="47" s="1"/>
  <c r="BP2" i="47" s="1"/>
  <c r="BQ2" i="47" s="1"/>
  <c r="BR2" i="47" s="1"/>
  <c r="BS2" i="47" s="1"/>
  <c r="BT2" i="47" s="1"/>
  <c r="BU2" i="47" s="1"/>
  <c r="BV2" i="47" s="1"/>
  <c r="BW2" i="47" s="1"/>
  <c r="BX2" i="47" s="1"/>
  <c r="BY2" i="47" s="1"/>
  <c r="AB2" i="9" l="1"/>
  <c r="AC2" i="9" s="1"/>
  <c r="AD2" i="9" s="1"/>
  <c r="AE2" i="9" s="1"/>
  <c r="AF2" i="9" s="1"/>
  <c r="AG2" i="9" s="1"/>
  <c r="AH2" i="9" s="1"/>
  <c r="AI2" i="9" s="1"/>
  <c r="AJ2" i="9" s="1"/>
  <c r="AK2" i="9" s="1"/>
  <c r="AL2" i="9" s="1"/>
  <c r="AM2" i="9" s="1"/>
  <c r="AN2" i="9" s="1"/>
  <c r="AO2" i="9" s="1"/>
  <c r="AP2" i="9" s="1"/>
  <c r="AQ2" i="9" s="1"/>
  <c r="AR2" i="9" s="1"/>
  <c r="AS2" i="9" s="1"/>
  <c r="AT2" i="9" s="1"/>
  <c r="AU2" i="9" s="1"/>
  <c r="AV2" i="9" s="1"/>
  <c r="AW2" i="9" s="1"/>
  <c r="AX2" i="9" s="1"/>
  <c r="AY2" i="9" s="1"/>
  <c r="AZ2" i="9" s="1"/>
  <c r="BA2" i="9" s="1"/>
  <c r="BB2" i="9" s="1"/>
  <c r="BC2" i="9" s="1"/>
  <c r="BD2" i="9" s="1"/>
  <c r="BE2" i="9" s="1"/>
  <c r="BF2" i="9" s="1"/>
  <c r="BG2" i="9" s="1"/>
  <c r="BH2" i="9" s="1"/>
  <c r="BI2" i="9" s="1"/>
  <c r="BJ2" i="9" s="1"/>
  <c r="BK2" i="9" s="1"/>
  <c r="BL2" i="9" s="1"/>
  <c r="BM2" i="9" s="1"/>
  <c r="BN2" i="9" s="1"/>
  <c r="BO2" i="9" s="1"/>
  <c r="BP2" i="9" s="1"/>
  <c r="BQ2" i="9" s="1"/>
  <c r="BR2" i="9" s="1"/>
  <c r="BS2" i="9" s="1"/>
  <c r="BT2" i="9" s="1"/>
  <c r="BU2" i="9" s="1"/>
  <c r="BV2" i="9" s="1"/>
  <c r="BW2" i="9" s="1"/>
  <c r="BX2" i="9" s="1"/>
  <c r="BY2" i="9" s="1"/>
  <c r="E6" i="30"/>
  <c r="E6" i="55" s="1"/>
  <c r="F9" i="30"/>
  <c r="F9" i="55" s="1"/>
  <c r="H9" i="30"/>
  <c r="H9" i="55" s="1"/>
  <c r="I6" i="30"/>
  <c r="I6" i="55" s="1"/>
  <c r="J9" i="30"/>
  <c r="J9" i="55" s="1"/>
  <c r="K6" i="30"/>
  <c r="K6" i="55" s="1"/>
  <c r="L6" i="30"/>
  <c r="L6" i="55" s="1"/>
  <c r="M6" i="30"/>
  <c r="M6" i="55" s="1"/>
  <c r="N9" i="30"/>
  <c r="N9" i="55" s="1"/>
  <c r="O6" i="30"/>
  <c r="O6" i="55" s="1"/>
  <c r="P9" i="30"/>
  <c r="P9" i="55" s="1"/>
  <c r="Q6" i="30"/>
  <c r="Q6" i="55" s="1"/>
  <c r="R9" i="30"/>
  <c r="R9" i="55" s="1"/>
  <c r="S6" i="30"/>
  <c r="S6" i="55" s="1"/>
  <c r="T6" i="30"/>
  <c r="T6" i="55" s="1"/>
  <c r="U9" i="30"/>
  <c r="U9" i="55" s="1"/>
  <c r="V9" i="30"/>
  <c r="V9" i="55" s="1"/>
  <c r="W6" i="30"/>
  <c r="W6" i="55" s="1"/>
  <c r="X9" i="30"/>
  <c r="X9" i="55" s="1"/>
  <c r="Y6" i="30"/>
  <c r="Y6" i="55" s="1"/>
  <c r="Z9" i="30"/>
  <c r="Z9" i="55" s="1"/>
  <c r="AA6" i="30"/>
  <c r="AB6" i="30" l="1"/>
  <c r="AC6" i="30" s="1"/>
  <c r="AD6" i="30" s="1"/>
  <c r="AE6" i="30" s="1"/>
  <c r="AF6" i="30" s="1"/>
  <c r="AG6" i="30" s="1"/>
  <c r="AH6" i="30" s="1"/>
  <c r="AI6" i="30" s="1"/>
  <c r="AJ6" i="30" s="1"/>
  <c r="AK6" i="30" s="1"/>
  <c r="AL6" i="30" s="1"/>
  <c r="AM6" i="30" s="1"/>
  <c r="AN6" i="30" s="1"/>
  <c r="AO6" i="30" s="1"/>
  <c r="AP6" i="30" s="1"/>
  <c r="AQ6" i="30" s="1"/>
  <c r="AR6" i="30" s="1"/>
  <c r="AS6" i="30" s="1"/>
  <c r="AT6" i="30" s="1"/>
  <c r="AU6" i="30" s="1"/>
  <c r="AV6" i="30" s="1"/>
  <c r="AW6" i="30" s="1"/>
  <c r="AX6" i="30" s="1"/>
  <c r="AY6" i="30" s="1"/>
  <c r="AZ6" i="30" s="1"/>
  <c r="BA6" i="30" s="1"/>
  <c r="BB6" i="30" s="1"/>
  <c r="BC6" i="30" s="1"/>
  <c r="BD6" i="30" s="1"/>
  <c r="BE6" i="30" s="1"/>
  <c r="BF6" i="30" s="1"/>
  <c r="BG6" i="30" s="1"/>
  <c r="BH6" i="30" s="1"/>
  <c r="BI6" i="30" s="1"/>
  <c r="BJ6" i="30" s="1"/>
  <c r="BK6" i="30" s="1"/>
  <c r="BL6" i="30" s="1"/>
  <c r="BM6" i="30" s="1"/>
  <c r="BN6" i="30" s="1"/>
  <c r="BO6" i="30" s="1"/>
  <c r="BP6" i="30" s="1"/>
  <c r="BQ6" i="30" s="1"/>
  <c r="BR6" i="30" s="1"/>
  <c r="BS6" i="30" s="1"/>
  <c r="BT6" i="30" s="1"/>
  <c r="BU6" i="30" s="1"/>
  <c r="BV6" i="30" s="1"/>
  <c r="BW6" i="30" s="1"/>
  <c r="BX6" i="30" s="1"/>
  <c r="BY6" i="30" s="1"/>
  <c r="AA6" i="55"/>
  <c r="J6" i="30"/>
  <c r="J6" i="55" s="1"/>
  <c r="H6" i="30"/>
  <c r="H6" i="55" s="1"/>
  <c r="Z6" i="30"/>
  <c r="Z6" i="55" s="1"/>
  <c r="F6" i="30"/>
  <c r="F6" i="55" s="1"/>
  <c r="V6" i="30"/>
  <c r="V6" i="55" s="1"/>
  <c r="X6" i="30"/>
  <c r="X6" i="55" s="1"/>
  <c r="R6" i="30"/>
  <c r="R6" i="55" s="1"/>
  <c r="P6" i="30"/>
  <c r="P6" i="55" s="1"/>
  <c r="N6" i="30"/>
  <c r="N6" i="55" s="1"/>
  <c r="M9" i="30"/>
  <c r="M9" i="55" s="1"/>
  <c r="E9" i="30"/>
  <c r="E9" i="55" s="1"/>
  <c r="U6" i="30"/>
  <c r="U6" i="55" s="1"/>
  <c r="T9" i="30"/>
  <c r="T9" i="55" s="1"/>
  <c r="L9" i="30"/>
  <c r="L9" i="55" s="1"/>
  <c r="AA9" i="30"/>
  <c r="S9" i="30"/>
  <c r="S9" i="55" s="1"/>
  <c r="K9" i="30"/>
  <c r="K9" i="55" s="1"/>
  <c r="Y9" i="30"/>
  <c r="Y9" i="55" s="1"/>
  <c r="Q9" i="30"/>
  <c r="Q9" i="55" s="1"/>
  <c r="I9" i="30"/>
  <c r="I9" i="55" s="1"/>
  <c r="W9" i="30"/>
  <c r="W9" i="55" s="1"/>
  <c r="O9" i="30"/>
  <c r="O9" i="55" s="1"/>
  <c r="G9" i="30"/>
  <c r="G9" i="55" s="1"/>
  <c r="C298" i="63"/>
  <c r="C299" i="63"/>
  <c r="C300" i="63"/>
  <c r="C301" i="63"/>
  <c r="C302" i="63"/>
  <c r="C303" i="63"/>
  <c r="C304" i="63"/>
  <c r="C305" i="63"/>
  <c r="C306" i="63"/>
  <c r="C307" i="63"/>
  <c r="AB9" i="30" l="1"/>
  <c r="AC9" i="30" s="1"/>
  <c r="AD9" i="30" s="1"/>
  <c r="AE9" i="30" s="1"/>
  <c r="AF9" i="30" s="1"/>
  <c r="AG9" i="30" s="1"/>
  <c r="AH9" i="30" s="1"/>
  <c r="AI9" i="30" s="1"/>
  <c r="AJ9" i="30" s="1"/>
  <c r="AK9" i="30" s="1"/>
  <c r="AL9" i="30" s="1"/>
  <c r="AM9" i="30" s="1"/>
  <c r="AN9" i="30" s="1"/>
  <c r="AO9" i="30" s="1"/>
  <c r="AP9" i="30" s="1"/>
  <c r="AQ9" i="30" s="1"/>
  <c r="AR9" i="30" s="1"/>
  <c r="AS9" i="30" s="1"/>
  <c r="AT9" i="30" s="1"/>
  <c r="AU9" i="30" s="1"/>
  <c r="AV9" i="30" s="1"/>
  <c r="AW9" i="30" s="1"/>
  <c r="AX9" i="30" s="1"/>
  <c r="AY9" i="30" s="1"/>
  <c r="AZ9" i="30" s="1"/>
  <c r="BA9" i="30" s="1"/>
  <c r="BB9" i="30" s="1"/>
  <c r="BC9" i="30" s="1"/>
  <c r="BD9" i="30" s="1"/>
  <c r="BE9" i="30" s="1"/>
  <c r="BF9" i="30" s="1"/>
  <c r="BG9" i="30" s="1"/>
  <c r="BH9" i="30" s="1"/>
  <c r="BI9" i="30" s="1"/>
  <c r="BJ9" i="30" s="1"/>
  <c r="BK9" i="30" s="1"/>
  <c r="BL9" i="30" s="1"/>
  <c r="BM9" i="30" s="1"/>
  <c r="BN9" i="30" s="1"/>
  <c r="BO9" i="30" s="1"/>
  <c r="BP9" i="30" s="1"/>
  <c r="BQ9" i="30" s="1"/>
  <c r="BR9" i="30" s="1"/>
  <c r="BS9" i="30" s="1"/>
  <c r="BT9" i="30" s="1"/>
  <c r="BU9" i="30" s="1"/>
  <c r="BV9" i="30" s="1"/>
  <c r="BW9" i="30" s="1"/>
  <c r="BX9" i="30" s="1"/>
  <c r="BY9" i="30" s="1"/>
  <c r="AA9" i="55"/>
  <c r="B9" i="30"/>
  <c r="B9" i="55" s="1"/>
  <c r="B6" i="30"/>
  <c r="B6" i="55" s="1"/>
  <c r="C9" i="30" l="1"/>
  <c r="C9" i="55" s="1"/>
  <c r="C6" i="30"/>
  <c r="C6" i="55" s="1"/>
  <c r="C244" i="64"/>
  <c r="D244" i="64"/>
  <c r="C245" i="64"/>
  <c r="D245" i="64"/>
  <c r="C246" i="64"/>
  <c r="D246" i="64"/>
  <c r="C247" i="64"/>
  <c r="D247" i="64"/>
  <c r="C248" i="64"/>
  <c r="D248" i="64"/>
  <c r="C249" i="64"/>
  <c r="D249" i="64"/>
  <c r="C250" i="64"/>
  <c r="D250" i="64"/>
  <c r="C251" i="64"/>
  <c r="D251" i="64"/>
  <c r="C252" i="64"/>
  <c r="D252" i="64"/>
  <c r="C253" i="64"/>
  <c r="D253" i="64"/>
  <c r="C254" i="64"/>
  <c r="D254" i="64"/>
  <c r="C255" i="64"/>
  <c r="D255" i="64"/>
  <c r="C256" i="64"/>
  <c r="D256" i="64"/>
  <c r="C257" i="64"/>
  <c r="D257" i="64"/>
  <c r="C294" i="63"/>
  <c r="C295" i="63"/>
  <c r="C296" i="63"/>
  <c r="C297" i="63"/>
  <c r="AB2" i="56"/>
  <c r="AC2" i="56" s="1"/>
  <c r="AD2" i="56" s="1"/>
  <c r="AE2" i="56" s="1"/>
  <c r="AF2" i="56" s="1"/>
  <c r="AG2" i="56" s="1"/>
  <c r="AH2" i="56" s="1"/>
  <c r="AI2" i="56" s="1"/>
  <c r="AJ2" i="56" s="1"/>
  <c r="AK2" i="56" s="1"/>
  <c r="AL2" i="56" s="1"/>
  <c r="AM2" i="56" s="1"/>
  <c r="AN2" i="56" s="1"/>
  <c r="AO2" i="56" s="1"/>
  <c r="AP2" i="56" s="1"/>
  <c r="AQ2" i="56" s="1"/>
  <c r="AR2" i="56" s="1"/>
  <c r="AS2" i="56" s="1"/>
  <c r="AT2" i="56" s="1"/>
  <c r="AU2" i="56" s="1"/>
  <c r="AV2" i="56" s="1"/>
  <c r="AW2" i="56" s="1"/>
  <c r="AX2" i="56" s="1"/>
  <c r="AY2" i="56" s="1"/>
  <c r="AZ2" i="56" s="1"/>
  <c r="BA2" i="56" s="1"/>
  <c r="BB2" i="56" s="1"/>
  <c r="BC2" i="56" s="1"/>
  <c r="BD2" i="56" s="1"/>
  <c r="BE2" i="56" s="1"/>
  <c r="BF2" i="56" s="1"/>
  <c r="BG2" i="56" s="1"/>
  <c r="BH2" i="56" s="1"/>
  <c r="BI2" i="56" s="1"/>
  <c r="BJ2" i="56" s="1"/>
  <c r="BK2" i="56" s="1"/>
  <c r="BL2" i="56" s="1"/>
  <c r="BM2" i="56" s="1"/>
  <c r="BN2" i="56" s="1"/>
  <c r="BO2" i="56" s="1"/>
  <c r="BP2" i="56" s="1"/>
  <c r="BQ2" i="56" s="1"/>
  <c r="BR2" i="56" s="1"/>
  <c r="BS2" i="56" s="1"/>
  <c r="BT2" i="56" s="1"/>
  <c r="BU2" i="56" s="1"/>
  <c r="BV2" i="56" s="1"/>
  <c r="BW2" i="56" s="1"/>
  <c r="BX2" i="56" s="1"/>
  <c r="BY2" i="56" s="1"/>
  <c r="AB3" i="56"/>
  <c r="AC3" i="56" s="1"/>
  <c r="AD3" i="56" s="1"/>
  <c r="AE3" i="56" s="1"/>
  <c r="AF3" i="56" s="1"/>
  <c r="AG3" i="56" s="1"/>
  <c r="AH3" i="56" s="1"/>
  <c r="AI3" i="56" s="1"/>
  <c r="AJ3" i="56" s="1"/>
  <c r="AK3" i="56" s="1"/>
  <c r="AL3" i="56" s="1"/>
  <c r="AM3" i="56" s="1"/>
  <c r="AN3" i="56" s="1"/>
  <c r="AO3" i="56" s="1"/>
  <c r="AP3" i="56" s="1"/>
  <c r="AQ3" i="56" s="1"/>
  <c r="AR3" i="56" s="1"/>
  <c r="AS3" i="56" s="1"/>
  <c r="AT3" i="56" s="1"/>
  <c r="AU3" i="56" s="1"/>
  <c r="AV3" i="56" s="1"/>
  <c r="AW3" i="56" s="1"/>
  <c r="AX3" i="56" s="1"/>
  <c r="AY3" i="56" s="1"/>
  <c r="AZ3" i="56" s="1"/>
  <c r="BA3" i="56" s="1"/>
  <c r="BB3" i="56" s="1"/>
  <c r="BC3" i="56" s="1"/>
  <c r="BD3" i="56" s="1"/>
  <c r="BE3" i="56" s="1"/>
  <c r="BF3" i="56" s="1"/>
  <c r="BG3" i="56" s="1"/>
  <c r="BH3" i="56" s="1"/>
  <c r="BI3" i="56" s="1"/>
  <c r="BJ3" i="56" s="1"/>
  <c r="BK3" i="56" s="1"/>
  <c r="BL3" i="56" s="1"/>
  <c r="BM3" i="56" s="1"/>
  <c r="BN3" i="56" s="1"/>
  <c r="BO3" i="56" s="1"/>
  <c r="BP3" i="56" s="1"/>
  <c r="BQ3" i="56" s="1"/>
  <c r="BR3" i="56" s="1"/>
  <c r="BS3" i="56" s="1"/>
  <c r="BT3" i="56" s="1"/>
  <c r="BU3" i="56" s="1"/>
  <c r="BV3" i="56" s="1"/>
  <c r="BW3" i="56" s="1"/>
  <c r="BX3" i="56" s="1"/>
  <c r="BY3" i="56" s="1"/>
  <c r="AB6" i="56"/>
  <c r="AC6" i="56" s="1"/>
  <c r="AD6" i="56" s="1"/>
  <c r="AE6" i="56" s="1"/>
  <c r="AF6" i="56" s="1"/>
  <c r="AG6" i="56" s="1"/>
  <c r="AH6" i="56" s="1"/>
  <c r="AI6" i="56" s="1"/>
  <c r="AJ6" i="56" s="1"/>
  <c r="AK6" i="56" s="1"/>
  <c r="AL6" i="56" s="1"/>
  <c r="AM6" i="56" s="1"/>
  <c r="AN6" i="56" s="1"/>
  <c r="AO6" i="56" s="1"/>
  <c r="AP6" i="56" s="1"/>
  <c r="AQ6" i="56" s="1"/>
  <c r="AR6" i="56" s="1"/>
  <c r="AS6" i="56" s="1"/>
  <c r="AT6" i="56" s="1"/>
  <c r="AU6" i="56" s="1"/>
  <c r="AV6" i="56" s="1"/>
  <c r="AW6" i="56" s="1"/>
  <c r="AX6" i="56" s="1"/>
  <c r="AY6" i="56" s="1"/>
  <c r="AZ6" i="56" s="1"/>
  <c r="BA6" i="56" s="1"/>
  <c r="BB6" i="56" s="1"/>
  <c r="BC6" i="56" s="1"/>
  <c r="BD6" i="56" s="1"/>
  <c r="BE6" i="56" s="1"/>
  <c r="BF6" i="56" s="1"/>
  <c r="BG6" i="56" s="1"/>
  <c r="BH6" i="56" s="1"/>
  <c r="BI6" i="56" s="1"/>
  <c r="BJ6" i="56" s="1"/>
  <c r="BK6" i="56" s="1"/>
  <c r="BL6" i="56" s="1"/>
  <c r="BM6" i="56" s="1"/>
  <c r="BN6" i="56" s="1"/>
  <c r="BO6" i="56" s="1"/>
  <c r="BP6" i="56" s="1"/>
  <c r="BQ6" i="56" s="1"/>
  <c r="BR6" i="56" s="1"/>
  <c r="BS6" i="56" s="1"/>
  <c r="BT6" i="56" s="1"/>
  <c r="BU6" i="56" s="1"/>
  <c r="BV6" i="56" s="1"/>
  <c r="BW6" i="56" s="1"/>
  <c r="BX6" i="56" s="1"/>
  <c r="BY6" i="56" s="1"/>
  <c r="AB7" i="56"/>
  <c r="AC7" i="56" s="1"/>
  <c r="AD7" i="56" s="1"/>
  <c r="AE7" i="56" s="1"/>
  <c r="AF7" i="56" s="1"/>
  <c r="AG7" i="56" s="1"/>
  <c r="AH7" i="56" s="1"/>
  <c r="AI7" i="56" s="1"/>
  <c r="AJ7" i="56" s="1"/>
  <c r="AK7" i="56" s="1"/>
  <c r="AL7" i="56" s="1"/>
  <c r="AM7" i="56" s="1"/>
  <c r="AN7" i="56" s="1"/>
  <c r="AO7" i="56" s="1"/>
  <c r="AP7" i="56" s="1"/>
  <c r="AQ7" i="56" s="1"/>
  <c r="AR7" i="56" s="1"/>
  <c r="AS7" i="56" s="1"/>
  <c r="AT7" i="56" s="1"/>
  <c r="AU7" i="56" s="1"/>
  <c r="AV7" i="56" s="1"/>
  <c r="AW7" i="56" s="1"/>
  <c r="AX7" i="56" s="1"/>
  <c r="AY7" i="56" s="1"/>
  <c r="AZ7" i="56" s="1"/>
  <c r="BA7" i="56" s="1"/>
  <c r="BB7" i="56" s="1"/>
  <c r="BC7" i="56" s="1"/>
  <c r="BD7" i="56" s="1"/>
  <c r="BE7" i="56" s="1"/>
  <c r="BF7" i="56" s="1"/>
  <c r="BG7" i="56" s="1"/>
  <c r="BH7" i="56" s="1"/>
  <c r="BI7" i="56" s="1"/>
  <c r="BJ7" i="56" s="1"/>
  <c r="BK7" i="56" s="1"/>
  <c r="BL7" i="56" s="1"/>
  <c r="BM7" i="56" s="1"/>
  <c r="BN7" i="56" s="1"/>
  <c r="BO7" i="56" s="1"/>
  <c r="BP7" i="56" s="1"/>
  <c r="BQ7" i="56" s="1"/>
  <c r="BR7" i="56" s="1"/>
  <c r="BS7" i="56" s="1"/>
  <c r="BT7" i="56" s="1"/>
  <c r="BU7" i="56" s="1"/>
  <c r="BV7" i="56" s="1"/>
  <c r="BW7" i="56" s="1"/>
  <c r="BX7" i="56" s="1"/>
  <c r="BY7" i="56" s="1"/>
  <c r="AB3" i="55"/>
  <c r="AC3" i="55" s="1"/>
  <c r="AD3" i="55" s="1"/>
  <c r="AE3" i="55" s="1"/>
  <c r="AF3" i="55" s="1"/>
  <c r="AG3" i="55" s="1"/>
  <c r="AH3" i="55" s="1"/>
  <c r="AI3" i="55" s="1"/>
  <c r="AJ3" i="55" s="1"/>
  <c r="AK3" i="55" s="1"/>
  <c r="AL3" i="55" s="1"/>
  <c r="AM3" i="55" s="1"/>
  <c r="AN3" i="55" s="1"/>
  <c r="AO3" i="55" s="1"/>
  <c r="AP3" i="55" s="1"/>
  <c r="AQ3" i="55" s="1"/>
  <c r="AR3" i="55" s="1"/>
  <c r="AS3" i="55" s="1"/>
  <c r="AT3" i="55" s="1"/>
  <c r="AU3" i="55" s="1"/>
  <c r="AV3" i="55" s="1"/>
  <c r="AW3" i="55" s="1"/>
  <c r="AX3" i="55" s="1"/>
  <c r="AY3" i="55" s="1"/>
  <c r="AZ3" i="55" s="1"/>
  <c r="BA3" i="55" s="1"/>
  <c r="BB3" i="55" s="1"/>
  <c r="BC3" i="55" s="1"/>
  <c r="BD3" i="55" s="1"/>
  <c r="BE3" i="55" s="1"/>
  <c r="BF3" i="55" s="1"/>
  <c r="BG3" i="55" s="1"/>
  <c r="BH3" i="55" s="1"/>
  <c r="BI3" i="55" s="1"/>
  <c r="BJ3" i="55" s="1"/>
  <c r="BK3" i="55" s="1"/>
  <c r="BL3" i="55" s="1"/>
  <c r="BM3" i="55" s="1"/>
  <c r="BN3" i="55" s="1"/>
  <c r="BO3" i="55" s="1"/>
  <c r="BP3" i="55" s="1"/>
  <c r="BQ3" i="55" s="1"/>
  <c r="BR3" i="55" s="1"/>
  <c r="BS3" i="55" s="1"/>
  <c r="BT3" i="55" s="1"/>
  <c r="BU3" i="55" s="1"/>
  <c r="BV3" i="55" s="1"/>
  <c r="BW3" i="55" s="1"/>
  <c r="BX3" i="55" s="1"/>
  <c r="BY3" i="55" s="1"/>
  <c r="AB4" i="56" l="1"/>
  <c r="AC4" i="56" s="1"/>
  <c r="AD4" i="56" s="1"/>
  <c r="AE4" i="56" s="1"/>
  <c r="AF4" i="56" s="1"/>
  <c r="AG4" i="56" s="1"/>
  <c r="AH4" i="56" s="1"/>
  <c r="AI4" i="56" s="1"/>
  <c r="AJ4" i="56" s="1"/>
  <c r="AK4" i="56" s="1"/>
  <c r="AL4" i="56" s="1"/>
  <c r="AM4" i="56" s="1"/>
  <c r="AN4" i="56" s="1"/>
  <c r="AO4" i="56" s="1"/>
  <c r="AP4" i="56" s="1"/>
  <c r="AQ4" i="56" s="1"/>
  <c r="AR4" i="56" s="1"/>
  <c r="AS4" i="56" s="1"/>
  <c r="AT4" i="56" s="1"/>
  <c r="AU4" i="56" s="1"/>
  <c r="AV4" i="56" s="1"/>
  <c r="AW4" i="56" s="1"/>
  <c r="AX4" i="56" s="1"/>
  <c r="AY4" i="56" s="1"/>
  <c r="AZ4" i="56" s="1"/>
  <c r="BA4" i="56" s="1"/>
  <c r="BB4" i="56" s="1"/>
  <c r="BC4" i="56" s="1"/>
  <c r="BD4" i="56" s="1"/>
  <c r="BE4" i="56" s="1"/>
  <c r="BF4" i="56" s="1"/>
  <c r="BG4" i="56" s="1"/>
  <c r="BH4" i="56" s="1"/>
  <c r="BI4" i="56" s="1"/>
  <c r="BJ4" i="56" s="1"/>
  <c r="BK4" i="56" s="1"/>
  <c r="BL4" i="56" s="1"/>
  <c r="BM4" i="56" s="1"/>
  <c r="BN4" i="56" s="1"/>
  <c r="BO4" i="56" s="1"/>
  <c r="BP4" i="56" s="1"/>
  <c r="BQ4" i="56" s="1"/>
  <c r="BR4" i="56" s="1"/>
  <c r="BS4" i="56" s="1"/>
  <c r="BT4" i="56" s="1"/>
  <c r="BU4" i="56" s="1"/>
  <c r="BV4" i="56" s="1"/>
  <c r="BW4" i="56" s="1"/>
  <c r="BX4" i="56" s="1"/>
  <c r="BY4" i="56" s="1"/>
  <c r="AB5" i="56"/>
  <c r="AC5" i="56" s="1"/>
  <c r="AD5" i="56" s="1"/>
  <c r="AE5" i="56" s="1"/>
  <c r="AF5" i="56" s="1"/>
  <c r="AG5" i="56" s="1"/>
  <c r="AH5" i="56" s="1"/>
  <c r="AI5" i="56" s="1"/>
  <c r="AJ5" i="56" s="1"/>
  <c r="AK5" i="56" s="1"/>
  <c r="AL5" i="56" s="1"/>
  <c r="AM5" i="56" s="1"/>
  <c r="AN5" i="56" s="1"/>
  <c r="AO5" i="56" s="1"/>
  <c r="AP5" i="56" s="1"/>
  <c r="AQ5" i="56" s="1"/>
  <c r="AR5" i="56" s="1"/>
  <c r="AS5" i="56" s="1"/>
  <c r="AT5" i="56" s="1"/>
  <c r="AU5" i="56" s="1"/>
  <c r="AV5" i="56" s="1"/>
  <c r="AW5" i="56" s="1"/>
  <c r="AX5" i="56" s="1"/>
  <c r="AY5" i="56" s="1"/>
  <c r="AZ5" i="56" s="1"/>
  <c r="BA5" i="56" s="1"/>
  <c r="BB5" i="56" s="1"/>
  <c r="BC5" i="56" s="1"/>
  <c r="BD5" i="56" s="1"/>
  <c r="BE5" i="56" s="1"/>
  <c r="BF5" i="56" s="1"/>
  <c r="BG5" i="56" s="1"/>
  <c r="BH5" i="56" s="1"/>
  <c r="BI5" i="56" s="1"/>
  <c r="BJ5" i="56" s="1"/>
  <c r="BK5" i="56" s="1"/>
  <c r="BL5" i="56" s="1"/>
  <c r="BM5" i="56" s="1"/>
  <c r="BN5" i="56" s="1"/>
  <c r="BO5" i="56" s="1"/>
  <c r="BP5" i="56" s="1"/>
  <c r="BQ5" i="56" s="1"/>
  <c r="BR5" i="56" s="1"/>
  <c r="BS5" i="56" s="1"/>
  <c r="BT5" i="56" s="1"/>
  <c r="BU5" i="56" s="1"/>
  <c r="BV5" i="56" s="1"/>
  <c r="BW5" i="56" s="1"/>
  <c r="BX5" i="56" s="1"/>
  <c r="BY5" i="56" s="1"/>
  <c r="AB6" i="55"/>
  <c r="AC6" i="55" s="1"/>
  <c r="AD6" i="55" s="1"/>
  <c r="AE6" i="55" s="1"/>
  <c r="AF6" i="55" s="1"/>
  <c r="AG6" i="55" s="1"/>
  <c r="AH6" i="55" s="1"/>
  <c r="AI6" i="55" s="1"/>
  <c r="AJ6" i="55" s="1"/>
  <c r="AK6" i="55" s="1"/>
  <c r="AL6" i="55" s="1"/>
  <c r="AM6" i="55" s="1"/>
  <c r="AN6" i="55" s="1"/>
  <c r="AO6" i="55" s="1"/>
  <c r="AP6" i="55" s="1"/>
  <c r="AQ6" i="55" s="1"/>
  <c r="AR6" i="55" s="1"/>
  <c r="AS6" i="55" s="1"/>
  <c r="AT6" i="55" s="1"/>
  <c r="AU6" i="55" s="1"/>
  <c r="AV6" i="55" s="1"/>
  <c r="AW6" i="55" s="1"/>
  <c r="AX6" i="55" s="1"/>
  <c r="AY6" i="55" s="1"/>
  <c r="AZ6" i="55" s="1"/>
  <c r="BA6" i="55" s="1"/>
  <c r="BB6" i="55" s="1"/>
  <c r="BC6" i="55" s="1"/>
  <c r="BD6" i="55" s="1"/>
  <c r="BE6" i="55" s="1"/>
  <c r="BF6" i="55" s="1"/>
  <c r="BG6" i="55" s="1"/>
  <c r="BH6" i="55" s="1"/>
  <c r="BI6" i="55" s="1"/>
  <c r="BJ6" i="55" s="1"/>
  <c r="BK6" i="55" s="1"/>
  <c r="BL6" i="55" s="1"/>
  <c r="BM6" i="55" s="1"/>
  <c r="BN6" i="55" s="1"/>
  <c r="BO6" i="55" s="1"/>
  <c r="BP6" i="55" s="1"/>
  <c r="BQ6" i="55" s="1"/>
  <c r="BR6" i="55" s="1"/>
  <c r="BS6" i="55" s="1"/>
  <c r="BT6" i="55" s="1"/>
  <c r="BU6" i="55" s="1"/>
  <c r="BV6" i="55" s="1"/>
  <c r="BW6" i="55" s="1"/>
  <c r="BX6" i="55" s="1"/>
  <c r="BY6" i="55" s="1"/>
  <c r="AB9" i="55"/>
  <c r="AC9" i="55" s="1"/>
  <c r="AD9" i="55" s="1"/>
  <c r="AE9" i="55" s="1"/>
  <c r="AF9" i="55" s="1"/>
  <c r="AG9" i="55" s="1"/>
  <c r="AH9" i="55" s="1"/>
  <c r="AI9" i="55" s="1"/>
  <c r="AJ9" i="55" s="1"/>
  <c r="AK9" i="55" s="1"/>
  <c r="AL9" i="55" s="1"/>
  <c r="AM9" i="55" s="1"/>
  <c r="AN9" i="55" s="1"/>
  <c r="AO9" i="55" s="1"/>
  <c r="AP9" i="55" s="1"/>
  <c r="AQ9" i="55" s="1"/>
  <c r="AR9" i="55" s="1"/>
  <c r="AS9" i="55" s="1"/>
  <c r="AT9" i="55" s="1"/>
  <c r="AU9" i="55" s="1"/>
  <c r="AV9" i="55" s="1"/>
  <c r="AW9" i="55" s="1"/>
  <c r="AX9" i="55" s="1"/>
  <c r="AY9" i="55" s="1"/>
  <c r="AZ9" i="55" s="1"/>
  <c r="BA9" i="55" s="1"/>
  <c r="BB9" i="55" s="1"/>
  <c r="BC9" i="55" s="1"/>
  <c r="BD9" i="55" s="1"/>
  <c r="BE9" i="55" s="1"/>
  <c r="BF9" i="55" s="1"/>
  <c r="BG9" i="55" s="1"/>
  <c r="BH9" i="55" s="1"/>
  <c r="BI9" i="55" s="1"/>
  <c r="BJ9" i="55" s="1"/>
  <c r="BK9" i="55" s="1"/>
  <c r="BL9" i="55" s="1"/>
  <c r="BM9" i="55" s="1"/>
  <c r="BN9" i="55" s="1"/>
  <c r="BO9" i="55" s="1"/>
  <c r="BP9" i="55" s="1"/>
  <c r="BQ9" i="55" s="1"/>
  <c r="BR9" i="55" s="1"/>
  <c r="BS9" i="55" s="1"/>
  <c r="BT9" i="55" s="1"/>
  <c r="BU9" i="55" s="1"/>
  <c r="BV9" i="55" s="1"/>
  <c r="BW9" i="55" s="1"/>
  <c r="BX9" i="55" s="1"/>
  <c r="BY9" i="55" s="1"/>
  <c r="D6" i="30"/>
  <c r="D6" i="55" s="1"/>
  <c r="D9" i="30"/>
  <c r="D9" i="55" s="1"/>
  <c r="C105" i="68" l="1"/>
  <c r="B108" i="68"/>
  <c r="B134" i="68"/>
  <c r="C134" i="68"/>
  <c r="D134" i="68"/>
  <c r="E134" i="68"/>
  <c r="F134" i="68"/>
  <c r="G134" i="68"/>
  <c r="H134" i="68"/>
  <c r="I134" i="68"/>
  <c r="J134" i="68"/>
  <c r="K134" i="68"/>
  <c r="L134" i="68"/>
  <c r="M134" i="68"/>
  <c r="N134" i="68"/>
  <c r="O134" i="68"/>
  <c r="P134" i="68"/>
  <c r="Q134" i="68"/>
  <c r="R134" i="68"/>
  <c r="S134" i="68"/>
  <c r="T134" i="68"/>
  <c r="U134" i="68"/>
  <c r="V134" i="68"/>
  <c r="W134" i="68"/>
  <c r="X134" i="68"/>
  <c r="Y134" i="68"/>
  <c r="Z134" i="68"/>
  <c r="AA134" i="68"/>
  <c r="B135" i="68"/>
  <c r="C135" i="68"/>
  <c r="D135" i="68"/>
  <c r="E135" i="68"/>
  <c r="F135" i="68"/>
  <c r="G135" i="68"/>
  <c r="H135" i="68"/>
  <c r="I135" i="68"/>
  <c r="J135" i="68"/>
  <c r="K135" i="68"/>
  <c r="L135" i="68"/>
  <c r="M135" i="68"/>
  <c r="N135" i="68"/>
  <c r="O135" i="68"/>
  <c r="P135" i="68"/>
  <c r="Q135" i="68"/>
  <c r="R135" i="68"/>
  <c r="S135" i="68"/>
  <c r="T135" i="68"/>
  <c r="U135" i="68"/>
  <c r="V135" i="68"/>
  <c r="W135" i="68"/>
  <c r="X135" i="68"/>
  <c r="Y135" i="68"/>
  <c r="Z135" i="68"/>
  <c r="AA135" i="68"/>
  <c r="B136" i="68"/>
  <c r="C136" i="68"/>
  <c r="D136" i="68"/>
  <c r="E136" i="68"/>
  <c r="F136" i="68"/>
  <c r="G136" i="68"/>
  <c r="H136" i="68"/>
  <c r="I136" i="68"/>
  <c r="J136" i="68"/>
  <c r="K136" i="68"/>
  <c r="L136" i="68"/>
  <c r="M136" i="68"/>
  <c r="N136" i="68"/>
  <c r="O136" i="68"/>
  <c r="P136" i="68"/>
  <c r="Q136" i="68"/>
  <c r="R136" i="68"/>
  <c r="S136" i="68"/>
  <c r="T136" i="68"/>
  <c r="U136" i="68"/>
  <c r="V136" i="68"/>
  <c r="W136" i="68"/>
  <c r="X136" i="68"/>
  <c r="Y136" i="68"/>
  <c r="Z136" i="68"/>
  <c r="AA136" i="68"/>
  <c r="B137" i="68"/>
  <c r="C137" i="68"/>
  <c r="D137" i="68"/>
  <c r="E137" i="68"/>
  <c r="F137" i="68"/>
  <c r="G137" i="68"/>
  <c r="H137" i="68"/>
  <c r="I137" i="68"/>
  <c r="J137" i="68"/>
  <c r="K137" i="68"/>
  <c r="L137" i="68"/>
  <c r="M137" i="68"/>
  <c r="N137" i="68"/>
  <c r="O137" i="68"/>
  <c r="P137" i="68"/>
  <c r="Q137" i="68"/>
  <c r="R137" i="68"/>
  <c r="S137" i="68"/>
  <c r="T137" i="68"/>
  <c r="U137" i="68"/>
  <c r="V137" i="68"/>
  <c r="W137" i="68"/>
  <c r="X137" i="68"/>
  <c r="Y137" i="68"/>
  <c r="Z137" i="68"/>
  <c r="AA137" i="68"/>
  <c r="B138" i="68"/>
  <c r="C138" i="68"/>
  <c r="D138" i="68"/>
  <c r="E138" i="68"/>
  <c r="F138" i="68"/>
  <c r="G138" i="68"/>
  <c r="H138" i="68"/>
  <c r="I138" i="68"/>
  <c r="J138" i="68"/>
  <c r="K138" i="68"/>
  <c r="L138" i="68"/>
  <c r="M138" i="68"/>
  <c r="N138" i="68"/>
  <c r="O138" i="68"/>
  <c r="P138" i="68"/>
  <c r="Q138" i="68"/>
  <c r="R138" i="68"/>
  <c r="S138" i="68"/>
  <c r="T138" i="68"/>
  <c r="U138" i="68"/>
  <c r="V138" i="68"/>
  <c r="W138" i="68"/>
  <c r="X138" i="68"/>
  <c r="Y138" i="68"/>
  <c r="Z138" i="68"/>
  <c r="AA138" i="68"/>
  <c r="B139" i="68"/>
  <c r="C139" i="68"/>
  <c r="D139" i="68"/>
  <c r="E139" i="68"/>
  <c r="F139" i="68"/>
  <c r="G139" i="68"/>
  <c r="H139" i="68"/>
  <c r="I139" i="68"/>
  <c r="J139" i="68"/>
  <c r="K139" i="68"/>
  <c r="L139" i="68"/>
  <c r="M139" i="68"/>
  <c r="N139" i="68"/>
  <c r="O139" i="68"/>
  <c r="P139" i="68"/>
  <c r="Q139" i="68"/>
  <c r="R139" i="68"/>
  <c r="S139" i="68"/>
  <c r="T139" i="68"/>
  <c r="U139" i="68"/>
  <c r="V139" i="68"/>
  <c r="W139" i="68"/>
  <c r="X139" i="68"/>
  <c r="Y139" i="68"/>
  <c r="Z139" i="68"/>
  <c r="AA139" i="68"/>
  <c r="B140" i="68"/>
  <c r="C140" i="68"/>
  <c r="D140" i="68"/>
  <c r="E140" i="68"/>
  <c r="F140" i="68"/>
  <c r="G140" i="68"/>
  <c r="H140" i="68"/>
  <c r="I140" i="68"/>
  <c r="J140" i="68"/>
  <c r="K140" i="68"/>
  <c r="L140" i="68"/>
  <c r="M140" i="68"/>
  <c r="N140" i="68"/>
  <c r="O140" i="68"/>
  <c r="P140" i="68"/>
  <c r="Q140" i="68"/>
  <c r="R140" i="68"/>
  <c r="S140" i="68"/>
  <c r="T140" i="68"/>
  <c r="U140" i="68"/>
  <c r="V140" i="68"/>
  <c r="W140" i="68"/>
  <c r="X140" i="68"/>
  <c r="Y140" i="68"/>
  <c r="Z140" i="68"/>
  <c r="AA140" i="68"/>
  <c r="R141" i="68"/>
  <c r="S141" i="68"/>
  <c r="T141" i="68"/>
  <c r="U141" i="68"/>
  <c r="V141" i="68"/>
  <c r="W141" i="68"/>
  <c r="X141" i="68"/>
  <c r="Y141" i="68"/>
  <c r="Z141" i="68"/>
  <c r="AA141" i="68"/>
  <c r="B120" i="68"/>
  <c r="C120" i="68"/>
  <c r="D120" i="68"/>
  <c r="E120" i="68"/>
  <c r="F120" i="68"/>
  <c r="G120" i="68"/>
  <c r="H120" i="68"/>
  <c r="I120" i="68"/>
  <c r="J120" i="68"/>
  <c r="K120" i="68"/>
  <c r="L120" i="68"/>
  <c r="M120" i="68"/>
  <c r="N120" i="68"/>
  <c r="O120" i="68"/>
  <c r="P120" i="68"/>
  <c r="Q120" i="68"/>
  <c r="R120" i="68"/>
  <c r="S120" i="68"/>
  <c r="T120" i="68"/>
  <c r="U120" i="68"/>
  <c r="V120" i="68"/>
  <c r="W120" i="68"/>
  <c r="X120" i="68"/>
  <c r="Y120" i="68"/>
  <c r="Z120" i="68"/>
  <c r="AA120" i="68"/>
  <c r="B104" i="68"/>
  <c r="C104" i="68"/>
  <c r="D104" i="68"/>
  <c r="E104" i="68"/>
  <c r="F104" i="68"/>
  <c r="G104" i="68"/>
  <c r="H104" i="68"/>
  <c r="I104" i="68"/>
  <c r="J104" i="68"/>
  <c r="K104" i="68"/>
  <c r="L104" i="68"/>
  <c r="M104" i="68"/>
  <c r="N104" i="68"/>
  <c r="O104" i="68"/>
  <c r="P104" i="68"/>
  <c r="Q104" i="68"/>
  <c r="R104" i="68"/>
  <c r="S104" i="68"/>
  <c r="T104" i="68"/>
  <c r="U104" i="68"/>
  <c r="V104" i="68"/>
  <c r="W104" i="68"/>
  <c r="X104" i="68"/>
  <c r="Y104" i="68"/>
  <c r="Z104" i="68"/>
  <c r="AA104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R106" i="68"/>
  <c r="S106" i="68"/>
  <c r="T106" i="68"/>
  <c r="U106" i="68"/>
  <c r="V106" i="68"/>
  <c r="W106" i="68"/>
  <c r="X106" i="68"/>
  <c r="Y106" i="68"/>
  <c r="Z106" i="68"/>
  <c r="AA106" i="68"/>
  <c r="B107" i="68"/>
  <c r="C107" i="68"/>
  <c r="D107" i="68"/>
  <c r="E107" i="68"/>
  <c r="F107" i="68"/>
  <c r="G107" i="68"/>
  <c r="H107" i="68"/>
  <c r="I107" i="68"/>
  <c r="J107" i="68"/>
  <c r="K107" i="68"/>
  <c r="L107" i="68"/>
  <c r="M107" i="68"/>
  <c r="N107" i="68"/>
  <c r="O107" i="68"/>
  <c r="P107" i="68"/>
  <c r="Q107" i="68"/>
  <c r="R107" i="68"/>
  <c r="S107" i="68"/>
  <c r="T107" i="68"/>
  <c r="U107" i="68"/>
  <c r="V107" i="68"/>
  <c r="W107" i="68"/>
  <c r="X107" i="68"/>
  <c r="Y107" i="68"/>
  <c r="Z107" i="68"/>
  <c r="AA107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R109" i="68"/>
  <c r="S109" i="68"/>
  <c r="T109" i="68"/>
  <c r="U109" i="68"/>
  <c r="V109" i="68"/>
  <c r="W109" i="68"/>
  <c r="X109" i="68"/>
  <c r="Y109" i="68"/>
  <c r="Z109" i="68"/>
  <c r="AA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R110" i="68"/>
  <c r="S110" i="68"/>
  <c r="T110" i="68"/>
  <c r="U110" i="68"/>
  <c r="V110" i="68"/>
  <c r="W110" i="68"/>
  <c r="X110" i="68"/>
  <c r="Y110" i="68"/>
  <c r="Z110" i="68"/>
  <c r="AA110" i="68"/>
  <c r="B94" i="68"/>
  <c r="C94" i="68"/>
  <c r="D94" i="68"/>
  <c r="E94" i="68"/>
  <c r="F94" i="68"/>
  <c r="G94" i="68"/>
  <c r="H94" i="68"/>
  <c r="I94" i="68"/>
  <c r="J94" i="68"/>
  <c r="K94" i="68"/>
  <c r="L94" i="68"/>
  <c r="M94" i="68"/>
  <c r="N94" i="68"/>
  <c r="O94" i="68"/>
  <c r="P94" i="68"/>
  <c r="Q94" i="68"/>
  <c r="R94" i="68"/>
  <c r="S94" i="68"/>
  <c r="T94" i="68"/>
  <c r="U94" i="68"/>
  <c r="V94" i="68"/>
  <c r="W94" i="68"/>
  <c r="X94" i="68"/>
  <c r="Y94" i="68"/>
  <c r="Z94" i="68"/>
  <c r="AA94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R96" i="68"/>
  <c r="S96" i="68"/>
  <c r="T96" i="68"/>
  <c r="U96" i="68"/>
  <c r="V96" i="68"/>
  <c r="W96" i="68"/>
  <c r="X96" i="68"/>
  <c r="Y96" i="68"/>
  <c r="Z96" i="68"/>
  <c r="AA96" i="68"/>
  <c r="B97" i="68"/>
  <c r="C97" i="68"/>
  <c r="D97" i="68"/>
  <c r="E97" i="68"/>
  <c r="F97" i="68"/>
  <c r="G97" i="68"/>
  <c r="H97" i="68"/>
  <c r="I97" i="68"/>
  <c r="J97" i="68"/>
  <c r="K97" i="68"/>
  <c r="L97" i="68"/>
  <c r="M97" i="68"/>
  <c r="N97" i="68"/>
  <c r="O97" i="68"/>
  <c r="P97" i="68"/>
  <c r="Q97" i="68"/>
  <c r="R97" i="68"/>
  <c r="S97" i="68"/>
  <c r="T97" i="68"/>
  <c r="U97" i="68"/>
  <c r="V97" i="68"/>
  <c r="W97" i="68"/>
  <c r="X97" i="68"/>
  <c r="Y97" i="68"/>
  <c r="Z97" i="68"/>
  <c r="AA97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R98" i="68"/>
  <c r="S98" i="68"/>
  <c r="T98" i="68"/>
  <c r="U98" i="68"/>
  <c r="V98" i="68"/>
  <c r="W98" i="68"/>
  <c r="X98" i="68"/>
  <c r="Y98" i="68"/>
  <c r="Z98" i="68"/>
  <c r="AA98" i="68"/>
  <c r="B99" i="68"/>
  <c r="C99" i="68"/>
  <c r="D99" i="68"/>
  <c r="E99" i="68"/>
  <c r="F99" i="68"/>
  <c r="G99" i="68"/>
  <c r="H99" i="68"/>
  <c r="I99" i="68"/>
  <c r="J99" i="68"/>
  <c r="K99" i="68"/>
  <c r="L99" i="68"/>
  <c r="M99" i="68"/>
  <c r="N99" i="68"/>
  <c r="O99" i="68"/>
  <c r="P99" i="68"/>
  <c r="Q99" i="68"/>
  <c r="R99" i="68"/>
  <c r="S99" i="68"/>
  <c r="T99" i="68"/>
  <c r="U99" i="68"/>
  <c r="V99" i="68"/>
  <c r="W99" i="68"/>
  <c r="X99" i="68"/>
  <c r="Y99" i="68"/>
  <c r="Z99" i="68"/>
  <c r="AA99" i="68"/>
  <c r="B100" i="68"/>
  <c r="C100" i="68"/>
  <c r="D100" i="68"/>
  <c r="E100" i="68"/>
  <c r="F100" i="68"/>
  <c r="G100" i="68"/>
  <c r="H100" i="68"/>
  <c r="I100" i="68"/>
  <c r="J100" i="68"/>
  <c r="K100" i="68"/>
  <c r="L100" i="68"/>
  <c r="M100" i="68"/>
  <c r="N100" i="68"/>
  <c r="O100" i="68"/>
  <c r="P100" i="68"/>
  <c r="Q100" i="68"/>
  <c r="R100" i="68"/>
  <c r="S100" i="68"/>
  <c r="T100" i="68"/>
  <c r="U100" i="68"/>
  <c r="V100" i="68"/>
  <c r="W100" i="68"/>
  <c r="X100" i="68"/>
  <c r="Y100" i="68"/>
  <c r="Z100" i="68"/>
  <c r="AA100" i="68"/>
  <c r="V101" i="68"/>
  <c r="W101" i="68"/>
  <c r="X101" i="68"/>
  <c r="Y101" i="68"/>
  <c r="Z101" i="68"/>
  <c r="AA101" i="68"/>
  <c r="B75" i="68"/>
  <c r="C75" i="68"/>
  <c r="D75" i="68"/>
  <c r="E75" i="68"/>
  <c r="F75" i="68"/>
  <c r="G75" i="68"/>
  <c r="H75" i="68"/>
  <c r="I75" i="68"/>
  <c r="J75" i="68"/>
  <c r="K75" i="68"/>
  <c r="L75" i="68"/>
  <c r="M75" i="68"/>
  <c r="N75" i="68"/>
  <c r="O75" i="68"/>
  <c r="P75" i="68"/>
  <c r="Q75" i="68"/>
  <c r="R75" i="68"/>
  <c r="S75" i="68"/>
  <c r="T75" i="68"/>
  <c r="U75" i="68"/>
  <c r="V75" i="68"/>
  <c r="W75" i="68"/>
  <c r="X75" i="68"/>
  <c r="Y75" i="68"/>
  <c r="Z75" i="68"/>
  <c r="AA75" i="68"/>
  <c r="B76" i="68"/>
  <c r="C76" i="68"/>
  <c r="D76" i="68"/>
  <c r="E76" i="68"/>
  <c r="F76" i="68"/>
  <c r="G76" i="68"/>
  <c r="H76" i="68"/>
  <c r="I76" i="68"/>
  <c r="J76" i="68"/>
  <c r="K76" i="68"/>
  <c r="L76" i="68"/>
  <c r="M76" i="68"/>
  <c r="N76" i="68"/>
  <c r="O76" i="68"/>
  <c r="P76" i="68"/>
  <c r="Q76" i="68"/>
  <c r="R76" i="68"/>
  <c r="S76" i="68"/>
  <c r="T76" i="68"/>
  <c r="U76" i="68"/>
  <c r="V76" i="68"/>
  <c r="W76" i="68"/>
  <c r="X76" i="68"/>
  <c r="Y76" i="68"/>
  <c r="Z76" i="68"/>
  <c r="AA76" i="68"/>
  <c r="B77" i="68"/>
  <c r="C77" i="68"/>
  <c r="D77" i="68"/>
  <c r="E77" i="68"/>
  <c r="F77" i="68"/>
  <c r="G77" i="68"/>
  <c r="H77" i="68"/>
  <c r="I77" i="68"/>
  <c r="J77" i="68"/>
  <c r="K77" i="68"/>
  <c r="L77" i="68"/>
  <c r="M77" i="68"/>
  <c r="N77" i="68"/>
  <c r="O77" i="68"/>
  <c r="P77" i="68"/>
  <c r="Q77" i="68"/>
  <c r="R77" i="68"/>
  <c r="S77" i="68"/>
  <c r="T77" i="68"/>
  <c r="U77" i="68"/>
  <c r="V77" i="68"/>
  <c r="W77" i="68"/>
  <c r="X77" i="68"/>
  <c r="Y77" i="68"/>
  <c r="Z77" i="68"/>
  <c r="AA77" i="68"/>
  <c r="B78" i="68"/>
  <c r="C78" i="68"/>
  <c r="D78" i="68"/>
  <c r="E78" i="68"/>
  <c r="F78" i="68"/>
  <c r="G78" i="68"/>
  <c r="H78" i="68"/>
  <c r="I78" i="68"/>
  <c r="J78" i="68"/>
  <c r="K78" i="68"/>
  <c r="L78" i="68"/>
  <c r="M78" i="68"/>
  <c r="N78" i="68"/>
  <c r="O78" i="68"/>
  <c r="P78" i="68"/>
  <c r="Q78" i="68"/>
  <c r="R78" i="68"/>
  <c r="S78" i="68"/>
  <c r="T78" i="68"/>
  <c r="U78" i="68"/>
  <c r="V78" i="68"/>
  <c r="W78" i="68"/>
  <c r="X78" i="68"/>
  <c r="Y78" i="68"/>
  <c r="Z78" i="68"/>
  <c r="AA78" i="68"/>
  <c r="T79" i="68"/>
  <c r="U79" i="68"/>
  <c r="V79" i="68"/>
  <c r="W79" i="68"/>
  <c r="X79" i="68"/>
  <c r="Y79" i="68"/>
  <c r="Z79" i="68"/>
  <c r="AA79" i="68"/>
  <c r="B80" i="68"/>
  <c r="C80" i="68"/>
  <c r="D80" i="68"/>
  <c r="E80" i="68"/>
  <c r="F80" i="68"/>
  <c r="G80" i="68"/>
  <c r="H80" i="68"/>
  <c r="I80" i="68"/>
  <c r="J80" i="68"/>
  <c r="K80" i="68"/>
  <c r="L80" i="68"/>
  <c r="M80" i="68"/>
  <c r="N80" i="68"/>
  <c r="O80" i="68"/>
  <c r="P80" i="68"/>
  <c r="Q80" i="68"/>
  <c r="R80" i="68"/>
  <c r="S80" i="68"/>
  <c r="T80" i="68"/>
  <c r="U80" i="68"/>
  <c r="V80" i="68"/>
  <c r="W80" i="68"/>
  <c r="X80" i="68"/>
  <c r="Y80" i="68"/>
  <c r="Z80" i="68"/>
  <c r="AA80" i="68"/>
  <c r="T81" i="68"/>
  <c r="U81" i="68"/>
  <c r="V81" i="68"/>
  <c r="W81" i="68"/>
  <c r="X81" i="68"/>
  <c r="Y81" i="68"/>
  <c r="Z81" i="68"/>
  <c r="AA81" i="68"/>
  <c r="AA45" i="68"/>
  <c r="AA46" i="68"/>
  <c r="AA47" i="68"/>
  <c r="AA48" i="68"/>
  <c r="AA49" i="68"/>
  <c r="AA50" i="68"/>
  <c r="AA51" i="68"/>
  <c r="B24" i="68"/>
  <c r="C24" i="68"/>
  <c r="D24" i="68"/>
  <c r="E24" i="68"/>
  <c r="F24" i="68"/>
  <c r="G24" i="68"/>
  <c r="H24" i="68"/>
  <c r="I24" i="68"/>
  <c r="J24" i="68"/>
  <c r="K24" i="68"/>
  <c r="L24" i="68"/>
  <c r="M24" i="68"/>
  <c r="N24" i="68"/>
  <c r="O24" i="68"/>
  <c r="P24" i="68"/>
  <c r="Q24" i="68"/>
  <c r="R24" i="68"/>
  <c r="S24" i="68"/>
  <c r="T24" i="68"/>
  <c r="U24" i="68"/>
  <c r="V24" i="68"/>
  <c r="W24" i="68"/>
  <c r="X24" i="68"/>
  <c r="Y24" i="68"/>
  <c r="Z24" i="68"/>
  <c r="AA24" i="68"/>
  <c r="B26" i="68"/>
  <c r="C26" i="68"/>
  <c r="D26" i="68"/>
  <c r="E26" i="68"/>
  <c r="F26" i="68"/>
  <c r="G26" i="68"/>
  <c r="H26" i="68"/>
  <c r="I26" i="68"/>
  <c r="J26" i="68"/>
  <c r="K26" i="68"/>
  <c r="L26" i="68"/>
  <c r="M26" i="68"/>
  <c r="N26" i="68"/>
  <c r="O26" i="68"/>
  <c r="P26" i="68"/>
  <c r="Q26" i="68"/>
  <c r="R26" i="68"/>
  <c r="S26" i="68"/>
  <c r="T26" i="68"/>
  <c r="U26" i="68"/>
  <c r="V26" i="68"/>
  <c r="W26" i="68"/>
  <c r="X26" i="68"/>
  <c r="Y26" i="68"/>
  <c r="Z26" i="68"/>
  <c r="AA26" i="68"/>
  <c r="B27" i="68"/>
  <c r="C27" i="68"/>
  <c r="D27" i="68"/>
  <c r="E27" i="68"/>
  <c r="F27" i="68"/>
  <c r="G27" i="68"/>
  <c r="H27" i="68"/>
  <c r="I27" i="68"/>
  <c r="J27" i="68"/>
  <c r="K27" i="68"/>
  <c r="L27" i="68"/>
  <c r="M27" i="68"/>
  <c r="N27" i="68"/>
  <c r="O27" i="68"/>
  <c r="P27" i="68"/>
  <c r="Q27" i="68"/>
  <c r="R27" i="68"/>
  <c r="S27" i="68"/>
  <c r="T27" i="68"/>
  <c r="U27" i="68"/>
  <c r="V27" i="68"/>
  <c r="W27" i="68"/>
  <c r="X27" i="68"/>
  <c r="Y27" i="68"/>
  <c r="Z27" i="68"/>
  <c r="AA27" i="68"/>
  <c r="B28" i="68"/>
  <c r="C28" i="68"/>
  <c r="D28" i="68"/>
  <c r="E28" i="68"/>
  <c r="F28" i="68"/>
  <c r="G28" i="68"/>
  <c r="H28" i="68"/>
  <c r="I28" i="68"/>
  <c r="J28" i="68"/>
  <c r="K28" i="68"/>
  <c r="L28" i="68"/>
  <c r="M28" i="68"/>
  <c r="N28" i="68"/>
  <c r="O28" i="68"/>
  <c r="P28" i="68"/>
  <c r="Q28" i="68"/>
  <c r="R28" i="68"/>
  <c r="S28" i="68"/>
  <c r="T28" i="68"/>
  <c r="U28" i="68"/>
  <c r="V28" i="68"/>
  <c r="W28" i="68"/>
  <c r="X28" i="68"/>
  <c r="Y28" i="68"/>
  <c r="Z28" i="68"/>
  <c r="AA28" i="68"/>
  <c r="B29" i="68"/>
  <c r="C29" i="68"/>
  <c r="D29" i="68"/>
  <c r="E29" i="68"/>
  <c r="F29" i="68"/>
  <c r="G29" i="68"/>
  <c r="H29" i="68"/>
  <c r="I29" i="68"/>
  <c r="J29" i="68"/>
  <c r="K29" i="68"/>
  <c r="L29" i="68"/>
  <c r="M29" i="68"/>
  <c r="N29" i="68"/>
  <c r="O29" i="68"/>
  <c r="P29" i="68"/>
  <c r="Q29" i="68"/>
  <c r="R29" i="68"/>
  <c r="S29" i="68"/>
  <c r="T29" i="68"/>
  <c r="U29" i="68"/>
  <c r="V29" i="68"/>
  <c r="W29" i="68"/>
  <c r="X29" i="68"/>
  <c r="Y29" i="68"/>
  <c r="Z29" i="68"/>
  <c r="AA29" i="68"/>
  <c r="B30" i="68"/>
  <c r="C30" i="68"/>
  <c r="D30" i="68"/>
  <c r="E30" i="68"/>
  <c r="F30" i="68"/>
  <c r="G30" i="68"/>
  <c r="H30" i="68"/>
  <c r="I30" i="68"/>
  <c r="J30" i="68"/>
  <c r="K30" i="68"/>
  <c r="L30" i="68"/>
  <c r="M30" i="68"/>
  <c r="N30" i="68"/>
  <c r="O30" i="68"/>
  <c r="P30" i="68"/>
  <c r="Q30" i="68"/>
  <c r="R30" i="68"/>
  <c r="S30" i="68"/>
  <c r="T30" i="68"/>
  <c r="U30" i="68"/>
  <c r="V30" i="68"/>
  <c r="W30" i="68"/>
  <c r="X30" i="68"/>
  <c r="Y30" i="68"/>
  <c r="Z30" i="68"/>
  <c r="AA30" i="68"/>
  <c r="AA143" i="68"/>
  <c r="Z143" i="68"/>
  <c r="Y143" i="68"/>
  <c r="X143" i="68"/>
  <c r="W143" i="68"/>
  <c r="V143" i="68"/>
  <c r="U143" i="68"/>
  <c r="T143" i="68"/>
  <c r="S143" i="68"/>
  <c r="R143" i="68"/>
  <c r="Q143" i="68"/>
  <c r="P143" i="68"/>
  <c r="O143" i="68"/>
  <c r="N143" i="68"/>
  <c r="M143" i="68"/>
  <c r="L143" i="68"/>
  <c r="K143" i="68"/>
  <c r="J143" i="68"/>
  <c r="I143" i="68"/>
  <c r="H143" i="68"/>
  <c r="G143" i="68"/>
  <c r="F143" i="68"/>
  <c r="E143" i="68"/>
  <c r="D143" i="68"/>
  <c r="C143" i="68"/>
  <c r="B143" i="68"/>
  <c r="AA133" i="68"/>
  <c r="Z133" i="68"/>
  <c r="Y133" i="68"/>
  <c r="X133" i="68"/>
  <c r="W133" i="68"/>
  <c r="V133" i="68"/>
  <c r="U133" i="68"/>
  <c r="T133" i="68"/>
  <c r="S133" i="68"/>
  <c r="R133" i="68"/>
  <c r="Q133" i="68"/>
  <c r="P133" i="68"/>
  <c r="O133" i="68"/>
  <c r="N133" i="68"/>
  <c r="M133" i="68"/>
  <c r="L133" i="68"/>
  <c r="K133" i="68"/>
  <c r="J133" i="68"/>
  <c r="I133" i="68"/>
  <c r="H133" i="68"/>
  <c r="G133" i="68"/>
  <c r="F133" i="68"/>
  <c r="E133" i="68"/>
  <c r="D133" i="68"/>
  <c r="C133" i="68"/>
  <c r="B133" i="68"/>
  <c r="AA123" i="68"/>
  <c r="Z123" i="68"/>
  <c r="Y123" i="68"/>
  <c r="X123" i="68"/>
  <c r="W123" i="68"/>
  <c r="V123" i="68"/>
  <c r="U123" i="68"/>
  <c r="T123" i="68"/>
  <c r="S123" i="68"/>
  <c r="R123" i="68"/>
  <c r="Q123" i="68"/>
  <c r="P123" i="68"/>
  <c r="O123" i="68"/>
  <c r="N123" i="68"/>
  <c r="M123" i="68"/>
  <c r="L123" i="68"/>
  <c r="K123" i="68"/>
  <c r="J123" i="68"/>
  <c r="I123" i="68"/>
  <c r="H123" i="68"/>
  <c r="G123" i="68"/>
  <c r="F123" i="68"/>
  <c r="E123" i="68"/>
  <c r="D123" i="68"/>
  <c r="C123" i="68"/>
  <c r="B123" i="68"/>
  <c r="AA113" i="68"/>
  <c r="Z113" i="68"/>
  <c r="Y113" i="68"/>
  <c r="X113" i="68"/>
  <c r="W113" i="68"/>
  <c r="V113" i="68"/>
  <c r="U113" i="68"/>
  <c r="T113" i="68"/>
  <c r="S113" i="68"/>
  <c r="R113" i="68"/>
  <c r="Q113" i="68"/>
  <c r="P113" i="68"/>
  <c r="O113" i="68"/>
  <c r="N113" i="68"/>
  <c r="M113" i="68"/>
  <c r="L113" i="68"/>
  <c r="K113" i="68"/>
  <c r="J113" i="68"/>
  <c r="I113" i="68"/>
  <c r="H113" i="68"/>
  <c r="G113" i="68"/>
  <c r="F113" i="68"/>
  <c r="E113" i="68"/>
  <c r="D113" i="68"/>
  <c r="C113" i="68"/>
  <c r="B113" i="68"/>
  <c r="AA103" i="68"/>
  <c r="Z103" i="68"/>
  <c r="Y103" i="68"/>
  <c r="X103" i="68"/>
  <c r="W103" i="68"/>
  <c r="V103" i="68"/>
  <c r="U103" i="68"/>
  <c r="T103" i="68"/>
  <c r="S103" i="68"/>
  <c r="R103" i="68"/>
  <c r="Q103" i="68"/>
  <c r="P103" i="68"/>
  <c r="O103" i="68"/>
  <c r="N103" i="68"/>
  <c r="M103" i="68"/>
  <c r="L103" i="68"/>
  <c r="K103" i="68"/>
  <c r="J103" i="68"/>
  <c r="I103" i="68"/>
  <c r="H103" i="68"/>
  <c r="G103" i="68"/>
  <c r="F103" i="68"/>
  <c r="E103" i="68"/>
  <c r="D103" i="68"/>
  <c r="C103" i="68"/>
  <c r="B103" i="68"/>
  <c r="AA93" i="68"/>
  <c r="Z93" i="68"/>
  <c r="Y93" i="68"/>
  <c r="X93" i="68"/>
  <c r="W93" i="68"/>
  <c r="V93" i="68"/>
  <c r="U93" i="68"/>
  <c r="T93" i="68"/>
  <c r="S93" i="68"/>
  <c r="R93" i="68"/>
  <c r="Q93" i="68"/>
  <c r="P93" i="68"/>
  <c r="O93" i="68"/>
  <c r="N93" i="68"/>
  <c r="M93" i="68"/>
  <c r="L93" i="68"/>
  <c r="K93" i="68"/>
  <c r="J93" i="68"/>
  <c r="I93" i="68"/>
  <c r="H93" i="68"/>
  <c r="G93" i="68"/>
  <c r="F93" i="68"/>
  <c r="E93" i="68"/>
  <c r="D93" i="68"/>
  <c r="C93" i="68"/>
  <c r="B93" i="68"/>
  <c r="AA83" i="68"/>
  <c r="Z83" i="68"/>
  <c r="Y83" i="68"/>
  <c r="X83" i="68"/>
  <c r="W83" i="68"/>
  <c r="V83" i="68"/>
  <c r="U83" i="68"/>
  <c r="T83" i="68"/>
  <c r="S83" i="68"/>
  <c r="R83" i="68"/>
  <c r="Q83" i="68"/>
  <c r="P83" i="68"/>
  <c r="O83" i="68"/>
  <c r="N83" i="68"/>
  <c r="M83" i="68"/>
  <c r="L83" i="68"/>
  <c r="K83" i="68"/>
  <c r="J83" i="68"/>
  <c r="I83" i="68"/>
  <c r="H83" i="68"/>
  <c r="G83" i="68"/>
  <c r="F83" i="68"/>
  <c r="E83" i="68"/>
  <c r="D83" i="68"/>
  <c r="C83" i="68"/>
  <c r="B83" i="68"/>
  <c r="AA73" i="68"/>
  <c r="Z73" i="68"/>
  <c r="Y73" i="68"/>
  <c r="X73" i="68"/>
  <c r="W73" i="68"/>
  <c r="V73" i="68"/>
  <c r="U73" i="68"/>
  <c r="T73" i="68"/>
  <c r="S73" i="68"/>
  <c r="R73" i="68"/>
  <c r="Q73" i="68"/>
  <c r="P73" i="68"/>
  <c r="O73" i="68"/>
  <c r="N73" i="68"/>
  <c r="M73" i="68"/>
  <c r="L73" i="68"/>
  <c r="K73" i="68"/>
  <c r="J73" i="68"/>
  <c r="I73" i="68"/>
  <c r="H73" i="68"/>
  <c r="G73" i="68"/>
  <c r="F73" i="68"/>
  <c r="E73" i="68"/>
  <c r="D73" i="68"/>
  <c r="C73" i="68"/>
  <c r="B73" i="68"/>
  <c r="AA63" i="68"/>
  <c r="Z63" i="68"/>
  <c r="Y63" i="68"/>
  <c r="X63" i="68"/>
  <c r="W63" i="68"/>
  <c r="V63" i="68"/>
  <c r="U63" i="68"/>
  <c r="T63" i="68"/>
  <c r="S63" i="68"/>
  <c r="R63" i="68"/>
  <c r="Q63" i="68"/>
  <c r="P63" i="68"/>
  <c r="O63" i="68"/>
  <c r="N63" i="68"/>
  <c r="M63" i="68"/>
  <c r="L63" i="68"/>
  <c r="K63" i="68"/>
  <c r="J63" i="68"/>
  <c r="I63" i="68"/>
  <c r="H63" i="68"/>
  <c r="G63" i="68"/>
  <c r="F63" i="68"/>
  <c r="E63" i="68"/>
  <c r="D63" i="68"/>
  <c r="C63" i="68"/>
  <c r="B63" i="68"/>
  <c r="AA53" i="68"/>
  <c r="Z53" i="68"/>
  <c r="Y53" i="68"/>
  <c r="X53" i="68"/>
  <c r="W53" i="68"/>
  <c r="V53" i="68"/>
  <c r="U53" i="68"/>
  <c r="T53" i="68"/>
  <c r="S53" i="68"/>
  <c r="R53" i="68"/>
  <c r="Q53" i="68"/>
  <c r="P53" i="68"/>
  <c r="O53" i="68"/>
  <c r="N53" i="68"/>
  <c r="M53" i="68"/>
  <c r="L53" i="68"/>
  <c r="K53" i="68"/>
  <c r="J53" i="68"/>
  <c r="I53" i="68"/>
  <c r="H53" i="68"/>
  <c r="G53" i="68"/>
  <c r="F53" i="68"/>
  <c r="E53" i="68"/>
  <c r="D53" i="68"/>
  <c r="C53" i="68"/>
  <c r="B53" i="68"/>
  <c r="AA43" i="68"/>
  <c r="Z43" i="68"/>
  <c r="Y43" i="68"/>
  <c r="X43" i="68"/>
  <c r="W43" i="68"/>
  <c r="V43" i="68"/>
  <c r="U43" i="68"/>
  <c r="T43" i="68"/>
  <c r="S43" i="68"/>
  <c r="R43" i="68"/>
  <c r="Q43" i="68"/>
  <c r="P43" i="68"/>
  <c r="O43" i="68"/>
  <c r="N43" i="68"/>
  <c r="M43" i="68"/>
  <c r="L43" i="68"/>
  <c r="K43" i="68"/>
  <c r="J43" i="68"/>
  <c r="I43" i="68"/>
  <c r="H43" i="68"/>
  <c r="G43" i="68"/>
  <c r="F43" i="68"/>
  <c r="E43" i="68"/>
  <c r="D43" i="68"/>
  <c r="C43" i="68"/>
  <c r="B43" i="68"/>
  <c r="AA33" i="68"/>
  <c r="Z33" i="68"/>
  <c r="Y33" i="68"/>
  <c r="X33" i="68"/>
  <c r="W33" i="68"/>
  <c r="V33" i="68"/>
  <c r="U33" i="68"/>
  <c r="T33" i="68"/>
  <c r="S33" i="68"/>
  <c r="R33" i="68"/>
  <c r="Q33" i="68"/>
  <c r="P33" i="68"/>
  <c r="O33" i="68"/>
  <c r="N33" i="68"/>
  <c r="M33" i="68"/>
  <c r="L33" i="68"/>
  <c r="K33" i="68"/>
  <c r="J33" i="68"/>
  <c r="I33" i="68"/>
  <c r="H33" i="68"/>
  <c r="G33" i="68"/>
  <c r="F33" i="68"/>
  <c r="E33" i="68"/>
  <c r="D33" i="68"/>
  <c r="C33" i="68"/>
  <c r="B33" i="68"/>
  <c r="AA23" i="68"/>
  <c r="Z23" i="68"/>
  <c r="Y23" i="68"/>
  <c r="X23" i="68"/>
  <c r="W23" i="68"/>
  <c r="V23" i="68"/>
  <c r="U23" i="68"/>
  <c r="T23" i="68"/>
  <c r="S23" i="68"/>
  <c r="R23" i="68"/>
  <c r="Q23" i="68"/>
  <c r="P23" i="68"/>
  <c r="O23" i="68"/>
  <c r="N23" i="68"/>
  <c r="M23" i="68"/>
  <c r="L23" i="68"/>
  <c r="K23" i="68"/>
  <c r="J23" i="68"/>
  <c r="I23" i="68"/>
  <c r="H23" i="68"/>
  <c r="G23" i="68"/>
  <c r="F23" i="68"/>
  <c r="E23" i="68"/>
  <c r="D23" i="68"/>
  <c r="C23" i="68"/>
  <c r="B23" i="68"/>
  <c r="AA13" i="68"/>
  <c r="Z13" i="68"/>
  <c r="Y13" i="68"/>
  <c r="X13" i="68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H13" i="68"/>
  <c r="G13" i="68"/>
  <c r="F13" i="68"/>
  <c r="E13" i="68"/>
  <c r="D13" i="68"/>
  <c r="C13" i="68"/>
  <c r="B13" i="68"/>
  <c r="B3" i="68"/>
  <c r="C3" i="68"/>
  <c r="D3" i="68"/>
  <c r="E3" i="68"/>
  <c r="F3" i="68"/>
  <c r="G3" i="68"/>
  <c r="H3" i="68"/>
  <c r="I3" i="68"/>
  <c r="J3" i="68"/>
  <c r="K3" i="68"/>
  <c r="L3" i="68"/>
  <c r="M3" i="68"/>
  <c r="N3" i="68"/>
  <c r="O3" i="68"/>
  <c r="P3" i="68"/>
  <c r="Q3" i="68"/>
  <c r="R3" i="68"/>
  <c r="S3" i="68"/>
  <c r="T3" i="68"/>
  <c r="U3" i="68"/>
  <c r="V3" i="68"/>
  <c r="W3" i="68"/>
  <c r="X3" i="68"/>
  <c r="Y3" i="68"/>
  <c r="Z3" i="68"/>
  <c r="AA3" i="68"/>
  <c r="B150" i="67"/>
  <c r="C150" i="67"/>
  <c r="D150" i="67"/>
  <c r="E150" i="67"/>
  <c r="F150" i="67"/>
  <c r="G150" i="67"/>
  <c r="H150" i="67"/>
  <c r="I150" i="67"/>
  <c r="J150" i="67"/>
  <c r="K150" i="67"/>
  <c r="L150" i="67"/>
  <c r="M150" i="67"/>
  <c r="N150" i="67"/>
  <c r="O150" i="67"/>
  <c r="P150" i="67"/>
  <c r="Q150" i="67"/>
  <c r="R150" i="67"/>
  <c r="S150" i="67"/>
  <c r="T150" i="67"/>
  <c r="U150" i="67"/>
  <c r="V150" i="67"/>
  <c r="W150" i="67"/>
  <c r="X150" i="67"/>
  <c r="Y150" i="67"/>
  <c r="Z150" i="67"/>
  <c r="AA150" i="67"/>
  <c r="B134" i="67"/>
  <c r="C134" i="67"/>
  <c r="D134" i="67"/>
  <c r="E134" i="67"/>
  <c r="F134" i="67"/>
  <c r="G134" i="67"/>
  <c r="H134" i="67"/>
  <c r="I134" i="67"/>
  <c r="J134" i="67"/>
  <c r="K134" i="67"/>
  <c r="L134" i="67"/>
  <c r="M134" i="67"/>
  <c r="N134" i="67"/>
  <c r="O134" i="67"/>
  <c r="P134" i="67"/>
  <c r="Q134" i="67"/>
  <c r="R134" i="67"/>
  <c r="S134" i="67"/>
  <c r="T134" i="67"/>
  <c r="U134" i="67"/>
  <c r="V134" i="67"/>
  <c r="W134" i="67"/>
  <c r="X134" i="67"/>
  <c r="Y134" i="67"/>
  <c r="Z134" i="67"/>
  <c r="AA134" i="67"/>
  <c r="B135" i="67"/>
  <c r="C135" i="67"/>
  <c r="D135" i="67"/>
  <c r="E135" i="67"/>
  <c r="F135" i="67"/>
  <c r="G135" i="67"/>
  <c r="H135" i="67"/>
  <c r="I135" i="67"/>
  <c r="J135" i="67"/>
  <c r="K135" i="67"/>
  <c r="L135" i="67"/>
  <c r="M135" i="67"/>
  <c r="N135" i="67"/>
  <c r="O135" i="67"/>
  <c r="P135" i="67"/>
  <c r="Q135" i="67"/>
  <c r="R135" i="67"/>
  <c r="S135" i="67"/>
  <c r="T135" i="67"/>
  <c r="U135" i="67"/>
  <c r="V135" i="67"/>
  <c r="W135" i="67"/>
  <c r="X135" i="67"/>
  <c r="Y135" i="67"/>
  <c r="Z135" i="67"/>
  <c r="AA135" i="67"/>
  <c r="B136" i="67"/>
  <c r="C136" i="67"/>
  <c r="D136" i="67"/>
  <c r="E136" i="67"/>
  <c r="F136" i="67"/>
  <c r="G136" i="67"/>
  <c r="H136" i="67"/>
  <c r="I136" i="67"/>
  <c r="J136" i="67"/>
  <c r="K136" i="67"/>
  <c r="L136" i="67"/>
  <c r="M136" i="67"/>
  <c r="N136" i="67"/>
  <c r="O136" i="67"/>
  <c r="P136" i="67"/>
  <c r="Q136" i="67"/>
  <c r="R136" i="67"/>
  <c r="S136" i="67"/>
  <c r="T136" i="67"/>
  <c r="U136" i="67"/>
  <c r="V136" i="67"/>
  <c r="W136" i="67"/>
  <c r="X136" i="67"/>
  <c r="Y136" i="67"/>
  <c r="Z136" i="67"/>
  <c r="AA136" i="67"/>
  <c r="B137" i="67"/>
  <c r="C137" i="67"/>
  <c r="D137" i="67"/>
  <c r="E137" i="67"/>
  <c r="F137" i="67"/>
  <c r="G137" i="67"/>
  <c r="H137" i="67"/>
  <c r="I137" i="67"/>
  <c r="J137" i="67"/>
  <c r="K137" i="67"/>
  <c r="L137" i="67"/>
  <c r="M137" i="67"/>
  <c r="N137" i="67"/>
  <c r="O137" i="67"/>
  <c r="P137" i="67"/>
  <c r="Q137" i="67"/>
  <c r="R137" i="67"/>
  <c r="S137" i="67"/>
  <c r="T137" i="67"/>
  <c r="U137" i="67"/>
  <c r="V137" i="67"/>
  <c r="W137" i="67"/>
  <c r="X137" i="67"/>
  <c r="Y137" i="67"/>
  <c r="Z137" i="67"/>
  <c r="AA137" i="67"/>
  <c r="B138" i="67"/>
  <c r="C138" i="67"/>
  <c r="D138" i="67"/>
  <c r="E138" i="67"/>
  <c r="F138" i="67"/>
  <c r="G138" i="67"/>
  <c r="H138" i="67"/>
  <c r="I138" i="67"/>
  <c r="J138" i="67"/>
  <c r="K138" i="67"/>
  <c r="L138" i="67"/>
  <c r="M138" i="67"/>
  <c r="N138" i="67"/>
  <c r="O138" i="67"/>
  <c r="P138" i="67"/>
  <c r="Q138" i="67"/>
  <c r="R138" i="67"/>
  <c r="S138" i="67"/>
  <c r="T138" i="67"/>
  <c r="U138" i="67"/>
  <c r="V138" i="67"/>
  <c r="W138" i="67"/>
  <c r="X138" i="67"/>
  <c r="Y138" i="67"/>
  <c r="Z138" i="67"/>
  <c r="AA138" i="67"/>
  <c r="B139" i="67"/>
  <c r="C139" i="67"/>
  <c r="D139" i="67"/>
  <c r="E139" i="67"/>
  <c r="F139" i="67"/>
  <c r="G139" i="67"/>
  <c r="H139" i="67"/>
  <c r="I139" i="67"/>
  <c r="J139" i="67"/>
  <c r="K139" i="67"/>
  <c r="L139" i="67"/>
  <c r="M139" i="67"/>
  <c r="N139" i="67"/>
  <c r="O139" i="67"/>
  <c r="P139" i="67"/>
  <c r="Q139" i="67"/>
  <c r="R139" i="67"/>
  <c r="S139" i="67"/>
  <c r="T139" i="67"/>
  <c r="U139" i="67"/>
  <c r="V139" i="67"/>
  <c r="W139" i="67"/>
  <c r="X139" i="67"/>
  <c r="Y139" i="67"/>
  <c r="Z139" i="67"/>
  <c r="AA139" i="67"/>
  <c r="B140" i="67"/>
  <c r="C140" i="67"/>
  <c r="D140" i="67"/>
  <c r="E140" i="67"/>
  <c r="F140" i="67"/>
  <c r="G140" i="67"/>
  <c r="H140" i="67"/>
  <c r="I140" i="67"/>
  <c r="J140" i="67"/>
  <c r="K140" i="67"/>
  <c r="L140" i="67"/>
  <c r="M140" i="67"/>
  <c r="N140" i="67"/>
  <c r="O140" i="67"/>
  <c r="P140" i="67"/>
  <c r="Q140" i="67"/>
  <c r="R140" i="67"/>
  <c r="S140" i="67"/>
  <c r="T140" i="67"/>
  <c r="U140" i="67"/>
  <c r="V140" i="67"/>
  <c r="W140" i="67"/>
  <c r="X140" i="67"/>
  <c r="Y140" i="67"/>
  <c r="Z140" i="67"/>
  <c r="AA140" i="67"/>
  <c r="R141" i="67"/>
  <c r="S141" i="67"/>
  <c r="T141" i="67"/>
  <c r="U141" i="67"/>
  <c r="V141" i="67"/>
  <c r="W141" i="67"/>
  <c r="X141" i="67"/>
  <c r="Y141" i="67"/>
  <c r="Z141" i="67"/>
  <c r="AA141" i="67"/>
  <c r="B125" i="67"/>
  <c r="C125" i="67"/>
  <c r="D125" i="67"/>
  <c r="E125" i="67"/>
  <c r="F125" i="67"/>
  <c r="G125" i="67"/>
  <c r="H125" i="67"/>
  <c r="I125" i="67"/>
  <c r="J125" i="67"/>
  <c r="K125" i="67"/>
  <c r="L125" i="67"/>
  <c r="M125" i="67"/>
  <c r="N125" i="67"/>
  <c r="O125" i="67"/>
  <c r="P125" i="67"/>
  <c r="Q125" i="67"/>
  <c r="R125" i="67"/>
  <c r="S125" i="67"/>
  <c r="T125" i="67"/>
  <c r="U125" i="67"/>
  <c r="V125" i="67"/>
  <c r="W125" i="67"/>
  <c r="X125" i="67"/>
  <c r="Y125" i="67"/>
  <c r="Z125" i="67"/>
  <c r="AA125" i="67"/>
  <c r="B129" i="67"/>
  <c r="C129" i="67"/>
  <c r="D129" i="67"/>
  <c r="E129" i="67"/>
  <c r="F129" i="67"/>
  <c r="G129" i="67"/>
  <c r="H129" i="67"/>
  <c r="I129" i="67"/>
  <c r="J129" i="67"/>
  <c r="K129" i="67"/>
  <c r="L129" i="67"/>
  <c r="M129" i="67"/>
  <c r="N129" i="67"/>
  <c r="O129" i="67"/>
  <c r="P129" i="67"/>
  <c r="Q129" i="67"/>
  <c r="R129" i="67"/>
  <c r="S129" i="67"/>
  <c r="T129" i="67"/>
  <c r="U129" i="67"/>
  <c r="V129" i="67"/>
  <c r="W129" i="67"/>
  <c r="X129" i="67"/>
  <c r="Y129" i="67"/>
  <c r="Z129" i="67"/>
  <c r="AA129" i="67"/>
  <c r="B130" i="67"/>
  <c r="C130" i="67"/>
  <c r="D130" i="67"/>
  <c r="E130" i="67"/>
  <c r="F130" i="67"/>
  <c r="G130" i="67"/>
  <c r="H130" i="67"/>
  <c r="I130" i="67"/>
  <c r="J130" i="67"/>
  <c r="K130" i="67"/>
  <c r="L130" i="67"/>
  <c r="M130" i="67"/>
  <c r="N130" i="67"/>
  <c r="O130" i="67"/>
  <c r="P130" i="67"/>
  <c r="Q130" i="67"/>
  <c r="R130" i="67"/>
  <c r="S130" i="67"/>
  <c r="T130" i="67"/>
  <c r="U130" i="67"/>
  <c r="V130" i="67"/>
  <c r="W130" i="67"/>
  <c r="X130" i="67"/>
  <c r="Y130" i="67"/>
  <c r="Z130" i="67"/>
  <c r="AA130" i="67"/>
  <c r="B120" i="67"/>
  <c r="C120" i="67"/>
  <c r="D120" i="67"/>
  <c r="E120" i="67"/>
  <c r="F120" i="67"/>
  <c r="G120" i="67"/>
  <c r="H120" i="67"/>
  <c r="I120" i="67"/>
  <c r="J120" i="67"/>
  <c r="K120" i="67"/>
  <c r="L120" i="67"/>
  <c r="M120" i="67"/>
  <c r="N120" i="67"/>
  <c r="O120" i="67"/>
  <c r="P120" i="67"/>
  <c r="Q120" i="67"/>
  <c r="R120" i="67"/>
  <c r="S120" i="67"/>
  <c r="T120" i="67"/>
  <c r="U120" i="67"/>
  <c r="V120" i="67"/>
  <c r="W120" i="67"/>
  <c r="X120" i="67"/>
  <c r="Y120" i="67"/>
  <c r="Z120" i="67"/>
  <c r="AA120" i="67"/>
  <c r="B104" i="67"/>
  <c r="C104" i="67"/>
  <c r="D104" i="67"/>
  <c r="E104" i="67"/>
  <c r="F104" i="67"/>
  <c r="G104" i="67"/>
  <c r="H104" i="67"/>
  <c r="I104" i="67"/>
  <c r="J104" i="67"/>
  <c r="K104" i="67"/>
  <c r="L104" i="67"/>
  <c r="M104" i="67"/>
  <c r="N104" i="67"/>
  <c r="O104" i="67"/>
  <c r="P104" i="67"/>
  <c r="Q104" i="67"/>
  <c r="R104" i="67"/>
  <c r="S104" i="67"/>
  <c r="T104" i="67"/>
  <c r="U104" i="67"/>
  <c r="V104" i="67"/>
  <c r="W104" i="67"/>
  <c r="X104" i="67"/>
  <c r="Y104" i="67"/>
  <c r="Z104" i="67"/>
  <c r="AA104" i="67"/>
  <c r="B106" i="67"/>
  <c r="C106" i="67"/>
  <c r="D106" i="67"/>
  <c r="E106" i="67"/>
  <c r="F106" i="67"/>
  <c r="G106" i="67"/>
  <c r="H106" i="67"/>
  <c r="I106" i="67"/>
  <c r="J106" i="67"/>
  <c r="K106" i="67"/>
  <c r="L106" i="67"/>
  <c r="M106" i="67"/>
  <c r="N106" i="67"/>
  <c r="O106" i="67"/>
  <c r="P106" i="67"/>
  <c r="Q106" i="67"/>
  <c r="R106" i="67"/>
  <c r="S106" i="67"/>
  <c r="T106" i="67"/>
  <c r="U106" i="67"/>
  <c r="V106" i="67"/>
  <c r="W106" i="67"/>
  <c r="X106" i="67"/>
  <c r="Y106" i="67"/>
  <c r="Z106" i="67"/>
  <c r="AA106" i="67"/>
  <c r="B107" i="67"/>
  <c r="C107" i="67"/>
  <c r="D107" i="67"/>
  <c r="E107" i="67"/>
  <c r="F107" i="67"/>
  <c r="G107" i="67"/>
  <c r="H107" i="67"/>
  <c r="I107" i="67"/>
  <c r="J107" i="67"/>
  <c r="K107" i="67"/>
  <c r="L107" i="67"/>
  <c r="M107" i="67"/>
  <c r="N107" i="67"/>
  <c r="O107" i="67"/>
  <c r="P107" i="67"/>
  <c r="Q107" i="67"/>
  <c r="R107" i="67"/>
  <c r="S107" i="67"/>
  <c r="T107" i="67"/>
  <c r="U107" i="67"/>
  <c r="V107" i="67"/>
  <c r="W107" i="67"/>
  <c r="X107" i="67"/>
  <c r="Y107" i="67"/>
  <c r="Z107" i="67"/>
  <c r="AA107" i="67"/>
  <c r="B109" i="67"/>
  <c r="C109" i="67"/>
  <c r="D109" i="67"/>
  <c r="E109" i="67"/>
  <c r="F109" i="67"/>
  <c r="G109" i="67"/>
  <c r="H109" i="67"/>
  <c r="I109" i="67"/>
  <c r="J109" i="67"/>
  <c r="K109" i="67"/>
  <c r="L109" i="67"/>
  <c r="M109" i="67"/>
  <c r="N109" i="67"/>
  <c r="O109" i="67"/>
  <c r="P109" i="67"/>
  <c r="Q109" i="67"/>
  <c r="R109" i="67"/>
  <c r="S109" i="67"/>
  <c r="T109" i="67"/>
  <c r="U109" i="67"/>
  <c r="V109" i="67"/>
  <c r="W109" i="67"/>
  <c r="X109" i="67"/>
  <c r="Y109" i="67"/>
  <c r="Z109" i="67"/>
  <c r="AA109" i="67"/>
  <c r="B110" i="67"/>
  <c r="C110" i="67"/>
  <c r="D110" i="67"/>
  <c r="E110" i="67"/>
  <c r="F110" i="67"/>
  <c r="G110" i="67"/>
  <c r="H110" i="67"/>
  <c r="I110" i="67"/>
  <c r="J110" i="67"/>
  <c r="K110" i="67"/>
  <c r="L110" i="67"/>
  <c r="M110" i="67"/>
  <c r="N110" i="67"/>
  <c r="O110" i="67"/>
  <c r="P110" i="67"/>
  <c r="Q110" i="67"/>
  <c r="R110" i="67"/>
  <c r="S110" i="67"/>
  <c r="T110" i="67"/>
  <c r="U110" i="67"/>
  <c r="V110" i="67"/>
  <c r="W110" i="67"/>
  <c r="X110" i="67"/>
  <c r="Y110" i="67"/>
  <c r="Z110" i="67"/>
  <c r="AA110" i="67"/>
  <c r="B94" i="67"/>
  <c r="C94" i="67"/>
  <c r="D94" i="67"/>
  <c r="E94" i="67"/>
  <c r="F94" i="67"/>
  <c r="G94" i="67"/>
  <c r="H94" i="67"/>
  <c r="I94" i="67"/>
  <c r="J94" i="67"/>
  <c r="K94" i="67"/>
  <c r="L94" i="67"/>
  <c r="M94" i="67"/>
  <c r="N94" i="67"/>
  <c r="O94" i="67"/>
  <c r="P94" i="67"/>
  <c r="Q94" i="67"/>
  <c r="R94" i="67"/>
  <c r="S94" i="67"/>
  <c r="T94" i="67"/>
  <c r="U94" i="67"/>
  <c r="V94" i="67"/>
  <c r="W94" i="67"/>
  <c r="X94" i="67"/>
  <c r="Y94" i="67"/>
  <c r="Z94" i="67"/>
  <c r="AA94" i="67"/>
  <c r="B96" i="67"/>
  <c r="C96" i="67"/>
  <c r="D96" i="67"/>
  <c r="E96" i="67"/>
  <c r="F96" i="67"/>
  <c r="G96" i="67"/>
  <c r="H96" i="67"/>
  <c r="I96" i="67"/>
  <c r="J96" i="67"/>
  <c r="K96" i="67"/>
  <c r="L96" i="67"/>
  <c r="M96" i="67"/>
  <c r="N96" i="67"/>
  <c r="O96" i="67"/>
  <c r="P96" i="67"/>
  <c r="Q96" i="67"/>
  <c r="R96" i="67"/>
  <c r="S96" i="67"/>
  <c r="T96" i="67"/>
  <c r="U96" i="67"/>
  <c r="V96" i="67"/>
  <c r="W96" i="67"/>
  <c r="X96" i="67"/>
  <c r="Y96" i="67"/>
  <c r="Z96" i="67"/>
  <c r="AA96" i="67"/>
  <c r="B97" i="67"/>
  <c r="C97" i="67"/>
  <c r="D97" i="67"/>
  <c r="E97" i="67"/>
  <c r="F97" i="67"/>
  <c r="G97" i="67"/>
  <c r="H97" i="67"/>
  <c r="I97" i="67"/>
  <c r="J97" i="67"/>
  <c r="K97" i="67"/>
  <c r="L97" i="67"/>
  <c r="M97" i="67"/>
  <c r="N97" i="67"/>
  <c r="O97" i="67"/>
  <c r="P97" i="67"/>
  <c r="Q97" i="67"/>
  <c r="R97" i="67"/>
  <c r="S97" i="67"/>
  <c r="T97" i="67"/>
  <c r="U97" i="67"/>
  <c r="V97" i="67"/>
  <c r="W97" i="67"/>
  <c r="X97" i="67"/>
  <c r="Y97" i="67"/>
  <c r="Z97" i="67"/>
  <c r="AA97" i="67"/>
  <c r="B98" i="67"/>
  <c r="C98" i="67"/>
  <c r="D98" i="67"/>
  <c r="E98" i="67"/>
  <c r="F98" i="67"/>
  <c r="G98" i="67"/>
  <c r="H98" i="67"/>
  <c r="I98" i="67"/>
  <c r="J98" i="67"/>
  <c r="K98" i="67"/>
  <c r="L98" i="67"/>
  <c r="M98" i="67"/>
  <c r="N98" i="67"/>
  <c r="O98" i="67"/>
  <c r="P98" i="67"/>
  <c r="Q98" i="67"/>
  <c r="R98" i="67"/>
  <c r="S98" i="67"/>
  <c r="T98" i="67"/>
  <c r="U98" i="67"/>
  <c r="V98" i="67"/>
  <c r="W98" i="67"/>
  <c r="X98" i="67"/>
  <c r="Y98" i="67"/>
  <c r="Z98" i="67"/>
  <c r="AA98" i="67"/>
  <c r="B99" i="67"/>
  <c r="C99" i="67"/>
  <c r="D99" i="67"/>
  <c r="E99" i="67"/>
  <c r="F99" i="67"/>
  <c r="G99" i="67"/>
  <c r="H99" i="67"/>
  <c r="I99" i="67"/>
  <c r="J99" i="67"/>
  <c r="K99" i="67"/>
  <c r="L99" i="67"/>
  <c r="M99" i="67"/>
  <c r="N99" i="67"/>
  <c r="O99" i="67"/>
  <c r="P99" i="67"/>
  <c r="Q99" i="67"/>
  <c r="R99" i="67"/>
  <c r="S99" i="67"/>
  <c r="T99" i="67"/>
  <c r="U99" i="67"/>
  <c r="V99" i="67"/>
  <c r="W99" i="67"/>
  <c r="X99" i="67"/>
  <c r="Y99" i="67"/>
  <c r="Z99" i="67"/>
  <c r="AA99" i="67"/>
  <c r="B100" i="67"/>
  <c r="C100" i="67"/>
  <c r="D100" i="67"/>
  <c r="E100" i="67"/>
  <c r="F100" i="67"/>
  <c r="G100" i="67"/>
  <c r="H100" i="67"/>
  <c r="I100" i="67"/>
  <c r="J100" i="67"/>
  <c r="K100" i="67"/>
  <c r="L100" i="67"/>
  <c r="M100" i="67"/>
  <c r="N100" i="67"/>
  <c r="O100" i="67"/>
  <c r="P100" i="67"/>
  <c r="Q100" i="67"/>
  <c r="R100" i="67"/>
  <c r="S100" i="67"/>
  <c r="T100" i="67"/>
  <c r="U100" i="67"/>
  <c r="V100" i="67"/>
  <c r="W100" i="67"/>
  <c r="X100" i="67"/>
  <c r="Y100" i="67"/>
  <c r="Z100" i="67"/>
  <c r="AA100" i="67"/>
  <c r="V101" i="67"/>
  <c r="W101" i="67"/>
  <c r="X101" i="67"/>
  <c r="Y101" i="67"/>
  <c r="Z101" i="67"/>
  <c r="AA101" i="67"/>
  <c r="B85" i="67"/>
  <c r="C85" i="67"/>
  <c r="D85" i="67"/>
  <c r="E85" i="67"/>
  <c r="F85" i="67"/>
  <c r="G85" i="67"/>
  <c r="H85" i="67"/>
  <c r="I85" i="67"/>
  <c r="J85" i="67"/>
  <c r="K85" i="67"/>
  <c r="L85" i="67"/>
  <c r="M85" i="67"/>
  <c r="N85" i="67"/>
  <c r="O85" i="67"/>
  <c r="P85" i="67"/>
  <c r="Q85" i="67"/>
  <c r="R85" i="67"/>
  <c r="S85" i="67"/>
  <c r="T85" i="67"/>
  <c r="U85" i="67"/>
  <c r="V85" i="67"/>
  <c r="W85" i="67"/>
  <c r="X85" i="67"/>
  <c r="Y85" i="67"/>
  <c r="Z85" i="67"/>
  <c r="AA85" i="67"/>
  <c r="B88" i="67"/>
  <c r="C88" i="67"/>
  <c r="D88" i="67"/>
  <c r="E88" i="67"/>
  <c r="F88" i="67"/>
  <c r="G88" i="67"/>
  <c r="H88" i="67"/>
  <c r="I88" i="67"/>
  <c r="J88" i="67"/>
  <c r="K88" i="67"/>
  <c r="L88" i="67"/>
  <c r="M88" i="67"/>
  <c r="N88" i="67"/>
  <c r="O88" i="67"/>
  <c r="P88" i="67"/>
  <c r="Q88" i="67"/>
  <c r="R88" i="67"/>
  <c r="S88" i="67"/>
  <c r="T88" i="67"/>
  <c r="U88" i="67"/>
  <c r="V88" i="67"/>
  <c r="W88" i="67"/>
  <c r="X88" i="67"/>
  <c r="Y88" i="67"/>
  <c r="Z88" i="67"/>
  <c r="AA88" i="67"/>
  <c r="T89" i="67"/>
  <c r="U89" i="67"/>
  <c r="V89" i="67"/>
  <c r="W89" i="67"/>
  <c r="X89" i="67"/>
  <c r="Y89" i="67"/>
  <c r="Z89" i="67"/>
  <c r="AA89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R90" i="67"/>
  <c r="S90" i="67"/>
  <c r="T90" i="67"/>
  <c r="U90" i="67"/>
  <c r="V90" i="67"/>
  <c r="W90" i="67"/>
  <c r="X90" i="67"/>
  <c r="Y90" i="67"/>
  <c r="Z90" i="67"/>
  <c r="AA90" i="67"/>
  <c r="T91" i="67"/>
  <c r="U91" i="67"/>
  <c r="V91" i="67"/>
  <c r="W91" i="67"/>
  <c r="X91" i="67"/>
  <c r="Y91" i="67"/>
  <c r="Z91" i="67"/>
  <c r="AA91" i="67"/>
  <c r="B75" i="67"/>
  <c r="C75" i="67"/>
  <c r="D75" i="67"/>
  <c r="E75" i="67"/>
  <c r="F75" i="67"/>
  <c r="G75" i="67"/>
  <c r="H75" i="67"/>
  <c r="I75" i="67"/>
  <c r="J75" i="67"/>
  <c r="K75" i="67"/>
  <c r="L75" i="67"/>
  <c r="M75" i="67"/>
  <c r="N75" i="67"/>
  <c r="O75" i="67"/>
  <c r="P75" i="67"/>
  <c r="Q75" i="67"/>
  <c r="R75" i="67"/>
  <c r="S75" i="67"/>
  <c r="T75" i="67"/>
  <c r="U75" i="67"/>
  <c r="V75" i="67"/>
  <c r="W75" i="67"/>
  <c r="X75" i="67"/>
  <c r="Y75" i="67"/>
  <c r="Z75" i="67"/>
  <c r="AA75" i="67"/>
  <c r="B76" i="67"/>
  <c r="C76" i="67"/>
  <c r="D76" i="67"/>
  <c r="E76" i="67"/>
  <c r="F76" i="67"/>
  <c r="G76" i="67"/>
  <c r="H76" i="67"/>
  <c r="I76" i="67"/>
  <c r="J76" i="67"/>
  <c r="K76" i="67"/>
  <c r="L76" i="67"/>
  <c r="M76" i="67"/>
  <c r="N76" i="67"/>
  <c r="O76" i="67"/>
  <c r="P76" i="67"/>
  <c r="Q76" i="67"/>
  <c r="R76" i="67"/>
  <c r="S76" i="67"/>
  <c r="T76" i="67"/>
  <c r="U76" i="67"/>
  <c r="V76" i="67"/>
  <c r="W76" i="67"/>
  <c r="X76" i="67"/>
  <c r="Y76" i="67"/>
  <c r="Z76" i="67"/>
  <c r="AA76" i="67"/>
  <c r="B77" i="67"/>
  <c r="C77" i="67"/>
  <c r="D77" i="67"/>
  <c r="E77" i="67"/>
  <c r="F77" i="67"/>
  <c r="G77" i="67"/>
  <c r="H77" i="67"/>
  <c r="I77" i="67"/>
  <c r="J77" i="67"/>
  <c r="K77" i="67"/>
  <c r="L77" i="67"/>
  <c r="M77" i="67"/>
  <c r="N77" i="67"/>
  <c r="O77" i="67"/>
  <c r="P77" i="67"/>
  <c r="Q77" i="67"/>
  <c r="R77" i="67"/>
  <c r="S77" i="67"/>
  <c r="T77" i="67"/>
  <c r="U77" i="67"/>
  <c r="V77" i="67"/>
  <c r="W77" i="67"/>
  <c r="X77" i="67"/>
  <c r="Y77" i="67"/>
  <c r="Z77" i="67"/>
  <c r="A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R78" i="67"/>
  <c r="S78" i="67"/>
  <c r="T78" i="67"/>
  <c r="U78" i="67"/>
  <c r="V78" i="67"/>
  <c r="W78" i="67"/>
  <c r="X78" i="67"/>
  <c r="Y78" i="67"/>
  <c r="Z78" i="67"/>
  <c r="AA78" i="67"/>
  <c r="T79" i="67"/>
  <c r="U79" i="67"/>
  <c r="V79" i="67"/>
  <c r="W79" i="67"/>
  <c r="X79" i="67"/>
  <c r="Y79" i="67"/>
  <c r="Z79" i="67"/>
  <c r="AA79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R80" i="67"/>
  <c r="S80" i="67"/>
  <c r="T80" i="67"/>
  <c r="U80" i="67"/>
  <c r="V80" i="67"/>
  <c r="W80" i="67"/>
  <c r="X80" i="67"/>
  <c r="Y80" i="67"/>
  <c r="Z80" i="67"/>
  <c r="AA80" i="67"/>
  <c r="T81" i="67"/>
  <c r="U81" i="67"/>
  <c r="V81" i="67"/>
  <c r="W81" i="67"/>
  <c r="X81" i="67"/>
  <c r="Y81" i="67"/>
  <c r="Z81" i="67"/>
  <c r="AA81" i="67"/>
  <c r="B65" i="67"/>
  <c r="C65" i="67"/>
  <c r="D65" i="67"/>
  <c r="E65" i="67"/>
  <c r="F65" i="67"/>
  <c r="G65" i="67"/>
  <c r="H65" i="67"/>
  <c r="I65" i="67"/>
  <c r="J65" i="67"/>
  <c r="K65" i="67"/>
  <c r="L65" i="67"/>
  <c r="M65" i="67"/>
  <c r="N65" i="67"/>
  <c r="O65" i="67"/>
  <c r="P65" i="67"/>
  <c r="Q65" i="67"/>
  <c r="R65" i="67"/>
  <c r="S65" i="67"/>
  <c r="T65" i="67"/>
  <c r="U65" i="67"/>
  <c r="V65" i="67"/>
  <c r="W65" i="67"/>
  <c r="X65" i="67"/>
  <c r="Y65" i="67"/>
  <c r="Z65" i="67"/>
  <c r="AA65" i="67"/>
  <c r="B66" i="67"/>
  <c r="C66" i="67"/>
  <c r="D66" i="67"/>
  <c r="E66" i="67"/>
  <c r="F66" i="67"/>
  <c r="G66" i="67"/>
  <c r="H66" i="67"/>
  <c r="I66" i="67"/>
  <c r="J66" i="67"/>
  <c r="K66" i="67"/>
  <c r="L66" i="67"/>
  <c r="M66" i="67"/>
  <c r="N66" i="67"/>
  <c r="O66" i="67"/>
  <c r="P66" i="67"/>
  <c r="Q66" i="67"/>
  <c r="R66" i="67"/>
  <c r="S66" i="67"/>
  <c r="T66" i="67"/>
  <c r="U66" i="67"/>
  <c r="V66" i="67"/>
  <c r="W66" i="67"/>
  <c r="X66" i="67"/>
  <c r="Y66" i="67"/>
  <c r="Z66" i="67"/>
  <c r="AA66" i="67"/>
  <c r="B67" i="67"/>
  <c r="C67" i="67"/>
  <c r="D67" i="67"/>
  <c r="E67" i="67"/>
  <c r="F67" i="67"/>
  <c r="G67" i="67"/>
  <c r="H67" i="67"/>
  <c r="I67" i="67"/>
  <c r="J67" i="67"/>
  <c r="K67" i="67"/>
  <c r="L67" i="67"/>
  <c r="M67" i="67"/>
  <c r="N67" i="67"/>
  <c r="O67" i="67"/>
  <c r="P67" i="67"/>
  <c r="Q67" i="67"/>
  <c r="R67" i="67"/>
  <c r="S67" i="67"/>
  <c r="T67" i="67"/>
  <c r="U67" i="67"/>
  <c r="V67" i="67"/>
  <c r="W67" i="67"/>
  <c r="X67" i="67"/>
  <c r="Y67" i="67"/>
  <c r="Z67" i="67"/>
  <c r="AA67" i="67"/>
  <c r="B68" i="67"/>
  <c r="C68" i="67"/>
  <c r="D68" i="67"/>
  <c r="E68" i="67"/>
  <c r="F68" i="67"/>
  <c r="G68" i="67"/>
  <c r="H68" i="67"/>
  <c r="I68" i="67"/>
  <c r="J68" i="67"/>
  <c r="K68" i="67"/>
  <c r="L68" i="67"/>
  <c r="M68" i="67"/>
  <c r="N68" i="67"/>
  <c r="O68" i="67"/>
  <c r="P68" i="67"/>
  <c r="Q68" i="67"/>
  <c r="R68" i="67"/>
  <c r="S68" i="67"/>
  <c r="T68" i="67"/>
  <c r="U68" i="67"/>
  <c r="V68" i="67"/>
  <c r="W68" i="67"/>
  <c r="X68" i="67"/>
  <c r="Y68" i="67"/>
  <c r="Z68" i="67"/>
  <c r="AA68" i="67"/>
  <c r="T69" i="67"/>
  <c r="U69" i="67"/>
  <c r="V69" i="67"/>
  <c r="W69" i="67"/>
  <c r="X69" i="67"/>
  <c r="Y69" i="67"/>
  <c r="Z69" i="67"/>
  <c r="AA69" i="67"/>
  <c r="B70" i="67"/>
  <c r="C70" i="67"/>
  <c r="D70" i="67"/>
  <c r="E70" i="67"/>
  <c r="F70" i="67"/>
  <c r="G70" i="67"/>
  <c r="H70" i="67"/>
  <c r="I70" i="67"/>
  <c r="J70" i="67"/>
  <c r="K70" i="67"/>
  <c r="L70" i="67"/>
  <c r="M70" i="67"/>
  <c r="N70" i="67"/>
  <c r="O70" i="67"/>
  <c r="P70" i="67"/>
  <c r="Q70" i="67"/>
  <c r="R70" i="67"/>
  <c r="S70" i="67"/>
  <c r="T70" i="67"/>
  <c r="U70" i="67"/>
  <c r="V70" i="67"/>
  <c r="W70" i="67"/>
  <c r="X70" i="67"/>
  <c r="Y70" i="67"/>
  <c r="Z70" i="67"/>
  <c r="AA70" i="67"/>
  <c r="T71" i="67"/>
  <c r="U71" i="67"/>
  <c r="V71" i="67"/>
  <c r="W71" i="67"/>
  <c r="X71" i="67"/>
  <c r="Y71" i="67"/>
  <c r="Z71" i="67"/>
  <c r="AA71" i="67"/>
  <c r="B60" i="67"/>
  <c r="C60" i="67"/>
  <c r="D60" i="67"/>
  <c r="E60" i="67"/>
  <c r="F60" i="67"/>
  <c r="G60" i="67"/>
  <c r="H60" i="67"/>
  <c r="I60" i="67"/>
  <c r="J60" i="67"/>
  <c r="K60" i="67"/>
  <c r="L60" i="67"/>
  <c r="M60" i="67"/>
  <c r="N60" i="67"/>
  <c r="O60" i="67"/>
  <c r="P60" i="67"/>
  <c r="Q60" i="67"/>
  <c r="R60" i="67"/>
  <c r="S60" i="67"/>
  <c r="T60" i="67"/>
  <c r="U60" i="67"/>
  <c r="V60" i="67"/>
  <c r="W60" i="67"/>
  <c r="X60" i="67"/>
  <c r="Y60" i="67"/>
  <c r="Z60" i="67"/>
  <c r="AA60" i="67"/>
  <c r="B45" i="67"/>
  <c r="C45" i="67"/>
  <c r="D45" i="67"/>
  <c r="E45" i="67"/>
  <c r="F45" i="67"/>
  <c r="G45" i="67"/>
  <c r="H45" i="67"/>
  <c r="I45" i="67"/>
  <c r="J45" i="67"/>
  <c r="K45" i="67"/>
  <c r="L45" i="67"/>
  <c r="M45" i="67"/>
  <c r="N45" i="67"/>
  <c r="O45" i="67"/>
  <c r="P45" i="67"/>
  <c r="Q45" i="67"/>
  <c r="R45" i="67"/>
  <c r="S45" i="67"/>
  <c r="T45" i="67"/>
  <c r="U45" i="67"/>
  <c r="V45" i="67"/>
  <c r="W45" i="67"/>
  <c r="X45" i="67"/>
  <c r="Y45" i="67"/>
  <c r="Z45" i="67"/>
  <c r="AA45" i="67"/>
  <c r="B46" i="67"/>
  <c r="C46" i="67"/>
  <c r="D46" i="67"/>
  <c r="E46" i="67"/>
  <c r="F46" i="67"/>
  <c r="G46" i="67"/>
  <c r="H46" i="67"/>
  <c r="I46" i="67"/>
  <c r="J46" i="67"/>
  <c r="K46" i="67"/>
  <c r="L46" i="67"/>
  <c r="M46" i="67"/>
  <c r="N46" i="67"/>
  <c r="O46" i="67"/>
  <c r="P46" i="67"/>
  <c r="Q46" i="67"/>
  <c r="R46" i="67"/>
  <c r="S46" i="67"/>
  <c r="T46" i="67"/>
  <c r="U46" i="67"/>
  <c r="V46" i="67"/>
  <c r="W46" i="67"/>
  <c r="X46" i="67"/>
  <c r="Y46" i="67"/>
  <c r="Z46" i="67"/>
  <c r="AA46" i="67"/>
  <c r="B47" i="67"/>
  <c r="C47" i="67"/>
  <c r="D47" i="67"/>
  <c r="E47" i="67"/>
  <c r="F47" i="67"/>
  <c r="G47" i="67"/>
  <c r="H47" i="67"/>
  <c r="I47" i="67"/>
  <c r="J47" i="67"/>
  <c r="K47" i="67"/>
  <c r="L47" i="67"/>
  <c r="M47" i="67"/>
  <c r="N47" i="67"/>
  <c r="O47" i="67"/>
  <c r="P47" i="67"/>
  <c r="Q47" i="67"/>
  <c r="R47" i="67"/>
  <c r="S47" i="67"/>
  <c r="T47" i="67"/>
  <c r="U47" i="67"/>
  <c r="V47" i="67"/>
  <c r="W47" i="67"/>
  <c r="X47" i="67"/>
  <c r="Y47" i="67"/>
  <c r="Z47" i="67"/>
  <c r="AA47" i="67"/>
  <c r="B48" i="67"/>
  <c r="C48" i="67"/>
  <c r="D48" i="67"/>
  <c r="E48" i="67"/>
  <c r="F48" i="67"/>
  <c r="G48" i="67"/>
  <c r="H48" i="67"/>
  <c r="I48" i="67"/>
  <c r="J48" i="67"/>
  <c r="K48" i="67"/>
  <c r="L48" i="67"/>
  <c r="M48" i="67"/>
  <c r="N48" i="67"/>
  <c r="O48" i="67"/>
  <c r="P48" i="67"/>
  <c r="Q48" i="67"/>
  <c r="R48" i="67"/>
  <c r="S48" i="67"/>
  <c r="T48" i="67"/>
  <c r="U48" i="67"/>
  <c r="V48" i="67"/>
  <c r="W48" i="67"/>
  <c r="X48" i="67"/>
  <c r="Y48" i="67"/>
  <c r="Z48" i="67"/>
  <c r="AA48" i="67"/>
  <c r="T49" i="67"/>
  <c r="U49" i="67"/>
  <c r="V49" i="67"/>
  <c r="W49" i="67"/>
  <c r="X49" i="67"/>
  <c r="Y49" i="67"/>
  <c r="Z49" i="67"/>
  <c r="AA49" i="67"/>
  <c r="B50" i="67"/>
  <c r="C50" i="67"/>
  <c r="D50" i="67"/>
  <c r="E50" i="67"/>
  <c r="F50" i="67"/>
  <c r="G50" i="67"/>
  <c r="H50" i="67"/>
  <c r="I50" i="67"/>
  <c r="J50" i="67"/>
  <c r="K50" i="67"/>
  <c r="L50" i="67"/>
  <c r="M50" i="67"/>
  <c r="N50" i="67"/>
  <c r="O50" i="67"/>
  <c r="P50" i="67"/>
  <c r="Q50" i="67"/>
  <c r="R50" i="67"/>
  <c r="S50" i="67"/>
  <c r="T50" i="67"/>
  <c r="U50" i="67"/>
  <c r="V50" i="67"/>
  <c r="W50" i="67"/>
  <c r="X50" i="67"/>
  <c r="Y50" i="67"/>
  <c r="Z50" i="67"/>
  <c r="AA50" i="67"/>
  <c r="T51" i="67"/>
  <c r="U51" i="67"/>
  <c r="V51" i="67"/>
  <c r="W51" i="67"/>
  <c r="X51" i="67"/>
  <c r="Y51" i="67"/>
  <c r="Z51" i="67"/>
  <c r="AA51" i="67"/>
  <c r="B34" i="67"/>
  <c r="C34" i="67"/>
  <c r="D34" i="67"/>
  <c r="E34" i="67"/>
  <c r="F34" i="67"/>
  <c r="G34" i="67"/>
  <c r="H34" i="67"/>
  <c r="I34" i="67"/>
  <c r="J34" i="67"/>
  <c r="K34" i="67"/>
  <c r="L34" i="67"/>
  <c r="M34" i="67"/>
  <c r="N34" i="67"/>
  <c r="O34" i="67"/>
  <c r="P34" i="67"/>
  <c r="Q34" i="67"/>
  <c r="R34" i="67"/>
  <c r="S34" i="67"/>
  <c r="T34" i="67"/>
  <c r="U34" i="67"/>
  <c r="V34" i="67"/>
  <c r="W34" i="67"/>
  <c r="X34" i="67"/>
  <c r="Y34" i="67"/>
  <c r="Z34" i="67"/>
  <c r="AA34" i="67"/>
  <c r="B40" i="67"/>
  <c r="C40" i="67"/>
  <c r="D40" i="67"/>
  <c r="E40" i="67"/>
  <c r="F40" i="67"/>
  <c r="G40" i="67"/>
  <c r="H40" i="67"/>
  <c r="I40" i="67"/>
  <c r="J40" i="67"/>
  <c r="K40" i="67"/>
  <c r="L40" i="67"/>
  <c r="M40" i="67"/>
  <c r="N40" i="67"/>
  <c r="O40" i="67"/>
  <c r="P40" i="67"/>
  <c r="Q40" i="67"/>
  <c r="R40" i="67"/>
  <c r="S40" i="67"/>
  <c r="T40" i="67"/>
  <c r="U40" i="67"/>
  <c r="V40" i="67"/>
  <c r="W40" i="67"/>
  <c r="X40" i="67"/>
  <c r="Y40" i="67"/>
  <c r="Z40" i="67"/>
  <c r="AA40" i="67"/>
  <c r="B24" i="67"/>
  <c r="C24" i="67"/>
  <c r="D24" i="67"/>
  <c r="E24" i="67"/>
  <c r="F24" i="67"/>
  <c r="G24" i="67"/>
  <c r="H24" i="67"/>
  <c r="I24" i="67"/>
  <c r="J24" i="67"/>
  <c r="K24" i="67"/>
  <c r="L24" i="67"/>
  <c r="M24" i="67"/>
  <c r="N24" i="67"/>
  <c r="O24" i="67"/>
  <c r="P24" i="67"/>
  <c r="Q24" i="67"/>
  <c r="R24" i="67"/>
  <c r="S24" i="67"/>
  <c r="T24" i="67"/>
  <c r="U24" i="67"/>
  <c r="V24" i="67"/>
  <c r="W24" i="67"/>
  <c r="X24" i="67"/>
  <c r="Y24" i="67"/>
  <c r="Z24" i="67"/>
  <c r="AA24" i="67"/>
  <c r="B26" i="67"/>
  <c r="C26" i="67"/>
  <c r="D26" i="67"/>
  <c r="E26" i="67"/>
  <c r="F26" i="67"/>
  <c r="G26" i="67"/>
  <c r="H26" i="67"/>
  <c r="I26" i="67"/>
  <c r="J26" i="67"/>
  <c r="K26" i="67"/>
  <c r="L26" i="67"/>
  <c r="M26" i="67"/>
  <c r="N26" i="67"/>
  <c r="O26" i="67"/>
  <c r="P26" i="67"/>
  <c r="Q26" i="67"/>
  <c r="R26" i="67"/>
  <c r="S26" i="67"/>
  <c r="T26" i="67"/>
  <c r="U26" i="67"/>
  <c r="V26" i="67"/>
  <c r="W26" i="67"/>
  <c r="X26" i="67"/>
  <c r="Y26" i="67"/>
  <c r="Z26" i="67"/>
  <c r="AA26" i="67"/>
  <c r="B27" i="67"/>
  <c r="C27" i="67"/>
  <c r="D27" i="67"/>
  <c r="E27" i="67"/>
  <c r="F27" i="67"/>
  <c r="G27" i="67"/>
  <c r="H27" i="67"/>
  <c r="I27" i="67"/>
  <c r="J27" i="67"/>
  <c r="K27" i="67"/>
  <c r="L27" i="67"/>
  <c r="M27" i="67"/>
  <c r="N27" i="67"/>
  <c r="O27" i="67"/>
  <c r="P27" i="67"/>
  <c r="Q27" i="67"/>
  <c r="R27" i="67"/>
  <c r="S27" i="67"/>
  <c r="T27" i="67"/>
  <c r="U27" i="67"/>
  <c r="V27" i="67"/>
  <c r="W27" i="67"/>
  <c r="X27" i="67"/>
  <c r="Y27" i="67"/>
  <c r="Z27" i="67"/>
  <c r="AA27" i="67"/>
  <c r="B28" i="67"/>
  <c r="C28" i="67"/>
  <c r="D28" i="67"/>
  <c r="E28" i="67"/>
  <c r="F28" i="67"/>
  <c r="G28" i="67"/>
  <c r="H28" i="67"/>
  <c r="I28" i="67"/>
  <c r="J28" i="67"/>
  <c r="K28" i="67"/>
  <c r="L28" i="67"/>
  <c r="M28" i="67"/>
  <c r="N28" i="67"/>
  <c r="O28" i="67"/>
  <c r="P28" i="67"/>
  <c r="Q28" i="67"/>
  <c r="R28" i="67"/>
  <c r="S28" i="67"/>
  <c r="T28" i="67"/>
  <c r="U28" i="67"/>
  <c r="V28" i="67"/>
  <c r="W28" i="67"/>
  <c r="X28" i="67"/>
  <c r="Y28" i="67"/>
  <c r="Z28" i="67"/>
  <c r="AA28" i="67"/>
  <c r="B29" i="67"/>
  <c r="C29" i="67"/>
  <c r="D29" i="67"/>
  <c r="E29" i="67"/>
  <c r="F29" i="67"/>
  <c r="G29" i="67"/>
  <c r="H29" i="67"/>
  <c r="I29" i="67"/>
  <c r="J29" i="67"/>
  <c r="K29" i="67"/>
  <c r="L29" i="67"/>
  <c r="M29" i="67"/>
  <c r="N29" i="67"/>
  <c r="O29" i="67"/>
  <c r="P29" i="67"/>
  <c r="Q29" i="67"/>
  <c r="R29" i="67"/>
  <c r="S29" i="67"/>
  <c r="T29" i="67"/>
  <c r="U29" i="67"/>
  <c r="V29" i="67"/>
  <c r="W29" i="67"/>
  <c r="X29" i="67"/>
  <c r="Y29" i="67"/>
  <c r="Z29" i="67"/>
  <c r="AA29" i="67"/>
  <c r="B30" i="67"/>
  <c r="C30" i="67"/>
  <c r="D30" i="67"/>
  <c r="E30" i="67"/>
  <c r="F30" i="67"/>
  <c r="G30" i="67"/>
  <c r="H30" i="67"/>
  <c r="I30" i="67"/>
  <c r="J30" i="67"/>
  <c r="K30" i="67"/>
  <c r="L30" i="67"/>
  <c r="M30" i="67"/>
  <c r="N30" i="67"/>
  <c r="O30" i="67"/>
  <c r="P30" i="67"/>
  <c r="Q30" i="67"/>
  <c r="R30" i="67"/>
  <c r="S30" i="67"/>
  <c r="T30" i="67"/>
  <c r="U30" i="67"/>
  <c r="V30" i="67"/>
  <c r="W30" i="67"/>
  <c r="X30" i="67"/>
  <c r="Y30" i="67"/>
  <c r="Z30" i="67"/>
  <c r="AA30" i="67"/>
  <c r="B20" i="67"/>
  <c r="C20" i="67"/>
  <c r="D20" i="67"/>
  <c r="E20" i="67"/>
  <c r="F20" i="67"/>
  <c r="G20" i="67"/>
  <c r="H20" i="67"/>
  <c r="I20" i="67"/>
  <c r="J20" i="67"/>
  <c r="K20" i="67"/>
  <c r="L20" i="67"/>
  <c r="M20" i="67"/>
  <c r="N20" i="67"/>
  <c r="O20" i="67"/>
  <c r="P20" i="67"/>
  <c r="Q20" i="67"/>
  <c r="R20" i="67"/>
  <c r="S20" i="67"/>
  <c r="T20" i="67"/>
  <c r="U20" i="67"/>
  <c r="V20" i="67"/>
  <c r="W20" i="67"/>
  <c r="X20" i="67"/>
  <c r="Y20" i="67"/>
  <c r="Z20" i="67"/>
  <c r="AA20" i="67"/>
  <c r="B4" i="67"/>
  <c r="C4" i="67"/>
  <c r="D4" i="67"/>
  <c r="E4" i="67"/>
  <c r="F4" i="67"/>
  <c r="G4" i="67"/>
  <c r="H4" i="67"/>
  <c r="I4" i="67"/>
  <c r="J4" i="67"/>
  <c r="K4" i="67"/>
  <c r="L4" i="67"/>
  <c r="M4" i="67"/>
  <c r="N4" i="67"/>
  <c r="O4" i="67"/>
  <c r="P4" i="67"/>
  <c r="Q4" i="67"/>
  <c r="R4" i="67"/>
  <c r="S4" i="67"/>
  <c r="T4" i="67"/>
  <c r="U4" i="67"/>
  <c r="V4" i="67"/>
  <c r="W4" i="67"/>
  <c r="X4" i="67"/>
  <c r="Y4" i="67"/>
  <c r="Z4" i="67"/>
  <c r="AA4" i="67"/>
  <c r="B6" i="67"/>
  <c r="C6" i="67"/>
  <c r="D6" i="67"/>
  <c r="E6" i="67"/>
  <c r="F6" i="67"/>
  <c r="G6" i="67"/>
  <c r="H6" i="67"/>
  <c r="I6" i="67"/>
  <c r="J6" i="67"/>
  <c r="K6" i="67"/>
  <c r="L6" i="67"/>
  <c r="M6" i="67"/>
  <c r="N6" i="67"/>
  <c r="O6" i="67"/>
  <c r="P6" i="67"/>
  <c r="Q6" i="67"/>
  <c r="R6" i="67"/>
  <c r="S6" i="67"/>
  <c r="T6" i="67"/>
  <c r="U6" i="67"/>
  <c r="V6" i="67"/>
  <c r="W6" i="67"/>
  <c r="X6" i="67"/>
  <c r="Y6" i="67"/>
  <c r="Z6" i="67"/>
  <c r="AA6" i="67"/>
  <c r="B7" i="67"/>
  <c r="C7" i="67"/>
  <c r="D7" i="67"/>
  <c r="E7" i="67"/>
  <c r="F7" i="67"/>
  <c r="G7" i="67"/>
  <c r="H7" i="67"/>
  <c r="I7" i="67"/>
  <c r="J7" i="67"/>
  <c r="K7" i="67"/>
  <c r="L7" i="67"/>
  <c r="M7" i="67"/>
  <c r="N7" i="67"/>
  <c r="O7" i="67"/>
  <c r="P7" i="67"/>
  <c r="Q7" i="67"/>
  <c r="R7" i="67"/>
  <c r="S7" i="67"/>
  <c r="T7" i="67"/>
  <c r="U7" i="67"/>
  <c r="V7" i="67"/>
  <c r="W7" i="67"/>
  <c r="X7" i="67"/>
  <c r="Y7" i="67"/>
  <c r="Z7" i="67"/>
  <c r="AA7" i="67"/>
  <c r="B10" i="67"/>
  <c r="C10" i="67"/>
  <c r="D10" i="67"/>
  <c r="E10" i="67"/>
  <c r="F10" i="67"/>
  <c r="G10" i="67"/>
  <c r="H10" i="67"/>
  <c r="I10" i="67"/>
  <c r="J10" i="67"/>
  <c r="K10" i="67"/>
  <c r="L10" i="67"/>
  <c r="M10" i="67"/>
  <c r="N10" i="67"/>
  <c r="O10" i="67"/>
  <c r="P10" i="67"/>
  <c r="Q10" i="67"/>
  <c r="R10" i="67"/>
  <c r="S10" i="67"/>
  <c r="T10" i="67"/>
  <c r="U10" i="67"/>
  <c r="V10" i="67"/>
  <c r="W10" i="67"/>
  <c r="X10" i="67"/>
  <c r="Y10" i="67"/>
  <c r="Z10" i="67"/>
  <c r="AA10" i="67"/>
  <c r="AA143" i="67"/>
  <c r="Z143" i="67"/>
  <c r="Y143" i="67"/>
  <c r="X143" i="67"/>
  <c r="W143" i="67"/>
  <c r="V143" i="67"/>
  <c r="U143" i="67"/>
  <c r="T143" i="67"/>
  <c r="S143" i="67"/>
  <c r="R143" i="67"/>
  <c r="Q143" i="67"/>
  <c r="P143" i="67"/>
  <c r="O143" i="67"/>
  <c r="N143" i="67"/>
  <c r="M143" i="67"/>
  <c r="L143" i="67"/>
  <c r="K143" i="67"/>
  <c r="J143" i="67"/>
  <c r="I143" i="67"/>
  <c r="H143" i="67"/>
  <c r="G143" i="67"/>
  <c r="F143" i="67"/>
  <c r="E143" i="67"/>
  <c r="D143" i="67"/>
  <c r="C143" i="67"/>
  <c r="B143" i="67"/>
  <c r="AA133" i="67"/>
  <c r="Z133" i="67"/>
  <c r="Y133" i="67"/>
  <c r="X133" i="67"/>
  <c r="W133" i="67"/>
  <c r="V133" i="67"/>
  <c r="U133" i="67"/>
  <c r="T133" i="67"/>
  <c r="S133" i="67"/>
  <c r="R133" i="67"/>
  <c r="Q133" i="67"/>
  <c r="P133" i="67"/>
  <c r="O133" i="67"/>
  <c r="N133" i="67"/>
  <c r="M133" i="67"/>
  <c r="L133" i="67"/>
  <c r="K133" i="67"/>
  <c r="J133" i="67"/>
  <c r="I133" i="67"/>
  <c r="H133" i="67"/>
  <c r="G133" i="67"/>
  <c r="F133" i="67"/>
  <c r="E133" i="67"/>
  <c r="D133" i="67"/>
  <c r="C133" i="67"/>
  <c r="B133" i="67"/>
  <c r="AA123" i="67"/>
  <c r="Z123" i="67"/>
  <c r="Y123" i="67"/>
  <c r="X123" i="67"/>
  <c r="W123" i="67"/>
  <c r="V123" i="67"/>
  <c r="U123" i="67"/>
  <c r="T123" i="67"/>
  <c r="S123" i="67"/>
  <c r="R123" i="67"/>
  <c r="Q123" i="67"/>
  <c r="P123" i="67"/>
  <c r="O123" i="67"/>
  <c r="N123" i="67"/>
  <c r="M123" i="67"/>
  <c r="L123" i="67"/>
  <c r="K123" i="67"/>
  <c r="J123" i="67"/>
  <c r="I123" i="67"/>
  <c r="H123" i="67"/>
  <c r="G123" i="67"/>
  <c r="F123" i="67"/>
  <c r="E123" i="67"/>
  <c r="D123" i="67"/>
  <c r="C123" i="67"/>
  <c r="B123" i="67"/>
  <c r="AA113" i="67"/>
  <c r="Z113" i="67"/>
  <c r="Y113" i="67"/>
  <c r="X113" i="67"/>
  <c r="W113" i="67"/>
  <c r="V113" i="67"/>
  <c r="U113" i="67"/>
  <c r="T113" i="67"/>
  <c r="S113" i="67"/>
  <c r="R113" i="67"/>
  <c r="Q113" i="67"/>
  <c r="P113" i="67"/>
  <c r="O113" i="67"/>
  <c r="N113" i="67"/>
  <c r="M113" i="67"/>
  <c r="L113" i="67"/>
  <c r="K113" i="67"/>
  <c r="J113" i="67"/>
  <c r="I113" i="67"/>
  <c r="H113" i="67"/>
  <c r="G113" i="67"/>
  <c r="F113" i="67"/>
  <c r="E113" i="67"/>
  <c r="D113" i="67"/>
  <c r="C113" i="67"/>
  <c r="B113" i="67"/>
  <c r="AA103" i="67"/>
  <c r="Z103" i="67"/>
  <c r="Y103" i="67"/>
  <c r="X103" i="67"/>
  <c r="W103" i="67"/>
  <c r="V103" i="67"/>
  <c r="U103" i="67"/>
  <c r="T103" i="67"/>
  <c r="S103" i="67"/>
  <c r="R103" i="67"/>
  <c r="Q103" i="67"/>
  <c r="P103" i="67"/>
  <c r="O103" i="67"/>
  <c r="N103" i="67"/>
  <c r="M103" i="67"/>
  <c r="L103" i="67"/>
  <c r="K103" i="67"/>
  <c r="J103" i="67"/>
  <c r="I103" i="67"/>
  <c r="H103" i="67"/>
  <c r="G103" i="67"/>
  <c r="F103" i="67"/>
  <c r="E103" i="67"/>
  <c r="D103" i="67"/>
  <c r="C103" i="67"/>
  <c r="B103" i="67"/>
  <c r="AA93" i="67"/>
  <c r="Z93" i="67"/>
  <c r="Y93" i="67"/>
  <c r="X93" i="67"/>
  <c r="W93" i="67"/>
  <c r="V93" i="67"/>
  <c r="U93" i="67"/>
  <c r="T93" i="67"/>
  <c r="S93" i="67"/>
  <c r="R93" i="67"/>
  <c r="Q93" i="67"/>
  <c r="P93" i="67"/>
  <c r="O93" i="67"/>
  <c r="N93" i="67"/>
  <c r="M93" i="67"/>
  <c r="L93" i="67"/>
  <c r="K93" i="67"/>
  <c r="J93" i="67"/>
  <c r="I93" i="67"/>
  <c r="H93" i="67"/>
  <c r="G93" i="67"/>
  <c r="F93" i="67"/>
  <c r="E93" i="67"/>
  <c r="D93" i="67"/>
  <c r="C93" i="67"/>
  <c r="B93" i="67"/>
  <c r="AA83" i="67"/>
  <c r="Z83" i="67"/>
  <c r="Y83" i="67"/>
  <c r="X83" i="67"/>
  <c r="W83" i="67"/>
  <c r="V83" i="67"/>
  <c r="U83" i="67"/>
  <c r="T83" i="67"/>
  <c r="S83" i="67"/>
  <c r="R83" i="67"/>
  <c r="Q83" i="67"/>
  <c r="P83" i="67"/>
  <c r="O83" i="67"/>
  <c r="N83" i="67"/>
  <c r="M83" i="67"/>
  <c r="L83" i="67"/>
  <c r="K83" i="67"/>
  <c r="J83" i="67"/>
  <c r="I83" i="67"/>
  <c r="H83" i="67"/>
  <c r="G83" i="67"/>
  <c r="F83" i="67"/>
  <c r="E83" i="67"/>
  <c r="D83" i="67"/>
  <c r="C83" i="67"/>
  <c r="B83" i="67"/>
  <c r="AA73" i="67"/>
  <c r="Z73" i="67"/>
  <c r="Y73" i="67"/>
  <c r="X73" i="67"/>
  <c r="W73" i="67"/>
  <c r="V73" i="67"/>
  <c r="U73" i="67"/>
  <c r="T73" i="67"/>
  <c r="S73" i="67"/>
  <c r="R73" i="67"/>
  <c r="Q73" i="67"/>
  <c r="P73" i="67"/>
  <c r="O73" i="67"/>
  <c r="N73" i="67"/>
  <c r="M73" i="67"/>
  <c r="L73" i="67"/>
  <c r="K73" i="67"/>
  <c r="J73" i="67"/>
  <c r="I73" i="67"/>
  <c r="H73" i="67"/>
  <c r="G73" i="67"/>
  <c r="F73" i="67"/>
  <c r="E73" i="67"/>
  <c r="D73" i="67"/>
  <c r="C73" i="67"/>
  <c r="B73" i="67"/>
  <c r="AA63" i="67"/>
  <c r="Z63" i="67"/>
  <c r="Y63" i="67"/>
  <c r="X63" i="67"/>
  <c r="W63" i="67"/>
  <c r="V63" i="67"/>
  <c r="U63" i="67"/>
  <c r="T63" i="67"/>
  <c r="S63" i="67"/>
  <c r="R63" i="67"/>
  <c r="Q63" i="67"/>
  <c r="P63" i="67"/>
  <c r="O63" i="67"/>
  <c r="N63" i="67"/>
  <c r="M63" i="67"/>
  <c r="L63" i="67"/>
  <c r="K63" i="67"/>
  <c r="J63" i="67"/>
  <c r="I63" i="67"/>
  <c r="H63" i="67"/>
  <c r="G63" i="67"/>
  <c r="F63" i="67"/>
  <c r="E63" i="67"/>
  <c r="D63" i="67"/>
  <c r="C63" i="67"/>
  <c r="B63" i="67"/>
  <c r="AA53" i="67"/>
  <c r="Z53" i="67"/>
  <c r="Y53" i="67"/>
  <c r="X53" i="67"/>
  <c r="W53" i="67"/>
  <c r="V53" i="67"/>
  <c r="U53" i="67"/>
  <c r="T53" i="67"/>
  <c r="S53" i="67"/>
  <c r="R53" i="67"/>
  <c r="Q53" i="67"/>
  <c r="P53" i="67"/>
  <c r="O53" i="67"/>
  <c r="N53" i="67"/>
  <c r="M53" i="67"/>
  <c r="L53" i="67"/>
  <c r="K53" i="67"/>
  <c r="J53" i="67"/>
  <c r="I53" i="67"/>
  <c r="H53" i="67"/>
  <c r="G53" i="67"/>
  <c r="F53" i="67"/>
  <c r="E53" i="67"/>
  <c r="D53" i="67"/>
  <c r="C53" i="67"/>
  <c r="B53" i="67"/>
  <c r="AA43" i="67"/>
  <c r="Z43" i="67"/>
  <c r="Y43" i="67"/>
  <c r="X43" i="67"/>
  <c r="W43" i="67"/>
  <c r="V43" i="67"/>
  <c r="U43" i="67"/>
  <c r="T43" i="67"/>
  <c r="S43" i="67"/>
  <c r="R43" i="67"/>
  <c r="Q43" i="67"/>
  <c r="P43" i="67"/>
  <c r="O43" i="67"/>
  <c r="N43" i="67"/>
  <c r="M43" i="67"/>
  <c r="L43" i="67"/>
  <c r="K43" i="67"/>
  <c r="J43" i="67"/>
  <c r="I43" i="67"/>
  <c r="H43" i="67"/>
  <c r="G43" i="67"/>
  <c r="F43" i="67"/>
  <c r="E43" i="67"/>
  <c r="D43" i="67"/>
  <c r="C43" i="67"/>
  <c r="B43" i="67"/>
  <c r="AA33" i="67"/>
  <c r="Z33" i="67"/>
  <c r="Y33" i="67"/>
  <c r="X33" i="67"/>
  <c r="W33" i="67"/>
  <c r="V33" i="67"/>
  <c r="U33" i="67"/>
  <c r="T33" i="67"/>
  <c r="S33" i="67"/>
  <c r="R33" i="67"/>
  <c r="Q33" i="67"/>
  <c r="P33" i="67"/>
  <c r="O33" i="67"/>
  <c r="N33" i="67"/>
  <c r="M33" i="67"/>
  <c r="L33" i="67"/>
  <c r="K33" i="67"/>
  <c r="J33" i="67"/>
  <c r="I33" i="67"/>
  <c r="H33" i="67"/>
  <c r="G33" i="67"/>
  <c r="F33" i="67"/>
  <c r="E33" i="67"/>
  <c r="D33" i="67"/>
  <c r="C33" i="67"/>
  <c r="B33" i="67"/>
  <c r="AA23" i="67"/>
  <c r="Z23" i="67"/>
  <c r="Y23" i="67"/>
  <c r="X23" i="67"/>
  <c r="W23" i="67"/>
  <c r="V23" i="67"/>
  <c r="U23" i="67"/>
  <c r="T23" i="67"/>
  <c r="S23" i="67"/>
  <c r="R23" i="67"/>
  <c r="Q23" i="67"/>
  <c r="P23" i="67"/>
  <c r="O23" i="67"/>
  <c r="N23" i="67"/>
  <c r="M23" i="67"/>
  <c r="L23" i="67"/>
  <c r="K23" i="67"/>
  <c r="J23" i="67"/>
  <c r="I23" i="67"/>
  <c r="H23" i="67"/>
  <c r="G23" i="67"/>
  <c r="F23" i="67"/>
  <c r="E23" i="67"/>
  <c r="D23" i="67"/>
  <c r="C23" i="67"/>
  <c r="B23" i="67"/>
  <c r="AA13" i="67"/>
  <c r="Z13" i="67"/>
  <c r="Y13" i="67"/>
  <c r="X13" i="67"/>
  <c r="W13" i="67"/>
  <c r="V13" i="67"/>
  <c r="U13" i="67"/>
  <c r="T13" i="67"/>
  <c r="S13" i="67"/>
  <c r="R13" i="67"/>
  <c r="Q13" i="67"/>
  <c r="P13" i="67"/>
  <c r="O13" i="67"/>
  <c r="N13" i="67"/>
  <c r="M13" i="67"/>
  <c r="L13" i="67"/>
  <c r="K13" i="67"/>
  <c r="J13" i="67"/>
  <c r="I13" i="67"/>
  <c r="H13" i="67"/>
  <c r="G13" i="67"/>
  <c r="F13" i="67"/>
  <c r="E13" i="67"/>
  <c r="D13" i="67"/>
  <c r="C13" i="67"/>
  <c r="B13" i="67"/>
  <c r="B3" i="67"/>
  <c r="C3" i="67"/>
  <c r="D3" i="67"/>
  <c r="E3" i="67"/>
  <c r="F3" i="67"/>
  <c r="G3" i="67"/>
  <c r="H3" i="67"/>
  <c r="I3" i="67"/>
  <c r="J3" i="67"/>
  <c r="K3" i="67"/>
  <c r="L3" i="67"/>
  <c r="M3" i="67"/>
  <c r="N3" i="67"/>
  <c r="O3" i="67"/>
  <c r="P3" i="67"/>
  <c r="Q3" i="67"/>
  <c r="R3" i="67"/>
  <c r="S3" i="67"/>
  <c r="T3" i="67"/>
  <c r="U3" i="67"/>
  <c r="V3" i="67"/>
  <c r="W3" i="67"/>
  <c r="X3" i="67"/>
  <c r="Y3" i="67"/>
  <c r="Z3" i="67"/>
  <c r="AA3" i="67"/>
  <c r="C5" i="63"/>
  <c r="C6" i="63"/>
  <c r="C7" i="63"/>
  <c r="C8" i="63"/>
  <c r="C9" i="63"/>
  <c r="C10" i="63"/>
  <c r="C11" i="63"/>
  <c r="C12" i="63"/>
  <c r="C13" i="63"/>
  <c r="C14" i="63"/>
  <c r="C15" i="63"/>
  <c r="C16" i="63"/>
  <c r="C17" i="63"/>
  <c r="C18" i="63"/>
  <c r="C19" i="63"/>
  <c r="C20" i="63"/>
  <c r="C21" i="63"/>
  <c r="C22" i="63"/>
  <c r="C23" i="63"/>
  <c r="C24" i="63"/>
  <c r="C25" i="63"/>
  <c r="C26" i="63"/>
  <c r="C27" i="63"/>
  <c r="C28" i="63"/>
  <c r="C29" i="63"/>
  <c r="C30" i="63"/>
  <c r="C31" i="63"/>
  <c r="C32" i="63"/>
  <c r="C33" i="63"/>
  <c r="C34" i="63"/>
  <c r="C35" i="63"/>
  <c r="C36" i="63"/>
  <c r="C37" i="63"/>
  <c r="C38" i="63"/>
  <c r="C39" i="63"/>
  <c r="C40" i="63"/>
  <c r="C41" i="63"/>
  <c r="C42" i="63"/>
  <c r="C43" i="63"/>
  <c r="C44" i="63"/>
  <c r="C45" i="63"/>
  <c r="C46" i="63"/>
  <c r="C47" i="63"/>
  <c r="C48" i="63"/>
  <c r="C49" i="63"/>
  <c r="C50" i="63"/>
  <c r="C51" i="63"/>
  <c r="C52" i="63"/>
  <c r="C53" i="63"/>
  <c r="C54" i="63"/>
  <c r="C55" i="63"/>
  <c r="C56" i="63"/>
  <c r="C57" i="63"/>
  <c r="C58" i="63"/>
  <c r="C59" i="63"/>
  <c r="C60" i="63"/>
  <c r="C61" i="63"/>
  <c r="C62" i="63"/>
  <c r="C63" i="63"/>
  <c r="C64" i="63"/>
  <c r="C65" i="63"/>
  <c r="C66" i="63"/>
  <c r="C67" i="63"/>
  <c r="C68" i="63"/>
  <c r="C69" i="63"/>
  <c r="C70" i="63"/>
  <c r="C71" i="63"/>
  <c r="C72" i="63"/>
  <c r="C73" i="63"/>
  <c r="C74" i="63"/>
  <c r="C75" i="63"/>
  <c r="C76" i="63"/>
  <c r="C77" i="63"/>
  <c r="C78" i="63"/>
  <c r="C79" i="63"/>
  <c r="C80" i="63"/>
  <c r="C81" i="63"/>
  <c r="C82" i="63"/>
  <c r="C83" i="63"/>
  <c r="C84" i="63"/>
  <c r="C85" i="63"/>
  <c r="C86" i="63"/>
  <c r="C87" i="63"/>
  <c r="C88" i="63"/>
  <c r="C89" i="63"/>
  <c r="C90" i="63"/>
  <c r="C91" i="63"/>
  <c r="C92" i="63"/>
  <c r="C93" i="63"/>
  <c r="C94" i="63"/>
  <c r="C95" i="63"/>
  <c r="C96" i="63"/>
  <c r="C97" i="63"/>
  <c r="C98" i="63"/>
  <c r="C99" i="63"/>
  <c r="C100" i="63"/>
  <c r="C101" i="63"/>
  <c r="C102" i="63"/>
  <c r="C103" i="63"/>
  <c r="C104" i="63"/>
  <c r="C105" i="63"/>
  <c r="C106" i="63"/>
  <c r="C107" i="63"/>
  <c r="C108" i="63"/>
  <c r="C109" i="63"/>
  <c r="C110" i="63"/>
  <c r="C111" i="63"/>
  <c r="C112" i="63"/>
  <c r="C113" i="63"/>
  <c r="C114" i="63"/>
  <c r="C115" i="63"/>
  <c r="C116" i="63"/>
  <c r="C117" i="63"/>
  <c r="C118" i="63"/>
  <c r="C119" i="63"/>
  <c r="C120" i="63"/>
  <c r="C121" i="63"/>
  <c r="C122" i="63"/>
  <c r="C123" i="63"/>
  <c r="C124" i="63"/>
  <c r="C125" i="63"/>
  <c r="C126" i="63"/>
  <c r="C127" i="63"/>
  <c r="C128" i="63"/>
  <c r="C129" i="63"/>
  <c r="C130" i="63"/>
  <c r="C131" i="63"/>
  <c r="C132" i="63"/>
  <c r="C133" i="63"/>
  <c r="C134" i="63"/>
  <c r="C135" i="63"/>
  <c r="C136" i="63"/>
  <c r="C137" i="63"/>
  <c r="C138" i="63"/>
  <c r="C139" i="63"/>
  <c r="C140" i="63"/>
  <c r="C141" i="63"/>
  <c r="C142" i="63"/>
  <c r="C143" i="63"/>
  <c r="C144" i="63"/>
  <c r="C145" i="63"/>
  <c r="C146" i="63"/>
  <c r="C147" i="63"/>
  <c r="C148" i="63"/>
  <c r="C149" i="63"/>
  <c r="C150" i="63"/>
  <c r="C151" i="63"/>
  <c r="C152" i="63"/>
  <c r="C153" i="63"/>
  <c r="C154" i="63"/>
  <c r="C155" i="63"/>
  <c r="C156" i="63"/>
  <c r="C157" i="63"/>
  <c r="C158" i="63"/>
  <c r="C159" i="63"/>
  <c r="C160" i="63"/>
  <c r="C161" i="63"/>
  <c r="C162" i="63"/>
  <c r="C163" i="63"/>
  <c r="C164" i="63"/>
  <c r="C165" i="63"/>
  <c r="C166" i="63"/>
  <c r="C167" i="63"/>
  <c r="C168" i="63"/>
  <c r="C169" i="63"/>
  <c r="C170" i="63"/>
  <c r="C171" i="63"/>
  <c r="C172" i="63"/>
  <c r="C173" i="63"/>
  <c r="C174" i="63"/>
  <c r="C175" i="63"/>
  <c r="C176" i="63"/>
  <c r="C177" i="63"/>
  <c r="C178" i="63"/>
  <c r="C179" i="63"/>
  <c r="C180" i="63"/>
  <c r="C181" i="63"/>
  <c r="C182" i="63"/>
  <c r="C183" i="63"/>
  <c r="C184" i="63"/>
  <c r="C185" i="63"/>
  <c r="C186" i="63"/>
  <c r="C187" i="63"/>
  <c r="C188" i="63"/>
  <c r="C189" i="63"/>
  <c r="C190" i="63"/>
  <c r="C191" i="63"/>
  <c r="C192" i="63"/>
  <c r="C193" i="63"/>
  <c r="C194" i="63"/>
  <c r="C195" i="63"/>
  <c r="C196" i="63"/>
  <c r="C197" i="63"/>
  <c r="C198" i="63"/>
  <c r="C199" i="63"/>
  <c r="C200" i="63"/>
  <c r="C201" i="63"/>
  <c r="C202" i="63"/>
  <c r="C203" i="63"/>
  <c r="C204" i="63"/>
  <c r="C205" i="63"/>
  <c r="C206" i="63"/>
  <c r="C207" i="63"/>
  <c r="C208" i="63"/>
  <c r="C209" i="63"/>
  <c r="C210" i="63"/>
  <c r="C211" i="63"/>
  <c r="C212" i="63"/>
  <c r="C213" i="63"/>
  <c r="C214" i="63"/>
  <c r="C215" i="63"/>
  <c r="C216" i="63"/>
  <c r="C217" i="63"/>
  <c r="C218" i="63"/>
  <c r="C219" i="63"/>
  <c r="C220" i="63"/>
  <c r="C221" i="63"/>
  <c r="C222" i="63"/>
  <c r="C223" i="63"/>
  <c r="C224" i="63"/>
  <c r="C225" i="63"/>
  <c r="C226" i="63"/>
  <c r="C227" i="63"/>
  <c r="C228" i="63"/>
  <c r="C229" i="63"/>
  <c r="C230" i="63"/>
  <c r="C231" i="63"/>
  <c r="C232" i="63"/>
  <c r="C233" i="63"/>
  <c r="C234" i="63"/>
  <c r="C235" i="63"/>
  <c r="C236" i="63"/>
  <c r="C237" i="63"/>
  <c r="C238" i="63"/>
  <c r="C239" i="63"/>
  <c r="C240" i="63"/>
  <c r="C241" i="63"/>
  <c r="C242" i="63"/>
  <c r="C243" i="63"/>
  <c r="C244" i="63"/>
  <c r="C245" i="63"/>
  <c r="C246" i="63"/>
  <c r="C247" i="63"/>
  <c r="C248" i="63"/>
  <c r="C249" i="63"/>
  <c r="C250" i="63"/>
  <c r="C251" i="63"/>
  <c r="C252" i="63"/>
  <c r="C253" i="63"/>
  <c r="C254" i="63"/>
  <c r="C255" i="63"/>
  <c r="C256" i="63"/>
  <c r="C257" i="63"/>
  <c r="C258" i="63"/>
  <c r="C259" i="63"/>
  <c r="C260" i="63"/>
  <c r="C261" i="63"/>
  <c r="C262" i="63"/>
  <c r="C263" i="63"/>
  <c r="C264" i="63"/>
  <c r="C265" i="63"/>
  <c r="C266" i="63"/>
  <c r="C267" i="63"/>
  <c r="C268" i="63"/>
  <c r="C269" i="63"/>
  <c r="C270" i="63"/>
  <c r="C271" i="63"/>
  <c r="C272" i="63"/>
  <c r="C273" i="63"/>
  <c r="C274" i="63"/>
  <c r="C275" i="63"/>
  <c r="C276" i="63"/>
  <c r="C277" i="63"/>
  <c r="C278" i="63"/>
  <c r="C279" i="63"/>
  <c r="C280" i="63"/>
  <c r="C281" i="63"/>
  <c r="C282" i="63"/>
  <c r="C283" i="63"/>
  <c r="C284" i="63"/>
  <c r="C285" i="63"/>
  <c r="C286" i="63"/>
  <c r="C287" i="63"/>
  <c r="C288" i="63"/>
  <c r="C289" i="63"/>
  <c r="C290" i="63"/>
  <c r="C291" i="63"/>
  <c r="C292" i="63"/>
  <c r="C293" i="63"/>
  <c r="C4" i="63"/>
  <c r="C5" i="64"/>
  <c r="D5" i="64"/>
  <c r="C6" i="64"/>
  <c r="D6" i="64"/>
  <c r="C7" i="64"/>
  <c r="D7" i="64"/>
  <c r="C8" i="64"/>
  <c r="D8" i="64"/>
  <c r="C9" i="64"/>
  <c r="D9" i="64"/>
  <c r="C10" i="64"/>
  <c r="D10" i="64"/>
  <c r="C11" i="64"/>
  <c r="D11" i="64"/>
  <c r="C12" i="64"/>
  <c r="D12" i="64"/>
  <c r="C13" i="64"/>
  <c r="D13" i="64"/>
  <c r="C14" i="64"/>
  <c r="D14" i="64"/>
  <c r="C15" i="64"/>
  <c r="D15" i="64"/>
  <c r="C16" i="64"/>
  <c r="D16" i="64"/>
  <c r="C17" i="64"/>
  <c r="D17" i="64"/>
  <c r="C18" i="64"/>
  <c r="D18" i="64"/>
  <c r="C19" i="64"/>
  <c r="D19" i="64"/>
  <c r="C20" i="64"/>
  <c r="D20" i="64"/>
  <c r="C21" i="64"/>
  <c r="D21" i="64"/>
  <c r="C22" i="64"/>
  <c r="D22" i="64"/>
  <c r="C23" i="64"/>
  <c r="D23" i="64"/>
  <c r="C24" i="64"/>
  <c r="D24" i="64"/>
  <c r="C25" i="64"/>
  <c r="D25" i="64"/>
  <c r="C26" i="64"/>
  <c r="D26" i="64"/>
  <c r="C27" i="64"/>
  <c r="D27" i="64"/>
  <c r="C28" i="64"/>
  <c r="D28" i="64"/>
  <c r="C29" i="64"/>
  <c r="D29" i="64"/>
  <c r="C30" i="64"/>
  <c r="D30" i="64"/>
  <c r="C31" i="64"/>
  <c r="D31" i="64"/>
  <c r="C32" i="64"/>
  <c r="D32" i="64"/>
  <c r="C33" i="64"/>
  <c r="D33" i="64"/>
  <c r="C34" i="64"/>
  <c r="D34" i="64"/>
  <c r="C35" i="64"/>
  <c r="D35" i="64"/>
  <c r="C36" i="64"/>
  <c r="D36" i="64"/>
  <c r="C37" i="64"/>
  <c r="D37" i="64"/>
  <c r="C38" i="64"/>
  <c r="D38" i="64"/>
  <c r="C39" i="64"/>
  <c r="D39" i="64"/>
  <c r="C40" i="64"/>
  <c r="D40" i="64"/>
  <c r="C41" i="64"/>
  <c r="D41" i="64"/>
  <c r="C42" i="64"/>
  <c r="D42" i="64"/>
  <c r="C43" i="64"/>
  <c r="D43" i="64"/>
  <c r="C44" i="64"/>
  <c r="D44" i="64"/>
  <c r="C45" i="64"/>
  <c r="D45" i="64"/>
  <c r="C46" i="64"/>
  <c r="D46" i="64"/>
  <c r="C47" i="64"/>
  <c r="D47" i="64"/>
  <c r="C48" i="64"/>
  <c r="D48" i="64"/>
  <c r="C49" i="64"/>
  <c r="D49" i="64"/>
  <c r="C50" i="64"/>
  <c r="D50" i="64"/>
  <c r="C51" i="64"/>
  <c r="D51" i="64"/>
  <c r="C52" i="64"/>
  <c r="D52" i="64"/>
  <c r="C53" i="64"/>
  <c r="D53" i="64"/>
  <c r="C54" i="64"/>
  <c r="D54" i="64"/>
  <c r="C55" i="64"/>
  <c r="D55" i="64"/>
  <c r="C56" i="64"/>
  <c r="D56" i="64"/>
  <c r="C57" i="64"/>
  <c r="D57" i="64"/>
  <c r="C58" i="64"/>
  <c r="D58" i="64"/>
  <c r="C59" i="64"/>
  <c r="D59" i="64"/>
  <c r="C60" i="64"/>
  <c r="D60" i="64"/>
  <c r="C61" i="64"/>
  <c r="D61" i="64"/>
  <c r="C62" i="64"/>
  <c r="D62" i="64"/>
  <c r="C63" i="64"/>
  <c r="D63" i="64"/>
  <c r="C64" i="64"/>
  <c r="D64" i="64"/>
  <c r="C65" i="64"/>
  <c r="D65" i="64"/>
  <c r="C66" i="64"/>
  <c r="D66" i="64"/>
  <c r="C67" i="64"/>
  <c r="D67" i="64"/>
  <c r="C68" i="64"/>
  <c r="D68" i="64"/>
  <c r="C69" i="64"/>
  <c r="D69" i="64"/>
  <c r="C70" i="64"/>
  <c r="D70" i="64"/>
  <c r="C71" i="64"/>
  <c r="D71" i="64"/>
  <c r="C72" i="64"/>
  <c r="D72" i="64"/>
  <c r="C73" i="64"/>
  <c r="D73" i="64"/>
  <c r="C74" i="64"/>
  <c r="D74" i="64"/>
  <c r="C75" i="64"/>
  <c r="D75" i="64"/>
  <c r="C76" i="64"/>
  <c r="D76" i="64"/>
  <c r="C77" i="64"/>
  <c r="D77" i="64"/>
  <c r="C78" i="64"/>
  <c r="D78" i="64"/>
  <c r="C79" i="64"/>
  <c r="D79" i="64"/>
  <c r="C80" i="64"/>
  <c r="D80" i="64"/>
  <c r="C81" i="64"/>
  <c r="D81" i="64"/>
  <c r="C82" i="64"/>
  <c r="D82" i="64"/>
  <c r="C83" i="64"/>
  <c r="D83" i="64"/>
  <c r="C84" i="64"/>
  <c r="D84" i="64"/>
  <c r="C85" i="64"/>
  <c r="D85" i="64"/>
  <c r="C86" i="64"/>
  <c r="D86" i="64"/>
  <c r="C87" i="64"/>
  <c r="D87" i="64"/>
  <c r="C88" i="64"/>
  <c r="D88" i="64"/>
  <c r="C89" i="64"/>
  <c r="D89" i="64"/>
  <c r="C90" i="64"/>
  <c r="D90" i="64"/>
  <c r="C91" i="64"/>
  <c r="D91" i="64"/>
  <c r="C92" i="64"/>
  <c r="D92" i="64"/>
  <c r="C93" i="64"/>
  <c r="D93" i="64"/>
  <c r="C94" i="64"/>
  <c r="D94" i="64"/>
  <c r="C95" i="64"/>
  <c r="D95" i="64"/>
  <c r="C96" i="64"/>
  <c r="D96" i="64"/>
  <c r="C97" i="64"/>
  <c r="D97" i="64"/>
  <c r="C98" i="64"/>
  <c r="D98" i="64"/>
  <c r="C99" i="64"/>
  <c r="D99" i="64"/>
  <c r="C100" i="64"/>
  <c r="D100" i="64"/>
  <c r="C101" i="64"/>
  <c r="D101" i="64"/>
  <c r="C102" i="64"/>
  <c r="D102" i="64"/>
  <c r="C103" i="64"/>
  <c r="D103" i="64"/>
  <c r="C104" i="64"/>
  <c r="D104" i="64"/>
  <c r="C105" i="64"/>
  <c r="D105" i="64"/>
  <c r="C106" i="64"/>
  <c r="D106" i="64"/>
  <c r="C107" i="64"/>
  <c r="D107" i="64"/>
  <c r="C108" i="64"/>
  <c r="D108" i="64"/>
  <c r="C109" i="64"/>
  <c r="D109" i="64"/>
  <c r="C110" i="64"/>
  <c r="D110" i="64"/>
  <c r="C111" i="64"/>
  <c r="D111" i="64"/>
  <c r="C112" i="64"/>
  <c r="D112" i="64"/>
  <c r="C113" i="64"/>
  <c r="D113" i="64"/>
  <c r="C114" i="64"/>
  <c r="D114" i="64"/>
  <c r="C115" i="64"/>
  <c r="D115" i="64"/>
  <c r="C116" i="64"/>
  <c r="D116" i="64"/>
  <c r="C117" i="64"/>
  <c r="D117" i="64"/>
  <c r="C118" i="64"/>
  <c r="D118" i="64"/>
  <c r="C119" i="64"/>
  <c r="D119" i="64"/>
  <c r="C120" i="64"/>
  <c r="D120" i="64"/>
  <c r="C121" i="64"/>
  <c r="D121" i="64"/>
  <c r="C122" i="64"/>
  <c r="D122" i="64"/>
  <c r="C123" i="64"/>
  <c r="D123" i="64"/>
  <c r="C124" i="64"/>
  <c r="D124" i="64"/>
  <c r="C125" i="64"/>
  <c r="D125" i="64"/>
  <c r="C126" i="64"/>
  <c r="D126" i="64"/>
  <c r="C127" i="64"/>
  <c r="D127" i="64"/>
  <c r="C128" i="64"/>
  <c r="D128" i="64"/>
  <c r="C129" i="64"/>
  <c r="D129" i="64"/>
  <c r="C130" i="64"/>
  <c r="D130" i="64"/>
  <c r="C131" i="64"/>
  <c r="D131" i="64"/>
  <c r="C132" i="64"/>
  <c r="D132" i="64"/>
  <c r="C133" i="64"/>
  <c r="D133" i="64"/>
  <c r="C134" i="64"/>
  <c r="D134" i="64"/>
  <c r="C135" i="64"/>
  <c r="D135" i="64"/>
  <c r="C136" i="64"/>
  <c r="D136" i="64"/>
  <c r="C137" i="64"/>
  <c r="D137" i="64"/>
  <c r="C138" i="64"/>
  <c r="D138" i="64"/>
  <c r="C139" i="64"/>
  <c r="D139" i="64"/>
  <c r="C140" i="64"/>
  <c r="D140" i="64"/>
  <c r="C141" i="64"/>
  <c r="D141" i="64"/>
  <c r="C142" i="64"/>
  <c r="D142" i="64"/>
  <c r="C143" i="64"/>
  <c r="D143" i="64"/>
  <c r="C144" i="64"/>
  <c r="D144" i="64"/>
  <c r="C145" i="64"/>
  <c r="D145" i="64"/>
  <c r="C146" i="64"/>
  <c r="D146" i="64"/>
  <c r="C147" i="64"/>
  <c r="D147" i="64"/>
  <c r="C148" i="64"/>
  <c r="D148" i="64"/>
  <c r="C149" i="64"/>
  <c r="D149" i="64"/>
  <c r="C150" i="64"/>
  <c r="D150" i="64"/>
  <c r="C151" i="64"/>
  <c r="D151" i="64"/>
  <c r="C152" i="64"/>
  <c r="D152" i="64"/>
  <c r="C153" i="64"/>
  <c r="D153" i="64"/>
  <c r="C154" i="64"/>
  <c r="D154" i="64"/>
  <c r="C155" i="64"/>
  <c r="D155" i="64"/>
  <c r="C156" i="64"/>
  <c r="D156" i="64"/>
  <c r="C157" i="64"/>
  <c r="D157" i="64"/>
  <c r="C158" i="64"/>
  <c r="D158" i="64"/>
  <c r="C159" i="64"/>
  <c r="D159" i="64"/>
  <c r="C160" i="64"/>
  <c r="D160" i="64"/>
  <c r="C161" i="64"/>
  <c r="D161" i="64"/>
  <c r="C162" i="64"/>
  <c r="D162" i="64"/>
  <c r="C163" i="64"/>
  <c r="D163" i="64"/>
  <c r="C164" i="64"/>
  <c r="D164" i="64"/>
  <c r="C165" i="64"/>
  <c r="D165" i="64"/>
  <c r="C166" i="64"/>
  <c r="D166" i="64"/>
  <c r="C167" i="64"/>
  <c r="D167" i="64"/>
  <c r="C168" i="64"/>
  <c r="D168" i="64"/>
  <c r="C169" i="64"/>
  <c r="D169" i="64"/>
  <c r="C170" i="64"/>
  <c r="D170" i="64"/>
  <c r="C171" i="64"/>
  <c r="D171" i="64"/>
  <c r="C172" i="64"/>
  <c r="D172" i="64"/>
  <c r="C173" i="64"/>
  <c r="D173" i="64"/>
  <c r="C174" i="64"/>
  <c r="D174" i="64"/>
  <c r="C175" i="64"/>
  <c r="D175" i="64"/>
  <c r="C176" i="64"/>
  <c r="D176" i="64"/>
  <c r="C177" i="64"/>
  <c r="D177" i="64"/>
  <c r="C178" i="64"/>
  <c r="D178" i="64"/>
  <c r="C179" i="64"/>
  <c r="D179" i="64"/>
  <c r="C180" i="64"/>
  <c r="D180" i="64"/>
  <c r="C181" i="64"/>
  <c r="D181" i="64"/>
  <c r="C182" i="64"/>
  <c r="D182" i="64"/>
  <c r="C183" i="64"/>
  <c r="D183" i="64"/>
  <c r="C184" i="64"/>
  <c r="D184" i="64"/>
  <c r="C185" i="64"/>
  <c r="D185" i="64"/>
  <c r="C186" i="64"/>
  <c r="D186" i="64"/>
  <c r="C187" i="64"/>
  <c r="D187" i="64"/>
  <c r="C188" i="64"/>
  <c r="D188" i="64"/>
  <c r="C189" i="64"/>
  <c r="D189" i="64"/>
  <c r="C190" i="64"/>
  <c r="D190" i="64"/>
  <c r="C191" i="64"/>
  <c r="D191" i="64"/>
  <c r="C192" i="64"/>
  <c r="D192" i="64"/>
  <c r="C193" i="64"/>
  <c r="D193" i="64"/>
  <c r="C194" i="64"/>
  <c r="D194" i="64"/>
  <c r="C195" i="64"/>
  <c r="D195" i="64"/>
  <c r="C196" i="64"/>
  <c r="D196" i="64"/>
  <c r="C197" i="64"/>
  <c r="D197" i="64"/>
  <c r="C198" i="64"/>
  <c r="D198" i="64"/>
  <c r="C199" i="64"/>
  <c r="D199" i="64"/>
  <c r="C200" i="64"/>
  <c r="D200" i="64"/>
  <c r="C201" i="64"/>
  <c r="D201" i="64"/>
  <c r="C202" i="64"/>
  <c r="D202" i="64"/>
  <c r="C203" i="64"/>
  <c r="D203" i="64"/>
  <c r="C204" i="64"/>
  <c r="D204" i="64"/>
  <c r="C205" i="64"/>
  <c r="D205" i="64"/>
  <c r="C206" i="64"/>
  <c r="D206" i="64"/>
  <c r="C207" i="64"/>
  <c r="D207" i="64"/>
  <c r="C208" i="64"/>
  <c r="D208" i="64"/>
  <c r="C209" i="64"/>
  <c r="D209" i="64"/>
  <c r="C210" i="64"/>
  <c r="D210" i="64"/>
  <c r="C211" i="64"/>
  <c r="D211" i="64"/>
  <c r="C212" i="64"/>
  <c r="D212" i="64"/>
  <c r="C213" i="64"/>
  <c r="D213" i="64"/>
  <c r="C214" i="64"/>
  <c r="D214" i="64"/>
  <c r="C215" i="64"/>
  <c r="D215" i="64"/>
  <c r="C216" i="64"/>
  <c r="D216" i="64"/>
  <c r="C217" i="64"/>
  <c r="D217" i="64"/>
  <c r="C218" i="64"/>
  <c r="D218" i="64"/>
  <c r="C219" i="64"/>
  <c r="D219" i="64"/>
  <c r="C220" i="64"/>
  <c r="D220" i="64"/>
  <c r="C221" i="64"/>
  <c r="D221" i="64"/>
  <c r="C222" i="64"/>
  <c r="D222" i="64"/>
  <c r="C223" i="64"/>
  <c r="D223" i="64"/>
  <c r="C224" i="64"/>
  <c r="D224" i="64"/>
  <c r="C225" i="64"/>
  <c r="D225" i="64"/>
  <c r="C226" i="64"/>
  <c r="D226" i="64"/>
  <c r="C227" i="64"/>
  <c r="D227" i="64"/>
  <c r="C228" i="64"/>
  <c r="D228" i="64"/>
  <c r="C229" i="64"/>
  <c r="D229" i="64"/>
  <c r="C230" i="64"/>
  <c r="D230" i="64"/>
  <c r="C231" i="64"/>
  <c r="D231" i="64"/>
  <c r="C232" i="64"/>
  <c r="D232" i="64"/>
  <c r="C233" i="64"/>
  <c r="D233" i="64"/>
  <c r="C234" i="64"/>
  <c r="D234" i="64"/>
  <c r="C235" i="64"/>
  <c r="D235" i="64"/>
  <c r="C236" i="64"/>
  <c r="D236" i="64"/>
  <c r="C237" i="64"/>
  <c r="D237" i="64"/>
  <c r="C238" i="64"/>
  <c r="D238" i="64"/>
  <c r="C239" i="64"/>
  <c r="D239" i="64"/>
  <c r="C240" i="64"/>
  <c r="D240" i="64"/>
  <c r="C241" i="64"/>
  <c r="D241" i="64"/>
  <c r="C242" i="64"/>
  <c r="D242" i="64"/>
  <c r="C243" i="64"/>
  <c r="D243" i="64"/>
  <c r="D4" i="64"/>
  <c r="C4" i="64"/>
  <c r="AA119" i="68"/>
  <c r="Z119" i="68"/>
  <c r="Y119" i="68"/>
  <c r="X119" i="68"/>
  <c r="W119" i="68"/>
  <c r="V119" i="68"/>
  <c r="U119" i="68"/>
  <c r="T119" i="68"/>
  <c r="S119" i="68"/>
  <c r="R119" i="68"/>
  <c r="Q119" i="68"/>
  <c r="P119" i="68"/>
  <c r="O119" i="68"/>
  <c r="N119" i="68"/>
  <c r="M119" i="68"/>
  <c r="L119" i="68"/>
  <c r="K119" i="68"/>
  <c r="J119" i="68"/>
  <c r="I119" i="68"/>
  <c r="H119" i="68"/>
  <c r="G119" i="68"/>
  <c r="F119" i="68"/>
  <c r="E119" i="68"/>
  <c r="D119" i="68"/>
  <c r="C119" i="68"/>
  <c r="B119" i="68"/>
  <c r="AA118" i="68"/>
  <c r="Z118" i="68"/>
  <c r="Y118" i="68"/>
  <c r="X118" i="68"/>
  <c r="W118" i="68"/>
  <c r="V118" i="68"/>
  <c r="U118" i="68"/>
  <c r="T118" i="68"/>
  <c r="S118" i="68"/>
  <c r="R118" i="68"/>
  <c r="Q118" i="68"/>
  <c r="P118" i="68"/>
  <c r="O118" i="68"/>
  <c r="N118" i="68"/>
  <c r="M118" i="68"/>
  <c r="L118" i="68"/>
  <c r="K118" i="68"/>
  <c r="J118" i="68"/>
  <c r="I118" i="68"/>
  <c r="H118" i="68"/>
  <c r="G118" i="68"/>
  <c r="F118" i="68"/>
  <c r="E118" i="68"/>
  <c r="D118" i="68"/>
  <c r="C118" i="68"/>
  <c r="B118" i="68"/>
  <c r="AA117" i="68"/>
  <c r="Z117" i="68"/>
  <c r="Y117" i="68"/>
  <c r="X117" i="68"/>
  <c r="W117" i="68"/>
  <c r="V117" i="68"/>
  <c r="U117" i="68"/>
  <c r="T117" i="68"/>
  <c r="S117" i="68"/>
  <c r="R117" i="68"/>
  <c r="Q117" i="68"/>
  <c r="P117" i="68"/>
  <c r="O117" i="68"/>
  <c r="N117" i="68"/>
  <c r="M117" i="68"/>
  <c r="L117" i="68"/>
  <c r="K117" i="68"/>
  <c r="J117" i="68"/>
  <c r="I117" i="68"/>
  <c r="H117" i="68"/>
  <c r="G117" i="68"/>
  <c r="F117" i="68"/>
  <c r="E117" i="68"/>
  <c r="D117" i="68"/>
  <c r="C117" i="68"/>
  <c r="B117" i="68"/>
  <c r="AA115" i="68"/>
  <c r="Z115" i="68"/>
  <c r="Y115" i="68"/>
  <c r="X115" i="68"/>
  <c r="W115" i="68"/>
  <c r="V115" i="68"/>
  <c r="U115" i="68"/>
  <c r="T115" i="68"/>
  <c r="S115" i="68"/>
  <c r="R115" i="68"/>
  <c r="Q115" i="68"/>
  <c r="P115" i="68"/>
  <c r="O115" i="68"/>
  <c r="N115" i="68"/>
  <c r="M115" i="68"/>
  <c r="L115" i="68"/>
  <c r="K115" i="68"/>
  <c r="J115" i="68"/>
  <c r="I115" i="68"/>
  <c r="H115" i="68"/>
  <c r="G115" i="68"/>
  <c r="F115" i="68"/>
  <c r="E115" i="68"/>
  <c r="D115" i="68"/>
  <c r="C115" i="68"/>
  <c r="B115" i="68"/>
  <c r="AA114" i="68"/>
  <c r="Z114" i="68"/>
  <c r="Y114" i="68"/>
  <c r="X114" i="68"/>
  <c r="W114" i="68"/>
  <c r="V114" i="68"/>
  <c r="U114" i="68"/>
  <c r="T114" i="68"/>
  <c r="S114" i="68"/>
  <c r="R114" i="68"/>
  <c r="Q114" i="68"/>
  <c r="P114" i="68"/>
  <c r="O114" i="68"/>
  <c r="N114" i="68"/>
  <c r="M114" i="68"/>
  <c r="L114" i="68"/>
  <c r="K114" i="68"/>
  <c r="J114" i="68"/>
  <c r="I114" i="68"/>
  <c r="H114" i="68"/>
  <c r="G114" i="68"/>
  <c r="F114" i="68"/>
  <c r="E114" i="68"/>
  <c r="D114" i="68"/>
  <c r="C114" i="68"/>
  <c r="B114" i="68"/>
  <c r="AA108" i="68"/>
  <c r="Z108" i="68"/>
  <c r="Y108" i="68"/>
  <c r="X108" i="68"/>
  <c r="W108" i="68"/>
  <c r="V108" i="68"/>
  <c r="U108" i="68"/>
  <c r="T108" i="68"/>
  <c r="S108" i="68"/>
  <c r="R108" i="68"/>
  <c r="Q108" i="68"/>
  <c r="P108" i="68"/>
  <c r="O108" i="68"/>
  <c r="N108" i="68"/>
  <c r="M108" i="68"/>
  <c r="L108" i="68"/>
  <c r="K108" i="68"/>
  <c r="J108" i="68"/>
  <c r="I108" i="68"/>
  <c r="H108" i="68"/>
  <c r="G108" i="68"/>
  <c r="F108" i="68"/>
  <c r="E108" i="68"/>
  <c r="AA105" i="68"/>
  <c r="Z105" i="68"/>
  <c r="Y105" i="68"/>
  <c r="X105" i="68"/>
  <c r="W105" i="68"/>
  <c r="V105" i="68"/>
  <c r="U105" i="68"/>
  <c r="T105" i="68"/>
  <c r="S105" i="68"/>
  <c r="R105" i="68"/>
  <c r="Q105" i="68"/>
  <c r="P105" i="68"/>
  <c r="O105" i="68"/>
  <c r="N105" i="68"/>
  <c r="M105" i="68"/>
  <c r="L105" i="68"/>
  <c r="K105" i="68"/>
  <c r="J105" i="68"/>
  <c r="I105" i="68"/>
  <c r="H105" i="68"/>
  <c r="G105" i="68"/>
  <c r="F105" i="68"/>
  <c r="E105" i="68"/>
  <c r="B105" i="68"/>
  <c r="AA119" i="67"/>
  <c r="Z119" i="67"/>
  <c r="Y119" i="67"/>
  <c r="X119" i="67"/>
  <c r="W119" i="67"/>
  <c r="V119" i="67"/>
  <c r="U119" i="67"/>
  <c r="T119" i="67"/>
  <c r="S119" i="67"/>
  <c r="R119" i="67"/>
  <c r="Q119" i="67"/>
  <c r="P119" i="67"/>
  <c r="O119" i="67"/>
  <c r="N119" i="67"/>
  <c r="M119" i="67"/>
  <c r="L119" i="67"/>
  <c r="K119" i="67"/>
  <c r="J119" i="67"/>
  <c r="I119" i="67"/>
  <c r="H119" i="67"/>
  <c r="G119" i="67"/>
  <c r="F119" i="67"/>
  <c r="E119" i="67"/>
  <c r="D119" i="67"/>
  <c r="C119" i="67"/>
  <c r="B119" i="67"/>
  <c r="AA118" i="67"/>
  <c r="Z118" i="67"/>
  <c r="Y118" i="67"/>
  <c r="X118" i="67"/>
  <c r="W118" i="67"/>
  <c r="V118" i="67"/>
  <c r="U118" i="67"/>
  <c r="T118" i="67"/>
  <c r="S118" i="67"/>
  <c r="R118" i="67"/>
  <c r="Q118" i="67"/>
  <c r="P118" i="67"/>
  <c r="O118" i="67"/>
  <c r="N118" i="67"/>
  <c r="M118" i="67"/>
  <c r="L118" i="67"/>
  <c r="K118" i="67"/>
  <c r="J118" i="67"/>
  <c r="I118" i="67"/>
  <c r="H118" i="67"/>
  <c r="G118" i="67"/>
  <c r="F118" i="67"/>
  <c r="E118" i="67"/>
  <c r="D118" i="67"/>
  <c r="C118" i="67"/>
  <c r="B118" i="67"/>
  <c r="AA117" i="67"/>
  <c r="Z117" i="67"/>
  <c r="Y117" i="67"/>
  <c r="X117" i="67"/>
  <c r="W117" i="67"/>
  <c r="V117" i="67"/>
  <c r="U117" i="67"/>
  <c r="T117" i="67"/>
  <c r="S117" i="67"/>
  <c r="R117" i="67"/>
  <c r="Q117" i="67"/>
  <c r="P117" i="67"/>
  <c r="O117" i="67"/>
  <c r="N117" i="67"/>
  <c r="M117" i="67"/>
  <c r="L117" i="67"/>
  <c r="K117" i="67"/>
  <c r="J117" i="67"/>
  <c r="I117" i="67"/>
  <c r="H117" i="67"/>
  <c r="G117" i="67"/>
  <c r="F117" i="67"/>
  <c r="E117" i="67"/>
  <c r="D117" i="67"/>
  <c r="C117" i="67"/>
  <c r="B117" i="67"/>
  <c r="AA115" i="67"/>
  <c r="Z115" i="67"/>
  <c r="Y115" i="67"/>
  <c r="X115" i="67"/>
  <c r="W115" i="67"/>
  <c r="V115" i="67"/>
  <c r="U115" i="67"/>
  <c r="T115" i="67"/>
  <c r="S115" i="67"/>
  <c r="R115" i="67"/>
  <c r="Q115" i="67"/>
  <c r="P115" i="67"/>
  <c r="O115" i="67"/>
  <c r="N115" i="67"/>
  <c r="M115" i="67"/>
  <c r="L115" i="67"/>
  <c r="K115" i="67"/>
  <c r="J115" i="67"/>
  <c r="I115" i="67"/>
  <c r="H115" i="67"/>
  <c r="G115" i="67"/>
  <c r="F115" i="67"/>
  <c r="E115" i="67"/>
  <c r="D115" i="67"/>
  <c r="C115" i="67"/>
  <c r="B115" i="67"/>
  <c r="AA114" i="67"/>
  <c r="Z114" i="67"/>
  <c r="Y114" i="67"/>
  <c r="X114" i="67"/>
  <c r="W114" i="67"/>
  <c r="V114" i="67"/>
  <c r="U114" i="67"/>
  <c r="T114" i="67"/>
  <c r="S114" i="67"/>
  <c r="R114" i="67"/>
  <c r="Q114" i="67"/>
  <c r="P114" i="67"/>
  <c r="O114" i="67"/>
  <c r="N114" i="67"/>
  <c r="M114" i="67"/>
  <c r="L114" i="67"/>
  <c r="K114" i="67"/>
  <c r="J114" i="67"/>
  <c r="I114" i="67"/>
  <c r="H114" i="67"/>
  <c r="G114" i="67"/>
  <c r="F114" i="67"/>
  <c r="E114" i="67"/>
  <c r="D114" i="67"/>
  <c r="C114" i="67"/>
  <c r="B114" i="67"/>
  <c r="AA108" i="67"/>
  <c r="Z108" i="67"/>
  <c r="Y108" i="67"/>
  <c r="X108" i="67"/>
  <c r="W108" i="67"/>
  <c r="V108" i="67"/>
  <c r="U108" i="67"/>
  <c r="T108" i="67"/>
  <c r="S108" i="67"/>
  <c r="R108" i="67"/>
  <c r="Q108" i="67"/>
  <c r="P108" i="67"/>
  <c r="O108" i="67"/>
  <c r="N108" i="67"/>
  <c r="M108" i="67"/>
  <c r="L108" i="67"/>
  <c r="K108" i="67"/>
  <c r="J108" i="67"/>
  <c r="I108" i="67"/>
  <c r="H108" i="67"/>
  <c r="G108" i="67"/>
  <c r="F108" i="67"/>
  <c r="E108" i="67"/>
  <c r="D108" i="67"/>
  <c r="C108" i="67"/>
  <c r="B108" i="67"/>
  <c r="AA105" i="67"/>
  <c r="Z105" i="67"/>
  <c r="Y105" i="67"/>
  <c r="X105" i="67"/>
  <c r="W105" i="67"/>
  <c r="V105" i="67"/>
  <c r="U105" i="67"/>
  <c r="T105" i="67"/>
  <c r="S105" i="67"/>
  <c r="R105" i="67"/>
  <c r="Q105" i="67"/>
  <c r="P105" i="67"/>
  <c r="O105" i="67"/>
  <c r="N105" i="67"/>
  <c r="M105" i="67"/>
  <c r="L105" i="67"/>
  <c r="K105" i="67"/>
  <c r="J105" i="67"/>
  <c r="I105" i="67"/>
  <c r="H105" i="67"/>
  <c r="G105" i="67"/>
  <c r="F105" i="67"/>
  <c r="E105" i="67"/>
  <c r="D105" i="67"/>
  <c r="C105" i="67"/>
  <c r="B105" i="67"/>
  <c r="G23" i="65" l="1"/>
  <c r="G24" i="65" s="1"/>
  <c r="G21" i="65"/>
  <c r="G20" i="65"/>
  <c r="G22" i="65"/>
  <c r="G19" i="65"/>
  <c r="G18" i="65"/>
  <c r="G16" i="65"/>
  <c r="G17" i="65"/>
  <c r="F27" i="65"/>
  <c r="F18" i="65"/>
  <c r="F25" i="65"/>
  <c r="F26" i="65"/>
  <c r="F20" i="65"/>
  <c r="F21" i="65"/>
  <c r="F22" i="65"/>
  <c r="F23" i="65"/>
  <c r="F24" i="65"/>
  <c r="F19" i="65"/>
  <c r="B2" i="65" a="1"/>
  <c r="B4" i="65" a="1"/>
  <c r="B3" i="65" a="1"/>
  <c r="B11" i="65" a="1"/>
  <c r="B12" i="65" a="1"/>
  <c r="B13" i="65" a="1"/>
  <c r="B6" i="65" a="1"/>
  <c r="B5" i="65" a="1"/>
  <c r="B10" i="65" a="1"/>
  <c r="B8" i="65" a="1"/>
  <c r="B9" i="65" a="1"/>
  <c r="B7" i="65" a="1"/>
  <c r="F17" i="65"/>
  <c r="F16" i="65"/>
  <c r="E26" i="65"/>
  <c r="E27" i="65"/>
  <c r="E22" i="65"/>
  <c r="E23" i="65"/>
  <c r="E24" i="65"/>
  <c r="E25" i="65"/>
  <c r="E17" i="65"/>
  <c r="E18" i="65"/>
  <c r="E19" i="65"/>
  <c r="E20" i="65"/>
  <c r="E21" i="65"/>
  <c r="B24" i="65"/>
  <c r="D20" i="65"/>
  <c r="B17" i="65"/>
  <c r="B25" i="65"/>
  <c r="D21" i="65"/>
  <c r="C24" i="65"/>
  <c r="B26" i="65"/>
  <c r="E16" i="65"/>
  <c r="C22" i="65"/>
  <c r="D18" i="65"/>
  <c r="B27" i="65"/>
  <c r="D22" i="65"/>
  <c r="B19" i="65"/>
  <c r="B20" i="65"/>
  <c r="D17" i="65"/>
  <c r="C17" i="65"/>
  <c r="D23" i="65"/>
  <c r="C16" i="65"/>
  <c r="B21" i="65"/>
  <c r="D19" i="65"/>
  <c r="C18" i="65"/>
  <c r="D24" i="65"/>
  <c r="B18" i="65"/>
  <c r="D16" i="65"/>
  <c r="C19" i="65"/>
  <c r="D25" i="65"/>
  <c r="C23" i="65"/>
  <c r="C20" i="65"/>
  <c r="D26" i="65"/>
  <c r="C21" i="65"/>
  <c r="D27" i="65"/>
  <c r="C27" i="65"/>
  <c r="B23" i="65"/>
  <c r="B16" i="65"/>
  <c r="C25" i="65"/>
  <c r="C26" i="65"/>
  <c r="B22" i="65"/>
  <c r="C108" i="68"/>
  <c r="H32" i="65" l="1"/>
  <c r="G32" i="65"/>
  <c r="D32" i="65"/>
  <c r="B32" i="65"/>
  <c r="C32" i="65"/>
  <c r="D111" i="68"/>
  <c r="D108" i="68"/>
  <c r="D105" i="68"/>
  <c r="E32" i="65"/>
  <c r="F32" i="65"/>
  <c r="B116" i="68"/>
  <c r="C116" i="68"/>
  <c r="D116" i="68"/>
  <c r="E116" i="68"/>
  <c r="F116" i="68"/>
  <c r="G116" i="68"/>
  <c r="H116" i="68"/>
  <c r="I116" i="68"/>
  <c r="J116" i="68"/>
  <c r="K116" i="68"/>
  <c r="L116" i="68"/>
  <c r="M116" i="68"/>
  <c r="N116" i="68"/>
  <c r="O116" i="68"/>
  <c r="P116" i="68"/>
  <c r="Q116" i="68"/>
  <c r="R116" i="68"/>
  <c r="S116" i="68"/>
  <c r="T116" i="68"/>
  <c r="U116" i="68"/>
  <c r="V116" i="68"/>
  <c r="W116" i="68"/>
  <c r="X116" i="68"/>
  <c r="Y116" i="68"/>
  <c r="Z116" i="68"/>
  <c r="AA116" i="68"/>
  <c r="C121" i="68"/>
  <c r="D121" i="68"/>
  <c r="E121" i="68"/>
  <c r="F121" i="68"/>
  <c r="I121" i="68"/>
  <c r="K121" i="68"/>
  <c r="L121" i="68"/>
  <c r="M121" i="68"/>
  <c r="N121" i="68"/>
  <c r="P121" i="68"/>
  <c r="Q121" i="68"/>
  <c r="S121" i="68"/>
  <c r="T121" i="68"/>
  <c r="U121" i="68"/>
  <c r="Y121" i="68"/>
  <c r="B121" i="68"/>
  <c r="G121" i="68"/>
  <c r="H121" i="68"/>
  <c r="J121" i="68"/>
  <c r="O121" i="68"/>
  <c r="R121" i="68"/>
  <c r="V121" i="68"/>
  <c r="W121" i="68"/>
  <c r="X121" i="68"/>
  <c r="Z121" i="68"/>
  <c r="B111" i="68"/>
  <c r="C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R111" i="68"/>
  <c r="S111" i="68"/>
  <c r="T111" i="68"/>
  <c r="U111" i="68"/>
  <c r="V111" i="68"/>
  <c r="W111" i="68"/>
  <c r="X111" i="68"/>
  <c r="Y111" i="68"/>
  <c r="Z111" i="68"/>
  <c r="AA111" i="68"/>
  <c r="Q9" i="58"/>
  <c r="Q141" i="68" s="1"/>
  <c r="P9" i="58"/>
  <c r="P141" i="68" s="1"/>
  <c r="O9" i="58"/>
  <c r="O141" i="68" s="1"/>
  <c r="N9" i="58"/>
  <c r="N141" i="68" s="1"/>
  <c r="M9" i="58"/>
  <c r="M141" i="68" s="1"/>
  <c r="L9" i="58"/>
  <c r="L141" i="68" s="1"/>
  <c r="K9" i="58"/>
  <c r="K141" i="68" s="1"/>
  <c r="J9" i="58"/>
  <c r="J141" i="68" s="1"/>
  <c r="I9" i="58"/>
  <c r="I141" i="68" s="1"/>
  <c r="H9" i="58"/>
  <c r="H141" i="68" s="1"/>
  <c r="G9" i="58"/>
  <c r="G141" i="68" s="1"/>
  <c r="F9" i="58"/>
  <c r="F141" i="68" s="1"/>
  <c r="E9" i="58"/>
  <c r="E141" i="68" s="1"/>
  <c r="D9" i="58"/>
  <c r="D141" i="68" s="1"/>
  <c r="C9" i="58"/>
  <c r="C141" i="68" s="1"/>
  <c r="B9" i="58"/>
  <c r="B141" i="68" s="1"/>
  <c r="U101" i="68"/>
  <c r="T101" i="68"/>
  <c r="S101" i="68"/>
  <c r="R101" i="68"/>
  <c r="Q101" i="68"/>
  <c r="P101" i="68"/>
  <c r="O101" i="68"/>
  <c r="N101" i="68"/>
  <c r="M101" i="68"/>
  <c r="L101" i="68"/>
  <c r="K101" i="68"/>
  <c r="J101" i="68"/>
  <c r="I101" i="68"/>
  <c r="H101" i="68"/>
  <c r="G101" i="68"/>
  <c r="F101" i="68"/>
  <c r="E101" i="68"/>
  <c r="D101" i="68"/>
  <c r="C101" i="68"/>
  <c r="B101" i="68"/>
  <c r="Q9" i="53"/>
  <c r="P9" i="53"/>
  <c r="O9" i="53"/>
  <c r="N9" i="53"/>
  <c r="M9" i="53"/>
  <c r="L9" i="53"/>
  <c r="K9" i="53"/>
  <c r="J9" i="53"/>
  <c r="I9" i="53"/>
  <c r="H9" i="53"/>
  <c r="G9" i="53"/>
  <c r="F9" i="53"/>
  <c r="E9" i="53"/>
  <c r="D9" i="53"/>
  <c r="C9" i="53"/>
  <c r="B9" i="53"/>
  <c r="S9" i="50"/>
  <c r="S81" i="68" s="1"/>
  <c r="R9" i="50"/>
  <c r="R81" i="68" s="1"/>
  <c r="Q9" i="50"/>
  <c r="Q81" i="68" s="1"/>
  <c r="P9" i="50"/>
  <c r="P81" i="68" s="1"/>
  <c r="O9" i="50"/>
  <c r="O81" i="68" s="1"/>
  <c r="N9" i="50"/>
  <c r="N81" i="68" s="1"/>
  <c r="M9" i="50"/>
  <c r="M81" i="68" s="1"/>
  <c r="L9" i="50"/>
  <c r="L81" i="68" s="1"/>
  <c r="K9" i="50"/>
  <c r="K81" i="68" s="1"/>
  <c r="J9" i="50"/>
  <c r="J81" i="68" s="1"/>
  <c r="I9" i="50"/>
  <c r="I81" i="68" s="1"/>
  <c r="H9" i="50"/>
  <c r="H81" i="68" s="1"/>
  <c r="G9" i="50"/>
  <c r="G81" i="68" s="1"/>
  <c r="F9" i="50"/>
  <c r="F81" i="68" s="1"/>
  <c r="E9" i="50"/>
  <c r="E81" i="68" s="1"/>
  <c r="D9" i="50"/>
  <c r="D81" i="68" s="1"/>
  <c r="C9" i="50"/>
  <c r="C81" i="68" s="1"/>
  <c r="B9" i="50"/>
  <c r="B81" i="68" s="1"/>
  <c r="S7" i="50"/>
  <c r="S79" i="68" s="1"/>
  <c r="R7" i="50"/>
  <c r="R79" i="68" s="1"/>
  <c r="Q7" i="50"/>
  <c r="Q79" i="68" s="1"/>
  <c r="P7" i="50"/>
  <c r="P79" i="68" s="1"/>
  <c r="O7" i="50"/>
  <c r="O79" i="68" s="1"/>
  <c r="N7" i="50"/>
  <c r="N79" i="68" s="1"/>
  <c r="M7" i="50"/>
  <c r="M79" i="68" s="1"/>
  <c r="L7" i="50"/>
  <c r="L79" i="68" s="1"/>
  <c r="K7" i="50"/>
  <c r="K79" i="68" s="1"/>
  <c r="J7" i="50"/>
  <c r="J79" i="68" s="1"/>
  <c r="I7" i="50"/>
  <c r="I79" i="68" s="1"/>
  <c r="H7" i="50"/>
  <c r="H79" i="68" s="1"/>
  <c r="G7" i="50"/>
  <c r="G79" i="68" s="1"/>
  <c r="F7" i="50"/>
  <c r="F79" i="68" s="1"/>
  <c r="E7" i="50"/>
  <c r="E79" i="68" s="1"/>
  <c r="D7" i="50"/>
  <c r="D79" i="68" s="1"/>
  <c r="C7" i="50"/>
  <c r="C79" i="68" s="1"/>
  <c r="B7" i="50"/>
  <c r="B79" i="68" s="1"/>
  <c r="S9" i="45"/>
  <c r="R9" i="45"/>
  <c r="Q9" i="45"/>
  <c r="P9" i="45"/>
  <c r="O9" i="45"/>
  <c r="N9" i="45"/>
  <c r="M9" i="45"/>
  <c r="L9" i="45"/>
  <c r="K9" i="45"/>
  <c r="J9" i="45"/>
  <c r="I9" i="45"/>
  <c r="H9" i="45"/>
  <c r="G9" i="45"/>
  <c r="F9" i="45"/>
  <c r="E9" i="45"/>
  <c r="D9" i="45"/>
  <c r="C9" i="45"/>
  <c r="B9" i="45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S9" i="43"/>
  <c r="R9" i="43"/>
  <c r="Q9" i="43"/>
  <c r="P9" i="43"/>
  <c r="O9" i="43"/>
  <c r="N9" i="43"/>
  <c r="M9" i="43"/>
  <c r="L9" i="43"/>
  <c r="K9" i="43"/>
  <c r="J9" i="43"/>
  <c r="I9" i="43"/>
  <c r="H9" i="43"/>
  <c r="G9" i="43"/>
  <c r="F9" i="43"/>
  <c r="E9" i="43"/>
  <c r="D9" i="43"/>
  <c r="C9" i="43"/>
  <c r="B9" i="43"/>
  <c r="Z31" i="68"/>
  <c r="Y31" i="68"/>
  <c r="X31" i="68"/>
  <c r="W31" i="68"/>
  <c r="V31" i="68"/>
  <c r="U31" i="68"/>
  <c r="T31" i="68"/>
  <c r="S31" i="68"/>
  <c r="R31" i="68"/>
  <c r="Q31" i="68"/>
  <c r="P31" i="68"/>
  <c r="O31" i="68"/>
  <c r="N31" i="68"/>
  <c r="M31" i="68"/>
  <c r="L31" i="68"/>
  <c r="K31" i="68"/>
  <c r="J31" i="68"/>
  <c r="I31" i="68"/>
  <c r="H31" i="68"/>
  <c r="G31" i="68"/>
  <c r="F31" i="68"/>
  <c r="E31" i="68"/>
  <c r="D31" i="68"/>
  <c r="C31" i="68"/>
  <c r="B31" i="68"/>
  <c r="B116" i="67"/>
  <c r="C116" i="67"/>
  <c r="D116" i="67"/>
  <c r="E116" i="67"/>
  <c r="F116" i="67"/>
  <c r="G116" i="67"/>
  <c r="H116" i="67"/>
  <c r="I116" i="67"/>
  <c r="J116" i="67"/>
  <c r="K116" i="67"/>
  <c r="L116" i="67"/>
  <c r="M116" i="67"/>
  <c r="N116" i="67"/>
  <c r="O116" i="67"/>
  <c r="P116" i="67"/>
  <c r="Q116" i="67"/>
  <c r="R116" i="67"/>
  <c r="S116" i="67"/>
  <c r="T116" i="67"/>
  <c r="U116" i="67"/>
  <c r="V116" i="67"/>
  <c r="W116" i="67"/>
  <c r="X116" i="67"/>
  <c r="Y116" i="67"/>
  <c r="Z116" i="67"/>
  <c r="AA116" i="67"/>
  <c r="B5" i="38"/>
  <c r="C5" i="38"/>
  <c r="D5" i="38"/>
  <c r="E5" i="38"/>
  <c r="F5" i="38"/>
  <c r="G5" i="38"/>
  <c r="H5" i="38"/>
  <c r="I5" i="38"/>
  <c r="J5" i="38"/>
  <c r="K5" i="38"/>
  <c r="L5" i="38"/>
  <c r="M5" i="38"/>
  <c r="N5" i="38"/>
  <c r="O5" i="38"/>
  <c r="P5" i="38"/>
  <c r="Q5" i="38"/>
  <c r="R5" i="38"/>
  <c r="S5" i="38"/>
  <c r="T5" i="38"/>
  <c r="U5" i="38"/>
  <c r="V5" i="38"/>
  <c r="W5" i="38"/>
  <c r="X5" i="38"/>
  <c r="Y5" i="38"/>
  <c r="Z5" i="38"/>
  <c r="AA5" i="38"/>
  <c r="AB5" i="38"/>
  <c r="B6" i="38"/>
  <c r="C6" i="38"/>
  <c r="D6" i="38"/>
  <c r="E6" i="38"/>
  <c r="F6" i="38"/>
  <c r="G6" i="38"/>
  <c r="H6" i="38"/>
  <c r="I6" i="38"/>
  <c r="J6" i="38"/>
  <c r="K6" i="38"/>
  <c r="L6" i="38"/>
  <c r="M6" i="38"/>
  <c r="N6" i="38"/>
  <c r="O6" i="38"/>
  <c r="P6" i="38"/>
  <c r="Q6" i="38"/>
  <c r="R6" i="38"/>
  <c r="S6" i="38"/>
  <c r="T6" i="38"/>
  <c r="U6" i="38"/>
  <c r="V6" i="38"/>
  <c r="W6" i="38"/>
  <c r="X6" i="38"/>
  <c r="Y6" i="38"/>
  <c r="Z6" i="38"/>
  <c r="AA6" i="38"/>
  <c r="AB6" i="38"/>
  <c r="B7" i="38"/>
  <c r="D8" i="86" s="1"/>
  <c r="C7" i="38"/>
  <c r="B8" i="75" s="1"/>
  <c r="B20" i="68" s="1"/>
  <c r="D7" i="38"/>
  <c r="C8" i="75" s="1"/>
  <c r="C20" i="68" s="1"/>
  <c r="E7" i="38"/>
  <c r="D8" i="75" s="1"/>
  <c r="D20" i="68" s="1"/>
  <c r="F7" i="38"/>
  <c r="G7" i="38"/>
  <c r="H7" i="38"/>
  <c r="I7" i="38"/>
  <c r="H8" i="75" s="1"/>
  <c r="H20" i="68" s="1"/>
  <c r="J7" i="38"/>
  <c r="I8" i="75" s="1"/>
  <c r="I20" i="68" s="1"/>
  <c r="K7" i="38"/>
  <c r="J8" i="75" s="1"/>
  <c r="J20" i="68" s="1"/>
  <c r="L7" i="38"/>
  <c r="K8" i="75" s="1"/>
  <c r="K20" i="68" s="1"/>
  <c r="M7" i="38"/>
  <c r="N7" i="38"/>
  <c r="O7" i="38"/>
  <c r="P7" i="38"/>
  <c r="Q7" i="38"/>
  <c r="R7" i="38"/>
  <c r="S7" i="38"/>
  <c r="T7" i="38"/>
  <c r="U7" i="38"/>
  <c r="V7" i="38"/>
  <c r="W7" i="38"/>
  <c r="X7" i="38"/>
  <c r="Y7" i="38"/>
  <c r="Z7" i="38"/>
  <c r="AA7" i="38"/>
  <c r="AB7" i="38"/>
  <c r="B8" i="38"/>
  <c r="E3" i="85" s="1"/>
  <c r="C8" i="38"/>
  <c r="B3" i="15" s="1"/>
  <c r="B3" i="42" s="1"/>
  <c r="D8" i="38"/>
  <c r="C3" i="15" s="1"/>
  <c r="C3" i="42" s="1"/>
  <c r="E8" i="38"/>
  <c r="D3" i="15" s="1"/>
  <c r="D3" i="42" s="1"/>
  <c r="F8" i="38"/>
  <c r="E3" i="15" s="1"/>
  <c r="E3" i="42" s="1"/>
  <c r="G8" i="38"/>
  <c r="F3" i="15" s="1"/>
  <c r="F3" i="42" s="1"/>
  <c r="H8" i="38"/>
  <c r="G3" i="15" s="1"/>
  <c r="G3" i="42" s="1"/>
  <c r="I8" i="38"/>
  <c r="H3" i="15" s="1"/>
  <c r="H3" i="42" s="1"/>
  <c r="J8" i="38"/>
  <c r="I3" i="15" s="1"/>
  <c r="I3" i="42" s="1"/>
  <c r="K8" i="38"/>
  <c r="J3" i="15" s="1"/>
  <c r="J3" i="42" s="1"/>
  <c r="L8" i="38"/>
  <c r="K3" i="15" s="1"/>
  <c r="K3" i="42" s="1"/>
  <c r="M8" i="38"/>
  <c r="L3" i="15" s="1"/>
  <c r="L3" i="42" s="1"/>
  <c r="N8" i="38"/>
  <c r="M3" i="15" s="1"/>
  <c r="M3" i="42" s="1"/>
  <c r="O8" i="38"/>
  <c r="N3" i="15" s="1"/>
  <c r="N3" i="42" s="1"/>
  <c r="P8" i="38"/>
  <c r="O3" i="15" s="1"/>
  <c r="O3" i="42" s="1"/>
  <c r="Q8" i="38"/>
  <c r="P3" i="15" s="1"/>
  <c r="P3" i="42" s="1"/>
  <c r="R8" i="38"/>
  <c r="Q3" i="15" s="1"/>
  <c r="Q3" i="42" s="1"/>
  <c r="S8" i="38"/>
  <c r="R3" i="15" s="1"/>
  <c r="R3" i="42" s="1"/>
  <c r="T8" i="38"/>
  <c r="S3" i="15" s="1"/>
  <c r="S3" i="42" s="1"/>
  <c r="U8" i="38"/>
  <c r="T3" i="15" s="1"/>
  <c r="T3" i="42" s="1"/>
  <c r="V8" i="38"/>
  <c r="U3" i="15" s="1"/>
  <c r="U3" i="42" s="1"/>
  <c r="W8" i="38"/>
  <c r="V3" i="15" s="1"/>
  <c r="V3" i="42" s="1"/>
  <c r="X8" i="38"/>
  <c r="W3" i="15" s="1"/>
  <c r="W3" i="42" s="1"/>
  <c r="Y8" i="38"/>
  <c r="X3" i="15" s="1"/>
  <c r="X3" i="42" s="1"/>
  <c r="Z8" i="38"/>
  <c r="Y3" i="15" s="1"/>
  <c r="Y3" i="42" s="1"/>
  <c r="AA8" i="38"/>
  <c r="Z3" i="15" s="1"/>
  <c r="Z3" i="42" s="1"/>
  <c r="AB8" i="38"/>
  <c r="AA3" i="15" s="1"/>
  <c r="AA3" i="42" s="1"/>
  <c r="B12" i="38"/>
  <c r="C12" i="38"/>
  <c r="D12" i="38"/>
  <c r="E12" i="38"/>
  <c r="F12" i="38"/>
  <c r="G12" i="38"/>
  <c r="H12" i="38"/>
  <c r="I12" i="38"/>
  <c r="J12" i="38"/>
  <c r="K12" i="38"/>
  <c r="L12" i="38"/>
  <c r="M12" i="38"/>
  <c r="N12" i="38"/>
  <c r="O12" i="38"/>
  <c r="P12" i="38"/>
  <c r="Q12" i="38"/>
  <c r="R12" i="38"/>
  <c r="S12" i="38"/>
  <c r="T12" i="38"/>
  <c r="U12" i="38"/>
  <c r="V12" i="38"/>
  <c r="W12" i="38"/>
  <c r="X12" i="38"/>
  <c r="Y12" i="38"/>
  <c r="Z12" i="38"/>
  <c r="AA12" i="38"/>
  <c r="AB12" i="38"/>
  <c r="E60" i="68"/>
  <c r="B18" i="38"/>
  <c r="C18" i="38"/>
  <c r="D18" i="38"/>
  <c r="E18" i="38"/>
  <c r="F18" i="38"/>
  <c r="G18" i="38"/>
  <c r="H18" i="38"/>
  <c r="I18" i="38"/>
  <c r="J18" i="38"/>
  <c r="K18" i="38"/>
  <c r="L18" i="38"/>
  <c r="M18" i="38"/>
  <c r="N18" i="38"/>
  <c r="O18" i="38"/>
  <c r="P18" i="38"/>
  <c r="Q18" i="38"/>
  <c r="R18" i="38"/>
  <c r="S18" i="38"/>
  <c r="T18" i="38"/>
  <c r="U18" i="38"/>
  <c r="V18" i="38"/>
  <c r="W18" i="38"/>
  <c r="X18" i="38"/>
  <c r="Y18" i="38"/>
  <c r="Z18" i="38"/>
  <c r="AA18" i="38"/>
  <c r="AB18" i="38"/>
  <c r="B20" i="38"/>
  <c r="C20" i="38"/>
  <c r="D20" i="38"/>
  <c r="E20" i="38"/>
  <c r="F20" i="38"/>
  <c r="G20" i="38"/>
  <c r="H20" i="38"/>
  <c r="I20" i="38"/>
  <c r="J20" i="38"/>
  <c r="K20" i="38"/>
  <c r="L20" i="38"/>
  <c r="M20" i="38"/>
  <c r="N20" i="38"/>
  <c r="O20" i="38"/>
  <c r="P20" i="38"/>
  <c r="Q20" i="38"/>
  <c r="R20" i="38"/>
  <c r="S20" i="38"/>
  <c r="T20" i="38"/>
  <c r="U20" i="38"/>
  <c r="V20" i="38"/>
  <c r="W20" i="38"/>
  <c r="X20" i="38"/>
  <c r="Y20" i="38"/>
  <c r="Z20" i="38"/>
  <c r="AA20" i="38"/>
  <c r="AB20" i="38"/>
  <c r="B23" i="38"/>
  <c r="C23" i="38"/>
  <c r="D23" i="38"/>
  <c r="E23" i="38"/>
  <c r="F23" i="38"/>
  <c r="G23" i="38"/>
  <c r="H23" i="38"/>
  <c r="I23" i="38"/>
  <c r="J23" i="38"/>
  <c r="K23" i="38"/>
  <c r="L23" i="38"/>
  <c r="M23" i="38"/>
  <c r="N23" i="38"/>
  <c r="O23" i="38"/>
  <c r="P23" i="38"/>
  <c r="Q23" i="38"/>
  <c r="R23" i="38"/>
  <c r="S23" i="38"/>
  <c r="T23" i="38"/>
  <c r="U23" i="38"/>
  <c r="V23" i="38"/>
  <c r="W23" i="38"/>
  <c r="X23" i="38"/>
  <c r="Y23" i="38"/>
  <c r="Z23" i="38"/>
  <c r="AA23" i="38"/>
  <c r="AB23" i="38"/>
  <c r="B25" i="38"/>
  <c r="C25" i="38"/>
  <c r="B8" i="59" s="1"/>
  <c r="B150" i="68" s="1"/>
  <c r="D25" i="38"/>
  <c r="C8" i="59" s="1"/>
  <c r="C150" i="68" s="1"/>
  <c r="E25" i="38"/>
  <c r="D8" i="59" s="1"/>
  <c r="D150" i="68" s="1"/>
  <c r="F25" i="38"/>
  <c r="E8" i="59" s="1"/>
  <c r="E150" i="68" s="1"/>
  <c r="G25" i="38"/>
  <c r="F8" i="59" s="1"/>
  <c r="F150" i="68" s="1"/>
  <c r="H25" i="38"/>
  <c r="G8" i="59" s="1"/>
  <c r="G150" i="68" s="1"/>
  <c r="I25" i="38"/>
  <c r="H8" i="59" s="1"/>
  <c r="H150" i="68" s="1"/>
  <c r="J25" i="38"/>
  <c r="I8" i="59" s="1"/>
  <c r="I150" i="68" s="1"/>
  <c r="K25" i="38"/>
  <c r="J8" i="59" s="1"/>
  <c r="J150" i="68" s="1"/>
  <c r="L25" i="38"/>
  <c r="K8" i="59" s="1"/>
  <c r="K150" i="68" s="1"/>
  <c r="M25" i="38"/>
  <c r="L8" i="59" s="1"/>
  <c r="L150" i="68" s="1"/>
  <c r="N25" i="38"/>
  <c r="M8" i="59" s="1"/>
  <c r="M150" i="68" s="1"/>
  <c r="O25" i="38"/>
  <c r="N8" i="59" s="1"/>
  <c r="N150" i="68" s="1"/>
  <c r="P25" i="38"/>
  <c r="O8" i="59" s="1"/>
  <c r="O150" i="68" s="1"/>
  <c r="Q25" i="38"/>
  <c r="P8" i="59" s="1"/>
  <c r="P150" i="68" s="1"/>
  <c r="R25" i="38"/>
  <c r="Q8" i="59" s="1"/>
  <c r="Q150" i="68" s="1"/>
  <c r="S25" i="38"/>
  <c r="R8" i="59" s="1"/>
  <c r="R150" i="68" s="1"/>
  <c r="T25" i="38"/>
  <c r="S8" i="59" s="1"/>
  <c r="S150" i="68" s="1"/>
  <c r="U25" i="38"/>
  <c r="T8" i="59" s="1"/>
  <c r="T150" i="68" s="1"/>
  <c r="V25" i="38"/>
  <c r="U8" i="59" s="1"/>
  <c r="U150" i="68" s="1"/>
  <c r="W25" i="38"/>
  <c r="V8" i="59" s="1"/>
  <c r="V150" i="68" s="1"/>
  <c r="X25" i="38"/>
  <c r="W8" i="59" s="1"/>
  <c r="W150" i="68" s="1"/>
  <c r="Y25" i="38"/>
  <c r="X8" i="59" s="1"/>
  <c r="X150" i="68" s="1"/>
  <c r="Z25" i="38"/>
  <c r="Y8" i="59" s="1"/>
  <c r="Y150" i="68" s="1"/>
  <c r="AA25" i="38"/>
  <c r="Z8" i="59" s="1"/>
  <c r="Z150" i="68" s="1"/>
  <c r="AB25" i="38"/>
  <c r="AA8" i="59" s="1"/>
  <c r="V8" i="86" l="1"/>
  <c r="F43" i="65"/>
  <c r="F46" i="65"/>
  <c r="F42" i="65"/>
  <c r="F44" i="65"/>
  <c r="F45" i="65"/>
  <c r="G43" i="65"/>
  <c r="G46" i="65"/>
  <c r="G42" i="65"/>
  <c r="G44" i="65"/>
  <c r="G45" i="65"/>
  <c r="H44" i="65"/>
  <c r="H42" i="65"/>
  <c r="D4" i="7" s="1"/>
  <c r="D4" i="75" s="1"/>
  <c r="H45" i="65"/>
  <c r="H46" i="65"/>
  <c r="H43" i="65"/>
  <c r="D3" i="7"/>
  <c r="D5" i="7"/>
  <c r="D5" i="75" s="1"/>
  <c r="D2" i="7"/>
  <c r="D2" i="75" s="1"/>
  <c r="D6" i="7"/>
  <c r="J9" i="86"/>
  <c r="J6" i="86"/>
  <c r="J3" i="86"/>
  <c r="J7" i="86"/>
  <c r="J8" i="86"/>
  <c r="J5" i="86"/>
  <c r="J4" i="86"/>
  <c r="AB8" i="59"/>
  <c r="AC8" i="59" s="1"/>
  <c r="AD8" i="59" s="1"/>
  <c r="AE8" i="59" s="1"/>
  <c r="AF8" i="59" s="1"/>
  <c r="AG8" i="59" s="1"/>
  <c r="AH8" i="59" s="1"/>
  <c r="AI8" i="59" s="1"/>
  <c r="AJ8" i="59" s="1"/>
  <c r="AK8" i="59" s="1"/>
  <c r="AL8" i="59" s="1"/>
  <c r="AM8" i="59" s="1"/>
  <c r="AN8" i="59" s="1"/>
  <c r="AO8" i="59" s="1"/>
  <c r="AP8" i="59" s="1"/>
  <c r="AQ8" i="59" s="1"/>
  <c r="AR8" i="59" s="1"/>
  <c r="AS8" i="59" s="1"/>
  <c r="AT8" i="59" s="1"/>
  <c r="AU8" i="59" s="1"/>
  <c r="AV8" i="59" s="1"/>
  <c r="AW8" i="59" s="1"/>
  <c r="AX8" i="59" s="1"/>
  <c r="AY8" i="59" s="1"/>
  <c r="AZ8" i="59" s="1"/>
  <c r="BA8" i="59" s="1"/>
  <c r="BB8" i="59" s="1"/>
  <c r="BC8" i="59" s="1"/>
  <c r="BD8" i="59" s="1"/>
  <c r="BE8" i="59" s="1"/>
  <c r="BF8" i="59" s="1"/>
  <c r="BG8" i="59" s="1"/>
  <c r="BH8" i="59" s="1"/>
  <c r="BI8" i="59" s="1"/>
  <c r="BJ8" i="59" s="1"/>
  <c r="BK8" i="59" s="1"/>
  <c r="BL8" i="59" s="1"/>
  <c r="BM8" i="59" s="1"/>
  <c r="BN8" i="59" s="1"/>
  <c r="BO8" i="59" s="1"/>
  <c r="BP8" i="59" s="1"/>
  <c r="BQ8" i="59" s="1"/>
  <c r="BR8" i="59" s="1"/>
  <c r="BS8" i="59" s="1"/>
  <c r="BT8" i="59" s="1"/>
  <c r="BU8" i="59" s="1"/>
  <c r="BV8" i="59" s="1"/>
  <c r="BW8" i="59" s="1"/>
  <c r="BX8" i="59" s="1"/>
  <c r="BY8" i="59" s="1"/>
  <c r="AA150" i="68"/>
  <c r="L3" i="57"/>
  <c r="L125" i="68" s="1"/>
  <c r="L7" i="57"/>
  <c r="L129" i="68" s="1"/>
  <c r="L8" i="57"/>
  <c r="L130" i="68" s="1"/>
  <c r="I7" i="57"/>
  <c r="I129" i="68" s="1"/>
  <c r="I8" i="57"/>
  <c r="I130" i="68" s="1"/>
  <c r="I3" i="57"/>
  <c r="I125" i="68" s="1"/>
  <c r="C5" i="86"/>
  <c r="C4" i="86"/>
  <c r="C2" i="86"/>
  <c r="C8" i="86"/>
  <c r="K7" i="57"/>
  <c r="K129" i="68" s="1"/>
  <c r="K3" i="57"/>
  <c r="K125" i="68" s="1"/>
  <c r="K8" i="57"/>
  <c r="K130" i="68" s="1"/>
  <c r="W3" i="57"/>
  <c r="W125" i="68" s="1"/>
  <c r="W8" i="57"/>
  <c r="W130" i="68" s="1"/>
  <c r="W7" i="57"/>
  <c r="W129" i="68" s="1"/>
  <c r="T7" i="86"/>
  <c r="T8" i="86"/>
  <c r="T3" i="86"/>
  <c r="N2" i="86"/>
  <c r="N6" i="86"/>
  <c r="N3" i="86"/>
  <c r="N7" i="86"/>
  <c r="N8" i="86"/>
  <c r="N9" i="86"/>
  <c r="Z3" i="57"/>
  <c r="Z125" i="68" s="1"/>
  <c r="Z8" i="57"/>
  <c r="Z130" i="68" s="1"/>
  <c r="Z7" i="57"/>
  <c r="Z129" i="68" s="1"/>
  <c r="E2" i="86"/>
  <c r="E9" i="86"/>
  <c r="E8" i="86"/>
  <c r="E7" i="86"/>
  <c r="E6" i="86"/>
  <c r="E5" i="86"/>
  <c r="E4" i="86"/>
  <c r="J7" i="57"/>
  <c r="J129" i="68" s="1"/>
  <c r="J3" i="57"/>
  <c r="J125" i="68" s="1"/>
  <c r="J8" i="57"/>
  <c r="J130" i="68" s="1"/>
  <c r="AA3" i="57"/>
  <c r="AA8" i="57"/>
  <c r="AA7" i="57"/>
  <c r="E3" i="57"/>
  <c r="E125" i="68" s="1"/>
  <c r="E8" i="57"/>
  <c r="E130" i="68" s="1"/>
  <c r="E7" i="57"/>
  <c r="E129" i="68" s="1"/>
  <c r="Y8" i="57"/>
  <c r="Y130" i="68" s="1"/>
  <c r="Y3" i="57"/>
  <c r="Y125" i="68" s="1"/>
  <c r="Y7" i="57"/>
  <c r="Y129" i="68" s="1"/>
  <c r="C8" i="57"/>
  <c r="C130" i="68" s="1"/>
  <c r="C3" i="57"/>
  <c r="C125" i="68" s="1"/>
  <c r="C7" i="57"/>
  <c r="C129" i="68" s="1"/>
  <c r="X3" i="57"/>
  <c r="X125" i="68" s="1"/>
  <c r="X8" i="57"/>
  <c r="X130" i="68" s="1"/>
  <c r="X7" i="57"/>
  <c r="X129" i="68" s="1"/>
  <c r="D3" i="57"/>
  <c r="D125" i="68" s="1"/>
  <c r="D8" i="57"/>
  <c r="D130" i="68" s="1"/>
  <c r="D7" i="57"/>
  <c r="D129" i="68" s="1"/>
  <c r="T8" i="57"/>
  <c r="T130" i="68" s="1"/>
  <c r="T3" i="57"/>
  <c r="T125" i="68" s="1"/>
  <c r="T7" i="57"/>
  <c r="T129" i="68" s="1"/>
  <c r="B8" i="86"/>
  <c r="B3" i="86"/>
  <c r="S8" i="57"/>
  <c r="S130" i="68" s="1"/>
  <c r="S3" i="57"/>
  <c r="S125" i="68" s="1"/>
  <c r="S7" i="57"/>
  <c r="S129" i="68" s="1"/>
  <c r="H7" i="57"/>
  <c r="H129" i="68" s="1"/>
  <c r="H8" i="57"/>
  <c r="H130" i="68" s="1"/>
  <c r="H3" i="57"/>
  <c r="H125" i="68" s="1"/>
  <c r="Q3" i="57"/>
  <c r="Q125" i="68" s="1"/>
  <c r="Q7" i="57"/>
  <c r="Q129" i="68" s="1"/>
  <c r="Q8" i="57"/>
  <c r="Q130" i="68" s="1"/>
  <c r="G8" i="57"/>
  <c r="G130" i="68" s="1"/>
  <c r="G7" i="57"/>
  <c r="G129" i="68" s="1"/>
  <c r="G3" i="57"/>
  <c r="G125" i="68" s="1"/>
  <c r="I2" i="86"/>
  <c r="I8" i="86"/>
  <c r="R3" i="57"/>
  <c r="R125" i="68" s="1"/>
  <c r="R8" i="57"/>
  <c r="R130" i="68" s="1"/>
  <c r="R7" i="57"/>
  <c r="R129" i="68" s="1"/>
  <c r="O8" i="57"/>
  <c r="O130" i="68" s="1"/>
  <c r="O7" i="57"/>
  <c r="O129" i="68" s="1"/>
  <c r="O3" i="57"/>
  <c r="O125" i="68" s="1"/>
  <c r="N8" i="57"/>
  <c r="N130" i="68" s="1"/>
  <c r="N7" i="57"/>
  <c r="N129" i="68" s="1"/>
  <c r="N3" i="57"/>
  <c r="N125" i="68" s="1"/>
  <c r="F8" i="57"/>
  <c r="F130" i="68" s="1"/>
  <c r="F7" i="57"/>
  <c r="F129" i="68" s="1"/>
  <c r="F3" i="57"/>
  <c r="F125" i="68" s="1"/>
  <c r="B8" i="57"/>
  <c r="B130" i="68" s="1"/>
  <c r="B3" i="57"/>
  <c r="B125" i="68" s="1"/>
  <c r="B7" i="57"/>
  <c r="B129" i="68" s="1"/>
  <c r="V3" i="57"/>
  <c r="V125" i="68" s="1"/>
  <c r="V8" i="57"/>
  <c r="V130" i="68" s="1"/>
  <c r="V7" i="57"/>
  <c r="V129" i="68" s="1"/>
  <c r="U3" i="57"/>
  <c r="U125" i="68" s="1"/>
  <c r="U8" i="57"/>
  <c r="U130" i="68" s="1"/>
  <c r="U7" i="57"/>
  <c r="U129" i="68" s="1"/>
  <c r="Q8" i="86"/>
  <c r="Q7" i="86"/>
  <c r="Q4" i="86"/>
  <c r="Q9" i="86"/>
  <c r="Q5" i="86"/>
  <c r="Q2" i="86"/>
  <c r="Q6" i="86"/>
  <c r="P3" i="57"/>
  <c r="P125" i="68" s="1"/>
  <c r="P7" i="57"/>
  <c r="P129" i="68" s="1"/>
  <c r="P8" i="57"/>
  <c r="P130" i="68" s="1"/>
  <c r="M3" i="57"/>
  <c r="M125" i="68" s="1"/>
  <c r="M8" i="57"/>
  <c r="M130" i="68" s="1"/>
  <c r="M7" i="57"/>
  <c r="M129" i="68" s="1"/>
  <c r="O3" i="86"/>
  <c r="O7" i="86"/>
  <c r="O2" i="86"/>
  <c r="O8" i="86"/>
  <c r="N8" i="51"/>
  <c r="N90" i="68" s="1"/>
  <c r="N9" i="51"/>
  <c r="N91" i="68" s="1"/>
  <c r="N3" i="51"/>
  <c r="N85" i="68" s="1"/>
  <c r="N7" i="51"/>
  <c r="N89" i="68" s="1"/>
  <c r="N6" i="51"/>
  <c r="N88" i="68" s="1"/>
  <c r="N2" i="12"/>
  <c r="N2" i="51" s="1"/>
  <c r="N84" i="68" s="1"/>
  <c r="V6" i="47"/>
  <c r="V48" i="68" s="1"/>
  <c r="V5" i="47"/>
  <c r="V47" i="68" s="1"/>
  <c r="V7" i="47"/>
  <c r="V49" i="68" s="1"/>
  <c r="V8" i="47"/>
  <c r="V50" i="68" s="1"/>
  <c r="V3" i="47"/>
  <c r="V45" i="68" s="1"/>
  <c r="V4" i="47"/>
  <c r="V46" i="68" s="1"/>
  <c r="V9" i="47"/>
  <c r="V51" i="68" s="1"/>
  <c r="V2" i="9"/>
  <c r="V2" i="47" s="1"/>
  <c r="V44" i="68" s="1"/>
  <c r="B8" i="46"/>
  <c r="B40" i="68" s="1"/>
  <c r="B2" i="46"/>
  <c r="B34" i="68" s="1"/>
  <c r="J5" i="32"/>
  <c r="J4" i="32"/>
  <c r="J6" i="32"/>
  <c r="J2" i="32"/>
  <c r="J2" i="57" s="1"/>
  <c r="J124" i="68" s="1"/>
  <c r="N3" i="47"/>
  <c r="N45" i="68" s="1"/>
  <c r="N8" i="47"/>
  <c r="N50" i="68" s="1"/>
  <c r="N4" i="47"/>
  <c r="N46" i="68" s="1"/>
  <c r="N5" i="47"/>
  <c r="N47" i="68" s="1"/>
  <c r="N6" i="47"/>
  <c r="N48" i="68" s="1"/>
  <c r="N2" i="9"/>
  <c r="N2" i="47" s="1"/>
  <c r="N44" i="68" s="1"/>
  <c r="L3" i="47"/>
  <c r="L45" i="68" s="1"/>
  <c r="L4" i="47"/>
  <c r="L46" i="68" s="1"/>
  <c r="L5" i="47"/>
  <c r="L47" i="68" s="1"/>
  <c r="L6" i="47"/>
  <c r="L48" i="68" s="1"/>
  <c r="L8" i="47"/>
  <c r="L50" i="68" s="1"/>
  <c r="L2" i="9"/>
  <c r="L2" i="47" s="1"/>
  <c r="L44" i="68" s="1"/>
  <c r="T6" i="5"/>
  <c r="T6" i="39" s="1"/>
  <c r="T5" i="5"/>
  <c r="T5" i="39" s="1"/>
  <c r="T4" i="5"/>
  <c r="T4" i="39" s="1"/>
  <c r="F8" i="52"/>
  <c r="F2" i="52"/>
  <c r="F3" i="52"/>
  <c r="P8" i="75"/>
  <c r="P20" i="68" s="1"/>
  <c r="P5" i="7"/>
  <c r="P5" i="75" s="1"/>
  <c r="P17" i="68" s="1"/>
  <c r="P3" i="7"/>
  <c r="P4" i="7"/>
  <c r="P4" i="75" s="1"/>
  <c r="P16" i="68" s="1"/>
  <c r="P6" i="7"/>
  <c r="P6" i="75" s="1"/>
  <c r="P2" i="7"/>
  <c r="P2" i="75" s="1"/>
  <c r="P14" i="68" s="1"/>
  <c r="O8" i="75"/>
  <c r="O20" i="68" s="1"/>
  <c r="O5" i="7"/>
  <c r="O6" i="7"/>
  <c r="O6" i="75" s="1"/>
  <c r="O2" i="7"/>
  <c r="O4" i="7"/>
  <c r="O4" i="75" s="1"/>
  <c r="O16" i="68" s="1"/>
  <c r="O3" i="7"/>
  <c r="O3" i="75" s="1"/>
  <c r="N60" i="68"/>
  <c r="N2" i="10"/>
  <c r="L8" i="75"/>
  <c r="L20" i="68" s="1"/>
  <c r="L4" i="7"/>
  <c r="L4" i="75" s="1"/>
  <c r="L3" i="7"/>
  <c r="L3" i="75" s="1"/>
  <c r="L5" i="7"/>
  <c r="L5" i="75" s="1"/>
  <c r="L2" i="7"/>
  <c r="L2" i="75" s="1"/>
  <c r="L6" i="7"/>
  <c r="L6" i="75" s="1"/>
  <c r="I6" i="32"/>
  <c r="I6" i="57" s="1"/>
  <c r="I4" i="32"/>
  <c r="I4" i="57" s="1"/>
  <c r="I126" i="68" s="1"/>
  <c r="I2" i="32"/>
  <c r="I5" i="32"/>
  <c r="U8" i="52"/>
  <c r="U2" i="52"/>
  <c r="U3" i="52"/>
  <c r="V6" i="5"/>
  <c r="V6" i="39" s="1"/>
  <c r="V4" i="5"/>
  <c r="V4" i="39" s="1"/>
  <c r="V5" i="5"/>
  <c r="V5" i="39" s="1"/>
  <c r="R2" i="52"/>
  <c r="R8" i="52"/>
  <c r="R3" i="52"/>
  <c r="X3" i="51"/>
  <c r="X85" i="68" s="1"/>
  <c r="X8" i="51"/>
  <c r="X90" i="68" s="1"/>
  <c r="X7" i="51"/>
  <c r="X89" i="68" s="1"/>
  <c r="X6" i="51"/>
  <c r="X88" i="68" s="1"/>
  <c r="X9" i="51"/>
  <c r="X91" i="68" s="1"/>
  <c r="X86" i="68"/>
  <c r="X2" i="12"/>
  <c r="X2" i="51" s="1"/>
  <c r="X84" i="68" s="1"/>
  <c r="B8" i="51"/>
  <c r="B90" i="68" s="1"/>
  <c r="B7" i="51"/>
  <c r="B89" i="68" s="1"/>
  <c r="B6" i="51"/>
  <c r="B88" i="68" s="1"/>
  <c r="B3" i="51"/>
  <c r="B85" i="68" s="1"/>
  <c r="B9" i="51"/>
  <c r="B91" i="68" s="1"/>
  <c r="G60" i="68"/>
  <c r="G2" i="10"/>
  <c r="K3" i="47"/>
  <c r="K45" i="68" s="1"/>
  <c r="K8" i="47"/>
  <c r="K50" i="68" s="1"/>
  <c r="K4" i="47"/>
  <c r="K46" i="68" s="1"/>
  <c r="K6" i="47"/>
  <c r="K48" i="68" s="1"/>
  <c r="K5" i="47"/>
  <c r="K47" i="68" s="1"/>
  <c r="K2" i="9"/>
  <c r="K2" i="47" s="1"/>
  <c r="K44" i="68" s="1"/>
  <c r="Q2" i="46"/>
  <c r="Q34" i="68" s="1"/>
  <c r="Q8" i="46"/>
  <c r="Q40" i="68" s="1"/>
  <c r="E3" i="86"/>
  <c r="G8" i="75"/>
  <c r="G20" i="68" s="1"/>
  <c r="G3" i="7"/>
  <c r="G15" i="67" s="1"/>
  <c r="G4" i="7"/>
  <c r="G4" i="75" s="1"/>
  <c r="G16" i="68" s="1"/>
  <c r="G2" i="7"/>
  <c r="G2" i="75" s="1"/>
  <c r="G14" i="68" s="1"/>
  <c r="G5" i="7"/>
  <c r="G5" i="75" s="1"/>
  <c r="G17" i="68" s="1"/>
  <c r="G6" i="7"/>
  <c r="M8" i="40"/>
  <c r="M10" i="68" s="1"/>
  <c r="M4" i="40"/>
  <c r="M6" i="68" s="1"/>
  <c r="M2" i="40"/>
  <c r="M4" i="68" s="1"/>
  <c r="M5" i="40"/>
  <c r="M7" i="68" s="1"/>
  <c r="S6" i="5"/>
  <c r="S6" i="39" s="1"/>
  <c r="S5" i="5"/>
  <c r="S5" i="39" s="1"/>
  <c r="S4" i="5"/>
  <c r="S4" i="39" s="1"/>
  <c r="W6" i="47"/>
  <c r="W48" i="68" s="1"/>
  <c r="W5" i="47"/>
  <c r="W47" i="68" s="1"/>
  <c r="W7" i="47"/>
  <c r="W49" i="68" s="1"/>
  <c r="W8" i="47"/>
  <c r="W50" i="68" s="1"/>
  <c r="W9" i="47"/>
  <c r="W51" i="68" s="1"/>
  <c r="W4" i="47"/>
  <c r="W46" i="68" s="1"/>
  <c r="W3" i="47"/>
  <c r="W45" i="68" s="1"/>
  <c r="W2" i="9"/>
  <c r="W2" i="47" s="1"/>
  <c r="W44" i="68" s="1"/>
  <c r="M7" i="51"/>
  <c r="M89" i="68" s="1"/>
  <c r="M8" i="51"/>
  <c r="M90" i="68" s="1"/>
  <c r="M9" i="51"/>
  <c r="M91" i="68" s="1"/>
  <c r="M3" i="51"/>
  <c r="M85" i="68" s="1"/>
  <c r="M6" i="51"/>
  <c r="M88" i="68" s="1"/>
  <c r="M87" i="68"/>
  <c r="M2" i="12"/>
  <c r="M2" i="51" s="1"/>
  <c r="M84" i="68" s="1"/>
  <c r="F2" i="46"/>
  <c r="F34" i="68" s="1"/>
  <c r="F8" i="46"/>
  <c r="F40" i="68" s="1"/>
  <c r="R8" i="75"/>
  <c r="R20" i="68" s="1"/>
  <c r="R4" i="7"/>
  <c r="R4" i="75" s="1"/>
  <c r="R16" i="68" s="1"/>
  <c r="R5" i="7"/>
  <c r="R2" i="7"/>
  <c r="R2" i="75" s="1"/>
  <c r="R14" i="68" s="1"/>
  <c r="R3" i="7"/>
  <c r="R3" i="75" s="1"/>
  <c r="R6" i="7"/>
  <c r="R6" i="75" s="1"/>
  <c r="X5" i="40"/>
  <c r="X7" i="68" s="1"/>
  <c r="X2" i="40"/>
  <c r="X4" i="68" s="1"/>
  <c r="X4" i="40"/>
  <c r="X6" i="68" s="1"/>
  <c r="X8" i="40"/>
  <c r="X10" i="68" s="1"/>
  <c r="H6" i="5"/>
  <c r="H6" i="39" s="1"/>
  <c r="H4" i="5"/>
  <c r="H4" i="39" s="1"/>
  <c r="H5" i="5"/>
  <c r="H5" i="39" s="1"/>
  <c r="Q60" i="68"/>
  <c r="Q2" i="10"/>
  <c r="R6" i="47"/>
  <c r="R48" i="68" s="1"/>
  <c r="R5" i="47"/>
  <c r="R47" i="68" s="1"/>
  <c r="R3" i="47"/>
  <c r="R45" i="68" s="1"/>
  <c r="R8" i="47"/>
  <c r="R50" i="68" s="1"/>
  <c r="R4" i="47"/>
  <c r="R46" i="68" s="1"/>
  <c r="R2" i="9"/>
  <c r="R2" i="47" s="1"/>
  <c r="R44" i="68" s="1"/>
  <c r="N8" i="75"/>
  <c r="N20" i="68" s="1"/>
  <c r="N6" i="7"/>
  <c r="N6" i="75" s="1"/>
  <c r="N4" i="7"/>
  <c r="N4" i="75" s="1"/>
  <c r="N16" i="68" s="1"/>
  <c r="N5" i="7"/>
  <c r="N5" i="75" s="1"/>
  <c r="N17" i="68" s="1"/>
  <c r="N2" i="7"/>
  <c r="N2" i="75" s="1"/>
  <c r="N14" i="68" s="1"/>
  <c r="N3" i="7"/>
  <c r="N3" i="75" s="1"/>
  <c r="S2" i="40"/>
  <c r="S4" i="68" s="1"/>
  <c r="S8" i="40"/>
  <c r="S10" i="68" s="1"/>
  <c r="S4" i="40"/>
  <c r="S6" i="68" s="1"/>
  <c r="S5" i="40"/>
  <c r="S7" i="68" s="1"/>
  <c r="X6" i="5"/>
  <c r="X6" i="39" s="1"/>
  <c r="X4" i="5"/>
  <c r="X4" i="39" s="1"/>
  <c r="X5" i="5"/>
  <c r="X5" i="39" s="1"/>
  <c r="AA5" i="32"/>
  <c r="AA5" i="57" s="1"/>
  <c r="AB5" i="57" s="1"/>
  <c r="AC5" i="57" s="1"/>
  <c r="AD5" i="57" s="1"/>
  <c r="AE5" i="57" s="1"/>
  <c r="AF5" i="57" s="1"/>
  <c r="AG5" i="57" s="1"/>
  <c r="AH5" i="57" s="1"/>
  <c r="AI5" i="57" s="1"/>
  <c r="AJ5" i="57" s="1"/>
  <c r="AK5" i="57" s="1"/>
  <c r="AL5" i="57" s="1"/>
  <c r="AM5" i="57" s="1"/>
  <c r="AN5" i="57" s="1"/>
  <c r="AO5" i="57" s="1"/>
  <c r="AP5" i="57" s="1"/>
  <c r="AQ5" i="57" s="1"/>
  <c r="AR5" i="57" s="1"/>
  <c r="AS5" i="57" s="1"/>
  <c r="AT5" i="57" s="1"/>
  <c r="AU5" i="57" s="1"/>
  <c r="AV5" i="57" s="1"/>
  <c r="AW5" i="57" s="1"/>
  <c r="AX5" i="57" s="1"/>
  <c r="AY5" i="57" s="1"/>
  <c r="AZ5" i="57" s="1"/>
  <c r="BA5" i="57" s="1"/>
  <c r="BB5" i="57" s="1"/>
  <c r="BC5" i="57" s="1"/>
  <c r="BD5" i="57" s="1"/>
  <c r="BE5" i="57" s="1"/>
  <c r="BF5" i="57" s="1"/>
  <c r="BG5" i="57" s="1"/>
  <c r="BH5" i="57" s="1"/>
  <c r="BI5" i="57" s="1"/>
  <c r="BJ5" i="57" s="1"/>
  <c r="BK5" i="57" s="1"/>
  <c r="BL5" i="57" s="1"/>
  <c r="BM5" i="57" s="1"/>
  <c r="BN5" i="57" s="1"/>
  <c r="BO5" i="57" s="1"/>
  <c r="BP5" i="57" s="1"/>
  <c r="BQ5" i="57" s="1"/>
  <c r="BR5" i="57" s="1"/>
  <c r="BS5" i="57" s="1"/>
  <c r="BT5" i="57" s="1"/>
  <c r="BU5" i="57" s="1"/>
  <c r="BV5" i="57" s="1"/>
  <c r="BW5" i="57" s="1"/>
  <c r="BX5" i="57" s="1"/>
  <c r="BY5" i="57" s="1"/>
  <c r="AA4" i="32"/>
  <c r="AA4" i="57" s="1"/>
  <c r="AB4" i="57" s="1"/>
  <c r="AC4" i="57" s="1"/>
  <c r="AD4" i="57" s="1"/>
  <c r="AE4" i="57" s="1"/>
  <c r="AF4" i="57" s="1"/>
  <c r="AG4" i="57" s="1"/>
  <c r="AH4" i="57" s="1"/>
  <c r="AI4" i="57" s="1"/>
  <c r="AJ4" i="57" s="1"/>
  <c r="AK4" i="57" s="1"/>
  <c r="AL4" i="57" s="1"/>
  <c r="AM4" i="57" s="1"/>
  <c r="AN4" i="57" s="1"/>
  <c r="AO4" i="57" s="1"/>
  <c r="AP4" i="57" s="1"/>
  <c r="AQ4" i="57" s="1"/>
  <c r="AR4" i="57" s="1"/>
  <c r="AS4" i="57" s="1"/>
  <c r="AT4" i="57" s="1"/>
  <c r="AU4" i="57" s="1"/>
  <c r="AV4" i="57" s="1"/>
  <c r="AW4" i="57" s="1"/>
  <c r="AX4" i="57" s="1"/>
  <c r="AY4" i="57" s="1"/>
  <c r="AZ4" i="57" s="1"/>
  <c r="BA4" i="57" s="1"/>
  <c r="BB4" i="57" s="1"/>
  <c r="BC4" i="57" s="1"/>
  <c r="BD4" i="57" s="1"/>
  <c r="BE4" i="57" s="1"/>
  <c r="BF4" i="57" s="1"/>
  <c r="BG4" i="57" s="1"/>
  <c r="BH4" i="57" s="1"/>
  <c r="BI4" i="57" s="1"/>
  <c r="BJ4" i="57" s="1"/>
  <c r="BK4" i="57" s="1"/>
  <c r="BL4" i="57" s="1"/>
  <c r="BM4" i="57" s="1"/>
  <c r="BN4" i="57" s="1"/>
  <c r="BO4" i="57" s="1"/>
  <c r="BP4" i="57" s="1"/>
  <c r="BQ4" i="57" s="1"/>
  <c r="BR4" i="57" s="1"/>
  <c r="BS4" i="57" s="1"/>
  <c r="BT4" i="57" s="1"/>
  <c r="BU4" i="57" s="1"/>
  <c r="BV4" i="57" s="1"/>
  <c r="BW4" i="57" s="1"/>
  <c r="BX4" i="57" s="1"/>
  <c r="BY4" i="57" s="1"/>
  <c r="AA2" i="32"/>
  <c r="AA2" i="57" s="1"/>
  <c r="AB2" i="57" s="1"/>
  <c r="AC2" i="57" s="1"/>
  <c r="AD2" i="57" s="1"/>
  <c r="AE2" i="57" s="1"/>
  <c r="AF2" i="57" s="1"/>
  <c r="AG2" i="57" s="1"/>
  <c r="AH2" i="57" s="1"/>
  <c r="AI2" i="57" s="1"/>
  <c r="AJ2" i="57" s="1"/>
  <c r="AK2" i="57" s="1"/>
  <c r="AL2" i="57" s="1"/>
  <c r="AM2" i="57" s="1"/>
  <c r="AN2" i="57" s="1"/>
  <c r="AO2" i="57" s="1"/>
  <c r="AP2" i="57" s="1"/>
  <c r="AQ2" i="57" s="1"/>
  <c r="AR2" i="57" s="1"/>
  <c r="AS2" i="57" s="1"/>
  <c r="AT2" i="57" s="1"/>
  <c r="AU2" i="57" s="1"/>
  <c r="AV2" i="57" s="1"/>
  <c r="AW2" i="57" s="1"/>
  <c r="AX2" i="57" s="1"/>
  <c r="AY2" i="57" s="1"/>
  <c r="AZ2" i="57" s="1"/>
  <c r="BA2" i="57" s="1"/>
  <c r="BB2" i="57" s="1"/>
  <c r="BC2" i="57" s="1"/>
  <c r="BD2" i="57" s="1"/>
  <c r="BE2" i="57" s="1"/>
  <c r="BF2" i="57" s="1"/>
  <c r="BG2" i="57" s="1"/>
  <c r="BH2" i="57" s="1"/>
  <c r="BI2" i="57" s="1"/>
  <c r="BJ2" i="57" s="1"/>
  <c r="BK2" i="57" s="1"/>
  <c r="BL2" i="57" s="1"/>
  <c r="BM2" i="57" s="1"/>
  <c r="BN2" i="57" s="1"/>
  <c r="BO2" i="57" s="1"/>
  <c r="BP2" i="57" s="1"/>
  <c r="BQ2" i="57" s="1"/>
  <c r="BR2" i="57" s="1"/>
  <c r="BS2" i="57" s="1"/>
  <c r="BT2" i="57" s="1"/>
  <c r="BU2" i="57" s="1"/>
  <c r="BV2" i="57" s="1"/>
  <c r="BW2" i="57" s="1"/>
  <c r="BX2" i="57" s="1"/>
  <c r="BY2" i="57" s="1"/>
  <c r="AA6" i="32"/>
  <c r="E5" i="32"/>
  <c r="E4" i="32"/>
  <c r="E2" i="32"/>
  <c r="E6" i="32"/>
  <c r="W3" i="51"/>
  <c r="W85" i="68" s="1"/>
  <c r="W8" i="51"/>
  <c r="W90" i="68" s="1"/>
  <c r="W9" i="51"/>
  <c r="W91" i="68" s="1"/>
  <c r="W7" i="51"/>
  <c r="W89" i="68" s="1"/>
  <c r="W6" i="51"/>
  <c r="W88" i="68" s="1"/>
  <c r="W86" i="68"/>
  <c r="W87" i="68"/>
  <c r="W2" i="12"/>
  <c r="W2" i="51" s="1"/>
  <c r="W84" i="68" s="1"/>
  <c r="F60" i="68"/>
  <c r="F2" i="10"/>
  <c r="J4" i="47"/>
  <c r="J46" i="68" s="1"/>
  <c r="J8" i="47"/>
  <c r="J50" i="68" s="1"/>
  <c r="J5" i="47"/>
  <c r="J47" i="68" s="1"/>
  <c r="J3" i="47"/>
  <c r="J45" i="68" s="1"/>
  <c r="J6" i="47"/>
  <c r="J48" i="68" s="1"/>
  <c r="J2" i="9"/>
  <c r="J2" i="47" s="1"/>
  <c r="J44" i="68" s="1"/>
  <c r="P2" i="46"/>
  <c r="P34" i="68" s="1"/>
  <c r="P8" i="46"/>
  <c r="P40" i="68" s="1"/>
  <c r="F8" i="75"/>
  <c r="F20" i="68" s="1"/>
  <c r="F2" i="7"/>
  <c r="F2" i="75" s="1"/>
  <c r="F5" i="7"/>
  <c r="F5" i="75" s="1"/>
  <c r="F3" i="7"/>
  <c r="F6" i="7"/>
  <c r="F4" i="7"/>
  <c r="F4" i="75" s="1"/>
  <c r="L4" i="40"/>
  <c r="L6" i="68" s="1"/>
  <c r="L8" i="40"/>
  <c r="L10" i="68" s="1"/>
  <c r="L2" i="40"/>
  <c r="L4" i="68" s="1"/>
  <c r="L5" i="40"/>
  <c r="L7" i="68" s="1"/>
  <c r="R6" i="5"/>
  <c r="R6" i="39" s="1"/>
  <c r="R5" i="5"/>
  <c r="R5" i="39" s="1"/>
  <c r="R4" i="5"/>
  <c r="R4" i="39" s="1"/>
  <c r="H3" i="52"/>
  <c r="H8" i="52"/>
  <c r="H2" i="52"/>
  <c r="G2" i="46"/>
  <c r="G34" i="68" s="1"/>
  <c r="G8" i="46"/>
  <c r="G40" i="68" s="1"/>
  <c r="L6" i="51"/>
  <c r="L88" i="68" s="1"/>
  <c r="L7" i="51"/>
  <c r="L89" i="68" s="1"/>
  <c r="L8" i="51"/>
  <c r="L90" i="68" s="1"/>
  <c r="L9" i="51"/>
  <c r="L91" i="68" s="1"/>
  <c r="L3" i="51"/>
  <c r="L85" i="68" s="1"/>
  <c r="L87" i="68"/>
  <c r="L86" i="68"/>
  <c r="L2" i="12"/>
  <c r="L2" i="51" s="1"/>
  <c r="L84" i="68" s="1"/>
  <c r="Q8" i="75"/>
  <c r="Q20" i="68" s="1"/>
  <c r="Q2" i="7"/>
  <c r="Q2" i="75" s="1"/>
  <c r="Q14" i="68" s="1"/>
  <c r="Q5" i="7"/>
  <c r="Q5" i="75" s="1"/>
  <c r="Q17" i="68" s="1"/>
  <c r="Q6" i="7"/>
  <c r="Q6" i="75" s="1"/>
  <c r="Q3" i="7"/>
  <c r="Q3" i="75" s="1"/>
  <c r="Q4" i="7"/>
  <c r="Q4" i="75" s="1"/>
  <c r="Q16" i="68" s="1"/>
  <c r="O4" i="32"/>
  <c r="O4" i="57" s="1"/>
  <c r="O126" i="68" s="1"/>
  <c r="O5" i="32"/>
  <c r="O2" i="32"/>
  <c r="O6" i="32"/>
  <c r="F6" i="5"/>
  <c r="F6" i="39" s="1"/>
  <c r="F5" i="5"/>
  <c r="F5" i="39" s="1"/>
  <c r="F4" i="5"/>
  <c r="F4" i="39" s="1"/>
  <c r="N4" i="32"/>
  <c r="N6" i="32"/>
  <c r="N2" i="32"/>
  <c r="N5" i="32"/>
  <c r="N5" i="57" s="1"/>
  <c r="N127" i="68" s="1"/>
  <c r="T2" i="40"/>
  <c r="T4" i="68" s="1"/>
  <c r="T8" i="40"/>
  <c r="T10" i="68" s="1"/>
  <c r="T4" i="40"/>
  <c r="T6" i="68" s="1"/>
  <c r="T5" i="40"/>
  <c r="T7" i="68" s="1"/>
  <c r="G7" i="51"/>
  <c r="G89" i="68" s="1"/>
  <c r="G6" i="51"/>
  <c r="G88" i="68" s="1"/>
  <c r="G8" i="51"/>
  <c r="G90" i="68" s="1"/>
  <c r="G9" i="51"/>
  <c r="G91" i="68" s="1"/>
  <c r="G3" i="51"/>
  <c r="G85" i="68" s="1"/>
  <c r="G87" i="68"/>
  <c r="G86" i="68"/>
  <c r="G2" i="12"/>
  <c r="G2" i="51" s="1"/>
  <c r="G84" i="68" s="1"/>
  <c r="W6" i="5"/>
  <c r="W6" i="39" s="1"/>
  <c r="W4" i="5"/>
  <c r="W4" i="39" s="1"/>
  <c r="W5" i="5"/>
  <c r="W5" i="39" s="1"/>
  <c r="E7" i="51"/>
  <c r="E6" i="51"/>
  <c r="E3" i="51"/>
  <c r="E9" i="51"/>
  <c r="E8" i="51"/>
  <c r="H6" i="32"/>
  <c r="H6" i="57" s="1"/>
  <c r="H4" i="32"/>
  <c r="H4" i="57" s="1"/>
  <c r="H126" i="68" s="1"/>
  <c r="H2" i="32"/>
  <c r="H2" i="57" s="1"/>
  <c r="H124" i="68" s="1"/>
  <c r="H5" i="32"/>
  <c r="Z8" i="51"/>
  <c r="Z90" i="68" s="1"/>
  <c r="Z3" i="51"/>
  <c r="Z85" i="68" s="1"/>
  <c r="Z6" i="51"/>
  <c r="Z88" i="68" s="1"/>
  <c r="Z7" i="51"/>
  <c r="Z89" i="68" s="1"/>
  <c r="Z9" i="51"/>
  <c r="Z91" i="68" s="1"/>
  <c r="Z87" i="68"/>
  <c r="Z86" i="68"/>
  <c r="Z2" i="12"/>
  <c r="Z2" i="51" s="1"/>
  <c r="Z84" i="68" s="1"/>
  <c r="S2" i="46"/>
  <c r="S34" i="68" s="1"/>
  <c r="S8" i="46"/>
  <c r="S40" i="68" s="1"/>
  <c r="H60" i="68"/>
  <c r="K2" i="86"/>
  <c r="H2" i="10"/>
  <c r="I4" i="47"/>
  <c r="I46" i="68" s="1"/>
  <c r="I3" i="47"/>
  <c r="I45" i="68" s="1"/>
  <c r="I5" i="47"/>
  <c r="I47" i="68" s="1"/>
  <c r="I8" i="47"/>
  <c r="I50" i="68" s="1"/>
  <c r="I6" i="47"/>
  <c r="I48" i="68" s="1"/>
  <c r="I2" i="9"/>
  <c r="I2" i="47" s="1"/>
  <c r="I44" i="68" s="1"/>
  <c r="O8" i="46"/>
  <c r="O40" i="68" s="1"/>
  <c r="O2" i="46"/>
  <c r="O34" i="68" s="1"/>
  <c r="AA8" i="75"/>
  <c r="AA20" i="68" s="1"/>
  <c r="AA6" i="7"/>
  <c r="AA6" i="75" s="1"/>
  <c r="AA2" i="7"/>
  <c r="AA2" i="75" s="1"/>
  <c r="AB2" i="75" s="1"/>
  <c r="AC2" i="75" s="1"/>
  <c r="AD2" i="75" s="1"/>
  <c r="AE2" i="75" s="1"/>
  <c r="AF2" i="75" s="1"/>
  <c r="AG2" i="75" s="1"/>
  <c r="AH2" i="75" s="1"/>
  <c r="AI2" i="75" s="1"/>
  <c r="AJ2" i="75" s="1"/>
  <c r="AK2" i="75" s="1"/>
  <c r="AL2" i="75" s="1"/>
  <c r="AM2" i="75" s="1"/>
  <c r="AN2" i="75" s="1"/>
  <c r="AO2" i="75" s="1"/>
  <c r="AP2" i="75" s="1"/>
  <c r="AQ2" i="75" s="1"/>
  <c r="AR2" i="75" s="1"/>
  <c r="AS2" i="75" s="1"/>
  <c r="AT2" i="75" s="1"/>
  <c r="AU2" i="75" s="1"/>
  <c r="AV2" i="75" s="1"/>
  <c r="AW2" i="75" s="1"/>
  <c r="AX2" i="75" s="1"/>
  <c r="AY2" i="75" s="1"/>
  <c r="AZ2" i="75" s="1"/>
  <c r="BA2" i="75" s="1"/>
  <c r="BB2" i="75" s="1"/>
  <c r="BC2" i="75" s="1"/>
  <c r="BD2" i="75" s="1"/>
  <c r="BE2" i="75" s="1"/>
  <c r="BF2" i="75" s="1"/>
  <c r="BG2" i="75" s="1"/>
  <c r="BH2" i="75" s="1"/>
  <c r="BI2" i="75" s="1"/>
  <c r="BJ2" i="75" s="1"/>
  <c r="BK2" i="75" s="1"/>
  <c r="BL2" i="75" s="1"/>
  <c r="BM2" i="75" s="1"/>
  <c r="BN2" i="75" s="1"/>
  <c r="BO2" i="75" s="1"/>
  <c r="BP2" i="75" s="1"/>
  <c r="BQ2" i="75" s="1"/>
  <c r="BR2" i="75" s="1"/>
  <c r="BS2" i="75" s="1"/>
  <c r="BT2" i="75" s="1"/>
  <c r="BU2" i="75" s="1"/>
  <c r="BV2" i="75" s="1"/>
  <c r="BW2" i="75" s="1"/>
  <c r="BX2" i="75" s="1"/>
  <c r="BY2" i="75" s="1"/>
  <c r="AA3" i="7"/>
  <c r="AA3" i="75" s="1"/>
  <c r="AA4" i="7"/>
  <c r="AA4" i="75" s="1"/>
  <c r="AB4" i="75" s="1"/>
  <c r="AC4" i="75" s="1"/>
  <c r="AD4" i="75" s="1"/>
  <c r="AE4" i="75" s="1"/>
  <c r="AF4" i="75" s="1"/>
  <c r="AG4" i="75" s="1"/>
  <c r="AH4" i="75" s="1"/>
  <c r="AI4" i="75" s="1"/>
  <c r="AJ4" i="75" s="1"/>
  <c r="AK4" i="75" s="1"/>
  <c r="AL4" i="75" s="1"/>
  <c r="AM4" i="75" s="1"/>
  <c r="AN4" i="75" s="1"/>
  <c r="AO4" i="75" s="1"/>
  <c r="AP4" i="75" s="1"/>
  <c r="AQ4" i="75" s="1"/>
  <c r="AR4" i="75" s="1"/>
  <c r="AS4" i="75" s="1"/>
  <c r="AT4" i="75" s="1"/>
  <c r="AU4" i="75" s="1"/>
  <c r="AV4" i="75" s="1"/>
  <c r="AW4" i="75" s="1"/>
  <c r="AX4" i="75" s="1"/>
  <c r="AY4" i="75" s="1"/>
  <c r="AZ4" i="75" s="1"/>
  <c r="BA4" i="75" s="1"/>
  <c r="BB4" i="75" s="1"/>
  <c r="BC4" i="75" s="1"/>
  <c r="BD4" i="75" s="1"/>
  <c r="BE4" i="75" s="1"/>
  <c r="BF4" i="75" s="1"/>
  <c r="BG4" i="75" s="1"/>
  <c r="BH4" i="75" s="1"/>
  <c r="BI4" i="75" s="1"/>
  <c r="BJ4" i="75" s="1"/>
  <c r="BK4" i="75" s="1"/>
  <c r="BL4" i="75" s="1"/>
  <c r="BM4" i="75" s="1"/>
  <c r="BN4" i="75" s="1"/>
  <c r="BO4" i="75" s="1"/>
  <c r="BP4" i="75" s="1"/>
  <c r="BQ4" i="75" s="1"/>
  <c r="BR4" i="75" s="1"/>
  <c r="BS4" i="75" s="1"/>
  <c r="BT4" i="75" s="1"/>
  <c r="BU4" i="75" s="1"/>
  <c r="BV4" i="75" s="1"/>
  <c r="BW4" i="75" s="1"/>
  <c r="BX4" i="75" s="1"/>
  <c r="BY4" i="75" s="1"/>
  <c r="AA5" i="7"/>
  <c r="AA5" i="75" s="1"/>
  <c r="AB5" i="75" s="1"/>
  <c r="AC5" i="75" s="1"/>
  <c r="AD5" i="75" s="1"/>
  <c r="AE5" i="75" s="1"/>
  <c r="AF5" i="75" s="1"/>
  <c r="AG5" i="75" s="1"/>
  <c r="AH5" i="75" s="1"/>
  <c r="AI5" i="75" s="1"/>
  <c r="AJ5" i="75" s="1"/>
  <c r="AK5" i="75" s="1"/>
  <c r="AL5" i="75" s="1"/>
  <c r="AM5" i="75" s="1"/>
  <c r="AN5" i="75" s="1"/>
  <c r="AO5" i="75" s="1"/>
  <c r="AP5" i="75" s="1"/>
  <c r="AQ5" i="75" s="1"/>
  <c r="AR5" i="75" s="1"/>
  <c r="AS5" i="75" s="1"/>
  <c r="AT5" i="75" s="1"/>
  <c r="AU5" i="75" s="1"/>
  <c r="AV5" i="75" s="1"/>
  <c r="AW5" i="75" s="1"/>
  <c r="AX5" i="75" s="1"/>
  <c r="AY5" i="75" s="1"/>
  <c r="AZ5" i="75" s="1"/>
  <c r="BA5" i="75" s="1"/>
  <c r="BB5" i="75" s="1"/>
  <c r="BC5" i="75" s="1"/>
  <c r="BD5" i="75" s="1"/>
  <c r="BE5" i="75" s="1"/>
  <c r="BF5" i="75" s="1"/>
  <c r="BG5" i="75" s="1"/>
  <c r="BH5" i="75" s="1"/>
  <c r="BI5" i="75" s="1"/>
  <c r="BJ5" i="75" s="1"/>
  <c r="BK5" i="75" s="1"/>
  <c r="BL5" i="75" s="1"/>
  <c r="BM5" i="75" s="1"/>
  <c r="BN5" i="75" s="1"/>
  <c r="BO5" i="75" s="1"/>
  <c r="BP5" i="75" s="1"/>
  <c r="BQ5" i="75" s="1"/>
  <c r="BR5" i="75" s="1"/>
  <c r="BS5" i="75" s="1"/>
  <c r="BT5" i="75" s="1"/>
  <c r="BU5" i="75" s="1"/>
  <c r="BV5" i="75" s="1"/>
  <c r="BW5" i="75" s="1"/>
  <c r="BX5" i="75" s="1"/>
  <c r="BY5" i="75" s="1"/>
  <c r="E8" i="75"/>
  <c r="E20" i="68" s="1"/>
  <c r="E2" i="7"/>
  <c r="E2" i="75" s="1"/>
  <c r="E3" i="7"/>
  <c r="E4" i="7"/>
  <c r="E4" i="75" s="1"/>
  <c r="E5" i="7"/>
  <c r="E5" i="75" s="1"/>
  <c r="E6" i="7"/>
  <c r="K4" i="40"/>
  <c r="K6" i="68" s="1"/>
  <c r="K8" i="40"/>
  <c r="K10" i="68" s="1"/>
  <c r="K2" i="40"/>
  <c r="K4" i="68" s="1"/>
  <c r="K5" i="40"/>
  <c r="K7" i="68" s="1"/>
  <c r="Q6" i="5"/>
  <c r="Q6" i="39" s="1"/>
  <c r="Q5" i="5"/>
  <c r="Q5" i="39" s="1"/>
  <c r="Q4" i="5"/>
  <c r="Q4" i="39" s="1"/>
  <c r="E2" i="52"/>
  <c r="E8" i="52"/>
  <c r="E3" i="52"/>
  <c r="V2" i="40"/>
  <c r="V4" i="68" s="1"/>
  <c r="V4" i="40"/>
  <c r="V6" i="68" s="1"/>
  <c r="V5" i="40"/>
  <c r="V7" i="68" s="1"/>
  <c r="V8" i="40"/>
  <c r="V10" i="68" s="1"/>
  <c r="J6" i="51"/>
  <c r="J88" i="68" s="1"/>
  <c r="J7" i="51"/>
  <c r="J89" i="68" s="1"/>
  <c r="J8" i="51"/>
  <c r="J90" i="68" s="1"/>
  <c r="J9" i="51"/>
  <c r="J91" i="68" s="1"/>
  <c r="J3" i="51"/>
  <c r="J85" i="68" s="1"/>
  <c r="J87" i="68"/>
  <c r="J86" i="68"/>
  <c r="J2" i="12"/>
  <c r="J2" i="51" s="1"/>
  <c r="J84" i="68" s="1"/>
  <c r="AA6" i="5"/>
  <c r="AA6" i="39" s="1"/>
  <c r="AA5" i="5"/>
  <c r="AA4" i="5"/>
  <c r="C2" i="52"/>
  <c r="C8" i="52"/>
  <c r="C3" i="52"/>
  <c r="D6" i="5"/>
  <c r="D6" i="39" s="1"/>
  <c r="D4" i="5"/>
  <c r="D4" i="39" s="1"/>
  <c r="D5" i="5"/>
  <c r="D5" i="39" s="1"/>
  <c r="L5" i="32"/>
  <c r="L5" i="57" s="1"/>
  <c r="L127" i="68" s="1"/>
  <c r="L4" i="32"/>
  <c r="L4" i="57" s="1"/>
  <c r="L126" i="68" s="1"/>
  <c r="L2" i="32"/>
  <c r="L6" i="32"/>
  <c r="L6" i="57" s="1"/>
  <c r="H7" i="51"/>
  <c r="H89" i="68" s="1"/>
  <c r="H8" i="51"/>
  <c r="H90" i="68" s="1"/>
  <c r="H9" i="51"/>
  <c r="H91" i="68" s="1"/>
  <c r="H6" i="51"/>
  <c r="H88" i="68" s="1"/>
  <c r="H3" i="51"/>
  <c r="H85" i="68" s="1"/>
  <c r="H87" i="68"/>
  <c r="H86" i="68"/>
  <c r="H2" i="12"/>
  <c r="H2" i="51" s="1"/>
  <c r="H84" i="68" s="1"/>
  <c r="W8" i="46"/>
  <c r="W40" i="68" s="1"/>
  <c r="W2" i="46"/>
  <c r="W34" i="68" s="1"/>
  <c r="W2" i="52"/>
  <c r="W3" i="52"/>
  <c r="W8" i="52"/>
  <c r="W7" i="52"/>
  <c r="R8" i="40"/>
  <c r="R10" i="68" s="1"/>
  <c r="R2" i="40"/>
  <c r="R4" i="68" s="1"/>
  <c r="R4" i="40"/>
  <c r="R6" i="68" s="1"/>
  <c r="R5" i="40"/>
  <c r="R7" i="68" s="1"/>
  <c r="T8" i="52"/>
  <c r="T2" i="52"/>
  <c r="T3" i="52"/>
  <c r="I60" i="68"/>
  <c r="I2" i="10"/>
  <c r="O8" i="40"/>
  <c r="O10" i="68" s="1"/>
  <c r="O2" i="40"/>
  <c r="O4" i="68" s="1"/>
  <c r="O4" i="40"/>
  <c r="O6" i="68" s="1"/>
  <c r="O5" i="40"/>
  <c r="O7" i="68" s="1"/>
  <c r="N2" i="40"/>
  <c r="N4" i="68" s="1"/>
  <c r="N8" i="40"/>
  <c r="N10" i="68" s="1"/>
  <c r="N4" i="40"/>
  <c r="N6" i="68" s="1"/>
  <c r="N5" i="40"/>
  <c r="N7" i="68" s="1"/>
  <c r="AA2" i="10"/>
  <c r="C2" i="32"/>
  <c r="C2" i="57" s="1"/>
  <c r="C124" i="68" s="1"/>
  <c r="C6" i="32"/>
  <c r="C6" i="57" s="1"/>
  <c r="C4" i="32"/>
  <c r="C5" i="32"/>
  <c r="H4" i="47"/>
  <c r="H46" i="68" s="1"/>
  <c r="H3" i="47"/>
  <c r="H45" i="68" s="1"/>
  <c r="H5" i="47"/>
  <c r="H47" i="68" s="1"/>
  <c r="H8" i="47"/>
  <c r="H50" i="68" s="1"/>
  <c r="H6" i="47"/>
  <c r="H48" i="68" s="1"/>
  <c r="H2" i="9"/>
  <c r="H2" i="47" s="1"/>
  <c r="H44" i="68" s="1"/>
  <c r="Z8" i="75"/>
  <c r="Z20" i="68" s="1"/>
  <c r="Z6" i="7"/>
  <c r="Z6" i="75" s="1"/>
  <c r="Z5" i="7"/>
  <c r="Z5" i="75" s="1"/>
  <c r="Z17" i="68" s="1"/>
  <c r="Z3" i="7"/>
  <c r="Z3" i="75" s="1"/>
  <c r="Z2" i="7"/>
  <c r="Z2" i="75" s="1"/>
  <c r="Z14" i="68" s="1"/>
  <c r="Z4" i="7"/>
  <c r="Z4" i="75" s="1"/>
  <c r="Z16" i="68" s="1"/>
  <c r="J4" i="40"/>
  <c r="J6" i="68" s="1"/>
  <c r="J8" i="40"/>
  <c r="J10" i="68" s="1"/>
  <c r="J5" i="40"/>
  <c r="J7" i="68" s="1"/>
  <c r="J2" i="40"/>
  <c r="J4" i="68" s="1"/>
  <c r="P6" i="5"/>
  <c r="P6" i="39" s="1"/>
  <c r="P5" i="5"/>
  <c r="P5" i="39" s="1"/>
  <c r="P4" i="5"/>
  <c r="P4" i="39" s="1"/>
  <c r="S60" i="68"/>
  <c r="S2" i="10"/>
  <c r="S8" i="75"/>
  <c r="S20" i="68" s="1"/>
  <c r="S5" i="7"/>
  <c r="S5" i="75" s="1"/>
  <c r="S17" i="68" s="1"/>
  <c r="S2" i="7"/>
  <c r="S2" i="75" s="1"/>
  <c r="S14" i="68" s="1"/>
  <c r="S4" i="7"/>
  <c r="S4" i="75" s="1"/>
  <c r="S16" i="68" s="1"/>
  <c r="S6" i="7"/>
  <c r="S6" i="75" s="1"/>
  <c r="S3" i="7"/>
  <c r="S3" i="75" s="1"/>
  <c r="K6" i="51"/>
  <c r="K88" i="68" s="1"/>
  <c r="K7" i="51"/>
  <c r="K89" i="68" s="1"/>
  <c r="K8" i="51"/>
  <c r="K90" i="68" s="1"/>
  <c r="K9" i="51"/>
  <c r="K91" i="68" s="1"/>
  <c r="K3" i="51"/>
  <c r="K85" i="68" s="1"/>
  <c r="K87" i="68"/>
  <c r="K86" i="68"/>
  <c r="K2" i="12"/>
  <c r="K2" i="51" s="1"/>
  <c r="K84" i="68" s="1"/>
  <c r="O60" i="68"/>
  <c r="O2" i="10"/>
  <c r="I6" i="51"/>
  <c r="I88" i="68" s="1"/>
  <c r="I7" i="51"/>
  <c r="I89" i="68" s="1"/>
  <c r="I8" i="51"/>
  <c r="I90" i="68" s="1"/>
  <c r="I9" i="51"/>
  <c r="I91" i="68" s="1"/>
  <c r="I3" i="51"/>
  <c r="I85" i="68" s="1"/>
  <c r="I87" i="68"/>
  <c r="I86" i="68"/>
  <c r="I2" i="12"/>
  <c r="I2" i="51" s="1"/>
  <c r="I84" i="68" s="1"/>
  <c r="Z6" i="5"/>
  <c r="Z6" i="39" s="1"/>
  <c r="Z4" i="5"/>
  <c r="Z4" i="39" s="1"/>
  <c r="Z5" i="5"/>
  <c r="Z5" i="39" s="1"/>
  <c r="X2" i="52"/>
  <c r="X3" i="52"/>
  <c r="X8" i="52"/>
  <c r="X7" i="52"/>
  <c r="V2" i="46"/>
  <c r="V34" i="68" s="1"/>
  <c r="V8" i="46"/>
  <c r="V40" i="68" s="1"/>
  <c r="F7" i="51"/>
  <c r="F89" i="68" s="1"/>
  <c r="F6" i="51"/>
  <c r="F88" i="68" s="1"/>
  <c r="F8" i="51"/>
  <c r="F90" i="68" s="1"/>
  <c r="F3" i="51"/>
  <c r="F85" i="68" s="1"/>
  <c r="F9" i="51"/>
  <c r="F91" i="68" s="1"/>
  <c r="F87" i="67"/>
  <c r="F86" i="67"/>
  <c r="F2" i="12"/>
  <c r="F2" i="51" s="1"/>
  <c r="F84" i="68" s="1"/>
  <c r="B4" i="85"/>
  <c r="B5" i="85"/>
  <c r="B5" i="86" s="1"/>
  <c r="B6" i="85"/>
  <c r="B6" i="86" s="1"/>
  <c r="AA7" i="51"/>
  <c r="AA3" i="51"/>
  <c r="AA6" i="51"/>
  <c r="AA9" i="51"/>
  <c r="AA8" i="51"/>
  <c r="AB4" i="51"/>
  <c r="AC4" i="51" s="1"/>
  <c r="AD4" i="51" s="1"/>
  <c r="AE4" i="51" s="1"/>
  <c r="AF4" i="51" s="1"/>
  <c r="AG4" i="51" s="1"/>
  <c r="AH4" i="51" s="1"/>
  <c r="AI4" i="51" s="1"/>
  <c r="AJ4" i="51" s="1"/>
  <c r="AK4" i="51" s="1"/>
  <c r="AL4" i="51" s="1"/>
  <c r="AM4" i="51" s="1"/>
  <c r="AN4" i="51" s="1"/>
  <c r="AO4" i="51" s="1"/>
  <c r="AP4" i="51" s="1"/>
  <c r="AQ4" i="51" s="1"/>
  <c r="AR4" i="51" s="1"/>
  <c r="AS4" i="51" s="1"/>
  <c r="AT4" i="51" s="1"/>
  <c r="AU4" i="51" s="1"/>
  <c r="AV4" i="51" s="1"/>
  <c r="AW4" i="51" s="1"/>
  <c r="AX4" i="51" s="1"/>
  <c r="AY4" i="51" s="1"/>
  <c r="AZ4" i="51" s="1"/>
  <c r="BA4" i="51" s="1"/>
  <c r="BB4" i="51" s="1"/>
  <c r="BC4" i="51" s="1"/>
  <c r="BD4" i="51" s="1"/>
  <c r="BE4" i="51" s="1"/>
  <c r="BF4" i="51" s="1"/>
  <c r="BG4" i="51" s="1"/>
  <c r="BH4" i="51" s="1"/>
  <c r="BI4" i="51" s="1"/>
  <c r="BJ4" i="51" s="1"/>
  <c r="BK4" i="51" s="1"/>
  <c r="BL4" i="51" s="1"/>
  <c r="BM4" i="51" s="1"/>
  <c r="BN4" i="51" s="1"/>
  <c r="BO4" i="51" s="1"/>
  <c r="BP4" i="51" s="1"/>
  <c r="BQ4" i="51" s="1"/>
  <c r="BR4" i="51" s="1"/>
  <c r="BS4" i="51" s="1"/>
  <c r="BT4" i="51" s="1"/>
  <c r="BU4" i="51" s="1"/>
  <c r="BV4" i="51" s="1"/>
  <c r="BW4" i="51" s="1"/>
  <c r="BX4" i="51" s="1"/>
  <c r="BY4" i="51" s="1"/>
  <c r="AB5" i="51"/>
  <c r="AC5" i="51" s="1"/>
  <c r="AD5" i="51" s="1"/>
  <c r="AE5" i="51" s="1"/>
  <c r="AF5" i="51" s="1"/>
  <c r="AG5" i="51" s="1"/>
  <c r="AH5" i="51" s="1"/>
  <c r="AI5" i="51" s="1"/>
  <c r="AJ5" i="51" s="1"/>
  <c r="AK5" i="51" s="1"/>
  <c r="AL5" i="51" s="1"/>
  <c r="AM5" i="51" s="1"/>
  <c r="AN5" i="51" s="1"/>
  <c r="AO5" i="51" s="1"/>
  <c r="AP5" i="51" s="1"/>
  <c r="AQ5" i="51" s="1"/>
  <c r="AR5" i="51" s="1"/>
  <c r="AS5" i="51" s="1"/>
  <c r="AT5" i="51" s="1"/>
  <c r="AU5" i="51" s="1"/>
  <c r="AV5" i="51" s="1"/>
  <c r="AW5" i="51" s="1"/>
  <c r="AX5" i="51" s="1"/>
  <c r="AY5" i="51" s="1"/>
  <c r="AZ5" i="51" s="1"/>
  <c r="BA5" i="51" s="1"/>
  <c r="BB5" i="51" s="1"/>
  <c r="BC5" i="51" s="1"/>
  <c r="BD5" i="51" s="1"/>
  <c r="BE5" i="51" s="1"/>
  <c r="BF5" i="51" s="1"/>
  <c r="BG5" i="51" s="1"/>
  <c r="BH5" i="51" s="1"/>
  <c r="BI5" i="51" s="1"/>
  <c r="BJ5" i="51" s="1"/>
  <c r="BK5" i="51" s="1"/>
  <c r="BL5" i="51" s="1"/>
  <c r="BM5" i="51" s="1"/>
  <c r="BN5" i="51" s="1"/>
  <c r="BO5" i="51" s="1"/>
  <c r="BP5" i="51" s="1"/>
  <c r="BQ5" i="51" s="1"/>
  <c r="BR5" i="51" s="1"/>
  <c r="BS5" i="51" s="1"/>
  <c r="BT5" i="51" s="1"/>
  <c r="BU5" i="51" s="1"/>
  <c r="BV5" i="51" s="1"/>
  <c r="BW5" i="51" s="1"/>
  <c r="BX5" i="51" s="1"/>
  <c r="BY5" i="51" s="1"/>
  <c r="AA2" i="12"/>
  <c r="AA2" i="51" s="1"/>
  <c r="AB2" i="51" s="1"/>
  <c r="AC2" i="51" s="1"/>
  <c r="AD2" i="51" s="1"/>
  <c r="AE2" i="51" s="1"/>
  <c r="AF2" i="51" s="1"/>
  <c r="AG2" i="51" s="1"/>
  <c r="AH2" i="51" s="1"/>
  <c r="AI2" i="51" s="1"/>
  <c r="AJ2" i="51" s="1"/>
  <c r="AK2" i="51" s="1"/>
  <c r="AL2" i="51" s="1"/>
  <c r="AM2" i="51" s="1"/>
  <c r="AN2" i="51" s="1"/>
  <c r="AO2" i="51" s="1"/>
  <c r="AP2" i="51" s="1"/>
  <c r="AQ2" i="51" s="1"/>
  <c r="AR2" i="51" s="1"/>
  <c r="AS2" i="51" s="1"/>
  <c r="AT2" i="51" s="1"/>
  <c r="AU2" i="51" s="1"/>
  <c r="AV2" i="51" s="1"/>
  <c r="AW2" i="51" s="1"/>
  <c r="AX2" i="51" s="1"/>
  <c r="AY2" i="51" s="1"/>
  <c r="AZ2" i="51" s="1"/>
  <c r="BA2" i="51" s="1"/>
  <c r="BB2" i="51" s="1"/>
  <c r="BC2" i="51" s="1"/>
  <c r="BD2" i="51" s="1"/>
  <c r="BE2" i="51" s="1"/>
  <c r="BF2" i="51" s="1"/>
  <c r="BG2" i="51" s="1"/>
  <c r="BH2" i="51" s="1"/>
  <c r="BI2" i="51" s="1"/>
  <c r="BJ2" i="51" s="1"/>
  <c r="BK2" i="51" s="1"/>
  <c r="BL2" i="51" s="1"/>
  <c r="BM2" i="51" s="1"/>
  <c r="BN2" i="51" s="1"/>
  <c r="BO2" i="51" s="1"/>
  <c r="BP2" i="51" s="1"/>
  <c r="BQ2" i="51" s="1"/>
  <c r="BR2" i="51" s="1"/>
  <c r="BS2" i="51" s="1"/>
  <c r="BT2" i="51" s="1"/>
  <c r="BU2" i="51" s="1"/>
  <c r="BV2" i="51" s="1"/>
  <c r="BW2" i="51" s="1"/>
  <c r="BX2" i="51" s="1"/>
  <c r="BY2" i="51" s="1"/>
  <c r="P8" i="40"/>
  <c r="P10" i="68" s="1"/>
  <c r="P2" i="40"/>
  <c r="P4" i="68" s="1"/>
  <c r="P4" i="40"/>
  <c r="P6" i="68" s="1"/>
  <c r="P5" i="40"/>
  <c r="P7" i="68" s="1"/>
  <c r="U6" i="5"/>
  <c r="U6" i="39" s="1"/>
  <c r="U5" i="5"/>
  <c r="U5" i="39" s="1"/>
  <c r="U4" i="5"/>
  <c r="U4" i="39" s="1"/>
  <c r="Q2" i="52"/>
  <c r="Q8" i="52"/>
  <c r="Q3" i="52"/>
  <c r="Z6" i="32"/>
  <c r="Z4" i="32"/>
  <c r="Z5" i="32"/>
  <c r="Z5" i="57" s="1"/>
  <c r="Z127" i="68" s="1"/>
  <c r="Z2" i="32"/>
  <c r="Z2" i="57" s="1"/>
  <c r="Z124" i="68" s="1"/>
  <c r="D4" i="32"/>
  <c r="D4" i="57" s="1"/>
  <c r="D126" i="68" s="1"/>
  <c r="D2" i="32"/>
  <c r="D2" i="57" s="1"/>
  <c r="D124" i="68" s="1"/>
  <c r="D6" i="32"/>
  <c r="D6" i="57" s="1"/>
  <c r="D5" i="32"/>
  <c r="D5" i="57" s="1"/>
  <c r="D127" i="68" s="1"/>
  <c r="P8" i="52"/>
  <c r="P2" i="52"/>
  <c r="P3" i="52"/>
  <c r="Y4" i="32"/>
  <c r="Y4" i="57" s="1"/>
  <c r="Y126" i="68" s="1"/>
  <c r="Y6" i="32"/>
  <c r="Y6" i="57" s="1"/>
  <c r="Y2" i="32"/>
  <c r="Y2" i="57" s="1"/>
  <c r="Y124" i="68" s="1"/>
  <c r="Y5" i="32"/>
  <c r="Y5" i="57" s="1"/>
  <c r="Y127" i="68" s="1"/>
  <c r="G4" i="47"/>
  <c r="G46" i="68" s="1"/>
  <c r="G3" i="47"/>
  <c r="G45" i="68" s="1"/>
  <c r="G5" i="47"/>
  <c r="G47" i="68" s="1"/>
  <c r="G8" i="47"/>
  <c r="G50" i="68" s="1"/>
  <c r="G6" i="47"/>
  <c r="G48" i="68" s="1"/>
  <c r="G2" i="9"/>
  <c r="G2" i="47" s="1"/>
  <c r="G44" i="68" s="1"/>
  <c r="I4" i="40"/>
  <c r="I6" i="68" s="1"/>
  <c r="I5" i="40"/>
  <c r="I7" i="68" s="1"/>
  <c r="I8" i="40"/>
  <c r="I10" i="68" s="1"/>
  <c r="I2" i="40"/>
  <c r="I4" i="68" s="1"/>
  <c r="O6" i="5"/>
  <c r="O6" i="39" s="1"/>
  <c r="O5" i="5"/>
  <c r="O5" i="39" s="1"/>
  <c r="O4" i="5"/>
  <c r="O4" i="39" s="1"/>
  <c r="Y8" i="75"/>
  <c r="Y20" i="68" s="1"/>
  <c r="Y4" i="7"/>
  <c r="Y4" i="75" s="1"/>
  <c r="Y16" i="68" s="1"/>
  <c r="Y6" i="7"/>
  <c r="Y6" i="75" s="1"/>
  <c r="Y3" i="7"/>
  <c r="Y3" i="75" s="1"/>
  <c r="Y5" i="7"/>
  <c r="Y5" i="75" s="1"/>
  <c r="Y17" i="68" s="1"/>
  <c r="Y2" i="7"/>
  <c r="Y2" i="75" s="1"/>
  <c r="Y14" i="68" s="1"/>
  <c r="W4" i="32"/>
  <c r="W5" i="32"/>
  <c r="W2" i="32"/>
  <c r="W6" i="32"/>
  <c r="T6" i="85"/>
  <c r="T2" i="85"/>
  <c r="T2" i="86" s="1"/>
  <c r="T5" i="85"/>
  <c r="T5" i="86" s="1"/>
  <c r="T4" i="85"/>
  <c r="T4" i="86" s="1"/>
  <c r="M3" i="52"/>
  <c r="M8" i="52"/>
  <c r="M2" i="52"/>
  <c r="S9" i="51"/>
  <c r="S91" i="68" s="1"/>
  <c r="S3" i="51"/>
  <c r="S85" i="68" s="1"/>
  <c r="S7" i="51"/>
  <c r="S89" i="68" s="1"/>
  <c r="S8" i="51"/>
  <c r="S90" i="68" s="1"/>
  <c r="S6" i="51"/>
  <c r="S88" i="68" s="1"/>
  <c r="S87" i="68"/>
  <c r="S86" i="68"/>
  <c r="S2" i="12"/>
  <c r="S2" i="51" s="1"/>
  <c r="S84" i="68" s="1"/>
  <c r="C16" i="38"/>
  <c r="B60" i="68"/>
  <c r="B2" i="10"/>
  <c r="F5" i="47"/>
  <c r="F47" i="68" s="1"/>
  <c r="F3" i="47"/>
  <c r="F45" i="68" s="1"/>
  <c r="F4" i="47"/>
  <c r="F46" i="68" s="1"/>
  <c r="F8" i="47"/>
  <c r="F50" i="68" s="1"/>
  <c r="F6" i="47"/>
  <c r="F48" i="68" s="1"/>
  <c r="F2" i="9"/>
  <c r="F2" i="47" s="1"/>
  <c r="F44" i="68" s="1"/>
  <c r="L8" i="46"/>
  <c r="L40" i="68" s="1"/>
  <c r="L2" i="46"/>
  <c r="L34" i="68" s="1"/>
  <c r="X8" i="75"/>
  <c r="X20" i="68" s="1"/>
  <c r="X6" i="7"/>
  <c r="X6" i="75" s="1"/>
  <c r="X3" i="7"/>
  <c r="X3" i="75" s="1"/>
  <c r="X5" i="7"/>
  <c r="X5" i="75" s="1"/>
  <c r="X17" i="68" s="1"/>
  <c r="X4" i="7"/>
  <c r="X4" i="75" s="1"/>
  <c r="X16" i="68" s="1"/>
  <c r="X2" i="7"/>
  <c r="X2" i="75" s="1"/>
  <c r="X14" i="68" s="1"/>
  <c r="H5" i="40"/>
  <c r="H7" i="68" s="1"/>
  <c r="H8" i="40"/>
  <c r="H10" i="68" s="1"/>
  <c r="H2" i="40"/>
  <c r="H4" i="68" s="1"/>
  <c r="H4" i="40"/>
  <c r="H6" i="68" s="1"/>
  <c r="N6" i="5"/>
  <c r="N6" i="39" s="1"/>
  <c r="N5" i="5"/>
  <c r="N5" i="39" s="1"/>
  <c r="N4" i="5"/>
  <c r="N4" i="39" s="1"/>
  <c r="P2" i="32"/>
  <c r="P2" i="57" s="1"/>
  <c r="P124" i="68" s="1"/>
  <c r="P5" i="32"/>
  <c r="P5" i="57" s="1"/>
  <c r="P127" i="68" s="1"/>
  <c r="P4" i="32"/>
  <c r="P4" i="57" s="1"/>
  <c r="P126" i="68" s="1"/>
  <c r="P6" i="32"/>
  <c r="P6" i="57" s="1"/>
  <c r="P60" i="68"/>
  <c r="P2" i="10"/>
  <c r="U8" i="40"/>
  <c r="U10" i="68" s="1"/>
  <c r="U4" i="40"/>
  <c r="U6" i="68" s="1"/>
  <c r="U5" i="40"/>
  <c r="U7" i="68" s="1"/>
  <c r="U2" i="40"/>
  <c r="U4" i="68" s="1"/>
  <c r="M4" i="32"/>
  <c r="M4" i="57" s="1"/>
  <c r="M126" i="68" s="1"/>
  <c r="M6" i="32"/>
  <c r="M6" i="57" s="1"/>
  <c r="M5" i="32"/>
  <c r="M5" i="57" s="1"/>
  <c r="M127" i="68" s="1"/>
  <c r="M2" i="32"/>
  <c r="M2" i="57" s="1"/>
  <c r="M124" i="68" s="1"/>
  <c r="Y2" i="52"/>
  <c r="Y3" i="52"/>
  <c r="Y7" i="52"/>
  <c r="Y8" i="52"/>
  <c r="X8" i="46"/>
  <c r="X40" i="68" s="1"/>
  <c r="X2" i="46"/>
  <c r="X34" i="68" s="1"/>
  <c r="M60" i="68"/>
  <c r="M2" i="10"/>
  <c r="Q5" i="47"/>
  <c r="Q47" i="68" s="1"/>
  <c r="Q6" i="47"/>
  <c r="Q48" i="68" s="1"/>
  <c r="Q8" i="47"/>
  <c r="Q50" i="68" s="1"/>
  <c r="Q3" i="47"/>
  <c r="Q45" i="68" s="1"/>
  <c r="Q4" i="47"/>
  <c r="Q46" i="68" s="1"/>
  <c r="Q2" i="9"/>
  <c r="Q2" i="47" s="1"/>
  <c r="Q44" i="68" s="1"/>
  <c r="I6" i="85"/>
  <c r="I4" i="85"/>
  <c r="I4" i="86" s="1"/>
  <c r="I3" i="85"/>
  <c r="I5" i="85"/>
  <c r="I5" i="86" s="1"/>
  <c r="M8" i="75"/>
  <c r="M20" i="68" s="1"/>
  <c r="M4" i="7"/>
  <c r="M4" i="75" s="1"/>
  <c r="M16" i="68" s="1"/>
  <c r="M5" i="7"/>
  <c r="M5" i="75" s="1"/>
  <c r="M17" i="68" s="1"/>
  <c r="M6" i="7"/>
  <c r="M6" i="75" s="1"/>
  <c r="M3" i="7"/>
  <c r="M3" i="75" s="1"/>
  <c r="M2" i="7"/>
  <c r="M2" i="75" s="1"/>
  <c r="M14" i="68" s="1"/>
  <c r="C6" i="5"/>
  <c r="C6" i="39" s="1"/>
  <c r="C4" i="5"/>
  <c r="C4" i="39" s="1"/>
  <c r="C5" i="5"/>
  <c r="C5" i="39" s="1"/>
  <c r="G6" i="32"/>
  <c r="G6" i="57" s="1"/>
  <c r="G5" i="32"/>
  <c r="G5" i="57" s="1"/>
  <c r="G127" i="68" s="1"/>
  <c r="G4" i="32"/>
  <c r="G4" i="57" s="1"/>
  <c r="G126" i="68" s="1"/>
  <c r="G2" i="32"/>
  <c r="G2" i="57" s="1"/>
  <c r="G124" i="68" s="1"/>
  <c r="Y8" i="51"/>
  <c r="Y90" i="68" s="1"/>
  <c r="Y7" i="51"/>
  <c r="Y89" i="68" s="1"/>
  <c r="Y3" i="51"/>
  <c r="Y85" i="68" s="1"/>
  <c r="Y6" i="51"/>
  <c r="Y88" i="68" s="1"/>
  <c r="Y9" i="51"/>
  <c r="Y91" i="68" s="1"/>
  <c r="Y86" i="68"/>
  <c r="Y87" i="68"/>
  <c r="Y2" i="12"/>
  <c r="Y2" i="51" s="1"/>
  <c r="Y84" i="68" s="1"/>
  <c r="X60" i="68"/>
  <c r="X2" i="10"/>
  <c r="V5" i="32"/>
  <c r="V4" i="32"/>
  <c r="V2" i="32"/>
  <c r="V2" i="57" s="1"/>
  <c r="V124" i="68" s="1"/>
  <c r="V6" i="32"/>
  <c r="V6" i="57" s="1"/>
  <c r="L3" i="52"/>
  <c r="L2" i="52"/>
  <c r="L8" i="52"/>
  <c r="B16" i="38"/>
  <c r="K8" i="46"/>
  <c r="K40" i="68" s="1"/>
  <c r="K2" i="46"/>
  <c r="K34" i="68" s="1"/>
  <c r="W8" i="75"/>
  <c r="W20" i="68" s="1"/>
  <c r="W5" i="7"/>
  <c r="W5" i="75" s="1"/>
  <c r="W17" i="68" s="1"/>
  <c r="W6" i="7"/>
  <c r="W6" i="75" s="1"/>
  <c r="W3" i="7"/>
  <c r="W3" i="75" s="1"/>
  <c r="W4" i="7"/>
  <c r="W4" i="75" s="1"/>
  <c r="W16" i="68" s="1"/>
  <c r="W2" i="7"/>
  <c r="W2" i="75" s="1"/>
  <c r="W14" i="68" s="1"/>
  <c r="D6" i="85"/>
  <c r="D5" i="85"/>
  <c r="D5" i="86" s="1"/>
  <c r="D4" i="85"/>
  <c r="D4" i="86" s="1"/>
  <c r="D3" i="85"/>
  <c r="D2" i="85"/>
  <c r="D2" i="86" s="1"/>
  <c r="G5" i="40"/>
  <c r="G7" i="68" s="1"/>
  <c r="G4" i="40"/>
  <c r="G6" i="68" s="1"/>
  <c r="G8" i="40"/>
  <c r="G10" i="68" s="1"/>
  <c r="G2" i="40"/>
  <c r="G4" i="68" s="1"/>
  <c r="M6" i="5"/>
  <c r="M6" i="39" s="1"/>
  <c r="M5" i="5"/>
  <c r="M5" i="39" s="1"/>
  <c r="M4" i="5"/>
  <c r="M4" i="39" s="1"/>
  <c r="R2" i="32"/>
  <c r="R2" i="57" s="1"/>
  <c r="R124" i="68" s="1"/>
  <c r="R4" i="32"/>
  <c r="R6" i="32"/>
  <c r="R6" i="57" s="1"/>
  <c r="R5" i="32"/>
  <c r="R5" i="57" s="1"/>
  <c r="R127" i="68" s="1"/>
  <c r="C5" i="40"/>
  <c r="C7" i="68" s="1"/>
  <c r="C8" i="40"/>
  <c r="C10" i="68" s="1"/>
  <c r="C2" i="40"/>
  <c r="C4" i="68" s="1"/>
  <c r="C4" i="40"/>
  <c r="C6" i="68" s="1"/>
  <c r="Q2" i="32"/>
  <c r="Q2" i="57" s="1"/>
  <c r="Q124" i="68" s="1"/>
  <c r="Q4" i="32"/>
  <c r="Q4" i="57" s="1"/>
  <c r="Q126" i="68" s="1"/>
  <c r="Q6" i="32"/>
  <c r="Q6" i="57" s="1"/>
  <c r="Q5" i="32"/>
  <c r="G8" i="52"/>
  <c r="G3" i="52"/>
  <c r="G2" i="52"/>
  <c r="U6" i="47"/>
  <c r="U48" i="68" s="1"/>
  <c r="U8" i="47"/>
  <c r="U50" i="68" s="1"/>
  <c r="U3" i="47"/>
  <c r="U45" i="68" s="1"/>
  <c r="U4" i="47"/>
  <c r="U46" i="68" s="1"/>
  <c r="U5" i="47"/>
  <c r="U47" i="68" s="1"/>
  <c r="U9" i="47"/>
  <c r="U51" i="68" s="1"/>
  <c r="U7" i="47"/>
  <c r="U49" i="68" s="1"/>
  <c r="U2" i="9"/>
  <c r="U2" i="47" s="1"/>
  <c r="U44" i="68" s="1"/>
  <c r="AA2" i="46"/>
  <c r="AA34" i="68" s="1"/>
  <c r="AA8" i="46"/>
  <c r="AA40" i="68" s="1"/>
  <c r="E2" i="46"/>
  <c r="E34" i="68" s="1"/>
  <c r="E8" i="46"/>
  <c r="E40" i="68" s="1"/>
  <c r="W2" i="40"/>
  <c r="W4" i="68" s="1"/>
  <c r="W4" i="40"/>
  <c r="W6" i="68" s="1"/>
  <c r="W5" i="40"/>
  <c r="W7" i="68" s="1"/>
  <c r="W8" i="40"/>
  <c r="W10" i="68" s="1"/>
  <c r="AA3" i="52"/>
  <c r="AB3" i="52" s="1"/>
  <c r="AC3" i="52" s="1"/>
  <c r="AD3" i="52" s="1"/>
  <c r="AE3" i="52" s="1"/>
  <c r="AF3" i="52" s="1"/>
  <c r="AG3" i="52" s="1"/>
  <c r="AH3" i="52" s="1"/>
  <c r="AI3" i="52" s="1"/>
  <c r="AJ3" i="52" s="1"/>
  <c r="AK3" i="52" s="1"/>
  <c r="AL3" i="52" s="1"/>
  <c r="AM3" i="52" s="1"/>
  <c r="AN3" i="52" s="1"/>
  <c r="AO3" i="52" s="1"/>
  <c r="AP3" i="52" s="1"/>
  <c r="AQ3" i="52" s="1"/>
  <c r="AR3" i="52" s="1"/>
  <c r="AS3" i="52" s="1"/>
  <c r="AT3" i="52" s="1"/>
  <c r="AU3" i="52" s="1"/>
  <c r="AV3" i="52" s="1"/>
  <c r="AW3" i="52" s="1"/>
  <c r="AX3" i="52" s="1"/>
  <c r="AY3" i="52" s="1"/>
  <c r="AZ3" i="52" s="1"/>
  <c r="BA3" i="52" s="1"/>
  <c r="BB3" i="52" s="1"/>
  <c r="BC3" i="52" s="1"/>
  <c r="BD3" i="52" s="1"/>
  <c r="BE3" i="52" s="1"/>
  <c r="BF3" i="52" s="1"/>
  <c r="BG3" i="52" s="1"/>
  <c r="BH3" i="52" s="1"/>
  <c r="BI3" i="52" s="1"/>
  <c r="BJ3" i="52" s="1"/>
  <c r="BK3" i="52" s="1"/>
  <c r="BL3" i="52" s="1"/>
  <c r="BM3" i="52" s="1"/>
  <c r="BN3" i="52" s="1"/>
  <c r="BO3" i="52" s="1"/>
  <c r="BP3" i="52" s="1"/>
  <c r="BQ3" i="52" s="1"/>
  <c r="BR3" i="52" s="1"/>
  <c r="BS3" i="52" s="1"/>
  <c r="BT3" i="52" s="1"/>
  <c r="BU3" i="52" s="1"/>
  <c r="BV3" i="52" s="1"/>
  <c r="BW3" i="52" s="1"/>
  <c r="BX3" i="52" s="1"/>
  <c r="BY3" i="52" s="1"/>
  <c r="AA7" i="52"/>
  <c r="AB7" i="52" s="1"/>
  <c r="AC7" i="52" s="1"/>
  <c r="AD7" i="52" s="1"/>
  <c r="AE7" i="52" s="1"/>
  <c r="AF7" i="52" s="1"/>
  <c r="AG7" i="52" s="1"/>
  <c r="AH7" i="52" s="1"/>
  <c r="AI7" i="52" s="1"/>
  <c r="AJ7" i="52" s="1"/>
  <c r="AK7" i="52" s="1"/>
  <c r="AL7" i="52" s="1"/>
  <c r="AM7" i="52" s="1"/>
  <c r="AN7" i="52" s="1"/>
  <c r="AO7" i="52" s="1"/>
  <c r="AP7" i="52" s="1"/>
  <c r="AQ7" i="52" s="1"/>
  <c r="AR7" i="52" s="1"/>
  <c r="AS7" i="52" s="1"/>
  <c r="AT7" i="52" s="1"/>
  <c r="AU7" i="52" s="1"/>
  <c r="AV7" i="52" s="1"/>
  <c r="AW7" i="52" s="1"/>
  <c r="AX7" i="52" s="1"/>
  <c r="AY7" i="52" s="1"/>
  <c r="AZ7" i="52" s="1"/>
  <c r="BA7" i="52" s="1"/>
  <c r="BB7" i="52" s="1"/>
  <c r="BC7" i="52" s="1"/>
  <c r="BD7" i="52" s="1"/>
  <c r="BE7" i="52" s="1"/>
  <c r="BF7" i="52" s="1"/>
  <c r="BG7" i="52" s="1"/>
  <c r="BH7" i="52" s="1"/>
  <c r="BI7" i="52" s="1"/>
  <c r="BJ7" i="52" s="1"/>
  <c r="BK7" i="52" s="1"/>
  <c r="BL7" i="52" s="1"/>
  <c r="BM7" i="52" s="1"/>
  <c r="BN7" i="52" s="1"/>
  <c r="BO7" i="52" s="1"/>
  <c r="BP7" i="52" s="1"/>
  <c r="BQ7" i="52" s="1"/>
  <c r="BR7" i="52" s="1"/>
  <c r="BS7" i="52" s="1"/>
  <c r="BT7" i="52" s="1"/>
  <c r="BU7" i="52" s="1"/>
  <c r="BV7" i="52" s="1"/>
  <c r="BW7" i="52" s="1"/>
  <c r="BX7" i="52" s="1"/>
  <c r="BY7" i="52" s="1"/>
  <c r="AA2" i="52"/>
  <c r="AB2" i="52" s="1"/>
  <c r="AC2" i="52" s="1"/>
  <c r="AD2" i="52" s="1"/>
  <c r="AE2" i="52" s="1"/>
  <c r="AF2" i="52" s="1"/>
  <c r="AG2" i="52" s="1"/>
  <c r="AH2" i="52" s="1"/>
  <c r="AI2" i="52" s="1"/>
  <c r="AJ2" i="52" s="1"/>
  <c r="AK2" i="52" s="1"/>
  <c r="AL2" i="52" s="1"/>
  <c r="AM2" i="52" s="1"/>
  <c r="AN2" i="52" s="1"/>
  <c r="AO2" i="52" s="1"/>
  <c r="AP2" i="52" s="1"/>
  <c r="AQ2" i="52" s="1"/>
  <c r="AR2" i="52" s="1"/>
  <c r="AS2" i="52" s="1"/>
  <c r="AT2" i="52" s="1"/>
  <c r="AU2" i="52" s="1"/>
  <c r="AV2" i="52" s="1"/>
  <c r="AW2" i="52" s="1"/>
  <c r="AX2" i="52" s="1"/>
  <c r="AY2" i="52" s="1"/>
  <c r="AZ2" i="52" s="1"/>
  <c r="BA2" i="52" s="1"/>
  <c r="BB2" i="52" s="1"/>
  <c r="BC2" i="52" s="1"/>
  <c r="BD2" i="52" s="1"/>
  <c r="BE2" i="52" s="1"/>
  <c r="BF2" i="52" s="1"/>
  <c r="BG2" i="52" s="1"/>
  <c r="BH2" i="52" s="1"/>
  <c r="BI2" i="52" s="1"/>
  <c r="BJ2" i="52" s="1"/>
  <c r="BK2" i="52" s="1"/>
  <c r="BL2" i="52" s="1"/>
  <c r="BM2" i="52" s="1"/>
  <c r="BN2" i="52" s="1"/>
  <c r="BO2" i="52" s="1"/>
  <c r="BP2" i="52" s="1"/>
  <c r="BQ2" i="52" s="1"/>
  <c r="BR2" i="52" s="1"/>
  <c r="BS2" i="52" s="1"/>
  <c r="BT2" i="52" s="1"/>
  <c r="BU2" i="52" s="1"/>
  <c r="BV2" i="52" s="1"/>
  <c r="BW2" i="52" s="1"/>
  <c r="BX2" i="52" s="1"/>
  <c r="BY2" i="52" s="1"/>
  <c r="AA8" i="52"/>
  <c r="AB8" i="52" s="1"/>
  <c r="AC8" i="52" s="1"/>
  <c r="AD8" i="52" s="1"/>
  <c r="AE8" i="52" s="1"/>
  <c r="AF8" i="52" s="1"/>
  <c r="AG8" i="52" s="1"/>
  <c r="AH8" i="52" s="1"/>
  <c r="AI8" i="52" s="1"/>
  <c r="AJ8" i="52" s="1"/>
  <c r="AK8" i="52" s="1"/>
  <c r="AL8" i="52" s="1"/>
  <c r="AM8" i="52" s="1"/>
  <c r="AN8" i="52" s="1"/>
  <c r="AO8" i="52" s="1"/>
  <c r="AP8" i="52" s="1"/>
  <c r="AQ8" i="52" s="1"/>
  <c r="AR8" i="52" s="1"/>
  <c r="AS8" i="52" s="1"/>
  <c r="AT8" i="52" s="1"/>
  <c r="AU8" i="52" s="1"/>
  <c r="AV8" i="52" s="1"/>
  <c r="AW8" i="52" s="1"/>
  <c r="AX8" i="52" s="1"/>
  <c r="AY8" i="52" s="1"/>
  <c r="AZ8" i="52" s="1"/>
  <c r="BA8" i="52" s="1"/>
  <c r="BB8" i="52" s="1"/>
  <c r="BC8" i="52" s="1"/>
  <c r="BD8" i="52" s="1"/>
  <c r="BE8" i="52" s="1"/>
  <c r="BF8" i="52" s="1"/>
  <c r="BG8" i="52" s="1"/>
  <c r="BH8" i="52" s="1"/>
  <c r="BI8" i="52" s="1"/>
  <c r="BJ8" i="52" s="1"/>
  <c r="BK8" i="52" s="1"/>
  <c r="BL8" i="52" s="1"/>
  <c r="BM8" i="52" s="1"/>
  <c r="BN8" i="52" s="1"/>
  <c r="BO8" i="52" s="1"/>
  <c r="BP8" i="52" s="1"/>
  <c r="BQ8" i="52" s="1"/>
  <c r="BR8" i="52" s="1"/>
  <c r="BS8" i="52" s="1"/>
  <c r="BT8" i="52" s="1"/>
  <c r="BU8" i="52" s="1"/>
  <c r="BV8" i="52" s="1"/>
  <c r="BW8" i="52" s="1"/>
  <c r="BX8" i="52" s="1"/>
  <c r="BY8" i="52" s="1"/>
  <c r="Z3" i="52"/>
  <c r="Z7" i="52"/>
  <c r="Z2" i="52"/>
  <c r="Z8" i="52"/>
  <c r="D2" i="52"/>
  <c r="D8" i="52"/>
  <c r="D3" i="52"/>
  <c r="S6" i="47"/>
  <c r="S48" i="68" s="1"/>
  <c r="S3" i="47"/>
  <c r="S45" i="68" s="1"/>
  <c r="S8" i="47"/>
  <c r="S50" i="68" s="1"/>
  <c r="S4" i="47"/>
  <c r="S46" i="68" s="1"/>
  <c r="S5" i="47"/>
  <c r="S47" i="68" s="1"/>
  <c r="S2" i="9"/>
  <c r="S2" i="47" s="1"/>
  <c r="S44" i="68" s="1"/>
  <c r="Y8" i="46"/>
  <c r="Y40" i="68" s="1"/>
  <c r="Y2" i="46"/>
  <c r="Y34" i="68" s="1"/>
  <c r="E6" i="5"/>
  <c r="E6" i="39" s="1"/>
  <c r="E4" i="5"/>
  <c r="E4" i="39" s="1"/>
  <c r="E5" i="5"/>
  <c r="E5" i="39" s="1"/>
  <c r="B8" i="52"/>
  <c r="B2" i="52"/>
  <c r="B3" i="52"/>
  <c r="Y6" i="5"/>
  <c r="Y6" i="39" s="1"/>
  <c r="Y4" i="5"/>
  <c r="Y4" i="39" s="1"/>
  <c r="Y5" i="5"/>
  <c r="Y5" i="39" s="1"/>
  <c r="Q8" i="40"/>
  <c r="Q10" i="68" s="1"/>
  <c r="Q2" i="40"/>
  <c r="Q4" i="68" s="1"/>
  <c r="Q4" i="40"/>
  <c r="Q6" i="68" s="1"/>
  <c r="Q5" i="40"/>
  <c r="Q7" i="68" s="1"/>
  <c r="S8" i="52"/>
  <c r="S2" i="52"/>
  <c r="S3" i="52"/>
  <c r="R8" i="46"/>
  <c r="R40" i="68" s="1"/>
  <c r="R2" i="46"/>
  <c r="R34" i="68" s="1"/>
  <c r="Z60" i="68"/>
  <c r="Z2" i="10"/>
  <c r="N3" i="52"/>
  <c r="N8" i="52"/>
  <c r="N2" i="52"/>
  <c r="Y60" i="68"/>
  <c r="Y2" i="10"/>
  <c r="M8" i="46"/>
  <c r="M40" i="68" s="1"/>
  <c r="M2" i="46"/>
  <c r="M34" i="68" s="1"/>
  <c r="R3" i="51"/>
  <c r="R85" i="68" s="1"/>
  <c r="R9" i="51"/>
  <c r="R91" i="68" s="1"/>
  <c r="R7" i="51"/>
  <c r="R89" i="68" s="1"/>
  <c r="R6" i="51"/>
  <c r="R88" i="68" s="1"/>
  <c r="R8" i="51"/>
  <c r="R90" i="68" s="1"/>
  <c r="R87" i="68"/>
  <c r="R86" i="68"/>
  <c r="R2" i="12"/>
  <c r="R2" i="51" s="1"/>
  <c r="R84" i="68" s="1"/>
  <c r="W60" i="68"/>
  <c r="W2" i="10"/>
  <c r="E5" i="47"/>
  <c r="E47" i="68" s="1"/>
  <c r="E4" i="47"/>
  <c r="E46" i="68" s="1"/>
  <c r="E3" i="47"/>
  <c r="E45" i="68" s="1"/>
  <c r="E8" i="47"/>
  <c r="E50" i="68" s="1"/>
  <c r="E6" i="47"/>
  <c r="E48" i="68" s="1"/>
  <c r="U4" i="32"/>
  <c r="U4" i="57" s="1"/>
  <c r="U126" i="68" s="1"/>
  <c r="U2" i="32"/>
  <c r="U2" i="57" s="1"/>
  <c r="U124" i="68" s="1"/>
  <c r="U5" i="32"/>
  <c r="U5" i="57" s="1"/>
  <c r="U127" i="68" s="1"/>
  <c r="U6" i="32"/>
  <c r="K3" i="52"/>
  <c r="K8" i="52"/>
  <c r="K2" i="52"/>
  <c r="Q9" i="51"/>
  <c r="Q91" i="68" s="1"/>
  <c r="Q3" i="51"/>
  <c r="Q85" i="68" s="1"/>
  <c r="Q8" i="51"/>
  <c r="Q90" i="68" s="1"/>
  <c r="Q6" i="51"/>
  <c r="Q88" i="68" s="1"/>
  <c r="Q7" i="51"/>
  <c r="Q89" i="68" s="1"/>
  <c r="Q86" i="68"/>
  <c r="Q87" i="68"/>
  <c r="Q2" i="12"/>
  <c r="Q2" i="51" s="1"/>
  <c r="Q84" i="68" s="1"/>
  <c r="V60" i="68"/>
  <c r="V2" i="10"/>
  <c r="Z5" i="47"/>
  <c r="Z47" i="68" s="1"/>
  <c r="Z4" i="47"/>
  <c r="Z46" i="68" s="1"/>
  <c r="Z7" i="47"/>
  <c r="Z49" i="68" s="1"/>
  <c r="Z8" i="47"/>
  <c r="Z50" i="68" s="1"/>
  <c r="Z9" i="47"/>
  <c r="Z51" i="68" s="1"/>
  <c r="Z3" i="47"/>
  <c r="Z45" i="68" s="1"/>
  <c r="Z6" i="47"/>
  <c r="Z48" i="68" s="1"/>
  <c r="Z2" i="9"/>
  <c r="Z2" i="47" s="1"/>
  <c r="Z44" i="68" s="1"/>
  <c r="E15" i="38"/>
  <c r="D5" i="47"/>
  <c r="D47" i="68" s="1"/>
  <c r="D4" i="47"/>
  <c r="D46" i="68" s="1"/>
  <c r="D3" i="47"/>
  <c r="D45" i="68" s="1"/>
  <c r="D8" i="47"/>
  <c r="D50" i="68" s="1"/>
  <c r="D6" i="47"/>
  <c r="D48" i="68" s="1"/>
  <c r="J8" i="46"/>
  <c r="J40" i="68" s="1"/>
  <c r="J2" i="46"/>
  <c r="J34" i="68" s="1"/>
  <c r="V8" i="75"/>
  <c r="V20" i="68" s="1"/>
  <c r="V4" i="7"/>
  <c r="V4" i="75" s="1"/>
  <c r="V16" i="68" s="1"/>
  <c r="V2" i="7"/>
  <c r="V2" i="75" s="1"/>
  <c r="V14" i="68" s="1"/>
  <c r="V3" i="7"/>
  <c r="V3" i="75" s="1"/>
  <c r="V5" i="7"/>
  <c r="V5" i="75" s="1"/>
  <c r="V17" i="68" s="1"/>
  <c r="V6" i="7"/>
  <c r="V6" i="75" s="1"/>
  <c r="F5" i="40"/>
  <c r="F7" i="68" s="1"/>
  <c r="F4" i="40"/>
  <c r="F6" i="68" s="1"/>
  <c r="F2" i="40"/>
  <c r="F4" i="68" s="1"/>
  <c r="F8" i="40"/>
  <c r="F10" i="68" s="1"/>
  <c r="L6" i="5"/>
  <c r="L6" i="39" s="1"/>
  <c r="L4" i="5"/>
  <c r="L4" i="39" s="1"/>
  <c r="L5" i="5"/>
  <c r="L5" i="39" s="1"/>
  <c r="Y5" i="40"/>
  <c r="Y7" i="68" s="1"/>
  <c r="Y2" i="40"/>
  <c r="Y4" i="68" s="1"/>
  <c r="Y4" i="40"/>
  <c r="Y6" i="68" s="1"/>
  <c r="Y8" i="40"/>
  <c r="Y10" i="68" s="1"/>
  <c r="I6" i="5"/>
  <c r="I6" i="39" s="1"/>
  <c r="I4" i="5"/>
  <c r="I4" i="39" s="1"/>
  <c r="I5" i="5"/>
  <c r="I5" i="39" s="1"/>
  <c r="R60" i="68"/>
  <c r="R2" i="10"/>
  <c r="T7" i="47"/>
  <c r="T49" i="68" s="1"/>
  <c r="T6" i="47"/>
  <c r="T48" i="68" s="1"/>
  <c r="T3" i="47"/>
  <c r="T45" i="68" s="1"/>
  <c r="T8" i="47"/>
  <c r="T50" i="68" s="1"/>
  <c r="T4" i="47"/>
  <c r="T46" i="68" s="1"/>
  <c r="T9" i="47"/>
  <c r="T51" i="68" s="1"/>
  <c r="T5" i="47"/>
  <c r="T47" i="68" s="1"/>
  <c r="T2" i="9"/>
  <c r="T2" i="47" s="1"/>
  <c r="T44" i="68" s="1"/>
  <c r="Z8" i="46"/>
  <c r="Z40" i="68" s="1"/>
  <c r="Z2" i="46"/>
  <c r="Z34" i="68" s="1"/>
  <c r="D8" i="46"/>
  <c r="D40" i="68" s="1"/>
  <c r="D2" i="46"/>
  <c r="D34" i="68" s="1"/>
  <c r="C8" i="46"/>
  <c r="C40" i="68" s="1"/>
  <c r="C2" i="46"/>
  <c r="C34" i="68" s="1"/>
  <c r="V2" i="52"/>
  <c r="V3" i="52"/>
  <c r="V8" i="52"/>
  <c r="V7" i="52"/>
  <c r="K60" i="68"/>
  <c r="K2" i="10"/>
  <c r="U8" i="46"/>
  <c r="U40" i="68" s="1"/>
  <c r="U2" i="46"/>
  <c r="U34" i="68" s="1"/>
  <c r="D8" i="51"/>
  <c r="D90" i="68" s="1"/>
  <c r="D6" i="51"/>
  <c r="D88" i="68" s="1"/>
  <c r="D7" i="51"/>
  <c r="D89" i="68" s="1"/>
  <c r="D3" i="51"/>
  <c r="D85" i="68" s="1"/>
  <c r="D9" i="51"/>
  <c r="D91" i="68" s="1"/>
  <c r="C8" i="51"/>
  <c r="C90" i="68" s="1"/>
  <c r="C7" i="51"/>
  <c r="C89" i="68" s="1"/>
  <c r="C6" i="51"/>
  <c r="C88" i="68" s="1"/>
  <c r="C3" i="51"/>
  <c r="C85" i="68" s="1"/>
  <c r="C9" i="51"/>
  <c r="C91" i="68" s="1"/>
  <c r="F2" i="32"/>
  <c r="F2" i="57" s="1"/>
  <c r="F124" i="68" s="1"/>
  <c r="F5" i="32"/>
  <c r="F5" i="57" s="1"/>
  <c r="F127" i="68" s="1"/>
  <c r="F6" i="32"/>
  <c r="F4" i="32"/>
  <c r="F4" i="57" s="1"/>
  <c r="F126" i="68" s="1"/>
  <c r="V9" i="51"/>
  <c r="V91" i="68" s="1"/>
  <c r="V3" i="51"/>
  <c r="V85" i="68" s="1"/>
  <c r="V7" i="51"/>
  <c r="V89" i="68" s="1"/>
  <c r="V8" i="51"/>
  <c r="V90" i="68" s="1"/>
  <c r="V6" i="51"/>
  <c r="V88" i="68" s="1"/>
  <c r="V87" i="68"/>
  <c r="V86" i="68"/>
  <c r="V2" i="12"/>
  <c r="V2" i="51" s="1"/>
  <c r="V84" i="68" s="1"/>
  <c r="U9" i="51"/>
  <c r="U91" i="68" s="1"/>
  <c r="U3" i="51"/>
  <c r="U85" i="68" s="1"/>
  <c r="U8" i="51"/>
  <c r="U90" i="68" s="1"/>
  <c r="U7" i="51"/>
  <c r="U89" i="68" s="1"/>
  <c r="U6" i="51"/>
  <c r="U88" i="68" s="1"/>
  <c r="U87" i="68"/>
  <c r="U86" i="68"/>
  <c r="U2" i="12"/>
  <c r="U2" i="51" s="1"/>
  <c r="U84" i="68" s="1"/>
  <c r="D60" i="68"/>
  <c r="D2" i="10"/>
  <c r="N8" i="46"/>
  <c r="N40" i="68" s="1"/>
  <c r="N2" i="46"/>
  <c r="N34" i="68" s="1"/>
  <c r="X6" i="32"/>
  <c r="X6" i="57" s="1"/>
  <c r="X2" i="32"/>
  <c r="X2" i="57" s="1"/>
  <c r="X124" i="68" s="1"/>
  <c r="X5" i="32"/>
  <c r="X4" i="32"/>
  <c r="X4" i="57" s="1"/>
  <c r="X126" i="68" s="1"/>
  <c r="B2" i="32"/>
  <c r="B2" i="57" s="1"/>
  <c r="B124" i="68" s="1"/>
  <c r="B6" i="32"/>
  <c r="B4" i="32"/>
  <c r="B4" i="57" s="1"/>
  <c r="B126" i="68" s="1"/>
  <c r="B5" i="32"/>
  <c r="B5" i="57" s="1"/>
  <c r="B127" i="68" s="1"/>
  <c r="T9" i="51"/>
  <c r="T91" i="68" s="1"/>
  <c r="T8" i="51"/>
  <c r="T90" i="68" s="1"/>
  <c r="T3" i="51"/>
  <c r="T85" i="68" s="1"/>
  <c r="T7" i="51"/>
  <c r="T89" i="68" s="1"/>
  <c r="T6" i="51"/>
  <c r="T88" i="68" s="1"/>
  <c r="T86" i="68"/>
  <c r="T87" i="68"/>
  <c r="T2" i="12"/>
  <c r="T2" i="51" s="1"/>
  <c r="T84" i="68" s="1"/>
  <c r="D16" i="38"/>
  <c r="C60" i="68"/>
  <c r="C2" i="10"/>
  <c r="T6" i="32"/>
  <c r="T6" i="57" s="1"/>
  <c r="T4" i="32"/>
  <c r="T4" i="57" s="1"/>
  <c r="T126" i="68" s="1"/>
  <c r="T2" i="32"/>
  <c r="T2" i="57" s="1"/>
  <c r="T124" i="68" s="1"/>
  <c r="T5" i="32"/>
  <c r="P9" i="51"/>
  <c r="P91" i="68" s="1"/>
  <c r="P3" i="51"/>
  <c r="P85" i="68" s="1"/>
  <c r="P7" i="51"/>
  <c r="P89" i="68" s="1"/>
  <c r="P6" i="51"/>
  <c r="P88" i="68" s="1"/>
  <c r="P8" i="51"/>
  <c r="P90" i="68" s="1"/>
  <c r="P86" i="68"/>
  <c r="P87" i="68"/>
  <c r="P2" i="12"/>
  <c r="P2" i="51" s="1"/>
  <c r="P84" i="68" s="1"/>
  <c r="U60" i="68"/>
  <c r="U2" i="10"/>
  <c r="Y5" i="47"/>
  <c r="Y47" i="68" s="1"/>
  <c r="Y6" i="47"/>
  <c r="Y48" i="68" s="1"/>
  <c r="Y7" i="47"/>
  <c r="Y49" i="68" s="1"/>
  <c r="Y8" i="47"/>
  <c r="Y50" i="68" s="1"/>
  <c r="Y9" i="47"/>
  <c r="Y51" i="68" s="1"/>
  <c r="Y4" i="47"/>
  <c r="Y46" i="68" s="1"/>
  <c r="Y3" i="47"/>
  <c r="Y45" i="68" s="1"/>
  <c r="Y2" i="9"/>
  <c r="Y2" i="47" s="1"/>
  <c r="Y44" i="68" s="1"/>
  <c r="D15" i="38"/>
  <c r="C5" i="47"/>
  <c r="C47" i="68" s="1"/>
  <c r="C3" i="47"/>
  <c r="C45" i="68" s="1"/>
  <c r="C8" i="47"/>
  <c r="C50" i="68" s="1"/>
  <c r="C4" i="47"/>
  <c r="C46" i="68" s="1"/>
  <c r="C6" i="47"/>
  <c r="C48" i="68" s="1"/>
  <c r="I8" i="46"/>
  <c r="I40" i="68" s="1"/>
  <c r="I2" i="46"/>
  <c r="I34" i="68" s="1"/>
  <c r="U8" i="75"/>
  <c r="U20" i="68" s="1"/>
  <c r="U2" i="7"/>
  <c r="U2" i="75" s="1"/>
  <c r="U14" i="68" s="1"/>
  <c r="U3" i="7"/>
  <c r="U3" i="75" s="1"/>
  <c r="U4" i="7"/>
  <c r="U4" i="75" s="1"/>
  <c r="U16" i="68" s="1"/>
  <c r="U6" i="7"/>
  <c r="U6" i="75" s="1"/>
  <c r="U5" i="7"/>
  <c r="U5" i="75" s="1"/>
  <c r="U17" i="68" s="1"/>
  <c r="AA5" i="40"/>
  <c r="AA4" i="40"/>
  <c r="AA8" i="40"/>
  <c r="AA2" i="40"/>
  <c r="E5" i="40"/>
  <c r="E7" i="68" s="1"/>
  <c r="E2" i="40"/>
  <c r="E4" i="68" s="1"/>
  <c r="E4" i="40"/>
  <c r="E6" i="68" s="1"/>
  <c r="E8" i="40"/>
  <c r="E10" i="68" s="1"/>
  <c r="K6" i="5"/>
  <c r="K6" i="39" s="1"/>
  <c r="K4" i="5"/>
  <c r="K4" i="39" s="1"/>
  <c r="K5" i="5"/>
  <c r="K5" i="39" s="1"/>
  <c r="B5" i="40"/>
  <c r="B7" i="68" s="1"/>
  <c r="B8" i="40"/>
  <c r="B10" i="68" s="1"/>
  <c r="B2" i="40"/>
  <c r="B4" i="68" s="1"/>
  <c r="B4" i="40"/>
  <c r="B6" i="68" s="1"/>
  <c r="G6" i="5"/>
  <c r="G6" i="39" s="1"/>
  <c r="G5" i="5"/>
  <c r="G5" i="39" s="1"/>
  <c r="G4" i="5"/>
  <c r="G4" i="39" s="1"/>
  <c r="K2" i="32"/>
  <c r="K2" i="57" s="1"/>
  <c r="K124" i="68" s="1"/>
  <c r="K5" i="32"/>
  <c r="K4" i="32"/>
  <c r="K4" i="57" s="1"/>
  <c r="K126" i="68" s="1"/>
  <c r="K6" i="32"/>
  <c r="L60" i="68"/>
  <c r="L2" i="10"/>
  <c r="P8" i="47"/>
  <c r="P50" i="68" s="1"/>
  <c r="P5" i="47"/>
  <c r="P47" i="68" s="1"/>
  <c r="P6" i="47"/>
  <c r="P48" i="68" s="1"/>
  <c r="P3" i="47"/>
  <c r="P45" i="68" s="1"/>
  <c r="P4" i="47"/>
  <c r="P46" i="68" s="1"/>
  <c r="P2" i="9"/>
  <c r="P2" i="47" s="1"/>
  <c r="P44" i="68" s="1"/>
  <c r="R8" i="39"/>
  <c r="Q8" i="39"/>
  <c r="P8" i="39"/>
  <c r="N8" i="39"/>
  <c r="M8" i="39"/>
  <c r="O8" i="39"/>
  <c r="U3" i="39"/>
  <c r="L8" i="39"/>
  <c r="T3" i="39"/>
  <c r="J8" i="39"/>
  <c r="K8" i="39"/>
  <c r="S3" i="39"/>
  <c r="H8" i="39"/>
  <c r="P3" i="39"/>
  <c r="E3" i="39"/>
  <c r="Z8" i="39"/>
  <c r="B3" i="39"/>
  <c r="D3" i="39"/>
  <c r="Y8" i="39"/>
  <c r="AA3" i="39"/>
  <c r="AB3" i="39" s="1"/>
  <c r="AC3" i="39" s="1"/>
  <c r="AD3" i="39" s="1"/>
  <c r="AE3" i="39" s="1"/>
  <c r="AF3" i="39" s="1"/>
  <c r="AG3" i="39" s="1"/>
  <c r="AH3" i="39" s="1"/>
  <c r="AI3" i="39" s="1"/>
  <c r="AJ3" i="39" s="1"/>
  <c r="AK3" i="39" s="1"/>
  <c r="AL3" i="39" s="1"/>
  <c r="AM3" i="39" s="1"/>
  <c r="AN3" i="39" s="1"/>
  <c r="AO3" i="39" s="1"/>
  <c r="AP3" i="39" s="1"/>
  <c r="AQ3" i="39" s="1"/>
  <c r="AR3" i="39" s="1"/>
  <c r="AS3" i="39" s="1"/>
  <c r="AT3" i="39" s="1"/>
  <c r="AU3" i="39" s="1"/>
  <c r="AV3" i="39" s="1"/>
  <c r="AW3" i="39" s="1"/>
  <c r="AX3" i="39" s="1"/>
  <c r="AY3" i="39" s="1"/>
  <c r="AZ3" i="39" s="1"/>
  <c r="BA3" i="39" s="1"/>
  <c r="BB3" i="39" s="1"/>
  <c r="BC3" i="39" s="1"/>
  <c r="BD3" i="39" s="1"/>
  <c r="BE3" i="39" s="1"/>
  <c r="BF3" i="39" s="1"/>
  <c r="BG3" i="39" s="1"/>
  <c r="BH3" i="39" s="1"/>
  <c r="BI3" i="39" s="1"/>
  <c r="BJ3" i="39" s="1"/>
  <c r="BK3" i="39" s="1"/>
  <c r="BL3" i="39" s="1"/>
  <c r="BM3" i="39" s="1"/>
  <c r="BN3" i="39" s="1"/>
  <c r="BO3" i="39" s="1"/>
  <c r="BP3" i="39" s="1"/>
  <c r="BQ3" i="39" s="1"/>
  <c r="BR3" i="39" s="1"/>
  <c r="BS3" i="39" s="1"/>
  <c r="BT3" i="39" s="1"/>
  <c r="BU3" i="39" s="1"/>
  <c r="BV3" i="39" s="1"/>
  <c r="BW3" i="39" s="1"/>
  <c r="BX3" i="39" s="1"/>
  <c r="BY3" i="39" s="1"/>
  <c r="W8" i="39"/>
  <c r="Y3" i="39"/>
  <c r="AA8" i="39"/>
  <c r="AB8" i="39" s="1"/>
  <c r="AC8" i="39" s="1"/>
  <c r="AD8" i="39" s="1"/>
  <c r="AE8" i="39" s="1"/>
  <c r="AF8" i="39" s="1"/>
  <c r="AG8" i="39" s="1"/>
  <c r="AH8" i="39" s="1"/>
  <c r="AI8" i="39" s="1"/>
  <c r="AJ8" i="39" s="1"/>
  <c r="AK8" i="39" s="1"/>
  <c r="AL8" i="39" s="1"/>
  <c r="AM8" i="39" s="1"/>
  <c r="AN8" i="39" s="1"/>
  <c r="AO8" i="39" s="1"/>
  <c r="AP8" i="39" s="1"/>
  <c r="AQ8" i="39" s="1"/>
  <c r="AR8" i="39" s="1"/>
  <c r="AS8" i="39" s="1"/>
  <c r="AT8" i="39" s="1"/>
  <c r="AU8" i="39" s="1"/>
  <c r="AV8" i="39" s="1"/>
  <c r="AW8" i="39" s="1"/>
  <c r="AX8" i="39" s="1"/>
  <c r="AY8" i="39" s="1"/>
  <c r="AZ8" i="39" s="1"/>
  <c r="BA8" i="39" s="1"/>
  <c r="BB8" i="39" s="1"/>
  <c r="BC8" i="39" s="1"/>
  <c r="BD8" i="39" s="1"/>
  <c r="BE8" i="39" s="1"/>
  <c r="BF8" i="39" s="1"/>
  <c r="BG8" i="39" s="1"/>
  <c r="BH8" i="39" s="1"/>
  <c r="BI8" i="39" s="1"/>
  <c r="BJ8" i="39" s="1"/>
  <c r="BK8" i="39" s="1"/>
  <c r="BL8" i="39" s="1"/>
  <c r="BM8" i="39" s="1"/>
  <c r="BN8" i="39" s="1"/>
  <c r="BO8" i="39" s="1"/>
  <c r="BP8" i="39" s="1"/>
  <c r="BQ8" i="39" s="1"/>
  <c r="BR8" i="39" s="1"/>
  <c r="BS8" i="39" s="1"/>
  <c r="BT8" i="39" s="1"/>
  <c r="BU8" i="39" s="1"/>
  <c r="BV8" i="39" s="1"/>
  <c r="BW8" i="39" s="1"/>
  <c r="BX8" i="39" s="1"/>
  <c r="BY8" i="39" s="1"/>
  <c r="C3" i="39"/>
  <c r="X8" i="39"/>
  <c r="Z3" i="39"/>
  <c r="U8" i="39"/>
  <c r="W3" i="39"/>
  <c r="S8" i="39"/>
  <c r="R3" i="39"/>
  <c r="I8" i="39"/>
  <c r="L3" i="39"/>
  <c r="K3" i="39"/>
  <c r="H3" i="39"/>
  <c r="F8" i="39"/>
  <c r="J3" i="39"/>
  <c r="F3" i="39"/>
  <c r="V8" i="39"/>
  <c r="I3" i="39"/>
  <c r="G8" i="39"/>
  <c r="N3" i="39"/>
  <c r="G3" i="39"/>
  <c r="O3" i="39"/>
  <c r="T8" i="39"/>
  <c r="E8" i="39"/>
  <c r="X3" i="39"/>
  <c r="B8" i="39"/>
  <c r="Q3" i="39"/>
  <c r="D8" i="39"/>
  <c r="C8" i="39"/>
  <c r="V3" i="39"/>
  <c r="M3" i="39"/>
  <c r="B6" i="5"/>
  <c r="B6" i="39" s="1"/>
  <c r="B5" i="5"/>
  <c r="B5" i="39" s="1"/>
  <c r="B4" i="5"/>
  <c r="O8" i="47"/>
  <c r="O50" i="68" s="1"/>
  <c r="O4" i="47"/>
  <c r="O46" i="68" s="1"/>
  <c r="O5" i="47"/>
  <c r="O47" i="68" s="1"/>
  <c r="O6" i="47"/>
  <c r="O48" i="68" s="1"/>
  <c r="O3" i="47"/>
  <c r="O45" i="68" s="1"/>
  <c r="O2" i="9"/>
  <c r="O2" i="47" s="1"/>
  <c r="O44" i="68" s="1"/>
  <c r="J60" i="68"/>
  <c r="J2" i="10"/>
  <c r="T8" i="46"/>
  <c r="T40" i="68" s="1"/>
  <c r="T2" i="46"/>
  <c r="T34" i="68" s="1"/>
  <c r="M3" i="47"/>
  <c r="M45" i="68" s="1"/>
  <c r="M8" i="47"/>
  <c r="M50" i="68" s="1"/>
  <c r="M4" i="47"/>
  <c r="M46" i="68" s="1"/>
  <c r="M5" i="47"/>
  <c r="M47" i="68" s="1"/>
  <c r="M6" i="47"/>
  <c r="M48" i="68" s="1"/>
  <c r="M2" i="9"/>
  <c r="M2" i="47" s="1"/>
  <c r="M44" i="68" s="1"/>
  <c r="O8" i="52"/>
  <c r="O2" i="52"/>
  <c r="O3" i="52"/>
  <c r="J8" i="52"/>
  <c r="J2" i="52"/>
  <c r="J3" i="52"/>
  <c r="S6" i="32"/>
  <c r="S6" i="57" s="1"/>
  <c r="S128" i="68" s="1"/>
  <c r="S5" i="32"/>
  <c r="S4" i="32"/>
  <c r="S4" i="57" s="1"/>
  <c r="S126" i="68" s="1"/>
  <c r="S2" i="32"/>
  <c r="S2" i="57" s="1"/>
  <c r="S124" i="68" s="1"/>
  <c r="I3" i="52"/>
  <c r="I8" i="52"/>
  <c r="I2" i="52"/>
  <c r="O8" i="51"/>
  <c r="O90" i="68" s="1"/>
  <c r="O9" i="51"/>
  <c r="O91" i="68" s="1"/>
  <c r="O3" i="51"/>
  <c r="O85" i="68" s="1"/>
  <c r="O7" i="51"/>
  <c r="O89" i="68" s="1"/>
  <c r="O6" i="51"/>
  <c r="O88" i="68" s="1"/>
  <c r="O87" i="68"/>
  <c r="O86" i="68"/>
  <c r="O2" i="12"/>
  <c r="O2" i="51" s="1"/>
  <c r="O84" i="68" s="1"/>
  <c r="T60" i="68"/>
  <c r="T2" i="10"/>
  <c r="X6" i="47"/>
  <c r="X48" i="68" s="1"/>
  <c r="X7" i="47"/>
  <c r="X49" i="68" s="1"/>
  <c r="X8" i="47"/>
  <c r="X50" i="68" s="1"/>
  <c r="X9" i="47"/>
  <c r="X51" i="68" s="1"/>
  <c r="X4" i="47"/>
  <c r="X46" i="68" s="1"/>
  <c r="X3" i="47"/>
  <c r="X45" i="68" s="1"/>
  <c r="X5" i="47"/>
  <c r="X47" i="68" s="1"/>
  <c r="X2" i="9"/>
  <c r="X2" i="47" s="1"/>
  <c r="X44" i="68" s="1"/>
  <c r="C15" i="38"/>
  <c r="B6" i="47"/>
  <c r="B48" i="68" s="1"/>
  <c r="B3" i="47"/>
  <c r="B45" i="68" s="1"/>
  <c r="B5" i="47"/>
  <c r="B47" i="68" s="1"/>
  <c r="B8" i="47"/>
  <c r="B50" i="68" s="1"/>
  <c r="B4" i="47"/>
  <c r="B46" i="68" s="1"/>
  <c r="H2" i="46"/>
  <c r="H34" i="68" s="1"/>
  <c r="H8" i="46"/>
  <c r="H40" i="68" s="1"/>
  <c r="T8" i="75"/>
  <c r="T20" i="68" s="1"/>
  <c r="T5" i="7"/>
  <c r="T5" i="75" s="1"/>
  <c r="T17" i="68" s="1"/>
  <c r="T2" i="7"/>
  <c r="T2" i="75" s="1"/>
  <c r="T14" i="68" s="1"/>
  <c r="T6" i="7"/>
  <c r="T6" i="75" s="1"/>
  <c r="T4" i="7"/>
  <c r="T4" i="75" s="1"/>
  <c r="T16" i="68" s="1"/>
  <c r="T3" i="7"/>
  <c r="T3" i="75" s="1"/>
  <c r="Z4" i="40"/>
  <c r="Z6" i="68" s="1"/>
  <c r="Z8" i="40"/>
  <c r="Z10" i="68" s="1"/>
  <c r="Z2" i="40"/>
  <c r="Z4" i="68" s="1"/>
  <c r="Z5" i="40"/>
  <c r="Z7" i="68" s="1"/>
  <c r="D5" i="40"/>
  <c r="D7" i="68" s="1"/>
  <c r="D2" i="40"/>
  <c r="D4" i="68" s="1"/>
  <c r="D8" i="40"/>
  <c r="D10" i="68" s="1"/>
  <c r="D4" i="40"/>
  <c r="D6" i="68" s="1"/>
  <c r="J6" i="5"/>
  <c r="J6" i="39" s="1"/>
  <c r="J4" i="5"/>
  <c r="J4" i="39" s="1"/>
  <c r="J5" i="5"/>
  <c r="J5" i="39" s="1"/>
  <c r="Z3" i="16"/>
  <c r="Z5" i="16"/>
  <c r="Z5" i="46" s="1"/>
  <c r="Z6" i="16"/>
  <c r="Z4" i="16"/>
  <c r="Z4" i="46" s="1"/>
  <c r="X3" i="16"/>
  <c r="X4" i="16"/>
  <c r="X4" i="46" s="1"/>
  <c r="X5" i="16"/>
  <c r="X5" i="46" s="1"/>
  <c r="X6" i="16"/>
  <c r="D5" i="16"/>
  <c r="D5" i="46" s="1"/>
  <c r="D6" i="16"/>
  <c r="D4" i="16"/>
  <c r="D4" i="46" s="1"/>
  <c r="D3" i="16"/>
  <c r="L25" i="68"/>
  <c r="L25" i="67"/>
  <c r="E3" i="16"/>
  <c r="E6" i="16"/>
  <c r="E5" i="16"/>
  <c r="E5" i="46" s="1"/>
  <c r="E4" i="16"/>
  <c r="E4" i="46" s="1"/>
  <c r="U5" i="16"/>
  <c r="U5" i="46" s="1"/>
  <c r="U6" i="16"/>
  <c r="U3" i="16"/>
  <c r="U4" i="16"/>
  <c r="U4" i="46" s="1"/>
  <c r="Z25" i="68"/>
  <c r="Z25" i="67"/>
  <c r="F25" i="68"/>
  <c r="F25" i="67"/>
  <c r="E25" i="68"/>
  <c r="E25" i="67"/>
  <c r="P6" i="16"/>
  <c r="P4" i="16"/>
  <c r="P4" i="46" s="1"/>
  <c r="P5" i="16"/>
  <c r="P5" i="46" s="1"/>
  <c r="P3" i="16"/>
  <c r="X25" i="68"/>
  <c r="X25" i="67"/>
  <c r="D25" i="68"/>
  <c r="D25" i="67"/>
  <c r="V3" i="16"/>
  <c r="V5" i="16"/>
  <c r="V5" i="46" s="1"/>
  <c r="V6" i="16"/>
  <c r="V4" i="16"/>
  <c r="V4" i="46" s="1"/>
  <c r="AB3" i="42"/>
  <c r="AC3" i="42" s="1"/>
  <c r="AD3" i="42" s="1"/>
  <c r="AE3" i="42" s="1"/>
  <c r="AF3" i="42" s="1"/>
  <c r="AG3" i="42" s="1"/>
  <c r="AH3" i="42" s="1"/>
  <c r="AI3" i="42" s="1"/>
  <c r="AJ3" i="42" s="1"/>
  <c r="AK3" i="42" s="1"/>
  <c r="AL3" i="42" s="1"/>
  <c r="AM3" i="42" s="1"/>
  <c r="AN3" i="42" s="1"/>
  <c r="AO3" i="42" s="1"/>
  <c r="AP3" i="42" s="1"/>
  <c r="AQ3" i="42" s="1"/>
  <c r="AR3" i="42" s="1"/>
  <c r="AS3" i="42" s="1"/>
  <c r="AT3" i="42" s="1"/>
  <c r="AU3" i="42" s="1"/>
  <c r="AV3" i="42" s="1"/>
  <c r="AW3" i="42" s="1"/>
  <c r="AX3" i="42" s="1"/>
  <c r="AY3" i="42" s="1"/>
  <c r="AZ3" i="42" s="1"/>
  <c r="BA3" i="42" s="1"/>
  <c r="BB3" i="42" s="1"/>
  <c r="BC3" i="42" s="1"/>
  <c r="BD3" i="42" s="1"/>
  <c r="BE3" i="42" s="1"/>
  <c r="BF3" i="42" s="1"/>
  <c r="BG3" i="42" s="1"/>
  <c r="BH3" i="42" s="1"/>
  <c r="BI3" i="42" s="1"/>
  <c r="BJ3" i="42" s="1"/>
  <c r="BK3" i="42" s="1"/>
  <c r="BL3" i="42" s="1"/>
  <c r="BM3" i="42" s="1"/>
  <c r="BN3" i="42" s="1"/>
  <c r="BO3" i="42" s="1"/>
  <c r="BP3" i="42" s="1"/>
  <c r="BQ3" i="42" s="1"/>
  <c r="BR3" i="42" s="1"/>
  <c r="BS3" i="42" s="1"/>
  <c r="BT3" i="42" s="1"/>
  <c r="BU3" i="42" s="1"/>
  <c r="BV3" i="42" s="1"/>
  <c r="BW3" i="42" s="1"/>
  <c r="BX3" i="42" s="1"/>
  <c r="BY3" i="42" s="1"/>
  <c r="Q3" i="16"/>
  <c r="Q6" i="16"/>
  <c r="Q5" i="16"/>
  <c r="Q5" i="46" s="1"/>
  <c r="Q4" i="16"/>
  <c r="Q4" i="46" s="1"/>
  <c r="Y25" i="68"/>
  <c r="Y25" i="67"/>
  <c r="O5" i="16"/>
  <c r="O5" i="46" s="1"/>
  <c r="O4" i="16"/>
  <c r="O4" i="46" s="1"/>
  <c r="O3" i="16"/>
  <c r="O6" i="16"/>
  <c r="W25" i="68"/>
  <c r="W25" i="67"/>
  <c r="C25" i="68"/>
  <c r="C25" i="67"/>
  <c r="G5" i="16"/>
  <c r="G5" i="46" s="1"/>
  <c r="G6" i="16"/>
  <c r="G3" i="16"/>
  <c r="G4" i="16"/>
  <c r="G4" i="46" s="1"/>
  <c r="O25" i="68"/>
  <c r="O25" i="67"/>
  <c r="I25" i="68"/>
  <c r="I25" i="67"/>
  <c r="F4" i="16"/>
  <c r="F4" i="46" s="1"/>
  <c r="F5" i="16"/>
  <c r="F5" i="46" s="1"/>
  <c r="F6" i="16"/>
  <c r="F3" i="16"/>
  <c r="N25" i="68"/>
  <c r="N25" i="67"/>
  <c r="B5" i="16"/>
  <c r="B5" i="46" s="1"/>
  <c r="B6" i="16"/>
  <c r="B3" i="16"/>
  <c r="B4" i="16"/>
  <c r="B4" i="46" s="1"/>
  <c r="T25" i="68"/>
  <c r="T25" i="67"/>
  <c r="AA3" i="16"/>
  <c r="AA4" i="16"/>
  <c r="AA4" i="46" s="1"/>
  <c r="AB4" i="46" s="1"/>
  <c r="AC4" i="46" s="1"/>
  <c r="AD4" i="46" s="1"/>
  <c r="AE4" i="46" s="1"/>
  <c r="AF4" i="46" s="1"/>
  <c r="AG4" i="46" s="1"/>
  <c r="AH4" i="46" s="1"/>
  <c r="AI4" i="46" s="1"/>
  <c r="AJ4" i="46" s="1"/>
  <c r="AK4" i="46" s="1"/>
  <c r="AL4" i="46" s="1"/>
  <c r="AM4" i="46" s="1"/>
  <c r="AN4" i="46" s="1"/>
  <c r="AO4" i="46" s="1"/>
  <c r="AP4" i="46" s="1"/>
  <c r="AQ4" i="46" s="1"/>
  <c r="AR4" i="46" s="1"/>
  <c r="AS4" i="46" s="1"/>
  <c r="AT4" i="46" s="1"/>
  <c r="AU4" i="46" s="1"/>
  <c r="AV4" i="46" s="1"/>
  <c r="AW4" i="46" s="1"/>
  <c r="AX4" i="46" s="1"/>
  <c r="AY4" i="46" s="1"/>
  <c r="AZ4" i="46" s="1"/>
  <c r="BA4" i="46" s="1"/>
  <c r="BB4" i="46" s="1"/>
  <c r="BC4" i="46" s="1"/>
  <c r="BD4" i="46" s="1"/>
  <c r="BE4" i="46" s="1"/>
  <c r="BF4" i="46" s="1"/>
  <c r="BG4" i="46" s="1"/>
  <c r="BH4" i="46" s="1"/>
  <c r="BI4" i="46" s="1"/>
  <c r="BJ4" i="46" s="1"/>
  <c r="BK4" i="46" s="1"/>
  <c r="BL4" i="46" s="1"/>
  <c r="BM4" i="46" s="1"/>
  <c r="BN4" i="46" s="1"/>
  <c r="BO4" i="46" s="1"/>
  <c r="BP4" i="46" s="1"/>
  <c r="BQ4" i="46" s="1"/>
  <c r="BR4" i="46" s="1"/>
  <c r="BS4" i="46" s="1"/>
  <c r="BT4" i="46" s="1"/>
  <c r="BU4" i="46" s="1"/>
  <c r="BV4" i="46" s="1"/>
  <c r="BW4" i="46" s="1"/>
  <c r="BX4" i="46" s="1"/>
  <c r="BY4" i="46" s="1"/>
  <c r="AA5" i="16"/>
  <c r="AA5" i="46" s="1"/>
  <c r="AB5" i="46" s="1"/>
  <c r="AC5" i="46" s="1"/>
  <c r="AD5" i="46" s="1"/>
  <c r="AE5" i="46" s="1"/>
  <c r="AF5" i="46" s="1"/>
  <c r="AG5" i="46" s="1"/>
  <c r="AH5" i="46" s="1"/>
  <c r="AI5" i="46" s="1"/>
  <c r="AJ5" i="46" s="1"/>
  <c r="AK5" i="46" s="1"/>
  <c r="AL5" i="46" s="1"/>
  <c r="AM5" i="46" s="1"/>
  <c r="AN5" i="46" s="1"/>
  <c r="AO5" i="46" s="1"/>
  <c r="AP5" i="46" s="1"/>
  <c r="AQ5" i="46" s="1"/>
  <c r="AR5" i="46" s="1"/>
  <c r="AS5" i="46" s="1"/>
  <c r="AT5" i="46" s="1"/>
  <c r="AU5" i="46" s="1"/>
  <c r="AV5" i="46" s="1"/>
  <c r="AW5" i="46" s="1"/>
  <c r="AX5" i="46" s="1"/>
  <c r="AY5" i="46" s="1"/>
  <c r="AZ5" i="46" s="1"/>
  <c r="BA5" i="46" s="1"/>
  <c r="BB5" i="46" s="1"/>
  <c r="BC5" i="46" s="1"/>
  <c r="BD5" i="46" s="1"/>
  <c r="BE5" i="46" s="1"/>
  <c r="BF5" i="46" s="1"/>
  <c r="BG5" i="46" s="1"/>
  <c r="BH5" i="46" s="1"/>
  <c r="BI5" i="46" s="1"/>
  <c r="BJ5" i="46" s="1"/>
  <c r="BK5" i="46" s="1"/>
  <c r="BL5" i="46" s="1"/>
  <c r="BM5" i="46" s="1"/>
  <c r="BN5" i="46" s="1"/>
  <c r="BO5" i="46" s="1"/>
  <c r="BP5" i="46" s="1"/>
  <c r="BQ5" i="46" s="1"/>
  <c r="BR5" i="46" s="1"/>
  <c r="BS5" i="46" s="1"/>
  <c r="BT5" i="46" s="1"/>
  <c r="BU5" i="46" s="1"/>
  <c r="BV5" i="46" s="1"/>
  <c r="BW5" i="46" s="1"/>
  <c r="BX5" i="46" s="1"/>
  <c r="BY5" i="46" s="1"/>
  <c r="AA6" i="16"/>
  <c r="M25" i="68"/>
  <c r="M25" i="67"/>
  <c r="G25" i="68"/>
  <c r="G25" i="67"/>
  <c r="K5" i="16"/>
  <c r="K5" i="46" s="1"/>
  <c r="K6" i="16"/>
  <c r="K3" i="16"/>
  <c r="K4" i="16"/>
  <c r="K4" i="46" s="1"/>
  <c r="S25" i="68"/>
  <c r="S25" i="67"/>
  <c r="Y3" i="16"/>
  <c r="Y4" i="16"/>
  <c r="Y4" i="46" s="1"/>
  <c r="Y6" i="16"/>
  <c r="Y5" i="16"/>
  <c r="Y5" i="46" s="1"/>
  <c r="J25" i="68"/>
  <c r="J25" i="67"/>
  <c r="T4" i="16"/>
  <c r="T4" i="46" s="1"/>
  <c r="T5" i="16"/>
  <c r="T5" i="46" s="1"/>
  <c r="T6" i="16"/>
  <c r="T3" i="16"/>
  <c r="H25" i="68"/>
  <c r="H25" i="67"/>
  <c r="S4" i="16"/>
  <c r="S4" i="46" s="1"/>
  <c r="S3" i="16"/>
  <c r="S5" i="16"/>
  <c r="S5" i="46" s="1"/>
  <c r="S6" i="16"/>
  <c r="R5" i="16"/>
  <c r="R5" i="46" s="1"/>
  <c r="R4" i="16"/>
  <c r="R4" i="46" s="1"/>
  <c r="R6" i="16"/>
  <c r="R3" i="16"/>
  <c r="L6" i="16"/>
  <c r="L3" i="16"/>
  <c r="L4" i="16"/>
  <c r="L4" i="46" s="1"/>
  <c r="L5" i="16"/>
  <c r="L5" i="46" s="1"/>
  <c r="J4" i="16"/>
  <c r="J4" i="46" s="1"/>
  <c r="J6" i="16"/>
  <c r="J5" i="16"/>
  <c r="J5" i="46" s="1"/>
  <c r="J3" i="16"/>
  <c r="R25" i="68"/>
  <c r="R25" i="67"/>
  <c r="W6" i="16"/>
  <c r="W3" i="16"/>
  <c r="W5" i="16"/>
  <c r="W5" i="46" s="1"/>
  <c r="W4" i="16"/>
  <c r="W4" i="46" s="1"/>
  <c r="C6" i="16"/>
  <c r="C5" i="16"/>
  <c r="C5" i="46" s="1"/>
  <c r="C4" i="16"/>
  <c r="C4" i="46" s="1"/>
  <c r="C3" i="16"/>
  <c r="K25" i="68"/>
  <c r="K25" i="67"/>
  <c r="B25" i="68"/>
  <c r="B25" i="67"/>
  <c r="I5" i="16"/>
  <c r="I5" i="46" s="1"/>
  <c r="I4" i="16"/>
  <c r="I4" i="46" s="1"/>
  <c r="I6" i="16"/>
  <c r="I3" i="16"/>
  <c r="Q25" i="68"/>
  <c r="Q25" i="67"/>
  <c r="N5" i="16"/>
  <c r="N5" i="46" s="1"/>
  <c r="N4" i="16"/>
  <c r="N4" i="46" s="1"/>
  <c r="N3" i="16"/>
  <c r="N6" i="16"/>
  <c r="V25" i="68"/>
  <c r="V25" i="67"/>
  <c r="M5" i="16"/>
  <c r="M5" i="46" s="1"/>
  <c r="M4" i="16"/>
  <c r="M4" i="46" s="1"/>
  <c r="M6" i="16"/>
  <c r="M3" i="16"/>
  <c r="U25" i="68"/>
  <c r="U25" i="67"/>
  <c r="H3" i="16"/>
  <c r="H5" i="16"/>
  <c r="H5" i="46" s="1"/>
  <c r="H4" i="16"/>
  <c r="H4" i="46" s="1"/>
  <c r="H6" i="16"/>
  <c r="P25" i="68"/>
  <c r="P25" i="67"/>
  <c r="C2" i="51"/>
  <c r="B2" i="51"/>
  <c r="C2" i="47"/>
  <c r="B2" i="47"/>
  <c r="AA31" i="68"/>
  <c r="AA121" i="68"/>
  <c r="AB9" i="56"/>
  <c r="AC9" i="56" s="1"/>
  <c r="AD9" i="56" s="1"/>
  <c r="AE9" i="56" s="1"/>
  <c r="AF9" i="56" s="1"/>
  <c r="AG9" i="56" s="1"/>
  <c r="AH9" i="56" s="1"/>
  <c r="AI9" i="56" s="1"/>
  <c r="AJ9" i="56" s="1"/>
  <c r="AK9" i="56" s="1"/>
  <c r="AL9" i="56" s="1"/>
  <c r="AM9" i="56" s="1"/>
  <c r="AN9" i="56" s="1"/>
  <c r="AO9" i="56" s="1"/>
  <c r="AP9" i="56" s="1"/>
  <c r="AQ9" i="56" s="1"/>
  <c r="AR9" i="56" s="1"/>
  <c r="AS9" i="56" s="1"/>
  <c r="AT9" i="56" s="1"/>
  <c r="AU9" i="56" s="1"/>
  <c r="AV9" i="56" s="1"/>
  <c r="AW9" i="56" s="1"/>
  <c r="AX9" i="56" s="1"/>
  <c r="AY9" i="56" s="1"/>
  <c r="AZ9" i="56" s="1"/>
  <c r="BA9" i="56" s="1"/>
  <c r="BB9" i="56" s="1"/>
  <c r="BC9" i="56" s="1"/>
  <c r="BD9" i="56" s="1"/>
  <c r="BE9" i="56" s="1"/>
  <c r="BF9" i="56" s="1"/>
  <c r="BG9" i="56" s="1"/>
  <c r="BH9" i="56" s="1"/>
  <c r="BI9" i="56" s="1"/>
  <c r="BJ9" i="56" s="1"/>
  <c r="BK9" i="56" s="1"/>
  <c r="BL9" i="56" s="1"/>
  <c r="BM9" i="56" s="1"/>
  <c r="BN9" i="56" s="1"/>
  <c r="BO9" i="56" s="1"/>
  <c r="BP9" i="56" s="1"/>
  <c r="BQ9" i="56" s="1"/>
  <c r="BR9" i="56" s="1"/>
  <c r="BS9" i="56" s="1"/>
  <c r="BT9" i="56" s="1"/>
  <c r="BU9" i="56" s="1"/>
  <c r="BV9" i="56" s="1"/>
  <c r="BW9" i="56" s="1"/>
  <c r="BX9" i="56" s="1"/>
  <c r="BY9" i="56" s="1"/>
  <c r="G15" i="38"/>
  <c r="O15" i="38"/>
  <c r="M15" i="38"/>
  <c r="N16" i="38"/>
  <c r="T16" i="38"/>
  <c r="L16" i="38"/>
  <c r="Y15" i="38"/>
  <c r="Q15" i="38"/>
  <c r="I15" i="38"/>
  <c r="AA16" i="38"/>
  <c r="S16" i="38"/>
  <c r="K16" i="38"/>
  <c r="X15" i="38"/>
  <c r="P15" i="38"/>
  <c r="H15" i="38"/>
  <c r="AA44" i="67"/>
  <c r="AA44" i="68"/>
  <c r="V16" i="38"/>
  <c r="S15" i="38"/>
  <c r="Z16" i="38"/>
  <c r="R16" i="38"/>
  <c r="J16" i="38"/>
  <c r="W15" i="38"/>
  <c r="O16" i="38"/>
  <c r="AA15" i="38"/>
  <c r="G16" i="38"/>
  <c r="F16" i="38"/>
  <c r="K15" i="38"/>
  <c r="X16" i="38"/>
  <c r="P16" i="38"/>
  <c r="H16" i="38"/>
  <c r="U15" i="38"/>
  <c r="Y16" i="38"/>
  <c r="Q16" i="38"/>
  <c r="I16" i="38"/>
  <c r="V15" i="38"/>
  <c r="N15" i="38"/>
  <c r="F15" i="38"/>
  <c r="W16" i="38"/>
  <c r="L15" i="38"/>
  <c r="U16" i="38"/>
  <c r="M16" i="38"/>
  <c r="E16" i="38"/>
  <c r="Z15" i="38"/>
  <c r="R15" i="38"/>
  <c r="J15" i="38"/>
  <c r="B15" i="38"/>
  <c r="T15" i="38"/>
  <c r="AB16" i="38"/>
  <c r="AB15" i="38"/>
  <c r="Q24" i="14" l="1"/>
  <c r="N6" i="10"/>
  <c r="N6" i="48" s="1"/>
  <c r="N5" i="10"/>
  <c r="N5" i="48" s="1"/>
  <c r="N3" i="10"/>
  <c r="N3" i="48" s="1"/>
  <c r="N4" i="10"/>
  <c r="N4" i="48" s="1"/>
  <c r="G4" i="10"/>
  <c r="G4" i="48" s="1"/>
  <c r="G5" i="10"/>
  <c r="G5" i="48" s="1"/>
  <c r="G3" i="10"/>
  <c r="G3" i="48" s="1"/>
  <c r="G6" i="10"/>
  <c r="G6" i="48" s="1"/>
  <c r="Q3" i="10"/>
  <c r="Q3" i="48" s="1"/>
  <c r="Q6" i="10"/>
  <c r="Q6" i="48" s="1"/>
  <c r="Q5" i="10"/>
  <c r="Q5" i="48" s="1"/>
  <c r="Q4" i="10"/>
  <c r="Q4" i="48" s="1"/>
  <c r="F6" i="10"/>
  <c r="F6" i="48" s="1"/>
  <c r="F3" i="10"/>
  <c r="F3" i="48" s="1"/>
  <c r="F5" i="10"/>
  <c r="F5" i="48" s="1"/>
  <c r="F4" i="10"/>
  <c r="F4" i="48" s="1"/>
  <c r="H4" i="10"/>
  <c r="H4" i="48" s="1"/>
  <c r="H5" i="10"/>
  <c r="H5" i="48" s="1"/>
  <c r="H3" i="10"/>
  <c r="H3" i="48" s="1"/>
  <c r="H55" i="68" s="1"/>
  <c r="H6" i="10"/>
  <c r="H6" i="48" s="1"/>
  <c r="I4" i="10"/>
  <c r="I4" i="48" s="1"/>
  <c r="I5" i="10"/>
  <c r="I5" i="48" s="1"/>
  <c r="I3" i="10"/>
  <c r="I3" i="48" s="1"/>
  <c r="I6" i="10"/>
  <c r="I6" i="48" s="1"/>
  <c r="AA6" i="10"/>
  <c r="AA6" i="48" s="1"/>
  <c r="AA4" i="10"/>
  <c r="AA4" i="48" s="1"/>
  <c r="AA3" i="10"/>
  <c r="AA3" i="48" s="1"/>
  <c r="AA5" i="10"/>
  <c r="AA5" i="48" s="1"/>
  <c r="S3" i="10"/>
  <c r="S3" i="48" s="1"/>
  <c r="S4" i="10"/>
  <c r="S4" i="48" s="1"/>
  <c r="S5" i="10"/>
  <c r="S5" i="48" s="1"/>
  <c r="S6" i="10"/>
  <c r="S6" i="48" s="1"/>
  <c r="O5" i="10"/>
  <c r="O5" i="48" s="1"/>
  <c r="O4" i="10"/>
  <c r="O4" i="48" s="1"/>
  <c r="O6" i="10"/>
  <c r="O6" i="48" s="1"/>
  <c r="O3" i="10"/>
  <c r="O3" i="48" s="1"/>
  <c r="E24" i="14"/>
  <c r="B6" i="10"/>
  <c r="B6" i="48" s="1"/>
  <c r="B3" i="10"/>
  <c r="B3" i="48" s="1"/>
  <c r="B5" i="10"/>
  <c r="B5" i="48" s="1"/>
  <c r="S24" i="14"/>
  <c r="P4" i="10"/>
  <c r="P4" i="48" s="1"/>
  <c r="P6" i="10"/>
  <c r="P6" i="48" s="1"/>
  <c r="P5" i="10"/>
  <c r="P5" i="48" s="1"/>
  <c r="P3" i="10"/>
  <c r="P3" i="48" s="1"/>
  <c r="P55" i="68" s="1"/>
  <c r="P24" i="14"/>
  <c r="M4" i="10"/>
  <c r="M4" i="48" s="1"/>
  <c r="M5" i="10"/>
  <c r="M5" i="48" s="1"/>
  <c r="M3" i="10"/>
  <c r="M3" i="48" s="1"/>
  <c r="M6" i="10"/>
  <c r="M6" i="48" s="1"/>
  <c r="X3" i="10"/>
  <c r="X3" i="48" s="1"/>
  <c r="X6" i="10"/>
  <c r="X6" i="48" s="1"/>
  <c r="X4" i="10"/>
  <c r="X4" i="48" s="1"/>
  <c r="X5" i="10"/>
  <c r="X5" i="48" s="1"/>
  <c r="Z6" i="10"/>
  <c r="Z6" i="48" s="1"/>
  <c r="Z4" i="10"/>
  <c r="Z4" i="48" s="1"/>
  <c r="Z5" i="10"/>
  <c r="Z5" i="48" s="1"/>
  <c r="Z3" i="10"/>
  <c r="Z3" i="48" s="1"/>
  <c r="Y5" i="10"/>
  <c r="Y5" i="48" s="1"/>
  <c r="Y6" i="10"/>
  <c r="Y6" i="48" s="1"/>
  <c r="Y4" i="10"/>
  <c r="Y4" i="48" s="1"/>
  <c r="Y3" i="10"/>
  <c r="Y3" i="48" s="1"/>
  <c r="W3" i="10"/>
  <c r="W3" i="48" s="1"/>
  <c r="W55" i="68" s="1"/>
  <c r="W6" i="10"/>
  <c r="W6" i="48" s="1"/>
  <c r="W4" i="10"/>
  <c r="W4" i="48" s="1"/>
  <c r="W5" i="10"/>
  <c r="W5" i="48" s="1"/>
  <c r="V4" i="10"/>
  <c r="V4" i="48" s="1"/>
  <c r="V3" i="10"/>
  <c r="V3" i="48" s="1"/>
  <c r="V6" i="10"/>
  <c r="V6" i="48" s="1"/>
  <c r="V5" i="10"/>
  <c r="V5" i="48" s="1"/>
  <c r="R4" i="10"/>
  <c r="R4" i="48" s="1"/>
  <c r="R3" i="10"/>
  <c r="R3" i="48" s="1"/>
  <c r="R5" i="10"/>
  <c r="R5" i="48" s="1"/>
  <c r="R6" i="10"/>
  <c r="R6" i="48" s="1"/>
  <c r="K6" i="10"/>
  <c r="K6" i="48" s="1"/>
  <c r="K3" i="10"/>
  <c r="K3" i="48" s="1"/>
  <c r="K4" i="10"/>
  <c r="K4" i="48" s="1"/>
  <c r="K5" i="10"/>
  <c r="K5" i="48" s="1"/>
  <c r="G24" i="14"/>
  <c r="D6" i="10"/>
  <c r="D6" i="48" s="1"/>
  <c r="D5" i="10"/>
  <c r="D5" i="48" s="1"/>
  <c r="D3" i="10"/>
  <c r="D3" i="48" s="1"/>
  <c r="F24" i="14"/>
  <c r="C6" i="10"/>
  <c r="C6" i="48" s="1"/>
  <c r="C5" i="10"/>
  <c r="C5" i="48" s="1"/>
  <c r="C3" i="10"/>
  <c r="C3" i="48" s="1"/>
  <c r="U5" i="10"/>
  <c r="U5" i="48" s="1"/>
  <c r="U6" i="10"/>
  <c r="U6" i="48" s="1"/>
  <c r="U4" i="10"/>
  <c r="U4" i="48" s="1"/>
  <c r="U3" i="10"/>
  <c r="U3" i="48" s="1"/>
  <c r="L6" i="10"/>
  <c r="L6" i="48" s="1"/>
  <c r="L3" i="10"/>
  <c r="L3" i="48" s="1"/>
  <c r="L55" i="68" s="1"/>
  <c r="L5" i="10"/>
  <c r="L5" i="48" s="1"/>
  <c r="L4" i="10"/>
  <c r="L4" i="48" s="1"/>
  <c r="J3" i="10"/>
  <c r="J3" i="48" s="1"/>
  <c r="J55" i="68" s="1"/>
  <c r="J4" i="10"/>
  <c r="J4" i="48" s="1"/>
  <c r="J5" i="10"/>
  <c r="J5" i="48" s="1"/>
  <c r="J6" i="10"/>
  <c r="J6" i="48" s="1"/>
  <c r="W24" i="14"/>
  <c r="T5" i="10"/>
  <c r="T5" i="48" s="1"/>
  <c r="T6" i="10"/>
  <c r="T6" i="48" s="1"/>
  <c r="T3" i="10"/>
  <c r="T3" i="48" s="1"/>
  <c r="T4" i="10"/>
  <c r="T4" i="48" s="1"/>
  <c r="R5" i="75"/>
  <c r="R17" i="68" s="1"/>
  <c r="R17" i="67"/>
  <c r="P3" i="75"/>
  <c r="P15" i="68" s="1"/>
  <c r="P7" i="7"/>
  <c r="P7" i="75" s="1"/>
  <c r="P19" i="68" s="1"/>
  <c r="O5" i="75"/>
  <c r="O17" i="68" s="1"/>
  <c r="O17" i="67"/>
  <c r="O2" i="75"/>
  <c r="O14" i="68" s="1"/>
  <c r="O14" i="67"/>
  <c r="I2" i="57"/>
  <c r="I124" i="68" s="1"/>
  <c r="I124" i="67"/>
  <c r="I5" i="57"/>
  <c r="I127" i="68" s="1"/>
  <c r="I127" i="67"/>
  <c r="G54" i="67"/>
  <c r="J24" i="14"/>
  <c r="Q54" i="67"/>
  <c r="T24" i="14"/>
  <c r="F54" i="67"/>
  <c r="I24" i="14"/>
  <c r="H54" i="67"/>
  <c r="K24" i="14"/>
  <c r="L2" i="57"/>
  <c r="L124" i="68" s="1"/>
  <c r="L124" i="67"/>
  <c r="I54" i="67"/>
  <c r="L24" i="14"/>
  <c r="AA54" i="67"/>
  <c r="AD24" i="14"/>
  <c r="S54" i="67"/>
  <c r="V24" i="14"/>
  <c r="O54" i="67"/>
  <c r="R24" i="14"/>
  <c r="X54" i="67"/>
  <c r="AA24" i="14"/>
  <c r="Z54" i="67"/>
  <c r="AC24" i="14"/>
  <c r="Y54" i="67"/>
  <c r="AB24" i="14"/>
  <c r="W54" i="67"/>
  <c r="Z24" i="14"/>
  <c r="V54" i="67"/>
  <c r="Y24" i="14"/>
  <c r="R54" i="67"/>
  <c r="U24" i="14"/>
  <c r="K54" i="67"/>
  <c r="N24" i="14"/>
  <c r="F6" i="57"/>
  <c r="F128" i="68" s="1"/>
  <c r="F9" i="32"/>
  <c r="F9" i="57" s="1"/>
  <c r="F131" i="68" s="1"/>
  <c r="U54" i="67"/>
  <c r="X24" i="14"/>
  <c r="L54" i="67"/>
  <c r="O24" i="14"/>
  <c r="J54" i="67"/>
  <c r="M24" i="14"/>
  <c r="N86" i="68"/>
  <c r="N86" i="67"/>
  <c r="N87" i="68"/>
  <c r="N87" i="67"/>
  <c r="X87" i="68"/>
  <c r="X87" i="67"/>
  <c r="M86" i="68"/>
  <c r="M86" i="67"/>
  <c r="U17" i="67"/>
  <c r="P2" i="5"/>
  <c r="P2" i="39" s="1"/>
  <c r="D2" i="5"/>
  <c r="D2" i="39" s="1"/>
  <c r="AA9" i="7"/>
  <c r="AA9" i="75" s="1"/>
  <c r="V9" i="32"/>
  <c r="V9" i="57" s="1"/>
  <c r="V131" i="68" s="1"/>
  <c r="X2" i="5"/>
  <c r="X2" i="39" s="1"/>
  <c r="D9" i="32"/>
  <c r="D9" i="57" s="1"/>
  <c r="D131" i="68" s="1"/>
  <c r="M14" i="67"/>
  <c r="U124" i="67"/>
  <c r="U127" i="67"/>
  <c r="Y127" i="67"/>
  <c r="R14" i="67"/>
  <c r="I126" i="67"/>
  <c r="R7" i="7"/>
  <c r="R7" i="75" s="1"/>
  <c r="R19" i="68" s="1"/>
  <c r="Y126" i="67"/>
  <c r="P9" i="7"/>
  <c r="P9" i="75" s="1"/>
  <c r="P21" i="68" s="1"/>
  <c r="AA7" i="7"/>
  <c r="AA7" i="75" s="1"/>
  <c r="T7" i="7"/>
  <c r="T7" i="75" s="1"/>
  <c r="T19" i="68" s="1"/>
  <c r="P16" i="67"/>
  <c r="O126" i="67"/>
  <c r="M7" i="7"/>
  <c r="M7" i="75" s="1"/>
  <c r="M19" i="68" s="1"/>
  <c r="T16" i="67"/>
  <c r="Q14" i="67"/>
  <c r="V2" i="5"/>
  <c r="V2" i="39" s="1"/>
  <c r="O7" i="7"/>
  <c r="O7" i="75" s="1"/>
  <c r="O19" i="68" s="1"/>
  <c r="S2" i="5"/>
  <c r="S2" i="39" s="1"/>
  <c r="H9" i="32"/>
  <c r="H9" i="57" s="1"/>
  <c r="H131" i="68" s="1"/>
  <c r="X16" i="67"/>
  <c r="S17" i="67"/>
  <c r="P9" i="32"/>
  <c r="P9" i="57" s="1"/>
  <c r="P131" i="68" s="1"/>
  <c r="Z124" i="67"/>
  <c r="L86" i="67"/>
  <c r="S124" i="67"/>
  <c r="M16" i="67"/>
  <c r="H124" i="67"/>
  <c r="S14" i="67"/>
  <c r="H126" i="67"/>
  <c r="X14" i="67"/>
  <c r="X17" i="67"/>
  <c r="L87" i="67"/>
  <c r="Y16" i="67"/>
  <c r="G127" i="67"/>
  <c r="S87" i="67"/>
  <c r="X86" i="67"/>
  <c r="Z16" i="67"/>
  <c r="W84" i="67"/>
  <c r="Y124" i="67"/>
  <c r="L126" i="67"/>
  <c r="U2" i="5"/>
  <c r="U2" i="39" s="1"/>
  <c r="K124" i="67"/>
  <c r="C124" i="67"/>
  <c r="F126" i="67"/>
  <c r="T124" i="67"/>
  <c r="G9" i="32"/>
  <c r="G9" i="57" s="1"/>
  <c r="G131" i="68" s="1"/>
  <c r="F84" i="67"/>
  <c r="F127" i="67"/>
  <c r="T126" i="67"/>
  <c r="H2" i="5"/>
  <c r="H2" i="39" s="1"/>
  <c r="L84" i="67"/>
  <c r="P17" i="67"/>
  <c r="J124" i="67"/>
  <c r="P126" i="67"/>
  <c r="L9" i="32"/>
  <c r="L9" i="57" s="1"/>
  <c r="L131" i="68" s="1"/>
  <c r="S86" i="67"/>
  <c r="V124" i="67"/>
  <c r="W87" i="67"/>
  <c r="G124" i="67"/>
  <c r="Y14" i="67"/>
  <c r="R127" i="67"/>
  <c r="V16" i="67"/>
  <c r="Q126" i="67"/>
  <c r="Q9" i="32"/>
  <c r="Q9" i="57" s="1"/>
  <c r="Q131" i="68" s="1"/>
  <c r="X84" i="67"/>
  <c r="X44" i="67"/>
  <c r="W44" i="67"/>
  <c r="Y17" i="67"/>
  <c r="O16" i="67"/>
  <c r="D127" i="67"/>
  <c r="L127" i="67"/>
  <c r="Q124" i="67"/>
  <c r="S84" i="67"/>
  <c r="I9" i="32"/>
  <c r="I9" i="57" s="1"/>
  <c r="I131" i="68" s="1"/>
  <c r="S128" i="67"/>
  <c r="Y7" i="7"/>
  <c r="Y7" i="75" s="1"/>
  <c r="Y19" i="68" s="1"/>
  <c r="U126" i="67"/>
  <c r="N127" i="67"/>
  <c r="Y9" i="7"/>
  <c r="Y9" i="75" s="1"/>
  <c r="Y21" i="68" s="1"/>
  <c r="C9" i="32"/>
  <c r="C9" i="57" s="1"/>
  <c r="C131" i="68" s="1"/>
  <c r="D124" i="67"/>
  <c r="H86" i="67"/>
  <c r="M126" i="67"/>
  <c r="B127" i="67"/>
  <c r="B124" i="67"/>
  <c r="X124" i="67"/>
  <c r="X9" i="32"/>
  <c r="X9" i="57" s="1"/>
  <c r="X131" i="68" s="1"/>
  <c r="V17" i="67"/>
  <c r="K2" i="5"/>
  <c r="K2" i="39" s="1"/>
  <c r="X126" i="67"/>
  <c r="V7" i="7"/>
  <c r="V7" i="75" s="1"/>
  <c r="V19" i="68" s="1"/>
  <c r="G126" i="67"/>
  <c r="Q9" i="7"/>
  <c r="Q9" i="75" s="1"/>
  <c r="Q21" i="68" s="1"/>
  <c r="J86" i="67"/>
  <c r="U9" i="32"/>
  <c r="U9" i="57" s="1"/>
  <c r="U131" i="68" s="1"/>
  <c r="U6" i="57"/>
  <c r="U128" i="68" s="1"/>
  <c r="M9" i="86"/>
  <c r="M6" i="86"/>
  <c r="M4" i="86"/>
  <c r="M3" i="86"/>
  <c r="M7" i="86"/>
  <c r="M8" i="86"/>
  <c r="M5" i="86"/>
  <c r="I7" i="85"/>
  <c r="I7" i="86" s="1"/>
  <c r="I3" i="86"/>
  <c r="W126" i="67"/>
  <c r="W4" i="57"/>
  <c r="W126" i="68" s="1"/>
  <c r="O127" i="67"/>
  <c r="O5" i="57"/>
  <c r="O127" i="68" s="1"/>
  <c r="P124" i="67"/>
  <c r="Q127" i="67"/>
  <c r="Q5" i="57"/>
  <c r="Q127" i="68" s="1"/>
  <c r="I9" i="85"/>
  <c r="I9" i="86" s="1"/>
  <c r="I6" i="86"/>
  <c r="M9" i="7"/>
  <c r="M9" i="75" s="1"/>
  <c r="M21" i="68" s="1"/>
  <c r="Z126" i="67"/>
  <c r="Z4" i="57"/>
  <c r="Z126" i="68" s="1"/>
  <c r="O9" i="7"/>
  <c r="O9" i="75" s="1"/>
  <c r="O21" i="68" s="1"/>
  <c r="M124" i="67"/>
  <c r="W124" i="67"/>
  <c r="W2" i="57"/>
  <c r="W124" i="68" s="1"/>
  <c r="W127" i="67"/>
  <c r="W5" i="57"/>
  <c r="W127" i="68" s="1"/>
  <c r="H127" i="67"/>
  <c r="H5" i="57"/>
  <c r="H127" i="68" s="1"/>
  <c r="L9" i="86"/>
  <c r="L6" i="86"/>
  <c r="L3" i="86"/>
  <c r="L7" i="86"/>
  <c r="L4" i="86"/>
  <c r="L5" i="86"/>
  <c r="L8" i="86"/>
  <c r="M87" i="67"/>
  <c r="I2" i="5"/>
  <c r="I2" i="39" s="1"/>
  <c r="B2" i="85"/>
  <c r="B2" i="86" s="1"/>
  <c r="B4" i="86"/>
  <c r="P127" i="67"/>
  <c r="T17" i="67"/>
  <c r="Z9" i="32"/>
  <c r="Z9" i="57" s="1"/>
  <c r="Z131" i="68" s="1"/>
  <c r="Z6" i="57"/>
  <c r="Z128" i="68" s="1"/>
  <c r="S126" i="67"/>
  <c r="B9" i="32"/>
  <c r="B9" i="57" s="1"/>
  <c r="B131" i="68" s="1"/>
  <c r="B6" i="57"/>
  <c r="B128" i="68" s="1"/>
  <c r="B126" i="67"/>
  <c r="M127" i="67"/>
  <c r="F124" i="67"/>
  <c r="S9" i="32"/>
  <c r="S9" i="57" s="1"/>
  <c r="S131" i="68" s="1"/>
  <c r="C127" i="67"/>
  <c r="C5" i="57"/>
  <c r="C127" i="68" s="1"/>
  <c r="W9" i="32"/>
  <c r="W9" i="57" s="1"/>
  <c r="W131" i="68" s="1"/>
  <c r="W6" i="57"/>
  <c r="W128" i="68" s="1"/>
  <c r="M84" i="67"/>
  <c r="N2" i="5"/>
  <c r="N2" i="39" s="1"/>
  <c r="T127" i="67"/>
  <c r="T5" i="57"/>
  <c r="T127" i="68" s="1"/>
  <c r="C126" i="67"/>
  <c r="C4" i="57"/>
  <c r="C126" i="68" s="1"/>
  <c r="O9" i="32"/>
  <c r="O9" i="57" s="1"/>
  <c r="O131" i="68" s="1"/>
  <c r="O6" i="57"/>
  <c r="O128" i="68" s="1"/>
  <c r="M9" i="32"/>
  <c r="M9" i="57" s="1"/>
  <c r="M131" i="68" s="1"/>
  <c r="P14" i="67"/>
  <c r="R124" i="67"/>
  <c r="G2" i="5"/>
  <c r="G2" i="39" s="1"/>
  <c r="Q7" i="7"/>
  <c r="Q7" i="75" s="1"/>
  <c r="Q19" i="68" s="1"/>
  <c r="X127" i="67"/>
  <c r="X5" i="57"/>
  <c r="X127" i="68" s="1"/>
  <c r="T14" i="67"/>
  <c r="T9" i="85"/>
  <c r="T9" i="86" s="1"/>
  <c r="T6" i="86"/>
  <c r="R9" i="32"/>
  <c r="R9" i="57" s="1"/>
  <c r="R131" i="68" s="1"/>
  <c r="D126" i="67"/>
  <c r="Q16" i="67"/>
  <c r="V126" i="67"/>
  <c r="V4" i="57"/>
  <c r="V126" i="68" s="1"/>
  <c r="J9" i="32"/>
  <c r="J9" i="57" s="1"/>
  <c r="J131" i="68" s="1"/>
  <c r="J6" i="57"/>
  <c r="J128" i="68" s="1"/>
  <c r="V127" i="67"/>
  <c r="V5" i="57"/>
  <c r="V127" i="68" s="1"/>
  <c r="J126" i="67"/>
  <c r="J4" i="57"/>
  <c r="J126" i="68" s="1"/>
  <c r="R126" i="67"/>
  <c r="R4" i="57"/>
  <c r="R126" i="68" s="1"/>
  <c r="R16" i="67"/>
  <c r="S127" i="67"/>
  <c r="S5" i="57"/>
  <c r="S127" i="68" s="1"/>
  <c r="K9" i="32"/>
  <c r="K9" i="57" s="1"/>
  <c r="K131" i="68" s="1"/>
  <c r="K6" i="57"/>
  <c r="K128" i="68" s="1"/>
  <c r="J127" i="67"/>
  <c r="J5" i="57"/>
  <c r="J127" i="68" s="1"/>
  <c r="N124" i="67"/>
  <c r="N2" i="57"/>
  <c r="N124" i="68" s="1"/>
  <c r="N126" i="67"/>
  <c r="N4" i="57"/>
  <c r="N126" i="68" s="1"/>
  <c r="E124" i="67"/>
  <c r="E2" i="57"/>
  <c r="E124" i="68" s="1"/>
  <c r="E126" i="67"/>
  <c r="E4" i="57"/>
  <c r="E126" i="68" s="1"/>
  <c r="AB7" i="57"/>
  <c r="AC7" i="57" s="1"/>
  <c r="AD7" i="57" s="1"/>
  <c r="AE7" i="57" s="1"/>
  <c r="AF7" i="57" s="1"/>
  <c r="AG7" i="57" s="1"/>
  <c r="AH7" i="57" s="1"/>
  <c r="AI7" i="57" s="1"/>
  <c r="AJ7" i="57" s="1"/>
  <c r="AK7" i="57" s="1"/>
  <c r="AL7" i="57" s="1"/>
  <c r="AM7" i="57" s="1"/>
  <c r="AN7" i="57" s="1"/>
  <c r="AO7" i="57" s="1"/>
  <c r="AP7" i="57" s="1"/>
  <c r="AQ7" i="57" s="1"/>
  <c r="AR7" i="57" s="1"/>
  <c r="AS7" i="57" s="1"/>
  <c r="AT7" i="57" s="1"/>
  <c r="AU7" i="57" s="1"/>
  <c r="AV7" i="57" s="1"/>
  <c r="AW7" i="57" s="1"/>
  <c r="AX7" i="57" s="1"/>
  <c r="AY7" i="57" s="1"/>
  <c r="AZ7" i="57" s="1"/>
  <c r="BA7" i="57" s="1"/>
  <c r="BB7" i="57" s="1"/>
  <c r="BC7" i="57" s="1"/>
  <c r="BD7" i="57" s="1"/>
  <c r="BE7" i="57" s="1"/>
  <c r="BF7" i="57" s="1"/>
  <c r="BG7" i="57" s="1"/>
  <c r="BH7" i="57" s="1"/>
  <c r="BI7" i="57" s="1"/>
  <c r="BJ7" i="57" s="1"/>
  <c r="BK7" i="57" s="1"/>
  <c r="BL7" i="57" s="1"/>
  <c r="BM7" i="57" s="1"/>
  <c r="BN7" i="57" s="1"/>
  <c r="BO7" i="57" s="1"/>
  <c r="BP7" i="57" s="1"/>
  <c r="BQ7" i="57" s="1"/>
  <c r="BR7" i="57" s="1"/>
  <c r="BS7" i="57" s="1"/>
  <c r="BT7" i="57" s="1"/>
  <c r="BU7" i="57" s="1"/>
  <c r="BV7" i="57" s="1"/>
  <c r="BW7" i="57" s="1"/>
  <c r="BX7" i="57" s="1"/>
  <c r="BY7" i="57" s="1"/>
  <c r="AA129" i="68"/>
  <c r="D7" i="85"/>
  <c r="D7" i="86" s="1"/>
  <c r="D3" i="86"/>
  <c r="E9" i="32"/>
  <c r="E9" i="57" s="1"/>
  <c r="E131" i="68" s="1"/>
  <c r="E6" i="57"/>
  <c r="E128" i="68" s="1"/>
  <c r="O2" i="5"/>
  <c r="O2" i="39" s="1"/>
  <c r="R2" i="5"/>
  <c r="R2" i="39" s="1"/>
  <c r="D9" i="85"/>
  <c r="D9" i="86" s="1"/>
  <c r="D6" i="86"/>
  <c r="N84" i="67"/>
  <c r="X7" i="7"/>
  <c r="X7" i="75" s="1"/>
  <c r="X19" i="68" s="1"/>
  <c r="V14" i="67"/>
  <c r="E127" i="67"/>
  <c r="E5" i="57"/>
  <c r="E127" i="68" s="1"/>
  <c r="AB8" i="57"/>
  <c r="AC8" i="57" s="1"/>
  <c r="AD8" i="57" s="1"/>
  <c r="AE8" i="57" s="1"/>
  <c r="AF8" i="57" s="1"/>
  <c r="AG8" i="57" s="1"/>
  <c r="AH8" i="57" s="1"/>
  <c r="AI8" i="57" s="1"/>
  <c r="AJ8" i="57" s="1"/>
  <c r="AK8" i="57" s="1"/>
  <c r="AL8" i="57" s="1"/>
  <c r="AM8" i="57" s="1"/>
  <c r="AN8" i="57" s="1"/>
  <c r="AO8" i="57" s="1"/>
  <c r="AP8" i="57" s="1"/>
  <c r="AQ8" i="57" s="1"/>
  <c r="AR8" i="57" s="1"/>
  <c r="AS8" i="57" s="1"/>
  <c r="AT8" i="57" s="1"/>
  <c r="AU8" i="57" s="1"/>
  <c r="AV8" i="57" s="1"/>
  <c r="AW8" i="57" s="1"/>
  <c r="AX8" i="57" s="1"/>
  <c r="AY8" i="57" s="1"/>
  <c r="AZ8" i="57" s="1"/>
  <c r="BA8" i="57" s="1"/>
  <c r="BB8" i="57" s="1"/>
  <c r="BC8" i="57" s="1"/>
  <c r="BD8" i="57" s="1"/>
  <c r="BE8" i="57" s="1"/>
  <c r="BF8" i="57" s="1"/>
  <c r="BG8" i="57" s="1"/>
  <c r="BH8" i="57" s="1"/>
  <c r="BI8" i="57" s="1"/>
  <c r="BJ8" i="57" s="1"/>
  <c r="BK8" i="57" s="1"/>
  <c r="BL8" i="57" s="1"/>
  <c r="BM8" i="57" s="1"/>
  <c r="BN8" i="57" s="1"/>
  <c r="BO8" i="57" s="1"/>
  <c r="BP8" i="57" s="1"/>
  <c r="BQ8" i="57" s="1"/>
  <c r="BR8" i="57" s="1"/>
  <c r="BS8" i="57" s="1"/>
  <c r="BT8" i="57" s="1"/>
  <c r="BU8" i="57" s="1"/>
  <c r="BV8" i="57" s="1"/>
  <c r="BW8" i="57" s="1"/>
  <c r="BX8" i="57" s="1"/>
  <c r="BY8" i="57" s="1"/>
  <c r="AA130" i="68"/>
  <c r="K126" i="67"/>
  <c r="U9" i="7"/>
  <c r="U9" i="75" s="1"/>
  <c r="U21" i="68" s="1"/>
  <c r="K127" i="67"/>
  <c r="K5" i="57"/>
  <c r="K127" i="68" s="1"/>
  <c r="N9" i="32"/>
  <c r="N9" i="57" s="1"/>
  <c r="N131" i="68" s="1"/>
  <c r="N6" i="57"/>
  <c r="N128" i="68" s="1"/>
  <c r="Y44" i="67"/>
  <c r="X9" i="7"/>
  <c r="X9" i="75" s="1"/>
  <c r="X21" i="68" s="1"/>
  <c r="Z127" i="67"/>
  <c r="AA9" i="32"/>
  <c r="AA9" i="57" s="1"/>
  <c r="AB9" i="57" s="1"/>
  <c r="AC9" i="57" s="1"/>
  <c r="AD9" i="57" s="1"/>
  <c r="AE9" i="57" s="1"/>
  <c r="AF9" i="57" s="1"/>
  <c r="AG9" i="57" s="1"/>
  <c r="AH9" i="57" s="1"/>
  <c r="AI9" i="57" s="1"/>
  <c r="AJ9" i="57" s="1"/>
  <c r="AK9" i="57" s="1"/>
  <c r="AL9" i="57" s="1"/>
  <c r="AM9" i="57" s="1"/>
  <c r="AN9" i="57" s="1"/>
  <c r="AO9" i="57" s="1"/>
  <c r="AP9" i="57" s="1"/>
  <c r="AQ9" i="57" s="1"/>
  <c r="AR9" i="57" s="1"/>
  <c r="AS9" i="57" s="1"/>
  <c r="AT9" i="57" s="1"/>
  <c r="AU9" i="57" s="1"/>
  <c r="AV9" i="57" s="1"/>
  <c r="AW9" i="57" s="1"/>
  <c r="AX9" i="57" s="1"/>
  <c r="AY9" i="57" s="1"/>
  <c r="AZ9" i="57" s="1"/>
  <c r="BA9" i="57" s="1"/>
  <c r="BB9" i="57" s="1"/>
  <c r="BC9" i="57" s="1"/>
  <c r="BD9" i="57" s="1"/>
  <c r="BE9" i="57" s="1"/>
  <c r="BF9" i="57" s="1"/>
  <c r="BG9" i="57" s="1"/>
  <c r="BH9" i="57" s="1"/>
  <c r="BI9" i="57" s="1"/>
  <c r="BJ9" i="57" s="1"/>
  <c r="BK9" i="57" s="1"/>
  <c r="BL9" i="57" s="1"/>
  <c r="BM9" i="57" s="1"/>
  <c r="BN9" i="57" s="1"/>
  <c r="BO9" i="57" s="1"/>
  <c r="BP9" i="57" s="1"/>
  <c r="BQ9" i="57" s="1"/>
  <c r="BR9" i="57" s="1"/>
  <c r="BS9" i="57" s="1"/>
  <c r="BT9" i="57" s="1"/>
  <c r="BU9" i="57" s="1"/>
  <c r="BV9" i="57" s="1"/>
  <c r="BW9" i="57" s="1"/>
  <c r="BX9" i="57" s="1"/>
  <c r="BY9" i="57" s="1"/>
  <c r="AA6" i="57"/>
  <c r="AA128" i="68" s="1"/>
  <c r="AB3" i="57"/>
  <c r="AC3" i="57" s="1"/>
  <c r="AD3" i="57" s="1"/>
  <c r="AE3" i="57" s="1"/>
  <c r="AF3" i="57" s="1"/>
  <c r="AG3" i="57" s="1"/>
  <c r="AH3" i="57" s="1"/>
  <c r="AI3" i="57" s="1"/>
  <c r="AJ3" i="57" s="1"/>
  <c r="AK3" i="57" s="1"/>
  <c r="AL3" i="57" s="1"/>
  <c r="AM3" i="57" s="1"/>
  <c r="AN3" i="57" s="1"/>
  <c r="AO3" i="57" s="1"/>
  <c r="AP3" i="57" s="1"/>
  <c r="AQ3" i="57" s="1"/>
  <c r="AR3" i="57" s="1"/>
  <c r="AS3" i="57" s="1"/>
  <c r="AT3" i="57" s="1"/>
  <c r="AU3" i="57" s="1"/>
  <c r="AV3" i="57" s="1"/>
  <c r="AW3" i="57" s="1"/>
  <c r="AX3" i="57" s="1"/>
  <c r="AY3" i="57" s="1"/>
  <c r="AZ3" i="57" s="1"/>
  <c r="BA3" i="57" s="1"/>
  <c r="BB3" i="57" s="1"/>
  <c r="BC3" i="57" s="1"/>
  <c r="BD3" i="57" s="1"/>
  <c r="BE3" i="57" s="1"/>
  <c r="BF3" i="57" s="1"/>
  <c r="BG3" i="57" s="1"/>
  <c r="BH3" i="57" s="1"/>
  <c r="BI3" i="57" s="1"/>
  <c r="BJ3" i="57" s="1"/>
  <c r="BK3" i="57" s="1"/>
  <c r="BL3" i="57" s="1"/>
  <c r="BM3" i="57" s="1"/>
  <c r="BN3" i="57" s="1"/>
  <c r="BO3" i="57" s="1"/>
  <c r="BP3" i="57" s="1"/>
  <c r="BQ3" i="57" s="1"/>
  <c r="BR3" i="57" s="1"/>
  <c r="BS3" i="57" s="1"/>
  <c r="BT3" i="57" s="1"/>
  <c r="BU3" i="57" s="1"/>
  <c r="BV3" i="57" s="1"/>
  <c r="BW3" i="57" s="1"/>
  <c r="BX3" i="57" s="1"/>
  <c r="BY3" i="57" s="1"/>
  <c r="AA125" i="68"/>
  <c r="O124" i="67"/>
  <c r="O2" i="57"/>
  <c r="O124" i="68" s="1"/>
  <c r="W86" i="67"/>
  <c r="J84" i="67"/>
  <c r="H84" i="67"/>
  <c r="Y86" i="67"/>
  <c r="P87" i="67"/>
  <c r="V87" i="67"/>
  <c r="AB2" i="12"/>
  <c r="AC2" i="12" s="1"/>
  <c r="AD2" i="12" s="1"/>
  <c r="AE2" i="12" s="1"/>
  <c r="AF2" i="12" s="1"/>
  <c r="AG2" i="12" s="1"/>
  <c r="AH2" i="12" s="1"/>
  <c r="AI2" i="12" s="1"/>
  <c r="AJ2" i="12" s="1"/>
  <c r="AK2" i="12" s="1"/>
  <c r="AL2" i="12" s="1"/>
  <c r="AM2" i="12" s="1"/>
  <c r="AN2" i="12" s="1"/>
  <c r="AO2" i="12" s="1"/>
  <c r="AP2" i="12" s="1"/>
  <c r="AQ2" i="12" s="1"/>
  <c r="AR2" i="12" s="1"/>
  <c r="AS2" i="12" s="1"/>
  <c r="AT2" i="12" s="1"/>
  <c r="AU2" i="12" s="1"/>
  <c r="AV2" i="12" s="1"/>
  <c r="AW2" i="12" s="1"/>
  <c r="AX2" i="12" s="1"/>
  <c r="AY2" i="12" s="1"/>
  <c r="AZ2" i="12" s="1"/>
  <c r="BA2" i="12" s="1"/>
  <c r="BB2" i="12" s="1"/>
  <c r="BC2" i="12" s="1"/>
  <c r="BD2" i="12" s="1"/>
  <c r="BE2" i="12" s="1"/>
  <c r="BF2" i="12" s="1"/>
  <c r="BG2" i="12" s="1"/>
  <c r="BH2" i="12" s="1"/>
  <c r="BI2" i="12" s="1"/>
  <c r="BJ2" i="12" s="1"/>
  <c r="BK2" i="12" s="1"/>
  <c r="BL2" i="12" s="1"/>
  <c r="BM2" i="12" s="1"/>
  <c r="BN2" i="12" s="1"/>
  <c r="BO2" i="12" s="1"/>
  <c r="BP2" i="12" s="1"/>
  <c r="BQ2" i="12" s="1"/>
  <c r="BR2" i="12" s="1"/>
  <c r="BS2" i="12" s="1"/>
  <c r="BT2" i="12" s="1"/>
  <c r="BU2" i="12" s="1"/>
  <c r="BV2" i="12" s="1"/>
  <c r="BW2" i="12" s="1"/>
  <c r="BX2" i="12" s="1"/>
  <c r="BY2" i="12" s="1"/>
  <c r="Y84" i="67"/>
  <c r="AB4" i="12"/>
  <c r="AC4" i="12" s="1"/>
  <c r="AD4" i="12" s="1"/>
  <c r="AE4" i="12" s="1"/>
  <c r="AF4" i="12" s="1"/>
  <c r="AG4" i="12" s="1"/>
  <c r="AH4" i="12" s="1"/>
  <c r="AI4" i="12" s="1"/>
  <c r="AJ4" i="12" s="1"/>
  <c r="AK4" i="12" s="1"/>
  <c r="AL4" i="12" s="1"/>
  <c r="AM4" i="12" s="1"/>
  <c r="AN4" i="12" s="1"/>
  <c r="AO4" i="12" s="1"/>
  <c r="AP4" i="12" s="1"/>
  <c r="AQ4" i="12" s="1"/>
  <c r="AR4" i="12" s="1"/>
  <c r="AS4" i="12" s="1"/>
  <c r="AT4" i="12" s="1"/>
  <c r="AU4" i="12" s="1"/>
  <c r="AV4" i="12" s="1"/>
  <c r="AW4" i="12" s="1"/>
  <c r="AX4" i="12" s="1"/>
  <c r="AY4" i="12" s="1"/>
  <c r="AZ4" i="12" s="1"/>
  <c r="BA4" i="12" s="1"/>
  <c r="BB4" i="12" s="1"/>
  <c r="BC4" i="12" s="1"/>
  <c r="BD4" i="12" s="1"/>
  <c r="BE4" i="12" s="1"/>
  <c r="BF4" i="12" s="1"/>
  <c r="BG4" i="12" s="1"/>
  <c r="BH4" i="12" s="1"/>
  <c r="BI4" i="12" s="1"/>
  <c r="BJ4" i="12" s="1"/>
  <c r="BK4" i="12" s="1"/>
  <c r="BL4" i="12" s="1"/>
  <c r="BM4" i="12" s="1"/>
  <c r="BN4" i="12" s="1"/>
  <c r="BO4" i="12" s="1"/>
  <c r="BP4" i="12" s="1"/>
  <c r="BQ4" i="12" s="1"/>
  <c r="BR4" i="12" s="1"/>
  <c r="BS4" i="12" s="1"/>
  <c r="BT4" i="12" s="1"/>
  <c r="BU4" i="12" s="1"/>
  <c r="BV4" i="12" s="1"/>
  <c r="BW4" i="12" s="1"/>
  <c r="BX4" i="12" s="1"/>
  <c r="BY4" i="12" s="1"/>
  <c r="Y87" i="67"/>
  <c r="AB5" i="12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T87" i="67"/>
  <c r="H87" i="67"/>
  <c r="R84" i="67"/>
  <c r="R87" i="67"/>
  <c r="I84" i="67"/>
  <c r="Q86" i="67"/>
  <c r="Q87" i="67"/>
  <c r="U84" i="67"/>
  <c r="Q84" i="67"/>
  <c r="P86" i="67"/>
  <c r="P84" i="67"/>
  <c r="T84" i="67"/>
  <c r="K86" i="67"/>
  <c r="K84" i="67"/>
  <c r="K87" i="67"/>
  <c r="O84" i="67"/>
  <c r="I86" i="67"/>
  <c r="J87" i="67"/>
  <c r="O86" i="67"/>
  <c r="I87" i="67"/>
  <c r="O87" i="67"/>
  <c r="N44" i="67"/>
  <c r="L44" i="67"/>
  <c r="I44" i="67"/>
  <c r="J44" i="67"/>
  <c r="F44" i="67"/>
  <c r="P44" i="67"/>
  <c r="O44" i="67"/>
  <c r="W7" i="16"/>
  <c r="W7" i="46" s="1"/>
  <c r="W3" i="46"/>
  <c r="D7" i="7"/>
  <c r="D7" i="75" s="1"/>
  <c r="D3" i="75"/>
  <c r="W9" i="16"/>
  <c r="W9" i="46" s="1"/>
  <c r="W6" i="46"/>
  <c r="X9" i="16"/>
  <c r="X9" i="46" s="1"/>
  <c r="X6" i="46"/>
  <c r="U7" i="49"/>
  <c r="U69" i="68" s="1"/>
  <c r="U6" i="49"/>
  <c r="U68" i="68" s="1"/>
  <c r="U4" i="49"/>
  <c r="U66" i="68" s="1"/>
  <c r="U5" i="49"/>
  <c r="U67" i="68" s="1"/>
  <c r="U8" i="49"/>
  <c r="U70" i="68" s="1"/>
  <c r="U3" i="49"/>
  <c r="U65" i="68" s="1"/>
  <c r="U9" i="49"/>
  <c r="U71" i="68" s="1"/>
  <c r="U2" i="11"/>
  <c r="U2" i="49" s="1"/>
  <c r="U64" i="68" s="1"/>
  <c r="Q44" i="67"/>
  <c r="N7" i="16"/>
  <c r="N7" i="46" s="1"/>
  <c r="N3" i="46"/>
  <c r="Z17" i="67"/>
  <c r="T7" i="16"/>
  <c r="T7" i="46" s="1"/>
  <c r="T3" i="46"/>
  <c r="W16" i="67"/>
  <c r="O9" i="16"/>
  <c r="O9" i="46" s="1"/>
  <c r="O6" i="46"/>
  <c r="M2" i="48"/>
  <c r="M54" i="68" s="1"/>
  <c r="M55" i="68"/>
  <c r="G84" i="67"/>
  <c r="S9" i="7"/>
  <c r="S9" i="75" s="1"/>
  <c r="S21" i="68" s="1"/>
  <c r="T9" i="16"/>
  <c r="T9" i="46" s="1"/>
  <c r="T6" i="46"/>
  <c r="K7" i="16"/>
  <c r="K7" i="46" s="1"/>
  <c r="K3" i="46"/>
  <c r="W17" i="67"/>
  <c r="F2" i="5"/>
  <c r="F2" i="39" s="1"/>
  <c r="O7" i="16"/>
  <c r="O7" i="46" s="1"/>
  <c r="O3" i="46"/>
  <c r="Q17" i="67"/>
  <c r="E9" i="16"/>
  <c r="E9" i="46" s="1"/>
  <c r="E6" i="46"/>
  <c r="B4" i="39"/>
  <c r="B2" i="5"/>
  <c r="B2" i="39" s="1"/>
  <c r="Y2" i="48"/>
  <c r="Y54" i="68" s="1"/>
  <c r="I2" i="48"/>
  <c r="I54" i="68" s="1"/>
  <c r="I55" i="68"/>
  <c r="R8" i="49"/>
  <c r="R70" i="68" s="1"/>
  <c r="R3" i="49"/>
  <c r="R65" i="68" s="1"/>
  <c r="R4" i="49"/>
  <c r="R66" i="68" s="1"/>
  <c r="R5" i="49"/>
  <c r="R67" i="68" s="1"/>
  <c r="R6" i="49"/>
  <c r="R68" i="68" s="1"/>
  <c r="R2" i="11"/>
  <c r="R2" i="49" s="1"/>
  <c r="R64" i="68" s="1"/>
  <c r="D6" i="49"/>
  <c r="D68" i="68" s="1"/>
  <c r="D8" i="49"/>
  <c r="D70" i="68" s="1"/>
  <c r="D4" i="49"/>
  <c r="D66" i="68" s="1"/>
  <c r="D5" i="49"/>
  <c r="D67" i="68" s="1"/>
  <c r="D3" i="49"/>
  <c r="D65" i="68" s="1"/>
  <c r="D2" i="11"/>
  <c r="G5" i="49"/>
  <c r="G67" i="68" s="1"/>
  <c r="G4" i="49"/>
  <c r="G66" i="68" s="1"/>
  <c r="G8" i="49"/>
  <c r="G70" i="68" s="1"/>
  <c r="G3" i="49"/>
  <c r="G65" i="68" s="1"/>
  <c r="G6" i="49"/>
  <c r="G68" i="68" s="1"/>
  <c r="G2" i="11"/>
  <c r="G2" i="49" s="1"/>
  <c r="G64" i="68" s="1"/>
  <c r="O3" i="49"/>
  <c r="O65" i="68" s="1"/>
  <c r="O8" i="49"/>
  <c r="O70" i="68" s="1"/>
  <c r="O4" i="49"/>
  <c r="O66" i="68" s="1"/>
  <c r="O5" i="49"/>
  <c r="O67" i="68" s="1"/>
  <c r="O6" i="49"/>
  <c r="O68" i="68" s="1"/>
  <c r="O2" i="11"/>
  <c r="O2" i="49" s="1"/>
  <c r="O64" i="68" s="1"/>
  <c r="B6" i="49"/>
  <c r="B68" i="68" s="1"/>
  <c r="B5" i="49"/>
  <c r="B67" i="68" s="1"/>
  <c r="B8" i="49"/>
  <c r="B70" i="68" s="1"/>
  <c r="B4" i="49"/>
  <c r="B66" i="68" s="1"/>
  <c r="B3" i="49"/>
  <c r="B65" i="68" s="1"/>
  <c r="B2" i="11"/>
  <c r="T7" i="49"/>
  <c r="T69" i="68" s="1"/>
  <c r="T6" i="49"/>
  <c r="T68" i="68" s="1"/>
  <c r="T4" i="49"/>
  <c r="T66" i="68" s="1"/>
  <c r="T5" i="49"/>
  <c r="T67" i="68" s="1"/>
  <c r="T8" i="49"/>
  <c r="T70" i="68" s="1"/>
  <c r="T9" i="49"/>
  <c r="T71" i="68" s="1"/>
  <c r="T3" i="49"/>
  <c r="T65" i="68" s="1"/>
  <c r="T2" i="11"/>
  <c r="T2" i="49" s="1"/>
  <c r="T64" i="68" s="1"/>
  <c r="G86" i="67"/>
  <c r="S7" i="7"/>
  <c r="S7" i="75" s="1"/>
  <c r="S19" i="68" s="1"/>
  <c r="K9" i="16"/>
  <c r="K9" i="46" s="1"/>
  <c r="K6" i="46"/>
  <c r="J2" i="5"/>
  <c r="J2" i="39" s="1"/>
  <c r="E7" i="16"/>
  <c r="E7" i="46" s="1"/>
  <c r="E3" i="46"/>
  <c r="S2" i="48"/>
  <c r="S54" i="68" s="1"/>
  <c r="AB6" i="51"/>
  <c r="AC6" i="51" s="1"/>
  <c r="AD6" i="51" s="1"/>
  <c r="AE6" i="51" s="1"/>
  <c r="AF6" i="51" s="1"/>
  <c r="AG6" i="51" s="1"/>
  <c r="AH6" i="51" s="1"/>
  <c r="AI6" i="51" s="1"/>
  <c r="AJ6" i="51" s="1"/>
  <c r="AK6" i="51" s="1"/>
  <c r="AL6" i="51" s="1"/>
  <c r="AM6" i="51" s="1"/>
  <c r="AN6" i="51" s="1"/>
  <c r="AO6" i="51" s="1"/>
  <c r="AP6" i="51" s="1"/>
  <c r="AQ6" i="51" s="1"/>
  <c r="AR6" i="51" s="1"/>
  <c r="AS6" i="51" s="1"/>
  <c r="AT6" i="51" s="1"/>
  <c r="AU6" i="51" s="1"/>
  <c r="AV6" i="51" s="1"/>
  <c r="AW6" i="51" s="1"/>
  <c r="AX6" i="51" s="1"/>
  <c r="AY6" i="51" s="1"/>
  <c r="AZ6" i="51" s="1"/>
  <c r="BA6" i="51" s="1"/>
  <c r="BB6" i="51" s="1"/>
  <c r="BC6" i="51" s="1"/>
  <c r="BD6" i="51" s="1"/>
  <c r="BE6" i="51" s="1"/>
  <c r="BF6" i="51" s="1"/>
  <c r="BG6" i="51" s="1"/>
  <c r="BH6" i="51" s="1"/>
  <c r="BI6" i="51" s="1"/>
  <c r="BJ6" i="51" s="1"/>
  <c r="BK6" i="51" s="1"/>
  <c r="BL6" i="51" s="1"/>
  <c r="BM6" i="51" s="1"/>
  <c r="BN6" i="51" s="1"/>
  <c r="BO6" i="51" s="1"/>
  <c r="BP6" i="51" s="1"/>
  <c r="BQ6" i="51" s="1"/>
  <c r="BR6" i="51" s="1"/>
  <c r="BS6" i="51" s="1"/>
  <c r="BT6" i="51" s="1"/>
  <c r="BU6" i="51" s="1"/>
  <c r="BV6" i="51" s="1"/>
  <c r="BW6" i="51" s="1"/>
  <c r="BX6" i="51" s="1"/>
  <c r="BY6" i="51" s="1"/>
  <c r="AA88" i="68"/>
  <c r="T44" i="67"/>
  <c r="AA5" i="39"/>
  <c r="AB5" i="39" s="1"/>
  <c r="AC5" i="39" s="1"/>
  <c r="AD5" i="39" s="1"/>
  <c r="AE5" i="39" s="1"/>
  <c r="AF5" i="39" s="1"/>
  <c r="AG5" i="39" s="1"/>
  <c r="AH5" i="39" s="1"/>
  <c r="AI5" i="39" s="1"/>
  <c r="AJ5" i="39" s="1"/>
  <c r="AK5" i="39" s="1"/>
  <c r="AL5" i="39" s="1"/>
  <c r="AM5" i="39" s="1"/>
  <c r="AN5" i="39" s="1"/>
  <c r="AO5" i="39" s="1"/>
  <c r="AP5" i="39" s="1"/>
  <c r="AQ5" i="39" s="1"/>
  <c r="AR5" i="39" s="1"/>
  <c r="AS5" i="39" s="1"/>
  <c r="AT5" i="39" s="1"/>
  <c r="AU5" i="39" s="1"/>
  <c r="AV5" i="39" s="1"/>
  <c r="AW5" i="39" s="1"/>
  <c r="AX5" i="39" s="1"/>
  <c r="AY5" i="39" s="1"/>
  <c r="AZ5" i="39" s="1"/>
  <c r="BA5" i="39" s="1"/>
  <c r="BB5" i="39" s="1"/>
  <c r="BC5" i="39" s="1"/>
  <c r="BD5" i="39" s="1"/>
  <c r="BE5" i="39" s="1"/>
  <c r="BF5" i="39" s="1"/>
  <c r="BG5" i="39" s="1"/>
  <c r="BH5" i="39" s="1"/>
  <c r="BI5" i="39" s="1"/>
  <c r="BJ5" i="39" s="1"/>
  <c r="BK5" i="39" s="1"/>
  <c r="BL5" i="39" s="1"/>
  <c r="BM5" i="39" s="1"/>
  <c r="BN5" i="39" s="1"/>
  <c r="BO5" i="39" s="1"/>
  <c r="BP5" i="39" s="1"/>
  <c r="BQ5" i="39" s="1"/>
  <c r="BR5" i="39" s="1"/>
  <c r="BS5" i="39" s="1"/>
  <c r="BT5" i="39" s="1"/>
  <c r="BU5" i="39" s="1"/>
  <c r="BV5" i="39" s="1"/>
  <c r="BW5" i="39" s="1"/>
  <c r="BX5" i="39" s="1"/>
  <c r="BY5" i="39" s="1"/>
  <c r="AB5" i="5"/>
  <c r="AC5" i="5" s="1"/>
  <c r="AD5" i="5" s="1"/>
  <c r="AE5" i="5" s="1"/>
  <c r="AF5" i="5" s="1"/>
  <c r="AG5" i="5" s="1"/>
  <c r="AH5" i="5" s="1"/>
  <c r="AI5" i="5" s="1"/>
  <c r="AJ5" i="5" s="1"/>
  <c r="AK5" i="5" s="1"/>
  <c r="AL5" i="5" s="1"/>
  <c r="AM5" i="5" s="1"/>
  <c r="AN5" i="5" s="1"/>
  <c r="AO5" i="5" s="1"/>
  <c r="AP5" i="5" s="1"/>
  <c r="AQ5" i="5" s="1"/>
  <c r="AR5" i="5" s="1"/>
  <c r="AS5" i="5" s="1"/>
  <c r="AT5" i="5" s="1"/>
  <c r="AU5" i="5" s="1"/>
  <c r="AV5" i="5" s="1"/>
  <c r="AW5" i="5" s="1"/>
  <c r="AX5" i="5" s="1"/>
  <c r="AY5" i="5" s="1"/>
  <c r="AZ5" i="5" s="1"/>
  <c r="BA5" i="5" s="1"/>
  <c r="BB5" i="5" s="1"/>
  <c r="BC5" i="5" s="1"/>
  <c r="BD5" i="5" s="1"/>
  <c r="BE5" i="5" s="1"/>
  <c r="BF5" i="5" s="1"/>
  <c r="BG5" i="5" s="1"/>
  <c r="BH5" i="5" s="1"/>
  <c r="BI5" i="5" s="1"/>
  <c r="BJ5" i="5" s="1"/>
  <c r="BK5" i="5" s="1"/>
  <c r="BL5" i="5" s="1"/>
  <c r="BM5" i="5" s="1"/>
  <c r="BN5" i="5" s="1"/>
  <c r="BO5" i="5" s="1"/>
  <c r="BP5" i="5" s="1"/>
  <c r="BQ5" i="5" s="1"/>
  <c r="BR5" i="5" s="1"/>
  <c r="BS5" i="5" s="1"/>
  <c r="BT5" i="5" s="1"/>
  <c r="BU5" i="5" s="1"/>
  <c r="BV5" i="5" s="1"/>
  <c r="BW5" i="5" s="1"/>
  <c r="BX5" i="5" s="1"/>
  <c r="BY5" i="5" s="1"/>
  <c r="M2" i="5"/>
  <c r="M2" i="39" s="1"/>
  <c r="P2" i="48"/>
  <c r="P54" i="68" s="1"/>
  <c r="H9" i="16"/>
  <c r="H9" i="46" s="1"/>
  <c r="H6" i="46"/>
  <c r="N7" i="7"/>
  <c r="N7" i="75" s="1"/>
  <c r="N19" i="68" s="1"/>
  <c r="AB3" i="51"/>
  <c r="AC3" i="51" s="1"/>
  <c r="AD3" i="51" s="1"/>
  <c r="AE3" i="51" s="1"/>
  <c r="AF3" i="51" s="1"/>
  <c r="AG3" i="51" s="1"/>
  <c r="AH3" i="51" s="1"/>
  <c r="AI3" i="51" s="1"/>
  <c r="AJ3" i="51" s="1"/>
  <c r="AK3" i="51" s="1"/>
  <c r="AL3" i="51" s="1"/>
  <c r="AM3" i="51" s="1"/>
  <c r="AN3" i="51" s="1"/>
  <c r="AO3" i="51" s="1"/>
  <c r="AP3" i="51" s="1"/>
  <c r="AQ3" i="51" s="1"/>
  <c r="AR3" i="51" s="1"/>
  <c r="AS3" i="51" s="1"/>
  <c r="AT3" i="51" s="1"/>
  <c r="AU3" i="51" s="1"/>
  <c r="AV3" i="51" s="1"/>
  <c r="AW3" i="51" s="1"/>
  <c r="AX3" i="51" s="1"/>
  <c r="AY3" i="51" s="1"/>
  <c r="AZ3" i="51" s="1"/>
  <c r="BA3" i="51" s="1"/>
  <c r="BB3" i="51" s="1"/>
  <c r="BC3" i="51" s="1"/>
  <c r="BD3" i="51" s="1"/>
  <c r="BE3" i="51" s="1"/>
  <c r="BF3" i="51" s="1"/>
  <c r="BG3" i="51" s="1"/>
  <c r="BH3" i="51" s="1"/>
  <c r="BI3" i="51" s="1"/>
  <c r="BJ3" i="51" s="1"/>
  <c r="BK3" i="51" s="1"/>
  <c r="BL3" i="51" s="1"/>
  <c r="BM3" i="51" s="1"/>
  <c r="BN3" i="51" s="1"/>
  <c r="BO3" i="51" s="1"/>
  <c r="BP3" i="51" s="1"/>
  <c r="BQ3" i="51" s="1"/>
  <c r="BR3" i="51" s="1"/>
  <c r="BS3" i="51" s="1"/>
  <c r="BT3" i="51" s="1"/>
  <c r="BU3" i="51" s="1"/>
  <c r="BV3" i="51" s="1"/>
  <c r="BW3" i="51" s="1"/>
  <c r="BX3" i="51" s="1"/>
  <c r="BY3" i="51" s="1"/>
  <c r="AA85" i="68"/>
  <c r="G9" i="16"/>
  <c r="G9" i="46" s="1"/>
  <c r="G6" i="46"/>
  <c r="M44" i="67"/>
  <c r="AA5" i="49"/>
  <c r="AA6" i="49"/>
  <c r="AA7" i="49"/>
  <c r="AA8" i="49"/>
  <c r="AA3" i="49"/>
  <c r="AA4" i="49"/>
  <c r="AA9" i="49"/>
  <c r="AA2" i="11"/>
  <c r="AA2" i="49" s="1"/>
  <c r="AB2" i="49" s="1"/>
  <c r="AC2" i="49" s="1"/>
  <c r="AD2" i="49" s="1"/>
  <c r="AE2" i="49" s="1"/>
  <c r="AF2" i="49" s="1"/>
  <c r="AG2" i="49" s="1"/>
  <c r="AH2" i="49" s="1"/>
  <c r="AI2" i="49" s="1"/>
  <c r="AJ2" i="49" s="1"/>
  <c r="AK2" i="49" s="1"/>
  <c r="AL2" i="49" s="1"/>
  <c r="AM2" i="49" s="1"/>
  <c r="AN2" i="49" s="1"/>
  <c r="AO2" i="49" s="1"/>
  <c r="AP2" i="49" s="1"/>
  <c r="AQ2" i="49" s="1"/>
  <c r="AR2" i="49" s="1"/>
  <c r="AS2" i="49" s="1"/>
  <c r="AT2" i="49" s="1"/>
  <c r="AU2" i="49" s="1"/>
  <c r="AV2" i="49" s="1"/>
  <c r="AW2" i="49" s="1"/>
  <c r="AX2" i="49" s="1"/>
  <c r="AY2" i="49" s="1"/>
  <c r="AZ2" i="49" s="1"/>
  <c r="BA2" i="49" s="1"/>
  <c r="BB2" i="49" s="1"/>
  <c r="BC2" i="49" s="1"/>
  <c r="BD2" i="49" s="1"/>
  <c r="BE2" i="49" s="1"/>
  <c r="BF2" i="49" s="1"/>
  <c r="BG2" i="49" s="1"/>
  <c r="BH2" i="49" s="1"/>
  <c r="BI2" i="49" s="1"/>
  <c r="BJ2" i="49" s="1"/>
  <c r="BK2" i="49" s="1"/>
  <c r="BL2" i="49" s="1"/>
  <c r="BM2" i="49" s="1"/>
  <c r="BN2" i="49" s="1"/>
  <c r="BO2" i="49" s="1"/>
  <c r="BP2" i="49" s="1"/>
  <c r="BQ2" i="49" s="1"/>
  <c r="BR2" i="49" s="1"/>
  <c r="BS2" i="49" s="1"/>
  <c r="BT2" i="49" s="1"/>
  <c r="BU2" i="49" s="1"/>
  <c r="BV2" i="49" s="1"/>
  <c r="BW2" i="49" s="1"/>
  <c r="BX2" i="49" s="1"/>
  <c r="BY2" i="49" s="1"/>
  <c r="S7" i="16"/>
  <c r="S7" i="46" s="1"/>
  <c r="S3" i="46"/>
  <c r="AA9" i="16"/>
  <c r="AA9" i="46" s="1"/>
  <c r="AB9" i="46" s="1"/>
  <c r="AC9" i="46" s="1"/>
  <c r="AD9" i="46" s="1"/>
  <c r="AE9" i="46" s="1"/>
  <c r="AF9" i="46" s="1"/>
  <c r="AG9" i="46" s="1"/>
  <c r="AH9" i="46" s="1"/>
  <c r="AI9" i="46" s="1"/>
  <c r="AJ9" i="46" s="1"/>
  <c r="AK9" i="46" s="1"/>
  <c r="AL9" i="46" s="1"/>
  <c r="AM9" i="46" s="1"/>
  <c r="AN9" i="46" s="1"/>
  <c r="AO9" i="46" s="1"/>
  <c r="AP9" i="46" s="1"/>
  <c r="AQ9" i="46" s="1"/>
  <c r="AR9" i="46" s="1"/>
  <c r="AS9" i="46" s="1"/>
  <c r="AT9" i="46" s="1"/>
  <c r="AU9" i="46" s="1"/>
  <c r="AV9" i="46" s="1"/>
  <c r="AW9" i="46" s="1"/>
  <c r="AX9" i="46" s="1"/>
  <c r="AY9" i="46" s="1"/>
  <c r="AZ9" i="46" s="1"/>
  <c r="BA9" i="46" s="1"/>
  <c r="BB9" i="46" s="1"/>
  <c r="BC9" i="46" s="1"/>
  <c r="BD9" i="46" s="1"/>
  <c r="BE9" i="46" s="1"/>
  <c r="BF9" i="46" s="1"/>
  <c r="BG9" i="46" s="1"/>
  <c r="BH9" i="46" s="1"/>
  <c r="BI9" i="46" s="1"/>
  <c r="BJ9" i="46" s="1"/>
  <c r="BK9" i="46" s="1"/>
  <c r="BL9" i="46" s="1"/>
  <c r="BM9" i="46" s="1"/>
  <c r="BN9" i="46" s="1"/>
  <c r="BO9" i="46" s="1"/>
  <c r="BP9" i="46" s="1"/>
  <c r="BQ9" i="46" s="1"/>
  <c r="BR9" i="46" s="1"/>
  <c r="BS9" i="46" s="1"/>
  <c r="BT9" i="46" s="1"/>
  <c r="BU9" i="46" s="1"/>
  <c r="BV9" i="46" s="1"/>
  <c r="BW9" i="46" s="1"/>
  <c r="BX9" i="46" s="1"/>
  <c r="BY9" i="46" s="1"/>
  <c r="AA6" i="46"/>
  <c r="AB6" i="46" s="1"/>
  <c r="AC6" i="46" s="1"/>
  <c r="AD6" i="46" s="1"/>
  <c r="AE6" i="46" s="1"/>
  <c r="AF6" i="46" s="1"/>
  <c r="AG6" i="46" s="1"/>
  <c r="AH6" i="46" s="1"/>
  <c r="AI6" i="46" s="1"/>
  <c r="AJ6" i="46" s="1"/>
  <c r="AK6" i="46" s="1"/>
  <c r="AL6" i="46" s="1"/>
  <c r="AM6" i="46" s="1"/>
  <c r="AN6" i="46" s="1"/>
  <c r="AO6" i="46" s="1"/>
  <c r="AP6" i="46" s="1"/>
  <c r="AQ6" i="46" s="1"/>
  <c r="AR6" i="46" s="1"/>
  <c r="AS6" i="46" s="1"/>
  <c r="AT6" i="46" s="1"/>
  <c r="AU6" i="46" s="1"/>
  <c r="AV6" i="46" s="1"/>
  <c r="AW6" i="46" s="1"/>
  <c r="AX6" i="46" s="1"/>
  <c r="AY6" i="46" s="1"/>
  <c r="AZ6" i="46" s="1"/>
  <c r="BA6" i="46" s="1"/>
  <c r="BB6" i="46" s="1"/>
  <c r="BC6" i="46" s="1"/>
  <c r="BD6" i="46" s="1"/>
  <c r="BE6" i="46" s="1"/>
  <c r="BF6" i="46" s="1"/>
  <c r="BG6" i="46" s="1"/>
  <c r="BH6" i="46" s="1"/>
  <c r="BI6" i="46" s="1"/>
  <c r="BJ6" i="46" s="1"/>
  <c r="BK6" i="46" s="1"/>
  <c r="BL6" i="46" s="1"/>
  <c r="BM6" i="46" s="1"/>
  <c r="BN6" i="46" s="1"/>
  <c r="BO6" i="46" s="1"/>
  <c r="BP6" i="46" s="1"/>
  <c r="BQ6" i="46" s="1"/>
  <c r="BR6" i="46" s="1"/>
  <c r="BS6" i="46" s="1"/>
  <c r="BT6" i="46" s="1"/>
  <c r="BU6" i="46" s="1"/>
  <c r="BV6" i="46" s="1"/>
  <c r="BW6" i="46" s="1"/>
  <c r="BX6" i="46" s="1"/>
  <c r="BY6" i="46" s="1"/>
  <c r="F7" i="16"/>
  <c r="F7" i="46" s="1"/>
  <c r="F3" i="46"/>
  <c r="N16" i="67"/>
  <c r="C6" i="49"/>
  <c r="C68" i="68" s="1"/>
  <c r="C5" i="49"/>
  <c r="C67" i="68" s="1"/>
  <c r="C8" i="49"/>
  <c r="C70" i="68" s="1"/>
  <c r="C4" i="49"/>
  <c r="C66" i="68" s="1"/>
  <c r="C3" i="49"/>
  <c r="C65" i="68" s="1"/>
  <c r="C2" i="11"/>
  <c r="R2" i="48"/>
  <c r="R54" i="68" s="1"/>
  <c r="R55" i="68"/>
  <c r="V2" i="48"/>
  <c r="V54" i="68" s="1"/>
  <c r="V55" i="68"/>
  <c r="F2" i="48"/>
  <c r="F54" i="68" s="1"/>
  <c r="F55" i="68"/>
  <c r="E4" i="10"/>
  <c r="E4" i="48" s="1"/>
  <c r="D2" i="51"/>
  <c r="E2" i="12"/>
  <c r="E2" i="51" s="1"/>
  <c r="D9" i="16"/>
  <c r="D9" i="46" s="1"/>
  <c r="D6" i="46"/>
  <c r="W9" i="7"/>
  <c r="W9" i="75" s="1"/>
  <c r="W21" i="68" s="1"/>
  <c r="S16" i="67"/>
  <c r="R9" i="7"/>
  <c r="R9" i="75" s="1"/>
  <c r="R21" i="68" s="1"/>
  <c r="R7" i="16"/>
  <c r="R7" i="46" s="1"/>
  <c r="R3" i="46"/>
  <c r="N14" i="67"/>
  <c r="E2" i="5"/>
  <c r="E2" i="39" s="1"/>
  <c r="Q7" i="16"/>
  <c r="Q7" i="46" s="1"/>
  <c r="Q3" i="46"/>
  <c r="W14" i="67"/>
  <c r="G7" i="16"/>
  <c r="G7" i="46" s="1"/>
  <c r="G3" i="46"/>
  <c r="S9" i="16"/>
  <c r="S9" i="46" s="1"/>
  <c r="S6" i="46"/>
  <c r="G87" i="67"/>
  <c r="R9" i="16"/>
  <c r="R9" i="46" s="1"/>
  <c r="R6" i="46"/>
  <c r="X6" i="49"/>
  <c r="X68" i="68" s="1"/>
  <c r="X5" i="49"/>
  <c r="X67" i="68" s="1"/>
  <c r="X4" i="49"/>
  <c r="X66" i="68" s="1"/>
  <c r="X9" i="49"/>
  <c r="X71" i="68" s="1"/>
  <c r="X7" i="49"/>
  <c r="X69" i="68" s="1"/>
  <c r="X8" i="49"/>
  <c r="X70" i="68" s="1"/>
  <c r="X3" i="49"/>
  <c r="X65" i="68" s="1"/>
  <c r="X2" i="11"/>
  <c r="X2" i="49" s="1"/>
  <c r="X64" i="68" s="1"/>
  <c r="M17" i="67"/>
  <c r="V9" i="16"/>
  <c r="V9" i="46" s="1"/>
  <c r="V6" i="46"/>
  <c r="N9" i="7"/>
  <c r="N9" i="75" s="1"/>
  <c r="N21" i="68" s="1"/>
  <c r="J2" i="48"/>
  <c r="J54" i="68" s="1"/>
  <c r="Z2" i="48"/>
  <c r="Z54" i="68" s="1"/>
  <c r="Z55" i="68"/>
  <c r="M2" i="85"/>
  <c r="M2" i="86" s="1"/>
  <c r="F87" i="68"/>
  <c r="Q2" i="48"/>
  <c r="Q54" i="68" s="1"/>
  <c r="Q55" i="68"/>
  <c r="G9" i="7"/>
  <c r="G9" i="75" s="1"/>
  <c r="G21" i="68" s="1"/>
  <c r="G6" i="75"/>
  <c r="G18" i="68" s="1"/>
  <c r="AB9" i="51"/>
  <c r="AC9" i="51" s="1"/>
  <c r="AD9" i="51" s="1"/>
  <c r="AE9" i="51" s="1"/>
  <c r="AF9" i="51" s="1"/>
  <c r="AG9" i="51" s="1"/>
  <c r="AH9" i="51" s="1"/>
  <c r="AI9" i="51" s="1"/>
  <c r="AJ9" i="51" s="1"/>
  <c r="AK9" i="51" s="1"/>
  <c r="AL9" i="51" s="1"/>
  <c r="AM9" i="51" s="1"/>
  <c r="AN9" i="51" s="1"/>
  <c r="AO9" i="51" s="1"/>
  <c r="AP9" i="51" s="1"/>
  <c r="AQ9" i="51" s="1"/>
  <c r="AR9" i="51" s="1"/>
  <c r="AS9" i="51" s="1"/>
  <c r="AT9" i="51" s="1"/>
  <c r="AU9" i="51" s="1"/>
  <c r="AV9" i="51" s="1"/>
  <c r="AW9" i="51" s="1"/>
  <c r="AX9" i="51" s="1"/>
  <c r="AY9" i="51" s="1"/>
  <c r="AZ9" i="51" s="1"/>
  <c r="BA9" i="51" s="1"/>
  <c r="BB9" i="51" s="1"/>
  <c r="BC9" i="51" s="1"/>
  <c r="BD9" i="51" s="1"/>
  <c r="BE9" i="51" s="1"/>
  <c r="BF9" i="51" s="1"/>
  <c r="BG9" i="51" s="1"/>
  <c r="BH9" i="51" s="1"/>
  <c r="BI9" i="51" s="1"/>
  <c r="BJ9" i="51" s="1"/>
  <c r="BK9" i="51" s="1"/>
  <c r="BL9" i="51" s="1"/>
  <c r="BM9" i="51" s="1"/>
  <c r="BN9" i="51" s="1"/>
  <c r="BO9" i="51" s="1"/>
  <c r="BP9" i="51" s="1"/>
  <c r="BQ9" i="51" s="1"/>
  <c r="BR9" i="51" s="1"/>
  <c r="BS9" i="51" s="1"/>
  <c r="BT9" i="51" s="1"/>
  <c r="BU9" i="51" s="1"/>
  <c r="BV9" i="51" s="1"/>
  <c r="BW9" i="51" s="1"/>
  <c r="BX9" i="51" s="1"/>
  <c r="BY9" i="51" s="1"/>
  <c r="AA91" i="68"/>
  <c r="K4" i="49"/>
  <c r="K66" i="68" s="1"/>
  <c r="K3" i="49"/>
  <c r="K65" i="68" s="1"/>
  <c r="K6" i="49"/>
  <c r="K68" i="68" s="1"/>
  <c r="K8" i="49"/>
  <c r="K70" i="68" s="1"/>
  <c r="K5" i="49"/>
  <c r="K67" i="68" s="1"/>
  <c r="K2" i="11"/>
  <c r="K2" i="49" s="1"/>
  <c r="K64" i="68" s="1"/>
  <c r="U9" i="16"/>
  <c r="U9" i="46" s="1"/>
  <c r="U6" i="46"/>
  <c r="M3" i="49"/>
  <c r="M65" i="68" s="1"/>
  <c r="M8" i="49"/>
  <c r="M70" i="68" s="1"/>
  <c r="M4" i="49"/>
  <c r="M66" i="68" s="1"/>
  <c r="M6" i="49"/>
  <c r="M68" i="68" s="1"/>
  <c r="M5" i="49"/>
  <c r="M67" i="68" s="1"/>
  <c r="M2" i="11"/>
  <c r="M2" i="49" s="1"/>
  <c r="M64" i="68" s="1"/>
  <c r="D2" i="47"/>
  <c r="E2" i="9"/>
  <c r="E2" i="47" s="1"/>
  <c r="E44" i="68" s="1"/>
  <c r="K44" i="67"/>
  <c r="N2" i="48"/>
  <c r="N54" i="68" s="1"/>
  <c r="N55" i="68"/>
  <c r="W6" i="49"/>
  <c r="W68" i="68" s="1"/>
  <c r="W5" i="49"/>
  <c r="W67" i="68" s="1"/>
  <c r="W8" i="49"/>
  <c r="W70" i="68" s="1"/>
  <c r="W4" i="49"/>
  <c r="W66" i="68" s="1"/>
  <c r="W9" i="49"/>
  <c r="W71" i="68" s="1"/>
  <c r="W7" i="49"/>
  <c r="W69" i="68" s="1"/>
  <c r="W3" i="49"/>
  <c r="W65" i="68" s="1"/>
  <c r="W2" i="11"/>
  <c r="W2" i="49" s="1"/>
  <c r="W64" i="68" s="1"/>
  <c r="N9" i="16"/>
  <c r="N9" i="46" s="1"/>
  <c r="N6" i="46"/>
  <c r="B7" i="85"/>
  <c r="B7" i="86" s="1"/>
  <c r="B9" i="85"/>
  <c r="B9" i="86" s="1"/>
  <c r="H5" i="49"/>
  <c r="H67" i="68" s="1"/>
  <c r="H3" i="49"/>
  <c r="H65" i="68" s="1"/>
  <c r="H4" i="49"/>
  <c r="H66" i="68" s="1"/>
  <c r="H8" i="49"/>
  <c r="H70" i="68" s="1"/>
  <c r="H6" i="49"/>
  <c r="H68" i="68" s="1"/>
  <c r="H2" i="11"/>
  <c r="H2" i="49" s="1"/>
  <c r="H64" i="68" s="1"/>
  <c r="J7" i="16"/>
  <c r="J7" i="46" s="1"/>
  <c r="J3" i="46"/>
  <c r="F9" i="16"/>
  <c r="F9" i="46" s="1"/>
  <c r="F6" i="46"/>
  <c r="M7" i="16"/>
  <c r="M7" i="46" s="1"/>
  <c r="M3" i="46"/>
  <c r="V86" i="67"/>
  <c r="R44" i="67"/>
  <c r="G44" i="67"/>
  <c r="M9" i="16"/>
  <c r="M9" i="46" s="1"/>
  <c r="M6" i="46"/>
  <c r="C7" i="16"/>
  <c r="C7" i="46" s="1"/>
  <c r="C3" i="46"/>
  <c r="J9" i="16"/>
  <c r="J9" i="46" s="1"/>
  <c r="J6" i="46"/>
  <c r="Y7" i="16"/>
  <c r="Y7" i="46" s="1"/>
  <c r="Y3" i="46"/>
  <c r="Q2" i="5"/>
  <c r="Q2" i="39" s="1"/>
  <c r="B7" i="16"/>
  <c r="B7" i="46" s="1"/>
  <c r="B3" i="46"/>
  <c r="U14" i="67"/>
  <c r="AB2" i="40"/>
  <c r="AC2" i="40" s="1"/>
  <c r="AD2" i="40" s="1"/>
  <c r="AE2" i="40" s="1"/>
  <c r="AF2" i="40" s="1"/>
  <c r="AG2" i="40" s="1"/>
  <c r="AH2" i="40" s="1"/>
  <c r="AI2" i="40" s="1"/>
  <c r="AJ2" i="40" s="1"/>
  <c r="AK2" i="40" s="1"/>
  <c r="AL2" i="40" s="1"/>
  <c r="AM2" i="40" s="1"/>
  <c r="AN2" i="40" s="1"/>
  <c r="AO2" i="40" s="1"/>
  <c r="AP2" i="40" s="1"/>
  <c r="AQ2" i="40" s="1"/>
  <c r="AR2" i="40" s="1"/>
  <c r="AS2" i="40" s="1"/>
  <c r="AT2" i="40" s="1"/>
  <c r="AU2" i="40" s="1"/>
  <c r="AV2" i="40" s="1"/>
  <c r="AW2" i="40" s="1"/>
  <c r="AX2" i="40" s="1"/>
  <c r="AY2" i="40" s="1"/>
  <c r="AZ2" i="40" s="1"/>
  <c r="BA2" i="40" s="1"/>
  <c r="BB2" i="40" s="1"/>
  <c r="BC2" i="40" s="1"/>
  <c r="BD2" i="40" s="1"/>
  <c r="BE2" i="40" s="1"/>
  <c r="BF2" i="40" s="1"/>
  <c r="BG2" i="40" s="1"/>
  <c r="BH2" i="40" s="1"/>
  <c r="BI2" i="40" s="1"/>
  <c r="BJ2" i="40" s="1"/>
  <c r="BK2" i="40" s="1"/>
  <c r="BL2" i="40" s="1"/>
  <c r="BM2" i="40" s="1"/>
  <c r="BN2" i="40" s="1"/>
  <c r="BO2" i="40" s="1"/>
  <c r="BP2" i="40" s="1"/>
  <c r="BQ2" i="40" s="1"/>
  <c r="BR2" i="40" s="1"/>
  <c r="BS2" i="40" s="1"/>
  <c r="BT2" i="40" s="1"/>
  <c r="BU2" i="40" s="1"/>
  <c r="BV2" i="40" s="1"/>
  <c r="BW2" i="40" s="1"/>
  <c r="BX2" i="40" s="1"/>
  <c r="BY2" i="40" s="1"/>
  <c r="AA4" i="68"/>
  <c r="O2" i="48"/>
  <c r="O54" i="68" s="1"/>
  <c r="O55" i="68"/>
  <c r="U2" i="48"/>
  <c r="U54" i="68" s="1"/>
  <c r="U55" i="68"/>
  <c r="E89" i="68"/>
  <c r="Q9" i="16"/>
  <c r="Q9" i="46" s="1"/>
  <c r="Q6" i="46"/>
  <c r="P7" i="16"/>
  <c r="P7" i="46" s="1"/>
  <c r="P3" i="46"/>
  <c r="X2" i="48"/>
  <c r="X54" i="68" s="1"/>
  <c r="X55" i="68"/>
  <c r="P3" i="49"/>
  <c r="P65" i="68" s="1"/>
  <c r="P8" i="49"/>
  <c r="P70" i="68" s="1"/>
  <c r="P4" i="49"/>
  <c r="P66" i="68" s="1"/>
  <c r="P5" i="49"/>
  <c r="P67" i="68" s="1"/>
  <c r="P6" i="49"/>
  <c r="P68" i="68" s="1"/>
  <c r="P2" i="11"/>
  <c r="P2" i="49" s="1"/>
  <c r="P64" i="68" s="1"/>
  <c r="N54" i="67"/>
  <c r="Z6" i="49"/>
  <c r="Z68" i="68" s="1"/>
  <c r="Z7" i="49"/>
  <c r="Z69" i="68" s="1"/>
  <c r="Z4" i="49"/>
  <c r="Z66" i="68" s="1"/>
  <c r="Z9" i="49"/>
  <c r="Z71" i="68" s="1"/>
  <c r="Z3" i="49"/>
  <c r="Z65" i="68" s="1"/>
  <c r="Z5" i="49"/>
  <c r="Z67" i="68" s="1"/>
  <c r="Z8" i="49"/>
  <c r="Z70" i="68" s="1"/>
  <c r="Z2" i="11"/>
  <c r="Z2" i="49" s="1"/>
  <c r="Z64" i="68" s="1"/>
  <c r="C2" i="5"/>
  <c r="C2" i="39" s="1"/>
  <c r="B9" i="16"/>
  <c r="B9" i="46" s="1"/>
  <c r="B6" i="46"/>
  <c r="U7" i="7"/>
  <c r="U7" i="75" s="1"/>
  <c r="U19" i="68" s="1"/>
  <c r="V7" i="16"/>
  <c r="V7" i="46" s="1"/>
  <c r="V3" i="46"/>
  <c r="T2" i="48"/>
  <c r="T54" i="68" s="1"/>
  <c r="T55" i="68"/>
  <c r="AB8" i="40"/>
  <c r="AC8" i="40" s="1"/>
  <c r="AD8" i="40" s="1"/>
  <c r="AE8" i="40" s="1"/>
  <c r="AF8" i="40" s="1"/>
  <c r="AG8" i="40" s="1"/>
  <c r="AH8" i="40" s="1"/>
  <c r="AI8" i="40" s="1"/>
  <c r="AJ8" i="40" s="1"/>
  <c r="AK8" i="40" s="1"/>
  <c r="AL8" i="40" s="1"/>
  <c r="AM8" i="40" s="1"/>
  <c r="AN8" i="40" s="1"/>
  <c r="AO8" i="40" s="1"/>
  <c r="AP8" i="40" s="1"/>
  <c r="AQ8" i="40" s="1"/>
  <c r="AR8" i="40" s="1"/>
  <c r="AS8" i="40" s="1"/>
  <c r="AT8" i="40" s="1"/>
  <c r="AU8" i="40" s="1"/>
  <c r="AV8" i="40" s="1"/>
  <c r="AW8" i="40" s="1"/>
  <c r="AX8" i="40" s="1"/>
  <c r="AY8" i="40" s="1"/>
  <c r="AZ8" i="40" s="1"/>
  <c r="BA8" i="40" s="1"/>
  <c r="BB8" i="40" s="1"/>
  <c r="BC8" i="40" s="1"/>
  <c r="BD8" i="40" s="1"/>
  <c r="BE8" i="40" s="1"/>
  <c r="BF8" i="40" s="1"/>
  <c r="BG8" i="40" s="1"/>
  <c r="BH8" i="40" s="1"/>
  <c r="BI8" i="40" s="1"/>
  <c r="BJ8" i="40" s="1"/>
  <c r="BK8" i="40" s="1"/>
  <c r="BL8" i="40" s="1"/>
  <c r="BM8" i="40" s="1"/>
  <c r="BN8" i="40" s="1"/>
  <c r="BO8" i="40" s="1"/>
  <c r="BP8" i="40" s="1"/>
  <c r="BQ8" i="40" s="1"/>
  <c r="BR8" i="40" s="1"/>
  <c r="BS8" i="40" s="1"/>
  <c r="BT8" i="40" s="1"/>
  <c r="BU8" i="40" s="1"/>
  <c r="BV8" i="40" s="1"/>
  <c r="BW8" i="40" s="1"/>
  <c r="BX8" i="40" s="1"/>
  <c r="BY8" i="40" s="1"/>
  <c r="AA10" i="68"/>
  <c r="C2" i="48"/>
  <c r="AA2" i="48"/>
  <c r="AB2" i="48" s="1"/>
  <c r="AC2" i="48" s="1"/>
  <c r="AD2" i="48" s="1"/>
  <c r="AE2" i="48" s="1"/>
  <c r="AF2" i="48" s="1"/>
  <c r="AG2" i="48" s="1"/>
  <c r="AH2" i="48" s="1"/>
  <c r="AI2" i="48" s="1"/>
  <c r="AJ2" i="48" s="1"/>
  <c r="AK2" i="48" s="1"/>
  <c r="AL2" i="48" s="1"/>
  <c r="AM2" i="48" s="1"/>
  <c r="AN2" i="48" s="1"/>
  <c r="AO2" i="48" s="1"/>
  <c r="AP2" i="48" s="1"/>
  <c r="AQ2" i="48" s="1"/>
  <c r="AR2" i="48" s="1"/>
  <c r="AS2" i="48" s="1"/>
  <c r="AT2" i="48" s="1"/>
  <c r="AU2" i="48" s="1"/>
  <c r="AV2" i="48" s="1"/>
  <c r="AW2" i="48" s="1"/>
  <c r="AX2" i="48" s="1"/>
  <c r="AY2" i="48" s="1"/>
  <c r="AZ2" i="48" s="1"/>
  <c r="BA2" i="48" s="1"/>
  <c r="BB2" i="48" s="1"/>
  <c r="BC2" i="48" s="1"/>
  <c r="BD2" i="48" s="1"/>
  <c r="BE2" i="48" s="1"/>
  <c r="BF2" i="48" s="1"/>
  <c r="BG2" i="48" s="1"/>
  <c r="BH2" i="48" s="1"/>
  <c r="BI2" i="48" s="1"/>
  <c r="BJ2" i="48" s="1"/>
  <c r="BK2" i="48" s="1"/>
  <c r="BL2" i="48" s="1"/>
  <c r="BM2" i="48" s="1"/>
  <c r="BN2" i="48" s="1"/>
  <c r="BO2" i="48" s="1"/>
  <c r="BP2" i="48" s="1"/>
  <c r="BQ2" i="48" s="1"/>
  <c r="BR2" i="48" s="1"/>
  <c r="BS2" i="48" s="1"/>
  <c r="BT2" i="48" s="1"/>
  <c r="BU2" i="48" s="1"/>
  <c r="BV2" i="48" s="1"/>
  <c r="BW2" i="48" s="1"/>
  <c r="BX2" i="48" s="1"/>
  <c r="BY2" i="48" s="1"/>
  <c r="AA56" i="67"/>
  <c r="AA7" i="10"/>
  <c r="AA7" i="48" s="1"/>
  <c r="AA58" i="67"/>
  <c r="E9" i="7"/>
  <c r="E9" i="75" s="1"/>
  <c r="E6" i="75"/>
  <c r="E5" i="49"/>
  <c r="E67" i="68" s="1"/>
  <c r="E8" i="49"/>
  <c r="E70" i="68" s="1"/>
  <c r="E3" i="49"/>
  <c r="E65" i="68" s="1"/>
  <c r="E4" i="49"/>
  <c r="E66" i="68" s="1"/>
  <c r="E6" i="49"/>
  <c r="E68" i="68" s="1"/>
  <c r="E2" i="11"/>
  <c r="E2" i="49" s="1"/>
  <c r="E64" i="68" s="1"/>
  <c r="U86" i="67"/>
  <c r="Z7" i="7"/>
  <c r="Z7" i="75" s="1"/>
  <c r="Z19" i="68" s="1"/>
  <c r="W7" i="7"/>
  <c r="W7" i="75" s="1"/>
  <c r="W19" i="68" s="1"/>
  <c r="P9" i="16"/>
  <c r="P9" i="46" s="1"/>
  <c r="P6" i="46"/>
  <c r="G2" i="48"/>
  <c r="G54" i="68" s="1"/>
  <c r="G55" i="68"/>
  <c r="K2" i="48"/>
  <c r="K54" i="68" s="1"/>
  <c r="K55" i="68"/>
  <c r="H7" i="16"/>
  <c r="H7" i="46" s="1"/>
  <c r="H3" i="46"/>
  <c r="L4" i="49"/>
  <c r="L66" i="68" s="1"/>
  <c r="L8" i="49"/>
  <c r="L70" i="68" s="1"/>
  <c r="L3" i="49"/>
  <c r="L65" i="68" s="1"/>
  <c r="L6" i="49"/>
  <c r="L68" i="68" s="1"/>
  <c r="L5" i="49"/>
  <c r="L67" i="68" s="1"/>
  <c r="L2" i="11"/>
  <c r="L2" i="49" s="1"/>
  <c r="L64" i="68" s="1"/>
  <c r="U44" i="67"/>
  <c r="L7" i="16"/>
  <c r="L7" i="46" s="1"/>
  <c r="L3" i="46"/>
  <c r="Q8" i="49"/>
  <c r="Q70" i="68" s="1"/>
  <c r="Q3" i="49"/>
  <c r="Q65" i="68" s="1"/>
  <c r="Q4" i="49"/>
  <c r="Q66" i="68" s="1"/>
  <c r="Q5" i="49"/>
  <c r="Q67" i="68" s="1"/>
  <c r="Q6" i="49"/>
  <c r="Q68" i="68" s="1"/>
  <c r="Q2" i="11"/>
  <c r="Q2" i="49" s="1"/>
  <c r="Q64" i="68" s="1"/>
  <c r="N3" i="49"/>
  <c r="N65" i="68" s="1"/>
  <c r="N4" i="49"/>
  <c r="N66" i="68" s="1"/>
  <c r="N6" i="49"/>
  <c r="N68" i="68" s="1"/>
  <c r="N8" i="49"/>
  <c r="N70" i="68" s="1"/>
  <c r="N5" i="49"/>
  <c r="N67" i="68" s="1"/>
  <c r="N2" i="11"/>
  <c r="N2" i="49" s="1"/>
  <c r="N64" i="68" s="1"/>
  <c r="T86" i="67"/>
  <c r="T2" i="5"/>
  <c r="T2" i="39" s="1"/>
  <c r="L9" i="16"/>
  <c r="L9" i="46" s="1"/>
  <c r="L6" i="46"/>
  <c r="W2" i="5"/>
  <c r="W2" i="39" s="1"/>
  <c r="Z2" i="5"/>
  <c r="Z2" i="39" s="1"/>
  <c r="AA7" i="16"/>
  <c r="AA7" i="46" s="1"/>
  <c r="AB7" i="46" s="1"/>
  <c r="AC7" i="46" s="1"/>
  <c r="AD7" i="46" s="1"/>
  <c r="AE7" i="46" s="1"/>
  <c r="AF7" i="46" s="1"/>
  <c r="AG7" i="46" s="1"/>
  <c r="AH7" i="46" s="1"/>
  <c r="AI7" i="46" s="1"/>
  <c r="AJ7" i="46" s="1"/>
  <c r="AK7" i="46" s="1"/>
  <c r="AL7" i="46" s="1"/>
  <c r="AM7" i="46" s="1"/>
  <c r="AN7" i="46" s="1"/>
  <c r="AO7" i="46" s="1"/>
  <c r="AP7" i="46" s="1"/>
  <c r="AQ7" i="46" s="1"/>
  <c r="AR7" i="46" s="1"/>
  <c r="AS7" i="46" s="1"/>
  <c r="AT7" i="46" s="1"/>
  <c r="AU7" i="46" s="1"/>
  <c r="AV7" i="46" s="1"/>
  <c r="AW7" i="46" s="1"/>
  <c r="AX7" i="46" s="1"/>
  <c r="AY7" i="46" s="1"/>
  <c r="AZ7" i="46" s="1"/>
  <c r="BA7" i="46" s="1"/>
  <c r="BB7" i="46" s="1"/>
  <c r="BC7" i="46" s="1"/>
  <c r="BD7" i="46" s="1"/>
  <c r="BE7" i="46" s="1"/>
  <c r="BF7" i="46" s="1"/>
  <c r="BG7" i="46" s="1"/>
  <c r="BH7" i="46" s="1"/>
  <c r="BI7" i="46" s="1"/>
  <c r="BJ7" i="46" s="1"/>
  <c r="BK7" i="46" s="1"/>
  <c r="BL7" i="46" s="1"/>
  <c r="BM7" i="46" s="1"/>
  <c r="BN7" i="46" s="1"/>
  <c r="BO7" i="46" s="1"/>
  <c r="BP7" i="46" s="1"/>
  <c r="BQ7" i="46" s="1"/>
  <c r="BR7" i="46" s="1"/>
  <c r="BS7" i="46" s="1"/>
  <c r="BT7" i="46" s="1"/>
  <c r="BU7" i="46" s="1"/>
  <c r="BV7" i="46" s="1"/>
  <c r="BW7" i="46" s="1"/>
  <c r="BX7" i="46" s="1"/>
  <c r="BY7" i="46" s="1"/>
  <c r="AA3" i="46"/>
  <c r="AB3" i="46" s="1"/>
  <c r="AC3" i="46" s="1"/>
  <c r="AD3" i="46" s="1"/>
  <c r="AE3" i="46" s="1"/>
  <c r="AF3" i="46" s="1"/>
  <c r="AG3" i="46" s="1"/>
  <c r="AH3" i="46" s="1"/>
  <c r="AI3" i="46" s="1"/>
  <c r="AJ3" i="46" s="1"/>
  <c r="AK3" i="46" s="1"/>
  <c r="AL3" i="46" s="1"/>
  <c r="AM3" i="46" s="1"/>
  <c r="AN3" i="46" s="1"/>
  <c r="AO3" i="46" s="1"/>
  <c r="AP3" i="46" s="1"/>
  <c r="AQ3" i="46" s="1"/>
  <c r="AR3" i="46" s="1"/>
  <c r="AS3" i="46" s="1"/>
  <c r="AT3" i="46" s="1"/>
  <c r="AU3" i="46" s="1"/>
  <c r="AV3" i="46" s="1"/>
  <c r="AW3" i="46" s="1"/>
  <c r="AX3" i="46" s="1"/>
  <c r="AY3" i="46" s="1"/>
  <c r="AZ3" i="46" s="1"/>
  <c r="BA3" i="46" s="1"/>
  <c r="BB3" i="46" s="1"/>
  <c r="BC3" i="46" s="1"/>
  <c r="BD3" i="46" s="1"/>
  <c r="BE3" i="46" s="1"/>
  <c r="BF3" i="46" s="1"/>
  <c r="BG3" i="46" s="1"/>
  <c r="BH3" i="46" s="1"/>
  <c r="BI3" i="46" s="1"/>
  <c r="BJ3" i="46" s="1"/>
  <c r="BK3" i="46" s="1"/>
  <c r="BL3" i="46" s="1"/>
  <c r="BM3" i="46" s="1"/>
  <c r="BN3" i="46" s="1"/>
  <c r="BO3" i="46" s="1"/>
  <c r="BP3" i="46" s="1"/>
  <c r="BQ3" i="46" s="1"/>
  <c r="BR3" i="46" s="1"/>
  <c r="BS3" i="46" s="1"/>
  <c r="BT3" i="46" s="1"/>
  <c r="BU3" i="46" s="1"/>
  <c r="BV3" i="46" s="1"/>
  <c r="BW3" i="46" s="1"/>
  <c r="BX3" i="46" s="1"/>
  <c r="BY3" i="46" s="1"/>
  <c r="U16" i="67"/>
  <c r="Z9" i="16"/>
  <c r="Z9" i="46" s="1"/>
  <c r="Z6" i="46"/>
  <c r="AB4" i="40"/>
  <c r="AC4" i="40" s="1"/>
  <c r="AD4" i="40" s="1"/>
  <c r="AE4" i="40" s="1"/>
  <c r="AF4" i="40" s="1"/>
  <c r="AG4" i="40" s="1"/>
  <c r="AH4" i="40" s="1"/>
  <c r="AI4" i="40" s="1"/>
  <c r="AJ4" i="40" s="1"/>
  <c r="AK4" i="40" s="1"/>
  <c r="AL4" i="40" s="1"/>
  <c r="AM4" i="40" s="1"/>
  <c r="AN4" i="40" s="1"/>
  <c r="AO4" i="40" s="1"/>
  <c r="AP4" i="40" s="1"/>
  <c r="AQ4" i="40" s="1"/>
  <c r="AR4" i="40" s="1"/>
  <c r="AS4" i="40" s="1"/>
  <c r="AT4" i="40" s="1"/>
  <c r="AU4" i="40" s="1"/>
  <c r="AV4" i="40" s="1"/>
  <c r="AW4" i="40" s="1"/>
  <c r="AX4" i="40" s="1"/>
  <c r="AY4" i="40" s="1"/>
  <c r="AZ4" i="40" s="1"/>
  <c r="BA4" i="40" s="1"/>
  <c r="BB4" i="40" s="1"/>
  <c r="BC4" i="40" s="1"/>
  <c r="BD4" i="40" s="1"/>
  <c r="BE4" i="40" s="1"/>
  <c r="BF4" i="40" s="1"/>
  <c r="BG4" i="40" s="1"/>
  <c r="BH4" i="40" s="1"/>
  <c r="BI4" i="40" s="1"/>
  <c r="BJ4" i="40" s="1"/>
  <c r="BK4" i="40" s="1"/>
  <c r="BL4" i="40" s="1"/>
  <c r="BM4" i="40" s="1"/>
  <c r="BN4" i="40" s="1"/>
  <c r="BO4" i="40" s="1"/>
  <c r="BP4" i="40" s="1"/>
  <c r="BQ4" i="40" s="1"/>
  <c r="BR4" i="40" s="1"/>
  <c r="BS4" i="40" s="1"/>
  <c r="BT4" i="40" s="1"/>
  <c r="BU4" i="40" s="1"/>
  <c r="BV4" i="40" s="1"/>
  <c r="BW4" i="40" s="1"/>
  <c r="BX4" i="40" s="1"/>
  <c r="BY4" i="40" s="1"/>
  <c r="AA6" i="68"/>
  <c r="AB8" i="48"/>
  <c r="AC8" i="48" s="1"/>
  <c r="AD8" i="48" s="1"/>
  <c r="AE8" i="48" s="1"/>
  <c r="AF8" i="48" s="1"/>
  <c r="AG8" i="48" s="1"/>
  <c r="AH8" i="48" s="1"/>
  <c r="AI8" i="48" s="1"/>
  <c r="AJ8" i="48" s="1"/>
  <c r="AK8" i="48" s="1"/>
  <c r="AL8" i="48" s="1"/>
  <c r="AM8" i="48" s="1"/>
  <c r="AN8" i="48" s="1"/>
  <c r="AO8" i="48" s="1"/>
  <c r="AP8" i="48" s="1"/>
  <c r="AQ8" i="48" s="1"/>
  <c r="AR8" i="48" s="1"/>
  <c r="AS8" i="48" s="1"/>
  <c r="AT8" i="48" s="1"/>
  <c r="AU8" i="48" s="1"/>
  <c r="AV8" i="48" s="1"/>
  <c r="AW8" i="48" s="1"/>
  <c r="AX8" i="48" s="1"/>
  <c r="AY8" i="48" s="1"/>
  <c r="AZ8" i="48" s="1"/>
  <c r="BA8" i="48" s="1"/>
  <c r="BB8" i="48" s="1"/>
  <c r="BC8" i="48" s="1"/>
  <c r="BD8" i="48" s="1"/>
  <c r="BE8" i="48" s="1"/>
  <c r="BF8" i="48" s="1"/>
  <c r="BG8" i="48" s="1"/>
  <c r="BH8" i="48" s="1"/>
  <c r="BI8" i="48" s="1"/>
  <c r="BJ8" i="48" s="1"/>
  <c r="BK8" i="48" s="1"/>
  <c r="BL8" i="48" s="1"/>
  <c r="BM8" i="48" s="1"/>
  <c r="BN8" i="48" s="1"/>
  <c r="BO8" i="48" s="1"/>
  <c r="BP8" i="48" s="1"/>
  <c r="BQ8" i="48" s="1"/>
  <c r="BR8" i="48" s="1"/>
  <c r="BS8" i="48" s="1"/>
  <c r="BT8" i="48" s="1"/>
  <c r="BU8" i="48" s="1"/>
  <c r="BV8" i="48" s="1"/>
  <c r="BW8" i="48" s="1"/>
  <c r="BX8" i="48" s="1"/>
  <c r="BY8" i="48" s="1"/>
  <c r="AA60" i="68"/>
  <c r="E90" i="68"/>
  <c r="E91" i="68"/>
  <c r="G7" i="7"/>
  <c r="G7" i="75" s="1"/>
  <c r="G19" i="68" s="1"/>
  <c r="G3" i="75"/>
  <c r="G15" i="68" s="1"/>
  <c r="AB7" i="51"/>
  <c r="AC7" i="51" s="1"/>
  <c r="AD7" i="51" s="1"/>
  <c r="AE7" i="51" s="1"/>
  <c r="AF7" i="51" s="1"/>
  <c r="AG7" i="51" s="1"/>
  <c r="AH7" i="51" s="1"/>
  <c r="AI7" i="51" s="1"/>
  <c r="AJ7" i="51" s="1"/>
  <c r="AK7" i="51" s="1"/>
  <c r="AL7" i="51" s="1"/>
  <c r="AM7" i="51" s="1"/>
  <c r="AN7" i="51" s="1"/>
  <c r="AO7" i="51" s="1"/>
  <c r="AP7" i="51" s="1"/>
  <c r="AQ7" i="51" s="1"/>
  <c r="AR7" i="51" s="1"/>
  <c r="AS7" i="51" s="1"/>
  <c r="AT7" i="51" s="1"/>
  <c r="AU7" i="51" s="1"/>
  <c r="AV7" i="51" s="1"/>
  <c r="AW7" i="51" s="1"/>
  <c r="AX7" i="51" s="1"/>
  <c r="AY7" i="51" s="1"/>
  <c r="AZ7" i="51" s="1"/>
  <c r="BA7" i="51" s="1"/>
  <c r="BB7" i="51" s="1"/>
  <c r="BC7" i="51" s="1"/>
  <c r="BD7" i="51" s="1"/>
  <c r="BE7" i="51" s="1"/>
  <c r="BF7" i="51" s="1"/>
  <c r="BG7" i="51" s="1"/>
  <c r="BH7" i="51" s="1"/>
  <c r="BI7" i="51" s="1"/>
  <c r="BJ7" i="51" s="1"/>
  <c r="BK7" i="51" s="1"/>
  <c r="BL7" i="51" s="1"/>
  <c r="BM7" i="51" s="1"/>
  <c r="BN7" i="51" s="1"/>
  <c r="BO7" i="51" s="1"/>
  <c r="BP7" i="51" s="1"/>
  <c r="BQ7" i="51" s="1"/>
  <c r="BR7" i="51" s="1"/>
  <c r="BS7" i="51" s="1"/>
  <c r="BT7" i="51" s="1"/>
  <c r="BU7" i="51" s="1"/>
  <c r="BV7" i="51" s="1"/>
  <c r="BW7" i="51" s="1"/>
  <c r="BX7" i="51" s="1"/>
  <c r="BY7" i="51" s="1"/>
  <c r="AA89" i="68"/>
  <c r="Z14" i="67"/>
  <c r="AA4" i="39"/>
  <c r="AB4" i="39" s="1"/>
  <c r="AC4" i="39" s="1"/>
  <c r="AD4" i="39" s="1"/>
  <c r="AE4" i="39" s="1"/>
  <c r="AF4" i="39" s="1"/>
  <c r="AG4" i="39" s="1"/>
  <c r="AH4" i="39" s="1"/>
  <c r="AI4" i="39" s="1"/>
  <c r="AJ4" i="39" s="1"/>
  <c r="AK4" i="39" s="1"/>
  <c r="AL4" i="39" s="1"/>
  <c r="AM4" i="39" s="1"/>
  <c r="AN4" i="39" s="1"/>
  <c r="AO4" i="39" s="1"/>
  <c r="AP4" i="39" s="1"/>
  <c r="AQ4" i="39" s="1"/>
  <c r="AR4" i="39" s="1"/>
  <c r="AS4" i="39" s="1"/>
  <c r="AT4" i="39" s="1"/>
  <c r="AU4" i="39" s="1"/>
  <c r="AV4" i="39" s="1"/>
  <c r="AW4" i="39" s="1"/>
  <c r="AX4" i="39" s="1"/>
  <c r="AY4" i="39" s="1"/>
  <c r="AZ4" i="39" s="1"/>
  <c r="BA4" i="39" s="1"/>
  <c r="BB4" i="39" s="1"/>
  <c r="BC4" i="39" s="1"/>
  <c r="BD4" i="39" s="1"/>
  <c r="BE4" i="39" s="1"/>
  <c r="BF4" i="39" s="1"/>
  <c r="BG4" i="39" s="1"/>
  <c r="BH4" i="39" s="1"/>
  <c r="BI4" i="39" s="1"/>
  <c r="BJ4" i="39" s="1"/>
  <c r="BK4" i="39" s="1"/>
  <c r="BL4" i="39" s="1"/>
  <c r="BM4" i="39" s="1"/>
  <c r="BN4" i="39" s="1"/>
  <c r="BO4" i="39" s="1"/>
  <c r="BP4" i="39" s="1"/>
  <c r="BQ4" i="39" s="1"/>
  <c r="BR4" i="39" s="1"/>
  <c r="BS4" i="39" s="1"/>
  <c r="BT4" i="39" s="1"/>
  <c r="BU4" i="39" s="1"/>
  <c r="BV4" i="39" s="1"/>
  <c r="BW4" i="39" s="1"/>
  <c r="BX4" i="39" s="1"/>
  <c r="BY4" i="39" s="1"/>
  <c r="AB4" i="5"/>
  <c r="AC4" i="5" s="1"/>
  <c r="AD4" i="5" s="1"/>
  <c r="AE4" i="5" s="1"/>
  <c r="AF4" i="5" s="1"/>
  <c r="AG4" i="5" s="1"/>
  <c r="AH4" i="5" s="1"/>
  <c r="AI4" i="5" s="1"/>
  <c r="AJ4" i="5" s="1"/>
  <c r="AK4" i="5" s="1"/>
  <c r="AL4" i="5" s="1"/>
  <c r="AM4" i="5" s="1"/>
  <c r="AN4" i="5" s="1"/>
  <c r="AO4" i="5" s="1"/>
  <c r="AP4" i="5" s="1"/>
  <c r="AQ4" i="5" s="1"/>
  <c r="AR4" i="5" s="1"/>
  <c r="AS4" i="5" s="1"/>
  <c r="AT4" i="5" s="1"/>
  <c r="AU4" i="5" s="1"/>
  <c r="AV4" i="5" s="1"/>
  <c r="AW4" i="5" s="1"/>
  <c r="AX4" i="5" s="1"/>
  <c r="AY4" i="5" s="1"/>
  <c r="AZ4" i="5" s="1"/>
  <c r="BA4" i="5" s="1"/>
  <c r="BB4" i="5" s="1"/>
  <c r="BC4" i="5" s="1"/>
  <c r="BD4" i="5" s="1"/>
  <c r="BE4" i="5" s="1"/>
  <c r="BF4" i="5" s="1"/>
  <c r="BG4" i="5" s="1"/>
  <c r="BH4" i="5" s="1"/>
  <c r="BI4" i="5" s="1"/>
  <c r="BJ4" i="5" s="1"/>
  <c r="BK4" i="5" s="1"/>
  <c r="BL4" i="5" s="1"/>
  <c r="BM4" i="5" s="1"/>
  <c r="BN4" i="5" s="1"/>
  <c r="BO4" i="5" s="1"/>
  <c r="BP4" i="5" s="1"/>
  <c r="BQ4" i="5" s="1"/>
  <c r="BR4" i="5" s="1"/>
  <c r="BS4" i="5" s="1"/>
  <c r="BT4" i="5" s="1"/>
  <c r="BU4" i="5" s="1"/>
  <c r="BV4" i="5" s="1"/>
  <c r="BW4" i="5" s="1"/>
  <c r="BX4" i="5" s="1"/>
  <c r="BY4" i="5" s="1"/>
  <c r="X7" i="16"/>
  <c r="X7" i="46" s="1"/>
  <c r="X3" i="46"/>
  <c r="J4" i="49"/>
  <c r="J66" i="68" s="1"/>
  <c r="J3" i="49"/>
  <c r="J65" i="68" s="1"/>
  <c r="J8" i="49"/>
  <c r="J70" i="68" s="1"/>
  <c r="J5" i="49"/>
  <c r="J67" i="68" s="1"/>
  <c r="J6" i="49"/>
  <c r="J68" i="68" s="1"/>
  <c r="J2" i="11"/>
  <c r="J2" i="49" s="1"/>
  <c r="J64" i="68" s="1"/>
  <c r="I7" i="16"/>
  <c r="I7" i="46" s="1"/>
  <c r="I3" i="46"/>
  <c r="Y9" i="16"/>
  <c r="Y9" i="46" s="1"/>
  <c r="Y6" i="46"/>
  <c r="N17" i="67"/>
  <c r="F86" i="68"/>
  <c r="I9" i="16"/>
  <c r="I9" i="46" s="1"/>
  <c r="I6" i="46"/>
  <c r="Z86" i="67"/>
  <c r="D9" i="7"/>
  <c r="D9" i="75" s="1"/>
  <c r="D6" i="75"/>
  <c r="Y2" i="5"/>
  <c r="Y2" i="39" s="1"/>
  <c r="D2" i="48"/>
  <c r="E2" i="10"/>
  <c r="W2" i="48"/>
  <c r="W54" i="68" s="1"/>
  <c r="H44" i="67"/>
  <c r="R86" i="67"/>
  <c r="Z84" i="67"/>
  <c r="S44" i="67"/>
  <c r="T54" i="67"/>
  <c r="Z7" i="16"/>
  <c r="Z7" i="46" s="1"/>
  <c r="Z3" i="46"/>
  <c r="E7" i="7"/>
  <c r="E7" i="75" s="1"/>
  <c r="E3" i="75"/>
  <c r="H2" i="48"/>
  <c r="H54" i="68" s="1"/>
  <c r="E85" i="68"/>
  <c r="F9" i="7"/>
  <c r="F9" i="75" s="1"/>
  <c r="F6" i="75"/>
  <c r="U7" i="16"/>
  <c r="U7" i="46" s="1"/>
  <c r="U3" i="46"/>
  <c r="L2" i="48"/>
  <c r="L54" i="68" s="1"/>
  <c r="V44" i="67"/>
  <c r="S3" i="49"/>
  <c r="S65" i="68" s="1"/>
  <c r="S4" i="49"/>
  <c r="S66" i="68" s="1"/>
  <c r="S5" i="49"/>
  <c r="S67" i="68" s="1"/>
  <c r="S6" i="49"/>
  <c r="S68" i="68" s="1"/>
  <c r="S8" i="49"/>
  <c r="S70" i="68" s="1"/>
  <c r="S2" i="11"/>
  <c r="S2" i="49" s="1"/>
  <c r="S64" i="68" s="1"/>
  <c r="V84" i="67"/>
  <c r="L2" i="85"/>
  <c r="L2" i="86" s="1"/>
  <c r="I4" i="49"/>
  <c r="I66" i="68" s="1"/>
  <c r="I3" i="49"/>
  <c r="I65" i="68" s="1"/>
  <c r="I8" i="49"/>
  <c r="I70" i="68" s="1"/>
  <c r="I6" i="49"/>
  <c r="I68" i="68" s="1"/>
  <c r="I5" i="49"/>
  <c r="I67" i="68" s="1"/>
  <c r="I2" i="11"/>
  <c r="I2" i="49" s="1"/>
  <c r="I64" i="68" s="1"/>
  <c r="Y6" i="49"/>
  <c r="Y68" i="68" s="1"/>
  <c r="Y5" i="49"/>
  <c r="Y67" i="68" s="1"/>
  <c r="Y7" i="49"/>
  <c r="Y69" i="68" s="1"/>
  <c r="Y4" i="49"/>
  <c r="Y66" i="68" s="1"/>
  <c r="Y9" i="49"/>
  <c r="Y71" i="68" s="1"/>
  <c r="Y3" i="49"/>
  <c r="Y65" i="68" s="1"/>
  <c r="Y8" i="49"/>
  <c r="Y70" i="68" s="1"/>
  <c r="Y2" i="11"/>
  <c r="Y2" i="49" s="1"/>
  <c r="Y64" i="68" s="1"/>
  <c r="V7" i="49"/>
  <c r="V69" i="68" s="1"/>
  <c r="V5" i="49"/>
  <c r="V67" i="68" s="1"/>
  <c r="V6" i="49"/>
  <c r="V68" i="68" s="1"/>
  <c r="V8" i="49"/>
  <c r="V70" i="68" s="1"/>
  <c r="V4" i="49"/>
  <c r="V66" i="68" s="1"/>
  <c r="V3" i="49"/>
  <c r="V65" i="68" s="1"/>
  <c r="V9" i="49"/>
  <c r="V71" i="68" s="1"/>
  <c r="V2" i="11"/>
  <c r="V2" i="49" s="1"/>
  <c r="V64" i="68" s="1"/>
  <c r="F5" i="49"/>
  <c r="F67" i="68" s="1"/>
  <c r="F4" i="49"/>
  <c r="F66" i="68" s="1"/>
  <c r="F8" i="49"/>
  <c r="F70" i="68" s="1"/>
  <c r="F3" i="49"/>
  <c r="F65" i="68" s="1"/>
  <c r="F6" i="49"/>
  <c r="F68" i="68" s="1"/>
  <c r="F2" i="11"/>
  <c r="F2" i="49" s="1"/>
  <c r="F64" i="68" s="1"/>
  <c r="P54" i="67"/>
  <c r="C9" i="16"/>
  <c r="C9" i="46" s="1"/>
  <c r="C6" i="46"/>
  <c r="L2" i="5"/>
  <c r="L2" i="39" s="1"/>
  <c r="AB5" i="40"/>
  <c r="AC5" i="40" s="1"/>
  <c r="AD5" i="40" s="1"/>
  <c r="AE5" i="40" s="1"/>
  <c r="AF5" i="40" s="1"/>
  <c r="AG5" i="40" s="1"/>
  <c r="AH5" i="40" s="1"/>
  <c r="AI5" i="40" s="1"/>
  <c r="AJ5" i="40" s="1"/>
  <c r="AK5" i="40" s="1"/>
  <c r="AL5" i="40" s="1"/>
  <c r="AM5" i="40" s="1"/>
  <c r="AN5" i="40" s="1"/>
  <c r="AO5" i="40" s="1"/>
  <c r="AP5" i="40" s="1"/>
  <c r="AQ5" i="40" s="1"/>
  <c r="AR5" i="40" s="1"/>
  <c r="AS5" i="40" s="1"/>
  <c r="AT5" i="40" s="1"/>
  <c r="AU5" i="40" s="1"/>
  <c r="AV5" i="40" s="1"/>
  <c r="AW5" i="40" s="1"/>
  <c r="AX5" i="40" s="1"/>
  <c r="AY5" i="40" s="1"/>
  <c r="AZ5" i="40" s="1"/>
  <c r="BA5" i="40" s="1"/>
  <c r="BB5" i="40" s="1"/>
  <c r="BC5" i="40" s="1"/>
  <c r="BD5" i="40" s="1"/>
  <c r="BE5" i="40" s="1"/>
  <c r="BF5" i="40" s="1"/>
  <c r="BG5" i="40" s="1"/>
  <c r="BH5" i="40" s="1"/>
  <c r="BI5" i="40" s="1"/>
  <c r="BJ5" i="40" s="1"/>
  <c r="BK5" i="40" s="1"/>
  <c r="BL5" i="40" s="1"/>
  <c r="BM5" i="40" s="1"/>
  <c r="BN5" i="40" s="1"/>
  <c r="BO5" i="40" s="1"/>
  <c r="BP5" i="40" s="1"/>
  <c r="BQ5" i="40" s="1"/>
  <c r="BR5" i="40" s="1"/>
  <c r="BS5" i="40" s="1"/>
  <c r="BT5" i="40" s="1"/>
  <c r="BU5" i="40" s="1"/>
  <c r="BV5" i="40" s="1"/>
  <c r="BW5" i="40" s="1"/>
  <c r="BX5" i="40" s="1"/>
  <c r="BY5" i="40" s="1"/>
  <c r="AA7" i="68"/>
  <c r="M54" i="67"/>
  <c r="Z87" i="67"/>
  <c r="U87" i="67"/>
  <c r="Z44" i="67"/>
  <c r="L17" i="67"/>
  <c r="D7" i="16"/>
  <c r="D7" i="46" s="1"/>
  <c r="D3" i="46"/>
  <c r="B2" i="48"/>
  <c r="AB8" i="51"/>
  <c r="AC8" i="51" s="1"/>
  <c r="AD8" i="51" s="1"/>
  <c r="AE8" i="51" s="1"/>
  <c r="AF8" i="51" s="1"/>
  <c r="AG8" i="51" s="1"/>
  <c r="AH8" i="51" s="1"/>
  <c r="AI8" i="51" s="1"/>
  <c r="AJ8" i="51" s="1"/>
  <c r="AK8" i="51" s="1"/>
  <c r="AL8" i="51" s="1"/>
  <c r="AM8" i="51" s="1"/>
  <c r="AN8" i="51" s="1"/>
  <c r="AO8" i="51" s="1"/>
  <c r="AP8" i="51" s="1"/>
  <c r="AQ8" i="51" s="1"/>
  <c r="AR8" i="51" s="1"/>
  <c r="AS8" i="51" s="1"/>
  <c r="AT8" i="51" s="1"/>
  <c r="AU8" i="51" s="1"/>
  <c r="AV8" i="51" s="1"/>
  <c r="AW8" i="51" s="1"/>
  <c r="AX8" i="51" s="1"/>
  <c r="AY8" i="51" s="1"/>
  <c r="AZ8" i="51" s="1"/>
  <c r="BA8" i="51" s="1"/>
  <c r="BB8" i="51" s="1"/>
  <c r="BC8" i="51" s="1"/>
  <c r="BD8" i="51" s="1"/>
  <c r="BE8" i="51" s="1"/>
  <c r="BF8" i="51" s="1"/>
  <c r="BG8" i="51" s="1"/>
  <c r="BH8" i="51" s="1"/>
  <c r="BI8" i="51" s="1"/>
  <c r="BJ8" i="51" s="1"/>
  <c r="BK8" i="51" s="1"/>
  <c r="BL8" i="51" s="1"/>
  <c r="BM8" i="51" s="1"/>
  <c r="BN8" i="51" s="1"/>
  <c r="BO8" i="51" s="1"/>
  <c r="BP8" i="51" s="1"/>
  <c r="BQ8" i="51" s="1"/>
  <c r="BR8" i="51" s="1"/>
  <c r="BS8" i="51" s="1"/>
  <c r="BT8" i="51" s="1"/>
  <c r="BU8" i="51" s="1"/>
  <c r="BV8" i="51" s="1"/>
  <c r="BW8" i="51" s="1"/>
  <c r="BX8" i="51" s="1"/>
  <c r="BY8" i="51" s="1"/>
  <c r="AA90" i="68"/>
  <c r="E88" i="68"/>
  <c r="F7" i="7"/>
  <c r="F7" i="75" s="1"/>
  <c r="F3" i="75"/>
  <c r="C6" i="7"/>
  <c r="L14" i="67"/>
  <c r="H2" i="7"/>
  <c r="L9" i="7"/>
  <c r="L9" i="75" s="1"/>
  <c r="L21" i="68" s="1"/>
  <c r="H6" i="7"/>
  <c r="L7" i="7"/>
  <c r="L7" i="75" s="1"/>
  <c r="L19" i="68" s="1"/>
  <c r="H3" i="7"/>
  <c r="L16" i="67"/>
  <c r="H4" i="7"/>
  <c r="H5" i="7"/>
  <c r="L16" i="68"/>
  <c r="L17" i="68"/>
  <c r="L14" i="68"/>
  <c r="AA2" i="5"/>
  <c r="AA2" i="39" s="1"/>
  <c r="AB2" i="39" s="1"/>
  <c r="AC2" i="39" s="1"/>
  <c r="AD2" i="39" s="1"/>
  <c r="AE2" i="39" s="1"/>
  <c r="AF2" i="39" s="1"/>
  <c r="AG2" i="39" s="1"/>
  <c r="AH2" i="39" s="1"/>
  <c r="AI2" i="39" s="1"/>
  <c r="AJ2" i="39" s="1"/>
  <c r="AK2" i="39" s="1"/>
  <c r="AL2" i="39" s="1"/>
  <c r="AM2" i="39" s="1"/>
  <c r="AN2" i="39" s="1"/>
  <c r="AO2" i="39" s="1"/>
  <c r="AP2" i="39" s="1"/>
  <c r="AQ2" i="39" s="1"/>
  <c r="AR2" i="39" s="1"/>
  <c r="AS2" i="39" s="1"/>
  <c r="AT2" i="39" s="1"/>
  <c r="AU2" i="39" s="1"/>
  <c r="AV2" i="39" s="1"/>
  <c r="AW2" i="39" s="1"/>
  <c r="AX2" i="39" s="1"/>
  <c r="AY2" i="39" s="1"/>
  <c r="AZ2" i="39" s="1"/>
  <c r="BA2" i="39" s="1"/>
  <c r="BB2" i="39" s="1"/>
  <c r="BC2" i="39" s="1"/>
  <c r="BD2" i="39" s="1"/>
  <c r="BE2" i="39" s="1"/>
  <c r="BF2" i="39" s="1"/>
  <c r="BG2" i="39" s="1"/>
  <c r="BH2" i="39" s="1"/>
  <c r="BI2" i="39" s="1"/>
  <c r="BJ2" i="39" s="1"/>
  <c r="BK2" i="39" s="1"/>
  <c r="BL2" i="39" s="1"/>
  <c r="BM2" i="39" s="1"/>
  <c r="BN2" i="39" s="1"/>
  <c r="BO2" i="39" s="1"/>
  <c r="BP2" i="39" s="1"/>
  <c r="BQ2" i="39" s="1"/>
  <c r="BR2" i="39" s="1"/>
  <c r="BS2" i="39" s="1"/>
  <c r="BT2" i="39" s="1"/>
  <c r="BU2" i="39" s="1"/>
  <c r="BV2" i="39" s="1"/>
  <c r="BW2" i="39" s="1"/>
  <c r="BX2" i="39" s="1"/>
  <c r="BY2" i="39" s="1"/>
  <c r="T9" i="7"/>
  <c r="T9" i="75" s="1"/>
  <c r="T21" i="68" s="1"/>
  <c r="T18" i="67"/>
  <c r="V9" i="7"/>
  <c r="V9" i="75" s="1"/>
  <c r="V21" i="68" s="1"/>
  <c r="V18" i="67"/>
  <c r="I128" i="68"/>
  <c r="T9" i="32"/>
  <c r="T9" i="57" s="1"/>
  <c r="T131" i="68" s="1"/>
  <c r="T128" i="67"/>
  <c r="M128" i="68"/>
  <c r="Z9" i="7"/>
  <c r="Z9" i="75" s="1"/>
  <c r="Z21" i="68" s="1"/>
  <c r="Z18" i="67"/>
  <c r="Y9" i="32"/>
  <c r="Y9" i="57" s="1"/>
  <c r="Y131" i="68" s="1"/>
  <c r="Y128" i="67"/>
  <c r="Q128" i="68"/>
  <c r="T15" i="67"/>
  <c r="N18" i="67"/>
  <c r="C128" i="67"/>
  <c r="M128" i="67"/>
  <c r="AA86" i="67"/>
  <c r="V15" i="67"/>
  <c r="M18" i="67"/>
  <c r="W15" i="67"/>
  <c r="O18" i="67"/>
  <c r="W18" i="67"/>
  <c r="H128" i="67"/>
  <c r="R128" i="68"/>
  <c r="L15" i="67"/>
  <c r="P128" i="67"/>
  <c r="G128" i="68"/>
  <c r="O128" i="67"/>
  <c r="F128" i="67"/>
  <c r="R18" i="67"/>
  <c r="K128" i="67"/>
  <c r="P128" i="68"/>
  <c r="O15" i="67"/>
  <c r="Q15" i="67"/>
  <c r="C128" i="68"/>
  <c r="I128" i="67"/>
  <c r="V128" i="67"/>
  <c r="T128" i="68"/>
  <c r="N128" i="67"/>
  <c r="D128" i="67"/>
  <c r="Z15" i="67"/>
  <c r="D128" i="68"/>
  <c r="L18" i="67"/>
  <c r="R128" i="67"/>
  <c r="U15" i="67"/>
  <c r="U128" i="67"/>
  <c r="P18" i="67"/>
  <c r="P15" i="67"/>
  <c r="AA84" i="68"/>
  <c r="N15" i="67"/>
  <c r="Q18" i="67"/>
  <c r="E128" i="67"/>
  <c r="H128" i="68"/>
  <c r="V128" i="68"/>
  <c r="Z128" i="67"/>
  <c r="X18" i="67"/>
  <c r="X128" i="68"/>
  <c r="G17" i="67"/>
  <c r="AB3" i="75"/>
  <c r="B128" i="67"/>
  <c r="Y128" i="68"/>
  <c r="AB6" i="39"/>
  <c r="AC6" i="39" s="1"/>
  <c r="AD6" i="39" s="1"/>
  <c r="AE6" i="39" s="1"/>
  <c r="AF6" i="39" s="1"/>
  <c r="AG6" i="39" s="1"/>
  <c r="AH6" i="39" s="1"/>
  <c r="AI6" i="39" s="1"/>
  <c r="AJ6" i="39" s="1"/>
  <c r="AK6" i="39" s="1"/>
  <c r="AL6" i="39" s="1"/>
  <c r="AM6" i="39" s="1"/>
  <c r="AN6" i="39" s="1"/>
  <c r="AO6" i="39" s="1"/>
  <c r="AP6" i="39" s="1"/>
  <c r="AQ6" i="39" s="1"/>
  <c r="AR6" i="39" s="1"/>
  <c r="AS6" i="39" s="1"/>
  <c r="AT6" i="39" s="1"/>
  <c r="AU6" i="39" s="1"/>
  <c r="AV6" i="39" s="1"/>
  <c r="AW6" i="39" s="1"/>
  <c r="AX6" i="39" s="1"/>
  <c r="AY6" i="39" s="1"/>
  <c r="AZ6" i="39" s="1"/>
  <c r="BA6" i="39" s="1"/>
  <c r="BB6" i="39" s="1"/>
  <c r="BC6" i="39" s="1"/>
  <c r="BD6" i="39" s="1"/>
  <c r="BE6" i="39" s="1"/>
  <c r="BF6" i="39" s="1"/>
  <c r="BG6" i="39" s="1"/>
  <c r="BH6" i="39" s="1"/>
  <c r="BI6" i="39" s="1"/>
  <c r="BJ6" i="39" s="1"/>
  <c r="BK6" i="39" s="1"/>
  <c r="BL6" i="39" s="1"/>
  <c r="BM6" i="39" s="1"/>
  <c r="BN6" i="39" s="1"/>
  <c r="BO6" i="39" s="1"/>
  <c r="BP6" i="39" s="1"/>
  <c r="BQ6" i="39" s="1"/>
  <c r="BR6" i="39" s="1"/>
  <c r="BS6" i="39" s="1"/>
  <c r="BT6" i="39" s="1"/>
  <c r="BU6" i="39" s="1"/>
  <c r="BV6" i="39" s="1"/>
  <c r="BW6" i="39" s="1"/>
  <c r="BX6" i="39" s="1"/>
  <c r="BY6" i="39" s="1"/>
  <c r="R15" i="67"/>
  <c r="M15" i="67"/>
  <c r="Y18" i="67"/>
  <c r="J128" i="67"/>
  <c r="L128" i="68"/>
  <c r="Q128" i="67"/>
  <c r="AB6" i="75"/>
  <c r="S18" i="67"/>
  <c r="W128" i="67"/>
  <c r="X128" i="67"/>
  <c r="S15" i="67"/>
  <c r="G128" i="67"/>
  <c r="L128" i="67"/>
  <c r="G14" i="67"/>
  <c r="G16" i="67"/>
  <c r="X15" i="67"/>
  <c r="G18" i="67"/>
  <c r="U18" i="67"/>
  <c r="Y15" i="67"/>
  <c r="AA87" i="68"/>
  <c r="AA86" i="68"/>
  <c r="AB2" i="10"/>
  <c r="AC2" i="10" s="1"/>
  <c r="AD2" i="10" s="1"/>
  <c r="AE2" i="10" s="1"/>
  <c r="AF2" i="10" s="1"/>
  <c r="AG2" i="10" s="1"/>
  <c r="AH2" i="10" s="1"/>
  <c r="AI2" i="10" s="1"/>
  <c r="AJ2" i="10" s="1"/>
  <c r="AK2" i="10" s="1"/>
  <c r="AL2" i="10" s="1"/>
  <c r="AM2" i="10" s="1"/>
  <c r="AN2" i="10" s="1"/>
  <c r="AO2" i="10" s="1"/>
  <c r="AP2" i="10" s="1"/>
  <c r="AQ2" i="10" s="1"/>
  <c r="AR2" i="10" s="1"/>
  <c r="AS2" i="10" s="1"/>
  <c r="AT2" i="10" s="1"/>
  <c r="AU2" i="10" s="1"/>
  <c r="AV2" i="10" s="1"/>
  <c r="AW2" i="10" s="1"/>
  <c r="AX2" i="10" s="1"/>
  <c r="AY2" i="10" s="1"/>
  <c r="AZ2" i="10" s="1"/>
  <c r="BA2" i="10" s="1"/>
  <c r="BB2" i="10" s="1"/>
  <c r="BC2" i="10" s="1"/>
  <c r="BD2" i="10" s="1"/>
  <c r="BE2" i="10" s="1"/>
  <c r="BF2" i="10" s="1"/>
  <c r="BG2" i="10" s="1"/>
  <c r="BH2" i="10" s="1"/>
  <c r="BI2" i="10" s="1"/>
  <c r="BJ2" i="10" s="1"/>
  <c r="BK2" i="10" s="1"/>
  <c r="BL2" i="10" s="1"/>
  <c r="BM2" i="10" s="1"/>
  <c r="BN2" i="10" s="1"/>
  <c r="BO2" i="10" s="1"/>
  <c r="BP2" i="10" s="1"/>
  <c r="BQ2" i="10" s="1"/>
  <c r="BR2" i="10" s="1"/>
  <c r="BS2" i="10" s="1"/>
  <c r="BT2" i="10" s="1"/>
  <c r="BU2" i="10" s="1"/>
  <c r="BV2" i="10" s="1"/>
  <c r="BW2" i="10" s="1"/>
  <c r="BX2" i="10" s="1"/>
  <c r="BY2" i="10" s="1"/>
  <c r="B4" i="7"/>
  <c r="B4" i="75" s="1"/>
  <c r="B16" i="68" s="1"/>
  <c r="B2" i="7"/>
  <c r="B2" i="75" s="1"/>
  <c r="B14" i="68" s="1"/>
  <c r="C5" i="7"/>
  <c r="C5" i="75" s="1"/>
  <c r="C3" i="7"/>
  <c r="B6" i="7"/>
  <c r="B5" i="7"/>
  <c r="B5" i="75" s="1"/>
  <c r="B17" i="68" s="1"/>
  <c r="C2" i="7"/>
  <c r="C2" i="75" s="1"/>
  <c r="C4" i="7"/>
  <c r="C4" i="75" s="1"/>
  <c r="B3" i="7"/>
  <c r="AA84" i="67"/>
  <c r="AA87" i="67"/>
  <c r="B7" i="5"/>
  <c r="B7" i="39" s="1"/>
  <c r="B9" i="5"/>
  <c r="B9" i="39" s="1"/>
  <c r="C7" i="5"/>
  <c r="C7" i="39" s="1"/>
  <c r="C9" i="5"/>
  <c r="C9" i="39" s="1"/>
  <c r="D7" i="5"/>
  <c r="D7" i="39" s="1"/>
  <c r="D9" i="5"/>
  <c r="D9" i="39" s="1"/>
  <c r="E7" i="5"/>
  <c r="E7" i="39" s="1"/>
  <c r="E9" i="5"/>
  <c r="E9" i="39" s="1"/>
  <c r="F7" i="5"/>
  <c r="F7" i="39" s="1"/>
  <c r="F9" i="5"/>
  <c r="F9" i="39" s="1"/>
  <c r="G7" i="5"/>
  <c r="G7" i="39" s="1"/>
  <c r="G9" i="5"/>
  <c r="G9" i="39" s="1"/>
  <c r="H7" i="5"/>
  <c r="H7" i="39" s="1"/>
  <c r="H9" i="5"/>
  <c r="H9" i="39" s="1"/>
  <c r="I7" i="5"/>
  <c r="I7" i="39" s="1"/>
  <c r="I9" i="5"/>
  <c r="I9" i="39" s="1"/>
  <c r="J7" i="5"/>
  <c r="J7" i="39" s="1"/>
  <c r="J9" i="5"/>
  <c r="J9" i="39" s="1"/>
  <c r="K7" i="5"/>
  <c r="K7" i="39" s="1"/>
  <c r="K9" i="5"/>
  <c r="K9" i="39" s="1"/>
  <c r="L7" i="5"/>
  <c r="L7" i="39" s="1"/>
  <c r="L9" i="5"/>
  <c r="L9" i="39" s="1"/>
  <c r="M7" i="5"/>
  <c r="M7" i="39" s="1"/>
  <c r="M9" i="5"/>
  <c r="M9" i="39" s="1"/>
  <c r="N7" i="5"/>
  <c r="N7" i="39" s="1"/>
  <c r="N9" i="5"/>
  <c r="N9" i="39" s="1"/>
  <c r="O7" i="5"/>
  <c r="O7" i="39" s="1"/>
  <c r="O9" i="5"/>
  <c r="O9" i="39" s="1"/>
  <c r="P7" i="5"/>
  <c r="P7" i="39" s="1"/>
  <c r="P9" i="5"/>
  <c r="P9" i="39" s="1"/>
  <c r="Q7" i="5"/>
  <c r="Q7" i="39" s="1"/>
  <c r="Q9" i="5"/>
  <c r="Q9" i="39" s="1"/>
  <c r="R7" i="5"/>
  <c r="R7" i="39" s="1"/>
  <c r="R9" i="5"/>
  <c r="R9" i="39" s="1"/>
  <c r="S7" i="5"/>
  <c r="S7" i="39" s="1"/>
  <c r="S9" i="5"/>
  <c r="S9" i="39" s="1"/>
  <c r="T7" i="5"/>
  <c r="T7" i="39" s="1"/>
  <c r="T9" i="5"/>
  <c r="T9" i="39" s="1"/>
  <c r="U7" i="5"/>
  <c r="U7" i="39" s="1"/>
  <c r="U9" i="5"/>
  <c r="U9" i="39" s="1"/>
  <c r="V7" i="5"/>
  <c r="V7" i="39" s="1"/>
  <c r="V9" i="5"/>
  <c r="V9" i="39" s="1"/>
  <c r="W7" i="5"/>
  <c r="W7" i="39" s="1"/>
  <c r="W9" i="5"/>
  <c r="W9" i="39" s="1"/>
  <c r="X7" i="5"/>
  <c r="X7" i="39" s="1"/>
  <c r="X9" i="5"/>
  <c r="X9" i="39" s="1"/>
  <c r="Y7" i="5"/>
  <c r="Y7" i="39" s="1"/>
  <c r="Y9" i="5"/>
  <c r="Y9" i="39" s="1"/>
  <c r="Z7" i="5"/>
  <c r="Z7" i="39" s="1"/>
  <c r="Z9" i="5"/>
  <c r="Z9" i="39" s="1"/>
  <c r="AA7" i="5"/>
  <c r="AB6" i="5"/>
  <c r="AC6" i="5" s="1"/>
  <c r="AD6" i="5" s="1"/>
  <c r="AE6" i="5" s="1"/>
  <c r="AF6" i="5" s="1"/>
  <c r="AG6" i="5" s="1"/>
  <c r="AH6" i="5" s="1"/>
  <c r="AI6" i="5" s="1"/>
  <c r="AJ6" i="5" s="1"/>
  <c r="AK6" i="5" s="1"/>
  <c r="AL6" i="5" s="1"/>
  <c r="AM6" i="5" s="1"/>
  <c r="AN6" i="5" s="1"/>
  <c r="AO6" i="5" s="1"/>
  <c r="AP6" i="5" s="1"/>
  <c r="AQ6" i="5" s="1"/>
  <c r="AR6" i="5" s="1"/>
  <c r="AS6" i="5" s="1"/>
  <c r="AT6" i="5" s="1"/>
  <c r="AU6" i="5" s="1"/>
  <c r="AV6" i="5" s="1"/>
  <c r="AW6" i="5" s="1"/>
  <c r="AX6" i="5" s="1"/>
  <c r="AY6" i="5" s="1"/>
  <c r="AZ6" i="5" s="1"/>
  <c r="BA6" i="5" s="1"/>
  <c r="BB6" i="5" s="1"/>
  <c r="BC6" i="5" s="1"/>
  <c r="BD6" i="5" s="1"/>
  <c r="BE6" i="5" s="1"/>
  <c r="BF6" i="5" s="1"/>
  <c r="BG6" i="5" s="1"/>
  <c r="BH6" i="5" s="1"/>
  <c r="BI6" i="5" s="1"/>
  <c r="BJ6" i="5" s="1"/>
  <c r="BK6" i="5" s="1"/>
  <c r="BL6" i="5" s="1"/>
  <c r="BM6" i="5" s="1"/>
  <c r="BN6" i="5" s="1"/>
  <c r="BO6" i="5" s="1"/>
  <c r="BP6" i="5" s="1"/>
  <c r="BQ6" i="5" s="1"/>
  <c r="BR6" i="5" s="1"/>
  <c r="BS6" i="5" s="1"/>
  <c r="BT6" i="5" s="1"/>
  <c r="BU6" i="5" s="1"/>
  <c r="BV6" i="5" s="1"/>
  <c r="BW6" i="5" s="1"/>
  <c r="BX6" i="5" s="1"/>
  <c r="BY6" i="5" s="1"/>
  <c r="AA9" i="5"/>
  <c r="L15" i="68"/>
  <c r="L18" i="68"/>
  <c r="M15" i="68"/>
  <c r="M18" i="68"/>
  <c r="N15" i="68"/>
  <c r="N18" i="68"/>
  <c r="O15" i="68"/>
  <c r="O18" i="68"/>
  <c r="P18" i="68"/>
  <c r="Q15" i="68"/>
  <c r="Q18" i="68"/>
  <c r="R15" i="68"/>
  <c r="R18" i="68"/>
  <c r="S15" i="68"/>
  <c r="S18" i="68"/>
  <c r="T15" i="68"/>
  <c r="T18" i="68"/>
  <c r="U15" i="68"/>
  <c r="U18" i="68"/>
  <c r="V15" i="68"/>
  <c r="V18" i="68"/>
  <c r="W15" i="68"/>
  <c r="W18" i="68"/>
  <c r="X15" i="68"/>
  <c r="X18" i="68"/>
  <c r="Y15" i="68"/>
  <c r="Y18" i="68"/>
  <c r="Z15" i="68"/>
  <c r="Z18" i="68"/>
  <c r="AA15" i="68"/>
  <c r="AA16" i="68"/>
  <c r="AA17" i="68"/>
  <c r="AA18" i="68"/>
  <c r="AA14" i="68"/>
  <c r="AB4" i="7"/>
  <c r="AC4" i="7" s="1"/>
  <c r="AD4" i="7" s="1"/>
  <c r="AE4" i="7" s="1"/>
  <c r="AF4" i="7" s="1"/>
  <c r="AG4" i="7" s="1"/>
  <c r="AH4" i="7" s="1"/>
  <c r="AI4" i="7" s="1"/>
  <c r="AJ4" i="7" s="1"/>
  <c r="AK4" i="7" s="1"/>
  <c r="AL4" i="7" s="1"/>
  <c r="AM4" i="7" s="1"/>
  <c r="AN4" i="7" s="1"/>
  <c r="AO4" i="7" s="1"/>
  <c r="AP4" i="7" s="1"/>
  <c r="AQ4" i="7" s="1"/>
  <c r="AR4" i="7" s="1"/>
  <c r="AS4" i="7" s="1"/>
  <c r="AT4" i="7" s="1"/>
  <c r="AU4" i="7" s="1"/>
  <c r="AV4" i="7" s="1"/>
  <c r="AW4" i="7" s="1"/>
  <c r="AX4" i="7" s="1"/>
  <c r="AY4" i="7" s="1"/>
  <c r="AZ4" i="7" s="1"/>
  <c r="BA4" i="7" s="1"/>
  <c r="BB4" i="7" s="1"/>
  <c r="BC4" i="7" s="1"/>
  <c r="BD4" i="7" s="1"/>
  <c r="BE4" i="7" s="1"/>
  <c r="BF4" i="7" s="1"/>
  <c r="BG4" i="7" s="1"/>
  <c r="BH4" i="7" s="1"/>
  <c r="BI4" i="7" s="1"/>
  <c r="BJ4" i="7" s="1"/>
  <c r="BK4" i="7" s="1"/>
  <c r="BL4" i="7" s="1"/>
  <c r="BM4" i="7" s="1"/>
  <c r="BN4" i="7" s="1"/>
  <c r="BO4" i="7" s="1"/>
  <c r="BP4" i="7" s="1"/>
  <c r="BQ4" i="7" s="1"/>
  <c r="BR4" i="7" s="1"/>
  <c r="BS4" i="7" s="1"/>
  <c r="BT4" i="7" s="1"/>
  <c r="BU4" i="7" s="1"/>
  <c r="BV4" i="7" s="1"/>
  <c r="BW4" i="7" s="1"/>
  <c r="BX4" i="7" s="1"/>
  <c r="BY4" i="7" s="1"/>
  <c r="AA16" i="67"/>
  <c r="AB2" i="7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BD2" i="7" s="1"/>
  <c r="BE2" i="7" s="1"/>
  <c r="BF2" i="7" s="1"/>
  <c r="BG2" i="7" s="1"/>
  <c r="BH2" i="7" s="1"/>
  <c r="BI2" i="7" s="1"/>
  <c r="BJ2" i="7" s="1"/>
  <c r="BK2" i="7" s="1"/>
  <c r="BL2" i="7" s="1"/>
  <c r="BM2" i="7" s="1"/>
  <c r="BN2" i="7" s="1"/>
  <c r="BO2" i="7" s="1"/>
  <c r="BP2" i="7" s="1"/>
  <c r="BQ2" i="7" s="1"/>
  <c r="BR2" i="7" s="1"/>
  <c r="BS2" i="7" s="1"/>
  <c r="BT2" i="7" s="1"/>
  <c r="BU2" i="7" s="1"/>
  <c r="BV2" i="7" s="1"/>
  <c r="BW2" i="7" s="1"/>
  <c r="BX2" i="7" s="1"/>
  <c r="BY2" i="7" s="1"/>
  <c r="AA14" i="67"/>
  <c r="AB3" i="7"/>
  <c r="AA15" i="67"/>
  <c r="AB6" i="7"/>
  <c r="AA18" i="67"/>
  <c r="AB5" i="7"/>
  <c r="AC5" i="7" s="1"/>
  <c r="AD5" i="7" s="1"/>
  <c r="AE5" i="7" s="1"/>
  <c r="AF5" i="7" s="1"/>
  <c r="AG5" i="7" s="1"/>
  <c r="AH5" i="7" s="1"/>
  <c r="AI5" i="7" s="1"/>
  <c r="AJ5" i="7" s="1"/>
  <c r="AK5" i="7" s="1"/>
  <c r="AL5" i="7" s="1"/>
  <c r="AM5" i="7" s="1"/>
  <c r="AN5" i="7" s="1"/>
  <c r="AO5" i="7" s="1"/>
  <c r="AP5" i="7" s="1"/>
  <c r="AQ5" i="7" s="1"/>
  <c r="AR5" i="7" s="1"/>
  <c r="AS5" i="7" s="1"/>
  <c r="AT5" i="7" s="1"/>
  <c r="AU5" i="7" s="1"/>
  <c r="AV5" i="7" s="1"/>
  <c r="AW5" i="7" s="1"/>
  <c r="AX5" i="7" s="1"/>
  <c r="AY5" i="7" s="1"/>
  <c r="AZ5" i="7" s="1"/>
  <c r="BA5" i="7" s="1"/>
  <c r="BB5" i="7" s="1"/>
  <c r="BC5" i="7" s="1"/>
  <c r="BD5" i="7" s="1"/>
  <c r="BE5" i="7" s="1"/>
  <c r="BF5" i="7" s="1"/>
  <c r="BG5" i="7" s="1"/>
  <c r="BH5" i="7" s="1"/>
  <c r="BI5" i="7" s="1"/>
  <c r="BJ5" i="7" s="1"/>
  <c r="BK5" i="7" s="1"/>
  <c r="BL5" i="7" s="1"/>
  <c r="BM5" i="7" s="1"/>
  <c r="BN5" i="7" s="1"/>
  <c r="BO5" i="7" s="1"/>
  <c r="BP5" i="7" s="1"/>
  <c r="BQ5" i="7" s="1"/>
  <c r="BR5" i="7" s="1"/>
  <c r="BS5" i="7" s="1"/>
  <c r="BT5" i="7" s="1"/>
  <c r="BU5" i="7" s="1"/>
  <c r="BV5" i="7" s="1"/>
  <c r="BW5" i="7" s="1"/>
  <c r="BX5" i="7" s="1"/>
  <c r="BY5" i="7" s="1"/>
  <c r="AA17" i="67"/>
  <c r="AB3" i="15"/>
  <c r="AC3" i="15" s="1"/>
  <c r="AD3" i="15" s="1"/>
  <c r="AE3" i="15" s="1"/>
  <c r="AF3" i="15" s="1"/>
  <c r="AG3" i="15" s="1"/>
  <c r="AH3" i="15" s="1"/>
  <c r="AI3" i="15" s="1"/>
  <c r="AJ3" i="15" s="1"/>
  <c r="AK3" i="15" s="1"/>
  <c r="AL3" i="15" s="1"/>
  <c r="AM3" i="15" s="1"/>
  <c r="AN3" i="15" s="1"/>
  <c r="AO3" i="15" s="1"/>
  <c r="AP3" i="15" s="1"/>
  <c r="AQ3" i="15" s="1"/>
  <c r="AR3" i="15" s="1"/>
  <c r="AS3" i="15" s="1"/>
  <c r="AT3" i="15" s="1"/>
  <c r="AU3" i="15" s="1"/>
  <c r="AV3" i="15" s="1"/>
  <c r="AW3" i="15" s="1"/>
  <c r="AX3" i="15" s="1"/>
  <c r="AY3" i="15" s="1"/>
  <c r="AZ3" i="15" s="1"/>
  <c r="BA3" i="15" s="1"/>
  <c r="BB3" i="15" s="1"/>
  <c r="BC3" i="15" s="1"/>
  <c r="BD3" i="15" s="1"/>
  <c r="BE3" i="15" s="1"/>
  <c r="BF3" i="15" s="1"/>
  <c r="BG3" i="15" s="1"/>
  <c r="BH3" i="15" s="1"/>
  <c r="BI3" i="15" s="1"/>
  <c r="BJ3" i="15" s="1"/>
  <c r="BK3" i="15" s="1"/>
  <c r="BL3" i="15" s="1"/>
  <c r="BM3" i="15" s="1"/>
  <c r="BN3" i="15" s="1"/>
  <c r="BO3" i="15" s="1"/>
  <c r="BP3" i="15" s="1"/>
  <c r="BQ3" i="15" s="1"/>
  <c r="BR3" i="15" s="1"/>
  <c r="BS3" i="15" s="1"/>
  <c r="BT3" i="15" s="1"/>
  <c r="BU3" i="15" s="1"/>
  <c r="BV3" i="15" s="1"/>
  <c r="BW3" i="15" s="1"/>
  <c r="BX3" i="15" s="1"/>
  <c r="BY3" i="15" s="1"/>
  <c r="AA25" i="67"/>
  <c r="AA25" i="68"/>
  <c r="AB4" i="32"/>
  <c r="AC4" i="32" s="1"/>
  <c r="AD4" i="32" s="1"/>
  <c r="AE4" i="32" s="1"/>
  <c r="AF4" i="32" s="1"/>
  <c r="AG4" i="32" s="1"/>
  <c r="AH4" i="32" s="1"/>
  <c r="AI4" i="32" s="1"/>
  <c r="AJ4" i="32" s="1"/>
  <c r="AK4" i="32" s="1"/>
  <c r="AL4" i="32" s="1"/>
  <c r="AM4" i="32" s="1"/>
  <c r="AN4" i="32" s="1"/>
  <c r="AO4" i="32" s="1"/>
  <c r="AP4" i="32" s="1"/>
  <c r="AQ4" i="32" s="1"/>
  <c r="AR4" i="32" s="1"/>
  <c r="AS4" i="32" s="1"/>
  <c r="AT4" i="32" s="1"/>
  <c r="AU4" i="32" s="1"/>
  <c r="AV4" i="32" s="1"/>
  <c r="AW4" i="32" s="1"/>
  <c r="AX4" i="32" s="1"/>
  <c r="AY4" i="32" s="1"/>
  <c r="AZ4" i="32" s="1"/>
  <c r="BA4" i="32" s="1"/>
  <c r="BB4" i="32" s="1"/>
  <c r="BC4" i="32" s="1"/>
  <c r="BD4" i="32" s="1"/>
  <c r="BE4" i="32" s="1"/>
  <c r="BF4" i="32" s="1"/>
  <c r="BG4" i="32" s="1"/>
  <c r="BH4" i="32" s="1"/>
  <c r="BI4" i="32" s="1"/>
  <c r="BJ4" i="32" s="1"/>
  <c r="BK4" i="32" s="1"/>
  <c r="BL4" i="32" s="1"/>
  <c r="BM4" i="32" s="1"/>
  <c r="BN4" i="32" s="1"/>
  <c r="BO4" i="32" s="1"/>
  <c r="BP4" i="32" s="1"/>
  <c r="BQ4" i="32" s="1"/>
  <c r="BR4" i="32" s="1"/>
  <c r="BS4" i="32" s="1"/>
  <c r="BT4" i="32" s="1"/>
  <c r="BU4" i="32" s="1"/>
  <c r="BV4" i="32" s="1"/>
  <c r="BW4" i="32" s="1"/>
  <c r="BX4" i="32" s="1"/>
  <c r="BY4" i="32" s="1"/>
  <c r="AA126" i="67"/>
  <c r="AB2" i="32"/>
  <c r="AC2" i="32" s="1"/>
  <c r="AD2" i="32" s="1"/>
  <c r="AE2" i="32" s="1"/>
  <c r="AF2" i="32" s="1"/>
  <c r="AG2" i="32" s="1"/>
  <c r="AH2" i="32" s="1"/>
  <c r="AI2" i="32" s="1"/>
  <c r="AJ2" i="32" s="1"/>
  <c r="AK2" i="32" s="1"/>
  <c r="AL2" i="32" s="1"/>
  <c r="AM2" i="32" s="1"/>
  <c r="AN2" i="32" s="1"/>
  <c r="AO2" i="32" s="1"/>
  <c r="AP2" i="32" s="1"/>
  <c r="AQ2" i="32" s="1"/>
  <c r="AR2" i="32" s="1"/>
  <c r="AS2" i="32" s="1"/>
  <c r="AT2" i="32" s="1"/>
  <c r="AU2" i="32" s="1"/>
  <c r="AV2" i="32" s="1"/>
  <c r="AW2" i="32" s="1"/>
  <c r="AX2" i="32" s="1"/>
  <c r="AY2" i="32" s="1"/>
  <c r="AZ2" i="32" s="1"/>
  <c r="BA2" i="32" s="1"/>
  <c r="BB2" i="32" s="1"/>
  <c r="BC2" i="32" s="1"/>
  <c r="BD2" i="32" s="1"/>
  <c r="BE2" i="32" s="1"/>
  <c r="BF2" i="32" s="1"/>
  <c r="BG2" i="32" s="1"/>
  <c r="BH2" i="32" s="1"/>
  <c r="BI2" i="32" s="1"/>
  <c r="BJ2" i="32" s="1"/>
  <c r="BK2" i="32" s="1"/>
  <c r="BL2" i="32" s="1"/>
  <c r="BM2" i="32" s="1"/>
  <c r="BN2" i="32" s="1"/>
  <c r="BO2" i="32" s="1"/>
  <c r="BP2" i="32" s="1"/>
  <c r="BQ2" i="32" s="1"/>
  <c r="BR2" i="32" s="1"/>
  <c r="BS2" i="32" s="1"/>
  <c r="BT2" i="32" s="1"/>
  <c r="BU2" i="32" s="1"/>
  <c r="BV2" i="32" s="1"/>
  <c r="BW2" i="32" s="1"/>
  <c r="BX2" i="32" s="1"/>
  <c r="BY2" i="32" s="1"/>
  <c r="AA124" i="67"/>
  <c r="AA127" i="68"/>
  <c r="AB6" i="32"/>
  <c r="AC6" i="32" s="1"/>
  <c r="AD6" i="32" s="1"/>
  <c r="AE6" i="32" s="1"/>
  <c r="AF6" i="32" s="1"/>
  <c r="AG6" i="32" s="1"/>
  <c r="AH6" i="32" s="1"/>
  <c r="AI6" i="32" s="1"/>
  <c r="AJ6" i="32" s="1"/>
  <c r="AK6" i="32" s="1"/>
  <c r="AL6" i="32" s="1"/>
  <c r="AM6" i="32" s="1"/>
  <c r="AN6" i="32" s="1"/>
  <c r="AO6" i="32" s="1"/>
  <c r="AP6" i="32" s="1"/>
  <c r="AQ6" i="32" s="1"/>
  <c r="AR6" i="32" s="1"/>
  <c r="AS6" i="32" s="1"/>
  <c r="AT6" i="32" s="1"/>
  <c r="AU6" i="32" s="1"/>
  <c r="AV6" i="32" s="1"/>
  <c r="AW6" i="32" s="1"/>
  <c r="AX6" i="32" s="1"/>
  <c r="AY6" i="32" s="1"/>
  <c r="AZ6" i="32" s="1"/>
  <c r="BA6" i="32" s="1"/>
  <c r="BB6" i="32" s="1"/>
  <c r="BC6" i="32" s="1"/>
  <c r="BD6" i="32" s="1"/>
  <c r="BE6" i="32" s="1"/>
  <c r="BF6" i="32" s="1"/>
  <c r="BG6" i="32" s="1"/>
  <c r="BH6" i="32" s="1"/>
  <c r="BI6" i="32" s="1"/>
  <c r="BJ6" i="32" s="1"/>
  <c r="BK6" i="32" s="1"/>
  <c r="BL6" i="32" s="1"/>
  <c r="BM6" i="32" s="1"/>
  <c r="BN6" i="32" s="1"/>
  <c r="BO6" i="32" s="1"/>
  <c r="BP6" i="32" s="1"/>
  <c r="BQ6" i="32" s="1"/>
  <c r="BR6" i="32" s="1"/>
  <c r="BS6" i="32" s="1"/>
  <c r="BT6" i="32" s="1"/>
  <c r="BU6" i="32" s="1"/>
  <c r="BV6" i="32" s="1"/>
  <c r="BW6" i="32" s="1"/>
  <c r="BX6" i="32" s="1"/>
  <c r="BY6" i="32" s="1"/>
  <c r="AA128" i="67"/>
  <c r="AA126" i="68"/>
  <c r="AB5" i="32"/>
  <c r="AC5" i="32" s="1"/>
  <c r="AD5" i="32" s="1"/>
  <c r="AE5" i="32" s="1"/>
  <c r="AF5" i="32" s="1"/>
  <c r="AG5" i="32" s="1"/>
  <c r="AH5" i="32" s="1"/>
  <c r="AI5" i="32" s="1"/>
  <c r="AJ5" i="32" s="1"/>
  <c r="AK5" i="32" s="1"/>
  <c r="AL5" i="32" s="1"/>
  <c r="AM5" i="32" s="1"/>
  <c r="AN5" i="32" s="1"/>
  <c r="AO5" i="32" s="1"/>
  <c r="AP5" i="32" s="1"/>
  <c r="AQ5" i="32" s="1"/>
  <c r="AR5" i="32" s="1"/>
  <c r="AS5" i="32" s="1"/>
  <c r="AT5" i="32" s="1"/>
  <c r="AU5" i="32" s="1"/>
  <c r="AV5" i="32" s="1"/>
  <c r="AW5" i="32" s="1"/>
  <c r="AX5" i="32" s="1"/>
  <c r="AY5" i="32" s="1"/>
  <c r="AZ5" i="32" s="1"/>
  <c r="BA5" i="32" s="1"/>
  <c r="BB5" i="32" s="1"/>
  <c r="BC5" i="32" s="1"/>
  <c r="BD5" i="32" s="1"/>
  <c r="BE5" i="32" s="1"/>
  <c r="BF5" i="32" s="1"/>
  <c r="BG5" i="32" s="1"/>
  <c r="BH5" i="32" s="1"/>
  <c r="BI5" i="32" s="1"/>
  <c r="BJ5" i="32" s="1"/>
  <c r="BK5" i="32" s="1"/>
  <c r="BL5" i="32" s="1"/>
  <c r="BM5" i="32" s="1"/>
  <c r="BN5" i="32" s="1"/>
  <c r="BO5" i="32" s="1"/>
  <c r="BP5" i="32" s="1"/>
  <c r="BQ5" i="32" s="1"/>
  <c r="BR5" i="32" s="1"/>
  <c r="BS5" i="32" s="1"/>
  <c r="BT5" i="32" s="1"/>
  <c r="BU5" i="32" s="1"/>
  <c r="BV5" i="32" s="1"/>
  <c r="BW5" i="32" s="1"/>
  <c r="BX5" i="32" s="1"/>
  <c r="BY5" i="32" s="1"/>
  <c r="AA127" i="67"/>
  <c r="AA124" i="68"/>
  <c r="E6" i="10" l="1"/>
  <c r="E6" i="48" s="1"/>
  <c r="E5" i="10"/>
  <c r="E5" i="48" s="1"/>
  <c r="E3" i="10"/>
  <c r="E3" i="48" s="1"/>
  <c r="E54" i="67"/>
  <c r="H24" i="14"/>
  <c r="Y55" i="68"/>
  <c r="Y7" i="10"/>
  <c r="Y7" i="48" s="1"/>
  <c r="Y59" i="68" s="1"/>
  <c r="Y55" i="67"/>
  <c r="S55" i="68"/>
  <c r="S7" i="10"/>
  <c r="S7" i="48" s="1"/>
  <c r="S59" i="68" s="1"/>
  <c r="AB6" i="57"/>
  <c r="AC6" i="57" s="1"/>
  <c r="AD6" i="57" s="1"/>
  <c r="AE6" i="57" s="1"/>
  <c r="AF6" i="57" s="1"/>
  <c r="AG6" i="57" s="1"/>
  <c r="AH6" i="57" s="1"/>
  <c r="AI6" i="57" s="1"/>
  <c r="AJ6" i="57" s="1"/>
  <c r="AK6" i="57" s="1"/>
  <c r="AL6" i="57" s="1"/>
  <c r="AM6" i="57" s="1"/>
  <c r="AN6" i="57" s="1"/>
  <c r="AO6" i="57" s="1"/>
  <c r="AP6" i="57" s="1"/>
  <c r="AQ6" i="57" s="1"/>
  <c r="AR6" i="57" s="1"/>
  <c r="AS6" i="57" s="1"/>
  <c r="AT6" i="57" s="1"/>
  <c r="AU6" i="57" s="1"/>
  <c r="AV6" i="57" s="1"/>
  <c r="AW6" i="57" s="1"/>
  <c r="AX6" i="57" s="1"/>
  <c r="AY6" i="57" s="1"/>
  <c r="AZ6" i="57" s="1"/>
  <c r="BA6" i="57" s="1"/>
  <c r="BB6" i="57" s="1"/>
  <c r="BC6" i="57" s="1"/>
  <c r="BD6" i="57" s="1"/>
  <c r="BE6" i="57" s="1"/>
  <c r="BF6" i="57" s="1"/>
  <c r="BG6" i="57" s="1"/>
  <c r="BH6" i="57" s="1"/>
  <c r="BI6" i="57" s="1"/>
  <c r="BJ6" i="57" s="1"/>
  <c r="BK6" i="57" s="1"/>
  <c r="BL6" i="57" s="1"/>
  <c r="BM6" i="57" s="1"/>
  <c r="BN6" i="57" s="1"/>
  <c r="BO6" i="57" s="1"/>
  <c r="BP6" i="57" s="1"/>
  <c r="BQ6" i="57" s="1"/>
  <c r="BR6" i="57" s="1"/>
  <c r="BS6" i="57" s="1"/>
  <c r="BT6" i="57" s="1"/>
  <c r="BU6" i="57" s="1"/>
  <c r="BV6" i="57" s="1"/>
  <c r="BW6" i="57" s="1"/>
  <c r="BX6" i="57" s="1"/>
  <c r="BY6" i="57" s="1"/>
  <c r="L7" i="10"/>
  <c r="L7" i="48" s="1"/>
  <c r="L59" i="68" s="1"/>
  <c r="I55" i="67"/>
  <c r="B5" i="12"/>
  <c r="B5" i="51" s="1"/>
  <c r="L55" i="67"/>
  <c r="K64" i="67"/>
  <c r="B4" i="12"/>
  <c r="B4" i="51" s="1"/>
  <c r="O64" i="67"/>
  <c r="N7" i="10"/>
  <c r="N7" i="48" s="1"/>
  <c r="N59" i="68" s="1"/>
  <c r="T55" i="67"/>
  <c r="T7" i="10"/>
  <c r="T7" i="48" s="1"/>
  <c r="T59" i="68" s="1"/>
  <c r="S55" i="67"/>
  <c r="O55" i="67"/>
  <c r="O7" i="10"/>
  <c r="O7" i="48" s="1"/>
  <c r="O59" i="68" s="1"/>
  <c r="G7" i="10"/>
  <c r="G7" i="48" s="1"/>
  <c r="G59" i="68" s="1"/>
  <c r="H7" i="10"/>
  <c r="H7" i="48" s="1"/>
  <c r="H59" i="68" s="1"/>
  <c r="K7" i="85"/>
  <c r="K7" i="86" s="1"/>
  <c r="V55" i="67"/>
  <c r="V7" i="10"/>
  <c r="V7" i="48" s="1"/>
  <c r="V59" i="68" s="1"/>
  <c r="R55" i="67"/>
  <c r="R7" i="10"/>
  <c r="R7" i="48" s="1"/>
  <c r="R59" i="68" s="1"/>
  <c r="Q55" i="67"/>
  <c r="Q7" i="10"/>
  <c r="Q7" i="48" s="1"/>
  <c r="Q59" i="68" s="1"/>
  <c r="U55" i="67"/>
  <c r="U7" i="10"/>
  <c r="U7" i="48" s="1"/>
  <c r="U59" i="68" s="1"/>
  <c r="M55" i="67"/>
  <c r="M7" i="10"/>
  <c r="M7" i="48" s="1"/>
  <c r="M59" i="68" s="1"/>
  <c r="AA55" i="67"/>
  <c r="W55" i="67"/>
  <c r="K9" i="85"/>
  <c r="K9" i="86" s="1"/>
  <c r="G55" i="67"/>
  <c r="E64" i="67"/>
  <c r="L64" i="67"/>
  <c r="N64" i="67"/>
  <c r="W64" i="67"/>
  <c r="M64" i="67"/>
  <c r="I64" i="67"/>
  <c r="F64" i="67"/>
  <c r="Y64" i="67"/>
  <c r="E44" i="67"/>
  <c r="J64" i="67"/>
  <c r="X64" i="67"/>
  <c r="AB9" i="5"/>
  <c r="AC9" i="5" s="1"/>
  <c r="AD9" i="5" s="1"/>
  <c r="AE9" i="5" s="1"/>
  <c r="AF9" i="5" s="1"/>
  <c r="AG9" i="5" s="1"/>
  <c r="AH9" i="5" s="1"/>
  <c r="AI9" i="5" s="1"/>
  <c r="AJ9" i="5" s="1"/>
  <c r="AK9" i="5" s="1"/>
  <c r="AL9" i="5" s="1"/>
  <c r="AM9" i="5" s="1"/>
  <c r="AN9" i="5" s="1"/>
  <c r="AO9" i="5" s="1"/>
  <c r="AP9" i="5" s="1"/>
  <c r="AQ9" i="5" s="1"/>
  <c r="AR9" i="5" s="1"/>
  <c r="AS9" i="5" s="1"/>
  <c r="AT9" i="5" s="1"/>
  <c r="AU9" i="5" s="1"/>
  <c r="AV9" i="5" s="1"/>
  <c r="AW9" i="5" s="1"/>
  <c r="AX9" i="5" s="1"/>
  <c r="AY9" i="5" s="1"/>
  <c r="AZ9" i="5" s="1"/>
  <c r="BA9" i="5" s="1"/>
  <c r="BB9" i="5" s="1"/>
  <c r="BC9" i="5" s="1"/>
  <c r="BD9" i="5" s="1"/>
  <c r="BE9" i="5" s="1"/>
  <c r="BF9" i="5" s="1"/>
  <c r="BG9" i="5" s="1"/>
  <c r="BH9" i="5" s="1"/>
  <c r="BI9" i="5" s="1"/>
  <c r="BJ9" i="5" s="1"/>
  <c r="BK9" i="5" s="1"/>
  <c r="BL9" i="5" s="1"/>
  <c r="BM9" i="5" s="1"/>
  <c r="BN9" i="5" s="1"/>
  <c r="BO9" i="5" s="1"/>
  <c r="BP9" i="5" s="1"/>
  <c r="BQ9" i="5" s="1"/>
  <c r="BR9" i="5" s="1"/>
  <c r="BS9" i="5" s="1"/>
  <c r="BT9" i="5" s="1"/>
  <c r="BU9" i="5" s="1"/>
  <c r="BV9" i="5" s="1"/>
  <c r="BW9" i="5" s="1"/>
  <c r="BX9" i="5" s="1"/>
  <c r="BY9" i="5" s="1"/>
  <c r="AA9" i="39"/>
  <c r="AB9" i="39" s="1"/>
  <c r="AC9" i="39" s="1"/>
  <c r="AD9" i="39" s="1"/>
  <c r="AE9" i="39" s="1"/>
  <c r="AF9" i="39" s="1"/>
  <c r="AG9" i="39" s="1"/>
  <c r="AH9" i="39" s="1"/>
  <c r="AI9" i="39" s="1"/>
  <c r="AJ9" i="39" s="1"/>
  <c r="AK9" i="39" s="1"/>
  <c r="AL9" i="39" s="1"/>
  <c r="AM9" i="39" s="1"/>
  <c r="AN9" i="39" s="1"/>
  <c r="AO9" i="39" s="1"/>
  <c r="AP9" i="39" s="1"/>
  <c r="AQ9" i="39" s="1"/>
  <c r="AR9" i="39" s="1"/>
  <c r="AS9" i="39" s="1"/>
  <c r="AT9" i="39" s="1"/>
  <c r="AU9" i="39" s="1"/>
  <c r="AV9" i="39" s="1"/>
  <c r="AW9" i="39" s="1"/>
  <c r="AX9" i="39" s="1"/>
  <c r="AY9" i="39" s="1"/>
  <c r="AZ9" i="39" s="1"/>
  <c r="BA9" i="39" s="1"/>
  <c r="BB9" i="39" s="1"/>
  <c r="BC9" i="39" s="1"/>
  <c r="BD9" i="39" s="1"/>
  <c r="BE9" i="39" s="1"/>
  <c r="BF9" i="39" s="1"/>
  <c r="BG9" i="39" s="1"/>
  <c r="BH9" i="39" s="1"/>
  <c r="BI9" i="39" s="1"/>
  <c r="BJ9" i="39" s="1"/>
  <c r="BK9" i="39" s="1"/>
  <c r="BL9" i="39" s="1"/>
  <c r="BM9" i="39" s="1"/>
  <c r="BN9" i="39" s="1"/>
  <c r="BO9" i="39" s="1"/>
  <c r="BP9" i="39" s="1"/>
  <c r="BQ9" i="39" s="1"/>
  <c r="BR9" i="39" s="1"/>
  <c r="BS9" i="39" s="1"/>
  <c r="BT9" i="39" s="1"/>
  <c r="BU9" i="39" s="1"/>
  <c r="BV9" i="39" s="1"/>
  <c r="BW9" i="39" s="1"/>
  <c r="BX9" i="39" s="1"/>
  <c r="BY9" i="39" s="1"/>
  <c r="H57" i="68"/>
  <c r="H57" i="67"/>
  <c r="K57" i="68"/>
  <c r="K57" i="67"/>
  <c r="B7" i="7"/>
  <c r="B7" i="75" s="1"/>
  <c r="B19" i="68" s="1"/>
  <c r="B3" i="75"/>
  <c r="B15" i="68" s="1"/>
  <c r="AB4" i="49"/>
  <c r="AC4" i="49" s="1"/>
  <c r="AD4" i="49" s="1"/>
  <c r="AE4" i="49" s="1"/>
  <c r="AF4" i="49" s="1"/>
  <c r="AG4" i="49" s="1"/>
  <c r="AH4" i="49" s="1"/>
  <c r="AI4" i="49" s="1"/>
  <c r="AJ4" i="49" s="1"/>
  <c r="AK4" i="49" s="1"/>
  <c r="AL4" i="49" s="1"/>
  <c r="AM4" i="49" s="1"/>
  <c r="AN4" i="49" s="1"/>
  <c r="AO4" i="49" s="1"/>
  <c r="AP4" i="49" s="1"/>
  <c r="AQ4" i="49" s="1"/>
  <c r="AR4" i="49" s="1"/>
  <c r="AS4" i="49" s="1"/>
  <c r="AT4" i="49" s="1"/>
  <c r="AU4" i="49" s="1"/>
  <c r="AV4" i="49" s="1"/>
  <c r="AW4" i="49" s="1"/>
  <c r="AX4" i="49" s="1"/>
  <c r="AY4" i="49" s="1"/>
  <c r="AZ4" i="49" s="1"/>
  <c r="BA4" i="49" s="1"/>
  <c r="BB4" i="49" s="1"/>
  <c r="BC4" i="49" s="1"/>
  <c r="BD4" i="49" s="1"/>
  <c r="BE4" i="49" s="1"/>
  <c r="BF4" i="49" s="1"/>
  <c r="BG4" i="49" s="1"/>
  <c r="BH4" i="49" s="1"/>
  <c r="BI4" i="49" s="1"/>
  <c r="BJ4" i="49" s="1"/>
  <c r="BK4" i="49" s="1"/>
  <c r="BL4" i="49" s="1"/>
  <c r="BM4" i="49" s="1"/>
  <c r="BN4" i="49" s="1"/>
  <c r="BO4" i="49" s="1"/>
  <c r="BP4" i="49" s="1"/>
  <c r="BQ4" i="49" s="1"/>
  <c r="BR4" i="49" s="1"/>
  <c r="BS4" i="49" s="1"/>
  <c r="BT4" i="49" s="1"/>
  <c r="BU4" i="49" s="1"/>
  <c r="BV4" i="49" s="1"/>
  <c r="BW4" i="49" s="1"/>
  <c r="BX4" i="49" s="1"/>
  <c r="BY4" i="49" s="1"/>
  <c r="AA66" i="68"/>
  <c r="P64" i="67"/>
  <c r="R56" i="68"/>
  <c r="R56" i="67"/>
  <c r="AB3" i="49"/>
  <c r="AC3" i="49" s="1"/>
  <c r="AD3" i="49" s="1"/>
  <c r="AE3" i="49" s="1"/>
  <c r="AF3" i="49" s="1"/>
  <c r="AG3" i="49" s="1"/>
  <c r="AH3" i="49" s="1"/>
  <c r="AI3" i="49" s="1"/>
  <c r="AJ3" i="49" s="1"/>
  <c r="AK3" i="49" s="1"/>
  <c r="AL3" i="49" s="1"/>
  <c r="AM3" i="49" s="1"/>
  <c r="AN3" i="49" s="1"/>
  <c r="AO3" i="49" s="1"/>
  <c r="AP3" i="49" s="1"/>
  <c r="AQ3" i="49" s="1"/>
  <c r="AR3" i="49" s="1"/>
  <c r="AS3" i="49" s="1"/>
  <c r="AT3" i="49" s="1"/>
  <c r="AU3" i="49" s="1"/>
  <c r="AV3" i="49" s="1"/>
  <c r="AW3" i="49" s="1"/>
  <c r="AX3" i="49" s="1"/>
  <c r="AY3" i="49" s="1"/>
  <c r="AZ3" i="49" s="1"/>
  <c r="BA3" i="49" s="1"/>
  <c r="BB3" i="49" s="1"/>
  <c r="BC3" i="49" s="1"/>
  <c r="BD3" i="49" s="1"/>
  <c r="BE3" i="49" s="1"/>
  <c r="BF3" i="49" s="1"/>
  <c r="BG3" i="49" s="1"/>
  <c r="BH3" i="49" s="1"/>
  <c r="BI3" i="49" s="1"/>
  <c r="BJ3" i="49" s="1"/>
  <c r="BK3" i="49" s="1"/>
  <c r="BL3" i="49" s="1"/>
  <c r="BM3" i="49" s="1"/>
  <c r="BN3" i="49" s="1"/>
  <c r="BO3" i="49" s="1"/>
  <c r="BP3" i="49" s="1"/>
  <c r="BQ3" i="49" s="1"/>
  <c r="BR3" i="49" s="1"/>
  <c r="BS3" i="49" s="1"/>
  <c r="BT3" i="49" s="1"/>
  <c r="BU3" i="49" s="1"/>
  <c r="BV3" i="49" s="1"/>
  <c r="BW3" i="49" s="1"/>
  <c r="BX3" i="49" s="1"/>
  <c r="BY3" i="49" s="1"/>
  <c r="AA65" i="68"/>
  <c r="B2" i="49"/>
  <c r="B64" i="68" s="1"/>
  <c r="B64" i="67"/>
  <c r="I58" i="68"/>
  <c r="I58" i="67"/>
  <c r="F56" i="68"/>
  <c r="F56" i="67"/>
  <c r="F57" i="68"/>
  <c r="F57" i="67"/>
  <c r="AB7" i="5"/>
  <c r="AC7" i="5" s="1"/>
  <c r="AD7" i="5" s="1"/>
  <c r="AE7" i="5" s="1"/>
  <c r="AF7" i="5" s="1"/>
  <c r="AG7" i="5" s="1"/>
  <c r="AH7" i="5" s="1"/>
  <c r="AI7" i="5" s="1"/>
  <c r="AJ7" i="5" s="1"/>
  <c r="AK7" i="5" s="1"/>
  <c r="AL7" i="5" s="1"/>
  <c r="AM7" i="5" s="1"/>
  <c r="AN7" i="5" s="1"/>
  <c r="AO7" i="5" s="1"/>
  <c r="AP7" i="5" s="1"/>
  <c r="AQ7" i="5" s="1"/>
  <c r="AR7" i="5" s="1"/>
  <c r="AS7" i="5" s="1"/>
  <c r="AT7" i="5" s="1"/>
  <c r="AU7" i="5" s="1"/>
  <c r="AV7" i="5" s="1"/>
  <c r="AW7" i="5" s="1"/>
  <c r="AX7" i="5" s="1"/>
  <c r="AY7" i="5" s="1"/>
  <c r="AZ7" i="5" s="1"/>
  <c r="BA7" i="5" s="1"/>
  <c r="BB7" i="5" s="1"/>
  <c r="BC7" i="5" s="1"/>
  <c r="BD7" i="5" s="1"/>
  <c r="BE7" i="5" s="1"/>
  <c r="BF7" i="5" s="1"/>
  <c r="BG7" i="5" s="1"/>
  <c r="BH7" i="5" s="1"/>
  <c r="BI7" i="5" s="1"/>
  <c r="BJ7" i="5" s="1"/>
  <c r="BK7" i="5" s="1"/>
  <c r="BL7" i="5" s="1"/>
  <c r="BM7" i="5" s="1"/>
  <c r="BN7" i="5" s="1"/>
  <c r="BO7" i="5" s="1"/>
  <c r="BP7" i="5" s="1"/>
  <c r="BQ7" i="5" s="1"/>
  <c r="BR7" i="5" s="1"/>
  <c r="BS7" i="5" s="1"/>
  <c r="BT7" i="5" s="1"/>
  <c r="BU7" i="5" s="1"/>
  <c r="BV7" i="5" s="1"/>
  <c r="BW7" i="5" s="1"/>
  <c r="BX7" i="5" s="1"/>
  <c r="BY7" i="5" s="1"/>
  <c r="AA7" i="39"/>
  <c r="AB7" i="39" s="1"/>
  <c r="AC7" i="39" s="1"/>
  <c r="AD7" i="39" s="1"/>
  <c r="AE7" i="39" s="1"/>
  <c r="AF7" i="39" s="1"/>
  <c r="AG7" i="39" s="1"/>
  <c r="AH7" i="39" s="1"/>
  <c r="AI7" i="39" s="1"/>
  <c r="AJ7" i="39" s="1"/>
  <c r="AK7" i="39" s="1"/>
  <c r="AL7" i="39" s="1"/>
  <c r="AM7" i="39" s="1"/>
  <c r="AN7" i="39" s="1"/>
  <c r="AO7" i="39" s="1"/>
  <c r="AP7" i="39" s="1"/>
  <c r="AQ7" i="39" s="1"/>
  <c r="AR7" i="39" s="1"/>
  <c r="AS7" i="39" s="1"/>
  <c r="AT7" i="39" s="1"/>
  <c r="AU7" i="39" s="1"/>
  <c r="AV7" i="39" s="1"/>
  <c r="AW7" i="39" s="1"/>
  <c r="AX7" i="39" s="1"/>
  <c r="AY7" i="39" s="1"/>
  <c r="AZ7" i="39" s="1"/>
  <c r="BA7" i="39" s="1"/>
  <c r="BB7" i="39" s="1"/>
  <c r="BC7" i="39" s="1"/>
  <c r="BD7" i="39" s="1"/>
  <c r="BE7" i="39" s="1"/>
  <c r="BF7" i="39" s="1"/>
  <c r="BG7" i="39" s="1"/>
  <c r="BH7" i="39" s="1"/>
  <c r="BI7" i="39" s="1"/>
  <c r="BJ7" i="39" s="1"/>
  <c r="BK7" i="39" s="1"/>
  <c r="BL7" i="39" s="1"/>
  <c r="BM7" i="39" s="1"/>
  <c r="BN7" i="39" s="1"/>
  <c r="BO7" i="39" s="1"/>
  <c r="BP7" i="39" s="1"/>
  <c r="BQ7" i="39" s="1"/>
  <c r="BR7" i="39" s="1"/>
  <c r="BS7" i="39" s="1"/>
  <c r="BT7" i="39" s="1"/>
  <c r="BU7" i="39" s="1"/>
  <c r="BV7" i="39" s="1"/>
  <c r="BW7" i="39" s="1"/>
  <c r="BX7" i="39" s="1"/>
  <c r="BY7" i="39" s="1"/>
  <c r="P58" i="68"/>
  <c r="P58" i="67"/>
  <c r="Q64" i="67"/>
  <c r="V57" i="68"/>
  <c r="V57" i="67"/>
  <c r="V58" i="68"/>
  <c r="V58" i="67"/>
  <c r="AB9" i="49"/>
  <c r="AC9" i="49" s="1"/>
  <c r="AD9" i="49" s="1"/>
  <c r="AE9" i="49" s="1"/>
  <c r="AF9" i="49" s="1"/>
  <c r="AG9" i="49" s="1"/>
  <c r="AH9" i="49" s="1"/>
  <c r="AI9" i="49" s="1"/>
  <c r="AJ9" i="49" s="1"/>
  <c r="AK9" i="49" s="1"/>
  <c r="AL9" i="49" s="1"/>
  <c r="AM9" i="49" s="1"/>
  <c r="AN9" i="49" s="1"/>
  <c r="AO9" i="49" s="1"/>
  <c r="AP9" i="49" s="1"/>
  <c r="AQ9" i="49" s="1"/>
  <c r="AR9" i="49" s="1"/>
  <c r="AS9" i="49" s="1"/>
  <c r="AT9" i="49" s="1"/>
  <c r="AU9" i="49" s="1"/>
  <c r="AV9" i="49" s="1"/>
  <c r="AW9" i="49" s="1"/>
  <c r="AX9" i="49" s="1"/>
  <c r="AY9" i="49" s="1"/>
  <c r="AZ9" i="49" s="1"/>
  <c r="BA9" i="49" s="1"/>
  <c r="BB9" i="49" s="1"/>
  <c r="BC9" i="49" s="1"/>
  <c r="BD9" i="49" s="1"/>
  <c r="BE9" i="49" s="1"/>
  <c r="BF9" i="49" s="1"/>
  <c r="BG9" i="49" s="1"/>
  <c r="BH9" i="49" s="1"/>
  <c r="BI9" i="49" s="1"/>
  <c r="BJ9" i="49" s="1"/>
  <c r="BK9" i="49" s="1"/>
  <c r="BL9" i="49" s="1"/>
  <c r="BM9" i="49" s="1"/>
  <c r="BN9" i="49" s="1"/>
  <c r="BO9" i="49" s="1"/>
  <c r="BP9" i="49" s="1"/>
  <c r="BQ9" i="49" s="1"/>
  <c r="BR9" i="49" s="1"/>
  <c r="BS9" i="49" s="1"/>
  <c r="BT9" i="49" s="1"/>
  <c r="BU9" i="49" s="1"/>
  <c r="BV9" i="49" s="1"/>
  <c r="BW9" i="49" s="1"/>
  <c r="BX9" i="49" s="1"/>
  <c r="BY9" i="49" s="1"/>
  <c r="AA71" i="68"/>
  <c r="P55" i="67"/>
  <c r="Q57" i="68"/>
  <c r="Q57" i="67"/>
  <c r="R58" i="68"/>
  <c r="R58" i="67"/>
  <c r="AB8" i="49"/>
  <c r="AC8" i="49" s="1"/>
  <c r="AD8" i="49" s="1"/>
  <c r="AE8" i="49" s="1"/>
  <c r="AF8" i="49" s="1"/>
  <c r="AG8" i="49" s="1"/>
  <c r="AH8" i="49" s="1"/>
  <c r="AI8" i="49" s="1"/>
  <c r="AJ8" i="49" s="1"/>
  <c r="AK8" i="49" s="1"/>
  <c r="AL8" i="49" s="1"/>
  <c r="AM8" i="49" s="1"/>
  <c r="AN8" i="49" s="1"/>
  <c r="AO8" i="49" s="1"/>
  <c r="AP8" i="49" s="1"/>
  <c r="AQ8" i="49" s="1"/>
  <c r="AR8" i="49" s="1"/>
  <c r="AS8" i="49" s="1"/>
  <c r="AT8" i="49" s="1"/>
  <c r="AU8" i="49" s="1"/>
  <c r="AV8" i="49" s="1"/>
  <c r="AW8" i="49" s="1"/>
  <c r="AX8" i="49" s="1"/>
  <c r="AY8" i="49" s="1"/>
  <c r="AZ8" i="49" s="1"/>
  <c r="BA8" i="49" s="1"/>
  <c r="BB8" i="49" s="1"/>
  <c r="BC8" i="49" s="1"/>
  <c r="BD8" i="49" s="1"/>
  <c r="BE8" i="49" s="1"/>
  <c r="BF8" i="49" s="1"/>
  <c r="BG8" i="49" s="1"/>
  <c r="BH8" i="49" s="1"/>
  <c r="BI8" i="49" s="1"/>
  <c r="BJ8" i="49" s="1"/>
  <c r="BK8" i="49" s="1"/>
  <c r="BL8" i="49" s="1"/>
  <c r="BM8" i="49" s="1"/>
  <c r="BN8" i="49" s="1"/>
  <c r="BO8" i="49" s="1"/>
  <c r="BP8" i="49" s="1"/>
  <c r="BQ8" i="49" s="1"/>
  <c r="BR8" i="49" s="1"/>
  <c r="BS8" i="49" s="1"/>
  <c r="BT8" i="49" s="1"/>
  <c r="BU8" i="49" s="1"/>
  <c r="BV8" i="49" s="1"/>
  <c r="BW8" i="49" s="1"/>
  <c r="BX8" i="49" s="1"/>
  <c r="BY8" i="49" s="1"/>
  <c r="AA70" i="68"/>
  <c r="P57" i="68"/>
  <c r="P57" i="67"/>
  <c r="AB5" i="10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G57" i="68"/>
  <c r="G57" i="67"/>
  <c r="I56" i="68"/>
  <c r="I56" i="67"/>
  <c r="I57" i="68"/>
  <c r="I57" i="67"/>
  <c r="X55" i="67"/>
  <c r="P7" i="10"/>
  <c r="P7" i="48" s="1"/>
  <c r="P59" i="68" s="1"/>
  <c r="U56" i="68"/>
  <c r="U56" i="67"/>
  <c r="Q58" i="68"/>
  <c r="Q58" i="67"/>
  <c r="R57" i="68"/>
  <c r="R57" i="67"/>
  <c r="AB7" i="49"/>
  <c r="AC7" i="49" s="1"/>
  <c r="AD7" i="49" s="1"/>
  <c r="AE7" i="49" s="1"/>
  <c r="AF7" i="49" s="1"/>
  <c r="AG7" i="49" s="1"/>
  <c r="AH7" i="49" s="1"/>
  <c r="AI7" i="49" s="1"/>
  <c r="AJ7" i="49" s="1"/>
  <c r="AK7" i="49" s="1"/>
  <c r="AL7" i="49" s="1"/>
  <c r="AM7" i="49" s="1"/>
  <c r="AN7" i="49" s="1"/>
  <c r="AO7" i="49" s="1"/>
  <c r="AP7" i="49" s="1"/>
  <c r="AQ7" i="49" s="1"/>
  <c r="AR7" i="49" s="1"/>
  <c r="AS7" i="49" s="1"/>
  <c r="AT7" i="49" s="1"/>
  <c r="AU7" i="49" s="1"/>
  <c r="AV7" i="49" s="1"/>
  <c r="AW7" i="49" s="1"/>
  <c r="AX7" i="49" s="1"/>
  <c r="AY7" i="49" s="1"/>
  <c r="AZ7" i="49" s="1"/>
  <c r="BA7" i="49" s="1"/>
  <c r="BB7" i="49" s="1"/>
  <c r="BC7" i="49" s="1"/>
  <c r="BD7" i="49" s="1"/>
  <c r="BE7" i="49" s="1"/>
  <c r="BF7" i="49" s="1"/>
  <c r="BG7" i="49" s="1"/>
  <c r="BH7" i="49" s="1"/>
  <c r="BI7" i="49" s="1"/>
  <c r="BJ7" i="49" s="1"/>
  <c r="BK7" i="49" s="1"/>
  <c r="BL7" i="49" s="1"/>
  <c r="BM7" i="49" s="1"/>
  <c r="BN7" i="49" s="1"/>
  <c r="BO7" i="49" s="1"/>
  <c r="BP7" i="49" s="1"/>
  <c r="BQ7" i="49" s="1"/>
  <c r="BR7" i="49" s="1"/>
  <c r="BS7" i="49" s="1"/>
  <c r="BT7" i="49" s="1"/>
  <c r="BU7" i="49" s="1"/>
  <c r="BV7" i="49" s="1"/>
  <c r="BW7" i="49" s="1"/>
  <c r="BX7" i="49" s="1"/>
  <c r="BY7" i="49" s="1"/>
  <c r="AA69" i="68"/>
  <c r="D2" i="49"/>
  <c r="D64" i="68" s="1"/>
  <c r="D64" i="67"/>
  <c r="W57" i="68"/>
  <c r="W57" i="67"/>
  <c r="Z56" i="68"/>
  <c r="Z56" i="67"/>
  <c r="H18" i="67"/>
  <c r="H6" i="75"/>
  <c r="H18" i="68" s="1"/>
  <c r="N58" i="68"/>
  <c r="N58" i="67"/>
  <c r="V64" i="67"/>
  <c r="H14" i="67"/>
  <c r="H2" i="75"/>
  <c r="H14" i="68" s="1"/>
  <c r="K58" i="68"/>
  <c r="K58" i="67"/>
  <c r="C9" i="7"/>
  <c r="C9" i="75" s="1"/>
  <c r="C6" i="75"/>
  <c r="C18" i="68" s="1"/>
  <c r="H56" i="68"/>
  <c r="H56" i="67"/>
  <c r="T64" i="67"/>
  <c r="G56" i="68"/>
  <c r="G56" i="67"/>
  <c r="G58" i="68"/>
  <c r="G58" i="67"/>
  <c r="U57" i="68"/>
  <c r="U57" i="67"/>
  <c r="Q56" i="68"/>
  <c r="Q56" i="67"/>
  <c r="F55" i="67"/>
  <c r="J7" i="10"/>
  <c r="J7" i="48" s="1"/>
  <c r="J59" i="68" s="1"/>
  <c r="K55" i="67"/>
  <c r="B9" i="7"/>
  <c r="B9" i="75" s="1"/>
  <c r="B6" i="75"/>
  <c r="B18" i="68" s="1"/>
  <c r="U58" i="68"/>
  <c r="U58" i="67"/>
  <c r="C2" i="49"/>
  <c r="C64" i="68" s="1"/>
  <c r="C64" i="67"/>
  <c r="AB5" i="49"/>
  <c r="AC5" i="49" s="1"/>
  <c r="AD5" i="49" s="1"/>
  <c r="AE5" i="49" s="1"/>
  <c r="AF5" i="49" s="1"/>
  <c r="AG5" i="49" s="1"/>
  <c r="AH5" i="49" s="1"/>
  <c r="AI5" i="49" s="1"/>
  <c r="AJ5" i="49" s="1"/>
  <c r="AK5" i="49" s="1"/>
  <c r="AL5" i="49" s="1"/>
  <c r="AM5" i="49" s="1"/>
  <c r="AN5" i="49" s="1"/>
  <c r="AO5" i="49" s="1"/>
  <c r="AP5" i="49" s="1"/>
  <c r="AQ5" i="49" s="1"/>
  <c r="AR5" i="49" s="1"/>
  <c r="AS5" i="49" s="1"/>
  <c r="AT5" i="49" s="1"/>
  <c r="AU5" i="49" s="1"/>
  <c r="AV5" i="49" s="1"/>
  <c r="AW5" i="49" s="1"/>
  <c r="AX5" i="49" s="1"/>
  <c r="AY5" i="49" s="1"/>
  <c r="AZ5" i="49" s="1"/>
  <c r="BA5" i="49" s="1"/>
  <c r="BB5" i="49" s="1"/>
  <c r="BC5" i="49" s="1"/>
  <c r="BD5" i="49" s="1"/>
  <c r="BE5" i="49" s="1"/>
  <c r="BF5" i="49" s="1"/>
  <c r="BG5" i="49" s="1"/>
  <c r="BH5" i="49" s="1"/>
  <c r="BI5" i="49" s="1"/>
  <c r="BJ5" i="49" s="1"/>
  <c r="BK5" i="49" s="1"/>
  <c r="BL5" i="49" s="1"/>
  <c r="BM5" i="49" s="1"/>
  <c r="BN5" i="49" s="1"/>
  <c r="BO5" i="49" s="1"/>
  <c r="BP5" i="49" s="1"/>
  <c r="BQ5" i="49" s="1"/>
  <c r="BR5" i="49" s="1"/>
  <c r="BS5" i="49" s="1"/>
  <c r="BT5" i="49" s="1"/>
  <c r="BU5" i="49" s="1"/>
  <c r="BV5" i="49" s="1"/>
  <c r="BW5" i="49" s="1"/>
  <c r="BX5" i="49" s="1"/>
  <c r="BY5" i="49" s="1"/>
  <c r="AA67" i="68"/>
  <c r="S57" i="68"/>
  <c r="S57" i="67"/>
  <c r="M58" i="68"/>
  <c r="M58" i="67"/>
  <c r="J55" i="67"/>
  <c r="M56" i="68"/>
  <c r="M56" i="67"/>
  <c r="F7" i="10"/>
  <c r="F7" i="48" s="1"/>
  <c r="F59" i="68" s="1"/>
  <c r="K7" i="10"/>
  <c r="K7" i="48" s="1"/>
  <c r="K59" i="68" s="1"/>
  <c r="C7" i="7"/>
  <c r="C7" i="75" s="1"/>
  <c r="C3" i="75"/>
  <c r="C15" i="68" s="1"/>
  <c r="G64" i="67"/>
  <c r="L56" i="68"/>
  <c r="L56" i="67"/>
  <c r="S58" i="68"/>
  <c r="S58" i="67"/>
  <c r="Y56" i="68"/>
  <c r="Y56" i="67"/>
  <c r="F58" i="68"/>
  <c r="F58" i="67"/>
  <c r="V56" i="68"/>
  <c r="V56" i="67"/>
  <c r="Z55" i="67"/>
  <c r="H64" i="67"/>
  <c r="L58" i="68"/>
  <c r="L58" i="67"/>
  <c r="T57" i="68"/>
  <c r="T57" i="67"/>
  <c r="Y57" i="68"/>
  <c r="Y57" i="67"/>
  <c r="M57" i="68"/>
  <c r="M57" i="67"/>
  <c r="E2" i="48"/>
  <c r="E54" i="68" s="1"/>
  <c r="Z64" i="67"/>
  <c r="Z7" i="10"/>
  <c r="Z7" i="48" s="1"/>
  <c r="Z59" i="68" s="1"/>
  <c r="T56" i="68"/>
  <c r="T56" i="67"/>
  <c r="O58" i="68"/>
  <c r="O58" i="67"/>
  <c r="P56" i="68"/>
  <c r="P56" i="67"/>
  <c r="AB6" i="49"/>
  <c r="AC6" i="49" s="1"/>
  <c r="AD6" i="49" s="1"/>
  <c r="AE6" i="49" s="1"/>
  <c r="AF6" i="49" s="1"/>
  <c r="AG6" i="49" s="1"/>
  <c r="AH6" i="49" s="1"/>
  <c r="AI6" i="49" s="1"/>
  <c r="AJ6" i="49" s="1"/>
  <c r="AK6" i="49" s="1"/>
  <c r="AL6" i="49" s="1"/>
  <c r="AM6" i="49" s="1"/>
  <c r="AN6" i="49" s="1"/>
  <c r="AO6" i="49" s="1"/>
  <c r="AP6" i="49" s="1"/>
  <c r="AQ6" i="49" s="1"/>
  <c r="AR6" i="49" s="1"/>
  <c r="AS6" i="49" s="1"/>
  <c r="AT6" i="49" s="1"/>
  <c r="AU6" i="49" s="1"/>
  <c r="AV6" i="49" s="1"/>
  <c r="AW6" i="49" s="1"/>
  <c r="AX6" i="49" s="1"/>
  <c r="AY6" i="49" s="1"/>
  <c r="AZ6" i="49" s="1"/>
  <c r="BA6" i="49" s="1"/>
  <c r="BB6" i="49" s="1"/>
  <c r="BC6" i="49" s="1"/>
  <c r="BD6" i="49" s="1"/>
  <c r="BE6" i="49" s="1"/>
  <c r="BF6" i="49" s="1"/>
  <c r="BG6" i="49" s="1"/>
  <c r="BH6" i="49" s="1"/>
  <c r="BI6" i="49" s="1"/>
  <c r="BJ6" i="49" s="1"/>
  <c r="BK6" i="49" s="1"/>
  <c r="BL6" i="49" s="1"/>
  <c r="BM6" i="49" s="1"/>
  <c r="BN6" i="49" s="1"/>
  <c r="BO6" i="49" s="1"/>
  <c r="BP6" i="49" s="1"/>
  <c r="BQ6" i="49" s="1"/>
  <c r="BR6" i="49" s="1"/>
  <c r="BS6" i="49" s="1"/>
  <c r="BT6" i="49" s="1"/>
  <c r="BU6" i="49" s="1"/>
  <c r="BV6" i="49" s="1"/>
  <c r="BW6" i="49" s="1"/>
  <c r="BX6" i="49" s="1"/>
  <c r="BY6" i="49" s="1"/>
  <c r="AA68" i="68"/>
  <c r="W7" i="10"/>
  <c r="W7" i="48" s="1"/>
  <c r="W59" i="68" s="1"/>
  <c r="I7" i="10"/>
  <c r="I7" i="48" s="1"/>
  <c r="I59" i="68" s="1"/>
  <c r="AA54" i="68"/>
  <c r="R64" i="67"/>
  <c r="H17" i="67"/>
  <c r="H5" i="75"/>
  <c r="H17" i="68" s="1"/>
  <c r="L57" i="68"/>
  <c r="L57" i="67"/>
  <c r="W58" i="68"/>
  <c r="W58" i="67"/>
  <c r="T58" i="68"/>
  <c r="T58" i="67"/>
  <c r="O57" i="68"/>
  <c r="O57" i="67"/>
  <c r="K56" i="68"/>
  <c r="K56" i="67"/>
  <c r="J57" i="68"/>
  <c r="J57" i="67"/>
  <c r="J56" i="68"/>
  <c r="J56" i="67"/>
  <c r="S56" i="68"/>
  <c r="S56" i="67"/>
  <c r="H16" i="67"/>
  <c r="H4" i="75"/>
  <c r="H16" i="68" s="1"/>
  <c r="O56" i="68"/>
  <c r="O56" i="67"/>
  <c r="Z57" i="68"/>
  <c r="Z57" i="67"/>
  <c r="H7" i="7"/>
  <c r="H7" i="75" s="1"/>
  <c r="H19" i="68" s="1"/>
  <c r="H3" i="75"/>
  <c r="H15" i="68" s="1"/>
  <c r="X58" i="68"/>
  <c r="X58" i="67"/>
  <c r="X56" i="68"/>
  <c r="X56" i="67"/>
  <c r="N57" i="68"/>
  <c r="N57" i="67"/>
  <c r="X57" i="68"/>
  <c r="X57" i="67"/>
  <c r="N56" i="68"/>
  <c r="N56" i="67"/>
  <c r="J58" i="68"/>
  <c r="J58" i="67"/>
  <c r="AB7" i="10"/>
  <c r="AC7" i="10" s="1"/>
  <c r="AD7" i="10" s="1"/>
  <c r="AE7" i="10" s="1"/>
  <c r="AF7" i="10" s="1"/>
  <c r="AG7" i="10" s="1"/>
  <c r="AH7" i="10" s="1"/>
  <c r="AI7" i="10" s="1"/>
  <c r="AJ7" i="10" s="1"/>
  <c r="AK7" i="10" s="1"/>
  <c r="AL7" i="10" s="1"/>
  <c r="AM7" i="10" s="1"/>
  <c r="AN7" i="10" s="1"/>
  <c r="AO7" i="10" s="1"/>
  <c r="AP7" i="10" s="1"/>
  <c r="AQ7" i="10" s="1"/>
  <c r="AR7" i="10" s="1"/>
  <c r="AS7" i="10" s="1"/>
  <c r="AT7" i="10" s="1"/>
  <c r="AU7" i="10" s="1"/>
  <c r="AV7" i="10" s="1"/>
  <c r="AW7" i="10" s="1"/>
  <c r="AX7" i="10" s="1"/>
  <c r="AY7" i="10" s="1"/>
  <c r="AZ7" i="10" s="1"/>
  <c r="BA7" i="10" s="1"/>
  <c r="BB7" i="10" s="1"/>
  <c r="BC7" i="10" s="1"/>
  <c r="BD7" i="10" s="1"/>
  <c r="BE7" i="10" s="1"/>
  <c r="BF7" i="10" s="1"/>
  <c r="BG7" i="10" s="1"/>
  <c r="BH7" i="10" s="1"/>
  <c r="BI7" i="10" s="1"/>
  <c r="BJ7" i="10" s="1"/>
  <c r="BK7" i="10" s="1"/>
  <c r="BL7" i="10" s="1"/>
  <c r="BM7" i="10" s="1"/>
  <c r="BN7" i="10" s="1"/>
  <c r="BO7" i="10" s="1"/>
  <c r="BP7" i="10" s="1"/>
  <c r="BQ7" i="10" s="1"/>
  <c r="BR7" i="10" s="1"/>
  <c r="BS7" i="10" s="1"/>
  <c r="BT7" i="10" s="1"/>
  <c r="BU7" i="10" s="1"/>
  <c r="BV7" i="10" s="1"/>
  <c r="BW7" i="10" s="1"/>
  <c r="BX7" i="10" s="1"/>
  <c r="BY7" i="10" s="1"/>
  <c r="AB7" i="48"/>
  <c r="AC7" i="48" s="1"/>
  <c r="AD7" i="48" s="1"/>
  <c r="AE7" i="48" s="1"/>
  <c r="AF7" i="48" s="1"/>
  <c r="AG7" i="48" s="1"/>
  <c r="AH7" i="48" s="1"/>
  <c r="AI7" i="48" s="1"/>
  <c r="AJ7" i="48" s="1"/>
  <c r="AK7" i="48" s="1"/>
  <c r="AL7" i="48" s="1"/>
  <c r="AM7" i="48" s="1"/>
  <c r="AN7" i="48" s="1"/>
  <c r="AO7" i="48" s="1"/>
  <c r="AP7" i="48" s="1"/>
  <c r="AQ7" i="48" s="1"/>
  <c r="AR7" i="48" s="1"/>
  <c r="AS7" i="48" s="1"/>
  <c r="AT7" i="48" s="1"/>
  <c r="AU7" i="48" s="1"/>
  <c r="AV7" i="48" s="1"/>
  <c r="AW7" i="48" s="1"/>
  <c r="AX7" i="48" s="1"/>
  <c r="AY7" i="48" s="1"/>
  <c r="AZ7" i="48" s="1"/>
  <c r="BA7" i="48" s="1"/>
  <c r="BB7" i="48" s="1"/>
  <c r="BC7" i="48" s="1"/>
  <c r="BD7" i="48" s="1"/>
  <c r="BE7" i="48" s="1"/>
  <c r="BF7" i="48" s="1"/>
  <c r="BG7" i="48" s="1"/>
  <c r="BH7" i="48" s="1"/>
  <c r="BI7" i="48" s="1"/>
  <c r="BJ7" i="48" s="1"/>
  <c r="BK7" i="48" s="1"/>
  <c r="BL7" i="48" s="1"/>
  <c r="BM7" i="48" s="1"/>
  <c r="BN7" i="48" s="1"/>
  <c r="BO7" i="48" s="1"/>
  <c r="BP7" i="48" s="1"/>
  <c r="BQ7" i="48" s="1"/>
  <c r="BR7" i="48" s="1"/>
  <c r="BS7" i="48" s="1"/>
  <c r="BT7" i="48" s="1"/>
  <c r="BU7" i="48" s="1"/>
  <c r="BV7" i="48" s="1"/>
  <c r="BW7" i="48" s="1"/>
  <c r="BX7" i="48" s="1"/>
  <c r="BY7" i="48" s="1"/>
  <c r="AB6" i="10"/>
  <c r="AC6" i="10" s="1"/>
  <c r="AD6" i="10" s="1"/>
  <c r="AE6" i="10" s="1"/>
  <c r="AF6" i="10" s="1"/>
  <c r="AG6" i="10" s="1"/>
  <c r="AH6" i="10" s="1"/>
  <c r="AI6" i="10" s="1"/>
  <c r="AJ6" i="10" s="1"/>
  <c r="AK6" i="10" s="1"/>
  <c r="AL6" i="10" s="1"/>
  <c r="AM6" i="10" s="1"/>
  <c r="AN6" i="10" s="1"/>
  <c r="AO6" i="10" s="1"/>
  <c r="AP6" i="10" s="1"/>
  <c r="AQ6" i="10" s="1"/>
  <c r="AR6" i="10" s="1"/>
  <c r="AS6" i="10" s="1"/>
  <c r="AT6" i="10" s="1"/>
  <c r="AU6" i="10" s="1"/>
  <c r="AV6" i="10" s="1"/>
  <c r="AW6" i="10" s="1"/>
  <c r="AX6" i="10" s="1"/>
  <c r="AY6" i="10" s="1"/>
  <c r="AZ6" i="10" s="1"/>
  <c r="BA6" i="10" s="1"/>
  <c r="BB6" i="10" s="1"/>
  <c r="BC6" i="10" s="1"/>
  <c r="BD6" i="10" s="1"/>
  <c r="BE6" i="10" s="1"/>
  <c r="BF6" i="10" s="1"/>
  <c r="BG6" i="10" s="1"/>
  <c r="BH6" i="10" s="1"/>
  <c r="BI6" i="10" s="1"/>
  <c r="BJ6" i="10" s="1"/>
  <c r="BK6" i="10" s="1"/>
  <c r="BL6" i="10" s="1"/>
  <c r="BM6" i="10" s="1"/>
  <c r="BN6" i="10" s="1"/>
  <c r="BO6" i="10" s="1"/>
  <c r="BP6" i="10" s="1"/>
  <c r="BQ6" i="10" s="1"/>
  <c r="BR6" i="10" s="1"/>
  <c r="BS6" i="10" s="1"/>
  <c r="BT6" i="10" s="1"/>
  <c r="BU6" i="10" s="1"/>
  <c r="BV6" i="10" s="1"/>
  <c r="BW6" i="10" s="1"/>
  <c r="BX6" i="10" s="1"/>
  <c r="BY6" i="10" s="1"/>
  <c r="H58" i="68"/>
  <c r="H58" i="67"/>
  <c r="AB3" i="10"/>
  <c r="AC3" i="10" s="1"/>
  <c r="AD3" i="10" s="1"/>
  <c r="AE3" i="10" s="1"/>
  <c r="AF3" i="10" s="1"/>
  <c r="AG3" i="10" s="1"/>
  <c r="AH3" i="10" s="1"/>
  <c r="AI3" i="10" s="1"/>
  <c r="AJ3" i="10" s="1"/>
  <c r="AK3" i="10" s="1"/>
  <c r="AL3" i="10" s="1"/>
  <c r="AM3" i="10" s="1"/>
  <c r="AN3" i="10" s="1"/>
  <c r="AO3" i="10" s="1"/>
  <c r="AP3" i="10" s="1"/>
  <c r="AQ3" i="10" s="1"/>
  <c r="AR3" i="10" s="1"/>
  <c r="AS3" i="10" s="1"/>
  <c r="AT3" i="10" s="1"/>
  <c r="AU3" i="10" s="1"/>
  <c r="AV3" i="10" s="1"/>
  <c r="AW3" i="10" s="1"/>
  <c r="AX3" i="10" s="1"/>
  <c r="AY3" i="10" s="1"/>
  <c r="AZ3" i="10" s="1"/>
  <c r="BA3" i="10" s="1"/>
  <c r="BB3" i="10" s="1"/>
  <c r="BC3" i="10" s="1"/>
  <c r="BD3" i="10" s="1"/>
  <c r="BE3" i="10" s="1"/>
  <c r="BF3" i="10" s="1"/>
  <c r="BG3" i="10" s="1"/>
  <c r="BH3" i="10" s="1"/>
  <c r="BI3" i="10" s="1"/>
  <c r="BJ3" i="10" s="1"/>
  <c r="BK3" i="10" s="1"/>
  <c r="BL3" i="10" s="1"/>
  <c r="BM3" i="10" s="1"/>
  <c r="BN3" i="10" s="1"/>
  <c r="BO3" i="10" s="1"/>
  <c r="BP3" i="10" s="1"/>
  <c r="BQ3" i="10" s="1"/>
  <c r="BR3" i="10" s="1"/>
  <c r="BS3" i="10" s="1"/>
  <c r="BT3" i="10" s="1"/>
  <c r="BU3" i="10" s="1"/>
  <c r="BV3" i="10" s="1"/>
  <c r="BW3" i="10" s="1"/>
  <c r="BX3" i="10" s="1"/>
  <c r="BY3" i="10" s="1"/>
  <c r="AB4" i="10"/>
  <c r="AC4" i="10" s="1"/>
  <c r="AD4" i="10" s="1"/>
  <c r="AE4" i="10" s="1"/>
  <c r="AF4" i="10" s="1"/>
  <c r="AG4" i="10" s="1"/>
  <c r="AH4" i="10" s="1"/>
  <c r="AI4" i="10" s="1"/>
  <c r="AJ4" i="10" s="1"/>
  <c r="AK4" i="10" s="1"/>
  <c r="AL4" i="10" s="1"/>
  <c r="AM4" i="10" s="1"/>
  <c r="AN4" i="10" s="1"/>
  <c r="AO4" i="10" s="1"/>
  <c r="AP4" i="10" s="1"/>
  <c r="AQ4" i="10" s="1"/>
  <c r="AR4" i="10" s="1"/>
  <c r="AS4" i="10" s="1"/>
  <c r="AT4" i="10" s="1"/>
  <c r="AU4" i="10" s="1"/>
  <c r="AV4" i="10" s="1"/>
  <c r="AW4" i="10" s="1"/>
  <c r="AX4" i="10" s="1"/>
  <c r="AY4" i="10" s="1"/>
  <c r="AZ4" i="10" s="1"/>
  <c r="BA4" i="10" s="1"/>
  <c r="BB4" i="10" s="1"/>
  <c r="BC4" i="10" s="1"/>
  <c r="BD4" i="10" s="1"/>
  <c r="BE4" i="10" s="1"/>
  <c r="BF4" i="10" s="1"/>
  <c r="BG4" i="10" s="1"/>
  <c r="BH4" i="10" s="1"/>
  <c r="BI4" i="10" s="1"/>
  <c r="BJ4" i="10" s="1"/>
  <c r="BK4" i="10" s="1"/>
  <c r="BL4" i="10" s="1"/>
  <c r="BM4" i="10" s="1"/>
  <c r="BN4" i="10" s="1"/>
  <c r="BO4" i="10" s="1"/>
  <c r="BP4" i="10" s="1"/>
  <c r="BQ4" i="10" s="1"/>
  <c r="BR4" i="10" s="1"/>
  <c r="BS4" i="10" s="1"/>
  <c r="BT4" i="10" s="1"/>
  <c r="BU4" i="10" s="1"/>
  <c r="BV4" i="10" s="1"/>
  <c r="BW4" i="10" s="1"/>
  <c r="BX4" i="10" s="1"/>
  <c r="BY4" i="10" s="1"/>
  <c r="U64" i="67"/>
  <c r="X7" i="10"/>
  <c r="X7" i="48" s="1"/>
  <c r="X59" i="68" s="1"/>
  <c r="Y58" i="68"/>
  <c r="Y58" i="67"/>
  <c r="H55" i="67"/>
  <c r="N55" i="67"/>
  <c r="AA57" i="67"/>
  <c r="S64" i="67"/>
  <c r="W56" i="68"/>
  <c r="W56" i="67"/>
  <c r="Z58" i="68"/>
  <c r="Z58" i="67"/>
  <c r="I3" i="7"/>
  <c r="I3" i="75" s="1"/>
  <c r="I15" i="68" s="1"/>
  <c r="H9" i="7"/>
  <c r="H9" i="75" s="1"/>
  <c r="H21" i="68" s="1"/>
  <c r="I5" i="7"/>
  <c r="I5" i="75" s="1"/>
  <c r="I17" i="68" s="1"/>
  <c r="I4" i="7"/>
  <c r="I4" i="75" s="1"/>
  <c r="I16" i="68" s="1"/>
  <c r="I6" i="7"/>
  <c r="I6" i="75" s="1"/>
  <c r="I2" i="7"/>
  <c r="I2" i="75" s="1"/>
  <c r="I14" i="68" s="1"/>
  <c r="AB2" i="5"/>
  <c r="H15" i="67"/>
  <c r="AA131" i="68"/>
  <c r="AC6" i="75"/>
  <c r="AB9" i="75"/>
  <c r="AC3" i="75"/>
  <c r="AB7" i="75"/>
  <c r="AC6" i="7"/>
  <c r="AB9" i="7"/>
  <c r="AC3" i="7"/>
  <c r="AB7" i="7"/>
  <c r="AA64" i="68"/>
  <c r="AB2" i="11"/>
  <c r="AC2" i="11" s="1"/>
  <c r="AD2" i="11" s="1"/>
  <c r="AE2" i="11" s="1"/>
  <c r="AF2" i="11" s="1"/>
  <c r="AG2" i="11" s="1"/>
  <c r="AH2" i="11" s="1"/>
  <c r="AI2" i="11" s="1"/>
  <c r="AJ2" i="11" s="1"/>
  <c r="AK2" i="11" s="1"/>
  <c r="AL2" i="11" s="1"/>
  <c r="AM2" i="11" s="1"/>
  <c r="AN2" i="11" s="1"/>
  <c r="AO2" i="11" s="1"/>
  <c r="AP2" i="11" s="1"/>
  <c r="AQ2" i="11" s="1"/>
  <c r="AR2" i="11" s="1"/>
  <c r="AS2" i="11" s="1"/>
  <c r="AT2" i="11" s="1"/>
  <c r="AU2" i="11" s="1"/>
  <c r="AV2" i="11" s="1"/>
  <c r="AW2" i="11" s="1"/>
  <c r="AX2" i="11" s="1"/>
  <c r="AY2" i="11" s="1"/>
  <c r="AZ2" i="11" s="1"/>
  <c r="BA2" i="11" s="1"/>
  <c r="BB2" i="11" s="1"/>
  <c r="BC2" i="11" s="1"/>
  <c r="BD2" i="11" s="1"/>
  <c r="BE2" i="11" s="1"/>
  <c r="BF2" i="11" s="1"/>
  <c r="BG2" i="11" s="1"/>
  <c r="BH2" i="11" s="1"/>
  <c r="BI2" i="11" s="1"/>
  <c r="BJ2" i="11" s="1"/>
  <c r="BK2" i="11" s="1"/>
  <c r="BL2" i="11" s="1"/>
  <c r="BM2" i="11" s="1"/>
  <c r="BN2" i="11" s="1"/>
  <c r="BO2" i="11" s="1"/>
  <c r="BP2" i="11" s="1"/>
  <c r="BQ2" i="11" s="1"/>
  <c r="BR2" i="11" s="1"/>
  <c r="BS2" i="11" s="1"/>
  <c r="BT2" i="11" s="1"/>
  <c r="BU2" i="11" s="1"/>
  <c r="BV2" i="11" s="1"/>
  <c r="BW2" i="11" s="1"/>
  <c r="BX2" i="11" s="1"/>
  <c r="BY2" i="11" s="1"/>
  <c r="AA64" i="67"/>
  <c r="AA21" i="68"/>
  <c r="AA19" i="68"/>
  <c r="D18" i="68"/>
  <c r="C17" i="68"/>
  <c r="D17" i="68"/>
  <c r="D14" i="68"/>
  <c r="C14" i="68"/>
  <c r="D16" i="68"/>
  <c r="C16" i="68"/>
  <c r="B54" i="67"/>
  <c r="D16" i="67"/>
  <c r="D14" i="67"/>
  <c r="D17" i="67"/>
  <c r="D18" i="67"/>
  <c r="B18" i="67"/>
  <c r="C18" i="67"/>
  <c r="B16" i="67"/>
  <c r="C16" i="67"/>
  <c r="C15" i="67"/>
  <c r="B15" i="67"/>
  <c r="B14" i="67"/>
  <c r="C14" i="67"/>
  <c r="B17" i="67"/>
  <c r="C17" i="67"/>
  <c r="C5" i="12" l="1"/>
  <c r="C5" i="51" s="1"/>
  <c r="B87" i="68"/>
  <c r="C4" i="12"/>
  <c r="C4" i="51" s="1"/>
  <c r="B19" i="67"/>
  <c r="J3" i="7"/>
  <c r="E57" i="68"/>
  <c r="E57" i="67"/>
  <c r="E56" i="68"/>
  <c r="E56" i="67"/>
  <c r="E58" i="68"/>
  <c r="E58" i="67"/>
  <c r="AA58" i="68"/>
  <c r="AB6" i="48"/>
  <c r="AC6" i="48" s="1"/>
  <c r="AD6" i="48" s="1"/>
  <c r="AE6" i="48" s="1"/>
  <c r="AF6" i="48" s="1"/>
  <c r="AG6" i="48" s="1"/>
  <c r="AH6" i="48" s="1"/>
  <c r="AI6" i="48" s="1"/>
  <c r="AJ6" i="48" s="1"/>
  <c r="AK6" i="48" s="1"/>
  <c r="AL6" i="48" s="1"/>
  <c r="AM6" i="48" s="1"/>
  <c r="AN6" i="48" s="1"/>
  <c r="AO6" i="48" s="1"/>
  <c r="AP6" i="48" s="1"/>
  <c r="AQ6" i="48" s="1"/>
  <c r="AR6" i="48" s="1"/>
  <c r="AS6" i="48" s="1"/>
  <c r="AT6" i="48" s="1"/>
  <c r="AU6" i="48" s="1"/>
  <c r="AV6" i="48" s="1"/>
  <c r="AW6" i="48" s="1"/>
  <c r="AX6" i="48" s="1"/>
  <c r="AY6" i="48" s="1"/>
  <c r="AZ6" i="48" s="1"/>
  <c r="BA6" i="48" s="1"/>
  <c r="BB6" i="48" s="1"/>
  <c r="BC6" i="48" s="1"/>
  <c r="BD6" i="48" s="1"/>
  <c r="BE6" i="48" s="1"/>
  <c r="BF6" i="48" s="1"/>
  <c r="BG6" i="48" s="1"/>
  <c r="BH6" i="48" s="1"/>
  <c r="BI6" i="48" s="1"/>
  <c r="BJ6" i="48" s="1"/>
  <c r="BK6" i="48" s="1"/>
  <c r="BL6" i="48" s="1"/>
  <c r="BM6" i="48" s="1"/>
  <c r="BN6" i="48" s="1"/>
  <c r="BO6" i="48" s="1"/>
  <c r="BP6" i="48" s="1"/>
  <c r="BQ6" i="48" s="1"/>
  <c r="BR6" i="48" s="1"/>
  <c r="BS6" i="48" s="1"/>
  <c r="BT6" i="48" s="1"/>
  <c r="BU6" i="48" s="1"/>
  <c r="BV6" i="48" s="1"/>
  <c r="BW6" i="48" s="1"/>
  <c r="BX6" i="48" s="1"/>
  <c r="BY6" i="48" s="1"/>
  <c r="AA59" i="68"/>
  <c r="E55" i="68"/>
  <c r="E55" i="67"/>
  <c r="AB4" i="48"/>
  <c r="AC4" i="48" s="1"/>
  <c r="AD4" i="48" s="1"/>
  <c r="AE4" i="48" s="1"/>
  <c r="AF4" i="48" s="1"/>
  <c r="AG4" i="48" s="1"/>
  <c r="AH4" i="48" s="1"/>
  <c r="AI4" i="48" s="1"/>
  <c r="AJ4" i="48" s="1"/>
  <c r="AK4" i="48" s="1"/>
  <c r="AL4" i="48" s="1"/>
  <c r="AM4" i="48" s="1"/>
  <c r="AN4" i="48" s="1"/>
  <c r="AO4" i="48" s="1"/>
  <c r="AP4" i="48" s="1"/>
  <c r="AQ4" i="48" s="1"/>
  <c r="AR4" i="48" s="1"/>
  <c r="AS4" i="48" s="1"/>
  <c r="AT4" i="48" s="1"/>
  <c r="AU4" i="48" s="1"/>
  <c r="AV4" i="48" s="1"/>
  <c r="AW4" i="48" s="1"/>
  <c r="AX4" i="48" s="1"/>
  <c r="AY4" i="48" s="1"/>
  <c r="AZ4" i="48" s="1"/>
  <c r="BA4" i="48" s="1"/>
  <c r="BB4" i="48" s="1"/>
  <c r="BC4" i="48" s="1"/>
  <c r="BD4" i="48" s="1"/>
  <c r="BE4" i="48" s="1"/>
  <c r="BF4" i="48" s="1"/>
  <c r="BG4" i="48" s="1"/>
  <c r="BH4" i="48" s="1"/>
  <c r="BI4" i="48" s="1"/>
  <c r="BJ4" i="48" s="1"/>
  <c r="BK4" i="48" s="1"/>
  <c r="BL4" i="48" s="1"/>
  <c r="BM4" i="48" s="1"/>
  <c r="BN4" i="48" s="1"/>
  <c r="BO4" i="48" s="1"/>
  <c r="BP4" i="48" s="1"/>
  <c r="BQ4" i="48" s="1"/>
  <c r="BR4" i="48" s="1"/>
  <c r="BS4" i="48" s="1"/>
  <c r="BT4" i="48" s="1"/>
  <c r="BU4" i="48" s="1"/>
  <c r="BV4" i="48" s="1"/>
  <c r="BW4" i="48" s="1"/>
  <c r="BX4" i="48" s="1"/>
  <c r="BY4" i="48" s="1"/>
  <c r="AA56" i="68"/>
  <c r="AB5" i="48"/>
  <c r="AC5" i="48" s="1"/>
  <c r="AD5" i="48" s="1"/>
  <c r="AE5" i="48" s="1"/>
  <c r="AF5" i="48" s="1"/>
  <c r="AG5" i="48" s="1"/>
  <c r="AH5" i="48" s="1"/>
  <c r="AI5" i="48" s="1"/>
  <c r="AJ5" i="48" s="1"/>
  <c r="AK5" i="48" s="1"/>
  <c r="AL5" i="48" s="1"/>
  <c r="AM5" i="48" s="1"/>
  <c r="AN5" i="48" s="1"/>
  <c r="AO5" i="48" s="1"/>
  <c r="AP5" i="48" s="1"/>
  <c r="AQ5" i="48" s="1"/>
  <c r="AR5" i="48" s="1"/>
  <c r="AS5" i="48" s="1"/>
  <c r="AT5" i="48" s="1"/>
  <c r="AU5" i="48" s="1"/>
  <c r="AV5" i="48" s="1"/>
  <c r="AW5" i="48" s="1"/>
  <c r="AX5" i="48" s="1"/>
  <c r="AY5" i="48" s="1"/>
  <c r="AZ5" i="48" s="1"/>
  <c r="BA5" i="48" s="1"/>
  <c r="BB5" i="48" s="1"/>
  <c r="BC5" i="48" s="1"/>
  <c r="BD5" i="48" s="1"/>
  <c r="BE5" i="48" s="1"/>
  <c r="BF5" i="48" s="1"/>
  <c r="BG5" i="48" s="1"/>
  <c r="BH5" i="48" s="1"/>
  <c r="BI5" i="48" s="1"/>
  <c r="BJ5" i="48" s="1"/>
  <c r="BK5" i="48" s="1"/>
  <c r="BL5" i="48" s="1"/>
  <c r="BM5" i="48" s="1"/>
  <c r="BN5" i="48" s="1"/>
  <c r="BO5" i="48" s="1"/>
  <c r="BP5" i="48" s="1"/>
  <c r="BQ5" i="48" s="1"/>
  <c r="BR5" i="48" s="1"/>
  <c r="BS5" i="48" s="1"/>
  <c r="BT5" i="48" s="1"/>
  <c r="BU5" i="48" s="1"/>
  <c r="BV5" i="48" s="1"/>
  <c r="BW5" i="48" s="1"/>
  <c r="BX5" i="48" s="1"/>
  <c r="BY5" i="48" s="1"/>
  <c r="AA57" i="68"/>
  <c r="AB3" i="48"/>
  <c r="AC3" i="48" s="1"/>
  <c r="AD3" i="48" s="1"/>
  <c r="AE3" i="48" s="1"/>
  <c r="AF3" i="48" s="1"/>
  <c r="AG3" i="48" s="1"/>
  <c r="AH3" i="48" s="1"/>
  <c r="AI3" i="48" s="1"/>
  <c r="AJ3" i="48" s="1"/>
  <c r="AK3" i="48" s="1"/>
  <c r="AL3" i="48" s="1"/>
  <c r="AM3" i="48" s="1"/>
  <c r="AN3" i="48" s="1"/>
  <c r="AO3" i="48" s="1"/>
  <c r="AP3" i="48" s="1"/>
  <c r="AQ3" i="48" s="1"/>
  <c r="AR3" i="48" s="1"/>
  <c r="AS3" i="48" s="1"/>
  <c r="AT3" i="48" s="1"/>
  <c r="AU3" i="48" s="1"/>
  <c r="AV3" i="48" s="1"/>
  <c r="AW3" i="48" s="1"/>
  <c r="AX3" i="48" s="1"/>
  <c r="AY3" i="48" s="1"/>
  <c r="AZ3" i="48" s="1"/>
  <c r="BA3" i="48" s="1"/>
  <c r="BB3" i="48" s="1"/>
  <c r="BC3" i="48" s="1"/>
  <c r="BD3" i="48" s="1"/>
  <c r="BE3" i="48" s="1"/>
  <c r="BF3" i="48" s="1"/>
  <c r="BG3" i="48" s="1"/>
  <c r="BH3" i="48" s="1"/>
  <c r="BI3" i="48" s="1"/>
  <c r="BJ3" i="48" s="1"/>
  <c r="BK3" i="48" s="1"/>
  <c r="BL3" i="48" s="1"/>
  <c r="BM3" i="48" s="1"/>
  <c r="BN3" i="48" s="1"/>
  <c r="BO3" i="48" s="1"/>
  <c r="BP3" i="48" s="1"/>
  <c r="BQ3" i="48" s="1"/>
  <c r="BR3" i="48" s="1"/>
  <c r="BS3" i="48" s="1"/>
  <c r="BT3" i="48" s="1"/>
  <c r="BU3" i="48" s="1"/>
  <c r="BV3" i="48" s="1"/>
  <c r="BW3" i="48" s="1"/>
  <c r="BX3" i="48" s="1"/>
  <c r="BY3" i="48" s="1"/>
  <c r="AA55" i="68"/>
  <c r="B7" i="10"/>
  <c r="B7" i="48" s="1"/>
  <c r="B2" i="17"/>
  <c r="B2" i="50" s="1"/>
  <c r="I7" i="7"/>
  <c r="I7" i="75" s="1"/>
  <c r="I19" i="68" s="1"/>
  <c r="I15" i="67"/>
  <c r="AC2" i="5"/>
  <c r="I14" i="67"/>
  <c r="J2" i="7"/>
  <c r="J2" i="75" s="1"/>
  <c r="J14" i="68" s="1"/>
  <c r="I18" i="68"/>
  <c r="I9" i="7"/>
  <c r="I9" i="75" s="1"/>
  <c r="I21" i="68" s="1"/>
  <c r="J6" i="7"/>
  <c r="J6" i="75" s="1"/>
  <c r="I18" i="67"/>
  <c r="I16" i="67"/>
  <c r="J4" i="7"/>
  <c r="J4" i="75" s="1"/>
  <c r="J16" i="68" s="1"/>
  <c r="I17" i="67"/>
  <c r="J5" i="7"/>
  <c r="J5" i="75" s="1"/>
  <c r="J17" i="68" s="1"/>
  <c r="AD3" i="75"/>
  <c r="AC7" i="75"/>
  <c r="AD6" i="75"/>
  <c r="AC9" i="75"/>
  <c r="B58" i="68"/>
  <c r="C2" i="17"/>
  <c r="C2" i="50" s="1"/>
  <c r="AD3" i="7"/>
  <c r="AC7" i="7"/>
  <c r="AD6" i="7"/>
  <c r="AC9" i="7"/>
  <c r="D15" i="68"/>
  <c r="D15" i="67"/>
  <c r="E17" i="68"/>
  <c r="C19" i="68"/>
  <c r="D19" i="68"/>
  <c r="B21" i="68"/>
  <c r="C54" i="67"/>
  <c r="B56" i="67"/>
  <c r="B55" i="67"/>
  <c r="B44" i="67"/>
  <c r="B44" i="68"/>
  <c r="B87" i="67"/>
  <c r="B57" i="67"/>
  <c r="B84" i="67"/>
  <c r="B58" i="67"/>
  <c r="B55" i="68"/>
  <c r="B54" i="68"/>
  <c r="F17" i="67"/>
  <c r="E17" i="67"/>
  <c r="F15" i="67"/>
  <c r="E15" i="67"/>
  <c r="F18" i="67"/>
  <c r="E18" i="67"/>
  <c r="F14" i="67"/>
  <c r="E14" i="67"/>
  <c r="F16" i="67"/>
  <c r="E16" i="67"/>
  <c r="D4" i="12" l="1"/>
  <c r="C87" i="68"/>
  <c r="D5" i="12"/>
  <c r="D5" i="51" s="1"/>
  <c r="J3" i="75"/>
  <c r="J15" i="68" s="1"/>
  <c r="J15" i="67"/>
  <c r="K3" i="7"/>
  <c r="J7" i="7"/>
  <c r="J7" i="75" s="1"/>
  <c r="J19" i="68" s="1"/>
  <c r="C7" i="10"/>
  <c r="C7" i="48" s="1"/>
  <c r="B59" i="68"/>
  <c r="E4" i="12"/>
  <c r="E4" i="51" s="1"/>
  <c r="J16" i="67"/>
  <c r="K4" i="7"/>
  <c r="J9" i="7"/>
  <c r="J9" i="75" s="1"/>
  <c r="J21" i="68" s="1"/>
  <c r="J18" i="67"/>
  <c r="K6" i="7"/>
  <c r="K6" i="75" s="1"/>
  <c r="J18" i="68"/>
  <c r="K2" i="7"/>
  <c r="J14" i="67"/>
  <c r="J17" i="67"/>
  <c r="K5" i="7"/>
  <c r="AD2" i="5"/>
  <c r="AE6" i="75"/>
  <c r="AD9" i="75"/>
  <c r="AE3" i="75"/>
  <c r="AD7" i="75"/>
  <c r="D2" i="17"/>
  <c r="D2" i="50" s="1"/>
  <c r="AE3" i="7"/>
  <c r="AD7" i="7"/>
  <c r="AE6" i="7"/>
  <c r="AD9" i="7"/>
  <c r="F17" i="68"/>
  <c r="E18" i="68"/>
  <c r="F18" i="68"/>
  <c r="E14" i="68"/>
  <c r="F14" i="68"/>
  <c r="E15" i="68"/>
  <c r="F15" i="68"/>
  <c r="E16" i="68"/>
  <c r="F16" i="68"/>
  <c r="D21" i="68"/>
  <c r="C21" i="68"/>
  <c r="D54" i="67"/>
  <c r="B86" i="67"/>
  <c r="D44" i="67"/>
  <c r="C44" i="67"/>
  <c r="C87" i="67"/>
  <c r="D57" i="67"/>
  <c r="C57" i="67"/>
  <c r="B56" i="68"/>
  <c r="B57" i="68"/>
  <c r="D58" i="67"/>
  <c r="C58" i="67"/>
  <c r="C86" i="67"/>
  <c r="D55" i="67"/>
  <c r="C55" i="67"/>
  <c r="C55" i="68"/>
  <c r="C84" i="67"/>
  <c r="B86" i="68"/>
  <c r="D54" i="68"/>
  <c r="C54" i="68"/>
  <c r="D44" i="68"/>
  <c r="C44" i="68"/>
  <c r="D56" i="67"/>
  <c r="C56" i="67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D86" i="67" l="1"/>
  <c r="D4" i="51"/>
  <c r="D87" i="67"/>
  <c r="E5" i="12"/>
  <c r="E5" i="51" s="1"/>
  <c r="D87" i="68"/>
  <c r="K3" i="75"/>
  <c r="K15" i="68" s="1"/>
  <c r="K7" i="7"/>
  <c r="K7" i="75" s="1"/>
  <c r="K19" i="68" s="1"/>
  <c r="K15" i="67"/>
  <c r="O4" i="85"/>
  <c r="O4" i="86" s="1"/>
  <c r="O5" i="85"/>
  <c r="O5" i="86" s="1"/>
  <c r="O6" i="85"/>
  <c r="K14" i="67"/>
  <c r="K2" i="75"/>
  <c r="K14" i="68" s="1"/>
  <c r="K17" i="67"/>
  <c r="K5" i="75"/>
  <c r="K17" i="68" s="1"/>
  <c r="K16" i="67"/>
  <c r="K4" i="75"/>
  <c r="K16" i="68" s="1"/>
  <c r="E86" i="67"/>
  <c r="D7" i="10"/>
  <c r="D7" i="48" s="1"/>
  <c r="C59" i="68"/>
  <c r="E87" i="67"/>
  <c r="AE2" i="5"/>
  <c r="K9" i="7"/>
  <c r="K9" i="75" s="1"/>
  <c r="K21" i="68" s="1"/>
  <c r="K18" i="67"/>
  <c r="K18" i="68"/>
  <c r="AE7" i="75"/>
  <c r="AF3" i="75"/>
  <c r="AF6" i="75"/>
  <c r="AE9" i="75"/>
  <c r="C58" i="68"/>
  <c r="E2" i="17"/>
  <c r="AF3" i="7"/>
  <c r="AE7" i="7"/>
  <c r="AF6" i="7"/>
  <c r="AE9" i="7"/>
  <c r="T6" i="18"/>
  <c r="T6" i="52" s="1"/>
  <c r="T4" i="18"/>
  <c r="T4" i="52" s="1"/>
  <c r="T5" i="18"/>
  <c r="T5" i="52" s="1"/>
  <c r="Q4" i="18"/>
  <c r="Q4" i="52" s="1"/>
  <c r="Q5" i="18"/>
  <c r="Q5" i="52" s="1"/>
  <c r="Q6" i="18"/>
  <c r="Q6" i="52" s="1"/>
  <c r="P4" i="18"/>
  <c r="P4" i="52" s="1"/>
  <c r="P6" i="18"/>
  <c r="P6" i="52" s="1"/>
  <c r="P5" i="18"/>
  <c r="P5" i="52" s="1"/>
  <c r="O4" i="18"/>
  <c r="O4" i="52" s="1"/>
  <c r="O6" i="18"/>
  <c r="O6" i="52" s="1"/>
  <c r="O5" i="18"/>
  <c r="O5" i="52" s="1"/>
  <c r="N4" i="18"/>
  <c r="N4" i="52" s="1"/>
  <c r="N5" i="18"/>
  <c r="N5" i="52" s="1"/>
  <c r="N6" i="18"/>
  <c r="N6" i="52" s="1"/>
  <c r="M4" i="18"/>
  <c r="M4" i="52" s="1"/>
  <c r="M5" i="18"/>
  <c r="M5" i="52" s="1"/>
  <c r="M6" i="18"/>
  <c r="M6" i="52" s="1"/>
  <c r="L4" i="18"/>
  <c r="L4" i="52" s="1"/>
  <c r="L5" i="18"/>
  <c r="L5" i="52" s="1"/>
  <c r="L6" i="18"/>
  <c r="L6" i="52" s="1"/>
  <c r="K5" i="18"/>
  <c r="K5" i="52" s="1"/>
  <c r="K6" i="18"/>
  <c r="K6" i="52" s="1"/>
  <c r="K4" i="18"/>
  <c r="K4" i="52" s="1"/>
  <c r="J4" i="18"/>
  <c r="J4" i="52" s="1"/>
  <c r="J5" i="18"/>
  <c r="J5" i="52" s="1"/>
  <c r="J6" i="18"/>
  <c r="J6" i="52" s="1"/>
  <c r="I4" i="18"/>
  <c r="I4" i="52" s="1"/>
  <c r="I5" i="18"/>
  <c r="I5" i="52" s="1"/>
  <c r="I6" i="18"/>
  <c r="I6" i="52" s="1"/>
  <c r="H5" i="18"/>
  <c r="H5" i="52" s="1"/>
  <c r="H6" i="18"/>
  <c r="H6" i="52" s="1"/>
  <c r="H4" i="18"/>
  <c r="H4" i="52" s="1"/>
  <c r="AA5" i="18"/>
  <c r="AA6" i="18"/>
  <c r="AA4" i="18"/>
  <c r="G5" i="18"/>
  <c r="G5" i="52" s="1"/>
  <c r="G6" i="18"/>
  <c r="G6" i="52" s="1"/>
  <c r="G4" i="18"/>
  <c r="G4" i="52" s="1"/>
  <c r="Z5" i="18"/>
  <c r="Z5" i="52" s="1"/>
  <c r="Z6" i="18"/>
  <c r="Z6" i="52" s="1"/>
  <c r="Z4" i="18"/>
  <c r="Z4" i="52" s="1"/>
  <c r="F5" i="18"/>
  <c r="F5" i="52" s="1"/>
  <c r="F6" i="18"/>
  <c r="F6" i="52" s="1"/>
  <c r="F4" i="18"/>
  <c r="F4" i="52" s="1"/>
  <c r="Y5" i="18"/>
  <c r="Y5" i="52" s="1"/>
  <c r="Y6" i="18"/>
  <c r="Y6" i="52" s="1"/>
  <c r="Y4" i="18"/>
  <c r="Y4" i="52" s="1"/>
  <c r="E5" i="18"/>
  <c r="E5" i="52" s="1"/>
  <c r="E6" i="18"/>
  <c r="E6" i="52" s="1"/>
  <c r="E4" i="18"/>
  <c r="E4" i="52" s="1"/>
  <c r="X6" i="18"/>
  <c r="X6" i="52" s="1"/>
  <c r="X4" i="18"/>
  <c r="X4" i="52" s="1"/>
  <c r="X5" i="18"/>
  <c r="X5" i="52" s="1"/>
  <c r="D6" i="18"/>
  <c r="D6" i="52" s="1"/>
  <c r="D4" i="18"/>
  <c r="D4" i="52" s="1"/>
  <c r="D5" i="18"/>
  <c r="D5" i="52" s="1"/>
  <c r="W5" i="18"/>
  <c r="W5" i="52" s="1"/>
  <c r="W6" i="18"/>
  <c r="W6" i="52" s="1"/>
  <c r="W4" i="18"/>
  <c r="W4" i="52" s="1"/>
  <c r="C5" i="18"/>
  <c r="C5" i="52" s="1"/>
  <c r="C6" i="18"/>
  <c r="C6" i="52" s="1"/>
  <c r="C4" i="18"/>
  <c r="C4" i="52" s="1"/>
  <c r="V6" i="18"/>
  <c r="V6" i="52" s="1"/>
  <c r="V5" i="18"/>
  <c r="V5" i="52" s="1"/>
  <c r="V4" i="18"/>
  <c r="V4" i="52" s="1"/>
  <c r="B6" i="18"/>
  <c r="B6" i="52" s="1"/>
  <c r="B5" i="18"/>
  <c r="B5" i="52" s="1"/>
  <c r="B4" i="18"/>
  <c r="B4" i="52" s="1"/>
  <c r="U6" i="18"/>
  <c r="U6" i="52" s="1"/>
  <c r="U4" i="18"/>
  <c r="U4" i="52" s="1"/>
  <c r="U5" i="18"/>
  <c r="U5" i="52" s="1"/>
  <c r="S6" i="18"/>
  <c r="S6" i="52" s="1"/>
  <c r="S4" i="18"/>
  <c r="S4" i="52" s="1"/>
  <c r="S5" i="18"/>
  <c r="S5" i="52" s="1"/>
  <c r="R6" i="18"/>
  <c r="R6" i="52" s="1"/>
  <c r="R4" i="18"/>
  <c r="R4" i="52" s="1"/>
  <c r="R5" i="18"/>
  <c r="R5" i="52" s="1"/>
  <c r="D74" i="67"/>
  <c r="C74" i="67"/>
  <c r="C74" i="68"/>
  <c r="B74" i="67"/>
  <c r="B74" i="68"/>
  <c r="F21" i="68"/>
  <c r="E19" i="68"/>
  <c r="F19" i="68"/>
  <c r="D56" i="68"/>
  <c r="C56" i="68"/>
  <c r="D55" i="68"/>
  <c r="D86" i="68"/>
  <c r="C86" i="68"/>
  <c r="D57" i="68"/>
  <c r="C57" i="68"/>
  <c r="D74" i="68"/>
  <c r="Y38" i="67"/>
  <c r="Q38" i="67"/>
  <c r="I38" i="67"/>
  <c r="W37" i="68"/>
  <c r="W37" i="67"/>
  <c r="O37" i="68"/>
  <c r="O37" i="67"/>
  <c r="G37" i="68"/>
  <c r="G37" i="67"/>
  <c r="U36" i="68"/>
  <c r="U36" i="67"/>
  <c r="M36" i="68"/>
  <c r="M36" i="67"/>
  <c r="E36" i="68"/>
  <c r="E36" i="67"/>
  <c r="AB3" i="16"/>
  <c r="AC3" i="16" s="1"/>
  <c r="AD3" i="16" s="1"/>
  <c r="AE3" i="16" s="1"/>
  <c r="AF3" i="16" s="1"/>
  <c r="AG3" i="16" s="1"/>
  <c r="AH3" i="16" s="1"/>
  <c r="AI3" i="16" s="1"/>
  <c r="AJ3" i="16" s="1"/>
  <c r="AK3" i="16" s="1"/>
  <c r="AL3" i="16" s="1"/>
  <c r="AM3" i="16" s="1"/>
  <c r="AN3" i="16" s="1"/>
  <c r="AO3" i="16" s="1"/>
  <c r="AP3" i="16" s="1"/>
  <c r="AQ3" i="16" s="1"/>
  <c r="AR3" i="16" s="1"/>
  <c r="AS3" i="16" s="1"/>
  <c r="AT3" i="16" s="1"/>
  <c r="AU3" i="16" s="1"/>
  <c r="AV3" i="16" s="1"/>
  <c r="AW3" i="16" s="1"/>
  <c r="AX3" i="16" s="1"/>
  <c r="AY3" i="16" s="1"/>
  <c r="AZ3" i="16" s="1"/>
  <c r="BA3" i="16" s="1"/>
  <c r="BB3" i="16" s="1"/>
  <c r="BC3" i="16" s="1"/>
  <c r="BD3" i="16" s="1"/>
  <c r="BE3" i="16" s="1"/>
  <c r="BF3" i="16" s="1"/>
  <c r="BG3" i="16" s="1"/>
  <c r="BH3" i="16" s="1"/>
  <c r="BI3" i="16" s="1"/>
  <c r="BJ3" i="16" s="1"/>
  <c r="BK3" i="16" s="1"/>
  <c r="BL3" i="16" s="1"/>
  <c r="BM3" i="16" s="1"/>
  <c r="BN3" i="16" s="1"/>
  <c r="BO3" i="16" s="1"/>
  <c r="BP3" i="16" s="1"/>
  <c r="BQ3" i="16" s="1"/>
  <c r="BR3" i="16" s="1"/>
  <c r="BS3" i="16" s="1"/>
  <c r="BT3" i="16" s="1"/>
  <c r="BU3" i="16" s="1"/>
  <c r="BV3" i="16" s="1"/>
  <c r="BW3" i="16" s="1"/>
  <c r="BX3" i="16" s="1"/>
  <c r="BY3" i="16" s="1"/>
  <c r="X38" i="67"/>
  <c r="P38" i="67"/>
  <c r="H38" i="67"/>
  <c r="V37" i="68"/>
  <c r="V37" i="67"/>
  <c r="N37" i="68"/>
  <c r="N37" i="67"/>
  <c r="F37" i="68"/>
  <c r="F37" i="67"/>
  <c r="T36" i="68"/>
  <c r="T36" i="67"/>
  <c r="L36" i="68"/>
  <c r="L36" i="67"/>
  <c r="D36" i="68"/>
  <c r="D36" i="67"/>
  <c r="W38" i="67"/>
  <c r="O38" i="67"/>
  <c r="G38" i="67"/>
  <c r="U37" i="68"/>
  <c r="U37" i="67"/>
  <c r="M37" i="68"/>
  <c r="M37" i="67"/>
  <c r="E37" i="68"/>
  <c r="E37" i="67"/>
  <c r="S36" i="68"/>
  <c r="S36" i="67"/>
  <c r="K36" i="68"/>
  <c r="K36" i="67"/>
  <c r="C36" i="68"/>
  <c r="C36" i="67"/>
  <c r="V38" i="67"/>
  <c r="N38" i="67"/>
  <c r="F38" i="67"/>
  <c r="T37" i="68"/>
  <c r="T37" i="67"/>
  <c r="L37" i="68"/>
  <c r="L37" i="67"/>
  <c r="D37" i="68"/>
  <c r="D37" i="67"/>
  <c r="Z36" i="68"/>
  <c r="Z36" i="67"/>
  <c r="R36" i="68"/>
  <c r="R36" i="67"/>
  <c r="J36" i="68"/>
  <c r="J36" i="67"/>
  <c r="B36" i="68"/>
  <c r="B36" i="67"/>
  <c r="U38" i="67"/>
  <c r="M38" i="67"/>
  <c r="E38" i="67"/>
  <c r="S37" i="68"/>
  <c r="S37" i="67"/>
  <c r="K37" i="68"/>
  <c r="K37" i="67"/>
  <c r="C37" i="68"/>
  <c r="C37" i="67"/>
  <c r="Y36" i="68"/>
  <c r="Y36" i="67"/>
  <c r="Q36" i="68"/>
  <c r="Q36" i="67"/>
  <c r="I36" i="68"/>
  <c r="I36" i="67"/>
  <c r="T38" i="67"/>
  <c r="L38" i="67"/>
  <c r="D38" i="67"/>
  <c r="Z37" i="68"/>
  <c r="Z37" i="67"/>
  <c r="R37" i="68"/>
  <c r="R37" i="67"/>
  <c r="J37" i="68"/>
  <c r="J37" i="67"/>
  <c r="B37" i="68"/>
  <c r="B37" i="67"/>
  <c r="X36" i="68"/>
  <c r="X36" i="67"/>
  <c r="P36" i="68"/>
  <c r="P36" i="67"/>
  <c r="H36" i="68"/>
  <c r="H36" i="67"/>
  <c r="S38" i="67"/>
  <c r="K38" i="67"/>
  <c r="C38" i="67"/>
  <c r="Y37" i="68"/>
  <c r="Y37" i="67"/>
  <c r="Q37" i="68"/>
  <c r="Q37" i="67"/>
  <c r="I37" i="68"/>
  <c r="I37" i="67"/>
  <c r="W36" i="68"/>
  <c r="W36" i="67"/>
  <c r="O36" i="68"/>
  <c r="O36" i="67"/>
  <c r="G36" i="68"/>
  <c r="G36" i="67"/>
  <c r="Z38" i="67"/>
  <c r="R38" i="67"/>
  <c r="J38" i="67"/>
  <c r="B38" i="67"/>
  <c r="X37" i="68"/>
  <c r="X37" i="67"/>
  <c r="P37" i="68"/>
  <c r="P37" i="67"/>
  <c r="H37" i="68"/>
  <c r="H37" i="67"/>
  <c r="V36" i="68"/>
  <c r="V36" i="67"/>
  <c r="N36" i="68"/>
  <c r="N36" i="67"/>
  <c r="F36" i="68"/>
  <c r="F36" i="67"/>
  <c r="Q9" i="33"/>
  <c r="Q141" i="67" s="1"/>
  <c r="P9" i="33"/>
  <c r="P141" i="67" s="1"/>
  <c r="O9" i="33"/>
  <c r="O141" i="67" s="1"/>
  <c r="N9" i="33"/>
  <c r="N141" i="67" s="1"/>
  <c r="M9" i="33"/>
  <c r="M141" i="67" s="1"/>
  <c r="L9" i="33"/>
  <c r="L141" i="67" s="1"/>
  <c r="K9" i="33"/>
  <c r="K141" i="67" s="1"/>
  <c r="J9" i="33"/>
  <c r="J141" i="67" s="1"/>
  <c r="I9" i="33"/>
  <c r="I141" i="67" s="1"/>
  <c r="H9" i="33"/>
  <c r="H141" i="67" s="1"/>
  <c r="G9" i="33"/>
  <c r="G141" i="67" s="1"/>
  <c r="F9" i="33"/>
  <c r="F141" i="67" s="1"/>
  <c r="E9" i="33"/>
  <c r="E141" i="67" s="1"/>
  <c r="D9" i="33"/>
  <c r="D141" i="67" s="1"/>
  <c r="C9" i="33"/>
  <c r="C141" i="67" s="1"/>
  <c r="B9" i="33"/>
  <c r="B141" i="67" s="1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U9" i="23"/>
  <c r="U101" i="67" s="1"/>
  <c r="T9" i="23"/>
  <c r="T101" i="67" s="1"/>
  <c r="S9" i="23"/>
  <c r="S101" i="67" s="1"/>
  <c r="R9" i="23"/>
  <c r="R101" i="67" s="1"/>
  <c r="Q9" i="23"/>
  <c r="Q101" i="67" s="1"/>
  <c r="P9" i="23"/>
  <c r="P101" i="67" s="1"/>
  <c r="O9" i="23"/>
  <c r="O101" i="67" s="1"/>
  <c r="N9" i="23"/>
  <c r="N101" i="67" s="1"/>
  <c r="M9" i="23"/>
  <c r="M101" i="67" s="1"/>
  <c r="L9" i="23"/>
  <c r="L101" i="67" s="1"/>
  <c r="K9" i="23"/>
  <c r="K101" i="67" s="1"/>
  <c r="J9" i="23"/>
  <c r="J101" i="67" s="1"/>
  <c r="I9" i="23"/>
  <c r="I101" i="67" s="1"/>
  <c r="H9" i="23"/>
  <c r="H101" i="67" s="1"/>
  <c r="G9" i="23"/>
  <c r="G101" i="67" s="1"/>
  <c r="F9" i="23"/>
  <c r="F101" i="67" s="1"/>
  <c r="E9" i="23"/>
  <c r="E101" i="67" s="1"/>
  <c r="D9" i="23"/>
  <c r="D101" i="67" s="1"/>
  <c r="C9" i="23"/>
  <c r="C101" i="67" s="1"/>
  <c r="B9" i="23"/>
  <c r="B101" i="67" s="1"/>
  <c r="S91" i="67"/>
  <c r="R91" i="67"/>
  <c r="Q91" i="67"/>
  <c r="P91" i="67"/>
  <c r="O91" i="67"/>
  <c r="N91" i="67"/>
  <c r="M91" i="67"/>
  <c r="L91" i="67"/>
  <c r="K91" i="67"/>
  <c r="J91" i="67"/>
  <c r="I91" i="67"/>
  <c r="H91" i="67"/>
  <c r="G91" i="67"/>
  <c r="F91" i="67"/>
  <c r="S9" i="17"/>
  <c r="S81" i="67" s="1"/>
  <c r="R9" i="17"/>
  <c r="R81" i="67" s="1"/>
  <c r="Q9" i="17"/>
  <c r="Q81" i="67" s="1"/>
  <c r="P9" i="17"/>
  <c r="P81" i="67" s="1"/>
  <c r="O9" i="17"/>
  <c r="O81" i="67" s="1"/>
  <c r="N9" i="17"/>
  <c r="N81" i="67" s="1"/>
  <c r="M9" i="17"/>
  <c r="M81" i="67" s="1"/>
  <c r="L9" i="17"/>
  <c r="L81" i="67" s="1"/>
  <c r="K9" i="17"/>
  <c r="K81" i="67" s="1"/>
  <c r="J9" i="17"/>
  <c r="J81" i="67" s="1"/>
  <c r="I9" i="17"/>
  <c r="I81" i="67" s="1"/>
  <c r="H9" i="17"/>
  <c r="H81" i="67" s="1"/>
  <c r="G9" i="17"/>
  <c r="G81" i="67" s="1"/>
  <c r="F9" i="17"/>
  <c r="F81" i="67" s="1"/>
  <c r="E9" i="17"/>
  <c r="E81" i="67" s="1"/>
  <c r="D9" i="17"/>
  <c r="D81" i="67" s="1"/>
  <c r="C9" i="17"/>
  <c r="C81" i="67" s="1"/>
  <c r="B9" i="17"/>
  <c r="B81" i="67" s="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B9" i="27"/>
  <c r="S9" i="26"/>
  <c r="R9" i="26"/>
  <c r="Q9" i="26"/>
  <c r="P9" i="26"/>
  <c r="O9" i="26"/>
  <c r="N9" i="26"/>
  <c r="M9" i="26"/>
  <c r="L9" i="26"/>
  <c r="K9" i="26"/>
  <c r="J9" i="26"/>
  <c r="I9" i="26"/>
  <c r="H9" i="26"/>
  <c r="G9" i="26"/>
  <c r="F9" i="26"/>
  <c r="E9" i="26"/>
  <c r="D9" i="26"/>
  <c r="C9" i="26"/>
  <c r="B9" i="26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B9" i="25"/>
  <c r="AA9" i="15"/>
  <c r="Z9" i="15"/>
  <c r="Z31" i="67" s="1"/>
  <c r="Y9" i="15"/>
  <c r="Y31" i="67" s="1"/>
  <c r="X9" i="15"/>
  <c r="X31" i="67" s="1"/>
  <c r="W9" i="15"/>
  <c r="W31" i="67" s="1"/>
  <c r="V9" i="15"/>
  <c r="V31" i="67" s="1"/>
  <c r="U9" i="15"/>
  <c r="U31" i="67" s="1"/>
  <c r="T9" i="15"/>
  <c r="T31" i="67" s="1"/>
  <c r="S9" i="15"/>
  <c r="S31" i="67" s="1"/>
  <c r="R9" i="15"/>
  <c r="R31" i="67" s="1"/>
  <c r="Q9" i="15"/>
  <c r="Q31" i="67" s="1"/>
  <c r="P9" i="15"/>
  <c r="P31" i="67" s="1"/>
  <c r="O9" i="15"/>
  <c r="O31" i="67" s="1"/>
  <c r="N9" i="15"/>
  <c r="N31" i="67" s="1"/>
  <c r="M9" i="15"/>
  <c r="M31" i="67" s="1"/>
  <c r="L9" i="15"/>
  <c r="L31" i="67" s="1"/>
  <c r="K9" i="15"/>
  <c r="K31" i="67" s="1"/>
  <c r="J9" i="15"/>
  <c r="J31" i="67" s="1"/>
  <c r="I9" i="15"/>
  <c r="I31" i="67" s="1"/>
  <c r="H9" i="15"/>
  <c r="H31" i="67" s="1"/>
  <c r="G9" i="15"/>
  <c r="G31" i="67" s="1"/>
  <c r="F9" i="15"/>
  <c r="F31" i="67" s="1"/>
  <c r="E9" i="15"/>
  <c r="E31" i="67" s="1"/>
  <c r="D9" i="15"/>
  <c r="D31" i="67" s="1"/>
  <c r="C9" i="15"/>
  <c r="C31" i="67" s="1"/>
  <c r="B9" i="15"/>
  <c r="B31" i="67" s="1"/>
  <c r="E71" i="67" l="1"/>
  <c r="E9" i="49"/>
  <c r="E71" i="68" s="1"/>
  <c r="H71" i="67"/>
  <c r="H9" i="49"/>
  <c r="H71" i="68" s="1"/>
  <c r="H51" i="67"/>
  <c r="H9" i="47"/>
  <c r="H51" i="68" s="1"/>
  <c r="I51" i="67"/>
  <c r="I9" i="47"/>
  <c r="I51" i="68" s="1"/>
  <c r="M71" i="67"/>
  <c r="M9" i="49"/>
  <c r="M71" i="68" s="1"/>
  <c r="J51" i="67"/>
  <c r="J9" i="47"/>
  <c r="J51" i="68" s="1"/>
  <c r="N71" i="67"/>
  <c r="N9" i="49"/>
  <c r="N71" i="68" s="1"/>
  <c r="F71" i="67"/>
  <c r="F9" i="49"/>
  <c r="F71" i="68" s="1"/>
  <c r="K71" i="67"/>
  <c r="K9" i="49"/>
  <c r="K71" i="68" s="1"/>
  <c r="P71" i="67"/>
  <c r="P9" i="49"/>
  <c r="P71" i="68" s="1"/>
  <c r="M51" i="67"/>
  <c r="M9" i="47"/>
  <c r="M51" i="68" s="1"/>
  <c r="Q71" i="67"/>
  <c r="Q9" i="49"/>
  <c r="Q71" i="68" s="1"/>
  <c r="E51" i="67"/>
  <c r="E9" i="47"/>
  <c r="E51" i="68" s="1"/>
  <c r="S71" i="67"/>
  <c r="S9" i="49"/>
  <c r="S71" i="68" s="1"/>
  <c r="P51" i="67"/>
  <c r="P9" i="47"/>
  <c r="P51" i="68" s="1"/>
  <c r="O51" i="67"/>
  <c r="O9" i="47"/>
  <c r="O51" i="68" s="1"/>
  <c r="Q51" i="67"/>
  <c r="Q9" i="47"/>
  <c r="Q51" i="68" s="1"/>
  <c r="F51" i="67"/>
  <c r="F9" i="47"/>
  <c r="F51" i="68" s="1"/>
  <c r="J71" i="67"/>
  <c r="J9" i="49"/>
  <c r="J71" i="68" s="1"/>
  <c r="O6" i="86"/>
  <c r="O9" i="85"/>
  <c r="O9" i="86" s="1"/>
  <c r="D71" i="67"/>
  <c r="D9" i="49"/>
  <c r="D71" i="68" s="1"/>
  <c r="B51" i="67"/>
  <c r="B9" i="47"/>
  <c r="B51" i="68" s="1"/>
  <c r="D51" i="67"/>
  <c r="D9" i="47"/>
  <c r="D51" i="68" s="1"/>
  <c r="G51" i="67"/>
  <c r="G9" i="47"/>
  <c r="G51" i="68" s="1"/>
  <c r="L71" i="67"/>
  <c r="L9" i="49"/>
  <c r="L71" i="68" s="1"/>
  <c r="K51" i="67"/>
  <c r="K9" i="47"/>
  <c r="K51" i="68" s="1"/>
  <c r="R71" i="67"/>
  <c r="R9" i="49"/>
  <c r="R71" i="68" s="1"/>
  <c r="C71" i="67"/>
  <c r="C9" i="49"/>
  <c r="C71" i="68" s="1"/>
  <c r="C51" i="67"/>
  <c r="C9" i="47"/>
  <c r="C51" i="68" s="1"/>
  <c r="G71" i="67"/>
  <c r="G9" i="49"/>
  <c r="G71" i="68" s="1"/>
  <c r="I71" i="67"/>
  <c r="I9" i="49"/>
  <c r="I71" i="68" s="1"/>
  <c r="O71" i="67"/>
  <c r="O9" i="49"/>
  <c r="O71" i="68" s="1"/>
  <c r="L51" i="67"/>
  <c r="L9" i="47"/>
  <c r="L51" i="68" s="1"/>
  <c r="N51" i="67"/>
  <c r="N9" i="47"/>
  <c r="N51" i="68" s="1"/>
  <c r="R51" i="67"/>
  <c r="R9" i="47"/>
  <c r="R51" i="68" s="1"/>
  <c r="S51" i="67"/>
  <c r="S9" i="47"/>
  <c r="S51" i="68" s="1"/>
  <c r="B71" i="67"/>
  <c r="B9" i="49"/>
  <c r="B71" i="68" s="1"/>
  <c r="E87" i="68"/>
  <c r="AB5" i="18"/>
  <c r="AC5" i="18" s="1"/>
  <c r="AD5" i="18" s="1"/>
  <c r="AE5" i="18" s="1"/>
  <c r="AF5" i="18" s="1"/>
  <c r="AG5" i="18" s="1"/>
  <c r="AH5" i="18" s="1"/>
  <c r="AI5" i="18" s="1"/>
  <c r="AJ5" i="18" s="1"/>
  <c r="AK5" i="18" s="1"/>
  <c r="AL5" i="18" s="1"/>
  <c r="AM5" i="18" s="1"/>
  <c r="AN5" i="18" s="1"/>
  <c r="AO5" i="18" s="1"/>
  <c r="AP5" i="18" s="1"/>
  <c r="AQ5" i="18" s="1"/>
  <c r="AR5" i="18" s="1"/>
  <c r="AS5" i="18" s="1"/>
  <c r="AT5" i="18" s="1"/>
  <c r="AU5" i="18" s="1"/>
  <c r="AV5" i="18" s="1"/>
  <c r="AW5" i="18" s="1"/>
  <c r="AX5" i="18" s="1"/>
  <c r="AY5" i="18" s="1"/>
  <c r="AZ5" i="18" s="1"/>
  <c r="BA5" i="18" s="1"/>
  <c r="BB5" i="18" s="1"/>
  <c r="BC5" i="18" s="1"/>
  <c r="BD5" i="18" s="1"/>
  <c r="BE5" i="18" s="1"/>
  <c r="BF5" i="18" s="1"/>
  <c r="BG5" i="18" s="1"/>
  <c r="BH5" i="18" s="1"/>
  <c r="BI5" i="18" s="1"/>
  <c r="BJ5" i="18" s="1"/>
  <c r="BK5" i="18" s="1"/>
  <c r="BL5" i="18" s="1"/>
  <c r="BM5" i="18" s="1"/>
  <c r="BN5" i="18" s="1"/>
  <c r="BO5" i="18" s="1"/>
  <c r="BP5" i="18" s="1"/>
  <c r="BQ5" i="18" s="1"/>
  <c r="BR5" i="18" s="1"/>
  <c r="BS5" i="18" s="1"/>
  <c r="BT5" i="18" s="1"/>
  <c r="BU5" i="18" s="1"/>
  <c r="BV5" i="18" s="1"/>
  <c r="BW5" i="18" s="1"/>
  <c r="BX5" i="18" s="1"/>
  <c r="BY5" i="18" s="1"/>
  <c r="AA5" i="52"/>
  <c r="AB5" i="52" s="1"/>
  <c r="AC5" i="52" s="1"/>
  <c r="AD5" i="52" s="1"/>
  <c r="AE5" i="52" s="1"/>
  <c r="AF5" i="52" s="1"/>
  <c r="AG5" i="52" s="1"/>
  <c r="AH5" i="52" s="1"/>
  <c r="AI5" i="52" s="1"/>
  <c r="AJ5" i="52" s="1"/>
  <c r="AK5" i="52" s="1"/>
  <c r="AL5" i="52" s="1"/>
  <c r="AM5" i="52" s="1"/>
  <c r="AN5" i="52" s="1"/>
  <c r="AO5" i="52" s="1"/>
  <c r="AP5" i="52" s="1"/>
  <c r="AQ5" i="52" s="1"/>
  <c r="AR5" i="52" s="1"/>
  <c r="AS5" i="52" s="1"/>
  <c r="AT5" i="52" s="1"/>
  <c r="AU5" i="52" s="1"/>
  <c r="AV5" i="52" s="1"/>
  <c r="AW5" i="52" s="1"/>
  <c r="AX5" i="52" s="1"/>
  <c r="AY5" i="52" s="1"/>
  <c r="AZ5" i="52" s="1"/>
  <c r="BA5" i="52" s="1"/>
  <c r="BB5" i="52" s="1"/>
  <c r="BC5" i="52" s="1"/>
  <c r="BD5" i="52" s="1"/>
  <c r="BE5" i="52" s="1"/>
  <c r="BF5" i="52" s="1"/>
  <c r="BG5" i="52" s="1"/>
  <c r="BH5" i="52" s="1"/>
  <c r="BI5" i="52" s="1"/>
  <c r="BJ5" i="52" s="1"/>
  <c r="BK5" i="52" s="1"/>
  <c r="BL5" i="52" s="1"/>
  <c r="BM5" i="52" s="1"/>
  <c r="BN5" i="52" s="1"/>
  <c r="BO5" i="52" s="1"/>
  <c r="BP5" i="52" s="1"/>
  <c r="BQ5" i="52" s="1"/>
  <c r="BR5" i="52" s="1"/>
  <c r="BS5" i="52" s="1"/>
  <c r="BT5" i="52" s="1"/>
  <c r="BU5" i="52" s="1"/>
  <c r="BV5" i="52" s="1"/>
  <c r="BW5" i="52" s="1"/>
  <c r="BX5" i="52" s="1"/>
  <c r="BY5" i="52" s="1"/>
  <c r="E7" i="10"/>
  <c r="E7" i="48" s="1"/>
  <c r="D59" i="68"/>
  <c r="E86" i="68"/>
  <c r="E74" i="67"/>
  <c r="E2" i="50"/>
  <c r="E74" i="68" s="1"/>
  <c r="AB6" i="18"/>
  <c r="AC6" i="18" s="1"/>
  <c r="AD6" i="18" s="1"/>
  <c r="AE6" i="18" s="1"/>
  <c r="AF6" i="18" s="1"/>
  <c r="AG6" i="18" s="1"/>
  <c r="AH6" i="18" s="1"/>
  <c r="AI6" i="18" s="1"/>
  <c r="AJ6" i="18" s="1"/>
  <c r="AK6" i="18" s="1"/>
  <c r="AL6" i="18" s="1"/>
  <c r="AM6" i="18" s="1"/>
  <c r="AN6" i="18" s="1"/>
  <c r="AO6" i="18" s="1"/>
  <c r="AP6" i="18" s="1"/>
  <c r="AQ6" i="18" s="1"/>
  <c r="AR6" i="18" s="1"/>
  <c r="AS6" i="18" s="1"/>
  <c r="AT6" i="18" s="1"/>
  <c r="AU6" i="18" s="1"/>
  <c r="AV6" i="18" s="1"/>
  <c r="AW6" i="18" s="1"/>
  <c r="AX6" i="18" s="1"/>
  <c r="AY6" i="18" s="1"/>
  <c r="AZ6" i="18" s="1"/>
  <c r="BA6" i="18" s="1"/>
  <c r="BB6" i="18" s="1"/>
  <c r="BC6" i="18" s="1"/>
  <c r="BD6" i="18" s="1"/>
  <c r="BE6" i="18" s="1"/>
  <c r="BF6" i="18" s="1"/>
  <c r="BG6" i="18" s="1"/>
  <c r="BH6" i="18" s="1"/>
  <c r="BI6" i="18" s="1"/>
  <c r="BJ6" i="18" s="1"/>
  <c r="BK6" i="18" s="1"/>
  <c r="BL6" i="18" s="1"/>
  <c r="BM6" i="18" s="1"/>
  <c r="BN6" i="18" s="1"/>
  <c r="BO6" i="18" s="1"/>
  <c r="BP6" i="18" s="1"/>
  <c r="BQ6" i="18" s="1"/>
  <c r="BR6" i="18" s="1"/>
  <c r="BS6" i="18" s="1"/>
  <c r="BT6" i="18" s="1"/>
  <c r="BU6" i="18" s="1"/>
  <c r="BV6" i="18" s="1"/>
  <c r="BW6" i="18" s="1"/>
  <c r="BX6" i="18" s="1"/>
  <c r="BY6" i="18" s="1"/>
  <c r="AA6" i="52"/>
  <c r="AB6" i="52" s="1"/>
  <c r="AC6" i="52" s="1"/>
  <c r="AD6" i="52" s="1"/>
  <c r="AE6" i="52" s="1"/>
  <c r="AF6" i="52" s="1"/>
  <c r="AG6" i="52" s="1"/>
  <c r="AH6" i="52" s="1"/>
  <c r="AI6" i="52" s="1"/>
  <c r="AJ6" i="52" s="1"/>
  <c r="AK6" i="52" s="1"/>
  <c r="AL6" i="52" s="1"/>
  <c r="AM6" i="52" s="1"/>
  <c r="AN6" i="52" s="1"/>
  <c r="AO6" i="52" s="1"/>
  <c r="AP6" i="52" s="1"/>
  <c r="AQ6" i="52" s="1"/>
  <c r="AR6" i="52" s="1"/>
  <c r="AS6" i="52" s="1"/>
  <c r="AT6" i="52" s="1"/>
  <c r="AU6" i="52" s="1"/>
  <c r="AV6" i="52" s="1"/>
  <c r="AW6" i="52" s="1"/>
  <c r="AX6" i="52" s="1"/>
  <c r="AY6" i="52" s="1"/>
  <c r="AZ6" i="52" s="1"/>
  <c r="BA6" i="52" s="1"/>
  <c r="BB6" i="52" s="1"/>
  <c r="BC6" i="52" s="1"/>
  <c r="BD6" i="52" s="1"/>
  <c r="BE6" i="52" s="1"/>
  <c r="BF6" i="52" s="1"/>
  <c r="BG6" i="52" s="1"/>
  <c r="BH6" i="52" s="1"/>
  <c r="BI6" i="52" s="1"/>
  <c r="BJ6" i="52" s="1"/>
  <c r="BK6" i="52" s="1"/>
  <c r="BL6" i="52" s="1"/>
  <c r="BM6" i="52" s="1"/>
  <c r="BN6" i="52" s="1"/>
  <c r="BO6" i="52" s="1"/>
  <c r="BP6" i="52" s="1"/>
  <c r="BQ6" i="52" s="1"/>
  <c r="BR6" i="52" s="1"/>
  <c r="BS6" i="52" s="1"/>
  <c r="BT6" i="52" s="1"/>
  <c r="BU6" i="52" s="1"/>
  <c r="BV6" i="52" s="1"/>
  <c r="BW6" i="52" s="1"/>
  <c r="BX6" i="52" s="1"/>
  <c r="BY6" i="52" s="1"/>
  <c r="AB4" i="18"/>
  <c r="AC4" i="18" s="1"/>
  <c r="AD4" i="18" s="1"/>
  <c r="AE4" i="18" s="1"/>
  <c r="AF4" i="18" s="1"/>
  <c r="AG4" i="18" s="1"/>
  <c r="AH4" i="18" s="1"/>
  <c r="AI4" i="18" s="1"/>
  <c r="AJ4" i="18" s="1"/>
  <c r="AK4" i="18" s="1"/>
  <c r="AL4" i="18" s="1"/>
  <c r="AM4" i="18" s="1"/>
  <c r="AN4" i="18" s="1"/>
  <c r="AO4" i="18" s="1"/>
  <c r="AP4" i="18" s="1"/>
  <c r="AQ4" i="18" s="1"/>
  <c r="AR4" i="18" s="1"/>
  <c r="AS4" i="18" s="1"/>
  <c r="AT4" i="18" s="1"/>
  <c r="AU4" i="18" s="1"/>
  <c r="AV4" i="18" s="1"/>
  <c r="AW4" i="18" s="1"/>
  <c r="AX4" i="18" s="1"/>
  <c r="AY4" i="18" s="1"/>
  <c r="AZ4" i="18" s="1"/>
  <c r="BA4" i="18" s="1"/>
  <c r="BB4" i="18" s="1"/>
  <c r="BC4" i="18" s="1"/>
  <c r="BD4" i="18" s="1"/>
  <c r="BE4" i="18" s="1"/>
  <c r="BF4" i="18" s="1"/>
  <c r="BG4" i="18" s="1"/>
  <c r="BH4" i="18" s="1"/>
  <c r="BI4" i="18" s="1"/>
  <c r="BJ4" i="18" s="1"/>
  <c r="BK4" i="18" s="1"/>
  <c r="BL4" i="18" s="1"/>
  <c r="BM4" i="18" s="1"/>
  <c r="BN4" i="18" s="1"/>
  <c r="BO4" i="18" s="1"/>
  <c r="BP4" i="18" s="1"/>
  <c r="BQ4" i="18" s="1"/>
  <c r="BR4" i="18" s="1"/>
  <c r="BS4" i="18" s="1"/>
  <c r="BT4" i="18" s="1"/>
  <c r="BU4" i="18" s="1"/>
  <c r="BV4" i="18" s="1"/>
  <c r="BW4" i="18" s="1"/>
  <c r="BX4" i="18" s="1"/>
  <c r="BY4" i="18" s="1"/>
  <c r="AA4" i="52"/>
  <c r="AB4" i="52" s="1"/>
  <c r="AC4" i="52" s="1"/>
  <c r="AD4" i="52" s="1"/>
  <c r="AE4" i="52" s="1"/>
  <c r="AF4" i="52" s="1"/>
  <c r="AG4" i="52" s="1"/>
  <c r="AH4" i="52" s="1"/>
  <c r="AI4" i="52" s="1"/>
  <c r="AJ4" i="52" s="1"/>
  <c r="AK4" i="52" s="1"/>
  <c r="AL4" i="52" s="1"/>
  <c r="AM4" i="52" s="1"/>
  <c r="AN4" i="52" s="1"/>
  <c r="AO4" i="52" s="1"/>
  <c r="AP4" i="52" s="1"/>
  <c r="AQ4" i="52" s="1"/>
  <c r="AR4" i="52" s="1"/>
  <c r="AS4" i="52" s="1"/>
  <c r="AT4" i="52" s="1"/>
  <c r="AU4" i="52" s="1"/>
  <c r="AV4" i="52" s="1"/>
  <c r="AW4" i="52" s="1"/>
  <c r="AX4" i="52" s="1"/>
  <c r="AY4" i="52" s="1"/>
  <c r="AZ4" i="52" s="1"/>
  <c r="BA4" i="52" s="1"/>
  <c r="BB4" i="52" s="1"/>
  <c r="BC4" i="52" s="1"/>
  <c r="BD4" i="52" s="1"/>
  <c r="BE4" i="52" s="1"/>
  <c r="BF4" i="52" s="1"/>
  <c r="BG4" i="52" s="1"/>
  <c r="BH4" i="52" s="1"/>
  <c r="BI4" i="52" s="1"/>
  <c r="BJ4" i="52" s="1"/>
  <c r="BK4" i="52" s="1"/>
  <c r="BL4" i="52" s="1"/>
  <c r="BM4" i="52" s="1"/>
  <c r="BN4" i="52" s="1"/>
  <c r="BO4" i="52" s="1"/>
  <c r="BP4" i="52" s="1"/>
  <c r="BQ4" i="52" s="1"/>
  <c r="BR4" i="52" s="1"/>
  <c r="BS4" i="52" s="1"/>
  <c r="BT4" i="52" s="1"/>
  <c r="BU4" i="52" s="1"/>
  <c r="BV4" i="52" s="1"/>
  <c r="BW4" i="52" s="1"/>
  <c r="BX4" i="52" s="1"/>
  <c r="BY4" i="52" s="1"/>
  <c r="AF2" i="5"/>
  <c r="AG6" i="75"/>
  <c r="AF9" i="75"/>
  <c r="AG3" i="75"/>
  <c r="AF7" i="75"/>
  <c r="D58" i="68"/>
  <c r="F2" i="17"/>
  <c r="AG6" i="7"/>
  <c r="AF9" i="7"/>
  <c r="AG3" i="7"/>
  <c r="AF7" i="7"/>
  <c r="AA31" i="67"/>
  <c r="AB9" i="15"/>
  <c r="AC9" i="15" s="1"/>
  <c r="AD9" i="15" s="1"/>
  <c r="AE9" i="15" s="1"/>
  <c r="AF9" i="15" s="1"/>
  <c r="AG9" i="15" s="1"/>
  <c r="AH9" i="15" s="1"/>
  <c r="AI9" i="15" s="1"/>
  <c r="AJ9" i="15" s="1"/>
  <c r="AK9" i="15" s="1"/>
  <c r="AL9" i="15" s="1"/>
  <c r="AM9" i="15" s="1"/>
  <c r="AN9" i="15" s="1"/>
  <c r="AO9" i="15" s="1"/>
  <c r="AP9" i="15" s="1"/>
  <c r="AQ9" i="15" s="1"/>
  <c r="AR9" i="15" s="1"/>
  <c r="AS9" i="15" s="1"/>
  <c r="AT9" i="15" s="1"/>
  <c r="AU9" i="15" s="1"/>
  <c r="AV9" i="15" s="1"/>
  <c r="AW9" i="15" s="1"/>
  <c r="AX9" i="15" s="1"/>
  <c r="AY9" i="15" s="1"/>
  <c r="AZ9" i="15" s="1"/>
  <c r="BA9" i="15" s="1"/>
  <c r="BB9" i="15" s="1"/>
  <c r="BC9" i="15" s="1"/>
  <c r="BD9" i="15" s="1"/>
  <c r="BE9" i="15" s="1"/>
  <c r="BF9" i="15" s="1"/>
  <c r="BG9" i="15" s="1"/>
  <c r="BH9" i="15" s="1"/>
  <c r="BI9" i="15" s="1"/>
  <c r="BJ9" i="15" s="1"/>
  <c r="BK9" i="15" s="1"/>
  <c r="BL9" i="15" s="1"/>
  <c r="BM9" i="15" s="1"/>
  <c r="BN9" i="15" s="1"/>
  <c r="BO9" i="15" s="1"/>
  <c r="BP9" i="15" s="1"/>
  <c r="BQ9" i="15" s="1"/>
  <c r="BR9" i="15" s="1"/>
  <c r="BS9" i="15" s="1"/>
  <c r="BT9" i="15" s="1"/>
  <c r="BU9" i="15" s="1"/>
  <c r="BV9" i="15" s="1"/>
  <c r="BW9" i="15" s="1"/>
  <c r="BX9" i="15" s="1"/>
  <c r="BY9" i="15" s="1"/>
  <c r="E21" i="68"/>
  <c r="AA37" i="67"/>
  <c r="AB5" i="16"/>
  <c r="AC5" i="16" s="1"/>
  <c r="AD5" i="16" s="1"/>
  <c r="AE5" i="16" s="1"/>
  <c r="AF5" i="16" s="1"/>
  <c r="AG5" i="16" s="1"/>
  <c r="AH5" i="16" s="1"/>
  <c r="AI5" i="16" s="1"/>
  <c r="AJ5" i="16" s="1"/>
  <c r="AK5" i="16" s="1"/>
  <c r="AL5" i="16" s="1"/>
  <c r="AM5" i="16" s="1"/>
  <c r="AN5" i="16" s="1"/>
  <c r="AO5" i="16" s="1"/>
  <c r="AP5" i="16" s="1"/>
  <c r="AQ5" i="16" s="1"/>
  <c r="AR5" i="16" s="1"/>
  <c r="AS5" i="16" s="1"/>
  <c r="AT5" i="16" s="1"/>
  <c r="AU5" i="16" s="1"/>
  <c r="AV5" i="16" s="1"/>
  <c r="AW5" i="16" s="1"/>
  <c r="AX5" i="16" s="1"/>
  <c r="AY5" i="16" s="1"/>
  <c r="AZ5" i="16" s="1"/>
  <c r="BA5" i="16" s="1"/>
  <c r="BB5" i="16" s="1"/>
  <c r="BC5" i="16" s="1"/>
  <c r="BD5" i="16" s="1"/>
  <c r="BE5" i="16" s="1"/>
  <c r="BF5" i="16" s="1"/>
  <c r="BG5" i="16" s="1"/>
  <c r="BH5" i="16" s="1"/>
  <c r="BI5" i="16" s="1"/>
  <c r="BJ5" i="16" s="1"/>
  <c r="BK5" i="16" s="1"/>
  <c r="BL5" i="16" s="1"/>
  <c r="BM5" i="16" s="1"/>
  <c r="BN5" i="16" s="1"/>
  <c r="BO5" i="16" s="1"/>
  <c r="BP5" i="16" s="1"/>
  <c r="BQ5" i="16" s="1"/>
  <c r="BR5" i="16" s="1"/>
  <c r="BS5" i="16" s="1"/>
  <c r="BT5" i="16" s="1"/>
  <c r="BU5" i="16" s="1"/>
  <c r="BV5" i="16" s="1"/>
  <c r="BW5" i="16" s="1"/>
  <c r="BX5" i="16" s="1"/>
  <c r="BY5" i="16" s="1"/>
  <c r="AA37" i="68"/>
  <c r="AA38" i="67"/>
  <c r="AB6" i="16"/>
  <c r="AC6" i="16" s="1"/>
  <c r="AD6" i="16" s="1"/>
  <c r="AE6" i="16" s="1"/>
  <c r="AF6" i="16" s="1"/>
  <c r="AG6" i="16" s="1"/>
  <c r="AH6" i="16" s="1"/>
  <c r="AI6" i="16" s="1"/>
  <c r="AJ6" i="16" s="1"/>
  <c r="AK6" i="16" s="1"/>
  <c r="AL6" i="16" s="1"/>
  <c r="AM6" i="16" s="1"/>
  <c r="AN6" i="16" s="1"/>
  <c r="AO6" i="16" s="1"/>
  <c r="AP6" i="16" s="1"/>
  <c r="AQ6" i="16" s="1"/>
  <c r="AR6" i="16" s="1"/>
  <c r="AS6" i="16" s="1"/>
  <c r="AT6" i="16" s="1"/>
  <c r="AU6" i="16" s="1"/>
  <c r="AV6" i="16" s="1"/>
  <c r="AW6" i="16" s="1"/>
  <c r="AX6" i="16" s="1"/>
  <c r="AY6" i="16" s="1"/>
  <c r="AZ6" i="16" s="1"/>
  <c r="BA6" i="16" s="1"/>
  <c r="BB6" i="16" s="1"/>
  <c r="BC6" i="16" s="1"/>
  <c r="BD6" i="16" s="1"/>
  <c r="BE6" i="16" s="1"/>
  <c r="BF6" i="16" s="1"/>
  <c r="BG6" i="16" s="1"/>
  <c r="BH6" i="16" s="1"/>
  <c r="BI6" i="16" s="1"/>
  <c r="BJ6" i="16" s="1"/>
  <c r="BK6" i="16" s="1"/>
  <c r="BL6" i="16" s="1"/>
  <c r="BM6" i="16" s="1"/>
  <c r="BN6" i="16" s="1"/>
  <c r="BO6" i="16" s="1"/>
  <c r="BP6" i="16" s="1"/>
  <c r="BQ6" i="16" s="1"/>
  <c r="BR6" i="16" s="1"/>
  <c r="BS6" i="16" s="1"/>
  <c r="BT6" i="16" s="1"/>
  <c r="BU6" i="16" s="1"/>
  <c r="BV6" i="16" s="1"/>
  <c r="BW6" i="16" s="1"/>
  <c r="BX6" i="16" s="1"/>
  <c r="BY6" i="16" s="1"/>
  <c r="AA36" i="67"/>
  <c r="AB4" i="16"/>
  <c r="AC4" i="16" s="1"/>
  <c r="AD4" i="16" s="1"/>
  <c r="AE4" i="16" s="1"/>
  <c r="AF4" i="16" s="1"/>
  <c r="AG4" i="16" s="1"/>
  <c r="AH4" i="16" s="1"/>
  <c r="AI4" i="16" s="1"/>
  <c r="AJ4" i="16" s="1"/>
  <c r="AK4" i="16" s="1"/>
  <c r="AL4" i="16" s="1"/>
  <c r="AM4" i="16" s="1"/>
  <c r="AN4" i="16" s="1"/>
  <c r="AO4" i="16" s="1"/>
  <c r="AP4" i="16" s="1"/>
  <c r="AQ4" i="16" s="1"/>
  <c r="AR4" i="16" s="1"/>
  <c r="AS4" i="16" s="1"/>
  <c r="AT4" i="16" s="1"/>
  <c r="AU4" i="16" s="1"/>
  <c r="AV4" i="16" s="1"/>
  <c r="AW4" i="16" s="1"/>
  <c r="AX4" i="16" s="1"/>
  <c r="AY4" i="16" s="1"/>
  <c r="AZ4" i="16" s="1"/>
  <c r="BA4" i="16" s="1"/>
  <c r="BB4" i="16" s="1"/>
  <c r="BC4" i="16" s="1"/>
  <c r="BD4" i="16" s="1"/>
  <c r="BE4" i="16" s="1"/>
  <c r="BF4" i="16" s="1"/>
  <c r="BG4" i="16" s="1"/>
  <c r="BH4" i="16" s="1"/>
  <c r="BI4" i="16" s="1"/>
  <c r="BJ4" i="16" s="1"/>
  <c r="BK4" i="16" s="1"/>
  <c r="BL4" i="16" s="1"/>
  <c r="BM4" i="16" s="1"/>
  <c r="BN4" i="16" s="1"/>
  <c r="BO4" i="16" s="1"/>
  <c r="BP4" i="16" s="1"/>
  <c r="BQ4" i="16" s="1"/>
  <c r="BR4" i="16" s="1"/>
  <c r="BS4" i="16" s="1"/>
  <c r="BT4" i="16" s="1"/>
  <c r="BU4" i="16" s="1"/>
  <c r="BV4" i="16" s="1"/>
  <c r="BW4" i="16" s="1"/>
  <c r="BX4" i="16" s="1"/>
  <c r="BY4" i="16" s="1"/>
  <c r="AA36" i="68"/>
  <c r="E91" i="67"/>
  <c r="M39" i="68"/>
  <c r="M35" i="68"/>
  <c r="G39" i="67"/>
  <c r="G35" i="67"/>
  <c r="B41" i="68"/>
  <c r="B38" i="68"/>
  <c r="C41" i="68"/>
  <c r="C38" i="68"/>
  <c r="D41" i="68"/>
  <c r="D38" i="68"/>
  <c r="D39" i="67"/>
  <c r="D35" i="67"/>
  <c r="E39" i="67"/>
  <c r="E35" i="67"/>
  <c r="F39" i="67"/>
  <c r="F35" i="67"/>
  <c r="O39" i="67"/>
  <c r="O35" i="67"/>
  <c r="X39" i="67"/>
  <c r="X35" i="67"/>
  <c r="I39" i="67"/>
  <c r="I35" i="67"/>
  <c r="B39" i="67"/>
  <c r="B35" i="67"/>
  <c r="AA35" i="67"/>
  <c r="T39" i="67"/>
  <c r="T35" i="67"/>
  <c r="U39" i="67"/>
  <c r="U35" i="67"/>
  <c r="Z41" i="68"/>
  <c r="Z38" i="68"/>
  <c r="U39" i="68"/>
  <c r="U35" i="68"/>
  <c r="D39" i="68"/>
  <c r="D35" i="68"/>
  <c r="E39" i="68"/>
  <c r="E35" i="68"/>
  <c r="L41" i="68"/>
  <c r="L38" i="68"/>
  <c r="O39" i="68"/>
  <c r="O35" i="68"/>
  <c r="U41" i="68"/>
  <c r="U38" i="68"/>
  <c r="X39" i="68"/>
  <c r="X35" i="68"/>
  <c r="I39" i="68"/>
  <c r="I35" i="68"/>
  <c r="O41" i="68"/>
  <c r="O38" i="68"/>
  <c r="B39" i="68"/>
  <c r="B35" i="68"/>
  <c r="H41" i="68"/>
  <c r="H38" i="68"/>
  <c r="AA35" i="68"/>
  <c r="J41" i="68"/>
  <c r="J38" i="68"/>
  <c r="K41" i="68"/>
  <c r="K38" i="68"/>
  <c r="F39" i="68"/>
  <c r="F35" i="68"/>
  <c r="L39" i="67"/>
  <c r="L35" i="67"/>
  <c r="M39" i="67"/>
  <c r="M35" i="67"/>
  <c r="N39" i="67"/>
  <c r="N35" i="67"/>
  <c r="W39" i="67"/>
  <c r="W35" i="67"/>
  <c r="Q39" i="67"/>
  <c r="Q35" i="67"/>
  <c r="J39" i="67"/>
  <c r="J35" i="67"/>
  <c r="C39" i="67"/>
  <c r="C35" i="67"/>
  <c r="S41" i="68"/>
  <c r="S38" i="68"/>
  <c r="N39" i="68"/>
  <c r="N35" i="68"/>
  <c r="T41" i="68"/>
  <c r="T38" i="68"/>
  <c r="W39" i="68"/>
  <c r="W35" i="68"/>
  <c r="F41" i="68"/>
  <c r="F38" i="68"/>
  <c r="Q39" i="68"/>
  <c r="Q35" i="68"/>
  <c r="W41" i="68"/>
  <c r="W38" i="68"/>
  <c r="J39" i="68"/>
  <c r="J35" i="68"/>
  <c r="P41" i="68"/>
  <c r="P38" i="68"/>
  <c r="C39" i="68"/>
  <c r="C35" i="68"/>
  <c r="I41" i="68"/>
  <c r="I38" i="68"/>
  <c r="L39" i="68"/>
  <c r="L35" i="68"/>
  <c r="V39" i="67"/>
  <c r="V35" i="67"/>
  <c r="H39" i="67"/>
  <c r="H35" i="67"/>
  <c r="Y39" i="67"/>
  <c r="Y35" i="67"/>
  <c r="R39" i="67"/>
  <c r="R35" i="67"/>
  <c r="K39" i="67"/>
  <c r="K35" i="67"/>
  <c r="T39" i="68"/>
  <c r="T35" i="68"/>
  <c r="V39" i="68"/>
  <c r="V35" i="68"/>
  <c r="E41" i="68"/>
  <c r="E38" i="68"/>
  <c r="H39" i="68"/>
  <c r="H35" i="68"/>
  <c r="N41" i="68"/>
  <c r="N38" i="68"/>
  <c r="Y39" i="68"/>
  <c r="Y35" i="68"/>
  <c r="R39" i="68"/>
  <c r="R35" i="68"/>
  <c r="X41" i="68"/>
  <c r="X38" i="68"/>
  <c r="K39" i="68"/>
  <c r="K35" i="68"/>
  <c r="Q41" i="68"/>
  <c r="Q38" i="68"/>
  <c r="R41" i="68"/>
  <c r="R38" i="68"/>
  <c r="P39" i="67"/>
  <c r="P35" i="67"/>
  <c r="Z39" i="67"/>
  <c r="Z35" i="67"/>
  <c r="S39" i="67"/>
  <c r="S35" i="67"/>
  <c r="AA38" i="68"/>
  <c r="G39" i="68"/>
  <c r="G35" i="68"/>
  <c r="M41" i="68"/>
  <c r="M38" i="68"/>
  <c r="P39" i="68"/>
  <c r="P35" i="68"/>
  <c r="V41" i="68"/>
  <c r="V38" i="68"/>
  <c r="G41" i="68"/>
  <c r="G38" i="68"/>
  <c r="Z39" i="68"/>
  <c r="Z35" i="68"/>
  <c r="S39" i="68"/>
  <c r="S35" i="68"/>
  <c r="Y41" i="68"/>
  <c r="Y38" i="68"/>
  <c r="B111" i="67"/>
  <c r="C111" i="67"/>
  <c r="D111" i="67"/>
  <c r="E111" i="67"/>
  <c r="F111" i="67"/>
  <c r="G111" i="67"/>
  <c r="H111" i="67"/>
  <c r="I111" i="67"/>
  <c r="J111" i="67"/>
  <c r="K111" i="67"/>
  <c r="L111" i="67"/>
  <c r="M111" i="67"/>
  <c r="N111" i="67"/>
  <c r="O111" i="67"/>
  <c r="P111" i="67"/>
  <c r="Q111" i="67"/>
  <c r="R111" i="67"/>
  <c r="S111" i="67"/>
  <c r="T111" i="67"/>
  <c r="U111" i="67"/>
  <c r="V111" i="67"/>
  <c r="W111" i="67"/>
  <c r="X111" i="67"/>
  <c r="Y111" i="67"/>
  <c r="Z111" i="67"/>
  <c r="AA111" i="67"/>
  <c r="B121" i="67"/>
  <c r="C121" i="67"/>
  <c r="D121" i="67"/>
  <c r="E121" i="67"/>
  <c r="F121" i="67"/>
  <c r="G121" i="67"/>
  <c r="H121" i="67"/>
  <c r="I121" i="67"/>
  <c r="J121" i="67"/>
  <c r="K121" i="67"/>
  <c r="L121" i="67"/>
  <c r="M121" i="67"/>
  <c r="N121" i="67"/>
  <c r="O121" i="67"/>
  <c r="P121" i="67"/>
  <c r="Q121" i="67"/>
  <c r="R121" i="67"/>
  <c r="S121" i="67"/>
  <c r="T121" i="67"/>
  <c r="U121" i="67"/>
  <c r="V121" i="67"/>
  <c r="W121" i="67"/>
  <c r="X121" i="67"/>
  <c r="Y121" i="67"/>
  <c r="Z121" i="67"/>
  <c r="B131" i="67"/>
  <c r="C131" i="67"/>
  <c r="D131" i="67"/>
  <c r="E131" i="67"/>
  <c r="F131" i="67"/>
  <c r="G131" i="67"/>
  <c r="H131" i="67"/>
  <c r="I131" i="67"/>
  <c r="J131" i="67"/>
  <c r="K131" i="67"/>
  <c r="L131" i="67"/>
  <c r="M131" i="67"/>
  <c r="N131" i="67"/>
  <c r="O131" i="67"/>
  <c r="P131" i="67"/>
  <c r="Q131" i="67"/>
  <c r="R131" i="67"/>
  <c r="S131" i="67"/>
  <c r="T131" i="67"/>
  <c r="U131" i="67"/>
  <c r="V131" i="67"/>
  <c r="W131" i="67"/>
  <c r="X131" i="67"/>
  <c r="Y131" i="67"/>
  <c r="Z131" i="67"/>
  <c r="E59" i="68" l="1"/>
  <c r="F74" i="67"/>
  <c r="F2" i="50"/>
  <c r="F74" i="68" s="1"/>
  <c r="AG2" i="5"/>
  <c r="AH3" i="75"/>
  <c r="AG7" i="75"/>
  <c r="AH6" i="75"/>
  <c r="AG9" i="75"/>
  <c r="G2" i="17"/>
  <c r="AH3" i="7"/>
  <c r="AG7" i="7"/>
  <c r="AH6" i="7"/>
  <c r="AG9" i="7"/>
  <c r="AA121" i="67"/>
  <c r="AB9" i="31"/>
  <c r="AC9" i="31" s="1"/>
  <c r="AD9" i="31" s="1"/>
  <c r="AE9" i="31" s="1"/>
  <c r="AF9" i="31" s="1"/>
  <c r="AG9" i="31" s="1"/>
  <c r="AH9" i="31" s="1"/>
  <c r="AI9" i="31" s="1"/>
  <c r="AJ9" i="31" s="1"/>
  <c r="AK9" i="31" s="1"/>
  <c r="AL9" i="31" s="1"/>
  <c r="AM9" i="31" s="1"/>
  <c r="AN9" i="31" s="1"/>
  <c r="AO9" i="31" s="1"/>
  <c r="AP9" i="31" s="1"/>
  <c r="AQ9" i="31" s="1"/>
  <c r="AR9" i="31" s="1"/>
  <c r="AS9" i="31" s="1"/>
  <c r="AT9" i="31" s="1"/>
  <c r="AU9" i="31" s="1"/>
  <c r="AV9" i="31" s="1"/>
  <c r="AW9" i="31" s="1"/>
  <c r="AX9" i="31" s="1"/>
  <c r="AY9" i="31" s="1"/>
  <c r="AZ9" i="31" s="1"/>
  <c r="BA9" i="31" s="1"/>
  <c r="BB9" i="31" s="1"/>
  <c r="BC9" i="31" s="1"/>
  <c r="BD9" i="31" s="1"/>
  <c r="BE9" i="31" s="1"/>
  <c r="BF9" i="31" s="1"/>
  <c r="BG9" i="31" s="1"/>
  <c r="BH9" i="31" s="1"/>
  <c r="BI9" i="31" s="1"/>
  <c r="BJ9" i="31" s="1"/>
  <c r="BK9" i="31" s="1"/>
  <c r="BL9" i="31" s="1"/>
  <c r="BM9" i="31" s="1"/>
  <c r="BN9" i="31" s="1"/>
  <c r="BO9" i="31" s="1"/>
  <c r="BP9" i="31" s="1"/>
  <c r="BQ9" i="31" s="1"/>
  <c r="BR9" i="31" s="1"/>
  <c r="BS9" i="31" s="1"/>
  <c r="BT9" i="31" s="1"/>
  <c r="BU9" i="31" s="1"/>
  <c r="BV9" i="31" s="1"/>
  <c r="BW9" i="31" s="1"/>
  <c r="BX9" i="31" s="1"/>
  <c r="BY9" i="31" s="1"/>
  <c r="AA41" i="68"/>
  <c r="AA131" i="67"/>
  <c r="AB9" i="32"/>
  <c r="AC9" i="32" s="1"/>
  <c r="AD9" i="32" s="1"/>
  <c r="AE9" i="32" s="1"/>
  <c r="AF9" i="32" s="1"/>
  <c r="AG9" i="32" s="1"/>
  <c r="AH9" i="32" s="1"/>
  <c r="AI9" i="32" s="1"/>
  <c r="AJ9" i="32" s="1"/>
  <c r="AK9" i="32" s="1"/>
  <c r="AL9" i="32" s="1"/>
  <c r="AM9" i="32" s="1"/>
  <c r="AN9" i="32" s="1"/>
  <c r="AO9" i="32" s="1"/>
  <c r="AP9" i="32" s="1"/>
  <c r="AQ9" i="32" s="1"/>
  <c r="AR9" i="32" s="1"/>
  <c r="AS9" i="32" s="1"/>
  <c r="AT9" i="32" s="1"/>
  <c r="AU9" i="32" s="1"/>
  <c r="AV9" i="32" s="1"/>
  <c r="AW9" i="32" s="1"/>
  <c r="AX9" i="32" s="1"/>
  <c r="AY9" i="32" s="1"/>
  <c r="AZ9" i="32" s="1"/>
  <c r="BA9" i="32" s="1"/>
  <c r="BB9" i="32" s="1"/>
  <c r="BC9" i="32" s="1"/>
  <c r="BD9" i="32" s="1"/>
  <c r="BE9" i="32" s="1"/>
  <c r="BF9" i="32" s="1"/>
  <c r="BG9" i="32" s="1"/>
  <c r="BH9" i="32" s="1"/>
  <c r="BI9" i="32" s="1"/>
  <c r="BJ9" i="32" s="1"/>
  <c r="BK9" i="32" s="1"/>
  <c r="BL9" i="32" s="1"/>
  <c r="BM9" i="32" s="1"/>
  <c r="BN9" i="32" s="1"/>
  <c r="BO9" i="32" s="1"/>
  <c r="BP9" i="32" s="1"/>
  <c r="BQ9" i="32" s="1"/>
  <c r="BR9" i="32" s="1"/>
  <c r="BS9" i="32" s="1"/>
  <c r="BT9" i="32" s="1"/>
  <c r="BU9" i="32" s="1"/>
  <c r="BV9" i="32" s="1"/>
  <c r="BW9" i="32" s="1"/>
  <c r="BX9" i="32" s="1"/>
  <c r="BY9" i="32" s="1"/>
  <c r="AA39" i="68"/>
  <c r="AA39" i="67"/>
  <c r="AB7" i="16"/>
  <c r="AC7" i="16" s="1"/>
  <c r="AD7" i="16" s="1"/>
  <c r="AE7" i="16" s="1"/>
  <c r="AF7" i="16" s="1"/>
  <c r="AG7" i="16" s="1"/>
  <c r="AH7" i="16" s="1"/>
  <c r="AI7" i="16" s="1"/>
  <c r="AJ7" i="16" s="1"/>
  <c r="AK7" i="16" s="1"/>
  <c r="AL7" i="16" s="1"/>
  <c r="AM7" i="16" s="1"/>
  <c r="AN7" i="16" s="1"/>
  <c r="AO7" i="16" s="1"/>
  <c r="AP7" i="16" s="1"/>
  <c r="AQ7" i="16" s="1"/>
  <c r="AR7" i="16" s="1"/>
  <c r="AS7" i="16" s="1"/>
  <c r="AT7" i="16" s="1"/>
  <c r="AU7" i="16" s="1"/>
  <c r="AV7" i="16" s="1"/>
  <c r="AW7" i="16" s="1"/>
  <c r="AX7" i="16" s="1"/>
  <c r="AY7" i="16" s="1"/>
  <c r="AZ7" i="16" s="1"/>
  <c r="BA7" i="16" s="1"/>
  <c r="BB7" i="16" s="1"/>
  <c r="BC7" i="16" s="1"/>
  <c r="BD7" i="16" s="1"/>
  <c r="BE7" i="16" s="1"/>
  <c r="BF7" i="16" s="1"/>
  <c r="BG7" i="16" s="1"/>
  <c r="BH7" i="16" s="1"/>
  <c r="BI7" i="16" s="1"/>
  <c r="BJ7" i="16" s="1"/>
  <c r="BK7" i="16" s="1"/>
  <c r="BL7" i="16" s="1"/>
  <c r="BM7" i="16" s="1"/>
  <c r="BN7" i="16" s="1"/>
  <c r="BO7" i="16" s="1"/>
  <c r="BP7" i="16" s="1"/>
  <c r="BQ7" i="16" s="1"/>
  <c r="BR7" i="16" s="1"/>
  <c r="BS7" i="16" s="1"/>
  <c r="BT7" i="16" s="1"/>
  <c r="BU7" i="16" s="1"/>
  <c r="BV7" i="16" s="1"/>
  <c r="BW7" i="16" s="1"/>
  <c r="BX7" i="16" s="1"/>
  <c r="BY7" i="16" s="1"/>
  <c r="G74" i="67" l="1"/>
  <c r="G2" i="50"/>
  <c r="G74" i="68" s="1"/>
  <c r="AH2" i="5"/>
  <c r="AI6" i="75"/>
  <c r="AH9" i="75"/>
  <c r="AI3" i="75"/>
  <c r="AH7" i="75"/>
  <c r="H2" i="17"/>
  <c r="AI6" i="7"/>
  <c r="AH9" i="7"/>
  <c r="AI3" i="7"/>
  <c r="AH7" i="7"/>
  <c r="B91" i="67"/>
  <c r="H74" i="67" l="1"/>
  <c r="H2" i="50"/>
  <c r="H74" i="68" s="1"/>
  <c r="AI2" i="5"/>
  <c r="AJ3" i="75"/>
  <c r="AI7" i="75"/>
  <c r="AJ6" i="75"/>
  <c r="AI9" i="75"/>
  <c r="I2" i="17"/>
  <c r="AJ3" i="7"/>
  <c r="AI7" i="7"/>
  <c r="AJ6" i="7"/>
  <c r="AI9" i="7"/>
  <c r="D91" i="67"/>
  <c r="C91" i="67"/>
  <c r="B21" i="67"/>
  <c r="H21" i="67"/>
  <c r="I21" i="67"/>
  <c r="J21" i="67"/>
  <c r="K21" i="67"/>
  <c r="L21" i="67"/>
  <c r="M21" i="67"/>
  <c r="N21" i="67"/>
  <c r="O21" i="67"/>
  <c r="P21" i="67"/>
  <c r="Q21" i="67"/>
  <c r="R21" i="67"/>
  <c r="S21" i="67"/>
  <c r="T21" i="67"/>
  <c r="U21" i="67"/>
  <c r="V21" i="67"/>
  <c r="W21" i="67"/>
  <c r="X21" i="67"/>
  <c r="Y21" i="67"/>
  <c r="Z21" i="67"/>
  <c r="B9" i="10"/>
  <c r="B9" i="48" s="1"/>
  <c r="C9" i="10"/>
  <c r="C9" i="48" s="1"/>
  <c r="D9" i="10"/>
  <c r="D9" i="48" s="1"/>
  <c r="E9" i="10"/>
  <c r="E9" i="48" s="1"/>
  <c r="F9" i="10"/>
  <c r="F9" i="48" s="1"/>
  <c r="G9" i="10"/>
  <c r="G9" i="48" s="1"/>
  <c r="H9" i="10"/>
  <c r="H9" i="48" s="1"/>
  <c r="I9" i="10"/>
  <c r="I9" i="48" s="1"/>
  <c r="J9" i="10"/>
  <c r="J9" i="48" s="1"/>
  <c r="K9" i="10"/>
  <c r="K9" i="48" s="1"/>
  <c r="L9" i="10"/>
  <c r="L9" i="48" s="1"/>
  <c r="M9" i="10"/>
  <c r="M9" i="48" s="1"/>
  <c r="N9" i="10"/>
  <c r="N9" i="48" s="1"/>
  <c r="O9" i="10"/>
  <c r="O9" i="48" s="1"/>
  <c r="P9" i="10"/>
  <c r="P9" i="48" s="1"/>
  <c r="Q9" i="10"/>
  <c r="Q9" i="48" s="1"/>
  <c r="R9" i="10"/>
  <c r="R9" i="48" s="1"/>
  <c r="S9" i="10"/>
  <c r="S9" i="48" s="1"/>
  <c r="T9" i="10"/>
  <c r="T9" i="48" s="1"/>
  <c r="U9" i="10"/>
  <c r="U9" i="48" s="1"/>
  <c r="V9" i="10"/>
  <c r="V9" i="48" s="1"/>
  <c r="W9" i="10"/>
  <c r="W9" i="48" s="1"/>
  <c r="X9" i="10"/>
  <c r="X9" i="48" s="1"/>
  <c r="Y9" i="10"/>
  <c r="Y9" i="48" s="1"/>
  <c r="Z9" i="10"/>
  <c r="Z9" i="48" s="1"/>
  <c r="AA9" i="10"/>
  <c r="AA9" i="48" s="1"/>
  <c r="F61" i="67" l="1"/>
  <c r="F61" i="68"/>
  <c r="Q61" i="67"/>
  <c r="Q61" i="68"/>
  <c r="I74" i="67"/>
  <c r="I2" i="50"/>
  <c r="I74" i="68" s="1"/>
  <c r="N61" i="67"/>
  <c r="N61" i="68"/>
  <c r="L61" i="67"/>
  <c r="L61" i="68"/>
  <c r="J61" i="67"/>
  <c r="J61" i="68"/>
  <c r="X61" i="67"/>
  <c r="X61" i="68"/>
  <c r="V61" i="67"/>
  <c r="V61" i="68"/>
  <c r="R61" i="67"/>
  <c r="R61" i="68"/>
  <c r="P61" i="67"/>
  <c r="P61" i="68"/>
  <c r="M61" i="67"/>
  <c r="M61" i="68"/>
  <c r="K61" i="67"/>
  <c r="K61" i="68"/>
  <c r="E61" i="67"/>
  <c r="E61" i="68"/>
  <c r="H61" i="67"/>
  <c r="H61" i="68"/>
  <c r="G61" i="67"/>
  <c r="G61" i="68"/>
  <c r="AB9" i="48"/>
  <c r="AC9" i="48" s="1"/>
  <c r="AD9" i="48" s="1"/>
  <c r="AE9" i="48" s="1"/>
  <c r="AF9" i="48" s="1"/>
  <c r="AG9" i="48" s="1"/>
  <c r="AH9" i="48" s="1"/>
  <c r="AI9" i="48" s="1"/>
  <c r="AJ9" i="48" s="1"/>
  <c r="AK9" i="48" s="1"/>
  <c r="AL9" i="48" s="1"/>
  <c r="AM9" i="48" s="1"/>
  <c r="AN9" i="48" s="1"/>
  <c r="AO9" i="48" s="1"/>
  <c r="AP9" i="48" s="1"/>
  <c r="AQ9" i="48" s="1"/>
  <c r="AR9" i="48" s="1"/>
  <c r="AS9" i="48" s="1"/>
  <c r="AT9" i="48" s="1"/>
  <c r="AU9" i="48" s="1"/>
  <c r="AV9" i="48" s="1"/>
  <c r="AW9" i="48" s="1"/>
  <c r="AX9" i="48" s="1"/>
  <c r="AY9" i="48" s="1"/>
  <c r="AZ9" i="48" s="1"/>
  <c r="BA9" i="48" s="1"/>
  <c r="BB9" i="48" s="1"/>
  <c r="BC9" i="48" s="1"/>
  <c r="BD9" i="48" s="1"/>
  <c r="BE9" i="48" s="1"/>
  <c r="BF9" i="48" s="1"/>
  <c r="BG9" i="48" s="1"/>
  <c r="BH9" i="48" s="1"/>
  <c r="BI9" i="48" s="1"/>
  <c r="BJ9" i="48" s="1"/>
  <c r="BK9" i="48" s="1"/>
  <c r="BL9" i="48" s="1"/>
  <c r="BM9" i="48" s="1"/>
  <c r="BN9" i="48" s="1"/>
  <c r="BO9" i="48" s="1"/>
  <c r="BP9" i="48" s="1"/>
  <c r="BQ9" i="48" s="1"/>
  <c r="BR9" i="48" s="1"/>
  <c r="BS9" i="48" s="1"/>
  <c r="BT9" i="48" s="1"/>
  <c r="BU9" i="48" s="1"/>
  <c r="BV9" i="48" s="1"/>
  <c r="BW9" i="48" s="1"/>
  <c r="BX9" i="48" s="1"/>
  <c r="BY9" i="48" s="1"/>
  <c r="AA61" i="68"/>
  <c r="Z61" i="67"/>
  <c r="Z61" i="68"/>
  <c r="C61" i="67"/>
  <c r="C61" i="68"/>
  <c r="O61" i="67"/>
  <c r="O61" i="68"/>
  <c r="I61" i="67"/>
  <c r="I61" i="68"/>
  <c r="D61" i="67"/>
  <c r="D61" i="68"/>
  <c r="Y61" i="67"/>
  <c r="Y61" i="68"/>
  <c r="B61" i="67"/>
  <c r="B61" i="68"/>
  <c r="W61" i="67"/>
  <c r="W61" i="68"/>
  <c r="U61" i="67"/>
  <c r="U61" i="68"/>
  <c r="T61" i="67"/>
  <c r="T61" i="68"/>
  <c r="S61" i="67"/>
  <c r="S61" i="68"/>
  <c r="AJ2" i="5"/>
  <c r="AK6" i="75"/>
  <c r="AJ9" i="75"/>
  <c r="AK3" i="75"/>
  <c r="AJ7" i="75"/>
  <c r="J2" i="17"/>
  <c r="AK6" i="7"/>
  <c r="AJ9" i="7"/>
  <c r="AK3" i="7"/>
  <c r="AJ7" i="7"/>
  <c r="AA21" i="67"/>
  <c r="AA61" i="67"/>
  <c r="AB9" i="10"/>
  <c r="AC9" i="10" s="1"/>
  <c r="AD9" i="10" s="1"/>
  <c r="AE9" i="10" s="1"/>
  <c r="AF9" i="10" s="1"/>
  <c r="AG9" i="10" s="1"/>
  <c r="AH9" i="10" s="1"/>
  <c r="AI9" i="10" s="1"/>
  <c r="AJ9" i="10" s="1"/>
  <c r="AK9" i="10" s="1"/>
  <c r="AL9" i="10" s="1"/>
  <c r="AM9" i="10" s="1"/>
  <c r="AN9" i="10" s="1"/>
  <c r="AO9" i="10" s="1"/>
  <c r="AP9" i="10" s="1"/>
  <c r="AQ9" i="10" s="1"/>
  <c r="AR9" i="10" s="1"/>
  <c r="AS9" i="10" s="1"/>
  <c r="AT9" i="10" s="1"/>
  <c r="AU9" i="10" s="1"/>
  <c r="AV9" i="10" s="1"/>
  <c r="AW9" i="10" s="1"/>
  <c r="AX9" i="10" s="1"/>
  <c r="AY9" i="10" s="1"/>
  <c r="AZ9" i="10" s="1"/>
  <c r="BA9" i="10" s="1"/>
  <c r="BB9" i="10" s="1"/>
  <c r="BC9" i="10" s="1"/>
  <c r="BD9" i="10" s="1"/>
  <c r="BE9" i="10" s="1"/>
  <c r="BF9" i="10" s="1"/>
  <c r="BG9" i="10" s="1"/>
  <c r="BH9" i="10" s="1"/>
  <c r="BI9" i="10" s="1"/>
  <c r="BJ9" i="10" s="1"/>
  <c r="BK9" i="10" s="1"/>
  <c r="BL9" i="10" s="1"/>
  <c r="BM9" i="10" s="1"/>
  <c r="BN9" i="10" s="1"/>
  <c r="BO9" i="10" s="1"/>
  <c r="BP9" i="10" s="1"/>
  <c r="BQ9" i="10" s="1"/>
  <c r="BR9" i="10" s="1"/>
  <c r="BS9" i="10" s="1"/>
  <c r="BT9" i="10" s="1"/>
  <c r="BU9" i="10" s="1"/>
  <c r="BV9" i="10" s="1"/>
  <c r="BW9" i="10" s="1"/>
  <c r="BX9" i="10" s="1"/>
  <c r="BY9" i="10" s="1"/>
  <c r="G21" i="67"/>
  <c r="B41" i="67"/>
  <c r="C41" i="67"/>
  <c r="D41" i="67"/>
  <c r="E41" i="67"/>
  <c r="F41" i="67"/>
  <c r="G41" i="67"/>
  <c r="H41" i="67"/>
  <c r="I41" i="67"/>
  <c r="J41" i="67"/>
  <c r="K41" i="67"/>
  <c r="L41" i="67"/>
  <c r="M41" i="67"/>
  <c r="N41" i="67"/>
  <c r="O41" i="67"/>
  <c r="P41" i="67"/>
  <c r="Q41" i="67"/>
  <c r="R41" i="67"/>
  <c r="S41" i="67"/>
  <c r="T41" i="67"/>
  <c r="U41" i="67"/>
  <c r="V41" i="67"/>
  <c r="W41" i="67"/>
  <c r="X41" i="67"/>
  <c r="Y41" i="67"/>
  <c r="Z41" i="67"/>
  <c r="B59" i="67"/>
  <c r="C59" i="67"/>
  <c r="D59" i="67"/>
  <c r="E59" i="67"/>
  <c r="F59" i="67"/>
  <c r="G59" i="67"/>
  <c r="H59" i="67"/>
  <c r="I59" i="67"/>
  <c r="J59" i="67"/>
  <c r="K59" i="67"/>
  <c r="L59" i="67"/>
  <c r="M59" i="67"/>
  <c r="N59" i="67"/>
  <c r="O59" i="67"/>
  <c r="P59" i="67"/>
  <c r="Q59" i="67"/>
  <c r="R59" i="67"/>
  <c r="S59" i="67"/>
  <c r="T59" i="67"/>
  <c r="U59" i="67"/>
  <c r="V59" i="67"/>
  <c r="W59" i="67"/>
  <c r="X59" i="67"/>
  <c r="Y59" i="67"/>
  <c r="Z59" i="67"/>
  <c r="AA59" i="67"/>
  <c r="J74" i="67" l="1"/>
  <c r="J2" i="50"/>
  <c r="J74" i="68" s="1"/>
  <c r="AK2" i="5"/>
  <c r="AL3" i="75"/>
  <c r="AK7" i="75"/>
  <c r="AL6" i="75"/>
  <c r="AK9" i="75"/>
  <c r="K2" i="17"/>
  <c r="AL3" i="7"/>
  <c r="AK7" i="7"/>
  <c r="AL6" i="7"/>
  <c r="AK9" i="7"/>
  <c r="AA41" i="67"/>
  <c r="AB9" i="16"/>
  <c r="AC9" i="16" s="1"/>
  <c r="AD9" i="16" s="1"/>
  <c r="AE9" i="16" s="1"/>
  <c r="AF9" i="16" s="1"/>
  <c r="AG9" i="16" s="1"/>
  <c r="AH9" i="16" s="1"/>
  <c r="AI9" i="16" s="1"/>
  <c r="AJ9" i="16" s="1"/>
  <c r="AK9" i="16" s="1"/>
  <c r="AL9" i="16" s="1"/>
  <c r="AM9" i="16" s="1"/>
  <c r="AN9" i="16" s="1"/>
  <c r="AO9" i="16" s="1"/>
  <c r="AP9" i="16" s="1"/>
  <c r="AQ9" i="16" s="1"/>
  <c r="AR9" i="16" s="1"/>
  <c r="AS9" i="16" s="1"/>
  <c r="AT9" i="16" s="1"/>
  <c r="AU9" i="16" s="1"/>
  <c r="AV9" i="16" s="1"/>
  <c r="AW9" i="16" s="1"/>
  <c r="AX9" i="16" s="1"/>
  <c r="AY9" i="16" s="1"/>
  <c r="AZ9" i="16" s="1"/>
  <c r="BA9" i="16" s="1"/>
  <c r="BB9" i="16" s="1"/>
  <c r="BC9" i="16" s="1"/>
  <c r="BD9" i="16" s="1"/>
  <c r="BE9" i="16" s="1"/>
  <c r="BF9" i="16" s="1"/>
  <c r="BG9" i="16" s="1"/>
  <c r="BH9" i="16" s="1"/>
  <c r="BI9" i="16" s="1"/>
  <c r="BJ9" i="16" s="1"/>
  <c r="BK9" i="16" s="1"/>
  <c r="BL9" i="16" s="1"/>
  <c r="BM9" i="16" s="1"/>
  <c r="BN9" i="16" s="1"/>
  <c r="BO9" i="16" s="1"/>
  <c r="BP9" i="16" s="1"/>
  <c r="BQ9" i="16" s="1"/>
  <c r="BR9" i="16" s="1"/>
  <c r="BS9" i="16" s="1"/>
  <c r="BT9" i="16" s="1"/>
  <c r="BU9" i="16" s="1"/>
  <c r="BV9" i="16" s="1"/>
  <c r="BW9" i="16" s="1"/>
  <c r="BX9" i="16" s="1"/>
  <c r="BY9" i="16" s="1"/>
  <c r="C21" i="67"/>
  <c r="O9" i="18"/>
  <c r="O9" i="52" s="1"/>
  <c r="R9" i="18"/>
  <c r="R9" i="52" s="1"/>
  <c r="B9" i="18"/>
  <c r="B9" i="52" s="1"/>
  <c r="Y9" i="18"/>
  <c r="Y9" i="52" s="1"/>
  <c r="Q9" i="18"/>
  <c r="Q9" i="52" s="1"/>
  <c r="I9" i="18"/>
  <c r="I9" i="52" s="1"/>
  <c r="Z9" i="18"/>
  <c r="Z9" i="52" s="1"/>
  <c r="J9" i="18"/>
  <c r="J9" i="52" s="1"/>
  <c r="X9" i="18"/>
  <c r="X9" i="52" s="1"/>
  <c r="P9" i="18"/>
  <c r="P9" i="52" s="1"/>
  <c r="H9" i="18"/>
  <c r="H9" i="52" s="1"/>
  <c r="N9" i="18"/>
  <c r="N9" i="52" s="1"/>
  <c r="E9" i="18"/>
  <c r="E9" i="52" s="1"/>
  <c r="G9" i="18"/>
  <c r="G9" i="52" s="1"/>
  <c r="V9" i="18"/>
  <c r="V9" i="52" s="1"/>
  <c r="F9" i="18"/>
  <c r="F9" i="52" s="1"/>
  <c r="U9" i="18"/>
  <c r="U9" i="52" s="1"/>
  <c r="T9" i="18"/>
  <c r="T9" i="52" s="1"/>
  <c r="L9" i="18"/>
  <c r="L9" i="52" s="1"/>
  <c r="D9" i="18"/>
  <c r="D9" i="52" s="1"/>
  <c r="W9" i="18"/>
  <c r="W9" i="52" s="1"/>
  <c r="M9" i="18"/>
  <c r="M9" i="52" s="1"/>
  <c r="AA9" i="18"/>
  <c r="S9" i="18"/>
  <c r="S9" i="52" s="1"/>
  <c r="K9" i="18"/>
  <c r="K9" i="52" s="1"/>
  <c r="C9" i="18"/>
  <c r="C9" i="52" s="1"/>
  <c r="AB9" i="18" l="1"/>
  <c r="AC9" i="18" s="1"/>
  <c r="AD9" i="18" s="1"/>
  <c r="AE9" i="18" s="1"/>
  <c r="AF9" i="18" s="1"/>
  <c r="AG9" i="18" s="1"/>
  <c r="AH9" i="18" s="1"/>
  <c r="AI9" i="18" s="1"/>
  <c r="AJ9" i="18" s="1"/>
  <c r="AK9" i="18" s="1"/>
  <c r="AL9" i="18" s="1"/>
  <c r="AM9" i="18" s="1"/>
  <c r="AN9" i="18" s="1"/>
  <c r="AO9" i="18" s="1"/>
  <c r="AP9" i="18" s="1"/>
  <c r="AQ9" i="18" s="1"/>
  <c r="AR9" i="18" s="1"/>
  <c r="AS9" i="18" s="1"/>
  <c r="AT9" i="18" s="1"/>
  <c r="AU9" i="18" s="1"/>
  <c r="AV9" i="18" s="1"/>
  <c r="AW9" i="18" s="1"/>
  <c r="AX9" i="18" s="1"/>
  <c r="AY9" i="18" s="1"/>
  <c r="AZ9" i="18" s="1"/>
  <c r="BA9" i="18" s="1"/>
  <c r="BB9" i="18" s="1"/>
  <c r="BC9" i="18" s="1"/>
  <c r="BD9" i="18" s="1"/>
  <c r="BE9" i="18" s="1"/>
  <c r="BF9" i="18" s="1"/>
  <c r="BG9" i="18" s="1"/>
  <c r="BH9" i="18" s="1"/>
  <c r="BI9" i="18" s="1"/>
  <c r="BJ9" i="18" s="1"/>
  <c r="BK9" i="18" s="1"/>
  <c r="BL9" i="18" s="1"/>
  <c r="BM9" i="18" s="1"/>
  <c r="BN9" i="18" s="1"/>
  <c r="BO9" i="18" s="1"/>
  <c r="BP9" i="18" s="1"/>
  <c r="BQ9" i="18" s="1"/>
  <c r="BR9" i="18" s="1"/>
  <c r="BS9" i="18" s="1"/>
  <c r="BT9" i="18" s="1"/>
  <c r="BU9" i="18" s="1"/>
  <c r="BV9" i="18" s="1"/>
  <c r="BW9" i="18" s="1"/>
  <c r="BX9" i="18" s="1"/>
  <c r="BY9" i="18" s="1"/>
  <c r="AA9" i="52"/>
  <c r="AB9" i="52" s="1"/>
  <c r="AC9" i="52" s="1"/>
  <c r="AD9" i="52" s="1"/>
  <c r="AE9" i="52" s="1"/>
  <c r="AF9" i="52" s="1"/>
  <c r="AG9" i="52" s="1"/>
  <c r="AH9" i="52" s="1"/>
  <c r="AI9" i="52" s="1"/>
  <c r="AJ9" i="52" s="1"/>
  <c r="AK9" i="52" s="1"/>
  <c r="AL9" i="52" s="1"/>
  <c r="AM9" i="52" s="1"/>
  <c r="AN9" i="52" s="1"/>
  <c r="AO9" i="52" s="1"/>
  <c r="AP9" i="52" s="1"/>
  <c r="AQ9" i="52" s="1"/>
  <c r="AR9" i="52" s="1"/>
  <c r="AS9" i="52" s="1"/>
  <c r="AT9" i="52" s="1"/>
  <c r="AU9" i="52" s="1"/>
  <c r="AV9" i="52" s="1"/>
  <c r="AW9" i="52" s="1"/>
  <c r="AX9" i="52" s="1"/>
  <c r="AY9" i="52" s="1"/>
  <c r="AZ9" i="52" s="1"/>
  <c r="BA9" i="52" s="1"/>
  <c r="BB9" i="52" s="1"/>
  <c r="BC9" i="52" s="1"/>
  <c r="BD9" i="52" s="1"/>
  <c r="BE9" i="52" s="1"/>
  <c r="BF9" i="52" s="1"/>
  <c r="BG9" i="52" s="1"/>
  <c r="BH9" i="52" s="1"/>
  <c r="BI9" i="52" s="1"/>
  <c r="BJ9" i="52" s="1"/>
  <c r="BK9" i="52" s="1"/>
  <c r="BL9" i="52" s="1"/>
  <c r="BM9" i="52" s="1"/>
  <c r="BN9" i="52" s="1"/>
  <c r="BO9" i="52" s="1"/>
  <c r="BP9" i="52" s="1"/>
  <c r="BQ9" i="52" s="1"/>
  <c r="BR9" i="52" s="1"/>
  <c r="BS9" i="52" s="1"/>
  <c r="BT9" i="52" s="1"/>
  <c r="BU9" i="52" s="1"/>
  <c r="BV9" i="52" s="1"/>
  <c r="BW9" i="52" s="1"/>
  <c r="BX9" i="52" s="1"/>
  <c r="BY9" i="52" s="1"/>
  <c r="K74" i="67"/>
  <c r="K2" i="50"/>
  <c r="K74" i="68" s="1"/>
  <c r="AL2" i="5"/>
  <c r="AL9" i="75"/>
  <c r="AM6" i="75"/>
  <c r="AM3" i="75"/>
  <c r="AL7" i="75"/>
  <c r="L2" i="17"/>
  <c r="AM3" i="7"/>
  <c r="AL7" i="7"/>
  <c r="AM6" i="7"/>
  <c r="AL9" i="7"/>
  <c r="D21" i="67"/>
  <c r="N10" i="24"/>
  <c r="N12" i="24"/>
  <c r="N11" i="24"/>
  <c r="O12" i="24"/>
  <c r="O11" i="24"/>
  <c r="O10" i="24"/>
  <c r="U7" i="18"/>
  <c r="U7" i="52" s="1"/>
  <c r="T7" i="18"/>
  <c r="T7" i="52" s="1"/>
  <c r="S7" i="18"/>
  <c r="S7" i="52" s="1"/>
  <c r="R7" i="18"/>
  <c r="R7" i="52" s="1"/>
  <c r="Q7" i="18"/>
  <c r="Q7" i="52" s="1"/>
  <c r="P7" i="18"/>
  <c r="P7" i="52" s="1"/>
  <c r="O7" i="18"/>
  <c r="O7" i="52" s="1"/>
  <c r="N7" i="18"/>
  <c r="N7" i="52" s="1"/>
  <c r="M7" i="18"/>
  <c r="M7" i="52" s="1"/>
  <c r="L7" i="18"/>
  <c r="L7" i="52" s="1"/>
  <c r="K7" i="18"/>
  <c r="K7" i="52" s="1"/>
  <c r="J7" i="18"/>
  <c r="J7" i="52" s="1"/>
  <c r="I7" i="18"/>
  <c r="I7" i="52" s="1"/>
  <c r="H7" i="18"/>
  <c r="H7" i="52" s="1"/>
  <c r="G7" i="18"/>
  <c r="G7" i="52" s="1"/>
  <c r="F7" i="18"/>
  <c r="F7" i="52" s="1"/>
  <c r="E7" i="18"/>
  <c r="E7" i="52" s="1"/>
  <c r="D7" i="18"/>
  <c r="D7" i="52" s="1"/>
  <c r="C7" i="18"/>
  <c r="C7" i="52" s="1"/>
  <c r="B7" i="18"/>
  <c r="B7" i="52" s="1"/>
  <c r="S89" i="67"/>
  <c r="R89" i="67"/>
  <c r="Q89" i="67"/>
  <c r="P89" i="67"/>
  <c r="O89" i="67"/>
  <c r="N89" i="67"/>
  <c r="M89" i="67"/>
  <c r="L89" i="67"/>
  <c r="K89" i="67"/>
  <c r="J89" i="67"/>
  <c r="I89" i="67"/>
  <c r="H89" i="67"/>
  <c r="G89" i="67"/>
  <c r="F89" i="67"/>
  <c r="S7" i="17"/>
  <c r="S79" i="67" s="1"/>
  <c r="R7" i="17"/>
  <c r="R79" i="67" s="1"/>
  <c r="Q7" i="17"/>
  <c r="Q79" i="67" s="1"/>
  <c r="P7" i="17"/>
  <c r="P79" i="67" s="1"/>
  <c r="O7" i="17"/>
  <c r="O79" i="67" s="1"/>
  <c r="N7" i="17"/>
  <c r="N79" i="67" s="1"/>
  <c r="M7" i="17"/>
  <c r="M79" i="67" s="1"/>
  <c r="L7" i="17"/>
  <c r="L79" i="67" s="1"/>
  <c r="K7" i="17"/>
  <c r="K79" i="67" s="1"/>
  <c r="J7" i="17"/>
  <c r="J79" i="67" s="1"/>
  <c r="I7" i="17"/>
  <c r="I79" i="67" s="1"/>
  <c r="H7" i="17"/>
  <c r="H79" i="67" s="1"/>
  <c r="G7" i="17"/>
  <c r="G79" i="67" s="1"/>
  <c r="F7" i="17"/>
  <c r="F79" i="67" s="1"/>
  <c r="E7" i="17"/>
  <c r="E79" i="67" s="1"/>
  <c r="D7" i="17"/>
  <c r="D79" i="67" s="1"/>
  <c r="C7" i="17"/>
  <c r="C79" i="67" s="1"/>
  <c r="B7" i="17"/>
  <c r="B79" i="67" s="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16" i="14"/>
  <c r="A15" i="14"/>
  <c r="D49" i="67" l="1"/>
  <c r="D7" i="47"/>
  <c r="D49" i="68" s="1"/>
  <c r="H69" i="67"/>
  <c r="H7" i="49"/>
  <c r="H69" i="68" s="1"/>
  <c r="E49" i="67"/>
  <c r="E7" i="47"/>
  <c r="E49" i="68" s="1"/>
  <c r="K69" i="67"/>
  <c r="K7" i="49"/>
  <c r="K69" i="68" s="1"/>
  <c r="H49" i="67"/>
  <c r="H7" i="47"/>
  <c r="H49" i="68" s="1"/>
  <c r="L49" i="67"/>
  <c r="L7" i="47"/>
  <c r="L49" i="68" s="1"/>
  <c r="K49" i="67"/>
  <c r="K7" i="47"/>
  <c r="K49" i="68" s="1"/>
  <c r="P69" i="67"/>
  <c r="P7" i="49"/>
  <c r="P69" i="68" s="1"/>
  <c r="R69" i="67"/>
  <c r="R7" i="49"/>
  <c r="R69" i="68" s="1"/>
  <c r="Q49" i="67"/>
  <c r="Q7" i="47"/>
  <c r="Q49" i="68" s="1"/>
  <c r="R49" i="67"/>
  <c r="R7" i="47"/>
  <c r="R49" i="68" s="1"/>
  <c r="S49" i="67"/>
  <c r="S7" i="47"/>
  <c r="S49" i="68" s="1"/>
  <c r="I69" i="67"/>
  <c r="I7" i="49"/>
  <c r="I69" i="68" s="1"/>
  <c r="J69" i="67"/>
  <c r="J7" i="49"/>
  <c r="J69" i="68" s="1"/>
  <c r="M69" i="67"/>
  <c r="M7" i="49"/>
  <c r="M69" i="68" s="1"/>
  <c r="J49" i="67"/>
  <c r="J7" i="47"/>
  <c r="J49" i="68" s="1"/>
  <c r="N69" i="67"/>
  <c r="N7" i="49"/>
  <c r="N69" i="68" s="1"/>
  <c r="M49" i="67"/>
  <c r="M7" i="47"/>
  <c r="M49" i="68" s="1"/>
  <c r="O49" i="67"/>
  <c r="O7" i="47"/>
  <c r="O49" i="68" s="1"/>
  <c r="S69" i="67"/>
  <c r="S7" i="49"/>
  <c r="S69" i="68" s="1"/>
  <c r="P49" i="67"/>
  <c r="P7" i="47"/>
  <c r="P49" i="68" s="1"/>
  <c r="B69" i="67"/>
  <c r="B7" i="49"/>
  <c r="B69" i="68" s="1"/>
  <c r="F49" i="67"/>
  <c r="F7" i="47"/>
  <c r="F49" i="68" s="1"/>
  <c r="G49" i="67"/>
  <c r="G7" i="47"/>
  <c r="G49" i="68" s="1"/>
  <c r="L69" i="67"/>
  <c r="L7" i="49"/>
  <c r="L69" i="68" s="1"/>
  <c r="I49" i="67"/>
  <c r="I7" i="47"/>
  <c r="I49" i="68" s="1"/>
  <c r="O69" i="67"/>
  <c r="O7" i="49"/>
  <c r="O69" i="68" s="1"/>
  <c r="Q69" i="67"/>
  <c r="Q7" i="49"/>
  <c r="Q69" i="68" s="1"/>
  <c r="N49" i="67"/>
  <c r="N7" i="47"/>
  <c r="N49" i="68" s="1"/>
  <c r="C69" i="67"/>
  <c r="C7" i="49"/>
  <c r="C69" i="68" s="1"/>
  <c r="D69" i="67"/>
  <c r="D7" i="49"/>
  <c r="D69" i="68" s="1"/>
  <c r="E69" i="67"/>
  <c r="E7" i="49"/>
  <c r="E69" i="68" s="1"/>
  <c r="B49" i="67"/>
  <c r="B7" i="47"/>
  <c r="B49" i="68" s="1"/>
  <c r="F69" i="67"/>
  <c r="F7" i="49"/>
  <c r="F69" i="68" s="1"/>
  <c r="C49" i="67"/>
  <c r="C7" i="47"/>
  <c r="C49" i="68" s="1"/>
  <c r="G69" i="67"/>
  <c r="G7" i="49"/>
  <c r="G69" i="68" s="1"/>
  <c r="L74" i="67"/>
  <c r="L2" i="50"/>
  <c r="L74" i="68" s="1"/>
  <c r="AM2" i="5"/>
  <c r="AN3" i="75"/>
  <c r="AM7" i="75"/>
  <c r="AM9" i="75"/>
  <c r="AN6" i="75"/>
  <c r="M2" i="17"/>
  <c r="AN6" i="7"/>
  <c r="AM9" i="7"/>
  <c r="AN3" i="7"/>
  <c r="AM7" i="7"/>
  <c r="E89" i="67"/>
  <c r="F21" i="67"/>
  <c r="E21" i="67"/>
  <c r="N15" i="24"/>
  <c r="N16" i="24"/>
  <c r="L3" i="6" l="1"/>
  <c r="L3" i="40" s="1"/>
  <c r="W3" i="6"/>
  <c r="W3" i="40" s="1"/>
  <c r="T3" i="6"/>
  <c r="T3" i="40" s="1"/>
  <c r="Z3" i="6"/>
  <c r="Z3" i="40" s="1"/>
  <c r="T6" i="6"/>
  <c r="T6" i="40" s="1"/>
  <c r="G6" i="6"/>
  <c r="G6" i="40" s="1"/>
  <c r="C3" i="6"/>
  <c r="C3" i="40" s="1"/>
  <c r="R3" i="6"/>
  <c r="R3" i="40" s="1"/>
  <c r="G3" i="6"/>
  <c r="G3" i="40" s="1"/>
  <c r="Q6" i="6"/>
  <c r="Q6" i="40" s="1"/>
  <c r="M6" i="6"/>
  <c r="M6" i="40" s="1"/>
  <c r="C3" i="85"/>
  <c r="P6" i="6"/>
  <c r="P6" i="40" s="1"/>
  <c r="Z6" i="6"/>
  <c r="Z6" i="40" s="1"/>
  <c r="M3" i="6"/>
  <c r="M3" i="40" s="1"/>
  <c r="O6" i="6"/>
  <c r="O6" i="40" s="1"/>
  <c r="B6" i="6"/>
  <c r="B6" i="40" s="1"/>
  <c r="O3" i="6"/>
  <c r="O3" i="40" s="1"/>
  <c r="J6" i="6"/>
  <c r="J6" i="40" s="1"/>
  <c r="I6" i="6"/>
  <c r="I6" i="40" s="1"/>
  <c r="Y6" i="6"/>
  <c r="Y6" i="40" s="1"/>
  <c r="I3" i="6"/>
  <c r="I3" i="40" s="1"/>
  <c r="C6" i="85"/>
  <c r="Y3" i="6"/>
  <c r="Y3" i="40" s="1"/>
  <c r="S6" i="6"/>
  <c r="S6" i="40" s="1"/>
  <c r="V6" i="6"/>
  <c r="V6" i="40" s="1"/>
  <c r="N6" i="6"/>
  <c r="N6" i="40" s="1"/>
  <c r="E6" i="6"/>
  <c r="E6" i="40" s="1"/>
  <c r="V3" i="6"/>
  <c r="V3" i="40" s="1"/>
  <c r="N3" i="6"/>
  <c r="N3" i="40" s="1"/>
  <c r="X6" i="6"/>
  <c r="X6" i="40" s="1"/>
  <c r="R6" i="6"/>
  <c r="R6" i="40" s="1"/>
  <c r="X3" i="6"/>
  <c r="X3" i="40" s="1"/>
  <c r="E3" i="6"/>
  <c r="E3" i="40" s="1"/>
  <c r="U6" i="6"/>
  <c r="U6" i="40" s="1"/>
  <c r="U3" i="6"/>
  <c r="U3" i="40" s="1"/>
  <c r="K6" i="6"/>
  <c r="K6" i="40" s="1"/>
  <c r="Q3" i="6"/>
  <c r="Q3" i="40" s="1"/>
  <c r="D6" i="6"/>
  <c r="S3" i="6"/>
  <c r="S3" i="40" s="1"/>
  <c r="K3" i="6"/>
  <c r="K3" i="40" s="1"/>
  <c r="H6" i="6"/>
  <c r="H6" i="40" s="1"/>
  <c r="F6" i="6"/>
  <c r="F6" i="40" s="1"/>
  <c r="D3" i="6"/>
  <c r="D3" i="40" s="1"/>
  <c r="B3" i="6"/>
  <c r="C6" i="6"/>
  <c r="C6" i="40" s="1"/>
  <c r="AA6" i="6"/>
  <c r="AA6" i="40" s="1"/>
  <c r="AB6" i="40" s="1"/>
  <c r="AC6" i="40" s="1"/>
  <c r="AD6" i="40" s="1"/>
  <c r="AE6" i="40" s="1"/>
  <c r="AF6" i="40" s="1"/>
  <c r="AG6" i="40" s="1"/>
  <c r="AH6" i="40" s="1"/>
  <c r="AI6" i="40" s="1"/>
  <c r="AJ6" i="40" s="1"/>
  <c r="AK6" i="40" s="1"/>
  <c r="AL6" i="40" s="1"/>
  <c r="AM6" i="40" s="1"/>
  <c r="AN6" i="40" s="1"/>
  <c r="AO6" i="40" s="1"/>
  <c r="AP6" i="40" s="1"/>
  <c r="AQ6" i="40" s="1"/>
  <c r="AR6" i="40" s="1"/>
  <c r="AS6" i="40" s="1"/>
  <c r="AT6" i="40" s="1"/>
  <c r="AU6" i="40" s="1"/>
  <c r="AV6" i="40" s="1"/>
  <c r="AW6" i="40" s="1"/>
  <c r="AX6" i="40" s="1"/>
  <c r="AY6" i="40" s="1"/>
  <c r="AZ6" i="40" s="1"/>
  <c r="BA6" i="40" s="1"/>
  <c r="BB6" i="40" s="1"/>
  <c r="BC6" i="40" s="1"/>
  <c r="BD6" i="40" s="1"/>
  <c r="BE6" i="40" s="1"/>
  <c r="BF6" i="40" s="1"/>
  <c r="BG6" i="40" s="1"/>
  <c r="BH6" i="40" s="1"/>
  <c r="BI6" i="40" s="1"/>
  <c r="BJ6" i="40" s="1"/>
  <c r="BK6" i="40" s="1"/>
  <c r="BL6" i="40" s="1"/>
  <c r="BM6" i="40" s="1"/>
  <c r="BN6" i="40" s="1"/>
  <c r="BO6" i="40" s="1"/>
  <c r="BP6" i="40" s="1"/>
  <c r="BQ6" i="40" s="1"/>
  <c r="BR6" i="40" s="1"/>
  <c r="BS6" i="40" s="1"/>
  <c r="BT6" i="40" s="1"/>
  <c r="BU6" i="40" s="1"/>
  <c r="BV6" i="40" s="1"/>
  <c r="BW6" i="40" s="1"/>
  <c r="BX6" i="40" s="1"/>
  <c r="BY6" i="40" s="1"/>
  <c r="J3" i="6"/>
  <c r="J3" i="40" s="1"/>
  <c r="L6" i="6"/>
  <c r="L6" i="40" s="1"/>
  <c r="H3" i="6"/>
  <c r="H3" i="40" s="1"/>
  <c r="W6" i="6"/>
  <c r="W6" i="40" s="1"/>
  <c r="F3" i="6"/>
  <c r="F3" i="40" s="1"/>
  <c r="P3" i="6"/>
  <c r="P3" i="40" s="1"/>
  <c r="AA3" i="6"/>
  <c r="AA3" i="40" s="1"/>
  <c r="AB3" i="40" s="1"/>
  <c r="AC3" i="40" s="1"/>
  <c r="AD3" i="40" s="1"/>
  <c r="AE3" i="40" s="1"/>
  <c r="AF3" i="40" s="1"/>
  <c r="AG3" i="40" s="1"/>
  <c r="AH3" i="40" s="1"/>
  <c r="AI3" i="40" s="1"/>
  <c r="AJ3" i="40" s="1"/>
  <c r="AK3" i="40" s="1"/>
  <c r="AL3" i="40" s="1"/>
  <c r="AM3" i="40" s="1"/>
  <c r="AN3" i="40" s="1"/>
  <c r="AO3" i="40" s="1"/>
  <c r="AP3" i="40" s="1"/>
  <c r="AQ3" i="40" s="1"/>
  <c r="AR3" i="40" s="1"/>
  <c r="AS3" i="40" s="1"/>
  <c r="AT3" i="40" s="1"/>
  <c r="AU3" i="40" s="1"/>
  <c r="AV3" i="40" s="1"/>
  <c r="AW3" i="40" s="1"/>
  <c r="AX3" i="40" s="1"/>
  <c r="AY3" i="40" s="1"/>
  <c r="AZ3" i="40" s="1"/>
  <c r="BA3" i="40" s="1"/>
  <c r="BB3" i="40" s="1"/>
  <c r="BC3" i="40" s="1"/>
  <c r="BD3" i="40" s="1"/>
  <c r="BE3" i="40" s="1"/>
  <c r="BF3" i="40" s="1"/>
  <c r="BG3" i="40" s="1"/>
  <c r="BH3" i="40" s="1"/>
  <c r="BI3" i="40" s="1"/>
  <c r="BJ3" i="40" s="1"/>
  <c r="BK3" i="40" s="1"/>
  <c r="BL3" i="40" s="1"/>
  <c r="BM3" i="40" s="1"/>
  <c r="BN3" i="40" s="1"/>
  <c r="BO3" i="40" s="1"/>
  <c r="BP3" i="40" s="1"/>
  <c r="BQ3" i="40" s="1"/>
  <c r="BR3" i="40" s="1"/>
  <c r="BS3" i="40" s="1"/>
  <c r="BT3" i="40" s="1"/>
  <c r="BU3" i="40" s="1"/>
  <c r="BV3" i="40" s="1"/>
  <c r="BW3" i="40" s="1"/>
  <c r="BX3" i="40" s="1"/>
  <c r="BY3" i="40" s="1"/>
  <c r="Y3" i="23"/>
  <c r="Y3" i="54" s="1"/>
  <c r="Y95" i="68" s="1"/>
  <c r="V3" i="23"/>
  <c r="V3" i="54" s="1"/>
  <c r="V95" i="68" s="1"/>
  <c r="S3" i="23"/>
  <c r="S3" i="54" s="1"/>
  <c r="S95" i="68" s="1"/>
  <c r="U3" i="23"/>
  <c r="U3" i="54" s="1"/>
  <c r="U95" i="68" s="1"/>
  <c r="M3" i="23"/>
  <c r="M3" i="54" s="1"/>
  <c r="M95" i="68" s="1"/>
  <c r="T3" i="23"/>
  <c r="T3" i="54" s="1"/>
  <c r="T95" i="68" s="1"/>
  <c r="L3" i="23"/>
  <c r="L3" i="54" s="1"/>
  <c r="L95" i="68" s="1"/>
  <c r="Q3" i="85"/>
  <c r="Q3" i="86" s="1"/>
  <c r="Z3" i="23"/>
  <c r="Z3" i="54" s="1"/>
  <c r="Z95" i="68" s="1"/>
  <c r="C3" i="23"/>
  <c r="C3" i="54" s="1"/>
  <c r="C95" i="68" s="1"/>
  <c r="X3" i="23"/>
  <c r="X3" i="54" s="1"/>
  <c r="X95" i="68" s="1"/>
  <c r="P3" i="23"/>
  <c r="P3" i="54" s="1"/>
  <c r="P95" i="68" s="1"/>
  <c r="O3" i="23"/>
  <c r="O3" i="54" s="1"/>
  <c r="O95" i="68" s="1"/>
  <c r="J3" i="23"/>
  <c r="J3" i="54" s="1"/>
  <c r="J95" i="68" s="1"/>
  <c r="R3" i="23"/>
  <c r="Q3" i="23"/>
  <c r="Q3" i="54" s="1"/>
  <c r="Q95" i="68" s="1"/>
  <c r="K3" i="23"/>
  <c r="K3" i="54" s="1"/>
  <c r="K95" i="68" s="1"/>
  <c r="I3" i="23"/>
  <c r="D3" i="23"/>
  <c r="D95" i="67" s="1"/>
  <c r="B3" i="23"/>
  <c r="B3" i="54" s="1"/>
  <c r="B95" i="68" s="1"/>
  <c r="N3" i="23"/>
  <c r="N3" i="54" s="1"/>
  <c r="N95" i="68" s="1"/>
  <c r="H3" i="23"/>
  <c r="H3" i="54" s="1"/>
  <c r="H95" i="68" s="1"/>
  <c r="F3" i="23"/>
  <c r="F3" i="54" s="1"/>
  <c r="F95" i="68" s="1"/>
  <c r="AA3" i="23"/>
  <c r="AA3" i="54" s="1"/>
  <c r="AB3" i="54" s="1"/>
  <c r="AC3" i="54" s="1"/>
  <c r="AD3" i="54" s="1"/>
  <c r="AE3" i="54" s="1"/>
  <c r="AF3" i="54" s="1"/>
  <c r="AG3" i="54" s="1"/>
  <c r="AH3" i="54" s="1"/>
  <c r="AI3" i="54" s="1"/>
  <c r="AJ3" i="54" s="1"/>
  <c r="AK3" i="54" s="1"/>
  <c r="AL3" i="54" s="1"/>
  <c r="AM3" i="54" s="1"/>
  <c r="AN3" i="54" s="1"/>
  <c r="AO3" i="54" s="1"/>
  <c r="AP3" i="54" s="1"/>
  <c r="AQ3" i="54" s="1"/>
  <c r="AR3" i="54" s="1"/>
  <c r="AS3" i="54" s="1"/>
  <c r="AT3" i="54" s="1"/>
  <c r="AU3" i="54" s="1"/>
  <c r="AV3" i="54" s="1"/>
  <c r="AW3" i="54" s="1"/>
  <c r="AX3" i="54" s="1"/>
  <c r="AY3" i="54" s="1"/>
  <c r="AZ3" i="54" s="1"/>
  <c r="BA3" i="54" s="1"/>
  <c r="BB3" i="54" s="1"/>
  <c r="BC3" i="54" s="1"/>
  <c r="BD3" i="54" s="1"/>
  <c r="BE3" i="54" s="1"/>
  <c r="BF3" i="54" s="1"/>
  <c r="BG3" i="54" s="1"/>
  <c r="BH3" i="54" s="1"/>
  <c r="BI3" i="54" s="1"/>
  <c r="BJ3" i="54" s="1"/>
  <c r="BK3" i="54" s="1"/>
  <c r="BL3" i="54" s="1"/>
  <c r="BM3" i="54" s="1"/>
  <c r="BN3" i="54" s="1"/>
  <c r="BO3" i="54" s="1"/>
  <c r="BP3" i="54" s="1"/>
  <c r="BQ3" i="54" s="1"/>
  <c r="BR3" i="54" s="1"/>
  <c r="BS3" i="54" s="1"/>
  <c r="BT3" i="54" s="1"/>
  <c r="BU3" i="54" s="1"/>
  <c r="BV3" i="54" s="1"/>
  <c r="BW3" i="54" s="1"/>
  <c r="BX3" i="54" s="1"/>
  <c r="BY3" i="54" s="1"/>
  <c r="W3" i="23"/>
  <c r="W3" i="54" s="1"/>
  <c r="W95" i="68" s="1"/>
  <c r="G3" i="23"/>
  <c r="G3" i="54" s="1"/>
  <c r="G95" i="68" s="1"/>
  <c r="M74" i="67"/>
  <c r="M2" i="50"/>
  <c r="M74" i="68" s="1"/>
  <c r="AN2" i="5"/>
  <c r="AO6" i="75"/>
  <c r="AN9" i="75"/>
  <c r="AO3" i="75"/>
  <c r="AN7" i="75"/>
  <c r="N2" i="17"/>
  <c r="AO3" i="7"/>
  <c r="AN7" i="7"/>
  <c r="AO6" i="7"/>
  <c r="AN9" i="7"/>
  <c r="R3" i="54" l="1"/>
  <c r="R95" i="68" s="1"/>
  <c r="R95" i="67"/>
  <c r="I3" i="54"/>
  <c r="I95" i="68" s="1"/>
  <c r="I95" i="67"/>
  <c r="B95" i="67"/>
  <c r="F95" i="67"/>
  <c r="O95" i="67"/>
  <c r="K95" i="67"/>
  <c r="N95" i="67"/>
  <c r="Y95" i="67"/>
  <c r="M95" i="67"/>
  <c r="J95" i="67"/>
  <c r="D9" i="6"/>
  <c r="D6" i="40"/>
  <c r="D8" i="68" s="1"/>
  <c r="T95" i="67"/>
  <c r="Z95" i="67"/>
  <c r="C7" i="85"/>
  <c r="C7" i="86" s="1"/>
  <c r="C3" i="86"/>
  <c r="U95" i="67"/>
  <c r="X95" i="67"/>
  <c r="S95" i="67"/>
  <c r="V95" i="67"/>
  <c r="L95" i="67"/>
  <c r="E3" i="23"/>
  <c r="D3" i="54"/>
  <c r="D95" i="68" s="1"/>
  <c r="C95" i="67"/>
  <c r="W95" i="67"/>
  <c r="Q95" i="67"/>
  <c r="H95" i="67"/>
  <c r="G95" i="67"/>
  <c r="P95" i="67"/>
  <c r="B7" i="6"/>
  <c r="B7" i="40" s="1"/>
  <c r="B9" i="68" s="1"/>
  <c r="B3" i="40"/>
  <c r="B5" i="68" s="1"/>
  <c r="C9" i="85"/>
  <c r="C9" i="86" s="1"/>
  <c r="C6" i="86"/>
  <c r="N74" i="67"/>
  <c r="N2" i="50"/>
  <c r="N74" i="68" s="1"/>
  <c r="AO2" i="5"/>
  <c r="AP3" i="75"/>
  <c r="AO7" i="75"/>
  <c r="AP6" i="75"/>
  <c r="AO9" i="75"/>
  <c r="O2" i="17"/>
  <c r="AP6" i="7"/>
  <c r="AO9" i="7"/>
  <c r="AP3" i="7"/>
  <c r="AO7" i="7"/>
  <c r="AA95" i="68"/>
  <c r="AB3" i="23"/>
  <c r="AC3" i="23" s="1"/>
  <c r="AD3" i="23" s="1"/>
  <c r="AE3" i="23" s="1"/>
  <c r="AF3" i="23" s="1"/>
  <c r="AG3" i="23" s="1"/>
  <c r="AH3" i="23" s="1"/>
  <c r="AI3" i="23" s="1"/>
  <c r="AJ3" i="23" s="1"/>
  <c r="AK3" i="23" s="1"/>
  <c r="AL3" i="23" s="1"/>
  <c r="AM3" i="23" s="1"/>
  <c r="AN3" i="23" s="1"/>
  <c r="AO3" i="23" s="1"/>
  <c r="AP3" i="23" s="1"/>
  <c r="AQ3" i="23" s="1"/>
  <c r="AR3" i="23" s="1"/>
  <c r="AS3" i="23" s="1"/>
  <c r="AT3" i="23" s="1"/>
  <c r="AU3" i="23" s="1"/>
  <c r="AV3" i="23" s="1"/>
  <c r="AW3" i="23" s="1"/>
  <c r="AX3" i="23" s="1"/>
  <c r="AY3" i="23" s="1"/>
  <c r="AZ3" i="23" s="1"/>
  <c r="BA3" i="23" s="1"/>
  <c r="BB3" i="23" s="1"/>
  <c r="BC3" i="23" s="1"/>
  <c r="BD3" i="23" s="1"/>
  <c r="BE3" i="23" s="1"/>
  <c r="BF3" i="23" s="1"/>
  <c r="BG3" i="23" s="1"/>
  <c r="BH3" i="23" s="1"/>
  <c r="BI3" i="23" s="1"/>
  <c r="BJ3" i="23" s="1"/>
  <c r="BK3" i="23" s="1"/>
  <c r="BL3" i="23" s="1"/>
  <c r="BM3" i="23" s="1"/>
  <c r="BN3" i="23" s="1"/>
  <c r="BO3" i="23" s="1"/>
  <c r="BP3" i="23" s="1"/>
  <c r="BQ3" i="23" s="1"/>
  <c r="BR3" i="23" s="1"/>
  <c r="BS3" i="23" s="1"/>
  <c r="BT3" i="23" s="1"/>
  <c r="BU3" i="23" s="1"/>
  <c r="BV3" i="23" s="1"/>
  <c r="BW3" i="23" s="1"/>
  <c r="BX3" i="23" s="1"/>
  <c r="BY3" i="23" s="1"/>
  <c r="AA95" i="67"/>
  <c r="P9" i="6"/>
  <c r="P8" i="67"/>
  <c r="T8" i="68"/>
  <c r="M9" i="6"/>
  <c r="M8" i="67"/>
  <c r="S8" i="68"/>
  <c r="Z9" i="6"/>
  <c r="Z8" i="67"/>
  <c r="D8" i="67"/>
  <c r="J8" i="68"/>
  <c r="Y9" i="6"/>
  <c r="Y8" i="67"/>
  <c r="C9" i="6"/>
  <c r="C8" i="67"/>
  <c r="I8" i="68"/>
  <c r="B9" i="6"/>
  <c r="B8" i="67"/>
  <c r="G8" i="68"/>
  <c r="W9" i="6"/>
  <c r="W8" i="67"/>
  <c r="V9" i="6"/>
  <c r="V8" i="67"/>
  <c r="F8" i="68"/>
  <c r="AA8" i="68"/>
  <c r="E8" i="68"/>
  <c r="U9" i="6"/>
  <c r="U8" i="67"/>
  <c r="T9" i="6"/>
  <c r="T8" i="67"/>
  <c r="Z8" i="68"/>
  <c r="S9" i="6"/>
  <c r="S8" i="67"/>
  <c r="Y8" i="68"/>
  <c r="C8" i="68"/>
  <c r="R9" i="6"/>
  <c r="R8" i="67"/>
  <c r="X8" i="68"/>
  <c r="B8" i="68"/>
  <c r="Q9" i="6"/>
  <c r="Q8" i="67"/>
  <c r="W8" i="68"/>
  <c r="V8" i="68"/>
  <c r="U8" i="68"/>
  <c r="X9" i="6"/>
  <c r="X8" i="67"/>
  <c r="O9" i="6"/>
  <c r="O8" i="67"/>
  <c r="L9" i="6"/>
  <c r="L8" i="67"/>
  <c r="R8" i="68"/>
  <c r="K9" i="6"/>
  <c r="K8" i="67"/>
  <c r="Q8" i="68"/>
  <c r="J9" i="6"/>
  <c r="J8" i="67"/>
  <c r="P8" i="68"/>
  <c r="H8" i="68"/>
  <c r="O8" i="68"/>
  <c r="N9" i="6"/>
  <c r="N8" i="67"/>
  <c r="I9" i="6"/>
  <c r="I8" i="67"/>
  <c r="H9" i="6"/>
  <c r="H8" i="67"/>
  <c r="G9" i="6"/>
  <c r="G8" i="67"/>
  <c r="M8" i="68"/>
  <c r="F9" i="6"/>
  <c r="F8" i="67"/>
  <c r="L8" i="68"/>
  <c r="N8" i="68"/>
  <c r="AA9" i="6"/>
  <c r="AA9" i="40" s="1"/>
  <c r="AB9" i="40" s="1"/>
  <c r="AC9" i="40" s="1"/>
  <c r="AD9" i="40" s="1"/>
  <c r="AE9" i="40" s="1"/>
  <c r="AF9" i="40" s="1"/>
  <c r="AG9" i="40" s="1"/>
  <c r="AH9" i="40" s="1"/>
  <c r="AI9" i="40" s="1"/>
  <c r="AJ9" i="40" s="1"/>
  <c r="AK9" i="40" s="1"/>
  <c r="AL9" i="40" s="1"/>
  <c r="AM9" i="40" s="1"/>
  <c r="AN9" i="40" s="1"/>
  <c r="AO9" i="40" s="1"/>
  <c r="AP9" i="40" s="1"/>
  <c r="AQ9" i="40" s="1"/>
  <c r="AR9" i="40" s="1"/>
  <c r="AS9" i="40" s="1"/>
  <c r="AT9" i="40" s="1"/>
  <c r="AU9" i="40" s="1"/>
  <c r="AV9" i="40" s="1"/>
  <c r="AW9" i="40" s="1"/>
  <c r="AX9" i="40" s="1"/>
  <c r="AY9" i="40" s="1"/>
  <c r="AZ9" i="40" s="1"/>
  <c r="BA9" i="40" s="1"/>
  <c r="BB9" i="40" s="1"/>
  <c r="BC9" i="40" s="1"/>
  <c r="BD9" i="40" s="1"/>
  <c r="BE9" i="40" s="1"/>
  <c r="BF9" i="40" s="1"/>
  <c r="BG9" i="40" s="1"/>
  <c r="BH9" i="40" s="1"/>
  <c r="BI9" i="40" s="1"/>
  <c r="BJ9" i="40" s="1"/>
  <c r="BK9" i="40" s="1"/>
  <c r="BL9" i="40" s="1"/>
  <c r="BM9" i="40" s="1"/>
  <c r="BN9" i="40" s="1"/>
  <c r="BO9" i="40" s="1"/>
  <c r="BP9" i="40" s="1"/>
  <c r="BQ9" i="40" s="1"/>
  <c r="BR9" i="40" s="1"/>
  <c r="BS9" i="40" s="1"/>
  <c r="BT9" i="40" s="1"/>
  <c r="BU9" i="40" s="1"/>
  <c r="BV9" i="40" s="1"/>
  <c r="BW9" i="40" s="1"/>
  <c r="BX9" i="40" s="1"/>
  <c r="BY9" i="40" s="1"/>
  <c r="AB6" i="6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AA8" i="67"/>
  <c r="E9" i="6"/>
  <c r="E8" i="67"/>
  <c r="K8" i="68"/>
  <c r="O7" i="6"/>
  <c r="O7" i="40" s="1"/>
  <c r="O9" i="68" s="1"/>
  <c r="O5" i="67"/>
  <c r="V7" i="6"/>
  <c r="V7" i="40" s="1"/>
  <c r="V9" i="68" s="1"/>
  <c r="V5" i="67"/>
  <c r="K7" i="6"/>
  <c r="K7" i="40" s="1"/>
  <c r="K9" i="68" s="1"/>
  <c r="K5" i="67"/>
  <c r="J7" i="6"/>
  <c r="J7" i="40" s="1"/>
  <c r="J9" i="68" s="1"/>
  <c r="J5" i="67"/>
  <c r="H7" i="6"/>
  <c r="H7" i="40" s="1"/>
  <c r="H9" i="68" s="1"/>
  <c r="H5" i="67"/>
  <c r="I7" i="6"/>
  <c r="I7" i="40" s="1"/>
  <c r="I9" i="68" s="1"/>
  <c r="I5" i="67"/>
  <c r="M7" i="6"/>
  <c r="M7" i="40" s="1"/>
  <c r="M9" i="68" s="1"/>
  <c r="M5" i="67"/>
  <c r="Z5" i="68"/>
  <c r="D5" i="68"/>
  <c r="L7" i="6"/>
  <c r="L7" i="40" s="1"/>
  <c r="L9" i="68" s="1"/>
  <c r="L5" i="67"/>
  <c r="Y5" i="68"/>
  <c r="X5" i="68"/>
  <c r="W5" i="68"/>
  <c r="V5" i="68"/>
  <c r="U5" i="68"/>
  <c r="T5" i="68"/>
  <c r="S5" i="68"/>
  <c r="F7" i="6"/>
  <c r="F5" i="67"/>
  <c r="AB3" i="6"/>
  <c r="AC3" i="6" s="1"/>
  <c r="AD3" i="6" s="1"/>
  <c r="AE3" i="6" s="1"/>
  <c r="AF3" i="6" s="1"/>
  <c r="AG3" i="6" s="1"/>
  <c r="AH3" i="6" s="1"/>
  <c r="AI3" i="6" s="1"/>
  <c r="AJ3" i="6" s="1"/>
  <c r="AK3" i="6" s="1"/>
  <c r="AL3" i="6" s="1"/>
  <c r="AM3" i="6" s="1"/>
  <c r="AN3" i="6" s="1"/>
  <c r="AO3" i="6" s="1"/>
  <c r="AP3" i="6" s="1"/>
  <c r="AQ3" i="6" s="1"/>
  <c r="AR3" i="6" s="1"/>
  <c r="AS3" i="6" s="1"/>
  <c r="AT3" i="6" s="1"/>
  <c r="AU3" i="6" s="1"/>
  <c r="AV3" i="6" s="1"/>
  <c r="AW3" i="6" s="1"/>
  <c r="AX3" i="6" s="1"/>
  <c r="AY3" i="6" s="1"/>
  <c r="AZ3" i="6" s="1"/>
  <c r="BA3" i="6" s="1"/>
  <c r="BB3" i="6" s="1"/>
  <c r="BC3" i="6" s="1"/>
  <c r="BD3" i="6" s="1"/>
  <c r="BE3" i="6" s="1"/>
  <c r="BF3" i="6" s="1"/>
  <c r="BG3" i="6" s="1"/>
  <c r="BH3" i="6" s="1"/>
  <c r="BI3" i="6" s="1"/>
  <c r="BJ3" i="6" s="1"/>
  <c r="BK3" i="6" s="1"/>
  <c r="BL3" i="6" s="1"/>
  <c r="BM3" i="6" s="1"/>
  <c r="BN3" i="6" s="1"/>
  <c r="BO3" i="6" s="1"/>
  <c r="BP3" i="6" s="1"/>
  <c r="BQ3" i="6" s="1"/>
  <c r="BR3" i="6" s="1"/>
  <c r="BS3" i="6" s="1"/>
  <c r="BT3" i="6" s="1"/>
  <c r="BU3" i="6" s="1"/>
  <c r="BV3" i="6" s="1"/>
  <c r="BW3" i="6" s="1"/>
  <c r="BX3" i="6" s="1"/>
  <c r="BY3" i="6" s="1"/>
  <c r="AA7" i="6"/>
  <c r="AA5" i="67"/>
  <c r="E7" i="6"/>
  <c r="E5" i="67"/>
  <c r="R5" i="68"/>
  <c r="D7" i="6"/>
  <c r="D5" i="67"/>
  <c r="Q5" i="68"/>
  <c r="Z7" i="6"/>
  <c r="Z7" i="40" s="1"/>
  <c r="Z9" i="68" s="1"/>
  <c r="Z5" i="67"/>
  <c r="Y7" i="6"/>
  <c r="Y7" i="40" s="1"/>
  <c r="Y9" i="68" s="1"/>
  <c r="Y5" i="67"/>
  <c r="C7" i="6"/>
  <c r="C5" i="67"/>
  <c r="P5" i="68"/>
  <c r="G7" i="6"/>
  <c r="G7" i="40" s="1"/>
  <c r="G9" i="68" s="1"/>
  <c r="G5" i="67"/>
  <c r="X7" i="6"/>
  <c r="X7" i="40" s="1"/>
  <c r="X9" i="68" s="1"/>
  <c r="X5" i="67"/>
  <c r="O5" i="68"/>
  <c r="B5" i="67"/>
  <c r="W7" i="6"/>
  <c r="W7" i="40" s="1"/>
  <c r="W9" i="68" s="1"/>
  <c r="W5" i="67"/>
  <c r="N5" i="68"/>
  <c r="M5" i="68"/>
  <c r="U7" i="6"/>
  <c r="U7" i="40" s="1"/>
  <c r="U9" i="68" s="1"/>
  <c r="U5" i="67"/>
  <c r="L5" i="68"/>
  <c r="K5" i="68"/>
  <c r="S7" i="6"/>
  <c r="S7" i="40" s="1"/>
  <c r="S9" i="68" s="1"/>
  <c r="S5" i="67"/>
  <c r="J5" i="68"/>
  <c r="R7" i="6"/>
  <c r="R7" i="40" s="1"/>
  <c r="R9" i="68" s="1"/>
  <c r="R5" i="67"/>
  <c r="I5" i="68"/>
  <c r="T7" i="6"/>
  <c r="T7" i="40" s="1"/>
  <c r="T9" i="68" s="1"/>
  <c r="T5" i="67"/>
  <c r="Q7" i="6"/>
  <c r="Q7" i="40" s="1"/>
  <c r="Q9" i="68" s="1"/>
  <c r="Q5" i="67"/>
  <c r="H5" i="68"/>
  <c r="P7" i="6"/>
  <c r="P7" i="40" s="1"/>
  <c r="P9" i="68" s="1"/>
  <c r="P5" i="67"/>
  <c r="G5" i="68"/>
  <c r="C5" i="68"/>
  <c r="F5" i="68"/>
  <c r="N7" i="6"/>
  <c r="N7" i="40" s="1"/>
  <c r="N9" i="68" s="1"/>
  <c r="N5" i="67"/>
  <c r="AA5" i="68"/>
  <c r="E5" i="68"/>
  <c r="B89" i="67"/>
  <c r="D9" i="40" l="1"/>
  <c r="D11" i="68" s="1"/>
  <c r="D11" i="67"/>
  <c r="B9" i="67"/>
  <c r="E3" i="54"/>
  <c r="E95" i="68" s="1"/>
  <c r="E95" i="67"/>
  <c r="D9" i="67"/>
  <c r="D7" i="40"/>
  <c r="D9" i="68" s="1"/>
  <c r="N11" i="67"/>
  <c r="N9" i="40"/>
  <c r="N11" i="68" s="1"/>
  <c r="C11" i="67"/>
  <c r="C9" i="40"/>
  <c r="C11" i="68" s="1"/>
  <c r="E9" i="67"/>
  <c r="E7" i="40"/>
  <c r="E9" i="68" s="1"/>
  <c r="T11" i="67"/>
  <c r="T9" i="40"/>
  <c r="T11" i="68" s="1"/>
  <c r="W11" i="67"/>
  <c r="W9" i="40"/>
  <c r="W11" i="68" s="1"/>
  <c r="S11" i="67"/>
  <c r="S9" i="40"/>
  <c r="S11" i="68" s="1"/>
  <c r="AB7" i="6"/>
  <c r="AC7" i="6" s="1"/>
  <c r="AD7" i="6" s="1"/>
  <c r="AE7" i="6" s="1"/>
  <c r="AF7" i="6" s="1"/>
  <c r="AG7" i="6" s="1"/>
  <c r="AH7" i="6" s="1"/>
  <c r="AI7" i="6" s="1"/>
  <c r="AJ7" i="6" s="1"/>
  <c r="AK7" i="6" s="1"/>
  <c r="AL7" i="6" s="1"/>
  <c r="AM7" i="6" s="1"/>
  <c r="AN7" i="6" s="1"/>
  <c r="AO7" i="6" s="1"/>
  <c r="AP7" i="6" s="1"/>
  <c r="AQ7" i="6" s="1"/>
  <c r="AR7" i="6" s="1"/>
  <c r="AS7" i="6" s="1"/>
  <c r="AT7" i="6" s="1"/>
  <c r="AU7" i="6" s="1"/>
  <c r="AV7" i="6" s="1"/>
  <c r="AW7" i="6" s="1"/>
  <c r="AX7" i="6" s="1"/>
  <c r="AY7" i="6" s="1"/>
  <c r="AZ7" i="6" s="1"/>
  <c r="BA7" i="6" s="1"/>
  <c r="BB7" i="6" s="1"/>
  <c r="BC7" i="6" s="1"/>
  <c r="BD7" i="6" s="1"/>
  <c r="BE7" i="6" s="1"/>
  <c r="BF7" i="6" s="1"/>
  <c r="BG7" i="6" s="1"/>
  <c r="BH7" i="6" s="1"/>
  <c r="BI7" i="6" s="1"/>
  <c r="BJ7" i="6" s="1"/>
  <c r="BK7" i="6" s="1"/>
  <c r="BL7" i="6" s="1"/>
  <c r="BM7" i="6" s="1"/>
  <c r="BN7" i="6" s="1"/>
  <c r="BO7" i="6" s="1"/>
  <c r="BP7" i="6" s="1"/>
  <c r="BQ7" i="6" s="1"/>
  <c r="BR7" i="6" s="1"/>
  <c r="BS7" i="6" s="1"/>
  <c r="BT7" i="6" s="1"/>
  <c r="BU7" i="6" s="1"/>
  <c r="BV7" i="6" s="1"/>
  <c r="BW7" i="6" s="1"/>
  <c r="BX7" i="6" s="1"/>
  <c r="BY7" i="6" s="1"/>
  <c r="AA7" i="40"/>
  <c r="AB7" i="40" s="1"/>
  <c r="AC7" i="40" s="1"/>
  <c r="AD7" i="40" s="1"/>
  <c r="AE7" i="40" s="1"/>
  <c r="AF7" i="40" s="1"/>
  <c r="AG7" i="40" s="1"/>
  <c r="AH7" i="40" s="1"/>
  <c r="AI7" i="40" s="1"/>
  <c r="AJ7" i="40" s="1"/>
  <c r="AK7" i="40" s="1"/>
  <c r="AL7" i="40" s="1"/>
  <c r="AM7" i="40" s="1"/>
  <c r="AN7" i="40" s="1"/>
  <c r="AO7" i="40" s="1"/>
  <c r="AP7" i="40" s="1"/>
  <c r="AQ7" i="40" s="1"/>
  <c r="AR7" i="40" s="1"/>
  <c r="AS7" i="40" s="1"/>
  <c r="AT7" i="40" s="1"/>
  <c r="AU7" i="40" s="1"/>
  <c r="AV7" i="40" s="1"/>
  <c r="AW7" i="40" s="1"/>
  <c r="AX7" i="40" s="1"/>
  <c r="AY7" i="40" s="1"/>
  <c r="AZ7" i="40" s="1"/>
  <c r="BA7" i="40" s="1"/>
  <c r="BB7" i="40" s="1"/>
  <c r="BC7" i="40" s="1"/>
  <c r="BD7" i="40" s="1"/>
  <c r="BE7" i="40" s="1"/>
  <c r="BF7" i="40" s="1"/>
  <c r="BG7" i="40" s="1"/>
  <c r="BH7" i="40" s="1"/>
  <c r="BI7" i="40" s="1"/>
  <c r="BJ7" i="40" s="1"/>
  <c r="BK7" i="40" s="1"/>
  <c r="BL7" i="40" s="1"/>
  <c r="BM7" i="40" s="1"/>
  <c r="BN7" i="40" s="1"/>
  <c r="BO7" i="40" s="1"/>
  <c r="BP7" i="40" s="1"/>
  <c r="BQ7" i="40" s="1"/>
  <c r="BR7" i="40" s="1"/>
  <c r="BS7" i="40" s="1"/>
  <c r="BT7" i="40" s="1"/>
  <c r="BU7" i="40" s="1"/>
  <c r="BV7" i="40" s="1"/>
  <c r="BW7" i="40" s="1"/>
  <c r="BX7" i="40" s="1"/>
  <c r="BY7" i="40" s="1"/>
  <c r="L11" i="67"/>
  <c r="L9" i="40"/>
  <c r="L11" i="68" s="1"/>
  <c r="X11" i="67"/>
  <c r="X9" i="40"/>
  <c r="X11" i="68" s="1"/>
  <c r="U11" i="67"/>
  <c r="U9" i="40"/>
  <c r="U11" i="68" s="1"/>
  <c r="F9" i="67"/>
  <c r="F7" i="40"/>
  <c r="F9" i="68" s="1"/>
  <c r="J11" i="67"/>
  <c r="J9" i="40"/>
  <c r="J11" i="68" s="1"/>
  <c r="I11" i="67"/>
  <c r="I9" i="40"/>
  <c r="I11" i="68" s="1"/>
  <c r="E11" i="67"/>
  <c r="E9" i="40"/>
  <c r="E11" i="68" s="1"/>
  <c r="Y11" i="67"/>
  <c r="Y9" i="40"/>
  <c r="Y11" i="68" s="1"/>
  <c r="Z11" i="67"/>
  <c r="Z9" i="40"/>
  <c r="Z11" i="68" s="1"/>
  <c r="M11" i="67"/>
  <c r="M9" i="40"/>
  <c r="M11" i="68" s="1"/>
  <c r="O11" i="67"/>
  <c r="O9" i="40"/>
  <c r="O11" i="68" s="1"/>
  <c r="O74" i="67"/>
  <c r="O2" i="50"/>
  <c r="O74" i="68" s="1"/>
  <c r="K11" i="67"/>
  <c r="K9" i="40"/>
  <c r="K11" i="68" s="1"/>
  <c r="F11" i="67"/>
  <c r="F9" i="40"/>
  <c r="F11" i="68" s="1"/>
  <c r="V11" i="67"/>
  <c r="V9" i="40"/>
  <c r="V11" i="68" s="1"/>
  <c r="G11" i="67"/>
  <c r="G9" i="40"/>
  <c r="G11" i="68" s="1"/>
  <c r="H11" i="67"/>
  <c r="H9" i="40"/>
  <c r="H11" i="68" s="1"/>
  <c r="P11" i="67"/>
  <c r="P9" i="40"/>
  <c r="P11" i="68" s="1"/>
  <c r="B11" i="67"/>
  <c r="B9" i="40"/>
  <c r="B11" i="68" s="1"/>
  <c r="Q11" i="67"/>
  <c r="Q9" i="40"/>
  <c r="Q11" i="68" s="1"/>
  <c r="C9" i="67"/>
  <c r="C7" i="40"/>
  <c r="C9" i="68" s="1"/>
  <c r="R11" i="67"/>
  <c r="R9" i="40"/>
  <c r="R11" i="68" s="1"/>
  <c r="AP2" i="5"/>
  <c r="AQ6" i="75"/>
  <c r="AP9" i="75"/>
  <c r="AQ3" i="75"/>
  <c r="AP7" i="75"/>
  <c r="P2" i="17"/>
  <c r="AQ3" i="7"/>
  <c r="AP7" i="7"/>
  <c r="AQ6" i="7"/>
  <c r="AP9" i="7"/>
  <c r="AA11" i="68"/>
  <c r="AB9" i="6"/>
  <c r="AC9" i="6" s="1"/>
  <c r="AD9" i="6" s="1"/>
  <c r="AE9" i="6" s="1"/>
  <c r="AF9" i="6" s="1"/>
  <c r="AG9" i="6" s="1"/>
  <c r="AH9" i="6" s="1"/>
  <c r="AI9" i="6" s="1"/>
  <c r="AJ9" i="6" s="1"/>
  <c r="AK9" i="6" s="1"/>
  <c r="AL9" i="6" s="1"/>
  <c r="AM9" i="6" s="1"/>
  <c r="AN9" i="6" s="1"/>
  <c r="AO9" i="6" s="1"/>
  <c r="AP9" i="6" s="1"/>
  <c r="AQ9" i="6" s="1"/>
  <c r="AR9" i="6" s="1"/>
  <c r="AS9" i="6" s="1"/>
  <c r="AT9" i="6" s="1"/>
  <c r="AU9" i="6" s="1"/>
  <c r="AV9" i="6" s="1"/>
  <c r="AW9" i="6" s="1"/>
  <c r="AX9" i="6" s="1"/>
  <c r="AY9" i="6" s="1"/>
  <c r="AZ9" i="6" s="1"/>
  <c r="BA9" i="6" s="1"/>
  <c r="BB9" i="6" s="1"/>
  <c r="BC9" i="6" s="1"/>
  <c r="BD9" i="6" s="1"/>
  <c r="BE9" i="6" s="1"/>
  <c r="BF9" i="6" s="1"/>
  <c r="BG9" i="6" s="1"/>
  <c r="BH9" i="6" s="1"/>
  <c r="BI9" i="6" s="1"/>
  <c r="BJ9" i="6" s="1"/>
  <c r="BK9" i="6" s="1"/>
  <c r="BL9" i="6" s="1"/>
  <c r="BM9" i="6" s="1"/>
  <c r="BN9" i="6" s="1"/>
  <c r="BO9" i="6" s="1"/>
  <c r="BP9" i="6" s="1"/>
  <c r="BQ9" i="6" s="1"/>
  <c r="BR9" i="6" s="1"/>
  <c r="BS9" i="6" s="1"/>
  <c r="BT9" i="6" s="1"/>
  <c r="BU9" i="6" s="1"/>
  <c r="BV9" i="6" s="1"/>
  <c r="BW9" i="6" s="1"/>
  <c r="BX9" i="6" s="1"/>
  <c r="BY9" i="6" s="1"/>
  <c r="AA11" i="67"/>
  <c r="D89" i="67"/>
  <c r="C89" i="67"/>
  <c r="G9" i="67"/>
  <c r="AA9" i="68" l="1"/>
  <c r="P74" i="67"/>
  <c r="P2" i="50"/>
  <c r="P74" i="68" s="1"/>
  <c r="AQ2" i="5"/>
  <c r="AR3" i="75"/>
  <c r="AQ7" i="75"/>
  <c r="AR6" i="75"/>
  <c r="AQ9" i="75"/>
  <c r="Q2" i="17"/>
  <c r="AR6" i="7"/>
  <c r="AQ9" i="7"/>
  <c r="AR3" i="7"/>
  <c r="AQ7" i="7"/>
  <c r="H9" i="67"/>
  <c r="Q74" i="67" l="1"/>
  <c r="Q2" i="50"/>
  <c r="Q74" i="68" s="1"/>
  <c r="AR2" i="5"/>
  <c r="AS6" i="75"/>
  <c r="AR9" i="75"/>
  <c r="AS3" i="75"/>
  <c r="AR7" i="75"/>
  <c r="R2" i="17"/>
  <c r="AS3" i="7"/>
  <c r="AR7" i="7"/>
  <c r="AS6" i="7"/>
  <c r="AR9" i="7"/>
  <c r="G19" i="67"/>
  <c r="I9" i="67"/>
  <c r="H19" i="67"/>
  <c r="R74" i="67" l="1"/>
  <c r="R2" i="50"/>
  <c r="R74" i="68" s="1"/>
  <c r="AS2" i="5"/>
  <c r="AT3" i="75"/>
  <c r="AS7" i="75"/>
  <c r="AT6" i="75"/>
  <c r="AS9" i="75"/>
  <c r="S2" i="17"/>
  <c r="AT6" i="7"/>
  <c r="AS9" i="7"/>
  <c r="AT3" i="7"/>
  <c r="AS7" i="7"/>
  <c r="C19" i="67"/>
  <c r="J9" i="67"/>
  <c r="I19" i="67"/>
  <c r="S74" i="67" l="1"/>
  <c r="S2" i="50"/>
  <c r="S74" i="68" s="1"/>
  <c r="AT2" i="5"/>
  <c r="AU6" i="75"/>
  <c r="AT9" i="75"/>
  <c r="AU3" i="75"/>
  <c r="AT7" i="75"/>
  <c r="T2" i="17"/>
  <c r="AU3" i="7"/>
  <c r="AT7" i="7"/>
  <c r="AU6" i="7"/>
  <c r="AT9" i="7"/>
  <c r="D19" i="67"/>
  <c r="K9" i="67"/>
  <c r="J19" i="67"/>
  <c r="T74" i="67" l="1"/>
  <c r="T2" i="50"/>
  <c r="T74" i="68" s="1"/>
  <c r="AU2" i="5"/>
  <c r="AV3" i="75"/>
  <c r="AU7" i="75"/>
  <c r="AV6" i="75"/>
  <c r="AU9" i="75"/>
  <c r="U2" i="17"/>
  <c r="AV6" i="7"/>
  <c r="AU9" i="7"/>
  <c r="AV3" i="7"/>
  <c r="AU7" i="7"/>
  <c r="F19" i="67"/>
  <c r="E19" i="67"/>
  <c r="L9" i="67"/>
  <c r="K19" i="67"/>
  <c r="U74" i="67" l="1"/>
  <c r="U2" i="50"/>
  <c r="U74" i="68" s="1"/>
  <c r="AV2" i="5"/>
  <c r="AW6" i="75"/>
  <c r="AV9" i="75"/>
  <c r="AW3" i="75"/>
  <c r="AV7" i="75"/>
  <c r="V2" i="17"/>
  <c r="AW3" i="7"/>
  <c r="AV7" i="7"/>
  <c r="AW6" i="7"/>
  <c r="AV9" i="7"/>
  <c r="M9" i="67"/>
  <c r="L19" i="67"/>
  <c r="V74" i="67" l="1"/>
  <c r="V2" i="50"/>
  <c r="V74" i="68" s="1"/>
  <c r="AW2" i="5"/>
  <c r="AX3" i="75"/>
  <c r="AW7" i="75"/>
  <c r="AX6" i="75"/>
  <c r="AW9" i="75"/>
  <c r="W2" i="17"/>
  <c r="AX6" i="7"/>
  <c r="AW9" i="7"/>
  <c r="AX3" i="7"/>
  <c r="AW7" i="7"/>
  <c r="N9" i="67"/>
  <c r="M19" i="67"/>
  <c r="W74" i="67" l="1"/>
  <c r="W2" i="50"/>
  <c r="W74" i="68" s="1"/>
  <c r="AX2" i="5"/>
  <c r="AY6" i="75"/>
  <c r="AX9" i="75"/>
  <c r="AY3" i="75"/>
  <c r="AX7" i="75"/>
  <c r="X2" i="17"/>
  <c r="AY3" i="7"/>
  <c r="AX7" i="7"/>
  <c r="AY6" i="7"/>
  <c r="AX9" i="7"/>
  <c r="O9" i="67"/>
  <c r="N19" i="67"/>
  <c r="X74" i="67" l="1"/>
  <c r="X2" i="50"/>
  <c r="X74" i="68" s="1"/>
  <c r="AY2" i="5"/>
  <c r="AY7" i="75"/>
  <c r="AZ3" i="75"/>
  <c r="AZ6" i="75"/>
  <c r="AY9" i="75"/>
  <c r="Y2" i="17"/>
  <c r="AZ6" i="7"/>
  <c r="AY9" i="7"/>
  <c r="AZ3" i="7"/>
  <c r="AY7" i="7"/>
  <c r="P9" i="67"/>
  <c r="O19" i="67"/>
  <c r="Y74" i="67" l="1"/>
  <c r="Y2" i="50"/>
  <c r="Y74" i="68" s="1"/>
  <c r="AZ2" i="5"/>
  <c r="BA3" i="75"/>
  <c r="AZ7" i="75"/>
  <c r="BA6" i="75"/>
  <c r="AZ9" i="75"/>
  <c r="Z2" i="17"/>
  <c r="BA3" i="7"/>
  <c r="AZ7" i="7"/>
  <c r="BA6" i="7"/>
  <c r="AZ9" i="7"/>
  <c r="Q9" i="67"/>
  <c r="P19" i="67"/>
  <c r="Z74" i="67" l="1"/>
  <c r="Z2" i="50"/>
  <c r="Z74" i="68" s="1"/>
  <c r="BA2" i="5"/>
  <c r="BB6" i="75"/>
  <c r="BA9" i="75"/>
  <c r="BB3" i="75"/>
  <c r="BA7" i="75"/>
  <c r="AA2" i="17"/>
  <c r="AA2" i="50" s="1"/>
  <c r="BB6" i="7"/>
  <c r="BA9" i="7"/>
  <c r="BB3" i="7"/>
  <c r="BA7" i="7"/>
  <c r="R9" i="67"/>
  <c r="Q19" i="67"/>
  <c r="BB2" i="5" l="1"/>
  <c r="BC3" i="75"/>
  <c r="BB7" i="75"/>
  <c r="BC6" i="75"/>
  <c r="BB9" i="75"/>
  <c r="AB2" i="50"/>
  <c r="AC2" i="50" s="1"/>
  <c r="AD2" i="50" s="1"/>
  <c r="AE2" i="50" s="1"/>
  <c r="AF2" i="50" s="1"/>
  <c r="AG2" i="50" s="1"/>
  <c r="AH2" i="50" s="1"/>
  <c r="AI2" i="50" s="1"/>
  <c r="AJ2" i="50" s="1"/>
  <c r="AK2" i="50" s="1"/>
  <c r="AL2" i="50" s="1"/>
  <c r="AM2" i="50" s="1"/>
  <c r="AN2" i="50" s="1"/>
  <c r="AO2" i="50" s="1"/>
  <c r="AP2" i="50" s="1"/>
  <c r="AQ2" i="50" s="1"/>
  <c r="AR2" i="50" s="1"/>
  <c r="AS2" i="50" s="1"/>
  <c r="AT2" i="50" s="1"/>
  <c r="AU2" i="50" s="1"/>
  <c r="AV2" i="50" s="1"/>
  <c r="AW2" i="50" s="1"/>
  <c r="AX2" i="50" s="1"/>
  <c r="AY2" i="50" s="1"/>
  <c r="AZ2" i="50" s="1"/>
  <c r="BA2" i="50" s="1"/>
  <c r="BB2" i="50" s="1"/>
  <c r="BC2" i="50" s="1"/>
  <c r="BD2" i="50" s="1"/>
  <c r="BE2" i="50" s="1"/>
  <c r="BF2" i="50" s="1"/>
  <c r="BG2" i="50" s="1"/>
  <c r="BH2" i="50" s="1"/>
  <c r="BI2" i="50" s="1"/>
  <c r="BJ2" i="50" s="1"/>
  <c r="BK2" i="50" s="1"/>
  <c r="BL2" i="50" s="1"/>
  <c r="BM2" i="50" s="1"/>
  <c r="BN2" i="50" s="1"/>
  <c r="BO2" i="50" s="1"/>
  <c r="BP2" i="50" s="1"/>
  <c r="BQ2" i="50" s="1"/>
  <c r="BR2" i="50" s="1"/>
  <c r="BS2" i="50" s="1"/>
  <c r="BT2" i="50" s="1"/>
  <c r="BU2" i="50" s="1"/>
  <c r="BV2" i="50" s="1"/>
  <c r="BW2" i="50" s="1"/>
  <c r="BX2" i="50" s="1"/>
  <c r="BY2" i="50" s="1"/>
  <c r="AA74" i="68"/>
  <c r="AB2" i="17"/>
  <c r="AC2" i="17" s="1"/>
  <c r="AD2" i="17" s="1"/>
  <c r="AE2" i="17" s="1"/>
  <c r="AF2" i="17" s="1"/>
  <c r="AG2" i="17" s="1"/>
  <c r="AH2" i="17" s="1"/>
  <c r="AI2" i="17" s="1"/>
  <c r="AJ2" i="17" s="1"/>
  <c r="AK2" i="17" s="1"/>
  <c r="AL2" i="17" s="1"/>
  <c r="AM2" i="17" s="1"/>
  <c r="AN2" i="17" s="1"/>
  <c r="AO2" i="17" s="1"/>
  <c r="AP2" i="17" s="1"/>
  <c r="AQ2" i="17" s="1"/>
  <c r="AR2" i="17" s="1"/>
  <c r="AS2" i="17" s="1"/>
  <c r="AT2" i="17" s="1"/>
  <c r="AU2" i="17" s="1"/>
  <c r="AV2" i="17" s="1"/>
  <c r="AW2" i="17" s="1"/>
  <c r="AX2" i="17" s="1"/>
  <c r="AY2" i="17" s="1"/>
  <c r="AZ2" i="17" s="1"/>
  <c r="BA2" i="17" s="1"/>
  <c r="BB2" i="17" s="1"/>
  <c r="BC2" i="17" s="1"/>
  <c r="BD2" i="17" s="1"/>
  <c r="BE2" i="17" s="1"/>
  <c r="BF2" i="17" s="1"/>
  <c r="BG2" i="17" s="1"/>
  <c r="BH2" i="17" s="1"/>
  <c r="BI2" i="17" s="1"/>
  <c r="BJ2" i="17" s="1"/>
  <c r="BK2" i="17" s="1"/>
  <c r="BL2" i="17" s="1"/>
  <c r="BM2" i="17" s="1"/>
  <c r="BN2" i="17" s="1"/>
  <c r="BO2" i="17" s="1"/>
  <c r="BP2" i="17" s="1"/>
  <c r="BQ2" i="17" s="1"/>
  <c r="BR2" i="17" s="1"/>
  <c r="BS2" i="17" s="1"/>
  <c r="BT2" i="17" s="1"/>
  <c r="BU2" i="17" s="1"/>
  <c r="BV2" i="17" s="1"/>
  <c r="BW2" i="17" s="1"/>
  <c r="BX2" i="17" s="1"/>
  <c r="BY2" i="17" s="1"/>
  <c r="AA74" i="67"/>
  <c r="BC3" i="7"/>
  <c r="BB7" i="7"/>
  <c r="BC6" i="7"/>
  <c r="BB9" i="7"/>
  <c r="S9" i="67"/>
  <c r="R19" i="67"/>
  <c r="BC2" i="5" l="1"/>
  <c r="BD6" i="75"/>
  <c r="BC9" i="75"/>
  <c r="BD3" i="75"/>
  <c r="BC7" i="75"/>
  <c r="BD6" i="7"/>
  <c r="BC9" i="7"/>
  <c r="BD3" i="7"/>
  <c r="BC7" i="7"/>
  <c r="T9" i="67"/>
  <c r="S19" i="67"/>
  <c r="BD2" i="5" l="1"/>
  <c r="BE3" i="75"/>
  <c r="BD7" i="75"/>
  <c r="BE6" i="75"/>
  <c r="BD9" i="75"/>
  <c r="BE3" i="7"/>
  <c r="BD7" i="7"/>
  <c r="BE6" i="7"/>
  <c r="BD9" i="7"/>
  <c r="U9" i="67"/>
  <c r="T19" i="67"/>
  <c r="BE2" i="5" l="1"/>
  <c r="BF6" i="75"/>
  <c r="BE9" i="75"/>
  <c r="BF3" i="75"/>
  <c r="BE7" i="75"/>
  <c r="BF6" i="7"/>
  <c r="BE9" i="7"/>
  <c r="BF3" i="7"/>
  <c r="BE7" i="7"/>
  <c r="V9" i="67"/>
  <c r="U19" i="67"/>
  <c r="BF2" i="5" l="1"/>
  <c r="BG3" i="75"/>
  <c r="BF7" i="75"/>
  <c r="BF9" i="75"/>
  <c r="BG6" i="75"/>
  <c r="BG3" i="7"/>
  <c r="BF7" i="7"/>
  <c r="BG6" i="7"/>
  <c r="BF9" i="7"/>
  <c r="W9" i="67"/>
  <c r="V19" i="67"/>
  <c r="BG2" i="5" l="1"/>
  <c r="BG9" i="75"/>
  <c r="BH6" i="75"/>
  <c r="BG7" i="75"/>
  <c r="BH3" i="75"/>
  <c r="BH6" i="7"/>
  <c r="BG9" i="7"/>
  <c r="BH3" i="7"/>
  <c r="BG7" i="7"/>
  <c r="X9" i="67"/>
  <c r="W19" i="67"/>
  <c r="BH2" i="5" l="1"/>
  <c r="BI6" i="75"/>
  <c r="BH9" i="75"/>
  <c r="BH7" i="75"/>
  <c r="BI3" i="75"/>
  <c r="BI3" i="7"/>
  <c r="BH7" i="7"/>
  <c r="BI6" i="7"/>
  <c r="BH9" i="7"/>
  <c r="Y9" i="67"/>
  <c r="X19" i="67"/>
  <c r="BI2" i="5" l="1"/>
  <c r="BJ3" i="75"/>
  <c r="BI7" i="75"/>
  <c r="BJ6" i="75"/>
  <c r="BI9" i="75"/>
  <c r="BJ6" i="7"/>
  <c r="BI9" i="7"/>
  <c r="BJ3" i="7"/>
  <c r="BI7" i="7"/>
  <c r="Z9" i="67"/>
  <c r="Y19" i="67"/>
  <c r="BJ2" i="5" l="1"/>
  <c r="BK6" i="75"/>
  <c r="BJ9" i="75"/>
  <c r="BK3" i="75"/>
  <c r="BJ7" i="75"/>
  <c r="BK3" i="7"/>
  <c r="BJ7" i="7"/>
  <c r="BK6" i="7"/>
  <c r="BJ9" i="7"/>
  <c r="AA9" i="67"/>
  <c r="Z19" i="67"/>
  <c r="BK2" i="5" l="1"/>
  <c r="BK7" i="75"/>
  <c r="BL3" i="75"/>
  <c r="BK9" i="75"/>
  <c r="BL6" i="75"/>
  <c r="BL6" i="7"/>
  <c r="BK9" i="7"/>
  <c r="BL3" i="7"/>
  <c r="BK7" i="7"/>
  <c r="AA19" i="67"/>
  <c r="E84" i="68"/>
  <c r="BL2" i="5" l="1"/>
  <c r="BM3" i="75"/>
  <c r="BL7" i="75"/>
  <c r="BL9" i="75"/>
  <c r="BM6" i="75"/>
  <c r="BM3" i="7"/>
  <c r="BL7" i="7"/>
  <c r="BM6" i="7"/>
  <c r="BL9" i="7"/>
  <c r="BM2" i="5" l="1"/>
  <c r="BN6" i="75"/>
  <c r="BM9" i="75"/>
  <c r="BN3" i="75"/>
  <c r="BM7" i="75"/>
  <c r="BN6" i="7"/>
  <c r="BM9" i="7"/>
  <c r="BN3" i="7"/>
  <c r="BM7" i="7"/>
  <c r="B84" i="68"/>
  <c r="BN2" i="5" l="1"/>
  <c r="BO3" i="75"/>
  <c r="BN7" i="75"/>
  <c r="BN9" i="75"/>
  <c r="BO6" i="75"/>
  <c r="BO3" i="7"/>
  <c r="BN7" i="7"/>
  <c r="BO6" i="7"/>
  <c r="BN9" i="7"/>
  <c r="D84" i="68"/>
  <c r="C84" i="68"/>
  <c r="BO2" i="5" l="1"/>
  <c r="BP6" i="75"/>
  <c r="BO9" i="75"/>
  <c r="BP3" i="75"/>
  <c r="BO7" i="75"/>
  <c r="BP6" i="7"/>
  <c r="BO9" i="7"/>
  <c r="BP3" i="7"/>
  <c r="BO7" i="7"/>
  <c r="BP2" i="5" l="1"/>
  <c r="BP7" i="75"/>
  <c r="BQ3" i="75"/>
  <c r="BQ6" i="75"/>
  <c r="BP9" i="75"/>
  <c r="BQ3" i="7"/>
  <c r="BP7" i="7"/>
  <c r="BQ6" i="7"/>
  <c r="BP9" i="7"/>
  <c r="BQ2" i="5" l="1"/>
  <c r="BQ7" i="75"/>
  <c r="BR3" i="75"/>
  <c r="BR6" i="75"/>
  <c r="BQ9" i="75"/>
  <c r="BR6" i="7"/>
  <c r="BQ9" i="7"/>
  <c r="BR3" i="7"/>
  <c r="BQ7" i="7"/>
  <c r="BR2" i="5" l="1"/>
  <c r="BS3" i="75"/>
  <c r="BR7" i="75"/>
  <c r="BS6" i="75"/>
  <c r="BR9" i="75"/>
  <c r="BS3" i="7"/>
  <c r="BR7" i="7"/>
  <c r="BS6" i="7"/>
  <c r="BR9" i="7"/>
  <c r="BS2" i="5" l="1"/>
  <c r="BS9" i="75"/>
  <c r="BT6" i="75"/>
  <c r="BS7" i="75"/>
  <c r="BT3" i="75"/>
  <c r="BT6" i="7"/>
  <c r="BS9" i="7"/>
  <c r="BT3" i="7"/>
  <c r="BS7" i="7"/>
  <c r="BT2" i="5" l="1"/>
  <c r="BT9" i="75"/>
  <c r="BU6" i="75"/>
  <c r="BU3" i="75"/>
  <c r="BT7" i="75"/>
  <c r="BU3" i="7"/>
  <c r="BT7" i="7"/>
  <c r="BU6" i="7"/>
  <c r="BT9" i="7"/>
  <c r="BU2" i="5" l="1"/>
  <c r="BV6" i="75"/>
  <c r="BU9" i="75"/>
  <c r="BV3" i="75"/>
  <c r="BU7" i="75"/>
  <c r="BV6" i="7"/>
  <c r="BU9" i="7"/>
  <c r="BV3" i="7"/>
  <c r="BU7" i="7"/>
  <c r="BV2" i="5" l="1"/>
  <c r="BW3" i="75"/>
  <c r="BV7" i="75"/>
  <c r="BV9" i="75"/>
  <c r="BW6" i="75"/>
  <c r="BW3" i="7"/>
  <c r="BV7" i="7"/>
  <c r="BW6" i="7"/>
  <c r="BV9" i="7"/>
  <c r="BW2" i="5" l="1"/>
  <c r="BX6" i="75"/>
  <c r="BW9" i="75"/>
  <c r="BW7" i="75"/>
  <c r="BX3" i="75"/>
  <c r="BX6" i="7"/>
  <c r="BW9" i="7"/>
  <c r="BX3" i="7"/>
  <c r="BW7" i="7"/>
  <c r="BY2" i="5" l="1"/>
  <c r="BX2" i="5"/>
  <c r="BY3" i="75"/>
  <c r="BY7" i="75" s="1"/>
  <c r="BX7" i="75"/>
  <c r="BX9" i="75"/>
  <c r="BY6" i="75"/>
  <c r="BY9" i="75" s="1"/>
  <c r="BY3" i="7"/>
  <c r="BY7" i="7" s="1"/>
  <c r="BX7" i="7"/>
  <c r="BY6" i="7"/>
  <c r="BY9" i="7" s="1"/>
  <c r="BX9" i="7"/>
  <c r="E84" i="67"/>
  <c r="D84" i="67"/>
  <c r="B157" i="92"/>
  <c r="AA107" i="92"/>
  <c r="Z107" i="92"/>
  <c r="Y107" i="92"/>
  <c r="X107" i="92"/>
  <c r="W107" i="92"/>
  <c r="V107" i="92"/>
  <c r="U107" i="92"/>
  <c r="T107" i="92"/>
  <c r="S107" i="92"/>
  <c r="R107" i="92"/>
  <c r="Q107" i="92"/>
  <c r="P107" i="92"/>
  <c r="O107" i="92"/>
  <c r="N107" i="92"/>
  <c r="M107" i="92"/>
  <c r="L107" i="92"/>
  <c r="K107" i="92"/>
  <c r="J107" i="92"/>
  <c r="I107" i="92"/>
  <c r="H107" i="92"/>
  <c r="G107" i="92"/>
  <c r="F107" i="92"/>
  <c r="E107" i="92"/>
  <c r="D107" i="92"/>
  <c r="C107" i="92"/>
  <c r="B107" i="92"/>
  <c r="AA106" i="92"/>
  <c r="Z106" i="92"/>
  <c r="Y106" i="92"/>
  <c r="X106" i="92"/>
  <c r="W106" i="92"/>
  <c r="V106" i="92"/>
  <c r="U106" i="92"/>
  <c r="T106" i="92"/>
  <c r="S106" i="92"/>
  <c r="R106" i="92"/>
  <c r="Q106" i="92"/>
  <c r="P106" i="92"/>
  <c r="O106" i="92"/>
  <c r="N106" i="92"/>
  <c r="M106" i="92"/>
  <c r="L106" i="92"/>
  <c r="K106" i="92"/>
  <c r="J106" i="92"/>
  <c r="I106" i="92"/>
  <c r="H106" i="92"/>
  <c r="G106" i="92"/>
  <c r="F106" i="92"/>
  <c r="E106" i="92"/>
  <c r="D106" i="92"/>
  <c r="C106" i="92"/>
  <c r="B106" i="92"/>
  <c r="AA105" i="92"/>
  <c r="Z105" i="92"/>
  <c r="Y105" i="92"/>
  <c r="X105" i="92"/>
  <c r="W105" i="92"/>
  <c r="V105" i="92"/>
  <c r="U105" i="92"/>
  <c r="T105" i="92"/>
  <c r="S105" i="92"/>
  <c r="R105" i="92"/>
  <c r="Q105" i="92"/>
  <c r="P105" i="92"/>
  <c r="O105" i="92"/>
  <c r="N105" i="92"/>
  <c r="M105" i="92"/>
  <c r="L105" i="92"/>
  <c r="K105" i="92"/>
  <c r="J105" i="92"/>
  <c r="I105" i="92"/>
  <c r="H105" i="92"/>
  <c r="G105" i="92"/>
  <c r="F105" i="92"/>
  <c r="E105" i="92"/>
  <c r="D105" i="92"/>
  <c r="C105" i="92"/>
  <c r="B105" i="92"/>
  <c r="AA98" i="92"/>
  <c r="Z98" i="92"/>
  <c r="Y98" i="92"/>
  <c r="X98" i="92"/>
  <c r="W98" i="92"/>
  <c r="V98" i="92"/>
  <c r="U98" i="92"/>
  <c r="T98" i="92"/>
  <c r="S98" i="92"/>
  <c r="R98" i="92"/>
  <c r="Q98" i="92"/>
  <c r="P98" i="92"/>
  <c r="O98" i="92"/>
  <c r="N98" i="92"/>
  <c r="M98" i="92"/>
  <c r="L98" i="92"/>
  <c r="K98" i="92"/>
  <c r="J98" i="92"/>
  <c r="I98" i="92"/>
  <c r="H98" i="92"/>
  <c r="G98" i="92"/>
  <c r="F98" i="92"/>
  <c r="E98" i="92"/>
  <c r="D98" i="92"/>
  <c r="C98" i="92"/>
  <c r="B98" i="92"/>
  <c r="AA96" i="92"/>
  <c r="Z96" i="92"/>
  <c r="Y96" i="92"/>
  <c r="X96" i="92"/>
  <c r="W96" i="92"/>
  <c r="V96" i="92"/>
  <c r="U96" i="92"/>
  <c r="T96" i="92"/>
  <c r="S96" i="92"/>
  <c r="R96" i="92"/>
  <c r="Q96" i="92"/>
  <c r="P96" i="92"/>
  <c r="O96" i="92"/>
  <c r="N96" i="92"/>
  <c r="M96" i="92"/>
  <c r="L96" i="92"/>
  <c r="K96" i="92"/>
  <c r="J96" i="92"/>
  <c r="I96" i="92"/>
  <c r="H96" i="92"/>
  <c r="G96" i="92"/>
  <c r="F96" i="92"/>
  <c r="E96" i="92"/>
  <c r="D96" i="92"/>
  <c r="C96" i="92"/>
  <c r="B96" i="92"/>
  <c r="B82" i="92"/>
  <c r="B81" i="92"/>
  <c r="O95" i="92" s="1"/>
  <c r="O97" i="92" s="1"/>
  <c r="D72" i="92"/>
  <c r="B80" i="92" s="1"/>
  <c r="B83" i="92" s="1"/>
  <c r="C72" i="92"/>
  <c r="D71" i="92"/>
  <c r="B79" i="92" s="1"/>
  <c r="E70" i="92"/>
  <c r="D70" i="92"/>
  <c r="B78" i="92" s="1"/>
  <c r="B65" i="92"/>
  <c r="Q117" i="92" s="1"/>
  <c r="B63" i="92"/>
  <c r="B62" i="92"/>
  <c r="B61" i="92"/>
  <c r="B60" i="92"/>
  <c r="B59" i="92"/>
  <c r="B37" i="92"/>
  <c r="B152" i="92" s="1"/>
  <c r="B36" i="92"/>
  <c r="B35" i="92"/>
  <c r="K141" i="92" s="1"/>
  <c r="B34" i="92"/>
  <c r="U99" i="92" s="1"/>
  <c r="AA101" i="92" l="1"/>
  <c r="G101" i="92"/>
  <c r="G116" i="92"/>
  <c r="I117" i="92"/>
  <c r="L141" i="92"/>
  <c r="AA138" i="92"/>
  <c r="H116" i="92"/>
  <c r="L117" i="92"/>
  <c r="O141" i="92"/>
  <c r="F116" i="92"/>
  <c r="C99" i="92"/>
  <c r="B31" i="92" s="1"/>
  <c r="B88" i="92" s="1"/>
  <c r="B89" i="92" s="1"/>
  <c r="C74" i="92" s="1"/>
  <c r="I116" i="92"/>
  <c r="P117" i="92"/>
  <c r="P141" i="92"/>
  <c r="H117" i="92"/>
  <c r="D99" i="92"/>
  <c r="D108" i="92" s="1"/>
  <c r="J116" i="92"/>
  <c r="R117" i="92"/>
  <c r="Q141" i="92"/>
  <c r="E99" i="92"/>
  <c r="E108" i="92" s="1"/>
  <c r="L116" i="92"/>
  <c r="S117" i="92"/>
  <c r="R141" i="92"/>
  <c r="K109" i="92"/>
  <c r="V99" i="92"/>
  <c r="M116" i="92"/>
  <c r="T117" i="92"/>
  <c r="Y99" i="92"/>
  <c r="Y108" i="92" s="1"/>
  <c r="P116" i="92"/>
  <c r="U117" i="92"/>
  <c r="B163" i="92"/>
  <c r="Z99" i="92"/>
  <c r="Z108" i="92" s="1"/>
  <c r="T116" i="92"/>
  <c r="V117" i="92"/>
  <c r="AA99" i="92"/>
  <c r="AA100" i="92" s="1"/>
  <c r="V116" i="92"/>
  <c r="W117" i="92"/>
  <c r="B32" i="92"/>
  <c r="R101" i="92"/>
  <c r="W116" i="92"/>
  <c r="X117" i="92"/>
  <c r="S101" i="92"/>
  <c r="X116" i="92"/>
  <c r="Y117" i="92"/>
  <c r="T101" i="92"/>
  <c r="Y116" i="92"/>
  <c r="Z117" i="92"/>
  <c r="U101" i="92"/>
  <c r="Z116" i="92"/>
  <c r="AA117" i="92"/>
  <c r="W101" i="92"/>
  <c r="P109" i="92"/>
  <c r="AA116" i="92"/>
  <c r="B138" i="92"/>
  <c r="Z101" i="92"/>
  <c r="Q109" i="92"/>
  <c r="B117" i="92"/>
  <c r="E138" i="92"/>
  <c r="B116" i="92"/>
  <c r="C117" i="92"/>
  <c r="F138" i="92"/>
  <c r="C116" i="92"/>
  <c r="D117" i="92"/>
  <c r="G138" i="92"/>
  <c r="D116" i="92"/>
  <c r="E117" i="92"/>
  <c r="H138" i="92"/>
  <c r="E116" i="92"/>
  <c r="F117" i="92"/>
  <c r="X138" i="92"/>
  <c r="O104" i="92"/>
  <c r="O109" i="92"/>
  <c r="N101" i="92"/>
  <c r="Q101" i="92"/>
  <c r="M101" i="92"/>
  <c r="U108" i="92"/>
  <c r="U100" i="92"/>
  <c r="P95" i="92"/>
  <c r="P97" i="92" s="1"/>
  <c r="P104" i="92" s="1"/>
  <c r="L109" i="92"/>
  <c r="Q95" i="92"/>
  <c r="Q97" i="92" s="1"/>
  <c r="Q104" i="92" s="1"/>
  <c r="W99" i="92"/>
  <c r="W108" i="92" s="1"/>
  <c r="O101" i="92"/>
  <c r="M109" i="92"/>
  <c r="C138" i="92"/>
  <c r="Y138" i="92"/>
  <c r="M141" i="92"/>
  <c r="R95" i="92"/>
  <c r="R97" i="92" s="1"/>
  <c r="R104" i="92" s="1"/>
  <c r="B99" i="92"/>
  <c r="B108" i="92" s="1"/>
  <c r="X99" i="92"/>
  <c r="X108" i="92" s="1"/>
  <c r="P101" i="92"/>
  <c r="N109" i="92"/>
  <c r="D138" i="92"/>
  <c r="Z138" i="92"/>
  <c r="N141" i="92"/>
  <c r="V95" i="92"/>
  <c r="V97" i="92" s="1"/>
  <c r="V104" i="92" s="1"/>
  <c r="R109" i="92"/>
  <c r="G99" i="92"/>
  <c r="G100" i="92" s="1"/>
  <c r="I138" i="92"/>
  <c r="B95" i="92"/>
  <c r="B97" i="92" s="1"/>
  <c r="B104" i="92" s="1"/>
  <c r="X95" i="92"/>
  <c r="X97" i="92" s="1"/>
  <c r="X104" i="92" s="1"/>
  <c r="H99" i="92"/>
  <c r="H100" i="92" s="1"/>
  <c r="V101" i="92"/>
  <c r="T109" i="92"/>
  <c r="J138" i="92"/>
  <c r="T141" i="92"/>
  <c r="F99" i="92"/>
  <c r="F108" i="92" s="1"/>
  <c r="C95" i="92"/>
  <c r="C97" i="92" s="1"/>
  <c r="C104" i="92" s="1"/>
  <c r="Y95" i="92"/>
  <c r="Y97" i="92" s="1"/>
  <c r="Y104" i="92" s="1"/>
  <c r="I99" i="92"/>
  <c r="I108" i="92" s="1"/>
  <c r="U109" i="92"/>
  <c r="K138" i="92"/>
  <c r="U141" i="92"/>
  <c r="T95" i="92"/>
  <c r="T97" i="92" s="1"/>
  <c r="T104" i="92" s="1"/>
  <c r="U95" i="92"/>
  <c r="U97" i="92" s="1"/>
  <c r="U104" i="92" s="1"/>
  <c r="W95" i="92"/>
  <c r="W97" i="92" s="1"/>
  <c r="W104" i="92" s="1"/>
  <c r="S109" i="92"/>
  <c r="S141" i="92"/>
  <c r="D95" i="92"/>
  <c r="D97" i="92" s="1"/>
  <c r="D104" i="92" s="1"/>
  <c r="Z95" i="92"/>
  <c r="Z97" i="92" s="1"/>
  <c r="Z104" i="92" s="1"/>
  <c r="J99" i="92"/>
  <c r="J100" i="92" s="1"/>
  <c r="B101" i="92"/>
  <c r="X101" i="92"/>
  <c r="V109" i="92"/>
  <c r="L138" i="92"/>
  <c r="V141" i="92"/>
  <c r="E95" i="92"/>
  <c r="E97" i="92" s="1"/>
  <c r="E104" i="92" s="1"/>
  <c r="AA95" i="92"/>
  <c r="AA97" i="92" s="1"/>
  <c r="AA104" i="92" s="1"/>
  <c r="K99" i="92"/>
  <c r="K100" i="92" s="1"/>
  <c r="C101" i="92"/>
  <c r="Y101" i="92"/>
  <c r="W109" i="92"/>
  <c r="K116" i="92"/>
  <c r="G117" i="92"/>
  <c r="M138" i="92"/>
  <c r="W141" i="92"/>
  <c r="S95" i="92"/>
  <c r="S97" i="92" s="1"/>
  <c r="S104" i="92" s="1"/>
  <c r="D101" i="92"/>
  <c r="X109" i="92"/>
  <c r="N138" i="92"/>
  <c r="G95" i="92"/>
  <c r="G97" i="92" s="1"/>
  <c r="G104" i="92" s="1"/>
  <c r="M99" i="92"/>
  <c r="M108" i="92" s="1"/>
  <c r="E101" i="92"/>
  <c r="C109" i="92"/>
  <c r="Y109" i="92"/>
  <c r="O138" i="92"/>
  <c r="C141" i="92"/>
  <c r="Y141" i="92"/>
  <c r="F95" i="92"/>
  <c r="F97" i="92" s="1"/>
  <c r="F104" i="92" s="1"/>
  <c r="B109" i="92"/>
  <c r="B141" i="92"/>
  <c r="X141" i="92"/>
  <c r="H95" i="92"/>
  <c r="H97" i="92" s="1"/>
  <c r="H104" i="92" s="1"/>
  <c r="N99" i="92"/>
  <c r="N108" i="92" s="1"/>
  <c r="F101" i="92"/>
  <c r="D109" i="92"/>
  <c r="Z109" i="92"/>
  <c r="N116" i="92"/>
  <c r="J117" i="92"/>
  <c r="P138" i="92"/>
  <c r="D141" i="92"/>
  <c r="Z141" i="92"/>
  <c r="L99" i="92"/>
  <c r="L100" i="92" s="1"/>
  <c r="I95" i="92"/>
  <c r="I97" i="92" s="1"/>
  <c r="I104" i="92" s="1"/>
  <c r="O99" i="92"/>
  <c r="E109" i="92"/>
  <c r="AA109" i="92"/>
  <c r="O116" i="92"/>
  <c r="K117" i="92"/>
  <c r="Q138" i="92"/>
  <c r="E141" i="92"/>
  <c r="AA141" i="92"/>
  <c r="H101" i="92"/>
  <c r="K95" i="92"/>
  <c r="K97" i="92" s="1"/>
  <c r="K104" i="92" s="1"/>
  <c r="Q99" i="92"/>
  <c r="Q108" i="92" s="1"/>
  <c r="I101" i="92"/>
  <c r="G109" i="92"/>
  <c r="Q116" i="92"/>
  <c r="M117" i="92"/>
  <c r="S138" i="92"/>
  <c r="G141" i="92"/>
  <c r="P99" i="92"/>
  <c r="P108" i="92" s="1"/>
  <c r="F109" i="92"/>
  <c r="R138" i="92"/>
  <c r="L95" i="92"/>
  <c r="L97" i="92" s="1"/>
  <c r="L104" i="92" s="1"/>
  <c r="R99" i="92"/>
  <c r="R108" i="92" s="1"/>
  <c r="J101" i="92"/>
  <c r="H109" i="92"/>
  <c r="R116" i="92"/>
  <c r="N117" i="92"/>
  <c r="T138" i="92"/>
  <c r="H141" i="92"/>
  <c r="M95" i="92"/>
  <c r="M97" i="92" s="1"/>
  <c r="M104" i="92" s="1"/>
  <c r="S99" i="92"/>
  <c r="S108" i="92" s="1"/>
  <c r="K101" i="92"/>
  <c r="I109" i="92"/>
  <c r="S116" i="92"/>
  <c r="O117" i="92"/>
  <c r="U138" i="92"/>
  <c r="I141" i="92"/>
  <c r="N95" i="92"/>
  <c r="N97" i="92" s="1"/>
  <c r="N104" i="92" s="1"/>
  <c r="T99" i="92"/>
  <c r="T108" i="92" s="1"/>
  <c r="L101" i="92"/>
  <c r="J109" i="92"/>
  <c r="V138" i="92"/>
  <c r="J141" i="92"/>
  <c r="J95" i="92"/>
  <c r="J97" i="92" s="1"/>
  <c r="J104" i="92" s="1"/>
  <c r="F141" i="92"/>
  <c r="U116" i="92"/>
  <c r="W138" i="92"/>
  <c r="V108" i="92" l="1"/>
  <c r="V110" i="92" s="1"/>
  <c r="V100" i="92"/>
  <c r="V111" i="92" s="1"/>
  <c r="AA111" i="92"/>
  <c r="G111" i="92"/>
  <c r="O100" i="92"/>
  <c r="O111" i="92" s="1"/>
  <c r="O108" i="92"/>
  <c r="O110" i="92" s="1"/>
  <c r="O143" i="92" s="1"/>
  <c r="W110" i="92"/>
  <c r="W143" i="92" s="1"/>
  <c r="Y100" i="92"/>
  <c r="Y111" i="92" s="1"/>
  <c r="K108" i="92"/>
  <c r="K110" i="92" s="1"/>
  <c r="I100" i="92"/>
  <c r="I111" i="92" s="1"/>
  <c r="E100" i="92"/>
  <c r="E111" i="92" s="1"/>
  <c r="Z100" i="92"/>
  <c r="Z111" i="92" s="1"/>
  <c r="C100" i="92"/>
  <c r="C111" i="92" s="1"/>
  <c r="B110" i="92"/>
  <c r="AA108" i="92"/>
  <c r="AA110" i="92" s="1"/>
  <c r="Z110" i="92"/>
  <c r="Z143" i="92" s="1"/>
  <c r="G108" i="92"/>
  <c r="G110" i="92" s="1"/>
  <c r="H108" i="92"/>
  <c r="H110" i="92" s="1"/>
  <c r="D100" i="92"/>
  <c r="D111" i="92" s="1"/>
  <c r="C108" i="92"/>
  <c r="C110" i="92" s="1"/>
  <c r="B161" i="92"/>
  <c r="Y110" i="92"/>
  <c r="Y143" i="92" s="1"/>
  <c r="U111" i="92"/>
  <c r="R110" i="92"/>
  <c r="R143" i="92" s="1"/>
  <c r="L111" i="92"/>
  <c r="J111" i="92"/>
  <c r="E110" i="92"/>
  <c r="L108" i="92"/>
  <c r="L110" i="92" s="1"/>
  <c r="F100" i="92"/>
  <c r="F111" i="92" s="1"/>
  <c r="I110" i="92"/>
  <c r="P100" i="92"/>
  <c r="P111" i="92" s="1"/>
  <c r="N110" i="92"/>
  <c r="N143" i="92" s="1"/>
  <c r="T100" i="92"/>
  <c r="T111" i="92" s="1"/>
  <c r="J108" i="92"/>
  <c r="J110" i="92" s="1"/>
  <c r="D110" i="92"/>
  <c r="D143" i="92" s="1"/>
  <c r="N100" i="92"/>
  <c r="N111" i="92" s="1"/>
  <c r="S110" i="92"/>
  <c r="S143" i="92" s="1"/>
  <c r="K111" i="92"/>
  <c r="X100" i="92"/>
  <c r="X111" i="92" s="1"/>
  <c r="M110" i="92"/>
  <c r="H111" i="92"/>
  <c r="B100" i="92"/>
  <c r="B111" i="92" s="1"/>
  <c r="X110" i="92"/>
  <c r="U110" i="92"/>
  <c r="S100" i="92"/>
  <c r="S111" i="92" s="1"/>
  <c r="T110" i="92"/>
  <c r="Q110" i="92"/>
  <c r="Q143" i="92" s="1"/>
  <c r="F110" i="92"/>
  <c r="W100" i="92"/>
  <c r="W111" i="92" s="1"/>
  <c r="R100" i="92"/>
  <c r="R111" i="92" s="1"/>
  <c r="M100" i="92"/>
  <c r="M111" i="92" s="1"/>
  <c r="P110" i="92"/>
  <c r="Q100" i="92"/>
  <c r="Q111" i="92" s="1"/>
  <c r="O118" i="92" l="1"/>
  <c r="K118" i="92"/>
  <c r="Z118" i="92"/>
  <c r="B118" i="92"/>
  <c r="W118" i="92"/>
  <c r="Y118" i="92"/>
  <c r="Y139" i="92" s="1"/>
  <c r="U118" i="92"/>
  <c r="V118" i="92"/>
  <c r="V139" i="92" s="1"/>
  <c r="R118" i="92"/>
  <c r="I118" i="92"/>
  <c r="I143" i="92"/>
  <c r="U143" i="92"/>
  <c r="P118" i="92"/>
  <c r="P139" i="92" s="1"/>
  <c r="T118" i="92"/>
  <c r="M118" i="92"/>
  <c r="M119" i="92" s="1"/>
  <c r="M120" i="92" s="1"/>
  <c r="S118" i="92"/>
  <c r="J118" i="92"/>
  <c r="J119" i="92" s="1"/>
  <c r="J120" i="92" s="1"/>
  <c r="L118" i="92"/>
  <c r="L143" i="92"/>
  <c r="V143" i="92"/>
  <c r="X118" i="92"/>
  <c r="X143" i="92"/>
  <c r="M143" i="92"/>
  <c r="E118" i="92"/>
  <c r="E143" i="92"/>
  <c r="T143" i="92"/>
  <c r="AA118" i="92"/>
  <c r="AA143" i="92"/>
  <c r="H118" i="92"/>
  <c r="H143" i="92"/>
  <c r="K143" i="92"/>
  <c r="C118" i="92"/>
  <c r="B158" i="92"/>
  <c r="B159" i="92" s="1"/>
  <c r="P143" i="92"/>
  <c r="F118" i="92"/>
  <c r="F143" i="92"/>
  <c r="N118" i="92"/>
  <c r="G143" i="92"/>
  <c r="G118" i="92"/>
  <c r="J143" i="92"/>
  <c r="C143" i="92"/>
  <c r="B153" i="92" s="1"/>
  <c r="B154" i="92" s="1"/>
  <c r="B143" i="92"/>
  <c r="D118" i="92"/>
  <c r="Q118" i="92"/>
  <c r="O119" i="92" l="1"/>
  <c r="O120" i="92" s="1"/>
  <c r="O139" i="92"/>
  <c r="O142" i="92" s="1"/>
  <c r="K139" i="92"/>
  <c r="K119" i="92"/>
  <c r="K120" i="92" s="1"/>
  <c r="K6" i="34" s="1"/>
  <c r="Z139" i="92"/>
  <c r="Z119" i="92"/>
  <c r="Z120" i="92" s="1"/>
  <c r="W119" i="92"/>
  <c r="W120" i="92" s="1"/>
  <c r="W139" i="92"/>
  <c r="U139" i="92"/>
  <c r="U119" i="92"/>
  <c r="U120" i="92" s="1"/>
  <c r="R139" i="92"/>
  <c r="R119" i="92"/>
  <c r="R120" i="92" s="1"/>
  <c r="I119" i="92"/>
  <c r="I120" i="92" s="1"/>
  <c r="I139" i="92"/>
  <c r="T119" i="92"/>
  <c r="T120" i="92" s="1"/>
  <c r="T139" i="92"/>
  <c r="S139" i="92"/>
  <c r="S119" i="92"/>
  <c r="S120" i="92" s="1"/>
  <c r="V119" i="92"/>
  <c r="V120" i="92" s="1"/>
  <c r="Y119" i="92"/>
  <c r="Y120" i="92" s="1"/>
  <c r="J139" i="92"/>
  <c r="P119" i="92"/>
  <c r="P120" i="92" s="1"/>
  <c r="P3" i="34" s="1"/>
  <c r="M139" i="92"/>
  <c r="M142" i="92" s="1"/>
  <c r="T5" i="34"/>
  <c r="M3" i="34"/>
  <c r="M6" i="34"/>
  <c r="M2" i="34"/>
  <c r="M7" i="34"/>
  <c r="M9" i="34"/>
  <c r="M4" i="34"/>
  <c r="M5" i="34"/>
  <c r="G119" i="92"/>
  <c r="G120" i="92" s="1"/>
  <c r="G139" i="92"/>
  <c r="H119" i="92"/>
  <c r="H120" i="92" s="1"/>
  <c r="H139" i="92"/>
  <c r="V140" i="92"/>
  <c r="V142" i="92"/>
  <c r="O4" i="34"/>
  <c r="O5" i="34"/>
  <c r="P142" i="92"/>
  <c r="P140" i="92"/>
  <c r="O140" i="92"/>
  <c r="K2" i="34"/>
  <c r="K3" i="34"/>
  <c r="K9" i="34"/>
  <c r="K4" i="34"/>
  <c r="K7" i="34"/>
  <c r="K5" i="34"/>
  <c r="AA119" i="92"/>
  <c r="AA120" i="92" s="1"/>
  <c r="AA139" i="92"/>
  <c r="Z2" i="34"/>
  <c r="Z9" i="34"/>
  <c r="Z4" i="34"/>
  <c r="J6" i="34"/>
  <c r="J2" i="34"/>
  <c r="J3" i="34"/>
  <c r="J9" i="34"/>
  <c r="J4" i="34"/>
  <c r="J7" i="34"/>
  <c r="J5" i="34"/>
  <c r="Q139" i="92"/>
  <c r="Q119" i="92"/>
  <c r="Q120" i="92" s="1"/>
  <c r="X139" i="92"/>
  <c r="X119" i="92"/>
  <c r="X120" i="92" s="1"/>
  <c r="N139" i="92"/>
  <c r="N119" i="92"/>
  <c r="N120" i="92" s="1"/>
  <c r="F119" i="92"/>
  <c r="F120" i="92" s="1"/>
  <c r="F139" i="92"/>
  <c r="Y140" i="92"/>
  <c r="Y142" i="92"/>
  <c r="B139" i="92"/>
  <c r="B119" i="92"/>
  <c r="B120" i="92" s="1"/>
  <c r="C139" i="92"/>
  <c r="C119" i="92"/>
  <c r="C120" i="92" s="1"/>
  <c r="E119" i="92"/>
  <c r="E120" i="92" s="1"/>
  <c r="E139" i="92"/>
  <c r="D119" i="92"/>
  <c r="D120" i="92" s="1"/>
  <c r="D139" i="92"/>
  <c r="L139" i="92"/>
  <c r="L119" i="92"/>
  <c r="L120" i="92" s="1"/>
  <c r="Z6" i="34" l="1"/>
  <c r="Z3" i="34"/>
  <c r="W3" i="34"/>
  <c r="W6" i="34"/>
  <c r="W7" i="34"/>
  <c r="W9" i="34"/>
  <c r="W5" i="34"/>
  <c r="T9" i="34"/>
  <c r="T7" i="34"/>
  <c r="S142" i="92"/>
  <c r="S140" i="92"/>
  <c r="S2" i="34"/>
  <c r="S7" i="34"/>
  <c r="S5" i="34"/>
  <c r="S3" i="34"/>
  <c r="S6" i="34"/>
  <c r="S4" i="34"/>
  <c r="S9" i="34"/>
  <c r="V2" i="85"/>
  <c r="V2" i="86" s="1"/>
  <c r="V3" i="85"/>
  <c r="V3" i="86" s="1"/>
  <c r="V4" i="85"/>
  <c r="V4" i="86" s="1"/>
  <c r="V5" i="85"/>
  <c r="V5" i="86" s="1"/>
  <c r="V6" i="85"/>
  <c r="V6" i="86" s="1"/>
  <c r="V7" i="85"/>
  <c r="V7" i="86" s="1"/>
  <c r="V9" i="85"/>
  <c r="V9" i="86" s="1"/>
  <c r="O7" i="34"/>
  <c r="O9" i="34"/>
  <c r="W4" i="34"/>
  <c r="W2" i="34"/>
  <c r="U2" i="34"/>
  <c r="U3" i="34"/>
  <c r="U6" i="34"/>
  <c r="R142" i="92"/>
  <c r="R140" i="92"/>
  <c r="V6" i="34"/>
  <c r="V2" i="34"/>
  <c r="Z140" i="92"/>
  <c r="Z142" i="92"/>
  <c r="T3" i="34"/>
  <c r="T6" i="34"/>
  <c r="O2" i="34"/>
  <c r="O6" i="34"/>
  <c r="O3" i="34"/>
  <c r="K142" i="92"/>
  <c r="K140" i="92"/>
  <c r="Z7" i="34"/>
  <c r="Z5" i="34"/>
  <c r="I3" i="34"/>
  <c r="I2" i="34"/>
  <c r="I140" i="92"/>
  <c r="I142" i="92"/>
  <c r="Y3" i="34"/>
  <c r="Y2" i="34"/>
  <c r="Y6" i="34"/>
  <c r="Y5" i="34"/>
  <c r="J140" i="92"/>
  <c r="J142" i="92"/>
  <c r="P2" i="34"/>
  <c r="P6" i="34"/>
  <c r="P4" i="34"/>
  <c r="P9" i="34"/>
  <c r="P7" i="34"/>
  <c r="P5" i="34"/>
  <c r="T2" i="34"/>
  <c r="T4" i="34"/>
  <c r="T142" i="92"/>
  <c r="T140" i="92"/>
  <c r="Y9" i="34"/>
  <c r="Y4" i="34"/>
  <c r="Y7" i="34"/>
  <c r="W142" i="92"/>
  <c r="W140" i="92"/>
  <c r="U142" i="92"/>
  <c r="U140" i="92"/>
  <c r="U4" i="34"/>
  <c r="U9" i="34"/>
  <c r="U7" i="34"/>
  <c r="U5" i="34"/>
  <c r="R2" i="34"/>
  <c r="R6" i="34"/>
  <c r="R3" i="34"/>
  <c r="R4" i="34"/>
  <c r="R7" i="34"/>
  <c r="R9" i="34"/>
  <c r="R5" i="34"/>
  <c r="I6" i="34"/>
  <c r="I7" i="34"/>
  <c r="I9" i="34"/>
  <c r="I4" i="34"/>
  <c r="I5" i="34"/>
  <c r="V3" i="34"/>
  <c r="V9" i="34"/>
  <c r="V4" i="34"/>
  <c r="V7" i="34"/>
  <c r="V5" i="34"/>
  <c r="M140" i="92"/>
  <c r="Q3" i="34"/>
  <c r="Q2" i="34"/>
  <c r="Q6" i="34"/>
  <c r="Q9" i="34"/>
  <c r="Q4" i="34"/>
  <c r="Q7" i="34"/>
  <c r="Q5" i="34"/>
  <c r="H6" i="34"/>
  <c r="H2" i="34"/>
  <c r="H3" i="34"/>
  <c r="H9" i="34"/>
  <c r="H4" i="34"/>
  <c r="H7" i="34"/>
  <c r="H5" i="34"/>
  <c r="M5" i="59"/>
  <c r="M147" i="68" s="1"/>
  <c r="M147" i="67"/>
  <c r="J9" i="59"/>
  <c r="J151" i="68" s="1"/>
  <c r="J151" i="67"/>
  <c r="J3" i="59"/>
  <c r="J145" i="68" s="1"/>
  <c r="J145" i="67"/>
  <c r="J2" i="59"/>
  <c r="J144" i="68" s="1"/>
  <c r="J144" i="67"/>
  <c r="K2" i="59"/>
  <c r="K144" i="68" s="1"/>
  <c r="K144" i="67"/>
  <c r="Z3" i="59"/>
  <c r="Z145" i="68" s="1"/>
  <c r="Z145" i="67"/>
  <c r="O4" i="59"/>
  <c r="O146" i="68" s="1"/>
  <c r="O146" i="67"/>
  <c r="H140" i="92"/>
  <c r="H142" i="92"/>
  <c r="Q142" i="92"/>
  <c r="Q140" i="92"/>
  <c r="AA2" i="34"/>
  <c r="AA3" i="34"/>
  <c r="AA6" i="34"/>
  <c r="AA7" i="34"/>
  <c r="AA4" i="34"/>
  <c r="AA9" i="34"/>
  <c r="AA5" i="34"/>
  <c r="K4" i="59"/>
  <c r="K146" i="68" s="1"/>
  <c r="K146" i="67"/>
  <c r="M7" i="59"/>
  <c r="M149" i="68" s="1"/>
  <c r="M149" i="67"/>
  <c r="Z9" i="59"/>
  <c r="Z151" i="68" s="1"/>
  <c r="Z151" i="67"/>
  <c r="O5" i="59"/>
  <c r="O147" i="68" s="1"/>
  <c r="O147" i="67"/>
  <c r="G140" i="92"/>
  <c r="G142" i="92"/>
  <c r="J7" i="59"/>
  <c r="J149" i="68" s="1"/>
  <c r="J149" i="67"/>
  <c r="K7" i="59"/>
  <c r="K149" i="68" s="1"/>
  <c r="K149" i="67"/>
  <c r="S7" i="59"/>
  <c r="S149" i="68" s="1"/>
  <c r="S149" i="67"/>
  <c r="D140" i="92"/>
  <c r="D142" i="92"/>
  <c r="J6" i="59"/>
  <c r="J148" i="68" s="1"/>
  <c r="J148" i="67"/>
  <c r="M2" i="59"/>
  <c r="M144" i="68" s="1"/>
  <c r="M144" i="67"/>
  <c r="M6" i="59"/>
  <c r="M148" i="68" s="1"/>
  <c r="M148" i="67"/>
  <c r="E140" i="92"/>
  <c r="E142" i="92"/>
  <c r="M3" i="59"/>
  <c r="M145" i="68" s="1"/>
  <c r="M145" i="67"/>
  <c r="E6" i="34"/>
  <c r="E2" i="34"/>
  <c r="E3" i="34"/>
  <c r="E7" i="34"/>
  <c r="E9" i="34"/>
  <c r="E4" i="34"/>
  <c r="E5" i="34"/>
  <c r="T5" i="59"/>
  <c r="T147" i="68" s="1"/>
  <c r="T147" i="67"/>
  <c r="F140" i="92"/>
  <c r="F142" i="92"/>
  <c r="F2" i="34"/>
  <c r="F6" i="34"/>
  <c r="F3" i="34"/>
  <c r="F4" i="34"/>
  <c r="F9" i="34"/>
  <c r="F7" i="34"/>
  <c r="F5" i="34"/>
  <c r="G2" i="34"/>
  <c r="G3" i="34"/>
  <c r="G6" i="34"/>
  <c r="G4" i="34"/>
  <c r="G7" i="34"/>
  <c r="G9" i="34"/>
  <c r="G5" i="34"/>
  <c r="J4" i="59"/>
  <c r="J146" i="68" s="1"/>
  <c r="J146" i="67"/>
  <c r="M9" i="59"/>
  <c r="M151" i="68" s="1"/>
  <c r="M151" i="67"/>
  <c r="Z2" i="59"/>
  <c r="Z144" i="68" s="1"/>
  <c r="Z144" i="67"/>
  <c r="C142" i="92"/>
  <c r="C140" i="92"/>
  <c r="B2" i="34"/>
  <c r="B3" i="34"/>
  <c r="B6" i="34"/>
  <c r="B9" i="34"/>
  <c r="B4" i="34"/>
  <c r="B7" i="34"/>
  <c r="B5" i="34"/>
  <c r="B140" i="92"/>
  <c r="B142" i="92"/>
  <c r="P3" i="59"/>
  <c r="P145" i="68" s="1"/>
  <c r="P145" i="67"/>
  <c r="AA140" i="92"/>
  <c r="AA142" i="92"/>
  <c r="L2" i="34"/>
  <c r="L3" i="34"/>
  <c r="L6" i="34"/>
  <c r="L9" i="34"/>
  <c r="L4" i="34"/>
  <c r="L7" i="34"/>
  <c r="L5" i="34"/>
  <c r="J5" i="59"/>
  <c r="J147" i="68" s="1"/>
  <c r="J147" i="67"/>
  <c r="L142" i="92"/>
  <c r="L140" i="92"/>
  <c r="K5" i="59"/>
  <c r="K147" i="68" s="1"/>
  <c r="K147" i="67"/>
  <c r="M4" i="59"/>
  <c r="M146" i="68" s="1"/>
  <c r="M146" i="67"/>
  <c r="K9" i="59"/>
  <c r="K151" i="68" s="1"/>
  <c r="K151" i="67"/>
  <c r="K3" i="59"/>
  <c r="K145" i="68" s="1"/>
  <c r="K145" i="67"/>
  <c r="D2" i="34"/>
  <c r="D3" i="34"/>
  <c r="D6" i="34"/>
  <c r="D4" i="34"/>
  <c r="D7" i="34"/>
  <c r="D9" i="34"/>
  <c r="D5" i="34"/>
  <c r="K6" i="59"/>
  <c r="K148" i="68" s="1"/>
  <c r="K148" i="67"/>
  <c r="Z4" i="59"/>
  <c r="Z146" i="68" s="1"/>
  <c r="Z146" i="67"/>
  <c r="Z6" i="59"/>
  <c r="Z148" i="68" s="1"/>
  <c r="Z148" i="67"/>
  <c r="C6" i="34"/>
  <c r="C3" i="34"/>
  <c r="C2" i="34"/>
  <c r="C4" i="34"/>
  <c r="C9" i="34"/>
  <c r="C7" i="34"/>
  <c r="C5" i="34"/>
  <c r="N6" i="34"/>
  <c r="N3" i="34"/>
  <c r="N2" i="34"/>
  <c r="N7" i="34"/>
  <c r="N9" i="34"/>
  <c r="N4" i="34"/>
  <c r="N5" i="34"/>
  <c r="N142" i="92"/>
  <c r="N140" i="92"/>
  <c r="X2" i="34"/>
  <c r="X3" i="34"/>
  <c r="X6" i="34"/>
  <c r="X9" i="34"/>
  <c r="X4" i="34"/>
  <c r="X7" i="34"/>
  <c r="X5" i="34"/>
  <c r="W9" i="59"/>
  <c r="W151" i="68" s="1"/>
  <c r="W151" i="67"/>
  <c r="X140" i="92"/>
  <c r="X142" i="92"/>
  <c r="W3" i="59" l="1"/>
  <c r="W145" i="68" s="1"/>
  <c r="W145" i="67"/>
  <c r="W6" i="59"/>
  <c r="W148" i="68" s="1"/>
  <c r="W148" i="67"/>
  <c r="W7" i="59"/>
  <c r="W149" i="68" s="1"/>
  <c r="W149" i="67"/>
  <c r="W5" i="59"/>
  <c r="W147" i="68" s="1"/>
  <c r="W147" i="67"/>
  <c r="T9" i="59"/>
  <c r="T151" i="68" s="1"/>
  <c r="T151" i="67"/>
  <c r="T7" i="59"/>
  <c r="T149" i="68" s="1"/>
  <c r="T149" i="67"/>
  <c r="S144" i="67"/>
  <c r="S2" i="59"/>
  <c r="S144" i="68" s="1"/>
  <c r="S5" i="59"/>
  <c r="S147" i="68" s="1"/>
  <c r="S147" i="67"/>
  <c r="S3" i="59"/>
  <c r="S145" i="68" s="1"/>
  <c r="S145" i="67"/>
  <c r="S6" i="59"/>
  <c r="S148" i="68" s="1"/>
  <c r="S148" i="67"/>
  <c r="O149" i="67"/>
  <c r="O7" i="59"/>
  <c r="O149" i="68" s="1"/>
  <c r="S4" i="59"/>
  <c r="S146" i="68" s="1"/>
  <c r="S146" i="67"/>
  <c r="S9" i="59"/>
  <c r="S151" i="68" s="1"/>
  <c r="S151" i="67"/>
  <c r="W146" i="67"/>
  <c r="W4" i="59"/>
  <c r="W146" i="68" s="1"/>
  <c r="U2" i="59"/>
  <c r="U144" i="68" s="1"/>
  <c r="U144" i="67"/>
  <c r="V148" i="67"/>
  <c r="V6" i="59"/>
  <c r="V148" i="68" s="1"/>
  <c r="V144" i="67"/>
  <c r="V2" i="59"/>
  <c r="V144" i="68" s="1"/>
  <c r="O9" i="59"/>
  <c r="O151" i="68" s="1"/>
  <c r="O151" i="67"/>
  <c r="W2" i="59"/>
  <c r="W144" i="68" s="1"/>
  <c r="W144" i="67"/>
  <c r="U3" i="59"/>
  <c r="U145" i="68" s="1"/>
  <c r="U145" i="67"/>
  <c r="U6" i="59"/>
  <c r="U148" i="68" s="1"/>
  <c r="U148" i="67"/>
  <c r="V3" i="59"/>
  <c r="V145" i="68" s="1"/>
  <c r="V145" i="67"/>
  <c r="O3" i="59"/>
  <c r="O145" i="68" s="1"/>
  <c r="O145" i="67"/>
  <c r="T3" i="59"/>
  <c r="T145" i="68" s="1"/>
  <c r="T145" i="67"/>
  <c r="T6" i="59"/>
  <c r="T148" i="68" s="1"/>
  <c r="T148" i="67"/>
  <c r="O2" i="59"/>
  <c r="O144" i="68" s="1"/>
  <c r="O144" i="67"/>
  <c r="I3" i="59"/>
  <c r="I145" i="68" s="1"/>
  <c r="I145" i="67"/>
  <c r="I144" i="67"/>
  <c r="I2" i="59"/>
  <c r="I144" i="68" s="1"/>
  <c r="Y3" i="59"/>
  <c r="Y145" i="68" s="1"/>
  <c r="Y145" i="67"/>
  <c r="Y144" i="67"/>
  <c r="Y2" i="59"/>
  <c r="Y144" i="68" s="1"/>
  <c r="Y6" i="59"/>
  <c r="Y148" i="68" s="1"/>
  <c r="Y148" i="67"/>
  <c r="P4" i="59"/>
  <c r="P146" i="68" s="1"/>
  <c r="P146" i="67"/>
  <c r="P9" i="59"/>
  <c r="P151" i="68" s="1"/>
  <c r="P151" i="67"/>
  <c r="O6" i="59"/>
  <c r="O148" i="68" s="1"/>
  <c r="O148" i="67"/>
  <c r="Z7" i="59"/>
  <c r="Z149" i="68" s="1"/>
  <c r="Z149" i="67"/>
  <c r="R9" i="59"/>
  <c r="R151" i="68" s="1"/>
  <c r="R151" i="67"/>
  <c r="P2" i="59"/>
  <c r="P144" i="68" s="1"/>
  <c r="P144" i="67"/>
  <c r="P149" i="67"/>
  <c r="P7" i="59"/>
  <c r="P149" i="68" s="1"/>
  <c r="Z5" i="59"/>
  <c r="Z147" i="68" s="1"/>
  <c r="Z147" i="67"/>
  <c r="Y5" i="59"/>
  <c r="Y147" i="68" s="1"/>
  <c r="Y147" i="67"/>
  <c r="P6" i="59"/>
  <c r="P148" i="68" s="1"/>
  <c r="P148" i="67"/>
  <c r="P5" i="59"/>
  <c r="P147" i="68" s="1"/>
  <c r="P147" i="67"/>
  <c r="Y9" i="59"/>
  <c r="Y151" i="68" s="1"/>
  <c r="Y151" i="67"/>
  <c r="I7" i="59"/>
  <c r="I149" i="68" s="1"/>
  <c r="I149" i="67"/>
  <c r="I4" i="59"/>
  <c r="I146" i="68" s="1"/>
  <c r="I146" i="67"/>
  <c r="T2" i="59"/>
  <c r="T144" i="68" s="1"/>
  <c r="T144" i="67"/>
  <c r="T4" i="59"/>
  <c r="T146" i="68" s="1"/>
  <c r="T146" i="67"/>
  <c r="Y4" i="59"/>
  <c r="Y146" i="68" s="1"/>
  <c r="Y146" i="67"/>
  <c r="Y7" i="59"/>
  <c r="Y149" i="68" s="1"/>
  <c r="Y149" i="67"/>
  <c r="U4" i="59"/>
  <c r="U146" i="68" s="1"/>
  <c r="U146" i="67"/>
  <c r="U5" i="59"/>
  <c r="U147" i="68" s="1"/>
  <c r="U147" i="67"/>
  <c r="U9" i="59"/>
  <c r="U151" i="68" s="1"/>
  <c r="U151" i="67"/>
  <c r="U7" i="59"/>
  <c r="U149" i="68" s="1"/>
  <c r="U149" i="67"/>
  <c r="R2" i="59"/>
  <c r="R144" i="68" s="1"/>
  <c r="R144" i="67"/>
  <c r="R148" i="67"/>
  <c r="R6" i="59"/>
  <c r="R148" i="68" s="1"/>
  <c r="R3" i="59"/>
  <c r="R145" i="68" s="1"/>
  <c r="R145" i="67"/>
  <c r="R4" i="59"/>
  <c r="R146" i="68" s="1"/>
  <c r="R146" i="67"/>
  <c r="R7" i="59"/>
  <c r="R149" i="68" s="1"/>
  <c r="R149" i="67"/>
  <c r="R5" i="59"/>
  <c r="R147" i="68" s="1"/>
  <c r="R147" i="67"/>
  <c r="I6" i="59"/>
  <c r="I148" i="68" s="1"/>
  <c r="I148" i="67"/>
  <c r="I5" i="59"/>
  <c r="I147" i="68" s="1"/>
  <c r="I147" i="67"/>
  <c r="V151" i="67"/>
  <c r="V9" i="59"/>
  <c r="V151" i="68" s="1"/>
  <c r="V4" i="59"/>
  <c r="V146" i="68" s="1"/>
  <c r="V146" i="67"/>
  <c r="V149" i="67"/>
  <c r="V7" i="59"/>
  <c r="V149" i="68" s="1"/>
  <c r="V5" i="59"/>
  <c r="V147" i="68" s="1"/>
  <c r="V147" i="67"/>
  <c r="I9" i="59"/>
  <c r="I151" i="68" s="1"/>
  <c r="I151" i="67"/>
  <c r="H5" i="59"/>
  <c r="H147" i="68" s="1"/>
  <c r="H147" i="67"/>
  <c r="H7" i="59"/>
  <c r="H149" i="68" s="1"/>
  <c r="H149" i="67"/>
  <c r="H4" i="59"/>
  <c r="H146" i="68" s="1"/>
  <c r="H146" i="67"/>
  <c r="G5" i="59"/>
  <c r="G147" i="68" s="1"/>
  <c r="G147" i="67"/>
  <c r="H9" i="59"/>
  <c r="H151" i="68" s="1"/>
  <c r="H151" i="67"/>
  <c r="C3" i="59"/>
  <c r="C145" i="68" s="1"/>
  <c r="C145" i="67"/>
  <c r="E3" i="59"/>
  <c r="E145" i="68" s="1"/>
  <c r="E145" i="67"/>
  <c r="D9" i="59"/>
  <c r="D151" i="68" s="1"/>
  <c r="D151" i="67"/>
  <c r="D7" i="59"/>
  <c r="D149" i="68" s="1"/>
  <c r="D149" i="67"/>
  <c r="AA6" i="59"/>
  <c r="AB6" i="34"/>
  <c r="AC6" i="34" s="1"/>
  <c r="AD6" i="34" s="1"/>
  <c r="AE6" i="34" s="1"/>
  <c r="AF6" i="34" s="1"/>
  <c r="AG6" i="34" s="1"/>
  <c r="AH6" i="34" s="1"/>
  <c r="AI6" i="34" s="1"/>
  <c r="AJ6" i="34" s="1"/>
  <c r="AK6" i="34" s="1"/>
  <c r="AL6" i="34" s="1"/>
  <c r="AM6" i="34" s="1"/>
  <c r="AN6" i="34" s="1"/>
  <c r="AO6" i="34" s="1"/>
  <c r="AP6" i="34" s="1"/>
  <c r="AQ6" i="34" s="1"/>
  <c r="AR6" i="34" s="1"/>
  <c r="AS6" i="34" s="1"/>
  <c r="AT6" i="34" s="1"/>
  <c r="AU6" i="34" s="1"/>
  <c r="AV6" i="34" s="1"/>
  <c r="AW6" i="34" s="1"/>
  <c r="AX6" i="34" s="1"/>
  <c r="AY6" i="34" s="1"/>
  <c r="AZ6" i="34" s="1"/>
  <c r="BA6" i="34" s="1"/>
  <c r="BB6" i="34" s="1"/>
  <c r="BC6" i="34" s="1"/>
  <c r="BD6" i="34" s="1"/>
  <c r="BE6" i="34" s="1"/>
  <c r="BF6" i="34" s="1"/>
  <c r="BG6" i="34" s="1"/>
  <c r="BH6" i="34" s="1"/>
  <c r="BI6" i="34" s="1"/>
  <c r="BJ6" i="34" s="1"/>
  <c r="BK6" i="34" s="1"/>
  <c r="BL6" i="34" s="1"/>
  <c r="BM6" i="34" s="1"/>
  <c r="BN6" i="34" s="1"/>
  <c r="BO6" i="34" s="1"/>
  <c r="BP6" i="34" s="1"/>
  <c r="BQ6" i="34" s="1"/>
  <c r="BR6" i="34" s="1"/>
  <c r="BS6" i="34" s="1"/>
  <c r="BT6" i="34" s="1"/>
  <c r="BU6" i="34" s="1"/>
  <c r="BV6" i="34" s="1"/>
  <c r="BW6" i="34" s="1"/>
  <c r="BX6" i="34" s="1"/>
  <c r="BY6" i="34" s="1"/>
  <c r="AA148" i="67"/>
  <c r="Q4" i="59"/>
  <c r="Q146" i="68" s="1"/>
  <c r="Q146" i="67"/>
  <c r="C7" i="59"/>
  <c r="C149" i="68" s="1"/>
  <c r="C149" i="67"/>
  <c r="E4" i="59"/>
  <c r="E146" i="68" s="1"/>
  <c r="E146" i="67"/>
  <c r="H2" i="59"/>
  <c r="H144" i="68" s="1"/>
  <c r="H144" i="67"/>
  <c r="Q5" i="59"/>
  <c r="Q147" i="68" s="1"/>
  <c r="Q147" i="67"/>
  <c r="G9" i="59"/>
  <c r="G151" i="68" s="1"/>
  <c r="G151" i="67"/>
  <c r="B6" i="59"/>
  <c r="B148" i="68" s="1"/>
  <c r="B148" i="67"/>
  <c r="C9" i="59"/>
  <c r="C151" i="68" s="1"/>
  <c r="C151" i="67"/>
  <c r="AA4" i="59"/>
  <c r="AB4" i="34"/>
  <c r="AC4" i="34" s="1"/>
  <c r="AD4" i="34" s="1"/>
  <c r="AE4" i="34" s="1"/>
  <c r="AF4" i="34" s="1"/>
  <c r="AG4" i="34" s="1"/>
  <c r="AH4" i="34" s="1"/>
  <c r="AI4" i="34" s="1"/>
  <c r="AJ4" i="34" s="1"/>
  <c r="AK4" i="34" s="1"/>
  <c r="AL4" i="34" s="1"/>
  <c r="AM4" i="34" s="1"/>
  <c r="AN4" i="34" s="1"/>
  <c r="AO4" i="34" s="1"/>
  <c r="AP4" i="34" s="1"/>
  <c r="AQ4" i="34" s="1"/>
  <c r="AR4" i="34" s="1"/>
  <c r="AS4" i="34" s="1"/>
  <c r="AT4" i="34" s="1"/>
  <c r="AU4" i="34" s="1"/>
  <c r="AV4" i="34" s="1"/>
  <c r="AW4" i="34" s="1"/>
  <c r="AX4" i="34" s="1"/>
  <c r="AY4" i="34" s="1"/>
  <c r="AZ4" i="34" s="1"/>
  <c r="BA4" i="34" s="1"/>
  <c r="BB4" i="34" s="1"/>
  <c r="BC4" i="34" s="1"/>
  <c r="BD4" i="34" s="1"/>
  <c r="BE4" i="34" s="1"/>
  <c r="BF4" i="34" s="1"/>
  <c r="BG4" i="34" s="1"/>
  <c r="BH4" i="34" s="1"/>
  <c r="BI4" i="34" s="1"/>
  <c r="BJ4" i="34" s="1"/>
  <c r="BK4" i="34" s="1"/>
  <c r="BL4" i="34" s="1"/>
  <c r="BM4" i="34" s="1"/>
  <c r="BN4" i="34" s="1"/>
  <c r="BO4" i="34" s="1"/>
  <c r="BP4" i="34" s="1"/>
  <c r="BQ4" i="34" s="1"/>
  <c r="BR4" i="34" s="1"/>
  <c r="BS4" i="34" s="1"/>
  <c r="BT4" i="34" s="1"/>
  <c r="BU4" i="34" s="1"/>
  <c r="BV4" i="34" s="1"/>
  <c r="BW4" i="34" s="1"/>
  <c r="BX4" i="34" s="1"/>
  <c r="BY4" i="34" s="1"/>
  <c r="AA146" i="67"/>
  <c r="Q7" i="59"/>
  <c r="Q149" i="68" s="1"/>
  <c r="Q149" i="67"/>
  <c r="AA3" i="59"/>
  <c r="AB3" i="34"/>
  <c r="AC3" i="34" s="1"/>
  <c r="AD3" i="34" s="1"/>
  <c r="AE3" i="34" s="1"/>
  <c r="AF3" i="34" s="1"/>
  <c r="AG3" i="34" s="1"/>
  <c r="AH3" i="34" s="1"/>
  <c r="AI3" i="34" s="1"/>
  <c r="AJ3" i="34" s="1"/>
  <c r="AK3" i="34" s="1"/>
  <c r="AL3" i="34" s="1"/>
  <c r="AM3" i="34" s="1"/>
  <c r="AN3" i="34" s="1"/>
  <c r="AO3" i="34" s="1"/>
  <c r="AP3" i="34" s="1"/>
  <c r="AQ3" i="34" s="1"/>
  <c r="AR3" i="34" s="1"/>
  <c r="AS3" i="34" s="1"/>
  <c r="AT3" i="34" s="1"/>
  <c r="AU3" i="34" s="1"/>
  <c r="AV3" i="34" s="1"/>
  <c r="AW3" i="34" s="1"/>
  <c r="AX3" i="34" s="1"/>
  <c r="AY3" i="34" s="1"/>
  <c r="AZ3" i="34" s="1"/>
  <c r="BA3" i="34" s="1"/>
  <c r="BB3" i="34" s="1"/>
  <c r="BC3" i="34" s="1"/>
  <c r="BD3" i="34" s="1"/>
  <c r="BE3" i="34" s="1"/>
  <c r="BF3" i="34" s="1"/>
  <c r="BG3" i="34" s="1"/>
  <c r="BH3" i="34" s="1"/>
  <c r="BI3" i="34" s="1"/>
  <c r="BJ3" i="34" s="1"/>
  <c r="BK3" i="34" s="1"/>
  <c r="BL3" i="34" s="1"/>
  <c r="BM3" i="34" s="1"/>
  <c r="BN3" i="34" s="1"/>
  <c r="BO3" i="34" s="1"/>
  <c r="BP3" i="34" s="1"/>
  <c r="BQ3" i="34" s="1"/>
  <c r="BR3" i="34" s="1"/>
  <c r="BS3" i="34" s="1"/>
  <c r="BT3" i="34" s="1"/>
  <c r="BU3" i="34" s="1"/>
  <c r="BV3" i="34" s="1"/>
  <c r="BW3" i="34" s="1"/>
  <c r="BX3" i="34" s="1"/>
  <c r="BY3" i="34" s="1"/>
  <c r="AA145" i="67"/>
  <c r="D6" i="59"/>
  <c r="D148" i="68" s="1"/>
  <c r="D148" i="67"/>
  <c r="F5" i="59"/>
  <c r="F147" i="68" s="1"/>
  <c r="F147" i="67"/>
  <c r="Q6" i="59"/>
  <c r="Q148" i="68" s="1"/>
  <c r="Q148" i="67"/>
  <c r="D3" i="59"/>
  <c r="D145" i="68" s="1"/>
  <c r="D145" i="67"/>
  <c r="X7" i="59"/>
  <c r="X149" i="68" s="1"/>
  <c r="X149" i="67"/>
  <c r="X4" i="59"/>
  <c r="X146" i="68" s="1"/>
  <c r="X146" i="67"/>
  <c r="E9" i="59"/>
  <c r="E151" i="68" s="1"/>
  <c r="E151" i="67"/>
  <c r="AB9" i="34"/>
  <c r="AC9" i="34" s="1"/>
  <c r="AD9" i="34" s="1"/>
  <c r="AE9" i="34" s="1"/>
  <c r="AF9" i="34" s="1"/>
  <c r="AG9" i="34" s="1"/>
  <c r="AH9" i="34" s="1"/>
  <c r="AI9" i="34" s="1"/>
  <c r="AJ9" i="34" s="1"/>
  <c r="AK9" i="34" s="1"/>
  <c r="AL9" i="34" s="1"/>
  <c r="AM9" i="34" s="1"/>
  <c r="AN9" i="34" s="1"/>
  <c r="AO9" i="34" s="1"/>
  <c r="AP9" i="34" s="1"/>
  <c r="AQ9" i="34" s="1"/>
  <c r="AR9" i="34" s="1"/>
  <c r="AS9" i="34" s="1"/>
  <c r="AT9" i="34" s="1"/>
  <c r="AU9" i="34" s="1"/>
  <c r="AV9" i="34" s="1"/>
  <c r="AW9" i="34" s="1"/>
  <c r="AX9" i="34" s="1"/>
  <c r="AY9" i="34" s="1"/>
  <c r="AZ9" i="34" s="1"/>
  <c r="BA9" i="34" s="1"/>
  <c r="BB9" i="34" s="1"/>
  <c r="BC9" i="34" s="1"/>
  <c r="BD9" i="34" s="1"/>
  <c r="BE9" i="34" s="1"/>
  <c r="BF9" i="34" s="1"/>
  <c r="BG9" i="34" s="1"/>
  <c r="BH9" i="34" s="1"/>
  <c r="BI9" i="34" s="1"/>
  <c r="BJ9" i="34" s="1"/>
  <c r="BK9" i="34" s="1"/>
  <c r="BL9" i="34" s="1"/>
  <c r="BM9" i="34" s="1"/>
  <c r="BN9" i="34" s="1"/>
  <c r="BO9" i="34" s="1"/>
  <c r="BP9" i="34" s="1"/>
  <c r="BQ9" i="34" s="1"/>
  <c r="BR9" i="34" s="1"/>
  <c r="BS9" i="34" s="1"/>
  <c r="BT9" i="34" s="1"/>
  <c r="BU9" i="34" s="1"/>
  <c r="BV9" i="34" s="1"/>
  <c r="BW9" i="34" s="1"/>
  <c r="BX9" i="34" s="1"/>
  <c r="BY9" i="34" s="1"/>
  <c r="AA9" i="59"/>
  <c r="AA151" i="67"/>
  <c r="G3" i="59"/>
  <c r="G145" i="68" s="1"/>
  <c r="G145" i="67"/>
  <c r="AB7" i="34"/>
  <c r="AC7" i="34" s="1"/>
  <c r="AD7" i="34" s="1"/>
  <c r="AE7" i="34" s="1"/>
  <c r="AF7" i="34" s="1"/>
  <c r="AG7" i="34" s="1"/>
  <c r="AH7" i="34" s="1"/>
  <c r="AI7" i="34" s="1"/>
  <c r="AJ7" i="34" s="1"/>
  <c r="AK7" i="34" s="1"/>
  <c r="AL7" i="34" s="1"/>
  <c r="AM7" i="34" s="1"/>
  <c r="AN7" i="34" s="1"/>
  <c r="AO7" i="34" s="1"/>
  <c r="AP7" i="34" s="1"/>
  <c r="AQ7" i="34" s="1"/>
  <c r="AR7" i="34" s="1"/>
  <c r="AS7" i="34" s="1"/>
  <c r="AT7" i="34" s="1"/>
  <c r="AU7" i="34" s="1"/>
  <c r="AV7" i="34" s="1"/>
  <c r="AW7" i="34" s="1"/>
  <c r="AX7" i="34" s="1"/>
  <c r="AY7" i="34" s="1"/>
  <c r="AZ7" i="34" s="1"/>
  <c r="BA7" i="34" s="1"/>
  <c r="BB7" i="34" s="1"/>
  <c r="BC7" i="34" s="1"/>
  <c r="BD7" i="34" s="1"/>
  <c r="BE7" i="34" s="1"/>
  <c r="BF7" i="34" s="1"/>
  <c r="BG7" i="34" s="1"/>
  <c r="BH7" i="34" s="1"/>
  <c r="BI7" i="34" s="1"/>
  <c r="BJ7" i="34" s="1"/>
  <c r="BK7" i="34" s="1"/>
  <c r="BL7" i="34" s="1"/>
  <c r="BM7" i="34" s="1"/>
  <c r="BN7" i="34" s="1"/>
  <c r="BO7" i="34" s="1"/>
  <c r="BP7" i="34" s="1"/>
  <c r="BQ7" i="34" s="1"/>
  <c r="BR7" i="34" s="1"/>
  <c r="BS7" i="34" s="1"/>
  <c r="BT7" i="34" s="1"/>
  <c r="BU7" i="34" s="1"/>
  <c r="BV7" i="34" s="1"/>
  <c r="BW7" i="34" s="1"/>
  <c r="BX7" i="34" s="1"/>
  <c r="BY7" i="34" s="1"/>
  <c r="AA7" i="59"/>
  <c r="AA149" i="67"/>
  <c r="D4" i="59"/>
  <c r="D146" i="68" s="1"/>
  <c r="D146" i="67"/>
  <c r="AB2" i="34"/>
  <c r="AC2" i="34" s="1"/>
  <c r="AD2" i="34" s="1"/>
  <c r="AE2" i="34" s="1"/>
  <c r="AF2" i="34" s="1"/>
  <c r="AG2" i="34" s="1"/>
  <c r="AH2" i="34" s="1"/>
  <c r="AI2" i="34" s="1"/>
  <c r="AJ2" i="34" s="1"/>
  <c r="AK2" i="34" s="1"/>
  <c r="AL2" i="34" s="1"/>
  <c r="AM2" i="34" s="1"/>
  <c r="AN2" i="34" s="1"/>
  <c r="AO2" i="34" s="1"/>
  <c r="AP2" i="34" s="1"/>
  <c r="AQ2" i="34" s="1"/>
  <c r="AR2" i="34" s="1"/>
  <c r="AS2" i="34" s="1"/>
  <c r="AT2" i="34" s="1"/>
  <c r="AU2" i="34" s="1"/>
  <c r="AV2" i="34" s="1"/>
  <c r="AW2" i="34" s="1"/>
  <c r="AX2" i="34" s="1"/>
  <c r="AY2" i="34" s="1"/>
  <c r="AZ2" i="34" s="1"/>
  <c r="BA2" i="34" s="1"/>
  <c r="BB2" i="34" s="1"/>
  <c r="BC2" i="34" s="1"/>
  <c r="BD2" i="34" s="1"/>
  <c r="BE2" i="34" s="1"/>
  <c r="BF2" i="34" s="1"/>
  <c r="BG2" i="34" s="1"/>
  <c r="BH2" i="34" s="1"/>
  <c r="BI2" i="34" s="1"/>
  <c r="BJ2" i="34" s="1"/>
  <c r="BK2" i="34" s="1"/>
  <c r="BL2" i="34" s="1"/>
  <c r="BM2" i="34" s="1"/>
  <c r="BN2" i="34" s="1"/>
  <c r="BO2" i="34" s="1"/>
  <c r="BP2" i="34" s="1"/>
  <c r="BQ2" i="34" s="1"/>
  <c r="BR2" i="34" s="1"/>
  <c r="BS2" i="34" s="1"/>
  <c r="BT2" i="34" s="1"/>
  <c r="BU2" i="34" s="1"/>
  <c r="BV2" i="34" s="1"/>
  <c r="BW2" i="34" s="1"/>
  <c r="BX2" i="34" s="1"/>
  <c r="BY2" i="34" s="1"/>
  <c r="AA2" i="59"/>
  <c r="AA144" i="67"/>
  <c r="F7" i="59"/>
  <c r="F149" i="68" s="1"/>
  <c r="F149" i="67"/>
  <c r="N5" i="59"/>
  <c r="N147" i="68" s="1"/>
  <c r="N147" i="67"/>
  <c r="X2" i="59"/>
  <c r="X144" i="68" s="1"/>
  <c r="X144" i="67"/>
  <c r="L2" i="59"/>
  <c r="L144" i="68" s="1"/>
  <c r="L144" i="67"/>
  <c r="B2" i="59"/>
  <c r="B144" i="68" s="1"/>
  <c r="B144" i="67"/>
  <c r="AB5" i="34"/>
  <c r="AC5" i="34" s="1"/>
  <c r="AD5" i="34" s="1"/>
  <c r="AE5" i="34" s="1"/>
  <c r="AF5" i="34" s="1"/>
  <c r="AG5" i="34" s="1"/>
  <c r="AH5" i="34" s="1"/>
  <c r="AI5" i="34" s="1"/>
  <c r="AJ5" i="34" s="1"/>
  <c r="AK5" i="34" s="1"/>
  <c r="AL5" i="34" s="1"/>
  <c r="AM5" i="34" s="1"/>
  <c r="AN5" i="34" s="1"/>
  <c r="AO5" i="34" s="1"/>
  <c r="AP5" i="34" s="1"/>
  <c r="AQ5" i="34" s="1"/>
  <c r="AR5" i="34" s="1"/>
  <c r="AS5" i="34" s="1"/>
  <c r="AT5" i="34" s="1"/>
  <c r="AU5" i="34" s="1"/>
  <c r="AV5" i="34" s="1"/>
  <c r="AW5" i="34" s="1"/>
  <c r="AX5" i="34" s="1"/>
  <c r="AY5" i="34" s="1"/>
  <c r="AZ5" i="34" s="1"/>
  <c r="BA5" i="34" s="1"/>
  <c r="BB5" i="34" s="1"/>
  <c r="BC5" i="34" s="1"/>
  <c r="BD5" i="34" s="1"/>
  <c r="BE5" i="34" s="1"/>
  <c r="BF5" i="34" s="1"/>
  <c r="BG5" i="34" s="1"/>
  <c r="BH5" i="34" s="1"/>
  <c r="BI5" i="34" s="1"/>
  <c r="BJ5" i="34" s="1"/>
  <c r="BK5" i="34" s="1"/>
  <c r="BL5" i="34" s="1"/>
  <c r="BM5" i="34" s="1"/>
  <c r="BN5" i="34" s="1"/>
  <c r="BO5" i="34" s="1"/>
  <c r="BP5" i="34" s="1"/>
  <c r="BQ5" i="34" s="1"/>
  <c r="BR5" i="34" s="1"/>
  <c r="BS5" i="34" s="1"/>
  <c r="BT5" i="34" s="1"/>
  <c r="BU5" i="34" s="1"/>
  <c r="BV5" i="34" s="1"/>
  <c r="BW5" i="34" s="1"/>
  <c r="BX5" i="34" s="1"/>
  <c r="BY5" i="34" s="1"/>
  <c r="AA5" i="59"/>
  <c r="AA147" i="67"/>
  <c r="H6" i="59"/>
  <c r="H148" i="68" s="1"/>
  <c r="H148" i="67"/>
  <c r="B3" i="59"/>
  <c r="B145" i="68" s="1"/>
  <c r="B145" i="67"/>
  <c r="C4" i="59"/>
  <c r="C146" i="68" s="1"/>
  <c r="C146" i="67"/>
  <c r="C2" i="59"/>
  <c r="C144" i="68" s="1"/>
  <c r="C144" i="67"/>
  <c r="E7" i="59"/>
  <c r="E149" i="68" s="1"/>
  <c r="E149" i="67"/>
  <c r="D5" i="59"/>
  <c r="D147" i="68" s="1"/>
  <c r="D147" i="67"/>
  <c r="X5" i="59"/>
  <c r="X147" i="68" s="1"/>
  <c r="X147" i="67"/>
  <c r="Q2" i="59"/>
  <c r="Q144" i="68" s="1"/>
  <c r="Q144" i="67"/>
  <c r="X9" i="59"/>
  <c r="X151" i="68" s="1"/>
  <c r="X151" i="67"/>
  <c r="C5" i="59"/>
  <c r="C147" i="68" s="1"/>
  <c r="C147" i="67"/>
  <c r="B9" i="59"/>
  <c r="B151" i="68" s="1"/>
  <c r="B151" i="67"/>
  <c r="E5" i="59"/>
  <c r="E147" i="68" s="1"/>
  <c r="E147" i="67"/>
  <c r="G7" i="59"/>
  <c r="G149" i="68" s="1"/>
  <c r="G149" i="67"/>
  <c r="H3" i="59"/>
  <c r="H145" i="68" s="1"/>
  <c r="H145" i="67"/>
  <c r="G4" i="59"/>
  <c r="G146" i="68" s="1"/>
  <c r="G146" i="67"/>
  <c r="C6" i="59"/>
  <c r="C148" i="68" s="1"/>
  <c r="C148" i="67"/>
  <c r="G6" i="59"/>
  <c r="G148" i="68" s="1"/>
  <c r="G148" i="67"/>
  <c r="E2" i="59"/>
  <c r="E144" i="68" s="1"/>
  <c r="E144" i="67"/>
  <c r="G2" i="59"/>
  <c r="G144" i="68" s="1"/>
  <c r="G144" i="67"/>
  <c r="E6" i="59"/>
  <c r="E148" i="68" s="1"/>
  <c r="E148" i="67"/>
  <c r="Q9" i="59"/>
  <c r="Q151" i="68" s="1"/>
  <c r="Q151" i="67"/>
  <c r="D2" i="59"/>
  <c r="D144" i="68" s="1"/>
  <c r="D144" i="67"/>
  <c r="F9" i="59"/>
  <c r="F151" i="68" s="1"/>
  <c r="F151" i="67"/>
  <c r="Q3" i="59"/>
  <c r="Q145" i="68" s="1"/>
  <c r="Q145" i="67"/>
  <c r="F4" i="59"/>
  <c r="F146" i="68" s="1"/>
  <c r="F146" i="67"/>
  <c r="F3" i="59"/>
  <c r="F145" i="68" s="1"/>
  <c r="F145" i="67"/>
  <c r="X6" i="59"/>
  <c r="X148" i="68" s="1"/>
  <c r="X148" i="67"/>
  <c r="N4" i="59"/>
  <c r="N146" i="68" s="1"/>
  <c r="N146" i="67"/>
  <c r="L5" i="59"/>
  <c r="L147" i="68" s="1"/>
  <c r="L147" i="67"/>
  <c r="F6" i="59"/>
  <c r="F148" i="68" s="1"/>
  <c r="F148" i="67"/>
  <c r="X3" i="59"/>
  <c r="X145" i="68" s="1"/>
  <c r="X145" i="67"/>
  <c r="N9" i="59"/>
  <c r="N151" i="68" s="1"/>
  <c r="N151" i="67"/>
  <c r="L7" i="59"/>
  <c r="L149" i="68" s="1"/>
  <c r="L149" i="67"/>
  <c r="F2" i="59"/>
  <c r="F144" i="68" s="1"/>
  <c r="F144" i="67"/>
  <c r="N7" i="59"/>
  <c r="N149" i="68" s="1"/>
  <c r="N149" i="67"/>
  <c r="L4" i="59"/>
  <c r="L146" i="68" s="1"/>
  <c r="L146" i="67"/>
  <c r="N2" i="59"/>
  <c r="N144" i="68" s="1"/>
  <c r="N144" i="67"/>
  <c r="L9" i="59"/>
  <c r="L151" i="68" s="1"/>
  <c r="L151" i="67"/>
  <c r="B5" i="59"/>
  <c r="B147" i="68" s="1"/>
  <c r="B147" i="67"/>
  <c r="N3" i="59"/>
  <c r="N145" i="68" s="1"/>
  <c r="N145" i="67"/>
  <c r="L6" i="59"/>
  <c r="L148" i="68" s="1"/>
  <c r="L148" i="67"/>
  <c r="B7" i="59"/>
  <c r="B149" i="68" s="1"/>
  <c r="B149" i="67"/>
  <c r="N6" i="59"/>
  <c r="N148" i="68" s="1"/>
  <c r="N148" i="67"/>
  <c r="L3" i="59"/>
  <c r="L145" i="68" s="1"/>
  <c r="L145" i="67"/>
  <c r="B4" i="59"/>
  <c r="B146" i="68" s="1"/>
  <c r="B146" i="67"/>
  <c r="AB9" i="59" l="1"/>
  <c r="AC9" i="59" s="1"/>
  <c r="AD9" i="59" s="1"/>
  <c r="AE9" i="59" s="1"/>
  <c r="AF9" i="59" s="1"/>
  <c r="AG9" i="59" s="1"/>
  <c r="AH9" i="59" s="1"/>
  <c r="AI9" i="59" s="1"/>
  <c r="AJ9" i="59" s="1"/>
  <c r="AK9" i="59" s="1"/>
  <c r="AL9" i="59" s="1"/>
  <c r="AM9" i="59" s="1"/>
  <c r="AN9" i="59" s="1"/>
  <c r="AO9" i="59" s="1"/>
  <c r="AP9" i="59" s="1"/>
  <c r="AQ9" i="59" s="1"/>
  <c r="AR9" i="59" s="1"/>
  <c r="AS9" i="59" s="1"/>
  <c r="AT9" i="59" s="1"/>
  <c r="AU9" i="59" s="1"/>
  <c r="AV9" i="59" s="1"/>
  <c r="AW9" i="59" s="1"/>
  <c r="AX9" i="59" s="1"/>
  <c r="AY9" i="59" s="1"/>
  <c r="AZ9" i="59" s="1"/>
  <c r="BA9" i="59" s="1"/>
  <c r="BB9" i="59" s="1"/>
  <c r="BC9" i="59" s="1"/>
  <c r="BD9" i="59" s="1"/>
  <c r="BE9" i="59" s="1"/>
  <c r="BF9" i="59" s="1"/>
  <c r="BG9" i="59" s="1"/>
  <c r="BH9" i="59" s="1"/>
  <c r="BI9" i="59" s="1"/>
  <c r="BJ9" i="59" s="1"/>
  <c r="BK9" i="59" s="1"/>
  <c r="BL9" i="59" s="1"/>
  <c r="BM9" i="59" s="1"/>
  <c r="BN9" i="59" s="1"/>
  <c r="BO9" i="59" s="1"/>
  <c r="BP9" i="59" s="1"/>
  <c r="BQ9" i="59" s="1"/>
  <c r="BR9" i="59" s="1"/>
  <c r="BS9" i="59" s="1"/>
  <c r="BT9" i="59" s="1"/>
  <c r="BU9" i="59" s="1"/>
  <c r="BV9" i="59" s="1"/>
  <c r="BW9" i="59" s="1"/>
  <c r="BX9" i="59" s="1"/>
  <c r="BY9" i="59" s="1"/>
  <c r="AA151" i="68"/>
  <c r="AB4" i="59"/>
  <c r="AC4" i="59" s="1"/>
  <c r="AD4" i="59" s="1"/>
  <c r="AE4" i="59" s="1"/>
  <c r="AF4" i="59" s="1"/>
  <c r="AG4" i="59" s="1"/>
  <c r="AH4" i="59" s="1"/>
  <c r="AI4" i="59" s="1"/>
  <c r="AJ4" i="59" s="1"/>
  <c r="AK4" i="59" s="1"/>
  <c r="AL4" i="59" s="1"/>
  <c r="AM4" i="59" s="1"/>
  <c r="AN4" i="59" s="1"/>
  <c r="AO4" i="59" s="1"/>
  <c r="AP4" i="59" s="1"/>
  <c r="AQ4" i="59" s="1"/>
  <c r="AR4" i="59" s="1"/>
  <c r="AS4" i="59" s="1"/>
  <c r="AT4" i="59" s="1"/>
  <c r="AU4" i="59" s="1"/>
  <c r="AV4" i="59" s="1"/>
  <c r="AW4" i="59" s="1"/>
  <c r="AX4" i="59" s="1"/>
  <c r="AY4" i="59" s="1"/>
  <c r="AZ4" i="59" s="1"/>
  <c r="BA4" i="59" s="1"/>
  <c r="BB4" i="59" s="1"/>
  <c r="BC4" i="59" s="1"/>
  <c r="BD4" i="59" s="1"/>
  <c r="BE4" i="59" s="1"/>
  <c r="BF4" i="59" s="1"/>
  <c r="BG4" i="59" s="1"/>
  <c r="BH4" i="59" s="1"/>
  <c r="BI4" i="59" s="1"/>
  <c r="BJ4" i="59" s="1"/>
  <c r="BK4" i="59" s="1"/>
  <c r="BL4" i="59" s="1"/>
  <c r="BM4" i="59" s="1"/>
  <c r="BN4" i="59" s="1"/>
  <c r="BO4" i="59" s="1"/>
  <c r="BP4" i="59" s="1"/>
  <c r="BQ4" i="59" s="1"/>
  <c r="BR4" i="59" s="1"/>
  <c r="BS4" i="59" s="1"/>
  <c r="BT4" i="59" s="1"/>
  <c r="BU4" i="59" s="1"/>
  <c r="BV4" i="59" s="1"/>
  <c r="BW4" i="59" s="1"/>
  <c r="BX4" i="59" s="1"/>
  <c r="BY4" i="59" s="1"/>
  <c r="AA146" i="68"/>
  <c r="AB7" i="59"/>
  <c r="AC7" i="59" s="1"/>
  <c r="AD7" i="59" s="1"/>
  <c r="AE7" i="59" s="1"/>
  <c r="AF7" i="59" s="1"/>
  <c r="AG7" i="59" s="1"/>
  <c r="AH7" i="59" s="1"/>
  <c r="AI7" i="59" s="1"/>
  <c r="AJ7" i="59" s="1"/>
  <c r="AK7" i="59" s="1"/>
  <c r="AL7" i="59" s="1"/>
  <c r="AM7" i="59" s="1"/>
  <c r="AN7" i="59" s="1"/>
  <c r="AO7" i="59" s="1"/>
  <c r="AP7" i="59" s="1"/>
  <c r="AQ7" i="59" s="1"/>
  <c r="AR7" i="59" s="1"/>
  <c r="AS7" i="59" s="1"/>
  <c r="AT7" i="59" s="1"/>
  <c r="AU7" i="59" s="1"/>
  <c r="AV7" i="59" s="1"/>
  <c r="AW7" i="59" s="1"/>
  <c r="AX7" i="59" s="1"/>
  <c r="AY7" i="59" s="1"/>
  <c r="AZ7" i="59" s="1"/>
  <c r="BA7" i="59" s="1"/>
  <c r="BB7" i="59" s="1"/>
  <c r="BC7" i="59" s="1"/>
  <c r="BD7" i="59" s="1"/>
  <c r="BE7" i="59" s="1"/>
  <c r="BF7" i="59" s="1"/>
  <c r="BG7" i="59" s="1"/>
  <c r="BH7" i="59" s="1"/>
  <c r="BI7" i="59" s="1"/>
  <c r="BJ7" i="59" s="1"/>
  <c r="BK7" i="59" s="1"/>
  <c r="BL7" i="59" s="1"/>
  <c r="BM7" i="59" s="1"/>
  <c r="BN7" i="59" s="1"/>
  <c r="BO7" i="59" s="1"/>
  <c r="BP7" i="59" s="1"/>
  <c r="BQ7" i="59" s="1"/>
  <c r="BR7" i="59" s="1"/>
  <c r="BS7" i="59" s="1"/>
  <c r="BT7" i="59" s="1"/>
  <c r="BU7" i="59" s="1"/>
  <c r="BV7" i="59" s="1"/>
  <c r="BW7" i="59" s="1"/>
  <c r="BX7" i="59" s="1"/>
  <c r="BY7" i="59" s="1"/>
  <c r="AA149" i="68"/>
  <c r="AB3" i="59"/>
  <c r="AC3" i="59" s="1"/>
  <c r="AD3" i="59" s="1"/>
  <c r="AE3" i="59" s="1"/>
  <c r="AF3" i="59" s="1"/>
  <c r="AG3" i="59" s="1"/>
  <c r="AH3" i="59" s="1"/>
  <c r="AI3" i="59" s="1"/>
  <c r="AJ3" i="59" s="1"/>
  <c r="AK3" i="59" s="1"/>
  <c r="AL3" i="59" s="1"/>
  <c r="AM3" i="59" s="1"/>
  <c r="AN3" i="59" s="1"/>
  <c r="AO3" i="59" s="1"/>
  <c r="AP3" i="59" s="1"/>
  <c r="AQ3" i="59" s="1"/>
  <c r="AR3" i="59" s="1"/>
  <c r="AS3" i="59" s="1"/>
  <c r="AT3" i="59" s="1"/>
  <c r="AU3" i="59" s="1"/>
  <c r="AV3" i="59" s="1"/>
  <c r="AW3" i="59" s="1"/>
  <c r="AX3" i="59" s="1"/>
  <c r="AY3" i="59" s="1"/>
  <c r="AZ3" i="59" s="1"/>
  <c r="BA3" i="59" s="1"/>
  <c r="BB3" i="59" s="1"/>
  <c r="BC3" i="59" s="1"/>
  <c r="BD3" i="59" s="1"/>
  <c r="BE3" i="59" s="1"/>
  <c r="BF3" i="59" s="1"/>
  <c r="BG3" i="59" s="1"/>
  <c r="BH3" i="59" s="1"/>
  <c r="BI3" i="59" s="1"/>
  <c r="BJ3" i="59" s="1"/>
  <c r="BK3" i="59" s="1"/>
  <c r="BL3" i="59" s="1"/>
  <c r="BM3" i="59" s="1"/>
  <c r="BN3" i="59" s="1"/>
  <c r="BO3" i="59" s="1"/>
  <c r="BP3" i="59" s="1"/>
  <c r="BQ3" i="59" s="1"/>
  <c r="BR3" i="59" s="1"/>
  <c r="BS3" i="59" s="1"/>
  <c r="BT3" i="59" s="1"/>
  <c r="BU3" i="59" s="1"/>
  <c r="BV3" i="59" s="1"/>
  <c r="BW3" i="59" s="1"/>
  <c r="BX3" i="59" s="1"/>
  <c r="BY3" i="59" s="1"/>
  <c r="AA145" i="68"/>
  <c r="AB6" i="59"/>
  <c r="AC6" i="59" s="1"/>
  <c r="AD6" i="59" s="1"/>
  <c r="AE6" i="59" s="1"/>
  <c r="AF6" i="59" s="1"/>
  <c r="AG6" i="59" s="1"/>
  <c r="AH6" i="59" s="1"/>
  <c r="AI6" i="59" s="1"/>
  <c r="AJ6" i="59" s="1"/>
  <c r="AK6" i="59" s="1"/>
  <c r="AL6" i="59" s="1"/>
  <c r="AM6" i="59" s="1"/>
  <c r="AN6" i="59" s="1"/>
  <c r="AO6" i="59" s="1"/>
  <c r="AP6" i="59" s="1"/>
  <c r="AQ6" i="59" s="1"/>
  <c r="AR6" i="59" s="1"/>
  <c r="AS6" i="59" s="1"/>
  <c r="AT6" i="59" s="1"/>
  <c r="AU6" i="59" s="1"/>
  <c r="AV6" i="59" s="1"/>
  <c r="AW6" i="59" s="1"/>
  <c r="AX6" i="59" s="1"/>
  <c r="AY6" i="59" s="1"/>
  <c r="AZ6" i="59" s="1"/>
  <c r="BA6" i="59" s="1"/>
  <c r="BB6" i="59" s="1"/>
  <c r="BC6" i="59" s="1"/>
  <c r="BD6" i="59" s="1"/>
  <c r="BE6" i="59" s="1"/>
  <c r="BF6" i="59" s="1"/>
  <c r="BG6" i="59" s="1"/>
  <c r="BH6" i="59" s="1"/>
  <c r="BI6" i="59" s="1"/>
  <c r="BJ6" i="59" s="1"/>
  <c r="BK6" i="59" s="1"/>
  <c r="BL6" i="59" s="1"/>
  <c r="BM6" i="59" s="1"/>
  <c r="BN6" i="59" s="1"/>
  <c r="BO6" i="59" s="1"/>
  <c r="BP6" i="59" s="1"/>
  <c r="BQ6" i="59" s="1"/>
  <c r="BR6" i="59" s="1"/>
  <c r="BS6" i="59" s="1"/>
  <c r="BT6" i="59" s="1"/>
  <c r="BU6" i="59" s="1"/>
  <c r="BV6" i="59" s="1"/>
  <c r="BW6" i="59" s="1"/>
  <c r="BX6" i="59" s="1"/>
  <c r="BY6" i="59" s="1"/>
  <c r="AA148" i="68"/>
  <c r="AB5" i="59"/>
  <c r="AC5" i="59" s="1"/>
  <c r="AD5" i="59" s="1"/>
  <c r="AE5" i="59" s="1"/>
  <c r="AF5" i="59" s="1"/>
  <c r="AG5" i="59" s="1"/>
  <c r="AH5" i="59" s="1"/>
  <c r="AI5" i="59" s="1"/>
  <c r="AJ5" i="59" s="1"/>
  <c r="AK5" i="59" s="1"/>
  <c r="AL5" i="59" s="1"/>
  <c r="AM5" i="59" s="1"/>
  <c r="AN5" i="59" s="1"/>
  <c r="AO5" i="59" s="1"/>
  <c r="AP5" i="59" s="1"/>
  <c r="AQ5" i="59" s="1"/>
  <c r="AR5" i="59" s="1"/>
  <c r="AS5" i="59" s="1"/>
  <c r="AT5" i="59" s="1"/>
  <c r="AU5" i="59" s="1"/>
  <c r="AV5" i="59" s="1"/>
  <c r="AW5" i="59" s="1"/>
  <c r="AX5" i="59" s="1"/>
  <c r="AY5" i="59" s="1"/>
  <c r="AZ5" i="59" s="1"/>
  <c r="BA5" i="59" s="1"/>
  <c r="BB5" i="59" s="1"/>
  <c r="BC5" i="59" s="1"/>
  <c r="BD5" i="59" s="1"/>
  <c r="BE5" i="59" s="1"/>
  <c r="BF5" i="59" s="1"/>
  <c r="BG5" i="59" s="1"/>
  <c r="BH5" i="59" s="1"/>
  <c r="BI5" i="59" s="1"/>
  <c r="BJ5" i="59" s="1"/>
  <c r="BK5" i="59" s="1"/>
  <c r="BL5" i="59" s="1"/>
  <c r="BM5" i="59" s="1"/>
  <c r="BN5" i="59" s="1"/>
  <c r="BO5" i="59" s="1"/>
  <c r="BP5" i="59" s="1"/>
  <c r="BQ5" i="59" s="1"/>
  <c r="BR5" i="59" s="1"/>
  <c r="BS5" i="59" s="1"/>
  <c r="BT5" i="59" s="1"/>
  <c r="BU5" i="59" s="1"/>
  <c r="BV5" i="59" s="1"/>
  <c r="BW5" i="59" s="1"/>
  <c r="BX5" i="59" s="1"/>
  <c r="BY5" i="59" s="1"/>
  <c r="AA147" i="68"/>
  <c r="AB2" i="59"/>
  <c r="AC2" i="59" s="1"/>
  <c r="AD2" i="59" s="1"/>
  <c r="AE2" i="59" s="1"/>
  <c r="AF2" i="59" s="1"/>
  <c r="AG2" i="59" s="1"/>
  <c r="AH2" i="59" s="1"/>
  <c r="AI2" i="59" s="1"/>
  <c r="AJ2" i="59" s="1"/>
  <c r="AK2" i="59" s="1"/>
  <c r="AL2" i="59" s="1"/>
  <c r="AM2" i="59" s="1"/>
  <c r="AN2" i="59" s="1"/>
  <c r="AO2" i="59" s="1"/>
  <c r="AP2" i="59" s="1"/>
  <c r="AQ2" i="59" s="1"/>
  <c r="AR2" i="59" s="1"/>
  <c r="AS2" i="59" s="1"/>
  <c r="AT2" i="59" s="1"/>
  <c r="AU2" i="59" s="1"/>
  <c r="AV2" i="59" s="1"/>
  <c r="AW2" i="59" s="1"/>
  <c r="AX2" i="59" s="1"/>
  <c r="AY2" i="59" s="1"/>
  <c r="AZ2" i="59" s="1"/>
  <c r="BA2" i="59" s="1"/>
  <c r="BB2" i="59" s="1"/>
  <c r="BC2" i="59" s="1"/>
  <c r="BD2" i="59" s="1"/>
  <c r="BE2" i="59" s="1"/>
  <c r="BF2" i="59" s="1"/>
  <c r="BG2" i="59" s="1"/>
  <c r="BH2" i="59" s="1"/>
  <c r="BI2" i="59" s="1"/>
  <c r="BJ2" i="59" s="1"/>
  <c r="BK2" i="59" s="1"/>
  <c r="BL2" i="59" s="1"/>
  <c r="BM2" i="59" s="1"/>
  <c r="BN2" i="59" s="1"/>
  <c r="BO2" i="59" s="1"/>
  <c r="BP2" i="59" s="1"/>
  <c r="BQ2" i="59" s="1"/>
  <c r="BR2" i="59" s="1"/>
  <c r="BS2" i="59" s="1"/>
  <c r="BT2" i="59" s="1"/>
  <c r="BU2" i="59" s="1"/>
  <c r="BV2" i="59" s="1"/>
  <c r="BW2" i="59" s="1"/>
  <c r="BX2" i="59" s="1"/>
  <c r="BY2" i="59" s="1"/>
  <c r="AA144" i="6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<sst xmlns="http://schemas.openxmlformats.org/spreadsheetml/2006/main" count="18633" uniqueCount="2004">
  <si>
    <t>3. Energy Prices by Sector and Source</t>
  </si>
  <si>
    <t xml:space="preserve"> Sector and Source</t>
  </si>
  <si>
    <t xml:space="preserve"> Residential</t>
  </si>
  <si>
    <t xml:space="preserve">   Propane</t>
  </si>
  <si>
    <t xml:space="preserve">   Distillate Fuel Oil</t>
  </si>
  <si>
    <t xml:space="preserve">   Natural Gas</t>
  </si>
  <si>
    <t xml:space="preserve">   Electricity</t>
  </si>
  <si>
    <t xml:space="preserve"> Commercial</t>
  </si>
  <si>
    <t xml:space="preserve"> Industrial 1/</t>
  </si>
  <si>
    <t xml:space="preserve">   Residual Fuel Oil</t>
  </si>
  <si>
    <t xml:space="preserve">   Natural Gas 2/</t>
  </si>
  <si>
    <t xml:space="preserve">   Metallurgical Coal</t>
  </si>
  <si>
    <t xml:space="preserve">   Other Industrial Coal</t>
  </si>
  <si>
    <t xml:space="preserve"> Transportation</t>
  </si>
  <si>
    <t xml:space="preserve">   E85 3/</t>
  </si>
  <si>
    <t xml:space="preserve">   Motor Gasoline 4/</t>
  </si>
  <si>
    <t xml:space="preserve">   Jet Fuel 5/</t>
  </si>
  <si>
    <t xml:space="preserve">   Diesel Fuel (distillate fuel oil) 6/</t>
  </si>
  <si>
    <t xml:space="preserve">   Natural Gas 7/</t>
  </si>
  <si>
    <t xml:space="preserve">   Steam Coal</t>
  </si>
  <si>
    <t xml:space="preserve">   Other Coal</t>
  </si>
  <si>
    <t>Non-Renewable Energy Expenditures by Sector</t>
  </si>
  <si>
    <t xml:space="preserve">   Total Non-Renewable Expenditures</t>
  </si>
  <si>
    <t xml:space="preserve"> Transportation Renewable Expenditures</t>
  </si>
  <si>
    <t xml:space="preserve">   Total Expenditures</t>
  </si>
  <si>
    <t>Prices in Nominal Dollars</t>
  </si>
  <si>
    <t>(billion nominal dollars)</t>
  </si>
  <si>
    <t>Energy Information Administration</t>
  </si>
  <si>
    <t>Notes</t>
  </si>
  <si>
    <t>Fuel</t>
  </si>
  <si>
    <t>sector has been split into two "sectors" for purposes of this variable and related calculations.</t>
  </si>
  <si>
    <t>2. Energy Consumption by Sector and Source</t>
  </si>
  <si>
    <t>(quadrillion Btu, unless otherwise noted)</t>
  </si>
  <si>
    <t xml:space="preserve">   Kerosene</t>
  </si>
  <si>
    <t xml:space="preserve">     Petroleum and Other Liquids Subtotal</t>
  </si>
  <si>
    <t xml:space="preserve">     Delivered Energy</t>
  </si>
  <si>
    <t xml:space="preserve">     Total</t>
  </si>
  <si>
    <t xml:space="preserve">   Coal</t>
  </si>
  <si>
    <t xml:space="preserve">   Petrochemical Feedstocks</t>
  </si>
  <si>
    <t xml:space="preserve">     Natural Gas Subtotal</t>
  </si>
  <si>
    <t xml:space="preserve">   Net Coal Coke Imports</t>
  </si>
  <si>
    <t xml:space="preserve">     Coal Subtotal</t>
  </si>
  <si>
    <t xml:space="preserve">   Biofuels Heat and Coproducts</t>
  </si>
  <si>
    <t xml:space="preserve">   Compressed / Liquefied Natural Gas</t>
  </si>
  <si>
    <t xml:space="preserve"> Delivered Energy Consumption, All Sectors</t>
  </si>
  <si>
    <t xml:space="preserve">   Non-biogenic Municipal Waste</t>
  </si>
  <si>
    <t xml:space="preserve">   Electricity Imports</t>
  </si>
  <si>
    <t xml:space="preserve"> Total Energy Consumption</t>
  </si>
  <si>
    <t>Energy Use &amp; Related Statistics</t>
  </si>
  <si>
    <t xml:space="preserve">  Delivered Energy Use</t>
  </si>
  <si>
    <t xml:space="preserve">  Total Energy Use</t>
  </si>
  <si>
    <t xml:space="preserve">  Population (millions)</t>
  </si>
  <si>
    <t xml:space="preserve">  Carbon Dioxide Emissions (million metric</t>
  </si>
  <si>
    <t>heating and electricity generation from wind and solar photovoltaic sources.</t>
  </si>
  <si>
    <t>Excludes ethanol and nonmarketed renewable energy consumption for geothermal heat pumps, buildings photovoltaic systems, and solar thermal water</t>
  </si>
  <si>
    <t>heaters.</t>
  </si>
  <si>
    <t>is much larger, but alternative processes are required to take advantage of it.</t>
  </si>
  <si>
    <t>buildings photovoltaic systems, and solar thermal water heaters.</t>
  </si>
  <si>
    <t>Cost</t>
  </si>
  <si>
    <t>Unit</t>
  </si>
  <si>
    <t>$/million BTU</t>
  </si>
  <si>
    <t>Sources:</t>
  </si>
  <si>
    <t>Energy Information Administraton</t>
  </si>
  <si>
    <t>biomass: wood and waste</t>
  </si>
  <si>
    <t>biofuel diesel</t>
  </si>
  <si>
    <t>DOE Alternative Fuels Data Center</t>
  </si>
  <si>
    <t>biodiesel (B20)</t>
  </si>
  <si>
    <t>Since fuel pricing differs between residential and commercial buidlings, the buildings</t>
  </si>
  <si>
    <t>n/a</t>
  </si>
  <si>
    <t>Euros/GJ</t>
  </si>
  <si>
    <t>$/Euro</t>
  </si>
  <si>
    <t>BTU/GJ</t>
  </si>
  <si>
    <t>heat</t>
  </si>
  <si>
    <t>Euroheat &amp; Power</t>
  </si>
  <si>
    <t>DHC &amp; Statistics: United States</t>
  </si>
  <si>
    <t>http://www.euroheat.org/United-States-156.aspx</t>
  </si>
  <si>
    <t>heat (as steam)</t>
  </si>
  <si>
    <t>Conversions</t>
  </si>
  <si>
    <t>BTU/million BTU</t>
  </si>
  <si>
    <t>"Average District Heating price in 2011" (using "Steam" rather than "Water" because most U.S. district heating systems use steam)</t>
  </si>
  <si>
    <t>Prices for fuels for the District Heating sector are assumed to be the same as the prices for those fuels for the Electricity</t>
  </si>
  <si>
    <t>Sector, as both heat and electricity plants are run by utilities (and some CHP plants produce both heat and electricity).</t>
  </si>
  <si>
    <t>The LULUCF sector does not use fuel.  (Agriculture fuel use is handled as part of Industry.)</t>
  </si>
  <si>
    <t>See "cpi.xlsx" in the InputData folder for source information.</t>
  </si>
  <si>
    <t>2011 to 2012; used for Euroheat and Power statistics</t>
  </si>
  <si>
    <t>Currency Year Adjustment</t>
  </si>
  <si>
    <t>Excludes ethanol in motor gasoline.</t>
  </si>
  <si>
    <t>For coal, industry prices are weighted by consumption by coal type from AEO Table 2. The remaining prices are from AEO Table 3.</t>
  </si>
  <si>
    <t>QUA000:ka_tonscarbon_dd</t>
  </si>
  <si>
    <t>QUA000:ka_USGDP(billion</t>
  </si>
  <si>
    <t>QUA000:ka_Population(mi</t>
  </si>
  <si>
    <t>QUA000:ka_TotalEthanol</t>
  </si>
  <si>
    <t>QUA000:ka_TotalEnergyUs</t>
  </si>
  <si>
    <t>QUA000:ka_DeliveredEner</t>
  </si>
  <si>
    <t>QUA000:ia_Total</t>
  </si>
  <si>
    <t>QUA000:ia_ElectricityIm</t>
  </si>
  <si>
    <t>QUA000:ia_non-bio_mun</t>
  </si>
  <si>
    <t>QUA000:ia_RenewableEner</t>
  </si>
  <si>
    <t>QUA000:ia_BiofuelsHeat</t>
  </si>
  <si>
    <t>QUA000:ia_NuclearPower</t>
  </si>
  <si>
    <t>QUA000:ia_CoalSubtotal</t>
  </si>
  <si>
    <t>QUA000:ia_NetCoalCokeIm</t>
  </si>
  <si>
    <t>QUA000:ia_SteamCoal</t>
  </si>
  <si>
    <t>QUA000:ia_Metallurgical</t>
  </si>
  <si>
    <t>QUA000:ia_NaturalGasSub</t>
  </si>
  <si>
    <t>QUA000:ia_PipelineNatur</t>
  </si>
  <si>
    <t>QUA000:ia_liquefactexp</t>
  </si>
  <si>
    <t>QUA000:ia_LeaseandPlant</t>
  </si>
  <si>
    <t>QUA000:ia_NaturalGas</t>
  </si>
  <si>
    <t>QUA000:ia_PetroleumSubt</t>
  </si>
  <si>
    <t>QUA000:ia_OtherPetroleu</t>
  </si>
  <si>
    <t>QUA000:ia_Petrochemical</t>
  </si>
  <si>
    <t>QUA000:ia_ResidualFuel</t>
  </si>
  <si>
    <t>QUA000:ia_DistillateFue</t>
  </si>
  <si>
    <t>QUA000:ia_Kerosene</t>
  </si>
  <si>
    <t>QUA000:ia_JetFuel</t>
  </si>
  <si>
    <t>QUA000:ia_E85</t>
  </si>
  <si>
    <t>QUA000:ia_MotorGasoline</t>
  </si>
  <si>
    <t>QUA000:ia_LiquefiedPetr</t>
  </si>
  <si>
    <t>QUA000:ha_Total</t>
  </si>
  <si>
    <t>QUA000:ha_ElectricityIm</t>
  </si>
  <si>
    <t>QUA000:ha_non-bio_mun</t>
  </si>
  <si>
    <t>QUA000:ha_RenewableEner</t>
  </si>
  <si>
    <t>QUA000:ha_NuclearPower</t>
  </si>
  <si>
    <t>QUA000:ha_SteamCoal</t>
  </si>
  <si>
    <t>QUA000:ha_NaturalGas</t>
  </si>
  <si>
    <t>QUA000:ha_PetroleumSubt</t>
  </si>
  <si>
    <t>QUA000:ha_ResidualFuel</t>
  </si>
  <si>
    <t>QUA000:ha_DistillateFue</t>
  </si>
  <si>
    <t>QUA000:ga_Total</t>
  </si>
  <si>
    <t>QUA000:ga_ElectricityRe</t>
  </si>
  <si>
    <t>QUA000:ga_DeliveredEner</t>
  </si>
  <si>
    <t>QUA000:ga_Electricity</t>
  </si>
  <si>
    <t>QUA000:ga_LiquidHydroge</t>
  </si>
  <si>
    <t>QUA000:ga_RenewableEner</t>
  </si>
  <si>
    <t>QUA000:ga_BiofuelsHeat</t>
  </si>
  <si>
    <t>QUA000:ga_CoalSubtotal</t>
  </si>
  <si>
    <t>QUA000:ga_NetCoalCokeIm</t>
  </si>
  <si>
    <t>QUA000:ga_SteamCoal</t>
  </si>
  <si>
    <t>QUA000:ga_Metallurgical</t>
  </si>
  <si>
    <t>QUA000:ga_NaturalGasSub</t>
  </si>
  <si>
    <t>QUA000:ga_PipelineNatur</t>
  </si>
  <si>
    <t>QUA000:qa_liquefactexp</t>
  </si>
  <si>
    <t>QUA000:ga_LeaseandPlant</t>
  </si>
  <si>
    <t>QUA000:ga_NaturalGas</t>
  </si>
  <si>
    <t>QUA000:ga_PetroleumSubt</t>
  </si>
  <si>
    <t>QUA000:ga_OtherPetroleu</t>
  </si>
  <si>
    <t>QUA000:ga_Petrochemical</t>
  </si>
  <si>
    <t>QUA000:ga_ResidualFuel</t>
  </si>
  <si>
    <t>QUA000:ga_DistillateFue</t>
  </si>
  <si>
    <t>QUA000:ga_Kerosene</t>
  </si>
  <si>
    <t>QUA000:ga_JetFuel</t>
  </si>
  <si>
    <t>QUA000:ga_E85</t>
  </si>
  <si>
    <t>QUA000:ga_MotorGasoline</t>
  </si>
  <si>
    <t>QUA000:ga_LiquefiedPetr</t>
  </si>
  <si>
    <t>QUA000:un_Total</t>
  </si>
  <si>
    <t>QUA000:fa_Total</t>
  </si>
  <si>
    <t>QUA000:fa_ElectricityRe</t>
  </si>
  <si>
    <t>QUA000:fa_DeliveredEner</t>
  </si>
  <si>
    <t>QUA000:fa_Electricity</t>
  </si>
  <si>
    <t>QUA000:fa_LiquidHydroge</t>
  </si>
  <si>
    <t>QUA000:fa_CompressedNat</t>
  </si>
  <si>
    <t>QUA000:fa_PipelineFuelN</t>
  </si>
  <si>
    <t>QUA000:fa_PetroleumSubt</t>
  </si>
  <si>
    <t>QUA000:fa_OtherPetroleu</t>
  </si>
  <si>
    <t>QUA000:fa_ResidualFuel</t>
  </si>
  <si>
    <t>QUA000:fa_DistillateFue</t>
  </si>
  <si>
    <t>QUA000:fa_JetFuel</t>
  </si>
  <si>
    <t>QUA000:fa_RenewableEner</t>
  </si>
  <si>
    <t>QUA000:fa_MotorGasoline</t>
  </si>
  <si>
    <t>QUA000:fa_LiquefiedPetr</t>
  </si>
  <si>
    <t>QUA000:ea_Total</t>
  </si>
  <si>
    <t>QUA000:ea_ElectricityRe</t>
  </si>
  <si>
    <t>QUA000:ea_DeliveredEner</t>
  </si>
  <si>
    <t>QUA000:ea_RenewableEner</t>
  </si>
  <si>
    <t>QUA000:ea_BiofuelsHeat</t>
  </si>
  <si>
    <t>QUA000:ea_CoalSubtotal</t>
  </si>
  <si>
    <t>QUA000:ea_NetCoalCokeIm</t>
  </si>
  <si>
    <t>QUA000:ea_SteamCoal</t>
  </si>
  <si>
    <t>QUA000:ea_Metallurgical</t>
  </si>
  <si>
    <t>QUA000:ea_NaturalGasSub</t>
  </si>
  <si>
    <t>QUA000:ea_liquefactexp</t>
  </si>
  <si>
    <t>QUA000:ea_LeaseandPlant</t>
  </si>
  <si>
    <t>QUA000:ea_NaturalGas</t>
  </si>
  <si>
    <t>QUA000:ea_PetroleumSubt</t>
  </si>
  <si>
    <t>QUA000:ea_OtherPetroleu</t>
  </si>
  <si>
    <t>QUA000:ea_Petrochemical</t>
  </si>
  <si>
    <t>QUA000:ea_ResidualFuel</t>
  </si>
  <si>
    <t>QUA000:ea_DistillateFue</t>
  </si>
  <si>
    <t>QUA000:ea_MotorGasoline</t>
  </si>
  <si>
    <t>QUA000:ea_LiquefiedPetr</t>
  </si>
  <si>
    <t>QUA000:da_Total</t>
  </si>
  <si>
    <t>QUA000:da_ElectricityRe</t>
  </si>
  <si>
    <t>QUA000:da_DeliveredEner</t>
  </si>
  <si>
    <t>QUA000:da_Electricity</t>
  </si>
  <si>
    <t>QUA000:da_RenewableEner</t>
  </si>
  <si>
    <t>QUA000:da_Coal</t>
  </si>
  <si>
    <t>QUA000:da_NaturalGas</t>
  </si>
  <si>
    <t>QUA000:da_PetroleumSubt</t>
  </si>
  <si>
    <t>QUA000:da_ResidualFuel</t>
  </si>
  <si>
    <t>QUA000:da_DistillateFue</t>
  </si>
  <si>
    <t>QUA000:da_Kerosene</t>
  </si>
  <si>
    <t>QUA000:da_MotorGasoline</t>
  </si>
  <si>
    <t>QUA000:da_LiquefiedPetr</t>
  </si>
  <si>
    <t>QUA000:ca_Total</t>
  </si>
  <si>
    <t>QUA000:ca_ElectricityRe</t>
  </si>
  <si>
    <t>QUA000:ca_DeliveredEner</t>
  </si>
  <si>
    <t>QUA000:ca_Electricity</t>
  </si>
  <si>
    <t>QUA000:ca_RenewableEner</t>
  </si>
  <si>
    <t>QUA000:ca_NaturalGas</t>
  </si>
  <si>
    <t>QUA000:ca_PetroleumSubt</t>
  </si>
  <si>
    <t>QUA000:ca_DistillateFue</t>
  </si>
  <si>
    <t>QUA000:ca_LiquefiedPetr</t>
  </si>
  <si>
    <t>Release Date</t>
  </si>
  <si>
    <t>Datekey</t>
  </si>
  <si>
    <t>Scenario</t>
  </si>
  <si>
    <t>Report</t>
  </si>
  <si>
    <t>PRC000:nom_TotalExpendi</t>
  </si>
  <si>
    <t>PRC000:nom_TransRenewEx</t>
  </si>
  <si>
    <t>PRC000:nom_TotalNon-Ren</t>
  </si>
  <si>
    <t>PRC000:nom_TransNonRenw</t>
  </si>
  <si>
    <t>PRC000:nom_Industrial</t>
  </si>
  <si>
    <t>PRC000:nom_Commercial</t>
  </si>
  <si>
    <t>PRC000:nom_Residential</t>
  </si>
  <si>
    <t>PRC000:nom_Avg_Electric</t>
  </si>
  <si>
    <t>PRC000:nom_Avg_Coal</t>
  </si>
  <si>
    <t>PRC000:nom_Avg_Metallug</t>
  </si>
  <si>
    <t>PRC000:nom_Avg_NaturalG</t>
  </si>
  <si>
    <t>PRC000:nom_Avg_Residual</t>
  </si>
  <si>
    <t>PRC000:nom_Avg_Distilla</t>
  </si>
  <si>
    <t>PRC000:nom_Avg_JetFuel</t>
  </si>
  <si>
    <t>PRC000:nom_Avg_MotorGas</t>
  </si>
  <si>
    <t>PRC000:nom_Avg_E85_E85</t>
  </si>
  <si>
    <t>PRC000:nom_Avg_Liquefie</t>
  </si>
  <si>
    <t>PRC000:nom_E_SteamCoal</t>
  </si>
  <si>
    <t>PRC000:nom_E_NaturalGas</t>
  </si>
  <si>
    <t>PRC000:nom_E_ResidualFu</t>
  </si>
  <si>
    <t>PRC000:nom_E_Distillate</t>
  </si>
  <si>
    <t>PRC000:nom_T_Electricit</t>
  </si>
  <si>
    <t>PRC000:nom_T_NaturalGas</t>
  </si>
  <si>
    <t>PRC000:nom_T_ResidualFu</t>
  </si>
  <si>
    <t>PRC000:nom_T_Distillate</t>
  </si>
  <si>
    <t>PRC000:nom_T_JetFuel</t>
  </si>
  <si>
    <t>PRC000:nom_T_MotorGasol</t>
  </si>
  <si>
    <t>PRC000:nom_T_Ethan(E85)</t>
  </si>
  <si>
    <t>PRC000:nom_T_LiquefiedP</t>
  </si>
  <si>
    <t>PRC000:nom_I_Electricit</t>
  </si>
  <si>
    <t>PRC000:nom_I_SteamCoal</t>
  </si>
  <si>
    <t>PRC000:nom_I_Metallurgi</t>
  </si>
  <si>
    <t>PRC000:nom_I_NaturalGas</t>
  </si>
  <si>
    <t>PRC000:nom_I_ResidualFu</t>
  </si>
  <si>
    <t>PRC000:nom_I_Distillate</t>
  </si>
  <si>
    <t>PRC000:nom_I_LiquefiedP</t>
  </si>
  <si>
    <t>PRC000:nom_C_Electricit</t>
  </si>
  <si>
    <t>PRC000:nom_C_NaturalGas</t>
  </si>
  <si>
    <t>PRC000:nom_C_ResidualFu</t>
  </si>
  <si>
    <t>PRC000:nom_C_Distillate</t>
  </si>
  <si>
    <t>PRC000:nom_C_LiquefiedG</t>
  </si>
  <si>
    <t>PRC000:nom_R_Electricit</t>
  </si>
  <si>
    <t>PRC000:nom_R_NaturalGas</t>
  </si>
  <si>
    <t>PRC000:nom_R_Distillate</t>
  </si>
  <si>
    <t>PRC000:nom_R_LiquefiedP</t>
  </si>
  <si>
    <t>PRC000:ja_TotalExpendit</t>
  </si>
  <si>
    <t>PRC000:ja_Transportatio</t>
  </si>
  <si>
    <t>PRC000:ia_TotalNon-Rene</t>
  </si>
  <si>
    <t>PRC000:ia_Transportatio</t>
  </si>
  <si>
    <t>PRC000:ia_Industrial</t>
  </si>
  <si>
    <t>PRC000:ia_Commercial</t>
  </si>
  <si>
    <t>PRC000:ia_Residential</t>
  </si>
  <si>
    <t>PRC000:ha_Electricity</t>
  </si>
  <si>
    <t>PRC000:ha_Coal</t>
  </si>
  <si>
    <t>PRC000:ha_Metallugical</t>
  </si>
  <si>
    <t>PRC000:ha_NaturalGas</t>
  </si>
  <si>
    <t>PRC000:ha_ResidualFuel</t>
  </si>
  <si>
    <t>PRC000:ha_DistillateFue</t>
  </si>
  <si>
    <t>PRC000:ha_JetFuel</t>
  </si>
  <si>
    <t>PRC000:ha_MotorGasoline</t>
  </si>
  <si>
    <t>PRC000:ha_Ethanol(E85)</t>
  </si>
  <si>
    <t>PRC000:ha_LiquefiedPetr</t>
  </si>
  <si>
    <t>PRC000:ga_SteamCoal</t>
  </si>
  <si>
    <t>PRC000:ga_NaturalGas</t>
  </si>
  <si>
    <t>PRC000:ga_ResidualFuel</t>
  </si>
  <si>
    <t>PRC000:ga_DistillateFue</t>
  </si>
  <si>
    <t>PRC000:ea_Electricity</t>
  </si>
  <si>
    <t>PRC000:ea_NaturalGas</t>
  </si>
  <si>
    <t>PRC000:ea_ResidualFuel</t>
  </si>
  <si>
    <t>PRC000:ea_DistillateFue</t>
  </si>
  <si>
    <t>PRC000:ea_JetFuel</t>
  </si>
  <si>
    <t>PRC000:ea_MotorGasoline</t>
  </si>
  <si>
    <t>PRC000:ea_Ethanol(E85)</t>
  </si>
  <si>
    <t>PRC000:ea_LiquefiedPetr</t>
  </si>
  <si>
    <t>PRC000:da_Electricity</t>
  </si>
  <si>
    <t>PRC000:da_SteamCoal</t>
  </si>
  <si>
    <t>PRC000:da_Metallurgical</t>
  </si>
  <si>
    <t>PRC000:da_NaturalGas</t>
  </si>
  <si>
    <t>PRC000:da_ResidualFuel</t>
  </si>
  <si>
    <t>PRC000:da_DistillateFue</t>
  </si>
  <si>
    <t>PRC000:da_LiquefiedPetr</t>
  </si>
  <si>
    <t>PRC000:ca_Electricity</t>
  </si>
  <si>
    <t>PRC000:ca_NaturalGas</t>
  </si>
  <si>
    <t>PRC000:ca_ResidualFuel</t>
  </si>
  <si>
    <t>PRC000:ca_DistillateFue</t>
  </si>
  <si>
    <t>PRC000:ca_LiquefiedGas</t>
  </si>
  <si>
    <t>PRC000:ba_Electricity</t>
  </si>
  <si>
    <t>PRC000:ba_NaturalGas</t>
  </si>
  <si>
    <t>PRC000:ba_DistillateFue</t>
  </si>
  <si>
    <t>PRC000:ba_LiquefiedPetr</t>
  </si>
  <si>
    <t>We adjust dollars of the following years to 2012 dollars using the following conversion factors:</t>
  </si>
  <si>
    <t>U.S. Department of Energy, The Energy Information Administration (EIA)</t>
  </si>
  <si>
    <t>Sources: EIA-923 and EIA-860 Reports</t>
  </si>
  <si>
    <t>YEAR</t>
  </si>
  <si>
    <t>Plant Id</t>
  </si>
  <si>
    <t>ENERGY_SOURCE</t>
  </si>
  <si>
    <t>FUEL_GROUP</t>
  </si>
  <si>
    <t>Amount Paid</t>
  </si>
  <si>
    <t>Adjusted Quantity</t>
  </si>
  <si>
    <t>Total Quantity (in BTU)</t>
  </si>
  <si>
    <t>Lignite?</t>
  </si>
  <si>
    <t>Sum of Amount Paid</t>
  </si>
  <si>
    <t>Sum of Total Quantity (in BTU)</t>
  </si>
  <si>
    <t>Sum of Adjusted Quantity</t>
  </si>
  <si>
    <t>BIT</t>
  </si>
  <si>
    <t>Coal</t>
  </si>
  <si>
    <t>Grand Total</t>
  </si>
  <si>
    <t>Average Price ($/MMBtu)</t>
  </si>
  <si>
    <t>Share of total coal (tons)</t>
  </si>
  <si>
    <t>Lignite</t>
  </si>
  <si>
    <t>Non-Lignite</t>
  </si>
  <si>
    <t>All Coal</t>
  </si>
  <si>
    <t>Price Multipliers</t>
  </si>
  <si>
    <t>LIG</t>
  </si>
  <si>
    <t>SUB</t>
  </si>
  <si>
    <t>.</t>
  </si>
  <si>
    <t>WC</t>
  </si>
  <si>
    <t>lignite and non-lignite price multipliers</t>
  </si>
  <si>
    <t>Form EIA-923 detailed data</t>
  </si>
  <si>
    <t>https://www.eia.gov/electricity/data/eia923/</t>
  </si>
  <si>
    <t>Hydro, wind, solar, and geothermal do not have fuel cost.  These sheets contain zeroes.</t>
  </si>
  <si>
    <t xml:space="preserve">   Pipeline and Distribution Fuel Natural Gas</t>
  </si>
  <si>
    <t xml:space="preserve">   Hydrogen</t>
  </si>
  <si>
    <t>PRC000:ga_uranium</t>
  </si>
  <si>
    <t xml:space="preserve">   Uranium</t>
  </si>
  <si>
    <t>PRC000:nom_E_uranium</t>
  </si>
  <si>
    <t>and estimated dispensing costs or charges.</t>
  </si>
  <si>
    <t>Sector</t>
  </si>
  <si>
    <t>Electricity</t>
  </si>
  <si>
    <t>Table</t>
  </si>
  <si>
    <t>ET7</t>
  </si>
  <si>
    <t>Industry</t>
  </si>
  <si>
    <t>ET5</t>
  </si>
  <si>
    <t>Residential Bldg</t>
  </si>
  <si>
    <t>Comm Bldg</t>
  </si>
  <si>
    <t>ET4</t>
  </si>
  <si>
    <t>ET3</t>
  </si>
  <si>
    <t>Transportation</t>
  </si>
  <si>
    <t>All</t>
  </si>
  <si>
    <t>We assume the price of biodiesel scales up or down by the same percentage as petroleum diesel,</t>
  </si>
  <si>
    <t>based on historical fuel price correlation.</t>
  </si>
  <si>
    <t>Tables ET3, ET4, ET5, and ET7</t>
  </si>
  <si>
    <t xml:space="preserve">   Distillate Fuel Oil 1/</t>
  </si>
  <si>
    <t xml:space="preserve">   Renewable Energy 2/</t>
  </si>
  <si>
    <t xml:space="preserve">   Other Petroleum 17/</t>
  </si>
  <si>
    <t xml:space="preserve">   Renewable Energy 22/</t>
  </si>
  <si>
    <t>We assume the cost of biomass and heat are constant during the model run in real dollars.</t>
  </si>
  <si>
    <t>biomass</t>
  </si>
  <si>
    <t>Biomass and district heat prices are taken to be constant in real dollars throughout the model run.</t>
  </si>
  <si>
    <t>Delivered Sector Product Prices</t>
  </si>
  <si>
    <t>Crude Oil Spot Prices (nominal dollars per barrel)</t>
  </si>
  <si>
    <t>Crude Oil Heat Content</t>
  </si>
  <si>
    <t>million BTU / barrel (U.S.-produced crude)</t>
  </si>
  <si>
    <t>million BTU / barrel (imported crude)</t>
  </si>
  <si>
    <t>Source: EIA AEO 2019, Appendix G, Conversion Factors</t>
  </si>
  <si>
    <t>When adapting the EPS to other countries, using Brent crude (also available in AEO table 12) is advised, and</t>
  </si>
  <si>
    <t>the heat content used should be switched to the value for "imported" crude above.</t>
  </si>
  <si>
    <t>For the United States EPS, we use West Texas Intermediate as our crude benchmark, as this is typical in the U.S.</t>
  </si>
  <si>
    <t>hydrogen</t>
  </si>
  <si>
    <t>2015 to 2012; used for CEC/CARB hydrogen report</t>
  </si>
  <si>
    <t>most fuels and growth rates</t>
  </si>
  <si>
    <t>District Heating and Hydrogen Supply</t>
  </si>
  <si>
    <t>The hydrogen supply sector uses the District Heating prices, and uses electricity, so we use electricity prices seen by</t>
  </si>
  <si>
    <t>the Industry sector.</t>
  </si>
  <si>
    <t>Rather than costing money, companies usually pay a "tipping fee" to the processor for accepting their</t>
  </si>
  <si>
    <t>municipal solid waste.  This would imply a negative fuel price.  However, there may be extra expenses</t>
  </si>
  <si>
    <t>associated with sorting the waste so that only suitable MSW is combusted, while other items (such as</t>
  </si>
  <si>
    <t>electronics and batteries, which should not have been part of the MSW stream) don't get combusted.</t>
  </si>
  <si>
    <t>For simplicity, we assume that the added processing costs of dealing with MSW offset the tipping fees,</t>
  </si>
  <si>
    <t>and they break even on the tipping fees.)</t>
  </si>
  <si>
    <t>Municipal Solid Waste Prices</t>
  </si>
  <si>
    <t>Fuel Price ($/BTU)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</si>
  <si>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</si>
  <si>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</si>
  <si>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</si>
  <si>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</si>
  <si>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</si>
  <si>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Heating Sector</t>
  </si>
  <si>
    <t>LULUCF Sector</t>
  </si>
  <si>
    <t>Geoengineering Sector</t>
  </si>
  <si>
    <t xml:space="preserve">  Gross Domestic Product (billion 2012 dollars)</t>
  </si>
  <si>
    <t>2019 to 2012</t>
  </si>
  <si>
    <t>QUANTITY</t>
  </si>
  <si>
    <t>Average Heat
Content</t>
  </si>
  <si>
    <t>FUEL_COST</t>
  </si>
  <si>
    <t>Natural Gas</t>
  </si>
  <si>
    <t>https://www.eia.gov/state/seds/archive/seper2018.pdf</t>
  </si>
  <si>
    <t>Year 2018, Tab 5</t>
  </si>
  <si>
    <t>Diesel (Transportation Sector)</t>
  </si>
  <si>
    <t>Motor Gasoline (All Sectors)</t>
  </si>
  <si>
    <t>Jet Fuel</t>
  </si>
  <si>
    <t>Residential Distillate Fuel Oil/ Heating Oil</t>
  </si>
  <si>
    <t>Brent Spot Price</t>
  </si>
  <si>
    <t>West Texas Intermediate Spot Price</t>
  </si>
  <si>
    <t>Separately, it also specifies the amount of BAU fuel tax per unit energy that is levied on each fuel.</t>
  </si>
  <si>
    <r>
      <t xml:space="preserve">This variable contains </t>
    </r>
    <r>
      <rPr>
        <b/>
        <sz val="11"/>
        <color theme="1"/>
        <rFont val="Calibri"/>
        <family val="2"/>
        <scheme val="minor"/>
      </rPr>
      <t>PRE-TAX</t>
    </r>
    <r>
      <rPr>
        <sz val="11"/>
        <color theme="1"/>
        <rFont val="Calibri"/>
        <family val="2"/>
        <scheme val="minor"/>
      </rPr>
      <t xml:space="preserve"> fuel prices per unit energy, disaggregated by sector.</t>
    </r>
  </si>
  <si>
    <t>This is because BAU subsidies are often applied far upstream of retail sales, such as subsidies for oil</t>
  </si>
  <si>
    <t>If there is a BAU Carbon Tax in the modeled region, its effect on fuel prices must not be included here.</t>
  </si>
  <si>
    <t>(A BAU carbon tax is specified separately in fuels/BCTR BAU Carbon Tax Rate.)</t>
  </si>
  <si>
    <t>are already included in the reported fuel prices you are likely to find for any country or region.</t>
  </si>
  <si>
    <t>and gas drilling companies.  Similarly, subsidies paid for electricity generation</t>
  </si>
  <si>
    <t>(such as a subsidy per MWh of electricity generated from wind)</t>
  </si>
  <si>
    <t>and for capacity construction (such as a subsidy per MW of wind built) go to electricity suppliers upstream.</t>
  </si>
  <si>
    <t>Therefore, the effects of these subsidies, insofar as they impact retail prices,</t>
  </si>
  <si>
    <t>(In the event you do have pre-subsidy fuel prices, you must subtract out the subsidy before entering</t>
  </si>
  <si>
    <t>BAU fuel taxes include sales taxes, value-added taxes (VAT), and excise taxes, not carbon taxes.</t>
  </si>
  <si>
    <t>Pre-Tax Prices</t>
  </si>
  <si>
    <t>BAU Fuel Taxes</t>
  </si>
  <si>
    <t>BAU Fuel Subsidies</t>
  </si>
  <si>
    <t>All pre-tax fuel prices in this variable should incorporate the contribution of any BAU subsidies.</t>
  </si>
  <si>
    <t>fuel price data in this variable, to reflect the pre-tax price seen by fuel purchasers.)</t>
  </si>
  <si>
    <t>U.S. Data Notes</t>
  </si>
  <si>
    <t>Buildings Sectors</t>
  </si>
  <si>
    <t>resulting in a fuel cost of zero.   (This assumes MSW power plants get all their profit from selling power,</t>
  </si>
  <si>
    <t>electricity</t>
  </si>
  <si>
    <t>hard coal</t>
  </si>
  <si>
    <t>natural gas</t>
  </si>
  <si>
    <t>nuclear</t>
  </si>
  <si>
    <t>hydro (does not use fuel)</t>
  </si>
  <si>
    <t>wind (does not use fuel)</t>
  </si>
  <si>
    <t>solar (does not use fuel)</t>
  </si>
  <si>
    <t>petroleum gasoline</t>
  </si>
  <si>
    <t>petroleum diesel</t>
  </si>
  <si>
    <t>biofuel gasoline</t>
  </si>
  <si>
    <t>jet fuel</t>
  </si>
  <si>
    <t>geothermal (does not use fuel)</t>
  </si>
  <si>
    <t>lignite</t>
  </si>
  <si>
    <t>crude oil</t>
  </si>
  <si>
    <t>heavy fuel oil</t>
  </si>
  <si>
    <t>LPG propane or butane</t>
  </si>
  <si>
    <t>The Sales Tax Clearinghouse</t>
  </si>
  <si>
    <t>FAQ</t>
  </si>
  <si>
    <t>https://thestc.com/FAQ.stm</t>
  </si>
  <si>
    <t>Question "What is the average sales tax nationally?"</t>
  </si>
  <si>
    <t>Tax on Petroleum Gasoline, Petroleum Diesel, Jet Fuel</t>
  </si>
  <si>
    <t>Tax on Non-Liquid Fuels</t>
  </si>
  <si>
    <t>Tax rate projections have only been located for petroleum gasoline, petroleum diesel, and jet fuel.</t>
  </si>
  <si>
    <t>We assume biofuel gasoline is taxed at the same rate as petroleum gasoline and biofuel diesel</t>
  </si>
  <si>
    <t>Based on AEO Table 59, crude oil and heavy fuel oil (residual oil) do not appear to be taxed.</t>
  </si>
  <si>
    <t>For all other fuels, we assume the national average sales tax rate.</t>
  </si>
  <si>
    <t>Average Sales Tax Rate</t>
  </si>
  <si>
    <t>Used when no more specific data are available for a fuel type.</t>
  </si>
  <si>
    <t>municipal solid waste (no fuel cost)</t>
  </si>
  <si>
    <t>Fuel Tax ($/BTU)</t>
  </si>
  <si>
    <t>BFPaT BAU Pretax Fuel Price by Sector</t>
  </si>
  <si>
    <t>BFPaT BAU Fuel Tax by Sector</t>
  </si>
  <si>
    <t>Transportation Electricity</t>
  </si>
  <si>
    <t>EIA's transportation electricity price refers to the price for rail, not EV charging. Therefore,</t>
  </si>
  <si>
    <t>End-User Price</t>
  </si>
  <si>
    <t>Federal Taxes</t>
  </si>
  <si>
    <t>State Taxes</t>
  </si>
  <si>
    <t>Energy Tax/Allowance Fee</t>
  </si>
  <si>
    <t>Distribution Costs</t>
  </si>
  <si>
    <t>Wholesale Price</t>
  </si>
  <si>
    <t>2/ Excludes use for lease and plant fuel and fuel used for liquefaction in export facilities.</t>
  </si>
  <si>
    <t>--</t>
  </si>
  <si>
    <t>1/ Includes residential use of kerosene.</t>
  </si>
  <si>
    <t xml:space="preserve">   Purchased Electricity</t>
  </si>
  <si>
    <t>2020 to 2012</t>
  </si>
  <si>
    <t>https://www.eia.gov/outlooks/aeo/tables_side.php</t>
  </si>
  <si>
    <t>-</t>
  </si>
  <si>
    <t>Back to Contents</t>
  </si>
  <si>
    <t>Sourcekey</t>
  </si>
  <si>
    <t>RNGWHHD</t>
  </si>
  <si>
    <t>Date</t>
  </si>
  <si>
    <t>Henry Hub Natural Gas Spot Price (Dollars per Million Btu)</t>
  </si>
  <si>
    <t>Data 1: Natural Gas Delivered to Consumers in the U.S. (MMcf)</t>
  </si>
  <si>
    <t>N3060US2</t>
  </si>
  <si>
    <t>Natural Gas Delivered to Consumers in the U.S. (MMcf)</t>
  </si>
  <si>
    <t>Historical Monthly Consumption Average</t>
  </si>
  <si>
    <t>Future Prices</t>
  </si>
  <si>
    <t>Year</t>
  </si>
  <si>
    <t>Month.year</t>
  </si>
  <si>
    <t>Annual Average</t>
  </si>
  <si>
    <t>Henry Hub: Sector Price Ratio</t>
  </si>
  <si>
    <t>Data 1: U.S. Natural Gas Prices</t>
  </si>
  <si>
    <t>N9190US3</t>
  </si>
  <si>
    <t>N9100US3</t>
  </si>
  <si>
    <t>N9102US3</t>
  </si>
  <si>
    <t>N9103US3</t>
  </si>
  <si>
    <t>N9130US3</t>
  </si>
  <si>
    <t>N9132US3</t>
  </si>
  <si>
    <t>N9133US3</t>
  </si>
  <si>
    <t>NA1480_NUS_3</t>
  </si>
  <si>
    <t>N3050US3</t>
  </si>
  <si>
    <t>N3010US3</t>
  </si>
  <si>
    <t>NA1504_NUS_4</t>
  </si>
  <si>
    <t>N3020US3</t>
  </si>
  <si>
    <t>N3020US4</t>
  </si>
  <si>
    <t>N3035US3</t>
  </si>
  <si>
    <t>N3035US4</t>
  </si>
  <si>
    <t>NA1570_NUS_3</t>
  </si>
  <si>
    <t>N3045US3</t>
  </si>
  <si>
    <t>U.S. Natural Gas Wellhead Price (Dollars per Thousand Cubic Feet)</t>
  </si>
  <si>
    <t>Price of U.S. Natural Gas Imports (Dollars per Thousand Cubic Feet)</t>
  </si>
  <si>
    <t>U.S. Natural Gas Pipeline Imports Price (Dollars per Thousand Cubic Feet)</t>
  </si>
  <si>
    <t>Price of U.S. Natural Gas LNG Imports (Dollars per Thousand Cubic Feet)</t>
  </si>
  <si>
    <t>Price of U.S. Natural Gas Exports (Dollars per Thousand Cubic Feet)</t>
  </si>
  <si>
    <t>Price of U.S. Natural Gas Pipeline Exports (Dollars per Thousand Cubic Feet)</t>
  </si>
  <si>
    <t>Price of Liquefied U.S. Natural Gas Exports (Dollars per Thousand Cubic Feet)</t>
  </si>
  <si>
    <t>U.S. Natural Gas Pipeline and Distribution Use Price (Dollars per Thousand Cubic Feet)</t>
  </si>
  <si>
    <t>U.S. Natural Gas Citygate Price (Dollars per Thousand Cubic Feet)</t>
  </si>
  <si>
    <t>U.S. Price of Natural Gas Delivered to Residential Consumers (Dollars per Thousand Cubic Feet)</t>
  </si>
  <si>
    <t>U.S. Natural Gas % of Total Residential - Sales (%)</t>
  </si>
  <si>
    <t>U.S. Price of Natural Gas Sold to Commercial Consumers (Dollars per Thousand Cubic Feet)</t>
  </si>
  <si>
    <t>Percent of Commercial Natural Gas Deliveries in U.S. Total Represented by the Price (%)</t>
  </si>
  <si>
    <t>United States Natural Gas Industrial Price (Dollars per Thousand Cubic Feet)</t>
  </si>
  <si>
    <t>Percent of Industrial Natural Gas Deliveries in U.S. Total Represented by the Price (%)</t>
  </si>
  <si>
    <t>U.S. Natural Gas Vehicle Fuel Price (Dollars per Thousand Cubic Feet)</t>
  </si>
  <si>
    <t>U.S. Natural Gas Electric Power Price (Dollars per Thousand Cubic Feet)</t>
  </si>
  <si>
    <t>Residential</t>
  </si>
  <si>
    <t>Commercial</t>
  </si>
  <si>
    <t>Gas future prices</t>
  </si>
  <si>
    <t>CME Group</t>
  </si>
  <si>
    <t>Henry Hub Natural Gas Futures - Quotes</t>
  </si>
  <si>
    <t>https://www.cmegroup.com/trading/energy/natural-gas/natural-gas_quotes_globex.html</t>
  </si>
  <si>
    <t>EIA</t>
  </si>
  <si>
    <t>Natural Gas: Data</t>
  </si>
  <si>
    <t>Historical Henry Hub Prices, Retail Prices, and Consumption by Sector</t>
  </si>
  <si>
    <t>Prices; Natural gas spot and futures prices; and Delivered to Consumers links</t>
  </si>
  <si>
    <t>Natural Gas Price Adjustment</t>
  </si>
  <si>
    <t>We take the projected monthly future price and develop an annual composite based on the ratio of monthly</t>
  </si>
  <si>
    <t>historical consumption to the annual total. We then develop ratios of Henry Hub price to retail prices by sector</t>
  </si>
  <si>
    <t>Hard Coal</t>
  </si>
  <si>
    <t>Nuclear</t>
  </si>
  <si>
    <t>Biomass</t>
  </si>
  <si>
    <t>Petroleum Gasoline</t>
  </si>
  <si>
    <t>Petroleum Diesel</t>
  </si>
  <si>
    <t>Biofuel Gasoline</t>
  </si>
  <si>
    <t>Biofuel Diesel</t>
  </si>
  <si>
    <t>Crude Oil</t>
  </si>
  <si>
    <t>Heavy Fuel Oil</t>
  </si>
  <si>
    <t>LPG Propane or Butane</t>
  </si>
  <si>
    <t>Municipal Solid Waste</t>
  </si>
  <si>
    <t>Transportation Sector Price ($/BTU)</t>
  </si>
  <si>
    <t>Electricity Sector Price ($/BTU)</t>
  </si>
  <si>
    <t>Residential Buildings Sector Price ($/BTU)</t>
  </si>
  <si>
    <t>Commercial Buildings Sector Price ($/BTU)</t>
  </si>
  <si>
    <t>Industry Sector Price ($/BTU)</t>
  </si>
  <si>
    <t>District Heating Sector Price ($/BTU)</t>
  </si>
  <si>
    <t>LULUCF Sector Price ($/BTU)</t>
  </si>
  <si>
    <t>Hydrogen</t>
  </si>
  <si>
    <t>Average</t>
  </si>
  <si>
    <t>Change</t>
  </si>
  <si>
    <t>2021 to 2012</t>
  </si>
  <si>
    <t>NGV26</t>
  </si>
  <si>
    <t>NGX26</t>
  </si>
  <si>
    <t>NGZ26</t>
  </si>
  <si>
    <t>NGF27</t>
  </si>
  <si>
    <t>NGG27</t>
  </si>
  <si>
    <t>NGH27</t>
  </si>
  <si>
    <t>NGJ27</t>
  </si>
  <si>
    <t>NGK27</t>
  </si>
  <si>
    <t>NGM27</t>
  </si>
  <si>
    <t>NGN27</t>
  </si>
  <si>
    <t>NGQ27</t>
  </si>
  <si>
    <t>NGU27</t>
  </si>
  <si>
    <t>NGV27</t>
  </si>
  <si>
    <t>NGX27</t>
  </si>
  <si>
    <t>NGZ27</t>
  </si>
  <si>
    <t>NGF28</t>
  </si>
  <si>
    <t>NGG28</t>
  </si>
  <si>
    <t>NGH28</t>
  </si>
  <si>
    <t>NGJ28</t>
  </si>
  <si>
    <t>NGK28</t>
  </si>
  <si>
    <t>NGM28</t>
  </si>
  <si>
    <t>NGN28</t>
  </si>
  <si>
    <t>NGQ28</t>
  </si>
  <si>
    <t>NGU28</t>
  </si>
  <si>
    <t>NGV28</t>
  </si>
  <si>
    <t>NGX28</t>
  </si>
  <si>
    <t>NGZ28</t>
  </si>
  <si>
    <t>NGF29</t>
  </si>
  <si>
    <t>NGG29</t>
  </si>
  <si>
    <t>NGH29</t>
  </si>
  <si>
    <t>NGJ29</t>
  </si>
  <si>
    <t>NGK29</t>
  </si>
  <si>
    <t>NGM29</t>
  </si>
  <si>
    <t>NGN29</t>
  </si>
  <si>
    <t>NGQ29</t>
  </si>
  <si>
    <t>NGU29</t>
  </si>
  <si>
    <t>NGV29</t>
  </si>
  <si>
    <t>NGX29</t>
  </si>
  <si>
    <t>NGZ29</t>
  </si>
  <si>
    <t>NGF30</t>
  </si>
  <si>
    <t>NGG30</t>
  </si>
  <si>
    <t>NGH30</t>
  </si>
  <si>
    <t>NGJ30</t>
  </si>
  <si>
    <t>NGK30</t>
  </si>
  <si>
    <t>NGM30</t>
  </si>
  <si>
    <t>NGN30</t>
  </si>
  <si>
    <t>NGQ30</t>
  </si>
  <si>
    <t>NGU30</t>
  </si>
  <si>
    <t>NGV30</t>
  </si>
  <si>
    <t>NGX30</t>
  </si>
  <si>
    <t>NGZ30</t>
  </si>
  <si>
    <t>NGF31</t>
  </si>
  <si>
    <t>NGG31</t>
  </si>
  <si>
    <t>NGH31</t>
  </si>
  <si>
    <t>NGJ31</t>
  </si>
  <si>
    <t>NGK31</t>
  </si>
  <si>
    <t>NGM31</t>
  </si>
  <si>
    <t>NGN31</t>
  </si>
  <si>
    <t>NGQ31</t>
  </si>
  <si>
    <t>NGU31</t>
  </si>
  <si>
    <t>NGV31</t>
  </si>
  <si>
    <t>NGX31</t>
  </si>
  <si>
    <t>NGZ31</t>
  </si>
  <si>
    <t>NGF32</t>
  </si>
  <si>
    <t>NGG32</t>
  </si>
  <si>
    <t>NGH32</t>
  </si>
  <si>
    <t>NGJ32</t>
  </si>
  <si>
    <t>NGK32</t>
  </si>
  <si>
    <t>NGM32</t>
  </si>
  <si>
    <t>NGN32</t>
  </si>
  <si>
    <t>NGQ32</t>
  </si>
  <si>
    <t>NGU32</t>
  </si>
  <si>
    <t>NGV32</t>
  </si>
  <si>
    <t>NGX32</t>
  </si>
  <si>
    <t>NGZ32</t>
  </si>
  <si>
    <t>NGF33</t>
  </si>
  <si>
    <t>NGG33</t>
  </si>
  <si>
    <t>NGH33</t>
  </si>
  <si>
    <t>NGJ33</t>
  </si>
  <si>
    <t>NGK33</t>
  </si>
  <si>
    <t>NGM33</t>
  </si>
  <si>
    <t>NGN33</t>
  </si>
  <si>
    <t>NGQ33</t>
  </si>
  <si>
    <t>NGU33</t>
  </si>
  <si>
    <t>NGV33</t>
  </si>
  <si>
    <t>NGX33</t>
  </si>
  <si>
    <t>NGZ33</t>
  </si>
  <si>
    <t>NGF34</t>
  </si>
  <si>
    <t>NGG34</t>
  </si>
  <si>
    <t>NGH34</t>
  </si>
  <si>
    <t>NGJ34</t>
  </si>
  <si>
    <t>NGK34</t>
  </si>
  <si>
    <t>NGM34</t>
  </si>
  <si>
    <t>NGN34</t>
  </si>
  <si>
    <t>NGQ34</t>
  </si>
  <si>
    <t>NGU34</t>
  </si>
  <si>
    <t>NGV34</t>
  </si>
  <si>
    <t>NGX34</t>
  </si>
  <si>
    <t>NGZ34</t>
  </si>
  <si>
    <t>https://www.eia.gov/naturalgas/data.php; https://www.eia.gov/dnav/ng/ng_pri_sum_dcu_nus_a.htm</t>
  </si>
  <si>
    <t>Data 1: Spot Price</t>
  </si>
  <si>
    <t>2. Energy Prices</t>
  </si>
  <si>
    <t>Source: U.S. Energy Information Administration</t>
  </si>
  <si>
    <t>remove</t>
  </si>
  <si>
    <t>Crude Oil Prices</t>
  </si>
  <si>
    <t>West Texas Intermediate Spot Average</t>
  </si>
  <si>
    <t>West Texas Intermediate Crude Oil Spot Price</t>
  </si>
  <si>
    <t>Imported Average</t>
  </si>
  <si>
    <t>Imported Crude Oil Average Price</t>
  </si>
  <si>
    <t>Refiner Average Acquisition Cost</t>
  </si>
  <si>
    <t>Refiner Average Crude Oil Acquisition Cost</t>
  </si>
  <si>
    <t>Brent Spot Average</t>
  </si>
  <si>
    <t>Brent Crude Oil Spot Price</t>
  </si>
  <si>
    <t>U.S. Liquid Fuels</t>
  </si>
  <si>
    <t>Gasoline</t>
  </si>
  <si>
    <t>Gasoline Wholesale Price</t>
  </si>
  <si>
    <t>Diesel Fuel</t>
  </si>
  <si>
    <t>No. 2 Diesel Fuel Wholesale Price</t>
  </si>
  <si>
    <t>Fuel Oil</t>
  </si>
  <si>
    <t>No. 2 Fuel Oil Wholesale Price</t>
  </si>
  <si>
    <t>Jet Fuel Wholesale Price</t>
  </si>
  <si>
    <t>No. 6 Residual Fuel</t>
  </si>
  <si>
    <t>No. 6 Residual Fuel Wholesale Price</t>
  </si>
  <si>
    <t>Retail Prices Including Taxes</t>
  </si>
  <si>
    <t>Gasoline Regular Grade</t>
  </si>
  <si>
    <t>Gasoline Regular Grade Retail Price</t>
  </si>
  <si>
    <t>Gasoline All Grades</t>
  </si>
  <si>
    <t>Gasoline All Grades Retail Price</t>
  </si>
  <si>
    <t>On-highway Diesel Fuel</t>
  </si>
  <si>
    <t>On-highway Diesel Fuel Retail Price</t>
  </si>
  <si>
    <t>Heating Oil</t>
  </si>
  <si>
    <t>Heating Oil Retail Price</t>
  </si>
  <si>
    <t>Henry Hub Spot</t>
  </si>
  <si>
    <t>Natural Gas Henry Hub Spot Price</t>
  </si>
  <si>
    <t>U.S. Retail Prices</t>
  </si>
  <si>
    <t>Industrial Sector</t>
  </si>
  <si>
    <t>Natural Gas Price Industrial Sector</t>
  </si>
  <si>
    <t>Commercial Sector</t>
  </si>
  <si>
    <t>Natural Gas Price Commercial Sector</t>
  </si>
  <si>
    <t>Residential Sector</t>
  </si>
  <si>
    <t>Natural Gas Price Residential Sector</t>
  </si>
  <si>
    <t>U.S. Electricity</t>
  </si>
  <si>
    <t>Electric Power Sector Coal Cost</t>
  </si>
  <si>
    <t>Electric Power Sector Natural Gas Cost</t>
  </si>
  <si>
    <t>Residual Fuel Oil</t>
  </si>
  <si>
    <t>Electric Power Sector Residual Fuel Oil Cost</t>
  </si>
  <si>
    <t>Distillate Fuel Oil</t>
  </si>
  <si>
    <t>Electric Power Sector Distillate Fuel Oil Cost</t>
  </si>
  <si>
    <t>Electricity Price Industrial Sector</t>
  </si>
  <si>
    <t>Electricity Price Commercial Sector</t>
  </si>
  <si>
    <t>Electricity Price Residential Sector</t>
  </si>
  <si>
    <t>Other Conversions</t>
  </si>
  <si>
    <t>BTU per Gallon Liquid Fuels</t>
  </si>
  <si>
    <t>Source:</t>
  </si>
  <si>
    <t>gasoline</t>
  </si>
  <si>
    <t>Energy Explained: Units and Calculators</t>
  </si>
  <si>
    <t>diesel</t>
  </si>
  <si>
    <t>https://www.eia.gov/energyexplained/index.cfm/index.cfm?page=about_energy_units</t>
  </si>
  <si>
    <t>Diesel</t>
  </si>
  <si>
    <t>heating oil</t>
  </si>
  <si>
    <t>Jet fuel</t>
  </si>
  <si>
    <t>https://www.eia.gov/outlooks/steo/data/browser/#/?v=8</t>
  </si>
  <si>
    <t>2/ Includes wood used for residential heating. See Table 4 and Table 17 for estimates of nonmarketed renewable energy consumption for</t>
  </si>
  <si>
    <t>combined heat and power. See Table 5 and Table 17 for estimates of nonmarketed renewable energy consumption for solar thermal water</t>
  </si>
  <si>
    <t>starting issues, the percentage of ethanol varies seasonally. The annual average ethanol content of 74% is used for these projections</t>
  </si>
  <si>
    <t>1/ Includes energy for combined-heat-and-power plants that have a non-regulatory status and small on-site generating systems.</t>
  </si>
  <si>
    <t>3/ E85 refers to a high-level ethanol-gasoline blend containing 51% to 83% ethanol, depending on geography and season. To address cold</t>
  </si>
  <si>
    <t>NGF35</t>
  </si>
  <si>
    <t>NGG35</t>
  </si>
  <si>
    <t>NGH35</t>
  </si>
  <si>
    <t>NGJ35</t>
  </si>
  <si>
    <t>NGK35</t>
  </si>
  <si>
    <t>NGM35</t>
  </si>
  <si>
    <t>NGN35</t>
  </si>
  <si>
    <t>NGQ35</t>
  </si>
  <si>
    <t>NGU35</t>
  </si>
  <si>
    <t>NGV35</t>
  </si>
  <si>
    <t>NGX35</t>
  </si>
  <si>
    <t>NGZ35</t>
  </si>
  <si>
    <t>NGF36</t>
  </si>
  <si>
    <t>NGG36</t>
  </si>
  <si>
    <t>NGH36</t>
  </si>
  <si>
    <t>NGJ36</t>
  </si>
  <si>
    <t>NGK36</t>
  </si>
  <si>
    <t>NGM36</t>
  </si>
  <si>
    <t>NGN36</t>
  </si>
  <si>
    <t>NGQ36</t>
  </si>
  <si>
    <t>NGU36</t>
  </si>
  <si>
    <t>NGV36</t>
  </si>
  <si>
    <t>NGX36</t>
  </si>
  <si>
    <t>NGZ36</t>
  </si>
  <si>
    <t>Historical and Future Prices by Sector</t>
  </si>
  <si>
    <t>Years Covered</t>
  </si>
  <si>
    <r>
      <t xml:space="preserve">This variable should include data </t>
    </r>
    <r>
      <rPr>
        <b/>
        <i/>
        <sz val="11"/>
        <color theme="1"/>
        <rFont val="Calibri"/>
        <family val="2"/>
        <scheme val="minor"/>
      </rPr>
      <t>only</t>
    </r>
    <r>
      <rPr>
        <sz val="11"/>
        <color theme="1"/>
        <rFont val="Calibri"/>
        <family val="2"/>
        <scheme val="minor"/>
      </rPr>
      <t xml:space="preserve"> for modeled years, not including the model's Initial Time.</t>
    </r>
  </si>
  <si>
    <t>Opt</t>
  </si>
  <si>
    <t>NGF37</t>
  </si>
  <si>
    <t>NGG37</t>
  </si>
  <si>
    <t>NGH37</t>
  </si>
  <si>
    <t>NGJ37</t>
  </si>
  <si>
    <t>NGK37</t>
  </si>
  <si>
    <t>NGM37</t>
  </si>
  <si>
    <t>NGN37</t>
  </si>
  <si>
    <t>NGQ37</t>
  </si>
  <si>
    <t>NGU37</t>
  </si>
  <si>
    <t>NGV37</t>
  </si>
  <si>
    <t>NGX37</t>
  </si>
  <si>
    <t>NGZ37</t>
  </si>
  <si>
    <t>Month</t>
  </si>
  <si>
    <t>Options</t>
  </si>
  <si>
    <t>Chart</t>
  </si>
  <si>
    <t>Last</t>
  </si>
  <si>
    <t>Prior</t>
  </si>
  <si>
    <t>Open</t>
  </si>
  <si>
    <t>High</t>
  </si>
  <si>
    <t>Low</t>
  </si>
  <si>
    <t>Volume</t>
  </si>
  <si>
    <t>Updated</t>
  </si>
  <si>
    <t>2024 to 2012</t>
  </si>
  <si>
    <t>Wholesale Petroleum Product Prices</t>
  </si>
  <si>
    <t>Propane Mont Belvieu Spot</t>
  </si>
  <si>
    <t>Mont Belvieu Propane Spot Price</t>
  </si>
  <si>
    <t>Propane Residential</t>
  </si>
  <si>
    <t>Propane Residential Price</t>
  </si>
  <si>
    <t>Prices to Ultimate Customers</t>
  </si>
  <si>
    <t>Annual Energy Outlook 2025</t>
  </si>
  <si>
    <t>April 2025</t>
  </si>
  <si>
    <t>(2024 dollars per MMBtu, unless otherwise noted)</t>
  </si>
  <si>
    <t>Avg Annual Change</t>
  </si>
  <si>
    <t>2024-2050</t>
  </si>
  <si>
    <t>PRC000:da_Hydrogen</t>
  </si>
  <si>
    <t>PRC000:ea_Hydrogen</t>
  </si>
  <si>
    <t xml:space="preserve">   Electricity 8/</t>
  </si>
  <si>
    <t xml:space="preserve"> Electric Power 9/</t>
  </si>
  <si>
    <t>PRC000:ga_Hydrogen</t>
  </si>
  <si>
    <t xml:space="preserve"> Average Price to All Users 10/</t>
  </si>
  <si>
    <t>PRC000:ha_Hydrogen</t>
  </si>
  <si>
    <t>(billion 2024 dollars)</t>
  </si>
  <si>
    <t>PRC000:nom_I_H2</t>
  </si>
  <si>
    <t>PRC000:nom_T_H2</t>
  </si>
  <si>
    <t>PRC000:nom_E_H2</t>
  </si>
  <si>
    <t>PRC000:nom_Avg_H2</t>
  </si>
  <si>
    <t>Data source: 2024: U.S. Energy Information Administration (EIA), Short-Term Energy Outlook, December 2024 and EIA, AEO2025</t>
  </si>
  <si>
    <t>National Energy Modeling System run ref2025.d032025a. Projections: EIA, AEO2025 National Energy Modeling System run ref2025.d032025a.</t>
  </si>
  <si>
    <t>starting issues, the percentage of ethanol varies seasonally. The annual average ethanol content of 74% is used for these projections.</t>
  </si>
  <si>
    <t>4/ Sales weighted-average price for all grades. Includes federal, state, and local taxes.</t>
  </si>
  <si>
    <t>5/ Kerosene-type jet fuel. Includes federal and state taxes while excluding county and local taxes.</t>
  </si>
  <si>
    <t>6/ Diesel fuel for on-road use. Includes federal and state taxes while excluding county and local taxes.</t>
  </si>
  <si>
    <t>7/ Natural gas used as fuel in motor vehicles, trains, and ships. Price includes estimated motor vehicle fuel taxes</t>
  </si>
  <si>
    <t>8/ Represents electricity purchased for passenger rail; electricity purchased for electric vehicle charging reflected in prices at location of charging.</t>
  </si>
  <si>
    <t>9/ Includes electricity-only and combined-heat-and-power plants that have a regulatory status.</t>
  </si>
  <si>
    <t>10/ Weighted averages of end-use fuel prices are derived from the prices shown in each sector and the corresponding sectoral consumption.</t>
  </si>
  <si>
    <t>Btu = British thermal unit</t>
  </si>
  <si>
    <t>- - = Not applicable</t>
  </si>
  <si>
    <t>CONVERT ALL SEPARATELY; NOMINAL DOLLARS</t>
  </si>
  <si>
    <t>DOLLAR CONVERSION</t>
  </si>
  <si>
    <t>YEAR to 2012 dollars</t>
  </si>
  <si>
    <t>solar thermal sources. Excludes ethanol, net electricity imports, and nonmarketed renewable energy consumption for geothermal heat pumps,</t>
  </si>
  <si>
    <t>27/ Includes conventional hydroelectric, geothermal, wood and wood waste, biogenic municipal waste, other biomass, wind, photovoltaic, and</t>
  </si>
  <si>
    <t>balancing, they are separately accounted for here. See Table 6 for traditional accounting and aggregations of data.</t>
  </si>
  <si>
    <t xml:space="preserve">However, because these volumes contribute to the production of secondary energy in the form of hydrogen, for the purposes of energy </t>
  </si>
  <si>
    <t>26/  These volumes are traditionally accounted for under industrial sector delivered energy when hydrogen is not explicitly accounted for in statistics.</t>
  </si>
  <si>
    <t>https://www.eia.gov/outlooks/aeo/fossil_fuel/</t>
  </si>
  <si>
    <t>multiplying by the heat content of electricity (3,412 Btu per kilowatthour).</t>
  </si>
  <si>
    <t xml:space="preserve">solar thermal sources. Consumption at hydroelectric, geothermal, solar, and wind facilities reflects the generation converted to Btu by </t>
  </si>
  <si>
    <t>25/ Includes conventional hydroelectric, geothermal, wood and wood waste, biogenic municipal waste, other biomass, wind, photovoltaic, and</t>
  </si>
  <si>
    <t>24/ These values represent the energy obtained from uranium when it is used in light water reactors. The total energy content of uranium</t>
  </si>
  <si>
    <t>23/ Includes consumption of energy by electricity-only and combined-heat-and-power plants that have a regulatory status.</t>
  </si>
  <si>
    <t>22/ Includes electricity generated for sale to the grid and for own use from renewable sources, and non-electric energy from renewable sources.</t>
  </si>
  <si>
    <t>21/ Does not include residential use of kerosene.</t>
  </si>
  <si>
    <t>20/ Represents consumption unattributed to the sectors above.</t>
  </si>
  <si>
    <t>19/ Reflects consumption when electric vehicle is in operation based on location where the vehicle was charged.</t>
  </si>
  <si>
    <t>18/ Fuel used in facilities that liquefy natural gas for export.</t>
  </si>
  <si>
    <t>17/ Includes  aviation gasoline, petroleum coke, asphalt, road oil, lubricants, still gas, and miscellaneous petroleum products.</t>
  </si>
  <si>
    <t>16/ Diesel fuel for on-road, rail, marine, and military.</t>
  </si>
  <si>
    <t>15/ Includes only kerosene type.</t>
  </si>
  <si>
    <t>14/ E85 refers to a high-level ethanol-gasoline blend containing 51% to 83% ethanol, depending on geography and season. To address cold</t>
  </si>
  <si>
    <t xml:space="preserve"> processing of materials into hydrogen.</t>
  </si>
  <si>
    <t xml:space="preserve"> from all sectors. Includes the losses from the conversion of energy from natural gas and electricity to hydrogen as well as any energy used during</t>
  </si>
  <si>
    <t>13/ The difference between primary energy (and purchased electricity) consumed by hydrogen producers and the energy content of the hydrogen</t>
  </si>
  <si>
    <t>Industrial: Hydrogen Production section and not here.</t>
  </si>
  <si>
    <t xml:space="preserve">plants, refineries, and other consumers. The natural gas feedstock consumed to produce any hydrogen is now accounted for under </t>
  </si>
  <si>
    <t>12/ Hydrogen in industrial sector includes all hydrogen feedstock produced on site by steam methane reformers and consumed in fertilizer</t>
  </si>
  <si>
    <t>11/ Includes consumption of energy produced from conventional hydroelectric, wood and wood waste, municipal waste, and other biomass sources.</t>
  </si>
  <si>
    <t>10/ Represents natural gas used in well, field, and lease operations and in natural gas processing plant machinery.</t>
  </si>
  <si>
    <t>9/ Includes petroleum coke, asphalt, road oil, lubricants, still gas, and miscellaneous petroleum products.</t>
  </si>
  <si>
    <t>8/ Includes ethane, propane, normal butane, isobutane, natural gasoline, and refinery olefins.</t>
  </si>
  <si>
    <t>7/ Includes energy for combined-heat-and-power plants that have a non-regulatory status and small on-site generating systems.</t>
  </si>
  <si>
    <t>6/ Excludes ethanol. Includes commercial sector consumption of wood and wood waste, landfill gas, municipal waste, and other biomass for</t>
  </si>
  <si>
    <t>5/ Includes ethanol and ethers blended into gasoline.</t>
  </si>
  <si>
    <t>end-use sectors in proportion to each sector's share of total electricity sales.</t>
  </si>
  <si>
    <t xml:space="preserve">Conversion losses are not attributed to non-thermal, renewable sources such as wind, solar and hydroelectric. Total losses are allocated to the </t>
  </si>
  <si>
    <t>Includes the losses from the conversion of energy from fossil fuels and other thermal sources to electricity as well as during transmission.</t>
  </si>
  <si>
    <t>4/ The difference between primary energy consumed by the electric power sector and the energy content of purchased electricity from all sectors.</t>
  </si>
  <si>
    <t>in operation and not the location the vehicle was charged.</t>
  </si>
  <si>
    <t xml:space="preserve">3/ Excludes electric vehicle charging, which is attributed to transportation sector consumption while the electric vehicle is </t>
  </si>
  <si>
    <t>solar thermal water heating and electricity generation from wind and solar photovoltaic sources.</t>
  </si>
  <si>
    <t>Note: Includes estimated consumption for petroleum and other liquids. Totals may not equal sum of components due to independent rounding.</t>
  </si>
  <si>
    <t xml:space="preserve">   tons CO2)</t>
  </si>
  <si>
    <t xml:space="preserve">  Ethanol (denatured) Consumed in Motor Gasoline and E85</t>
  </si>
  <si>
    <t xml:space="preserve">   Byproduct Hydrogen</t>
  </si>
  <si>
    <t>QUA000:ia_ByproductH2</t>
  </si>
  <si>
    <t xml:space="preserve">   Renewable Energy 27/</t>
  </si>
  <si>
    <t xml:space="preserve">   Nuclear / Uranium 24/</t>
  </si>
  <si>
    <t xml:space="preserve">   Natural Gas to Liquefy Gas for Export 18/</t>
  </si>
  <si>
    <t xml:space="preserve">   Lease and Plant Fuel 10/</t>
  </si>
  <si>
    <t xml:space="preserve">   Kerosene 21/</t>
  </si>
  <si>
    <t xml:space="preserve">   Jet Fuel 15/</t>
  </si>
  <si>
    <t xml:space="preserve">      of which: E85 14/</t>
  </si>
  <si>
    <t xml:space="preserve">   Motor Gasoline 5/</t>
  </si>
  <si>
    <t xml:space="preserve">   Liquefied Petroleum Gases and Other 8/</t>
  </si>
  <si>
    <t xml:space="preserve">   Total</t>
  </si>
  <si>
    <t>QUA000:la_Total</t>
  </si>
  <si>
    <t xml:space="preserve">   Electricity-Related Losses 4/</t>
  </si>
  <si>
    <t>QUA000:la_ElectricityRe</t>
  </si>
  <si>
    <t xml:space="preserve">   Total Energy</t>
  </si>
  <si>
    <t>QUA000:la_TotalEnergy</t>
  </si>
  <si>
    <t xml:space="preserve">    Byproduct Hydrogen</t>
  </si>
  <si>
    <t>QUA000:la_ByproductH2</t>
  </si>
  <si>
    <t xml:space="preserve">    Purchased Electricity</t>
  </si>
  <si>
    <t>QUA000:la_PurchasedElec</t>
  </si>
  <si>
    <t xml:space="preserve">    Natural Gas</t>
  </si>
  <si>
    <t>QUA000:la_NaturalGas</t>
  </si>
  <si>
    <t xml:space="preserve">   Industrial: Hydrogen Production 26/</t>
  </si>
  <si>
    <t xml:space="preserve">   Hydrogen-Related Losses 13/</t>
  </si>
  <si>
    <t>QUA000:ha_H2RelatLosses</t>
  </si>
  <si>
    <t>QUA000:ha_TotalEnergy</t>
  </si>
  <si>
    <t>QUA000:ha_Hydrogen</t>
  </si>
  <si>
    <t xml:space="preserve">   Renewable Energy 25/</t>
  </si>
  <si>
    <t xml:space="preserve"> Electric Power 23/</t>
  </si>
  <si>
    <t>QUA000:ga_H2RelatLosses</t>
  </si>
  <si>
    <t xml:space="preserve">   Liquefied Petroleum Gases and Other 7/</t>
  </si>
  <si>
    <t xml:space="preserve"> Unspecified Sector 20/</t>
  </si>
  <si>
    <t>QUA000:fa_H2RelatLosses</t>
  </si>
  <si>
    <t xml:space="preserve">     Passenger Rail</t>
  </si>
  <si>
    <t>QUA000:fa_ElecRail</t>
  </si>
  <si>
    <t xml:space="preserve">     Electric Vehicle Charging (Commercial) 19/</t>
  </si>
  <si>
    <t>QUA000:fa_EVCom</t>
  </si>
  <si>
    <t xml:space="preserve">     Electric Vehicle Charging (Residential) 19/</t>
  </si>
  <si>
    <t>QUA000:fa_EVRes</t>
  </si>
  <si>
    <t xml:space="preserve">   Purchased Electricity for Transportation Use</t>
  </si>
  <si>
    <t xml:space="preserve">   Distillate Fuel Oil 16/</t>
  </si>
  <si>
    <t>QUA000:ea_H2RelatLoss</t>
  </si>
  <si>
    <t xml:space="preserve">   Purchased Electricity for Industrial Use</t>
  </si>
  <si>
    <t>QUA000:ea_ElectIndUse</t>
  </si>
  <si>
    <t xml:space="preserve">   Hydrogen 12/</t>
  </si>
  <si>
    <t>QUA000:ea_Hydrogen</t>
  </si>
  <si>
    <t xml:space="preserve">   Renewable Energy 11/</t>
  </si>
  <si>
    <t xml:space="preserve">   Other Petroleum 9/</t>
  </si>
  <si>
    <t xml:space="preserve">   Hydrocarbon Gas Liquids 8/</t>
  </si>
  <si>
    <t xml:space="preserve"> Industrial 7/</t>
  </si>
  <si>
    <t xml:space="preserve">   Purchased Electricity for Commercial Use 3/</t>
  </si>
  <si>
    <t xml:space="preserve">   Renewable Energy 6/</t>
  </si>
  <si>
    <t xml:space="preserve">   Purchased Electricity for Residential Use 3/</t>
  </si>
  <si>
    <t>ELECTRICITY prices in 2012 USD</t>
  </si>
  <si>
    <t>TRANSPORTATION prices in 2012 USD</t>
  </si>
  <si>
    <t>CRUDE</t>
  </si>
  <si>
    <t>original data in $/mmbtu</t>
  </si>
  <si>
    <t>original data in $/gallon</t>
  </si>
  <si>
    <t>dollars per barrel</t>
  </si>
  <si>
    <t>Nominal (dollars to gallon)</t>
  </si>
  <si>
    <t>highztc.d032125b</t>
  </si>
  <si>
    <t>highztc</t>
  </si>
  <si>
    <t>High Zero-Carbon Technology Cost</t>
  </si>
  <si>
    <t>d032125b</t>
  </si>
  <si>
    <t>-0.077 (-1.87%)</t>
  </si>
  <si>
    <t>15:59:59 CT</t>
  </si>
  <si>
    <t>NGF38</t>
  </si>
  <si>
    <t>NGG38</t>
  </si>
  <si>
    <t>NGH38</t>
  </si>
  <si>
    <t>NGJ38</t>
  </si>
  <si>
    <t>NGK38</t>
  </si>
  <si>
    <t>NGM38</t>
  </si>
  <si>
    <t>NGN38</t>
  </si>
  <si>
    <t>NGQ38</t>
  </si>
  <si>
    <t>NGU38</t>
  </si>
  <si>
    <t>NGV38</t>
  </si>
  <si>
    <t>NGX38</t>
  </si>
  <si>
    <t>NGZ38</t>
  </si>
  <si>
    <t>State Energy Data System (SEDS): 1960-2023 (complete)</t>
  </si>
  <si>
    <t>2023USD/million BTU</t>
  </si>
  <si>
    <t>Fuel Cost (2012 USD/BTU)</t>
  </si>
  <si>
    <t>Table 2</t>
  </si>
  <si>
    <t>https://afdc.energy.gov/files/u/publication/alternative_fuel_price_report_july_2025.pdf</t>
  </si>
  <si>
    <t>Clean Cities Alternative Fuel Price Report</t>
  </si>
  <si>
    <t>2025USD/MMBTU</t>
  </si>
  <si>
    <t xml:space="preserve">The EIA SEDS document reports dollars that are not adjusted for inflation (according to associated technical notes document). </t>
  </si>
  <si>
    <t>For near term (through 2027) projections of natual gas prices, we use data on Henry Hub NYMEX futures from CME.</t>
  </si>
  <si>
    <t>Table 57.  Components of Selected Petroleum Product Prices</t>
  </si>
  <si>
    <t>https://www.eia.gov/outlooks/aeo/data/browser/#/?id=70-AEO2025&amp;cases=alttrnp&amp;sourcekey=0</t>
  </si>
  <si>
    <t>Tue Dec 16 2025 15:26:08 GMT-0800 (Pacific Standard Time)</t>
  </si>
  <si>
    <t>full name</t>
  </si>
  <si>
    <t>api key</t>
  </si>
  <si>
    <t>units</t>
  </si>
  <si>
    <t>Price Components: Diesel: End-User Price: Alternative Transportation</t>
  </si>
  <si>
    <t>AEO.2025.ALTTRNP.PRCE_NA_NA_NA_DSL_NA_NA_Y13DLRPGLN.A</t>
  </si>
  <si>
    <t>2024 $/gal</t>
  </si>
  <si>
    <t>Price Components: Diesel: End-User Price: Federal Taxes: Alternative Transportation</t>
  </si>
  <si>
    <t>AEO.2025.ALTTRNP.PRCE_COMP_NA_NA_DSL_FTAX_NA_Y13DLRPGLN.A</t>
  </si>
  <si>
    <t>Price Components: Diesel: End-User Price: State Taxes: Alternative Transportation</t>
  </si>
  <si>
    <t>AEO.2025.ALTTRNP.PRCE_COMP_NA_NA_DSL_STAX_NA_Y13DLRPGLN.A</t>
  </si>
  <si>
    <t>Price Components: Diesel: End-User Price: Tax/Allowance: Alternative Transportation</t>
  </si>
  <si>
    <t>AEO.2025.ALTTRNP.PRCE_COMP_NA_NA_DSL_ATAX_NA_Y13DLRPGLN.A</t>
  </si>
  <si>
    <t>Price Components: Diesel: End-User Price: Distribution Costs: Alternative Transportation</t>
  </si>
  <si>
    <t>AEO.2025.ALTTRNP.PRCE_COMP_NA_NA_DSL_DCST_NA_Y13DLRPGLN.A</t>
  </si>
  <si>
    <t>Price Components: Diesel: End-User Price: Wholesale Price: Alternative Transportation</t>
  </si>
  <si>
    <t>AEO.2025.ALTTRNP.PRCE_COMP_NA_NA_DSL_WHP_NA_Y13DLRPGLN.A</t>
  </si>
  <si>
    <t>Price Components: Motor Gasoline: End-User Price: Alternative Transportation</t>
  </si>
  <si>
    <t>AEO.2025.ALTTRNP.PRCE_NA_NA_NA_MGS_NA_NA_Y13DLRPGLN.A</t>
  </si>
  <si>
    <t>Price Components: Motor Gasoline: End-User Price: Federal Taxes: Alternative Transportation</t>
  </si>
  <si>
    <t>AEO.2025.ALTTRNP.PRCE_COMP_NA_NA_MGS_FTAX_NA_Y13DLRPGLN.A</t>
  </si>
  <si>
    <t>Price Components: Motor Gasoline: End-User Price: State Taxes: Alternative Transportation</t>
  </si>
  <si>
    <t>AEO.2025.ALTTRNP.PRCE_COMP_NA_NA_MGS_STAX_NA_Y13DLRPGLN.A</t>
  </si>
  <si>
    <t>Price Components: Motor Gasoline: End-User Price: Tax/Allowance: Alternative Transportation</t>
  </si>
  <si>
    <t>AEO.2025.ALTTRNP.PRCE_COMP_NA_NA_MGS_ATAX_NA_Y13DLRPGLN.A</t>
  </si>
  <si>
    <t>Price Components: Motor Gasoline: End-User Price: Distribution Costs: Alternative Transportation</t>
  </si>
  <si>
    <t>AEO.2025.ALTTRNP.PRCE_COMP_NA_NA_MGS_DCST_NA_Y13DLRPGLN.A</t>
  </si>
  <si>
    <t>Price Components: Motor Gasoline: End-User Price: Wholesale Price: Alternative Transportation</t>
  </si>
  <si>
    <t>AEO.2025.ALTTRNP.PRCE_COMP_NA_NA_MGS_WHP_NA_Y13DLRPGLN.A</t>
  </si>
  <si>
    <t>Price Components: Jet Fuel: End-User Price: Alternative Transportation</t>
  </si>
  <si>
    <t>AEO.2025.ALTTRNP.PRCE_NA_NA_NA_JFL_NA_NA_Y13DLRPGLN.A</t>
  </si>
  <si>
    <t>Price Components: Jet Fuel: End-User Price: Federal Taxes: Alternative Transportation</t>
  </si>
  <si>
    <t>AEO.2025.ALTTRNP.PRCE_COMP_NA_NA_JFL_FTAX_NA_Y13DLRPGLN.A</t>
  </si>
  <si>
    <t>Price Components: Jet Fuel: End-User Price: State Taxes: Alternative Transportation</t>
  </si>
  <si>
    <t>AEO.2025.ALTTRNP.PRCE_COMP_NA_NA_JFL_STAX_NA_Y13DLRPGLN.A</t>
  </si>
  <si>
    <t>Price Components: Jet Fuel: End-User Price: Tax/Allowance: Alternative Transportation</t>
  </si>
  <si>
    <t>AEO.2025.ALTTRNP.PRCE_COMP_NA_NA_JFL_ATAX_NA_Y13DLRPGLN.A</t>
  </si>
  <si>
    <t>Price Components: Jet Fuel: End-User Price: Distribution Costs: Alternative Transportation</t>
  </si>
  <si>
    <t>AEO.2025.ALTTRNP.PRCE_COMP_NA_NA_JFL_DCST_NA_Y13DLRPGLN.A</t>
  </si>
  <si>
    <t>Price Components: Jet Fuel: End-User Price: Wholesale Price: Alternative Transportation</t>
  </si>
  <si>
    <t>AEO.2025.ALTTRNP.PRCE_COMP_NA_NA_JFL_WHP_NA_Y13DLRPGLN.A</t>
  </si>
  <si>
    <t>Price Components: Residential Distillate: End-User Price: Alternative Transportation</t>
  </si>
  <si>
    <t>AEO.2025.ALTTRNP.PRCE_NA_RESD_NA_DSTL_NA_NA_Y13DLRPGLN.A</t>
  </si>
  <si>
    <t>Price Components: Residential Distillate: End-User Price: Tax/Allowance: Alternative Transportation</t>
  </si>
  <si>
    <t>AEO.2025.ALTTRNP.PRCE_COMP_RESD_NA_DSTL_ATAX_NA_Y13DLRPGLN.A</t>
  </si>
  <si>
    <t>Price Components: Residential Distillate: End-User Price: Distribution Costs: Alternative Transportation</t>
  </si>
  <si>
    <t>AEO.2025.ALTTRNP.PRCE_COMP_RESD_NA_DSTL_DCST_NA_Y13DLRPGLN.A</t>
  </si>
  <si>
    <t>Price Components: Residential Distillate: End-User Price: Wholesale Price: Alternative Transportation</t>
  </si>
  <si>
    <t>AEO.2025.ALTTRNP.PRCE_COMP_RESD_NA_DSTL_WHP_NA_Y13DLRPGLN.A</t>
  </si>
  <si>
    <t>Price Components: Brent Spot Price: Alternative Transportation</t>
  </si>
  <si>
    <t>AEO.2025.ALTTRNP.PRCE_NA_NA_NA_CR_BRN_NA_Y13DLRPGLN.A</t>
  </si>
  <si>
    <t>Price Components: West Texas Intermediate Spot Price: Alternative Transportation</t>
  </si>
  <si>
    <t>AEO.2025.ALTTRNP.PRCE_NA_NA_NA_CR_WTI_NA_Y13DLRPGLN.A</t>
  </si>
  <si>
    <t>Price ($/BTU)</t>
  </si>
  <si>
    <t>hydro</t>
  </si>
  <si>
    <t>wind</t>
  </si>
  <si>
    <t>solar</t>
  </si>
  <si>
    <t>jet fuel or kerosene</t>
  </si>
  <si>
    <t>geothermal</t>
  </si>
  <si>
    <t>heavy or residual fuel oil</t>
  </si>
  <si>
    <t>municipal solid waste</t>
  </si>
  <si>
    <t>AEO Scenarios</t>
  </si>
  <si>
    <t>Table 3 (and Table 2 for industrial coal consumption fractions by coal type)</t>
  </si>
  <si>
    <t>Table 57</t>
  </si>
  <si>
    <t>ICF</t>
  </si>
  <si>
    <t>U.S. natural gas outlook through 2030: Growing demand, infrastructure challenges, and price volatility</t>
  </si>
  <si>
    <t>https://www.icf.com/insights/energy/future-forecast-price-of-natural-gas#q3forecast</t>
  </si>
  <si>
    <t>we use residential prices. These are adjusted in the model based on ratios of public to private charging.</t>
  </si>
  <si>
    <t>Table 2.  Energy Consumption by Sector and Source</t>
  </si>
  <si>
    <t>https://www.eia.gov/outlooks/aeo/data/browser/#/?id=2-AEO2026&amp;cases=electrnp&amp;sourcekey=0</t>
  </si>
  <si>
    <t>Wed May 06 2026 12:02:09 GMT-0400 (Eastern Daylight Time)</t>
  </si>
  <si>
    <t>Growth (2025-2050)</t>
  </si>
  <si>
    <t>Propane</t>
  </si>
  <si>
    <t>Energy Use: Residential: Propane: Alternative Electricity and Transportation</t>
  </si>
  <si>
    <t>AEO.2026.ELECTRNP.CNSM_ENU_RESD_NA_PROP_NA_NA_QBTU.A</t>
  </si>
  <si>
    <t>quads</t>
  </si>
  <si>
    <t>Energy Use: Residential: Distillate Fuel Oil: Alternative Electricity and Transportation</t>
  </si>
  <si>
    <t>AEO.2026.ELECTRNP.CNSM_ENU_RESD_NA_DFO_NA_NA_QBTU.A</t>
  </si>
  <si>
    <t>Petroleum and Other Liquids Subtotal</t>
  </si>
  <si>
    <t>Energy Use: Residential: Liquid Fuels Subtotal: Alternative Electricity and Transportation</t>
  </si>
  <si>
    <t>AEO.2026.ELECTRNP.CNSM_ENU_RESD_NA_LFL_NA_NA_QBTU.A</t>
  </si>
  <si>
    <t>Energy Use: Residential: Natural Gas: Alternative Electricity and Transportation</t>
  </si>
  <si>
    <t>AEO.2026.ELECTRNP.CNSM_ENU_RESD_NA_NG_NA_NA_QBTU.A</t>
  </si>
  <si>
    <t>Renewable Energy</t>
  </si>
  <si>
    <t>Energy Use: Residential: Renewable Energy: Alternative Electricity and Transportation</t>
  </si>
  <si>
    <t>AEO.2026.ELECTRNP.CNSM_ENU_RESD_NA_REN_NA_NA_QBTU.A</t>
  </si>
  <si>
    <t>Purchased Electricity for Residential Use</t>
  </si>
  <si>
    <t>Energy Use: Residential: Electricity: Alternative Electricity and Transportation</t>
  </si>
  <si>
    <t>AEO.2026.ELECTRNP.CNSM_ENU_RESD_NA_ELC_NA_NA_QBTU.A</t>
  </si>
  <si>
    <t>Delivered Energy</t>
  </si>
  <si>
    <t>Energy Use: Residential: Delivered Energy: Alternative Electricity and Transportation</t>
  </si>
  <si>
    <t>AEO.2026.ELECTRNP.CNSM_ENU_RESD_NA_DELE_NA_NA_QBTU.A</t>
  </si>
  <si>
    <t>Electricity-Related Losses</t>
  </si>
  <si>
    <t>Energy Use: Residential: Electricity Related Losses: Alternative Electricity and Transportation</t>
  </si>
  <si>
    <t>AEO.2026.ELECTRNP.CNSM_ENU_RESD_NA_ERL_NA_NA_QBTU.A</t>
  </si>
  <si>
    <t>Total</t>
  </si>
  <si>
    <t>Energy Use: Residential: Total: Alternative Electricity and Transportation</t>
  </si>
  <si>
    <t>AEO.2026.ELECTRNP.CNSM_ENU_RESD_NA_TOT_NA_NA_QBTU.A</t>
  </si>
  <si>
    <t>Energy Use: Commercial: Propane: Alternative Electricity and Transportation</t>
  </si>
  <si>
    <t>AEO.2026.ELECTRNP.CNSM_ENU_COMM_NA_PROP_NA_NA_QBTU.A</t>
  </si>
  <si>
    <t>Motor Gasoline</t>
  </si>
  <si>
    <t>Energy Use: Commercial: Motor Gasoline: Alternative Electricity and Transportation</t>
  </si>
  <si>
    <t>AEO.2026.ELECTRNP.CNSM_ENU_COMM_NA_MGS_NA_NA_QBTU.A</t>
  </si>
  <si>
    <t>Kerosene</t>
  </si>
  <si>
    <t>Energy Use: Commercial: Kerosene: Alternative Electricity and Transportation</t>
  </si>
  <si>
    <t>AEO.2026.ELECTRNP.CNSM_ENU_COMM_NA_KRS_NA_NA_QBTU.A</t>
  </si>
  <si>
    <t>Energy Use: Commercial: Distillate Fuel Oil: Alternative Electricity and Transportation</t>
  </si>
  <si>
    <t>AEO.2026.ELECTRNP.CNSM_ENU_COMM_NA_DFO_NA_NA_QBTU.A</t>
  </si>
  <si>
    <t>Energy Use: Commercial: Residual Fuel Oil: Alternative Electricity and Transportation</t>
  </si>
  <si>
    <t>AEO.2026.ELECTRNP.CNSM_ENU_COMM_NA_RFO_NA_NA_QBTU.A</t>
  </si>
  <si>
    <t>Energy Use: Commercial: Liquid Fuels Subtotal: Alternative Electricity and Transportation</t>
  </si>
  <si>
    <t>AEO.2026.ELECTRNP.CNSM_ENU_COMM_NA_LFL_NA_NA_QBTU.A</t>
  </si>
  <si>
    <t>Energy Use: Commercial: Natural Gas: Alternative Electricity and Transportation</t>
  </si>
  <si>
    <t>AEO.2026.ELECTRNP.CNSM_ENU_COMM_NA_NG_NA_NA_QBTU.A</t>
  </si>
  <si>
    <t>Energy Use: Commercial: Coal: Alternative Electricity and Transportation</t>
  </si>
  <si>
    <t>AEO.2026.ELECTRNP.CNSM_ENU_COMM_NA_CL_NA_NA_QBTU.A</t>
  </si>
  <si>
    <t>Energy Use: Commercial: Renewable Energy: Alternative Electricity and Transportation</t>
  </si>
  <si>
    <t>AEO.2026.ELECTRNP.CNSM_ENU_COMM_NA_REN_NA_NA_QBTU.A</t>
  </si>
  <si>
    <t>Purchased Electricity for Commercial Use</t>
  </si>
  <si>
    <t>Energy Use: Commercial: Electricity: Alternative Electricity and Transportation</t>
  </si>
  <si>
    <t>AEO.2026.ELECTRNP.CNSM_ENU_COMM_NA_ELC_NA_NA_QBTU.A</t>
  </si>
  <si>
    <t>Energy Use: Commercial: Delivered Energy: Alternative Electricity and Transportation</t>
  </si>
  <si>
    <t>AEO.2026.ELECTRNP.CNSM_ENU_COMM_NA_DELE_NA_NA_QBTU.A</t>
  </si>
  <si>
    <t>Energy Use: Commercial: Electricity Related Losses: Alternative Electricity and Transportation</t>
  </si>
  <si>
    <t>AEO.2026.ELECTRNP.CNSM_ENU_COMM_NA_ERL_NA_NA_QBTU.A</t>
  </si>
  <si>
    <t>Energy Use: Commercial: Total: Alternative Electricity and Transportation</t>
  </si>
  <si>
    <t>AEO.2026.ELECTRNP.CNSM_ENU_COMM_NA_TOT_NA_NA_QBTU.A</t>
  </si>
  <si>
    <t>Industrial</t>
  </si>
  <si>
    <t>Hydrocarbon Gas Liquids</t>
  </si>
  <si>
    <t>Energy Use: Industrial: Hydrocarbon Gas Liquids: Alternative Electricity and Transportation</t>
  </si>
  <si>
    <t>AEO.2026.ELECTRNP.CNSM_ENU_IDAL_NA_LPG_NA_NA_QBTU.A</t>
  </si>
  <si>
    <t>Energy Use: Industrial: Motor Gasoline: Alternative Electricity and Transportation</t>
  </si>
  <si>
    <t>AEO.2026.ELECTRNP.CNSM_ENU_IDAL_NA_MGS_NA_NA_QBTU.A</t>
  </si>
  <si>
    <t>Energy Use: Industrial: Distillate Fuel Oil: Alternative Electricity and Transportation</t>
  </si>
  <si>
    <t>AEO.2026.ELECTRNP.CNSM_ENU_IDAL_NA_DFO_NA_NA_QBTU.A</t>
  </si>
  <si>
    <t>Energy Use: Industrial: Residual Fuel Oil: Alternative Electricity and Transportation</t>
  </si>
  <si>
    <t>AEO.2026.ELECTRNP.CNSM_ENU_IDAL_NA_RFO_NA_NA_QBTU.A</t>
  </si>
  <si>
    <t>Petrochemical Feedstocks</t>
  </si>
  <si>
    <t>Energy Use: Industrial: Petrochemical Feedstocks: Alternative Electricity and Transportation</t>
  </si>
  <si>
    <t>AEO.2026.ELECTRNP.CNSM_ENU_IDAL_NA_PCF_NA_NA_QBTU.A</t>
  </si>
  <si>
    <t>Other Petroleum</t>
  </si>
  <si>
    <t>Energy Use: Industrial: Other Petroleum: Alternative Electricity and Transportation</t>
  </si>
  <si>
    <t>AEO.2026.ELECTRNP.CNSM_ENU_IDAL_NA_ONP_NA_NA_QBTU.A</t>
  </si>
  <si>
    <t>Energy Use: Industrial: Liquid Fuels Subtotal: Alternative Electricity and Transportation</t>
  </si>
  <si>
    <t>AEO.2026.ELECTRNP.CNSM_ENU_IDAL_NA_LFL_NA_NA_QBTU.A</t>
  </si>
  <si>
    <t>Energy Use: Industrial: Natural Gas: Alternative Electricity and Transportation</t>
  </si>
  <si>
    <t>AEO.2026.ELECTRNP.CNSM_ENU_IDAL_NA_NG_NA_NA_QBTU.A</t>
  </si>
  <si>
    <t>Lease and Plant Fuel</t>
  </si>
  <si>
    <t>Energy Use: Industrial: Lease and Plant Fuel: Alternative Electricity and Transportation</t>
  </si>
  <si>
    <t>AEO.2026.ELECTRNP.CNSM_ENU_IDAL_NA_LSAPFL_NA_NA_QBTU.A</t>
  </si>
  <si>
    <t>Natural Gas Subtotal</t>
  </si>
  <si>
    <t>Energy Use: Industrial: Natural Gas Subtotal: Alternative Electricity and Transportation</t>
  </si>
  <si>
    <t>AEO.2026.ELECTRNP.CNSM_ENU_IDAL_NA_NGS_NA_NA_QBTU.A</t>
  </si>
  <si>
    <t>Metallurgical Coal</t>
  </si>
  <si>
    <t>Energy Use: Industrial: Metallurgical Coal: Alternative Electricity and Transportation</t>
  </si>
  <si>
    <t>AEO.2026.ELECTRNP.CNSM_ENU_IDAL_NA_MTC_NA_NA_QBTU.A</t>
  </si>
  <si>
    <t>Other Industrial Coal</t>
  </si>
  <si>
    <t>Energy Use: Industrial: Other Industrial Coal: Alternative Electricity and Transportation</t>
  </si>
  <si>
    <t>AEO.2026.ELECTRNP.CNSM_ENU_IDAL_NA_OIC_NA_NA_QBTU.A</t>
  </si>
  <si>
    <t>Net Coal Coke Imports</t>
  </si>
  <si>
    <t>Energy Use: Industrial: Net Coal Coke Imports: Alternative Electricity and Transportation</t>
  </si>
  <si>
    <t>AEO.2026.ELECTRNP.CNSM_ENU_IDAL_NA_NCC_NA_NA_QBTU.A</t>
  </si>
  <si>
    <t>Coal Subtotal</t>
  </si>
  <si>
    <t>Energy Use: Industrial: Coal Subtotal: Alternative Electricity and Transportation</t>
  </si>
  <si>
    <t>AEO.2026.ELECTRNP.CNSM_ENU_IDAL_NA_COS_NA_NA_QBTU.A</t>
  </si>
  <si>
    <t>Biofuels Heat and Coproducts</t>
  </si>
  <si>
    <t>Energy Use: Industrial: Biofuels Heat and Coproducts: Alternative Electricity and Transportation</t>
  </si>
  <si>
    <t>AEO.2026.ELECTRNP.CNSM_ENU_IDAL_NA_BFH_NA_NA_QBTU.A</t>
  </si>
  <si>
    <t>Energy Use: Industrial: Renewable Energy: Alternative Electricity and Transportation</t>
  </si>
  <si>
    <t>AEO.2026.ELECTRNP.CNSM_ENU_IDAL_NA_REN_NA_NA_QBTU.A</t>
  </si>
  <si>
    <t>Energy Use: Industrial: Hydrogen: Alternative Electricity and Transportation</t>
  </si>
  <si>
    <t>AEO.2026.ELECTRNP.CNSM_ENU_IDAL_NA_HDG_NA_NA_QBTU.A</t>
  </si>
  <si>
    <t>Purchased Electricity for Industrial Use</t>
  </si>
  <si>
    <t>Energy Use: Industrial: Electricity: Alternative Electricity and Transportation</t>
  </si>
  <si>
    <t>AEO.2026.ELECTRNP.CNSM_ENU_IDAL_NA_ELC_NA_NA_QBTU.A</t>
  </si>
  <si>
    <t>Energy Use: Industrial: Delivered Energy: Alternative Electricity and Transportation</t>
  </si>
  <si>
    <t>AEO.2026.ELECTRNP.CNSM_ENU_IDAL_NA_DELE_NA_NA_QBTU.A</t>
  </si>
  <si>
    <t>Energy Use: Industrial: Electricity Related Losses: Alternative Electricity and Transportation</t>
  </si>
  <si>
    <t>AEO.2026.ELECTRNP.CNSM_ENU_IDAL_NA_ERL_NA_NA_QBTU.A</t>
  </si>
  <si>
    <t>Hydrogen-Related Losses</t>
  </si>
  <si>
    <t>Energy Use: Industrial: Hydrogen Related Losses: Alternative Electricity and Transportation</t>
  </si>
  <si>
    <t>AEO.2026.ELECTRNP.CNSM_ENU_IDAL_NA_H2RELLOS_NA_NA_QBTU.A</t>
  </si>
  <si>
    <t>Energy Use: Industrial: Total: Alternative Electricity and Transportation</t>
  </si>
  <si>
    <t>AEO.2026.ELECTRNP.CNSM_ENU_IDAL_NA_TOT_NA_NA_QBTU.A</t>
  </si>
  <si>
    <t>Energy Use: Transportation: Propane: Alternative Electricity and Transportation</t>
  </si>
  <si>
    <t>AEO.2026.ELECTRNP.CNSM_ENU_TRN_NA_PROP_NA_NA_QBTU.A</t>
  </si>
  <si>
    <t>Energy Use: Transportation: Motor Gasoline: Alternative Electricity and Transportation</t>
  </si>
  <si>
    <t>AEO.2026.ELECTRNP.CNSM_ENU_TRN_NA_MGS_NA_NA_QBTU.A</t>
  </si>
  <si>
    <t>of which: E85</t>
  </si>
  <si>
    <t>Energy Use: Transportation: E85: Alternative Electricity and Transportation</t>
  </si>
  <si>
    <t>AEO.2026.ELECTRNP.CNSM_ENU_TRN_NA_E85_NA_NA_QBTU.A</t>
  </si>
  <si>
    <t>Energy Use: Transportation: Jet Fuel: Alternative Electricity and Transportation</t>
  </si>
  <si>
    <t>AEO.2026.ELECTRNP.CNSM_ENU_TRN_NA_JFL_NA_NA_QBTU.A</t>
  </si>
  <si>
    <t>Energy Use: Transportation: Distillate Fuel Oil: Alternative Electricity and Transportation</t>
  </si>
  <si>
    <t>AEO.2026.ELECTRNP.CNSM_ENU_TRN_NA_DFO_NA_NA_QBTU.A</t>
  </si>
  <si>
    <t>Energy Use: Transportation: Residual Fuel Oil: Alternative Electricity and Transportation</t>
  </si>
  <si>
    <t>AEO.2026.ELECTRNP.CNSM_ENU_TRN_NA_RFO_NA_NA_QBTU.A</t>
  </si>
  <si>
    <t>Energy Use: Transportation: Other Petroleum: Alternative Electricity and Transportation</t>
  </si>
  <si>
    <t>AEO.2026.ELECTRNP.CNSM_ENU_TRN_NA_ONP_NA_NA_QBTU.A</t>
  </si>
  <si>
    <t>Energy Use: Transportation: Liquid Fuels Subtotal: Alternative Electricity and Transportation</t>
  </si>
  <si>
    <t>AEO.2026.ELECTRNP.CNSM_ENU_TRN_NA_LFL_NA_NA_QBTU.A</t>
  </si>
  <si>
    <t>Pipeline and Distribution Fuel Natural Gas</t>
  </si>
  <si>
    <t>Energy Use: Transportation: Pipeline Fuel Natural Gas: Alternative Electricity and Transportation</t>
  </si>
  <si>
    <t>AEO.2026.ELECTRNP.CNSM_ENU_TRN_NA_PFN_NA_NA_QBTU.A</t>
  </si>
  <si>
    <t>Natural Gas to Liquefy Gas for Export</t>
  </si>
  <si>
    <t>Energy Use: Transportation: Liquefaction: Alternative Electricity and Transportation</t>
  </si>
  <si>
    <t>AEO.2026.ELECTRNP.CNSM_ENU_IDAL_NA_LQFCT_NA_NA_QBTU.A</t>
  </si>
  <si>
    <t>Compressed / Liquefied Natural Gas</t>
  </si>
  <si>
    <t>Energy Use: Transportation: Natural Gas: Alternative Electricity and Transportation</t>
  </si>
  <si>
    <t>AEO.2026.ELECTRNP.CNSM_ENU_TRN_NA_NG_NA_NA_QBTU.A</t>
  </si>
  <si>
    <t>Energy Use: Transportation: Hydrogen: Alternative Electricity and Transportation</t>
  </si>
  <si>
    <t>AEO.2026.ELECTRNP.CNSM_ENU_TRN_NA_HDG_NA_NA_QBTU.A</t>
  </si>
  <si>
    <t>Purchased Electricity for Transportation Use</t>
  </si>
  <si>
    <t>Energy Use: Transportation: Electricity: Alternative Electricity and Transportation</t>
  </si>
  <si>
    <t>AEO.2026.ELECTRNP.CNSM_ENU_TRN_NA_ELC_NA_NA_QBTU.A</t>
  </si>
  <si>
    <t>Electric Vehicle Charging (Residential)</t>
  </si>
  <si>
    <t>Energy Use: Transportation: EV Charging (Residential): Alternative Electricity and Transportation</t>
  </si>
  <si>
    <t>AEO.2026.ELECTRNP.CNSM_ENU_TRN_NA_EVCHRGRES_NA_NA_QBTU.A</t>
  </si>
  <si>
    <t>Electric Vehicle Charging (Commercial)</t>
  </si>
  <si>
    <t>Energy Use: Transportation: EV Charging (Commercial): Alternative Electricity and Transportation</t>
  </si>
  <si>
    <t>AEO.2026.ELECTRNP.CNSM_ENU_TRN_NA_EVCHRGCOM_NA_NA_QBTU.A</t>
  </si>
  <si>
    <t>Passenger Rail</t>
  </si>
  <si>
    <t>Energy Use: Transportation: Passenger Rail: Alternative Electricity and Transportation</t>
  </si>
  <si>
    <t>AEO.2026.ELECTRNP.CNSM_ENU_TRN_NA_PSGRAIL_NA_NA_QBTU.A</t>
  </si>
  <si>
    <t>Energy Use: Transportation: Delivered Energy: Alternative Electricity and Transportation</t>
  </si>
  <si>
    <t>AEO.2026.ELECTRNP.CNSM_ENU_TRN_NA_DELE_NA_NA_QBTU.A</t>
  </si>
  <si>
    <t>Energy Use: Transportation: Electricity Related Losses: Alternative Electricity and Transportation</t>
  </si>
  <si>
    <t>AEO.2026.ELECTRNP.CNSM_ENU_TRN_NA_ERL_NA_NA_QBTU.A</t>
  </si>
  <si>
    <t>Energy Use: Transportation: Hydrogen Related Losses: Alternative Electricity and Transportation</t>
  </si>
  <si>
    <t>AEO.2026.ELECTRNP.CNSM_ENU_TRN_NA_H2RELLOS_NA_NA_QBTU.A</t>
  </si>
  <si>
    <t>Energy Use: Transportation: Total: Alternative Electricity and Transportation</t>
  </si>
  <si>
    <t>AEO.2026.ELECTRNP.CNSM_ENU_TRN_NA_TOT_NA_NA_QBTU.A</t>
  </si>
  <si>
    <t>Unspecified Sector</t>
  </si>
  <si>
    <t>Energy Use: Unspecified: Total: Alternative Electricity and Transportation</t>
  </si>
  <si>
    <t>AEO.2026.ELECTRNP.CNSM_ENU_OTH_NA_TOT_NA_NA_QBTU.A</t>
  </si>
  <si>
    <t>- -</t>
  </si>
  <si>
    <t>Delivered Energy Consumption</t>
  </si>
  <si>
    <t xml:space="preserve"> All Sectors</t>
  </si>
  <si>
    <t>Liquefied Petroleum Gases and Other</t>
  </si>
  <si>
    <t>Energy Use: Delivered: All Sectors: Liquefied Petroleum Gases: Alternative Electricity and Transportation</t>
  </si>
  <si>
    <t>AEO.2026.ELECTRNP.CNSM_ENU_ALLS_NA_LPG_DELV_NA_QBTU.A</t>
  </si>
  <si>
    <t>Energy Use: Delivered: All Sectors: Motor Gasoline: Alternative Electricity and Transportation</t>
  </si>
  <si>
    <t>AEO.2026.ELECTRNP.CNSM_ENU_ALLS_NA_MGS_DELV_NA_QBTU.A</t>
  </si>
  <si>
    <t>Energy Use: Delivered: All Sectors: E85: Alternative Electricity and Transportation</t>
  </si>
  <si>
    <t>AEO.2026.ELECTRNP.CNSM_ENU_ALLS_NA_E85_DELV_NA_QBTU.A</t>
  </si>
  <si>
    <t>Energy Use: Delivered: All Sectors: Jet Fuel: Alternative Electricity and Transportation</t>
  </si>
  <si>
    <t>AEO.2026.ELECTRNP.CNSM_ENU_ALLS_NA_JFL_DELV_NA_QBTU.A</t>
  </si>
  <si>
    <t>Energy Use: Delivered: All Sectors: Kerosene: Alternative Electricity and Transportation</t>
  </si>
  <si>
    <t>AEO.2026.ELECTRNP.CNSM_ENU_ALLS_NA_KRS_DELV_NA_QBTU.A</t>
  </si>
  <si>
    <t>Energy Use: Delivered: All Sectors: Distillate Fuel Oil: Alternative Electricity and Transportation</t>
  </si>
  <si>
    <t>AEO.2026.ELECTRNP.CNSM_ENU_ALLS_NA_DFO_DELV_NA_QBTU.A</t>
  </si>
  <si>
    <t>Energy Use: Delivered: All Sectors: Residual Fuel Oil: Alternative Electricity and Transportation</t>
  </si>
  <si>
    <t>AEO.2026.ELECTRNP.CNSM_ENU_ALLS_NA_RFO_DELV_NA_QBTU.A</t>
  </si>
  <si>
    <t>Energy Use: Delivered: All Sectors: Petrochemical Feedstocks: Alternative Electricity and Transportation</t>
  </si>
  <si>
    <t>AEO.2026.ELECTRNP.CNSM_ENU_ALLS_NA_PCF_DELV_NA_QBTU.A</t>
  </si>
  <si>
    <t>Energy Use: Delivered: All Sectors: Other Petroleum: Alternative Electricity and Transportation</t>
  </si>
  <si>
    <t>AEO.2026.ELECTRNP.CNSM_ENU_ALLS_NA_ONP_DELV_NA_QBTU.A</t>
  </si>
  <si>
    <t>Energy Use: Delivered: All Sectors: Liquid Fuels Subtotal: Alternative Electricity and Transportation</t>
  </si>
  <si>
    <t>AEO.2026.ELECTRNP.CNSM_ENU_ALLS_NA_LFL_DELV_NA_QBTU.A</t>
  </si>
  <si>
    <t>Energy Use: Delivered: All Sectors: Natural Gas: Alternative Electricity and Transportation</t>
  </si>
  <si>
    <t>AEO.2026.ELECTRNP.CNSM_ENU_ALLS_NA_NG_DELV_NA_QBTU.A</t>
  </si>
  <si>
    <t>Energy Use: Delivered: All Sectors: Lease and Plant Fuel: Alternative Electricity and Transportation</t>
  </si>
  <si>
    <t>AEO.2026.ELECTRNP.CNSM_ENU_ALLS_NA_LSAPFL_DELV_NA_QBTU.A</t>
  </si>
  <si>
    <t>Energy Use: Delivered: All Sectors: Liquefaction: Alternative Electricity and Transportation</t>
  </si>
  <si>
    <t>AEO.2026.ELECTRNP.CNSM_ENU_ALLS_NA_LQFCT_DELV_NA_QBTU.A</t>
  </si>
  <si>
    <t>Energy Use: Delivered: All Sectors: Pipeline Natural Gas: Alternative Electricity and Transportation</t>
  </si>
  <si>
    <t>AEO.2026.ELECTRNP.CNSM_ENU_ALLS_NA_PPN_DELV_NA_QBTU.A</t>
  </si>
  <si>
    <t>Energy Use: Delivered: All Sectors: Natural Gas Subtotal: Alternative Electricity and Transportation</t>
  </si>
  <si>
    <t>AEO.2026.ELECTRNP.CNSM_ENU_ALLS_NA_NGS_DELV_NA_QBTU.A</t>
  </si>
  <si>
    <t>Energy Use: Delivered: All Sectors: Metallurgical Coal: Alternative Electricity and Transportation</t>
  </si>
  <si>
    <t>AEO.2026.ELECTRNP.CNSM_ENU_ALLS_NA_MTC_DELV_NA_QBTU.A</t>
  </si>
  <si>
    <t>Other Coal</t>
  </si>
  <si>
    <t>Energy Use: Delivered: All Sectors: Other Coal: Alternative Electricity and Transportation</t>
  </si>
  <si>
    <t>AEO.2026.ELECTRNP.CNSM_ENU_ALLS_NA_OCA_DELV_NA_QBTU.A</t>
  </si>
  <si>
    <t>Energy Use: Delivered: All Sectors: Net Coal Coke Imports: Alternative Electricity and Transportation</t>
  </si>
  <si>
    <t>AEO.2026.ELECTRNP.CNSM_ENU_ALLS_NA_NCC_DELV_NA_QBTU.A</t>
  </si>
  <si>
    <t>Energy Use: Delivered: All Sectors: Coal Subtotal: Alternative Electricity and Transportation</t>
  </si>
  <si>
    <t>AEO.2026.ELECTRNP.CNSM_ENU_ALLS_NA_COS_DELV_NA_QBTU.A</t>
  </si>
  <si>
    <t>Energy Use: Delivered: All Sectors: Biofuels Heat and Coproducts: Alternative Electricity and Transportation</t>
  </si>
  <si>
    <t>AEO.2026.ELECTRNP.CNSM_ENU_ALLS_NA_BFH_DELV_NA_QBTU.A</t>
  </si>
  <si>
    <t>Energy Use: Delivered: All Sectors: Renewable Energy: Alternative Electricity and Transportation</t>
  </si>
  <si>
    <t>AEO.2026.ELECTRNP.CNSM_ENU_ALLS_NA_REN_DELV_NA_QBTU.A</t>
  </si>
  <si>
    <t>Energy Use: Delivered: All Sectors: Hydrogen: Alternative Electricity and Transportation</t>
  </si>
  <si>
    <t>AEO.2026.ELECTRNP.CNSM_ENU_ALLS_NA_HDG_DELV_NA_QBTU.A</t>
  </si>
  <si>
    <t>Purchased Electricity</t>
  </si>
  <si>
    <t>Energy Use: Delivered: All Sectors: Electricity: Alternative Electricity and Transportation</t>
  </si>
  <si>
    <t>AEO.2026.ELECTRNP.CNSM_ENU_ALLS_NA_ELC_DELV_NA_QBTU.A</t>
  </si>
  <si>
    <t>Energy Use: Delivered: All Sectors: Delivered Energy: Alternative Electricity and Transportation</t>
  </si>
  <si>
    <t>AEO.2026.ELECTRNP.CNSM_ENU_ALLS_NA_DELE_DELV_NA_QBTU.A</t>
  </si>
  <si>
    <t>Energy Use: Delivered: All Sectors: Electricity Related Losses: Alternative Electricity and Transportation</t>
  </si>
  <si>
    <t>AEO.2026.ELECTRNP.CNSM_ENU_ALLS_NA_ERL_DELV_NA_QBTU.A</t>
  </si>
  <si>
    <t>Energy Use: Delivered: All Sectors: Hydrogen Related Losses: Alternative Electricity and Transportation</t>
  </si>
  <si>
    <t>AEO.2026.ELECTRNP.CNSM_ENU_ALLS_NA_H2RELLOS_DELV_NA_QBTU.A</t>
  </si>
  <si>
    <t>Energy Use: Delivered: All Sectors: Total: Alternative Electricity and Transportation</t>
  </si>
  <si>
    <t>AEO.2026.ELECTRNP.CNSM_ENU_ALLS_NA_TOT_NA_NA_QBTU.A</t>
  </si>
  <si>
    <t>Electric Power</t>
  </si>
  <si>
    <t>Energy Use: Electric Power: Distillate Fuel Oil: Alternative Electricity and Transportation</t>
  </si>
  <si>
    <t>AEO.2026.ELECTRNP.CNSM_ENU_ELEP_NA_DFO_NA_NA_QBTU.A</t>
  </si>
  <si>
    <t>Energy Use: Electric Power: Residual Fuel Oil: Alternative Electricity and Transportation</t>
  </si>
  <si>
    <t>AEO.2026.ELECTRNP.CNSM_ENU_ELEP_NA_RFO_NA_NA_QBTU.A</t>
  </si>
  <si>
    <t>Energy Use: Electric Power: Liquid Fuels Subtotal: Alternative Electricity and Transportation</t>
  </si>
  <si>
    <t>AEO.2026.ELECTRNP.CNSM_ENU_ELEP_NA_LFL_NA_NA_QBTU.A</t>
  </si>
  <si>
    <t>Energy Use: Electric Power: Natural Gas: Alternative Electricity and Transportation</t>
  </si>
  <si>
    <t>AEO.2026.ELECTRNP.CNSM_ENU_ELEP_NA_NG_NA_NA_QBTU.A</t>
  </si>
  <si>
    <t>Steam Coal</t>
  </si>
  <si>
    <t>Energy Use: Electric Power: Steam Coal: Alternative Electricity and Transportation</t>
  </si>
  <si>
    <t>AEO.2026.ELECTRNP.CNSM_ENU_ELEP_NA_STC_NA_NA_QBTU.A</t>
  </si>
  <si>
    <t>Nuclear / Uranium</t>
  </si>
  <si>
    <t>Energy Use: Electric Power: Nuclear: Alternative Electricity and Transportation</t>
  </si>
  <si>
    <t>AEO.2026.ELECTRNP.CNSM_ENU_ELEP_NA_NUC_NA_NA_QBTU.A</t>
  </si>
  <si>
    <t>Energy Use: Electric Power: Renewable Energy: Alternative Electricity and Transportation</t>
  </si>
  <si>
    <t>AEO.2026.ELECTRNP.CNSM_ENU_ELEP_NA_REN_NA_NA_QBTU.A</t>
  </si>
  <si>
    <t>Energy Use: Electric Power: Hydrogen: Alternative Electricity and Transportation</t>
  </si>
  <si>
    <t>AEO.2026.ELECTRNP.CNSM_ENU_ELEP_NA_HDG_NA_NA_QBTU.A</t>
  </si>
  <si>
    <t>Non-biogenic Municipal Waste</t>
  </si>
  <si>
    <t>Energy Use: Electric Power: Non-biogenic Municipal Waste: Alternative Electricity and Transportation</t>
  </si>
  <si>
    <t>AEO.2026.ELECTRNP.CNSM_ENU_ELEP_NA_NBMSW_NA_NA_QBTU.A</t>
  </si>
  <si>
    <t>Electricity Imports</t>
  </si>
  <si>
    <t>Energy Use: Electric Power: Electricity Imports: Alternative Electricity and Transportation</t>
  </si>
  <si>
    <t>AEO.2026.ELECTRNP.CNSM_ENU_ELEP_NA_ELI_NA_NA_QBTU.A</t>
  </si>
  <si>
    <t>Total Energy</t>
  </si>
  <si>
    <t>Energy Use: Electric Power: Total Energy: Alternative Electricity and Transportation</t>
  </si>
  <si>
    <t>AEO.2026.ELECTRNP.CNSM_ENU_ELEP_NA_TEN_NA_NA_QBTU.A</t>
  </si>
  <si>
    <t>Energy Use: Electric Power: Hydrogen Related Losses: Alternative Electricity and Transportation</t>
  </si>
  <si>
    <t>AEO.2026.ELECTRNP.CNSM_ENU_ELEP_NA_H2RELLOS_NA_NA_QBTU.A</t>
  </si>
  <si>
    <t>Energy Use: Electric Power: Total: Alternative Electricity and Transportation</t>
  </si>
  <si>
    <t>AEO.2026.ELECTRNP.CNSM_ENU_ELEP_NA_TOT_NA_NA_QBTU.A</t>
  </si>
  <si>
    <t>Industrial: Hydrogen Production</t>
  </si>
  <si>
    <t>Energy Use: Industrial: Hydrogen Production: Natural Gas: Alternative Electricity and Transportation</t>
  </si>
  <si>
    <t>AEO.2026.ELECTRNP.INDH2_ENU_TEN_NA_NGAS_NA_NA_QBTU.A</t>
  </si>
  <si>
    <t>Energy Use: Industrial: Hydrogen Production: Purchased Electricity: Alternative Electricity and Transportation</t>
  </si>
  <si>
    <t>AEO.2026.ELECTRNP.INDH2_ENU_TEN_NA_PURCHELEC_NA_NA_QBTU.A</t>
  </si>
  <si>
    <t>Byproduct Hydrogen</t>
  </si>
  <si>
    <t>Energy Use: Alternative Electricity and Transportation</t>
  </si>
  <si>
    <t>AEO.2026.ELECTRNP.INDH2_ENU_TEN_NA_NA_NA_NA_NA.A</t>
  </si>
  <si>
    <t>Energy Use: Industrial: Hydrogen Production: Total Energy: Alternative Electricity and Transportation</t>
  </si>
  <si>
    <t>AEO.2026.ELECTRNP.INDH2_ENU_TEN_NA_TEN_NA_NA_QBTU.A</t>
  </si>
  <si>
    <t>Energy Use: Industrial: Hydrogen Production: Electricity Related Losses: Alternative Electricity and Transportation</t>
  </si>
  <si>
    <t>AEO.2026.ELECTRNP.INDH2_ENU_TEN_NA_ELC_NA_NA_QBTU.A</t>
  </si>
  <si>
    <t>Energy Use: Industrial: Hydrogen Production: Total: Alternative Electricity and Transportation</t>
  </si>
  <si>
    <t>AEO.2026.ELECTRNP.INDH2_ENU_TEN_NA_TOT_NA_NA_QBTU.A</t>
  </si>
  <si>
    <t>Total Energy Consumption</t>
  </si>
  <si>
    <t>Energy Use: Total: Liquefied Petroleum Gases: Alternative Electricity and Transportation</t>
  </si>
  <si>
    <t>AEO.2026.ELECTRNP.CNSM_ENU_TEN_NA_LPG_NA_NA_QBTU.A</t>
  </si>
  <si>
    <t>Energy Use: Total: Motor Gasoline: Alternative Electricity and Transportation</t>
  </si>
  <si>
    <t>AEO.2026.ELECTRNP.CNSM_ENU_TEN_NA_MGS_NA_NA_QBTU.A</t>
  </si>
  <si>
    <t>Energy Use: Total: E85: Alternative Electricity and Transportation</t>
  </si>
  <si>
    <t>AEO.2026.ELECTRNP.CNSM_ENU_TEN_NA_E85_NA_NA_QBTU.A</t>
  </si>
  <si>
    <t>Energy Use: Total: Jet Fuel: Alternative Electricity and Transportation</t>
  </si>
  <si>
    <t>AEO.2026.ELECTRNP.CNSM_ENU_TEN_NA_JFL_NA_NA_QBTU.A</t>
  </si>
  <si>
    <t>Energy Use: Total: Kerosene: Alternative Electricity and Transportation</t>
  </si>
  <si>
    <t>AEO.2026.ELECTRNP.CNSM_ENU_TEN_NA_KRS_NA_NA_QBTU.A</t>
  </si>
  <si>
    <t>Energy Use: Total: Distillate Fuel Oil: Alternative Electricity and Transportation</t>
  </si>
  <si>
    <t>AEO.2026.ELECTRNP.CNSM_ENU_TEN_NA_DFO_NA_NA_QBTU.A</t>
  </si>
  <si>
    <t>Energy Use: Total: Residual Fuel Oil: Alternative Electricity and Transportation</t>
  </si>
  <si>
    <t>AEO.2026.ELECTRNP.CNSM_ENU_TEN_NA_RFO_NA_NA_QBTU.A</t>
  </si>
  <si>
    <t>Energy Use: Total: Petrochemical Feedstocks: Alternative Electricity and Transportation</t>
  </si>
  <si>
    <t>AEO.2026.ELECTRNP.CNSM_ENU_TEN_NA_PCF_NA_NA_QBTU.A</t>
  </si>
  <si>
    <t>Energy Use: Total: Other Petroleum: Alternative Electricity and Transportation</t>
  </si>
  <si>
    <t>AEO.2026.ELECTRNP.CNSM_ENU_TEN_NA_ONP_NA_NA_QBTU.A</t>
  </si>
  <si>
    <t>Energy Use: Total: Liquid Fuels Subtotal: Alternative Electricity and Transportation</t>
  </si>
  <si>
    <t>AEO.2026.ELECTRNP.CNSM_ENU_TEN_NA_LFL_NA_NA_QBTU.A</t>
  </si>
  <si>
    <t>Energy Use: Total: Natural Gas: Alternative Electricity and Transportation</t>
  </si>
  <si>
    <t>AEO.2026.ELECTRNP.CNSM_ENU_TEN_NA_NG_NA_NA_QBTU.A</t>
  </si>
  <si>
    <t>Energy Use: Total: Lease and Plant Fuel: Alternative Electricity and Transportation</t>
  </si>
  <si>
    <t>AEO.2026.ELECTRNP.CNSM_ENU_TEN_NA_LSAPFL_NA_NA_QBTU.A</t>
  </si>
  <si>
    <t>Energy Use: Total: Liquefaction: Alternative Electricity and Transportation</t>
  </si>
  <si>
    <t>AEO.2026.ELECTRNP.CNSM_ENU_TEN_NA_LQFCT_NA_NA_QBTU.A</t>
  </si>
  <si>
    <t>Energy Use: Total: Pipeline Natural Gas: Alternative Electricity and Transportation</t>
  </si>
  <si>
    <t>AEO.2026.ELECTRNP.CNSM_ENU_TEN_NA_PPN_NA_NA_QBTU.A</t>
  </si>
  <si>
    <t>Energy Use: Total: Natural Gas Subtotal: Alternative Electricity and Transportation</t>
  </si>
  <si>
    <t>AEO.2026.ELECTRNP.CNSM_ENU_TEN_NA_NGS_NA_NA_QBTU.A</t>
  </si>
  <si>
    <t>Energy Use: Total: Metallurgical Coal: Alternative Electricity and Transportation</t>
  </si>
  <si>
    <t>AEO.2026.ELECTRNP.CNSM_ENU_TEN_NA_MTC_NA_NA_QBTU.A</t>
  </si>
  <si>
    <t>Energy Use: Total: Other Coal: Alternative Electricity and Transportation</t>
  </si>
  <si>
    <t>AEO.2026.ELECTRNP.CNSM_ENU_TEN_NA_OCA_NA_NA_QBTU.A</t>
  </si>
  <si>
    <t>Energy Use: Total: Net Coal Coke Imports: Alternative Electricity and Transportation</t>
  </si>
  <si>
    <t>AEO.2026.ELECTRNP.CNSM_ENU_TEN_NA_NCC_NA_NA_QBTU.A</t>
  </si>
  <si>
    <t>Energy Use: Total: Coal Subtotal: Alternative Electricity and Transportation</t>
  </si>
  <si>
    <t>AEO.2026.ELECTRNP.CNSM_ENU_TEN_NA_COS_NA_NA_QBTU.A</t>
  </si>
  <si>
    <t>Energy Use: Total: Nuclear: Alternative Electricity and Transportation</t>
  </si>
  <si>
    <t>AEO.2026.ELECTRNP.CNSM_ENU_TEN_NA_NUC_NA_NA_QBTU.A</t>
  </si>
  <si>
    <t>Energy Use: Total: Biofuels Heat and Coproducts: Alternative Electricity and Transportation</t>
  </si>
  <si>
    <t>AEO.2026.ELECTRNP.CNSM_ENU_TEN_NA_BFH_NA_NA_QBTU.A</t>
  </si>
  <si>
    <t>Energy Use: Total: Renewable Energy: Alternative Electricity and Transportation</t>
  </si>
  <si>
    <t>AEO.2026.ELECTRNP.CNSM_ENU_TEN_NA_REN_NA_NA_QBTU.A</t>
  </si>
  <si>
    <t>Energy Use: Total: Non-biogenic Municipal Waste: Alternative Electricity and Transportation</t>
  </si>
  <si>
    <t>AEO.2026.ELECTRNP.CNSM_ENU_TEN_NA_NBMSW_NA_NA_QBTU.A</t>
  </si>
  <si>
    <t>Energy Use: Total: Electricity Imports: Alternative Electricity and Transportation</t>
  </si>
  <si>
    <t>AEO.2026.ELECTRNP.CNSM_ENU_TEN_NA_ELI_NA_NA_QBTU.A</t>
  </si>
  <si>
    <t>Energy Use: Total: Byproduct Hydrogen: Alternative Electricity and Transportation</t>
  </si>
  <si>
    <t>AEO.2026.ELECTRNP.CNSM_ENU_BYPRDH2_NA_ELI_NA_NA_QBTU.A</t>
  </si>
  <si>
    <t>Energy Use: Total: Total: Alternative Electricity and Transportation</t>
  </si>
  <si>
    <t>AEO.2026.ELECTRNP.CNSM_ENU_TEN_NA_TOT_NA_NA_QBTU.A</t>
  </si>
  <si>
    <t>Delivered Energy Use</t>
  </si>
  <si>
    <t>Energy Use &amp; Related Statistics: Delivered Energy Use: Alternative Electricity and Transportation</t>
  </si>
  <si>
    <t>AEO.2026.ELECTRNP.CNSM_DEU_TOTD_NA_DEU_NA_NA_QBTU.A</t>
  </si>
  <si>
    <t>Total Energy Use</t>
  </si>
  <si>
    <t>Energy Use &amp; Related Statistics: Total Energy Use: Alternative Electricity and Transportation</t>
  </si>
  <si>
    <t>AEO.2026.ELECTRNP.CNSM_ENU_TEN_NA_TEU_NA_NA_QBTU.A</t>
  </si>
  <si>
    <t>Ethanol (denatured) Consumed in Motor Gasoline and E85</t>
  </si>
  <si>
    <t>Energy Use &amp; Related Statistics: Ethanol Consumed in Motor Gasoline and E85: Alternative Electricity and Transportation</t>
  </si>
  <si>
    <t>AEO.2026.ELECTRNP.CNSM_ENU_NA_NA_EM1_NA_NA_QBTU.A</t>
  </si>
  <si>
    <t>Population (millions)</t>
  </si>
  <si>
    <t>Energy Use &amp; Related Statistics: Population: Alternative Electricity and Transportation</t>
  </si>
  <si>
    <t>AEO.2026.ELECTRNP.DMG_POP_NA_NA_NA_NA_NA_MILL.A</t>
  </si>
  <si>
    <t>millions</t>
  </si>
  <si>
    <t>Gross Domestic Product (billion 2012 dollars)</t>
  </si>
  <si>
    <t>Energy Use &amp; Related Statistics: Gross Domestic Product: Alternative Electricity and Transportation</t>
  </si>
  <si>
    <t>AEO.2026.ELECTRNP.KEI_GDP_NA_NA_NA_NA_NA_BLNY09DLR.A</t>
  </si>
  <si>
    <t>billion 2012 $</t>
  </si>
  <si>
    <t>Carbon Dioxide Emissions (million metric</t>
  </si>
  <si>
    <t>tons CO2)</t>
  </si>
  <si>
    <t>Energy Use &amp; Related Statistics: Carbon Dioxide Emissions: Alternative Electricity and Transportation</t>
  </si>
  <si>
    <t>AEO.2026.ELECTRNP.EMI_CO2_NA_NA_NA_NA_NA_MILLMTCO2EQ.A</t>
  </si>
  <si>
    <t>MMmt carbon dioxide</t>
  </si>
  <si>
    <t>billion nom $</t>
  </si>
  <si>
    <t>AEO.2026.ELECTRNP.EXPD_NOM_TEN_NA_NA_NA_NA_BLNNOMDLR.A</t>
  </si>
  <si>
    <t>Energy Expenditures: Nominal: Alternative Electricity and Transportation</t>
  </si>
  <si>
    <t>Total Expenditures</t>
  </si>
  <si>
    <t>AEO.2026.ELECTRNP.EXPD_NOM_TRN_NA_RNW_NA_NA_BLNNOMDLR.A</t>
  </si>
  <si>
    <t>Energy Expenditures: Nominal: Renewable Transportation: Alternative Electricity and Transportation</t>
  </si>
  <si>
    <t>Transportation Renewable Expenditures</t>
  </si>
  <si>
    <t>AEO.2026.ELECTRNP.EXPD_NOM_TEN_NA_NRN_NA_NA_BLNNOMDLR.A</t>
  </si>
  <si>
    <t>Energy Expenditures: Nominal: Total Non-Renewable: Alternative Electricity and Transportation</t>
  </si>
  <si>
    <t>Total Non-Renewable Expenditures</t>
  </si>
  <si>
    <t>AEO.2026.ELECTRNP.EXPD_NOM_TRN_NA_NRN_NA_NA_BLNNOMDLR.A</t>
  </si>
  <si>
    <t>Energy Expenditures: Nominal: Non-Renewable Transportation: Alternative Electricity and Transportation</t>
  </si>
  <si>
    <t>AEO.2026.ELECTRNP.EXPD_NOM_IDAL_NA_NRN_NA_NA_BLNNOMDLR.A</t>
  </si>
  <si>
    <t>Energy Expenditures: Nominal: Non-Renewable Industrial: Alternative Electricity and Transportation</t>
  </si>
  <si>
    <t>AEO.2026.ELECTRNP.EXPD_NOM_COMM_NA_NRN_NA_NA_BLNNOMDLR.A</t>
  </si>
  <si>
    <t>Energy Expenditures: Nominal: Non-Renewable Commercial: Alternative Electricity and Transportation</t>
  </si>
  <si>
    <t>AEO.2026.ELECTRNP.EXPD_NOM_RESD_NA_NRN_NA_NA_BLNNOMDLR.A</t>
  </si>
  <si>
    <t>Energy Expenditures: Nominal: Non-Renewable Residential: Alternative Electricity and Transportation</t>
  </si>
  <si>
    <t>nom $/MMBtu</t>
  </si>
  <si>
    <t>AEO.2026.ELECTRNP.PRCE_NOM_TEN_NA_ELC_NA_NA_NDLRPMBTU.A</t>
  </si>
  <si>
    <t>Energy Prices: Nominal: Average Price to All Users: Electricity: Alternative Electricity and Transportation</t>
  </si>
  <si>
    <t>AEO.2026.ELECTRNP.PRCE_NOM_TEN_NA_HDG_NA_NA_NDLRPMBTU.A</t>
  </si>
  <si>
    <t>Energy Prices: Nominal: Average Price to All Users: Other Coal: Alternative Electricity and Transportation</t>
  </si>
  <si>
    <t>AEO.2026.ELECTRNP.PRCE_NOM_TEN_NA_OCA_NA_NA_NDLRPMBTU.A</t>
  </si>
  <si>
    <t>AEO.2026.ELECTRNP.PRCE_NOM_TEN_NA_MTC_NA_NA_NDLRPMBTU.A</t>
  </si>
  <si>
    <t>Energy Prices: Nominal: Average Price to All Users: Metallurgical Coal: Alternative Electricity and Transportation</t>
  </si>
  <si>
    <t>AEO.2026.ELECTRNP.PRCE_NOM_TEN_NA_NG_NA_NA_NDLRPMBTU.A</t>
  </si>
  <si>
    <t>Energy Prices: Nominal: Average Price to All Users: Natural Gas: Alternative Electricity and Transportation</t>
  </si>
  <si>
    <t>AEO.2026.ELECTRNP.PRCE_NOM_TEN_NA_RFO_NA_NA_NDLRPMBTU.A</t>
  </si>
  <si>
    <t>Energy Prices: Nominal: Average Price to All Users: Residual Fuel Oil: Alternative Electricity and Transportation</t>
  </si>
  <si>
    <t>AEO.2026.ELECTRNP.PRCE_NOM_TEN_NA_DFO_NA_NA_NDLRPMBTU.A</t>
  </si>
  <si>
    <t>Energy Prices: Nominal: Average Price to All Users: Distillate Fuel Oil: Alternative Electricity and Transportation</t>
  </si>
  <si>
    <t>AEO.2026.ELECTRNP.PRCE_NOM_TEN_NA_JFL_NA_NA_NDLRPMBTU.A</t>
  </si>
  <si>
    <t>Energy Prices: Nominal: Average Price to All Users: Jet Fuel: Alternative Electricity and Transportation</t>
  </si>
  <si>
    <t>AEO.2026.ELECTRNP.PRCE_NOM_TEN_NA_MGS_NA_NA_NDLRPMBTU.A</t>
  </si>
  <si>
    <t>Energy Prices: Nominal: Average Price to All Users: Motor Gasoline: Alternative Electricity and Transportation</t>
  </si>
  <si>
    <t>AEO.2026.ELECTRNP.PRCE_NOM_TEN_NA_E85_NA_NA_NDLRPMBTU.A</t>
  </si>
  <si>
    <t>Energy Prices: Nominal: Average Price to All Users: E85: Alternative Electricity and Transportation</t>
  </si>
  <si>
    <t>E85</t>
  </si>
  <si>
    <t>AEO.2026.ELECTRNP.PRCE_NOM_TEN_NA_PROP_NA_NA_NDLRPMBTU.A</t>
  </si>
  <si>
    <t>Energy Prices: Nominal: Average Price to All Users: Propane: Alternative Electricity and Transportation</t>
  </si>
  <si>
    <t>Average Price to All Users</t>
  </si>
  <si>
    <t>AEO.2026.ELECTRNP.NA_NOM_ELEP_NA_HDG_NA_NA_NDLRPMBTU.A</t>
  </si>
  <si>
    <t>Energy Prices: Nominal: Electric Power: Uranium: Alternative Electricity and Transportation</t>
  </si>
  <si>
    <t>AEO.2026.ELECTRNP.PRCE_NOM_ELEP_NA_U_NA_NA_NDLRPMBTU.A</t>
  </si>
  <si>
    <t>Nuclear Fuel</t>
  </si>
  <si>
    <t>AEO.2026.ELECTRNP.PRCE_NOM_ELEP_NA_STC_NA_NA_NDLRPMBTU.A</t>
  </si>
  <si>
    <t>Energy Prices: Nominal: Electric Power: Steam Coal: Alternative Electricity and Transportation</t>
  </si>
  <si>
    <t>AEO.2026.ELECTRNP.PRCE_NOM_ELEP_NA_NG_NA_NA_NDLRPMBTU.A</t>
  </si>
  <si>
    <t>Energy Prices: Nominal: Electric Power: Natural Gas: Alternative Electricity and Transportation</t>
  </si>
  <si>
    <t>AEO.2026.ELECTRNP.PRCE_NOM_ELEP_NA_RFO_NA_NA_NDLRPMBTU.A</t>
  </si>
  <si>
    <t>Energy Prices: Nominal: Electric Power: Residual Fuel Oil: Alternative Electricity and Transportation</t>
  </si>
  <si>
    <t>AEO.2026.ELECTRNP.PRCE_NOM_ELEP_NA_DFO_NA_NA_NDLRPMBTU.A</t>
  </si>
  <si>
    <t>Energy Prices: Nominal: Electric Power: Distillate Fuel Oil: Alternative Electricity and Transportation</t>
  </si>
  <si>
    <t>AEO.2026.ELECTRNP.PRCE_NOM_TRN_NA_ELC_NA_NA_NDLRPMBTU.A</t>
  </si>
  <si>
    <t>Energy Prices: Nominal: Transportation: Electricity: Alternative Electricity and Transportation</t>
  </si>
  <si>
    <t>AEO.2026.ELECTRNP.PRCE_NOM_TRN_NA_NG_NA_NA_NDLRPMBTU.A</t>
  </si>
  <si>
    <t>Energy Prices: Nominal: Transportation: Natural Gas: Alternative Electricity and Transportation</t>
  </si>
  <si>
    <t>AEO.2026.ELECTRNP.PRCE_NOM_TRN_NA_RFO_NA_NA_NDLRPMBTU.A</t>
  </si>
  <si>
    <t>Energy Prices: Nominal: Transportation: Residual Fuel Oil: Alternative Electricity and Transportation</t>
  </si>
  <si>
    <t>AEO.2026.ELECTRNP.PRCE_NOM_TRN_NA_DFU_NA_NA_NDLRPMBTU.A</t>
  </si>
  <si>
    <t>Energy Prices: Nominal: Transportation: Diesel Fuel: Alternative Electricity and Transportation</t>
  </si>
  <si>
    <t>Diesel Fuel (distillate fuel oil)</t>
  </si>
  <si>
    <t>AEO.2026.ELECTRNP.PRCE_NOM_TRN_NA_JFL_NA_NA_NDLRPMBTU.A</t>
  </si>
  <si>
    <t>Energy Prices: Nominal: Transportation: Jet Fuel: Alternative Electricity and Transportation</t>
  </si>
  <si>
    <t>AEO.2026.ELECTRNP.PRCE_NOM_TRN_NA_MGS_NA_NA_NDLRPMBTU.A</t>
  </si>
  <si>
    <t>Energy Prices: Nominal: Transportation: Motor Gasoline: Alternative Electricity and Transportation</t>
  </si>
  <si>
    <t>AEO.2026.ELECTRNP.PRCE_NOM_TRN_NA_E85_NA_NA_NDLRPMBTU.A</t>
  </si>
  <si>
    <t>Energy Prices: Nominal: Transportation: E85: Alternative Electricity and Transportation</t>
  </si>
  <si>
    <t>AEO.2026.ELECTRNP.PRCE_NOM_TRN_NA_PROP_NA_NA_NDLRPMBTU.A</t>
  </si>
  <si>
    <t>Energy Prices: Nominal: Transportation: Propane: Alternative Electricity and Transportation</t>
  </si>
  <si>
    <t>AEO.2026.ELECTRNP.PRCE_NOM_IDAL_NA_ELC_NA_NA_NDLRPMBTU.A</t>
  </si>
  <si>
    <t>Energy Prices: Nominal: Industrial: Electricity: Alternative Electricity and Transportation</t>
  </si>
  <si>
    <t>AEO.2026.ELECTRNP.PRCE_NOM_IDAL_NA_HDG_NA_NA_NDLRPMBTU.A</t>
  </si>
  <si>
    <t>Energy Prices: Nominal: Industrial: Hydrogen: Alternative Electricity and Transportation</t>
  </si>
  <si>
    <t>AEO.2026.ELECTRNP.PRCE_NOM_IDAL_NA_OIC_NA_NA_NDLRPMBTU.A</t>
  </si>
  <si>
    <t>Energy Prices: Nominal: Industrial: Other Industrial Coal: Alternative Electricity and Transportation</t>
  </si>
  <si>
    <t>AEO.2026.ELECTRNP.PRCE_NOM_IDAL_NA_MTC_NA_NA_NDLRPMBTU.A</t>
  </si>
  <si>
    <t>Energy Prices: Nominal: Industrial: Metallurgical Coal: Alternative Electricity and Transportation</t>
  </si>
  <si>
    <t>AEO.2026.ELECTRNP.PRCE_NOM_IDAL_NA_NG_NA_NA_NDLRPMBTU.A</t>
  </si>
  <si>
    <t>Energy Prices: Nominal: Industrial: Natural Gas: Alternative Electricity and Transportation</t>
  </si>
  <si>
    <t>AEO.2026.ELECTRNP.PRCE_NOM_IDAL_NA_RFO_NA_NA_NDLRPMBTU.A</t>
  </si>
  <si>
    <t>Energy Prices: Nominal: Industrial: Residual Fuel Oil: Alternative Electricity and Transportation</t>
  </si>
  <si>
    <t>AEO.2026.ELECTRNP.PRCE_NOM_IDAL_NA_DFO_NA_NA_NDLRPMBTU.A</t>
  </si>
  <si>
    <t>Energy Prices: Nominal: Industrial: Distillate Fuel Oil: Alternative Electricity and Transportation</t>
  </si>
  <si>
    <t>AEO.2026.ELECTRNP.PRCE_NOM_IDAL_NA_PROP_NA_NA_NDLRPMBTU.A</t>
  </si>
  <si>
    <t>Energy Prices: Nominal: Industrial: Propane: Alternative Electricity and Transportation</t>
  </si>
  <si>
    <t>AEO.2026.ELECTRNP.PRCE_NOM_COMM_NA_ELC_NA_NA_NDLRPMBTU.A</t>
  </si>
  <si>
    <t>Energy Prices: Nominal: Commercial: Electricity: Alternative Electricity and Transportation</t>
  </si>
  <si>
    <t>AEO.2026.ELECTRNP.PRCE_NOM_COMM_NA_NG_NA_NA_NDLRPMBTU.A</t>
  </si>
  <si>
    <t>Energy Prices: Nominal: Commercial: Natural Gas: Alternative Electricity and Transportation</t>
  </si>
  <si>
    <t>AEO.2026.ELECTRNP.PRCE_NOM_COMM_NA_RFL_NA_NA_NDLRPMBTU.A</t>
  </si>
  <si>
    <t>Energy Prices: Nominal: Commercial: Residual Fuel: Alternative Electricity and Transportation</t>
  </si>
  <si>
    <t>AEO.2026.ELECTRNP.PRCE_NOM_COMM_NA_DFO_NA_NA_NDLRPMBTU.A</t>
  </si>
  <si>
    <t>Energy Prices: Nominal: Commercial: Distillate Fuel Oil: Alternative Electricity and Transportation</t>
  </si>
  <si>
    <t>AEO.2026.ELECTRNP.PRCE_NOM_COMM_NA_PROP_NA_NA_NDLRPMBTU.A</t>
  </si>
  <si>
    <t>Energy Prices: Nominal: Commercial: Propane: Alternative Electricity and Transportation</t>
  </si>
  <si>
    <t>AEO.2026.ELECTRNP.PRCE_NOM_RESD_NA_ELC_NA_NA_NDLRPMBTU.A</t>
  </si>
  <si>
    <t>Energy Prices: Nominal: Residential: Electricity: Alternative Electricity and Transportation</t>
  </si>
  <si>
    <t>AEO.2026.ELECTRNP.PRCE_NOM_RESD_NA_NG_NA_NA_NDLRPMBTU.A</t>
  </si>
  <si>
    <t>Energy Prices: Nominal: Residential: Natural Gas: Alternative Electricity and Transportation</t>
  </si>
  <si>
    <t>AEO.2026.ELECTRNP.PRCE_NOM_RESD_NA_DFO_NA_NA_NDLRPMBTU.A</t>
  </si>
  <si>
    <t>Energy Prices: Nominal: Residential: Distillate Fuel Oil: Alternative Electricity and Transportation</t>
  </si>
  <si>
    <t>AEO.2026.ELECTRNP.PRCE_NOM_RESD_NA_PROP_NA_NA_NDLRPMBTU.A</t>
  </si>
  <si>
    <t>Energy Prices: Nominal: Residential: Propane: Alternative Electricity and Transportation</t>
  </si>
  <si>
    <t>billion 2025 $</t>
  </si>
  <si>
    <t>AEO.2026.ELECTRNP.EXPD_REAL_TEN_NA_NA_NA_NA_BLNY13DLR.A</t>
  </si>
  <si>
    <t>Energy Expenditures: Alternative Electricity and Transportation</t>
  </si>
  <si>
    <t>AEO.2026.ELECTRNP.EXPD_REAL_TRN_NA_RNW_NA_NA_BLNY13DLR.A</t>
  </si>
  <si>
    <t>Energy Expenditures: Renewable Transportation: Alternative Electricity and Transportation</t>
  </si>
  <si>
    <t>AEO.2026.ELECTRNP.EXPD_REAL_TEN_NA_NRN_NA_NA_BLNY13DLR.A</t>
  </si>
  <si>
    <t>Energy Expenditures: Total Non-Renewable: Alternative Electricity and Transportation</t>
  </si>
  <si>
    <t>AEO.2026.ELECTRNP.EXPD_REAL_TRN_NA_NRN_NA_NA_BLNY13DLR.A</t>
  </si>
  <si>
    <t>Energy Expenditures: Non-Renewable Transportation: Alternative Electricity and Transportation</t>
  </si>
  <si>
    <t>AEO.2026.ELECTRNP.EXPD_REAL_IDAL_NA_NRN_NA_NA_BLNY13DLR.A</t>
  </si>
  <si>
    <t>Energy Expenditures: Non-Renewable Industrial: Alternative Electricity and Transportation</t>
  </si>
  <si>
    <t>AEO.2026.ELECTRNP.EXPD_REAL_COMM_NA_NRN_NA_NA_BLNY13DLR.A</t>
  </si>
  <si>
    <t>Energy Expenditures: Non-Renewable Commercial: Alternative Electricity and Transportation</t>
  </si>
  <si>
    <t>AEO.2026.ELECTRNP.EXPD_REAL_RESD_NA_NRN_NA_NA_BLNY13DLR.A</t>
  </si>
  <si>
    <t>Energy Expenditures: Non-Renewable Residential: Alternative Electricity and Transportation</t>
  </si>
  <si>
    <t>(billion 2025 dollars)</t>
  </si>
  <si>
    <t>2025 $/MMBtu</t>
  </si>
  <si>
    <t>AEO.2026.ELECTRNP.PRCE_REAL_TEN_NA_ELC_NA_NA_Y13DLRPMMBTU.A</t>
  </si>
  <si>
    <t>Energy Prices: Average Price to All Users: Electricity: Alternative Electricity and Transportation</t>
  </si>
  <si>
    <t>AEO.2026.ELECTRNP.PRCE_REAL_TEN_NA_HDG_NA_NA_Y13DLRPMMBTU.A</t>
  </si>
  <si>
    <t>Energy Prices: Average Price to All Users: Hydrogen: Alternative Electricity and Transportation</t>
  </si>
  <si>
    <t>AEO.2026.ELECTRNP.PRCE_REAL_TEN_NA_OCA_NA_NA_Y13DLRPMMBTU.A</t>
  </si>
  <si>
    <t>Energy Prices: Average Price to All Users: Other Coal: Alternative Electricity and Transportation</t>
  </si>
  <si>
    <t>AEO.2026.ELECTRNP.PRCE_REAL_TEN_NA_MTC_NA_NA_Y13DLRPMMBTU.A</t>
  </si>
  <si>
    <t>Energy Prices: Average Price to All Users: Metallurgical Coal: Alternative Electricity and Transportation</t>
  </si>
  <si>
    <t>AEO.2026.ELECTRNP.PRCE_REAL_TEN_NA_NG_NA_NA_Y13DLRPMMBTU.A</t>
  </si>
  <si>
    <t>Energy Prices: Average Price to All Users: Natural Gas: Alternative Electricity and Transportation</t>
  </si>
  <si>
    <t>AEO.2026.ELECTRNP.PRCE_REAL_TEN_NA_RFO_NA_NA_Y13DLRPMMBTU.A</t>
  </si>
  <si>
    <t>Energy Prices: Average Price to All Users: Residual Fuel Oil: Alternative Electricity and Transportation</t>
  </si>
  <si>
    <t>AEO.2026.ELECTRNP.PRCE_REAL_TEN_NA_DFO_NA_NA_Y13DLRPMMBTU.A</t>
  </si>
  <si>
    <t>Energy Prices: Average Price to All Users: Distillate Fuel Oil: Alternative Electricity and Transportation</t>
  </si>
  <si>
    <t>AEO.2026.ELECTRNP.PRCE_REAL_TEN_NA_JFL_NA_NA_Y13DLRPMMBTU.A</t>
  </si>
  <si>
    <t>Energy Prices: Average Price to All Users: Jet Fuel: Alternative Electricity and Transportation</t>
  </si>
  <si>
    <t>AEO.2026.ELECTRNP.PRCE_REAL_TEN_NA_MGS_NA_NA_Y13DLRPMMBTU.A</t>
  </si>
  <si>
    <t>Energy Prices: Average Price to All Users: Motor Gasoline: Alternative Electricity and Transportation</t>
  </si>
  <si>
    <t>AEO.2026.ELECTRNP.PRCE_REAL_TEN_NA_E85_NA_NA_Y13DLRPMMBTU.A</t>
  </si>
  <si>
    <t>Energy Prices: Average Price to All Users: E85: Alternative Electricity and Transportation</t>
  </si>
  <si>
    <t>AEO.2026.ELECTRNP.PRCE_REAL_TEN_NA_PROP_NA_NA_Y13DLRPMMBTU.A</t>
  </si>
  <si>
    <t>Energy Prices: Average Price to All Users: Propane: Alternative Electricity and Transportation</t>
  </si>
  <si>
    <t>AEO.2026.ELECTRNP.PRCE_REAL_ELEP_NA_HDG_NA_NA_Y13DLRPMMBTU.A</t>
  </si>
  <si>
    <t>Energy Prices: Electric Power: Hydrogen: Alternative Electricity and Transportation</t>
  </si>
  <si>
    <t>AEO.2026.ELECTRNP.PRCE_REAL_ELEP_NA_U_NA_NA_Y13DLRPMMBTU.A</t>
  </si>
  <si>
    <t>Energy Prices: Electric Power: Nuclear Fuel: Alternative Electricity and Transportation</t>
  </si>
  <si>
    <t>AEO.2026.ELECTRNP.PRCE_REAL_ELEP_NA_STC_NA_NA_Y13DLRPMMBTU.A</t>
  </si>
  <si>
    <t>Energy Prices: Electric Power: Steam Coal: Alternative Electricity and Transportation</t>
  </si>
  <si>
    <t>AEO.2026.ELECTRNP.PRCE_REAL_ELEP_NA_NG_NA_NA_Y13DLRPMMBTU.A</t>
  </si>
  <si>
    <t>Energy Prices: Electric Power: Natural Gas: Alternative Electricity and Transportation</t>
  </si>
  <si>
    <t>AEO.2026.ELECTRNP.PRCE_REAL_ELEP_NA_RFO_NA_NA_Y13DLRPMMBTU.A</t>
  </si>
  <si>
    <t>Energy Prices: Electric Power: Residual Fuel Oil: Alternative Electricity and Transportation</t>
  </si>
  <si>
    <t>AEO.2026.ELECTRNP.PRCE_REAL_ELEP_NA_DFO_NA_NA_Y13DLRPMMBTU.A</t>
  </si>
  <si>
    <t>Energy Prices: Electric Power: Distillate Fuel Oil: Alternative Electricity and Transportation</t>
  </si>
  <si>
    <t>AEO.2026.ELECTRNP.PRCE_REAL_TRN_NA_ELC_NA_NA_Y13DLRPMMBTU.A</t>
  </si>
  <si>
    <t>Energy Prices: Transportation: Electricity: Alternative Electricity and Transportation</t>
  </si>
  <si>
    <t>AEO.2026.ELECTRNP.PRCE_REAL_TRN_NA_HDG_NA_NA_Y13DLRPMMBTU.A</t>
  </si>
  <si>
    <t>Energy Prices: Transportation: Hydrogen: Alternative Electricity and Transportation</t>
  </si>
  <si>
    <t>AEO.2026.ELECTRNP.PRCE_REAL_TRN_NA_NG_NA_NA_Y13DLRPMMBTU.A</t>
  </si>
  <si>
    <t>Energy Prices: Transportation: Natural Gas: Alternative Electricity and Transportation</t>
  </si>
  <si>
    <t>AEO.2026.ELECTRNP.PRCE_REAL_TRN_NA_RFO_NA_NA_Y13DLRPMMBTU.A</t>
  </si>
  <si>
    <t>Energy Prices: Transportation: Residual Fuel Oil: Alternative Electricity and Transportation</t>
  </si>
  <si>
    <t>AEO.2026.ELECTRNP.PRCE_REAL_TRN_NA_DFU_NA_NA_Y13DLRPMMBTU.A</t>
  </si>
  <si>
    <t>Energy Prices: Transportation: Diesel Fuel: Alternative Electricity and Transportation</t>
  </si>
  <si>
    <t>AEO.2026.ELECTRNP.PRCE_REAL_TRN_NA_JFL_NA_NA_Y13DLRPMMBTU.A</t>
  </si>
  <si>
    <t>Energy Prices: Transportation: Jet Fuel: Alternative Electricity and Transportation</t>
  </si>
  <si>
    <t>AEO.2026.ELECTRNP.PRCE_REAL_TRN_NA_MGS_NA_NA_Y13DLRPMMBTU.A</t>
  </si>
  <si>
    <t>Energy Prices: Transportation: Motor Gasoline: Alternative Electricity and Transportation</t>
  </si>
  <si>
    <t>AEO.2026.ELECTRNP.PRCE_REAL_TRN_NA_E85_NA_NA_Y13DLRPMMBTU.A</t>
  </si>
  <si>
    <t>Energy Prices: Transportation: E85: Alternative Electricity and Transportation</t>
  </si>
  <si>
    <t>AEO.2026.ELECTRNP.PRCE_REAL_TRN_NA_PROP_NA_NA_Y13DLRPMMBTU.A</t>
  </si>
  <si>
    <t>Energy Prices: Transportation: Propane: Alternative Electricity and Transportation</t>
  </si>
  <si>
    <t>AEO.2026.ELECTRNP.PRCE_REAL_IDAL_NA_ELC_NA_NA_Y13DLRPMMBTU.A</t>
  </si>
  <si>
    <t>Energy Prices: Industrial: Electricity: Alternative Electricity and Transportation</t>
  </si>
  <si>
    <t>AEO.2026.ELECTRNP.PRCE_REAL_IDAL_NA_HDG_NA_NA_Y13DLRPMMBTU.A</t>
  </si>
  <si>
    <t>Energy Prices: Industrial: Hydrogen: Alternative Electricity and Transportation</t>
  </si>
  <si>
    <t>AEO.2026.ELECTRNP.PRCE_REAL_IDAL_NA_OIC_NA_NA_Y13DLRPMMBTU.A</t>
  </si>
  <si>
    <t>Energy Prices: Industrial: Other Industrial Coal: Alternative Electricity and Transportation</t>
  </si>
  <si>
    <t>AEO.2026.ELECTRNP.PRCE_REAL_IDAL_NA_MTC_NA_NA_Y13DLRPMMBTU.A</t>
  </si>
  <si>
    <t>Energy Prices: Industrial: Metallurgical Coal: Alternative Electricity and Transportation</t>
  </si>
  <si>
    <t>AEO.2026.ELECTRNP.PRCE_REAL_IDAL_NA_NG_NA_NA_Y13DLRPMMBTU.A</t>
  </si>
  <si>
    <t>Energy Prices: Industrial: Natural Gas: Alternative Electricity and Transportation</t>
  </si>
  <si>
    <t>AEO.2026.ELECTRNP.PRCE_REAL_IDAL_NA_RFO_NA_NA_Y13DLRPMMBTU.A</t>
  </si>
  <si>
    <t>Energy Prices: Industrial: Residual Fuel Oil: Alternative Electricity and Transportation</t>
  </si>
  <si>
    <t>AEO.2026.ELECTRNP.PRCE_REAL_IDAL_NA_DFO_NA_NA_Y13DLRPMMBTU.A</t>
  </si>
  <si>
    <t>Energy Prices: Industrial: Distillate Fuel Oil: Alternative Electricity and Transportation</t>
  </si>
  <si>
    <t>AEO.2026.ELECTRNP.PRCE_REAL_IDAL_NA_PROP_NA_NA_Y13DLRPMMBTU.A</t>
  </si>
  <si>
    <t>Energy Prices: Industrial: Propane: Alternative Electricity and Transportation</t>
  </si>
  <si>
    <t>AEO.2026.ELECTRNP.PRCE_REAL_COMM_NA_ELC_NA_NA_Y13DLRPMMBTU.A</t>
  </si>
  <si>
    <t>Energy Prices: Commercial: Electricity: Alternative Electricity and Transportation</t>
  </si>
  <si>
    <t>AEO.2026.ELECTRNP.PRCE_REAL_COMM_NA_NG_NA_NA_Y13DLRPMMBTU.A</t>
  </si>
  <si>
    <t>Energy Prices: Commercial: Natural Gas: Alternative Electricity and Transportation</t>
  </si>
  <si>
    <t>AEO.2026.ELECTRNP.PRCE_REAL_COMM_NA_RFL_NA_NA_Y13DLRPMMBTU.A</t>
  </si>
  <si>
    <t>Energy Prices: Commercial: Residual Fuel: Alternative Electricity and Transportation</t>
  </si>
  <si>
    <t>AEO.2026.ELECTRNP.PRCE_REAL_COMM_NA_DFO_NA_NA_Y13DLRPMMBTU.A</t>
  </si>
  <si>
    <t>Energy Prices: Commercial: Distillate Fuel Oil: Alternative Electricity and Transportation</t>
  </si>
  <si>
    <t>AEO.2026.ELECTRNP.PRCE_REAL_COMM_NA_PROP_NA_NA_Y13DLRPMMBTU.A</t>
  </si>
  <si>
    <t>Energy Prices: Commercial: Propane: Alternative Electricity and Transportation</t>
  </si>
  <si>
    <t>AEO.2026.ELECTRNP.PRCE_REAL_RESD_NA_ELC_NA_NA_Y13DLRPMMBTU.A</t>
  </si>
  <si>
    <t>Energy Prices: Residential: Electricity: Alternative Electricity and Transportation</t>
  </si>
  <si>
    <t>AEO.2026.ELECTRNP.PRCE_REAL_RESD_NA_NG_NA_NA_Y13DLRPMMBTU.A</t>
  </si>
  <si>
    <t>Energy Prices: Residential: Natural Gas: Alternative Electricity and Transportation</t>
  </si>
  <si>
    <t>AEO.2026.ELECTRNP.PRCE_REAL_RESD_NA_DFO_NA_NA_Y13DLRPMMBTU.A</t>
  </si>
  <si>
    <t>Energy Prices: Residential: Distillate Fuel Oil: Alternative Electricity and Transportation</t>
  </si>
  <si>
    <t>AEO.2026.ELECTRNP.PRCE_REAL_RESD_NA_PROP_NA_NA_Y13DLRPMMBTU.A</t>
  </si>
  <si>
    <t>Energy Prices: Residential: Propane: Alternative Electricity and Transportation</t>
  </si>
  <si>
    <t>Wed May 06 2026 12:02:16 GMT-0400 (Eastern Daylight Time)</t>
  </si>
  <si>
    <t>https://www.eia.gov/outlooks/aeo/data/browser/#/?id=3-AEO2026&amp;cases=electrnp&amp;sourcekey=0</t>
  </si>
  <si>
    <t>Table 3.  Energy Prices by Sector and Source</t>
  </si>
  <si>
    <t>nom $/gal</t>
  </si>
  <si>
    <t>AEO.2026.ELECTRNP.PRCE_NA_NA_NA_AVG_NA_USA_NDLRPGLN.A</t>
  </si>
  <si>
    <t>Nominal Petroleum Prices: Refined Petroleum Product Prices: Average: Alternative Electricity and Transportation</t>
  </si>
  <si>
    <t>nom $/b</t>
  </si>
  <si>
    <t>AEO.2026.ELECTRNP.PRCE_NA_NA_NA_RFO_NA_USA_NDLRPBRL.A</t>
  </si>
  <si>
    <t>Nominal Petroleum Prices: Refined Petroleum Product Prices: Residual Fuel Oil: Alternative Electricity and Transportation</t>
  </si>
  <si>
    <t>Residual Fuel Oil (dollars per barrel)</t>
  </si>
  <si>
    <t>AEO.2026.ELECTRNP.PRCE_NA_NA_NA_DFO_NA_USA_NDLRPGLN.A</t>
  </si>
  <si>
    <t>Nominal Petroleum Prices: Refined Petroleum Product Prices: Distillate Fuel Oil: Alternative Electricity and Transportation</t>
  </si>
  <si>
    <t>AEO.2026.ELECTRNP.PRCE_NA_NA_NA_JFL_NA_USA_NDLRPGLN.A</t>
  </si>
  <si>
    <t>Nominal Petroleum Prices: Refined Petroleum Product Prices: Jet Fuel: Alternative Electricity and Transportation</t>
  </si>
  <si>
    <t>AEO.2026.ELECTRNP.PRCE_NA_NA_NA_MGS_NA_USA_NDLRPGLN.A</t>
  </si>
  <si>
    <t>Nominal Petroleum Prices: Refined Petroleum Product Prices: Motor Gasoline: Alternative Electricity and Transportation</t>
  </si>
  <si>
    <t>AEO.2026.ELECTRNP.PRCE_NA_NA_NA_PROP_NA_USA_NDLRPGLN.A</t>
  </si>
  <si>
    <t>Nominal Petroleum Prices: Refined Petroleum Product Prices: Propane: Alternative Electricity and Transportation</t>
  </si>
  <si>
    <t>Average Prices</t>
  </si>
  <si>
    <t>AEO.2026.ELECTRNP.PRCE_NA_ELEP_NA_RFO_NA_USA_NDLRPGLN.A</t>
  </si>
  <si>
    <t>Nominal Petroleum Prices: Electric Power: Residual Fuel Oil: Alternative Electricity and Transportation</t>
  </si>
  <si>
    <t>AEO.2026.ELECTRNP.PRCE_NA_ELEP_NA_DFO_NA_USA_NDLRPGLN.A</t>
  </si>
  <si>
    <t>Nominal Petroleum Prices: Electric Power: Distillate Fuel Oil: Alternative Electricity and Transportation</t>
  </si>
  <si>
    <t>AEO.2026.ELECTRNP.PRCE_NA_TRN_NA_RFO_NA_USA_NDLRPGLN.A</t>
  </si>
  <si>
    <t>Nominal Petroleum Prices: Transportation: Residual Fuel Oil: Alternative Electricity and Transportation</t>
  </si>
  <si>
    <t>AEO.2026.ELECTRNP.PRCE_NA_TRN_NA_DFU_NA_USA_NDLRPGLN.A</t>
  </si>
  <si>
    <t>Nominal Petroleum Prices: Transportation: Diesel Fuel: Alternative Electricity and Transportation</t>
  </si>
  <si>
    <t>AEO.2026.ELECTRNP.PRCE_NA_TRN_NA_JFL_NA_USA_NDLRPGLN.A</t>
  </si>
  <si>
    <t>Nominal Petroleum Prices: Transportation: Jet Fuel: Alternative Electricity and Transportation</t>
  </si>
  <si>
    <t>AEO.2026.ELECTRNP.PRCE_NA_TRN_NA_MGS_NA_USA_NDLRPGLN.A</t>
  </si>
  <si>
    <t>Nominal Petroleum Prices: Transportation: Motor Gasoline: Alternative Electricity and Transportation</t>
  </si>
  <si>
    <t>AEO.2026.ELECTRNP.PRCE_NA_TRN_NA_EWP_NA_USA_NDLRPGLN.A</t>
  </si>
  <si>
    <t>Nominal Petroleum Prices: Transportation: Ethanol Wholesale Price: Alternative Electricity and Transportation</t>
  </si>
  <si>
    <t>Ethanol Wholesale Price</t>
  </si>
  <si>
    <t>AEO.2026.ELECTRNP.PRCE_NA_TRN_NA_ETH_NA_USA_NDLRPGLN.A</t>
  </si>
  <si>
    <t>Nominal Petroleum Prices: Transportation: Ethanol (E85): Alternative Electricity and Transportation</t>
  </si>
  <si>
    <t>AEO.2026.ELECTRNP.PRCE_NA_TRN_NA_PROP_NA_USA_NDLRPGLN.A</t>
  </si>
  <si>
    <t>Nominal Petroleum Prices: Transportation: Propane: Alternative Electricity and Transportation</t>
  </si>
  <si>
    <t>AEO.2026.ELECTRNP.PRCE_NA_IDAL_NA_RFO_NA_USA_NDLRPGLN.A</t>
  </si>
  <si>
    <t>Nominal Petroleum Prices: Industrial: Residual Fuel Oil: Alternative Electricity and Transportation</t>
  </si>
  <si>
    <t>AEO.2026.ELECTRNP.PRCE_NA_IDAL_NA_DFO_NA_USA_NDLRPGLN.A</t>
  </si>
  <si>
    <t>Nominal Petroleum Prices: Industrial: Distillate Fuel Oil: Alternative Electricity and Transportation</t>
  </si>
  <si>
    <t>AEO.2026.ELECTRNP.PRCE_NA_IDAL_NA_PROP_NA_USA_NDLRPGLN.A</t>
  </si>
  <si>
    <t>Nominal Petroleum Prices: Industrial: Propane: Alternative Electricity and Transportation</t>
  </si>
  <si>
    <t>AEO.2026.ELECTRNP.PRCE_NA_COMM_NA_RFO_NA_USA_NDLRPGLN.A</t>
  </si>
  <si>
    <t>Nominal Petroleum Prices: Commercial: Residual Fuel Oil: Alternative Electricity and Transportation</t>
  </si>
  <si>
    <t>AEO.2026.ELECTRNP.PRCE_NA_COMM_NA_DFO_NA_USA_NDLRPGLN.A</t>
  </si>
  <si>
    <t>Nominal Petroleum Prices: Commercial: Distillate Fuel Oil: Alternative Electricity and Transportation</t>
  </si>
  <si>
    <t>AEO.2026.ELECTRNP.PRCE_NA_RESD_NA_DFO_NA_USA_NDLRPGLN.A</t>
  </si>
  <si>
    <t>Nominal Petroleum Prices: Residential: Distillate Fuel Oil: Alternative Electricity and Transportation</t>
  </si>
  <si>
    <t>AEO.2026.ELECTRNP.PRCE_NA_RESD_NA_PROP_NA_USA_NDLRPGLN.A</t>
  </si>
  <si>
    <t>Nominal Petroleum Prices: Residential: Propane: Alternative Electricity and Transportation</t>
  </si>
  <si>
    <t>AEO.2026.ELECTRNP.PRCE_NA_NA_NA_CR_IMCO_USA_NDLRPBRL.A</t>
  </si>
  <si>
    <t>Nominal Petroleum Prices: Crude Oil: Average Imported Cost: Alternative Electricity and Transportation</t>
  </si>
  <si>
    <t>Average Imported Cost</t>
  </si>
  <si>
    <t>AEO.2026.ELECTRNP.PRCE_NA_NA_NA_CR_WTI_USA_NDLRPBRL.A</t>
  </si>
  <si>
    <t>Nominal Petroleum Prices: Crude Oil: West Texas Intermediate Spot: Alternative Electricity and Transportation</t>
  </si>
  <si>
    <t>West Texas Intermediate Spot</t>
  </si>
  <si>
    <t>AEO.2026.ELECTRNP.PRCE_NA_NA_NA_CR_BRNTSPPR_USA_NDLRPBRL.A</t>
  </si>
  <si>
    <t>Nominal Petroleum Prices: Crude Oil: Brent Spot: Alternative Electricity and Transportation</t>
  </si>
  <si>
    <t>Brent Spot</t>
  </si>
  <si>
    <t>2025 $/gal</t>
  </si>
  <si>
    <t>AEO.2026.ELECTRNP.PRCE_NA_ALLS_NA_RPP_NA_USA_Y13DLRPGLN.A</t>
  </si>
  <si>
    <t>Real Petroleum Prices: Refined Petroleum Product Prices: Average: Alternative Electricity and Transportation</t>
  </si>
  <si>
    <t>2025 $/b</t>
  </si>
  <si>
    <t>AEO.2026.ELECTRNP.PRCE_NA_ALLS_NA_RFO_NA_USA_Y13DLRPBBL.A</t>
  </si>
  <si>
    <t>Real Petroleum Prices: Refined Petroleum Product Prices: Residual Fuel Oil: Alternative Electricity and Transportation</t>
  </si>
  <si>
    <t>Residual Fuel Oil (2025 dollars per barrel)</t>
  </si>
  <si>
    <t>AEO.2026.ELECTRNP.PRCE_NA_ALLS_NA_RFO_NA_USA_Y13DLRPGLN.A</t>
  </si>
  <si>
    <t>AEO.2026.ELECTRNP.PRCE_NA_ALLS_NA_DFO_NA_USA_Y13DLRPGLN.A</t>
  </si>
  <si>
    <t>Real Petroleum Prices: Refined Petroleum Product Prices: Distillate Fuel Oil: Alternative Electricity and Transportation</t>
  </si>
  <si>
    <t>AEO.2026.ELECTRNP.PRCE_NA_ALLS_NA_JFL_NA_USA_Y13DLRPGLN.A</t>
  </si>
  <si>
    <t>Real Petroleum Prices: Refined Petroleum Product Prices: Jet Fuel: Alternative Electricity and Transportation</t>
  </si>
  <si>
    <t>AEO.2026.ELECTRNP.PRCE_NA_ALLS_NA_MGS_NA_USA_Y13DLRPGLN.A</t>
  </si>
  <si>
    <t>Real Petroleum Prices: Refined Petroleum Product Prices: Motor Gasoline: Alternative Electricity and Transportation</t>
  </si>
  <si>
    <t>AEO.2026.ELECTRNP.PRCE_NA_ALLS_NA_PROP_NA_USA_Y13DLRPGLN.A</t>
  </si>
  <si>
    <t>Real Petroleum Prices: Refined Petroleum Product Prices: Propane: Alternative Electricity and Transportation</t>
  </si>
  <si>
    <t>AEO.2026.ELECTRNP.PRCE_NA_ELEP_NA_RFO_NA_USA_Y13DLRPBBL.A</t>
  </si>
  <si>
    <t>Real Petroleum Prices: Electric Power: Residual Fuel Oil: Alternative Electricity and Transportation</t>
  </si>
  <si>
    <t>AEO.2026.ELECTRNP.PRCE_NA_ELEP_NA_RFO_NA_USA_Y13DLRPGLN.A</t>
  </si>
  <si>
    <t>AEO.2026.ELECTRNP.PRCE_NA_ELEP_NA_DFO_NA_USA_Y13DLRPGLN.A</t>
  </si>
  <si>
    <t>Real Petroleum Prices: Electric Power: Distillate Fuel Oil: Alternative Electricity and Transportation</t>
  </si>
  <si>
    <t>AEO.2026.ELECTRNP.PRCE_NA_TRN_NA_RFO_NA_USA_Y13DLRPBBL.A</t>
  </si>
  <si>
    <t>Real Petroleum Prices: Transportation: Residual Fuel Oil: Alternative Electricity and Transportation</t>
  </si>
  <si>
    <t>AEO.2026.ELECTRNP.PRCE_NA_TRN_NA_RFO_NA_USA_Y13DLRPGLN.A</t>
  </si>
  <si>
    <t>AEO.2026.ELECTRNP.PRCE_NA_TRN_NA_DFU_NA_USA_Y13DLRPGLN.A</t>
  </si>
  <si>
    <t>Real Petroleum Prices: Transportation: Diesel Fuel: Alternative Electricity and Transportation</t>
  </si>
  <si>
    <t>AEO.2026.ELECTRNP.PRCE_NA_TRN_NA_JFL_NA_USA_Y13DLRPGLN.A</t>
  </si>
  <si>
    <t>Real Petroleum Prices: Transportation: Jet Fuel: Alternative Electricity and Transportation</t>
  </si>
  <si>
    <t>AEO.2026.ELECTRNP.PRCE_NA_TRN_NA_MGS_NA_USA_Y13DLRPGLN.A</t>
  </si>
  <si>
    <t>Real Petroleum Prices: Transportation: Motor Gasoline: Alternative Electricity and Transportation</t>
  </si>
  <si>
    <t>AEO.2026.ELECTRNP.PRCE_WHL_TRN_NA_ETH_NA_USA_Y13DLRPGLN.A</t>
  </si>
  <si>
    <t>Real Petroleum Prices: Transportation: Ethanol Wholesale Price: Alternative Electricity and Transportation</t>
  </si>
  <si>
    <t>AEO.2026.ELECTRNP.PRCE_NA_TRN_NA_ETH_NA_USA_Y13DLRPGLN.A</t>
  </si>
  <si>
    <t>Real Petroleum Prices: Transportation: Ethanol (E85): Alternative Electricity and Transportation</t>
  </si>
  <si>
    <t>AEO.2026.ELECTRNP.PRCE_NA_TRN_NA_PROP_NA_USA_Y13DLRPGLN.A</t>
  </si>
  <si>
    <t>Real Petroleum Prices: Transportation: Propane: Alternative Electricity and Transportation</t>
  </si>
  <si>
    <t>AEO.2026.ELECTRNP.PRCE_NA_IDAL_NA_RFO_NA_USA_Y13DLRPBBL.A</t>
  </si>
  <si>
    <t>Real Petroleum Prices: Industrial: Residual Fuel Oil: Alternative Electricity and Transportation</t>
  </si>
  <si>
    <t>AEO.2026.ELECTRNP.PRCE_NA_IDAL_NA_RFO_NA_USA_Y13DLRPGLN.A</t>
  </si>
  <si>
    <t>AEO.2026.ELECTRNP.PRCE_NA_IDAL_NA_DFO_NA_USA_Y13DLRPGLN.A</t>
  </si>
  <si>
    <t>Real Petroleum Prices: Industrial: Distillate Fuel Oil: Alternative Electricity and Transportation</t>
  </si>
  <si>
    <t>AEO.2026.ELECTRNP.PRCE_NA_IDAL_NA_PROP_NA_USA_Y13DLRPGLN.A</t>
  </si>
  <si>
    <t>Real Petroleum Prices: Industrial: Propane: Alternative Electricity and Transportation</t>
  </si>
  <si>
    <t>AEO.2026.ELECTRNP.PRCE_NA_COMM_NA_RFO_NA_USA_Y13DLRPBBL.A</t>
  </si>
  <si>
    <t>Real Petroleum Prices: Commercial: Residual Fuel Oil: Alternative Electricity and Transportation</t>
  </si>
  <si>
    <t>AEO.2026.ELECTRNP.PRCE_NA_COMM_NA_RFO_NA_USA_Y13DLRPGLN.A</t>
  </si>
  <si>
    <t>AEO.2026.ELECTRNP.PRCE_NA_COMM_NA_DFO_NA_USA_Y13DLRPGLN.A</t>
  </si>
  <si>
    <t>Real Petroleum Prices: Commercial: Distillate Fuel Oil: Alternative Electricity and Transportation</t>
  </si>
  <si>
    <t>AEO.2026.ELECTRNP.PRCE_NA_RESD_NA_DFO_NA_USA_Y13DLRPGLN.A</t>
  </si>
  <si>
    <t>Real Petroleum Prices: Residential: Distillate Fuel Oil: Alternative Electricity and Transportation</t>
  </si>
  <si>
    <t>AEO.2026.ELECTRNP.PRCE_NA_RESD_NA_PROP_NA_USA_Y13DLRPGLN.A</t>
  </si>
  <si>
    <t>Real Petroleum Prices: Residential: Propane: Alternative Electricity and Transportation</t>
  </si>
  <si>
    <t>AEO.2026.ELECTRNP.PRCE_MARK_NA_NA_CR_NA_USA_Y13DLRPBBL.A</t>
  </si>
  <si>
    <t>Real Petroleum Prices: Crude Oil: Brent vs. WTI Price Spread: Alternative Electricity and Transportation</t>
  </si>
  <si>
    <t>Brent / West Texas Intermediate Spread</t>
  </si>
  <si>
    <t>AEO.2026.ELECTRNP.PRCE_NA_NA_NA_CR_IMCO_USA_Y13DLRPBBL.A</t>
  </si>
  <si>
    <t>Real Petroleum Prices: Crude Oil: Average Imported Cost: Alternative Electricity and Transportation</t>
  </si>
  <si>
    <t>AEO.2026.ELECTRNP.PRCE_NA_NA_NA_CR_WTI_USA_Y13DLRPBBL.A</t>
  </si>
  <si>
    <t>Real Petroleum Prices: Crude Oil: West Texas Intermediate Spot: Alternative Electricity and Transportation</t>
  </si>
  <si>
    <t>AEO.2026.ELECTRNP.PRCE_NA_NA_NA_CR_BRNTSPPR_USA_Y13DLRPBBL.A</t>
  </si>
  <si>
    <t>Real Petroleum Prices: Crude Oil: Brent Spot: Alternative Electricity and Transportation</t>
  </si>
  <si>
    <t>Crude Oil Prices (2025 dollars per barrel)</t>
  </si>
  <si>
    <t>Wed May 06 2026 12:02:27 GMT-0400 (Eastern Daylight Time)</t>
  </si>
  <si>
    <t>https://www.eia.gov/outlooks/aeo/data/browser/#/?id=12-AEO2026&amp;cases=electrnp&amp;sourcekey=0</t>
  </si>
  <si>
    <t>Table 12.  Petroleum and Other Liquids Prices</t>
  </si>
  <si>
    <t>AEO.2026.ELECTRNP.PRCE_NA_NA_NA_CR_WTI_NA_Y13DLRPGLN.A</t>
  </si>
  <si>
    <t>Price Components: West Texas Intermediate Spot Price: Alternative Electricity and Transportation</t>
  </si>
  <si>
    <t>AEO.2026.ELECTRNP.PRCE_NA_NA_NA_CR_BRN_NA_Y13DLRPGLN.A</t>
  </si>
  <si>
    <t>Price Components: Brent Spot Price: Alternative Electricity and Transportation</t>
  </si>
  <si>
    <t>AEO.2026.ELECTRNP.PRCE_COMP_RESD_NA_DSTL_WHP_NA_Y13DLRPGLN.A</t>
  </si>
  <si>
    <t>Price Components: Residential Distillate: End-User Price: Wholesale Price: Alternative Electricity and Transportation</t>
  </si>
  <si>
    <t>AEO.2026.ELECTRNP.PRCE_COMP_RESD_NA_DSTL_DCST_NA_Y13DLRPGLN.A</t>
  </si>
  <si>
    <t>Price Components: Residential Distillate: End-User Price: Distribution Costs: Alternative Electricity and Transportation</t>
  </si>
  <si>
    <t>AEO.2026.ELECTRNP.PRCE_NA_RESD_NA_DSTL_NA_NA_Y13DLRPGLN.A</t>
  </si>
  <si>
    <t>Price Components: Residential Distillate: End-User Price: Alternative Electricity and Transportation</t>
  </si>
  <si>
    <t>AEO.2026.ELECTRNP.PRCE_COMP_NA_NA_JFL_WHP_NA_Y13DLRPGLN.A</t>
  </si>
  <si>
    <t>Price Components: Jet Fuel: End-User Price: Wholesale Price: Alternative Electricity and Transportation</t>
  </si>
  <si>
    <t>AEO.2026.ELECTRNP.PRCE_COMP_NA_NA_JFL_DCST_NA_Y13DLRPGLN.A</t>
  </si>
  <si>
    <t>Price Components: Jet Fuel: End-User Price: Distribution Costs: Alternative Electricity and Transportation</t>
  </si>
  <si>
    <t>AEO.2026.ELECTRNP.PRCE_COMP_NA_NA_JFL_STAX_NA_Y13DLRPGLN.A</t>
  </si>
  <si>
    <t>Price Components: Jet Fuel: End-User Price: State Taxes: Alternative Electricity and Transportation</t>
  </si>
  <si>
    <t>AEO.2026.ELECTRNP.PRCE_COMP_NA_NA_JFL_FTAX_NA_Y13DLRPGLN.A</t>
  </si>
  <si>
    <t>Price Components: Jet Fuel: End-User Price: Federal Taxes: Alternative Electricity and Transportation</t>
  </si>
  <si>
    <t>AEO.2026.ELECTRNP.PRCE_NA_NA_NA_JFL_NA_NA_Y13DLRPGLN.A</t>
  </si>
  <si>
    <t>Price Components: Jet Fuel: End-User Price: Alternative Electricity and Transportation</t>
  </si>
  <si>
    <t>AEO.2026.ELECTRNP.PRCE_COMP_NA_NA_MGS_WHP_NA_Y13DLRPGLN.A</t>
  </si>
  <si>
    <t>Price Components: Motor Gasoline: End-User Price: Wholesale Price: Alternative Electricity and Transportation</t>
  </si>
  <si>
    <t>AEO.2026.ELECTRNP.PRCE_COMP_NA_NA_MGS_DCST_NA_Y13DLRPGLN.A</t>
  </si>
  <si>
    <t>Price Components: Motor Gasoline: End-User Price: Distribution Costs: Alternative Electricity and Transportation</t>
  </si>
  <si>
    <t>AEO.2026.ELECTRNP.PRCE_COMP_NA_NA_MGS_STAX_NA_Y13DLRPGLN.A</t>
  </si>
  <si>
    <t>Price Components: Motor Gasoline: End-User Price: State Taxes: Alternative Electricity and Transportation</t>
  </si>
  <si>
    <t>AEO.2026.ELECTRNP.PRCE_COMP_NA_NA_MGS_FTAX_NA_Y13DLRPGLN.A</t>
  </si>
  <si>
    <t>Price Components: Motor Gasoline: End-User Price: Federal Taxes: Alternative Electricity and Transportation</t>
  </si>
  <si>
    <t>AEO.2026.ELECTRNP.PRCE_NA_NA_NA_MGS_NA_NA_Y13DLRPGLN.A</t>
  </si>
  <si>
    <t>Price Components: Motor Gasoline: End-User Price: Alternative Electricity and Transportation</t>
  </si>
  <si>
    <t>AEO.2026.ELECTRNP.PRCE_COMP_NA_NA_DSL_WHP_NA_Y13DLRPGLN.A</t>
  </si>
  <si>
    <t>Price Components: Diesel: End-User Price: Wholesale Price: Alternative Electricity and Transportation</t>
  </si>
  <si>
    <t>AEO.2026.ELECTRNP.PRCE_COMP_NA_NA_DSL_DCST_NA_Y13DLRPGLN.A</t>
  </si>
  <si>
    <t>Price Components: Diesel: End-User Price: Distribution Costs: Alternative Electricity and Transportation</t>
  </si>
  <si>
    <t>AEO.2026.ELECTRNP.PRCE_COMP_NA_NA_DSL_STAX_NA_Y13DLRPGLN.A</t>
  </si>
  <si>
    <t>Price Components: Diesel: End-User Price: State Taxes: Alternative Electricity and Transportation</t>
  </si>
  <si>
    <t>AEO.2026.ELECTRNP.PRCE_COMP_NA_NA_DSL_FTAX_NA_Y13DLRPGLN.A</t>
  </si>
  <si>
    <t>Price Components: Diesel: End-User Price: Federal Taxes: Alternative Electricity and Transportation</t>
  </si>
  <si>
    <t>AEO.2026.ELECTRNP.PRCE_NA_NA_NA_DSL_NA_NA_Y13DLRPGLN.A</t>
  </si>
  <si>
    <t>Price Components: Diesel: End-User Price: Alternative Electricity and Transportation</t>
  </si>
  <si>
    <t>Wed May 06 2026 12:02:35 GMT-0400 (Eastern Daylight Time)</t>
  </si>
  <si>
    <t>https://www.eia.gov/outlooks/aeo/data/browser/#/?id=70-AEO2026&amp;cases=electrnp&amp;sourcekey=0</t>
  </si>
  <si>
    <t>2025 to 2012</t>
  </si>
  <si>
    <t>henry hub historicals</t>
  </si>
  <si>
    <t>estim.</t>
  </si>
  <si>
    <t>futures</t>
  </si>
  <si>
    <t>key:</t>
  </si>
  <si>
    <t>For the U.S., this means including the years 2025-2100.</t>
  </si>
  <si>
    <t>https://www.irs.gov/businesses/small-businesses-self-employed/petroleum-tax-crude-oil-exports-reinstatement-of-hazardous-substance-superfund-financing-rate</t>
  </si>
  <si>
    <t>$/bbl</t>
  </si>
  <si>
    <t>petroleum oil spill tax</t>
  </si>
  <si>
    <t>Superfund tax rate</t>
  </si>
  <si>
    <t>2023 tax rate</t>
  </si>
  <si>
    <t>2012 USD</t>
  </si>
  <si>
    <t>Annual Energy Outlook 2026, "Alternative Electricity and Transportation" scenario</t>
  </si>
  <si>
    <t>West Texas</t>
  </si>
  <si>
    <t>Southern California</t>
  </si>
  <si>
    <t>New Jersey</t>
  </si>
  <si>
    <t>Illinois</t>
  </si>
  <si>
    <t>DOE Pathways to Commercial Liftoff Report</t>
  </si>
  <si>
    <t>Figure 10. LCOH in $/kg, 2022 USD</t>
  </si>
  <si>
    <t>DOE Pathways to Commercial Liftoff: Clean Hydrogen</t>
  </si>
  <si>
    <t>Department of Energy</t>
  </si>
  <si>
    <t>https://climateprogramportal.org/wp-content/uploads/2025/02/Pathways-to-Commercial-Liftoff_Clean-Hydrogen_December-2024-Update.pdf</t>
  </si>
  <si>
    <t>Figure 10</t>
  </si>
  <si>
    <t>Blue and green hydrogen cost premium — pre-subsidy adder on the AEO grey hydrogen price</t>
  </si>
  <si>
    <t>Source: EIA, Assumptions to the Annual Energy Outlook 2026: Hydrogen Market Module (April 2026), Tables 1 and 2. EIA cost inputs are 2023$.</t>
  </si>
  <si>
    <t>NO SUBSIDIES. The 45Q and 45V tax credits are excluded entirely from every case on this sheet.</t>
  </si>
  <si>
    <t>Prepared as an input for staff review. Every figure below should be verified against the primary source documents before use in any work product.</t>
  </si>
  <si>
    <t>BLOCK 1 — ASSUMPTIONS</t>
  </si>
  <si>
    <t>Blue font = source-derived input (edit here). Black = calculated. Nothing is hardcoded inside a calculation formula.</t>
  </si>
  <si>
    <t>Technology parameters</t>
  </si>
  <si>
    <t>Parameter</t>
  </si>
  <si>
    <t>SMR (grey)</t>
  </si>
  <si>
    <t>SMR+CCS (blue)</t>
  </si>
  <si>
    <t>Electrolysis (green)</t>
  </si>
  <si>
    <t>Units</t>
  </si>
  <si>
    <t>Source</t>
  </si>
  <si>
    <t>Total capital cost</t>
  </si>
  <si>
    <t>$/kg of ANNUAL production capacity</t>
  </si>
  <si>
    <t>HMM Table 1</t>
  </si>
  <si>
    <t>Fixed O&amp;M (excl. fuel)</t>
  </si>
  <si>
    <t>$/kg H2</t>
  </si>
  <si>
    <t>Variable O&amp;M (excl. fuel)</t>
  </si>
  <si>
    <t>kWh/kg H2</t>
  </si>
  <si>
    <t>HMM Table 2</t>
  </si>
  <si>
    <t>Natural gas</t>
  </si>
  <si>
    <t>MMBtu/kg H2</t>
  </si>
  <si>
    <t>CO2 produced</t>
  </si>
  <si>
    <t>kg CO2/kg H2</t>
  </si>
  <si>
    <t>Capture efficiency</t>
  </si>
  <si>
    <t>fraction</t>
  </si>
  <si>
    <t>Operating capacity factor</t>
  </si>
  <si>
    <t>UNIT NOTE: EIA reports 'total capital cost' in $/kg, but back-calculating against the stated plant design capacities indicates this is capital per kg of ANNUAL</t>
  </si>
  <si>
    <t>production capacity, not a levelized cost. It is levelized below using the capital recovery factor. VERIFY this interpretation against the H2A-Lite source model.</t>
  </si>
  <si>
    <t>Column D (electrolysis) is optional — leave it blank to take the green pathway from the DOE series instead. See the green pathway source block below.</t>
  </si>
  <si>
    <t>Financial and price assumptions</t>
  </si>
  <si>
    <t>WACC (central)</t>
  </si>
  <si>
    <t>editable</t>
  </si>
  <si>
    <t>Capital recovery period</t>
  </si>
  <si>
    <t>years</t>
  </si>
  <si>
    <t>Industrial electricity price</t>
  </si>
  <si>
    <t>$/MWh</t>
  </si>
  <si>
    <t>CO2 transport &amp; storage cost (central)</t>
  </si>
  <si>
    <t>$/tonne CO2</t>
  </si>
  <si>
    <t>Hydrogen energy content (HHV)</t>
  </si>
  <si>
    <t>Btu/kg H2</t>
  </si>
  <si>
    <t>141.88 MJ/kg. HHV chosen to match AEO; EPS itself has no mass-to-energy conversion for hydrogen.</t>
  </si>
  <si>
    <t>Energy per MWh</t>
  </si>
  <si>
    <t>MMBtu/MWh</t>
  </si>
  <si>
    <t>constant</t>
  </si>
  <si>
    <t>Base year</t>
  </si>
  <si>
    <t>year</t>
  </si>
  <si>
    <t>Start of the capital learning decay and the year the validation checks are evaluated in.</t>
  </si>
  <si>
    <t>Natural gas price at base year</t>
  </si>
  <si>
    <t>$/MMBtu, 2023$</t>
  </si>
  <si>
    <t>Linked to AEO 2026 Table 3 row 21 (industrial natural gas), deflated 2025$ to 2023$.</t>
  </si>
  <si>
    <t>AEO-implied industrial electricity price at base year</t>
  </si>
  <si>
    <t>$/MWh, 2023$</t>
  </si>
  <si>
    <t>Comparison only, so the assumption above can be judged against AEO. Not used in any calculation.</t>
  </si>
  <si>
    <t>Dollar-year conversion factors (linked to the About tab)</t>
  </si>
  <si>
    <t>2025$ -&gt; 2023$</t>
  </si>
  <si>
    <t>2023$ -&gt; 2012$</t>
  </si>
  <si>
    <t>2018$ -&gt; 2023$</t>
  </si>
  <si>
    <t>2024$ -&gt; 2023$</t>
  </si>
  <si>
    <t>Capital learning — a SIMPLIFICATION, not a reproduction of EIA's algorithm</t>
  </si>
  <si>
    <t>EIA assigns SMR+CCS learning rates of 8% / 4% / 1% across three periods with a minimum 8% reduction by 2035, versus a flat 1% for SMR, driven by an endogenous</t>
  </si>
  <si>
    <t>capacity trajectory we do not have. This applies an exogenous decay to the SMR+CCS capital cost only: linear to -8% of the base-year value by the pivot year, then a</t>
  </si>
  <si>
    <t>flat real decline per year thereafter as a stand-in for '-1% per capacity doubling'. Grey capital is held flat in real terms. Green declines on its own DOE trajectory.</t>
  </si>
  <si>
    <t>Reduction by pivot year</t>
  </si>
  <si>
    <t>Pivot year</t>
  </si>
  <si>
    <t>Post-pivot annual real decline (blue)</t>
  </si>
  <si>
    <t>fraction/yr</t>
  </si>
  <si>
    <t>Annual real decline (grey)</t>
  </si>
  <si>
    <t>Blue natural gas intensity override (sensitivity)</t>
  </si>
  <si>
    <t>CAVEAT: EIA's Table 2 shows blue using LESS natural gas than grey (0.17 vs 0.18 MMBtu/kg), which implies CCS improves efficiency. This is almost certainly a rounding</t>
  </si>
  <si>
    <t>artifact — most techno-economic analyses show a modest efficiency penalty for CCS. As specified, the gas component makes the adder slightly NEGATIVE with respect to</t>
  </si>
  <si>
    <t>gas price, so the blue-grey spread is effectively gas-price-invariant. Set the switch to 1 to test a realistic efficiency penalty of 0.19-0.21 MMBtu/kg instead.</t>
  </si>
  <si>
    <t>Use override? (1 = yes, 0 = no)</t>
  </si>
  <si>
    <t>Override blue gas intensity</t>
  </si>
  <si>
    <t>BLOCK 1c — GREEN PATHWAY SOURCE</t>
  </si>
  <si>
    <t>Green source</t>
  </si>
  <si>
    <t>DOE</t>
  </si>
  <si>
    <t>Type DOE or EIA. DOE reads the levelized cost series on the Hydrogen tab. EIA builds green from column D above the same way blue is built.</t>
  </si>
  <si>
    <t>DOE source row (1=West Texas, 2=S. California, 3=New Jersey, 4=Illinois, 5=4-region average)</t>
  </si>
  <si>
    <t>Source: DOE, Pathways to Commercial Liftoff: Clean Hydrogen, Figure 10 — levelized cost of hydrogen in 2022$/kg at 2025 / 2030 / 2040 / 2050. Values live on the</t>
  </si>
  <si>
    <t>2022$ -&gt; 2023$</t>
  </si>
  <si>
    <t>DOE anchor, 2025</t>
  </si>
  <si>
    <t>$/kg, 2022$</t>
  </si>
  <si>
    <t>CAVEAT: the DOE figure is a total levelized cost from a different methodology than the EIA cost stack, so the green adder below is less internally</t>
  </si>
  <si>
    <t>DOE anchor, 2030</t>
  </si>
  <si>
    <t>consistent than the blue one. VERIFY that the Figure 10 series is pre-subsidy — this sheet excludes 45V and 45Q everywhere else.</t>
  </si>
  <si>
    <t>DOE anchor, 2040</t>
  </si>
  <si>
    <t>DOE anchor, 2050</t>
  </si>
  <si>
    <t>Hydrogen tab and are linked live, so editing that tab updates this sheet. Intervening years are linearly interpolated; 2050 is held flat thereafter.</t>
  </si>
  <si>
    <t>Green pathway available</t>
  </si>
  <si>
    <t>0 means the normalized weights below put the whole clean share on blue rather than let a zero green adder drag the premium down.</t>
  </si>
  <si>
    <t>BLOCK 1b — SCENARIO SWITCHES</t>
  </si>
  <si>
    <t>Active case</t>
  </si>
  <si>
    <t>Central</t>
  </si>
  <si>
    <t>Type Low, Central or High. Everything downstream follows this cell.</t>
  </si>
  <si>
    <t>Low case per the NETL comparison; Central and High per EIA HMM Table 2.</t>
  </si>
  <si>
    <t>CO2 T&amp;S cost ($/tonne)</t>
  </si>
  <si>
    <t>WACC</t>
  </si>
  <si>
    <t>Capital learning enabled</t>
  </si>
  <si>
    <t>Capital delta scalar</t>
  </si>
  <si>
    <t>Low is solved below to hit the NETL anchor. Central and High are unscaled.</t>
  </si>
  <si>
    <t>ACTIVE VALUES (driven by the case selector in B68)</t>
  </si>
  <si>
    <t>Capital recovery factor (CRF)</t>
  </si>
  <si>
    <t>CRF = WACC / (1 - (1 + WACC)^-n), using the ACTIVE WACC and the capital recovery period above.</t>
  </si>
  <si>
    <t>Low-case calibration — solves the Low capital scalar to hit the NETL anchor</t>
  </si>
  <si>
    <t>NETL (Lewis et al. 2022) implied adder, 2018$</t>
  </si>
  <si>
    <t>Low-case non-capital components at base year</t>
  </si>
  <si>
    <t>Low-case capital scalar (solved)</t>
  </si>
  <si>
    <t>= (NETL target in 2023$ minus low-case non-capital components) / unscaled low-case levelized capital delta.</t>
  </si>
  <si>
    <t>BLOCK 2 — CALCULATION (annual, 2025–2050)</t>
  </si>
  <si>
    <t>Year columns are aligned 1:1 with BFPaT-pretax-hydrogen, so column B is 2025 on both sheets. BFPaT holds the 2050 value flat through 2100 via its existing chain.</t>
  </si>
  <si>
    <t>Blue capital decay index</t>
  </si>
  <si>
    <t>Grey capital cost ($/kg, 2023$)</t>
  </si>
  <si>
    <t>Blue capital cost ($/kg, 2023$)</t>
  </si>
  <si>
    <t>Blue natural gas intensity used (MMBtu/kg)</t>
  </si>
  <si>
    <t>Natural gas price ($/MMBtu, 2023$)</t>
  </si>
  <si>
    <t>Grey plant-gate LCOH ($/kg, 2023$)</t>
  </si>
  <si>
    <t>Green plant-gate LCOH ($/kg, 2023$)</t>
  </si>
  <si>
    <t>Blue adder components ($/kg H2, 2023$)</t>
  </si>
  <si>
    <t>1. Levelized capital delta</t>
  </si>
  <si>
    <t>2. Fixed O&amp;M delta</t>
  </si>
  <si>
    <t>3. Variable O&amp;M delta</t>
  </si>
  <si>
    <t>4. Electricity delta</t>
  </si>
  <si>
    <t>5. Natural gas delta</t>
  </si>
  <si>
    <t>6. CO2 transport &amp; storage</t>
  </si>
  <si>
    <t>TOTAL BLUE ADDER ($/kg, 2023$)</t>
  </si>
  <si>
    <t>TOTAL GREEN ADDER ($/kg, 2023$)</t>
  </si>
  <si>
    <t>The green adder is a difference of two levelized costs (DOE green minus the EIA-stack grey), whereas the blue adder is a difference of cost components. Both are</t>
  </si>
  <si>
    <t>Pathway shares — BAU, from InputData/hydgn/BHPSbP/BHPSbP.csv (develop_4.0.6)</t>
  </si>
  <si>
    <t>Blue share (natural gas reforming with CCS)</t>
  </si>
  <si>
    <t>Green share (electrolysis with guaranteed clean electricity)</t>
  </si>
  <si>
    <t>Normalized blue weight (grey excluded)</t>
  </si>
  <si>
    <t>Normalized green weight (grey excluded)</t>
  </si>
  <si>
    <t>Weighted premium ($/kg, 2023$)</t>
  </si>
  <si>
    <t>Weighted premium ($/kg, 2012$)</t>
  </si>
  <si>
    <t>WEIGHTED PREMIUM ($/BTU, 2012$)  &lt;-- consumed by BFPaT-pretax-hydrogen</t>
  </si>
  <si>
    <t>pre-subsidy. Rows above are pasted values from BHPSbP.csv, not a live link — re-sync if BHPSbP changes. The normalized weights exclude grey, because</t>
  </si>
  <si>
    <t>these sectors are assumed to consume no grey hydrogen. That assumption also applies the full premium in 2025, when the BAU mix is still all grey.</t>
  </si>
  <si>
    <t>Sector toggles — which BFPaT-pretax-hydrogen rows receive the premium</t>
  </si>
  <si>
    <t>BLOCK 3 — OUTPUT ($/kg H2, 2023$)</t>
  </si>
  <si>
    <t>Grey prices are the unmodified AEO series, tax-stripped exactly as BFPaT does it, converted from 2012$/BTU back to 2023$/kg for readability.</t>
  </si>
  <si>
    <t>Grey price — electricity/buildings sectors</t>
  </si>
  <si>
    <t>Weighted premium applied</t>
  </si>
  <si>
    <t>Clean-priced hydrogen — electricity/buildings sectors</t>
  </si>
  <si>
    <t>Grey price — transportation sector</t>
  </si>
  <si>
    <t>Clean-priced hydrogen — transportation sector</t>
  </si>
  <si>
    <t>Memo: 100%-blue price, electricity sector (grey + full blue adder)</t>
  </si>
  <si>
    <t>BLOCK 4 — VALIDATION CHECKS</t>
  </si>
  <si>
    <t>Cells shaded red are off their benchmark by more than the tolerance below.</t>
  </si>
  <si>
    <t>Tolerance</t>
  </si>
  <si>
    <t>Check 1 — 100%-blue price at base year vs DOE Pathways to Commercial Liftoff (Dec 2024), ~$2/kg for low-carbon reformation, exclusive of 45V and 45Q</t>
  </si>
  <si>
    <t>Benchmark ($/kg, 2024$)</t>
  </si>
  <si>
    <t>Benchmark ($/kg, 2023$)</t>
  </si>
  <si>
    <t>Modelled 100%-blue price at base year ($/kg, 2023$)</t>
  </si>
  <si>
    <t>Deviation</t>
  </si>
  <si>
    <t>Evaluate with the case selector on Central.</t>
  </si>
  <si>
    <t>Check 2 — Low-case blue adder vs NETL (Lewis et al. 2022) $0.58/kg in 2018$, escalated forward</t>
  </si>
  <si>
    <t>Modelled blue adder at base year ($/kg, 2024$)</t>
  </si>
  <si>
    <t>Only meaningful with the case selector on Low. On Central it reads high by design.</t>
  </si>
  <si>
    <t>Check 3 — Low-case capital scalar is feasible</t>
  </si>
  <si>
    <t>Must fall between 0 and 1. Negative means the low-case non-capital components alone already exceed the NETL anchor.</t>
  </si>
  <si>
    <t>Check 4 — Green pathway source</t>
  </si>
  <si>
    <t>MISSING means the whole clean share is being priced as blue. DOE or EIA means the blue/green split is live.</t>
  </si>
  <si>
    <t>BLOCK 5 — HOW THIS FEEDS THE MODEL</t>
  </si>
  <si>
    <t>BFPaT-pretax-hydrogen adds row 120 of this sheet (weighted premium, 2012$/BTU) to each sector row, multiplied by that sector's toggle in B125:B131.</t>
  </si>
  <si>
    <t>The premium is added AFTER the (1 - tax %) term in the AEO formula, because it is already a pretax production cost.</t>
  </si>
  <si>
    <t>BFPaT-fueltax-hydrogen is derived from the pretax sheet, so the sales tax on hydrogen scales with the higher price automatically. No edit is needed there.</t>
  </si>
  <si>
    <t>Columns AB..BY of BFPaT-pretax-hydrogen (2051-2100) chain from the 2050 column and therefore inherit the premium without modification.</t>
  </si>
  <si>
    <t>This premium is applied to BFPaT ONLY. The hydrogen-sector pathway cost inputs (InputData/hydgn/HPEC, HPEO, HPEbP) are untouched, and the CCS module continues to</t>
  </si>
  <si>
    <t>charge the hydrogen sector separately for CCS capital, CCS O&amp;M and CO2 transport &amp; storage. The overlap between those charges and components 1 and 6 above is a known</t>
  </si>
  <si>
    <t>and accepted duplication on the supplier-side cash-flow ledger; it does not affect the consumer-side price this sheet is built to set.</t>
  </si>
  <si>
    <t>NOTE: under a policy scenario that shifts hydrogen production (Boolean Use Non BAU Hydrogen Shifting = 1), the model builds hydrogen on the RHPF pathway fractions —</t>
  </si>
  <si>
    <t>75% blue / 25% green in the current file — not on the BHPSbP shares this sheet weights by. BFPaT carries a single BAU series, so the two cannot both be matched.</t>
  </si>
  <si>
    <t>After editing this sheet, re-export BFPaT-pretax-hydrogen and BFPaT-fueltax-hydrogen to CSV before running the model.</t>
  </si>
  <si>
    <t>green hydrogen</t>
  </si>
  <si>
    <t>2023 to 2012; used for EIA AEO 2026 Hydrogen Market Module</t>
  </si>
  <si>
    <t>2022 to 2012; used for DOE Pathways to Commercial Liftoff</t>
  </si>
  <si>
    <t>2018 to 2012; used for EIA AEO 2018, DOE Clean Cities report, and the NETL hydrogen premium</t>
  </si>
  <si>
    <t>Hydrogen Blue and Green Cost Premium</t>
  </si>
  <si>
    <t>The three sources below should each be verified against the primary document before use in any published work product.</t>
  </si>
  <si>
    <t>blue hydrogen (SMR with CCS) cost components</t>
  </si>
  <si>
    <t>Assumptions to the Annual Energy Outlook 2026: Hydrogen Market Module</t>
  </si>
  <si>
    <t>https://www.eia.gov/outlooks/aeo/assumptions/</t>
  </si>
  <si>
    <t>Tables 1 and 2. Costs are in 2023 dollars. Capital cost is per kg of ANNUAL production capacity, not levelized.</t>
  </si>
  <si>
    <t>green hydrogen (electrolysis) levelized cost</t>
  </si>
  <si>
    <t>U.S. Department of Energy</t>
  </si>
  <si>
    <t>Pathways to Commercial Liftoff: Clean Hydrogen</t>
  </si>
  <si>
    <t>https://liftoff.energy.gov/clean-hydrogen/</t>
  </si>
  <si>
    <t>blue hydrogen premium cross-check (Low scenario)</t>
  </si>
  <si>
    <t>National Energy Technology Laboratory (Lewis et al.)</t>
  </si>
  <si>
    <t>Comparison of commercial, state-of-the-art, fossil-based hydrogen production technologies</t>
  </si>
  <si>
    <t>URL NOT YET ADDED - the specific NETL report link still needs to be located and pasted here.</t>
  </si>
  <si>
    <t>Implied CCS cost premium of $0.58/kg in 2018 dollars, used to calibrate the Low-case capital scalar.</t>
  </si>
  <si>
    <t>Hydrogen Premium Method</t>
  </si>
  <si>
    <t>The premium is the cost difference between clean hydrogen and the grey hydrogen embedded in the AEO price. It is weighted by the BAU</t>
  </si>
  <si>
    <t>production mix in InputData/hydgn/BHPSbP/BHPSbP.csv, renormalized to exclude grey on the assumption that these sectors consume no</t>
  </si>
  <si>
    <t>grey hydrogen. The 45V and 45Q tax credits are excluded throughout. The industry, district heat, LULUCF and geoengineering rows are</t>
  </si>
  <si>
    <t>unchanged and continue to carry the unmodified AEO price. See the H2-EIA tab for the full derivation and its scenario switches.</t>
  </si>
  <si>
    <t>Figure 10, levelized cost of hydrogen in 2022 dollars per kg. Values are entered on the H2-DOE tab; H2-EIA links to them.</t>
  </si>
  <si>
    <t>RC</t>
  </si>
  <si>
    <t>Lignite? flag</t>
  </si>
  <si>
    <t>Fuel Receipts and Cost Time Series File, 2025 Early Release (30JUN2026) - COAL rows only (FUEL_GROUP = Coal)</t>
  </si>
  <si>
    <t>Refreshed 2026-09-10: dataset replaced (2018 Final Revision -&gt; 2025 Early Release, coal rows only) and the former PivotTable in M4:P7 replaced by live SUMIF formulas over the dataset. Rows with withheld cost (FUEL_COST = ".") drop out via column I, as before. Multipliers moved: lignite 0.9206 -&gt; 0.8837, non-lignite 1.0036 -&gt; 1.0058.</t>
  </si>
  <si>
    <t>14:32 CT</t>
  </si>
  <si>
    <t>uses ICF forecast (2030 base case Q4 2025: 3.97 real 2024$ = 4.07 in 2025$; entered in 2025$ to match the 2025-to-2012 deflator)</t>
  </si>
  <si>
    <t>Refresh 2026-09-24: CME Henry Hub futures strip quoted 24 Sep 2026 (Gas Futures tab; the composite reads the Open column as before); EIA Henry Hub monthly spot through Aug 2026 (Sep 2026 = average of Aug actual and Oct futures, the sheet's convention for an unpublished month); EIA annual sector prices through 2025 (2024 revised); sector-to-Henry-Hub ratio window moved from 2020-2024 to 2021-2025; 2028-2030 composite set to ICF's current base case (Q4 2025: 2030 = 3.97 real 2024$ / 4.30 nominal), restated as 4.07 in 2025 dollars. The 2025-2030 composite (historical spot, futures and ICF) is now deflated with the 2025-to-2012 factor (About!A125) instead of 2024-to-2012, since the futures are nominal quotes from 2026 and the ICF figure is entered in 2025 dollars (Megan, 2026-09-24); the 2024 column keeps the 2024-to-2012 factor.</t>
  </si>
  <si>
    <t>residual fuel oil</t>
  </si>
  <si>
    <t>Residual fuel oil</t>
  </si>
  <si>
    <t>*No. 6 residual wholesale price (excludes taxes); used for heavy fuel oil</t>
  </si>
  <si>
    <t>2024 (start-year) prices use the AEO 2025 tax shares for 2024. Petroleum tax shares are federal + state taxes divided by the tax-inclusive end-user price, so pretax = retail x (1 - share) and tax = pretax x share / (1 - share).</t>
  </si>
  <si>
    <t>Power Generation Fuel Costs</t>
  </si>
  <si>
    <t>Wed Oct 28 2026 13:43:13 GMT-0700 (Pacific Daylight Time)</t>
  </si>
  <si>
    <t>2025-2027 prices and start year tax</t>
  </si>
  <si>
    <t>Short Term Energy Outlook</t>
  </si>
  <si>
    <t>October release data</t>
  </si>
  <si>
    <t>CPI-U FOR 2026-2027 DOLLAR CONVERSION</t>
  </si>
  <si>
    <t>CPI-U, all urban consumers (index, 1982-1984=1.00)</t>
  </si>
  <si>
    <t>*STEO Table 9a (October 2026), series CICPIUS: annual average of the monthly values in STEO_m.xlsx. 2025 averages the 11 published months (BLS did not publish October 2025). 2026-2027 deflators = 2025 CPI-U factor x CPI-U(2025) / CPI-U(year).</t>
  </si>
  <si>
    <t>STEO Near-Term Prices</t>
  </si>
  <si>
    <t>Gasoline, diesel, jet fuel and lignite reach AEO by averaging 2027 STEO and 2029 AEO for 2028. Heavy fuel oil and crude oil interpolate linearly from 2027 STEO to 2030 AEO.</t>
  </si>
  <si>
    <t>Natural gas near-term prices use CME futures instead (see Natural Gas Price Adjustment). Electricity and other coal prices use AEO throughout.</t>
  </si>
  <si>
    <t xml:space="preserve">For 2025–2027, and for the 2024 start-year values, petroleum, crude oil and lignite prices come from EIA’s Short-Term Energy Outlook, Table 2 (STEO tab; release date in A3). </t>
  </si>
  <si>
    <t xml:space="preserve">Transportation gasoline and diesel use STEO retail prices (all-grades gasoline, on-highway diesel). </t>
  </si>
  <si>
    <t xml:space="preserve">The transportation tax share (Tax Percentages tab) is then removed. Jet fuel and heavy fuel oil use STEO wholesale prices (jet fuel; No. 6 residual). </t>
  </si>
  <si>
    <t xml:space="preserve">Crude oil uses the WTI spot price converted at 5.719 MMBtu/barrel. Lignite uses the electric power sector coal cost × the lignite multiplier. </t>
  </si>
  <si>
    <t xml:space="preserve">STEO prices are nominal dollars. They are converted to 2012 dollars with CPI-U (cpi.xlsx) for 2021–2025. </t>
  </si>
  <si>
    <t>For 2026–2027 the conversion uses the CPI-U forecast in STEO Table 9a (series CICPIUS, annual average of monthly values; STEO tab G74:I75), scaled from the 2025 factor by the ratio of CPI-U in 2025 to CPI-U in that year.</t>
  </si>
  <si>
    <t>Residential diesel (heating oil) uses the STEO heating oil retail price. Diesel prices for other non-transportation sectors, and heavy fuel oil prices for all non-transportation sectors, scale the STEO transportation price by AEO's sector-to-transportation price ratio for each year.</t>
  </si>
  <si>
    <t>using historical data from the EIA to develop retail price projections by sector. For 2028-2030 we use ICF's base case (see the refresh note below), then linearly interpolate over 2030-2035 to</t>
  </si>
  <si>
    <t>realign with AEO 2026 (Alternative Electricity and Transportation case) in 2035.</t>
  </si>
  <si>
    <t>For 2025 onward we use the AEO 2026 "Alternative Electricity and Transportation" side case for all fuels (Tables 2, 3, 12 and 57).</t>
  </si>
  <si>
    <t>Some 2024 start-year values on the SYBFPaT-pretax tab still use AEO 2025 side-case tables</t>
  </si>
  <si>
    <t>(High Zero-Carbon Technology Cost for prices; Alternative Transportation for the 2024 petroleum tax shares).</t>
  </si>
  <si>
    <t>Applied on the H2-EIA tab and added to the hydrogen price for the transportation, electricity and buildings sectors, including the 2024 start-year values on SYBFPaT-pretax (which use the 2025 premium; H2-EIA has no 2024 column).</t>
  </si>
  <si>
    <t>petroleum diesel and kerosene, non-transportation sectors</t>
  </si>
  <si>
    <t>Motor fuel taxes apply to transportation use only; AEO Table 57 shows no tax on heating oil. Used for the non-transportation rows of petroleum diesel and jet fuel or kerosene.</t>
  </si>
  <si>
    <t>is taxed at the same rate as petroleum diesel. Motor fuel taxes apply to transportation only: petroleum diesel (distillate, including heating oil) and kerosene used in other sectors carry no tax (AEO Table 57 shows no tax on heating oil; Tax Percentages row 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</si>
</sst>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3" formatCode="_(* #,##0.00_);_(* \(#,##0.00\);_(* &quot;-&quot;??_);_(@_)"/>
    <numFmt numFmtId="164" formatCode="0.000E+00"/>
    <numFmt numFmtId="165" formatCode="&quot;$&quot;#,##0.00"/>
    <numFmt numFmtId="166" formatCode="[$€-2]\ #,##0.00"/>
    <numFmt numFmtId="167" formatCode="0.000"/>
    <numFmt numFmtId="168" formatCode="#,##0.0"/>
    <numFmt numFmtId="169" formatCode="#,##0.000"/>
    <numFmt numFmtId="170" formatCode="_(* #,##0.000_);_(* \(#,##0.000\);_(* &quot;-&quot;??_);_(@_)"/>
    <numFmt numFmtId="171" formatCode="_(* #,##0.0000_);_(* \(#,##0.0000\);_(* &quot;-&quot;??_);_(@_)"/>
    <numFmt numFmtId="172" formatCode="mmm\-yyyy"/>
    <numFmt numFmtId="173" formatCode="yyyy"/>
    <numFmt numFmtId="174" formatCode="mmm\ dd\,\ yyyy"/>
    <numFmt numFmtId="175" formatCode="0.0000"/>
    <numFmt numFmtId="176" formatCode="0.00000"/>
    <numFmt numFmtId="177" formatCode="0.0%"/>
    <numFmt numFmtId="178" formatCode="yyyy\-mm\-dd"/>
  </numFmts>
  <fonts count="56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u/>
      <sz val="11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30"/>
      <name val="Arial"/>
      <family val="2"/>
    </font>
    <font>
      <b/>
      <sz val="10"/>
      <color indexed="8"/>
      <name val="Arial"/>
      <family val="2"/>
    </font>
    <font>
      <u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indexed="1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i/>
      <sz val="11"/>
      <color theme="1"/>
      <name val="Calibri"/>
      <family val="2"/>
      <scheme val="minor"/>
    </font>
    <font>
      <sz val="12"/>
      <color rgb="FFC2CACE"/>
      <name val="Averta"/>
    </font>
    <font>
      <b/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8"/>
      <color rgb="FF25323C"/>
      <name val="Roboto-Mono"/>
    </font>
    <font>
      <b/>
      <sz val="8"/>
      <color rgb="FF25323C"/>
      <name val="Roboto-Mono"/>
    </font>
    <font>
      <sz val="8"/>
      <color rgb="FF006EB6"/>
      <name val="CMEGroup-Icons"/>
    </font>
    <font>
      <sz val="8"/>
      <color rgb="FFFF0000"/>
      <name val="Roboto-Mono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rgb="FFC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12B4A"/>
        <bgColor indexed="64"/>
      </patternFill>
    </fill>
    <fill>
      <patternFill patternType="solid">
        <fgColor rgb="FFF1F5F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ACE"/>
      </left>
      <right style="medium">
        <color rgb="FFC2CACE"/>
      </right>
      <top style="medium">
        <color rgb="FFC2CACE"/>
      </top>
      <bottom/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/>
      <diagonal/>
    </border>
    <border>
      <left style="medium">
        <color rgb="FFC2CACE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2CACE"/>
      </left>
      <right style="medium">
        <color rgb="FF000000"/>
      </right>
      <top/>
      <bottom style="medium">
        <color rgb="FFC2CACE"/>
      </bottom>
      <diagonal/>
    </border>
    <border>
      <left style="medium">
        <color rgb="FF000000"/>
      </left>
      <right style="medium">
        <color rgb="FF000000"/>
      </right>
      <top style="medium">
        <color rgb="FFC2CACE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2CACE"/>
      </left>
      <right style="medium">
        <color rgb="FFC2CACE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C2CACE"/>
      </left>
      <right style="medium">
        <color rgb="FF000000"/>
      </right>
      <top/>
      <bottom/>
      <diagonal/>
    </border>
    <border>
      <left style="medium">
        <color rgb="FFC2CACE"/>
      </left>
      <right style="medium">
        <color rgb="FFC2CACE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97">
    <xf numFmtId="0" fontId="0" fillId="0" borderId="0"/>
    <xf numFmtId="0" fontId="1" fillId="0" borderId="1" applyNumberFormat="0" applyProtection="0">
      <alignment wrapText="1"/>
    </xf>
    <xf numFmtId="0" fontId="2" fillId="0" borderId="2" applyNumberFormat="0" applyFont="0" applyProtection="0">
      <alignment wrapText="1"/>
    </xf>
    <xf numFmtId="0" fontId="1" fillId="0" borderId="7" applyNumberFormat="0" applyProtection="0">
      <alignment horizontal="left" wrapText="1"/>
    </xf>
    <xf numFmtId="0" fontId="1" fillId="0" borderId="6" applyNumberFormat="0" applyFill="0" applyProtection="0">
      <alignment wrapText="1"/>
    </xf>
    <xf numFmtId="0" fontId="1" fillId="0" borderId="4" applyNumberFormat="0" applyProtection="0">
      <alignment wrapText="1"/>
    </xf>
    <xf numFmtId="0" fontId="2" fillId="0" borderId="3" applyNumberFormat="0" applyProtection="0">
      <alignment vertical="top" wrapText="1"/>
    </xf>
    <xf numFmtId="0" fontId="2" fillId="0" borderId="5" applyNumberFormat="0" applyFont="0" applyFill="0" applyProtection="0">
      <alignment wrapText="1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 applyNumberFormat="0" applyProtection="0">
      <alignment vertical="top" wrapText="1"/>
    </xf>
    <xf numFmtId="0" fontId="5" fillId="0" borderId="0" applyNumberFormat="0" applyProtection="0">
      <alignment horizontal="left"/>
    </xf>
    <xf numFmtId="0" fontId="8" fillId="0" borderId="0"/>
    <xf numFmtId="0" fontId="8" fillId="0" borderId="11" applyNumberFormat="0" applyProtection="0">
      <alignment wrapText="1"/>
    </xf>
    <xf numFmtId="0" fontId="8" fillId="0" borderId="10" applyNumberFormat="0" applyFont="0" applyProtection="0">
      <alignment wrapText="1"/>
    </xf>
    <xf numFmtId="0" fontId="9" fillId="0" borderId="9" applyNumberFormat="0" applyProtection="0">
      <alignment wrapText="1"/>
    </xf>
    <xf numFmtId="0" fontId="9" fillId="0" borderId="8" applyNumberFormat="0" applyProtection="0">
      <alignment wrapText="1"/>
    </xf>
    <xf numFmtId="0" fontId="8" fillId="0" borderId="0" applyNumberFormat="0" applyFill="0" applyBorder="0" applyAlignment="0" applyProtection="0"/>
    <xf numFmtId="0" fontId="7" fillId="0" borderId="0" applyNumberFormat="0" applyProtection="0">
      <alignment horizontal="left"/>
    </xf>
    <xf numFmtId="43" fontId="1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" applyNumberFormat="0" applyFill="0" applyAlignment="0" applyProtection="0"/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10" borderId="15" applyNumberFormat="0" applyAlignment="0" applyProtection="0"/>
    <xf numFmtId="0" fontId="23" fillId="11" borderId="16" applyNumberFormat="0" applyAlignment="0" applyProtection="0"/>
    <xf numFmtId="0" fontId="24" fillId="11" borderId="15" applyNumberFormat="0" applyAlignment="0" applyProtection="0"/>
    <xf numFmtId="0" fontId="25" fillId="0" borderId="17" applyNumberFormat="0" applyFill="0" applyAlignment="0" applyProtection="0"/>
    <xf numFmtId="0" fontId="26" fillId="12" borderId="18" applyNumberFormat="0" applyAlignment="0" applyProtection="0"/>
    <xf numFmtId="0" fontId="27" fillId="0" borderId="0" applyNumberFormat="0" applyFill="0" applyBorder="0" applyAlignment="0" applyProtection="0"/>
    <xf numFmtId="0" fontId="11" fillId="13" borderId="19" applyNumberFormat="0" applyFont="0" applyAlignment="0" applyProtection="0"/>
    <xf numFmtId="0" fontId="28" fillId="0" borderId="0" applyNumberFormat="0" applyFill="0" applyBorder="0" applyAlignment="0" applyProtection="0"/>
    <xf numFmtId="0" fontId="6" fillId="0" borderId="20" applyNumberFormat="0" applyFill="0" applyAlignment="0" applyProtection="0"/>
    <xf numFmtId="0" fontId="29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29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29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29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29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29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30" fillId="9" borderId="0" applyNumberFormat="0" applyBorder="0" applyAlignment="0" applyProtection="0"/>
    <xf numFmtId="0" fontId="29" fillId="17" borderId="0" applyNumberFormat="0" applyBorder="0" applyAlignment="0" applyProtection="0"/>
    <xf numFmtId="0" fontId="29" fillId="21" borderId="0" applyNumberFormat="0" applyBorder="0" applyAlignment="0" applyProtection="0"/>
    <xf numFmtId="0" fontId="29" fillId="25" borderId="0" applyNumberFormat="0" applyBorder="0" applyAlignment="0" applyProtection="0"/>
    <xf numFmtId="0" fontId="29" fillId="29" borderId="0" applyNumberFormat="0" applyBorder="0" applyAlignment="0" applyProtection="0"/>
    <xf numFmtId="0" fontId="29" fillId="33" borderId="0" applyNumberFormat="0" applyBorder="0" applyAlignment="0" applyProtection="0"/>
    <xf numFmtId="0" fontId="29" fillId="37" borderId="0" applyNumberFormat="0" applyBorder="0" applyAlignment="0" applyProtection="0"/>
    <xf numFmtId="0" fontId="11" fillId="13" borderId="19" applyNumberFormat="0" applyFont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8" fillId="0" borderId="11">
      <alignment wrapText="1"/>
    </xf>
    <xf numFmtId="0" fontId="9" fillId="0" borderId="9">
      <alignment wrapText="1"/>
    </xf>
    <xf numFmtId="0" fontId="8" fillId="0" borderId="10">
      <alignment wrapText="1"/>
    </xf>
    <xf numFmtId="0" fontId="9" fillId="0" borderId="8">
      <alignment wrapText="1"/>
    </xf>
    <xf numFmtId="0" fontId="8" fillId="0" borderId="0"/>
    <xf numFmtId="0" fontId="7" fillId="0" borderId="0">
      <alignment horizontal="left"/>
    </xf>
    <xf numFmtId="0" fontId="36" fillId="0" borderId="0"/>
    <xf numFmtId="0" fontId="37" fillId="0" borderId="0" applyNumberFormat="0" applyFill="0" applyBorder="0" applyAlignment="0" applyProtection="0">
      <alignment vertical="top"/>
      <protection locked="0"/>
    </xf>
    <xf numFmtId="9" fontId="11" fillId="0" borderId="0" applyFont="0" applyFill="0" applyBorder="0" applyAlignment="0" applyProtection="0"/>
    <xf numFmtId="0" fontId="11" fillId="0" borderId="0"/>
    <xf numFmtId="0" fontId="8" fillId="0" borderId="0"/>
    <xf numFmtId="0" fontId="11" fillId="0" borderId="0"/>
    <xf numFmtId="0" fontId="8" fillId="0" borderId="10">
      <alignment wrapText="1"/>
    </xf>
    <xf numFmtId="0" fontId="8" fillId="0" borderId="0"/>
    <xf numFmtId="0" fontId="8" fillId="0" borderId="11">
      <alignment wrapText="1"/>
    </xf>
    <xf numFmtId="0" fontId="9" fillId="0" borderId="8">
      <alignment wrapText="1"/>
    </xf>
    <xf numFmtId="0" fontId="9" fillId="0" borderId="9">
      <alignment wrapText="1"/>
    </xf>
    <xf numFmtId="0" fontId="7" fillId="0" borderId="0">
      <alignment horizontal="left"/>
    </xf>
    <xf numFmtId="0" fontId="37" fillId="0" borderId="0"/>
    <xf numFmtId="0" fontId="38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</cellStyleXfs>
  <cellXfs count="161">
    <xf numFmtId="0" fontId="0" fillId="0" borderId="0" xfId="0"/>
    <xf numFmtId="0" fontId="6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3" fillId="0" borderId="0" xfId="9" applyAlignment="1" applyProtection="1"/>
    <xf numFmtId="0" fontId="6" fillId="2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11" fontId="0" fillId="0" borderId="0" xfId="0" applyNumberFormat="1"/>
    <xf numFmtId="166" fontId="0" fillId="0" borderId="0" xfId="0" applyNumberFormat="1" applyAlignment="1">
      <alignment horizontal="center"/>
    </xf>
    <xf numFmtId="0" fontId="10" fillId="0" borderId="0" xfId="9" applyFont="1" applyAlignment="1" applyProtection="1"/>
    <xf numFmtId="0" fontId="12" fillId="3" borderId="0" xfId="0" applyFont="1" applyFill="1" applyAlignment="1">
      <alignment horizontal="left"/>
    </xf>
    <xf numFmtId="0" fontId="0" fillId="4" borderId="0" xfId="0" applyFill="1"/>
    <xf numFmtId="169" fontId="13" fillId="5" borderId="12" xfId="0" applyNumberFormat="1" applyFont="1" applyFill="1" applyBorder="1" applyAlignment="1">
      <alignment horizontal="center" wrapText="1"/>
    </xf>
    <xf numFmtId="168" fontId="13" fillId="6" borderId="12" xfId="0" applyNumberFormat="1" applyFont="1" applyFill="1" applyBorder="1" applyAlignment="1">
      <alignment horizontal="center"/>
    </xf>
    <xf numFmtId="2" fontId="0" fillId="0" borderId="0" xfId="0" applyNumberFormat="1"/>
    <xf numFmtId="0" fontId="6" fillId="2" borderId="0" xfId="0" applyFont="1" applyFill="1"/>
    <xf numFmtId="167" fontId="0" fillId="0" borderId="0" xfId="0" applyNumberFormat="1"/>
    <xf numFmtId="0" fontId="0" fillId="2" borderId="0" xfId="0" applyFill="1"/>
    <xf numFmtId="0" fontId="14" fillId="0" borderId="0" xfId="9" applyFont="1" applyAlignment="1" applyProtection="1"/>
    <xf numFmtId="0" fontId="15" fillId="0" borderId="0" xfId="0" applyFont="1"/>
    <xf numFmtId="170" fontId="0" fillId="0" borderId="0" xfId="20" applyNumberFormat="1" applyFont="1" applyAlignment="1"/>
    <xf numFmtId="0" fontId="3" fillId="0" borderId="0" xfId="9" applyFill="1" applyBorder="1" applyAlignment="1" applyProtection="1"/>
    <xf numFmtId="0" fontId="13" fillId="5" borderId="12" xfId="0" applyFont="1" applyFill="1" applyBorder="1" applyAlignment="1">
      <alignment horizontal="center" wrapText="1"/>
    </xf>
    <xf numFmtId="168" fontId="13" fillId="5" borderId="12" xfId="0" applyNumberFormat="1" applyFont="1" applyFill="1" applyBorder="1" applyAlignment="1">
      <alignment horizontal="center" wrapText="1"/>
    </xf>
    <xf numFmtId="0" fontId="6" fillId="39" borderId="0" xfId="0" applyFont="1" applyFill="1"/>
    <xf numFmtId="0" fontId="6" fillId="40" borderId="0" xfId="0" applyFont="1" applyFill="1"/>
    <xf numFmtId="171" fontId="0" fillId="0" borderId="0" xfId="20" applyNumberFormat="1" applyFont="1" applyAlignment="1"/>
    <xf numFmtId="0" fontId="8" fillId="0" borderId="0" xfId="13"/>
    <xf numFmtId="0" fontId="9" fillId="0" borderId="0" xfId="17" applyBorder="1">
      <alignment wrapText="1"/>
    </xf>
    <xf numFmtId="10" fontId="0" fillId="0" borderId="0" xfId="0" applyNumberFormat="1"/>
    <xf numFmtId="0" fontId="3" fillId="0" borderId="0" xfId="9" quotePrefix="1" applyAlignment="1" applyProtection="1">
      <alignment horizontal="left"/>
    </xf>
    <xf numFmtId="0" fontId="31" fillId="0" borderId="0" xfId="0" applyFont="1"/>
    <xf numFmtId="0" fontId="32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0" fontId="34" fillId="0" borderId="0" xfId="0" applyFont="1" applyAlignment="1">
      <alignment wrapText="1"/>
    </xf>
    <xf numFmtId="0" fontId="33" fillId="0" borderId="0" xfId="0" applyFont="1" applyAlignment="1">
      <alignment wrapText="1"/>
    </xf>
    <xf numFmtId="0" fontId="0" fillId="41" borderId="0" xfId="0" applyFill="1"/>
    <xf numFmtId="174" fontId="0" fillId="0" borderId="0" xfId="0" applyNumberFormat="1"/>
    <xf numFmtId="0" fontId="0" fillId="38" borderId="0" xfId="0" applyFill="1"/>
    <xf numFmtId="0" fontId="36" fillId="0" borderId="0" xfId="81"/>
    <xf numFmtId="172" fontId="36" fillId="0" borderId="0" xfId="81" applyNumberFormat="1"/>
    <xf numFmtId="0" fontId="37" fillId="0" borderId="0" xfId="82" quotePrefix="1" applyAlignment="1" applyProtection="1">
      <alignment horizontal="left"/>
    </xf>
    <xf numFmtId="0" fontId="34" fillId="0" borderId="0" xfId="81" applyFont="1" applyAlignment="1">
      <alignment wrapText="1"/>
    </xf>
    <xf numFmtId="0" fontId="32" fillId="0" borderId="0" xfId="81" applyFont="1" applyAlignment="1">
      <alignment horizontal="center" wrapText="1"/>
    </xf>
    <xf numFmtId="0" fontId="31" fillId="0" borderId="0" xfId="81" applyFont="1"/>
    <xf numFmtId="173" fontId="36" fillId="0" borderId="0" xfId="81" applyNumberFormat="1"/>
    <xf numFmtId="0" fontId="33" fillId="0" borderId="0" xfId="81" applyFont="1" applyAlignment="1">
      <alignment wrapText="1"/>
    </xf>
    <xf numFmtId="0" fontId="33" fillId="0" borderId="0" xfId="81" applyFont="1" applyAlignment="1">
      <alignment horizontal="center" wrapText="1"/>
    </xf>
    <xf numFmtId="0" fontId="6" fillId="44" borderId="0" xfId="0" applyFont="1" applyFill="1"/>
    <xf numFmtId="0" fontId="41" fillId="42" borderId="22" xfId="0" applyFont="1" applyFill="1" applyBorder="1" applyAlignment="1">
      <alignment horizontal="center" vertical="center" wrapText="1"/>
    </xf>
    <xf numFmtId="0" fontId="41" fillId="42" borderId="25" xfId="0" applyFont="1" applyFill="1" applyBorder="1" applyAlignment="1">
      <alignment horizontal="center" vertical="center" wrapText="1"/>
    </xf>
    <xf numFmtId="0" fontId="41" fillId="42" borderId="29" xfId="0" applyFont="1" applyFill="1" applyBorder="1" applyAlignment="1">
      <alignment horizontal="center" vertical="center" wrapText="1"/>
    </xf>
    <xf numFmtId="164" fontId="0" fillId="45" borderId="0" xfId="0" applyNumberFormat="1" applyFill="1"/>
    <xf numFmtId="0" fontId="0" fillId="45" borderId="0" xfId="0" applyFill="1"/>
    <xf numFmtId="3" fontId="42" fillId="0" borderId="0" xfId="0" applyNumberFormat="1" applyFont="1"/>
    <xf numFmtId="3" fontId="43" fillId="0" borderId="0" xfId="0" applyNumberFormat="1" applyFont="1"/>
    <xf numFmtId="4" fontId="42" fillId="0" borderId="0" xfId="0" applyNumberFormat="1" applyFont="1"/>
    <xf numFmtId="4" fontId="43" fillId="0" borderId="0" xfId="0" applyNumberFormat="1" applyFont="1"/>
    <xf numFmtId="1" fontId="44" fillId="0" borderId="0" xfId="0" applyNumberFormat="1" applyFont="1"/>
    <xf numFmtId="4" fontId="44" fillId="0" borderId="0" xfId="0" applyNumberFormat="1" applyFont="1"/>
    <xf numFmtId="3" fontId="44" fillId="0" borderId="0" xfId="0" applyNumberFormat="1" applyFont="1"/>
    <xf numFmtId="0" fontId="0" fillId="0" borderId="8" xfId="0" applyBorder="1"/>
    <xf numFmtId="164" fontId="0" fillId="46" borderId="0" xfId="0" applyNumberFormat="1" applyFill="1"/>
    <xf numFmtId="11" fontId="0" fillId="0" borderId="0" xfId="20" applyNumberFormat="1" applyFont="1"/>
    <xf numFmtId="11" fontId="43" fillId="0" borderId="0" xfId="0" applyNumberFormat="1" applyFont="1"/>
    <xf numFmtId="9" fontId="0" fillId="0" borderId="0" xfId="83" applyFont="1"/>
    <xf numFmtId="164" fontId="0" fillId="47" borderId="0" xfId="0" applyNumberFormat="1" applyFill="1"/>
    <xf numFmtId="0" fontId="0" fillId="47" borderId="0" xfId="0" applyFill="1"/>
    <xf numFmtId="0" fontId="45" fillId="0" borderId="0" xfId="96" applyAlignment="1" applyProtection="1"/>
    <xf numFmtId="168" fontId="43" fillId="0" borderId="0" xfId="0" applyNumberFormat="1" applyFont="1"/>
    <xf numFmtId="4" fontId="43" fillId="48" borderId="0" xfId="0" applyNumberFormat="1" applyFont="1" applyFill="1"/>
    <xf numFmtId="0" fontId="0" fillId="48" borderId="0" xfId="0" applyFill="1"/>
    <xf numFmtId="17" fontId="47" fillId="3" borderId="22" xfId="0" applyNumberFormat="1" applyFont="1" applyFill="1" applyBorder="1" applyAlignment="1">
      <alignment horizontal="left" vertical="center" wrapText="1"/>
    </xf>
    <xf numFmtId="0" fontId="46" fillId="3" borderId="23" xfId="0" applyFont="1" applyFill="1" applyBorder="1" applyAlignment="1">
      <alignment horizontal="left" vertical="center" wrapText="1"/>
    </xf>
    <xf numFmtId="0" fontId="46" fillId="3" borderId="21" xfId="0" applyFont="1" applyFill="1" applyBorder="1" applyAlignment="1">
      <alignment horizontal="left" vertical="center" wrapText="1"/>
    </xf>
    <xf numFmtId="15" fontId="46" fillId="3" borderId="28" xfId="0" applyNumberFormat="1" applyFont="1" applyFill="1" applyBorder="1" applyAlignment="1">
      <alignment horizontal="left" vertical="center" wrapText="1"/>
    </xf>
    <xf numFmtId="0" fontId="46" fillId="43" borderId="0" xfId="0" applyFont="1" applyFill="1" applyAlignment="1">
      <alignment horizontal="left" vertical="center" wrapText="1"/>
    </xf>
    <xf numFmtId="17" fontId="47" fillId="43" borderId="22" xfId="0" applyNumberFormat="1" applyFont="1" applyFill="1" applyBorder="1" applyAlignment="1">
      <alignment horizontal="left" vertical="center" wrapText="1"/>
    </xf>
    <xf numFmtId="0" fontId="46" fillId="43" borderId="23" xfId="0" applyFont="1" applyFill="1" applyBorder="1" applyAlignment="1">
      <alignment horizontal="left" vertical="center" wrapText="1"/>
    </xf>
    <xf numFmtId="15" fontId="46" fillId="43" borderId="0" xfId="0" applyNumberFormat="1" applyFont="1" applyFill="1" applyAlignment="1">
      <alignment horizontal="left" vertical="center" wrapText="1"/>
    </xf>
    <xf numFmtId="0" fontId="46" fillId="43" borderId="21" xfId="0" applyFont="1" applyFill="1" applyBorder="1" applyAlignment="1">
      <alignment horizontal="left" vertical="center" wrapText="1"/>
    </xf>
    <xf numFmtId="15" fontId="46" fillId="43" borderId="28" xfId="0" applyNumberFormat="1" applyFont="1" applyFill="1" applyBorder="1" applyAlignment="1">
      <alignment horizontal="left" vertical="center" wrapText="1"/>
    </xf>
    <xf numFmtId="0" fontId="46" fillId="43" borderId="24" xfId="0" applyFont="1" applyFill="1" applyBorder="1" applyAlignment="1">
      <alignment horizontal="left" vertical="center" wrapText="1"/>
    </xf>
    <xf numFmtId="0" fontId="6" fillId="0" borderId="0" xfId="0" applyFont="1" applyAlignment="1">
      <alignment wrapText="1"/>
    </xf>
    <xf numFmtId="0" fontId="0" fillId="49" borderId="0" xfId="0" applyFill="1"/>
    <xf numFmtId="164" fontId="0" fillId="49" borderId="0" xfId="0" applyNumberFormat="1" applyFill="1"/>
    <xf numFmtId="0" fontId="0" fillId="50" borderId="0" xfId="0" applyFill="1"/>
    <xf numFmtId="0" fontId="0" fillId="50" borderId="22" xfId="0" applyFill="1" applyBorder="1" applyAlignment="1">
      <alignment horizontal="left" vertical="center" wrapText="1"/>
    </xf>
    <xf numFmtId="0" fontId="46" fillId="50" borderId="21" xfId="0" applyFont="1" applyFill="1" applyBorder="1" applyAlignment="1">
      <alignment horizontal="left" vertical="center" wrapText="1"/>
    </xf>
    <xf numFmtId="15" fontId="46" fillId="50" borderId="31" xfId="0" applyNumberFormat="1" applyFont="1" applyFill="1" applyBorder="1" applyAlignment="1">
      <alignment horizontal="left" vertical="center" wrapText="1"/>
    </xf>
    <xf numFmtId="0" fontId="46" fillId="50" borderId="23" xfId="0" applyFont="1" applyFill="1" applyBorder="1" applyAlignment="1">
      <alignment horizontal="left" vertical="center" wrapText="1"/>
    </xf>
    <xf numFmtId="167" fontId="0" fillId="51" borderId="0" xfId="0" applyNumberFormat="1" applyFill="1"/>
    <xf numFmtId="0" fontId="0" fillId="51" borderId="0" xfId="0" applyFill="1"/>
    <xf numFmtId="0" fontId="0" fillId="52" borderId="0" xfId="0" applyFill="1"/>
    <xf numFmtId="0" fontId="0" fillId="0" borderId="0" xfId="0" applyAlignment="1">
      <alignment horizontal="right"/>
    </xf>
    <xf numFmtId="164" fontId="0" fillId="53" borderId="0" xfId="0" applyNumberFormat="1" applyFill="1"/>
    <xf numFmtId="164" fontId="0" fillId="48" borderId="0" xfId="0" applyNumberFormat="1" applyFill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" fontId="0" fillId="0" borderId="0" xfId="0" applyNumberFormat="1"/>
    <xf numFmtId="0" fontId="50" fillId="0" borderId="0" xfId="0" applyFont="1"/>
    <xf numFmtId="167" fontId="50" fillId="0" borderId="0" xfId="0" applyNumberFormat="1" applyFont="1"/>
    <xf numFmtId="175" fontId="50" fillId="0" borderId="0" xfId="0" applyNumberFormat="1" applyFont="1"/>
    <xf numFmtId="11" fontId="50" fillId="0" borderId="0" xfId="0" applyNumberFormat="1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167" fontId="54" fillId="0" borderId="0" xfId="0" applyNumberFormat="1" applyFont="1"/>
    <xf numFmtId="0" fontId="55" fillId="0" borderId="0" xfId="0" applyFont="1"/>
    <xf numFmtId="0" fontId="3" fillId="50" borderId="25" xfId="9" applyFill="1" applyBorder="1" applyAlignment="1" applyProtection="1">
      <alignment horizontal="left" vertical="center" wrapText="1"/>
    </xf>
    <xf numFmtId="0" fontId="3" fillId="50" borderId="32" xfId="9" applyFill="1" applyBorder="1" applyAlignment="1" applyProtection="1">
      <alignment horizontal="left" vertical="center" wrapText="1"/>
    </xf>
    <xf numFmtId="0" fontId="3" fillId="50" borderId="26" xfId="9" applyFill="1" applyBorder="1" applyAlignment="1" applyProtection="1">
      <alignment horizontal="left" vertical="center" wrapText="1"/>
    </xf>
    <xf numFmtId="0" fontId="48" fillId="50" borderId="25" xfId="0" applyFont="1" applyFill="1" applyBorder="1" applyAlignment="1">
      <alignment horizontal="left" vertical="center" wrapText="1"/>
    </xf>
    <xf numFmtId="0" fontId="48" fillId="50" borderId="32" xfId="0" applyFont="1" applyFill="1" applyBorder="1" applyAlignment="1">
      <alignment horizontal="left" vertical="center" wrapText="1"/>
    </xf>
    <xf numFmtId="0" fontId="48" fillId="50" borderId="26" xfId="0" applyFont="1" applyFill="1" applyBorder="1" applyAlignment="1">
      <alignment horizontal="left" vertical="center" wrapText="1"/>
    </xf>
    <xf numFmtId="0" fontId="46" fillId="50" borderId="25" xfId="0" applyFont="1" applyFill="1" applyBorder="1" applyAlignment="1">
      <alignment horizontal="left" vertical="center" wrapText="1"/>
    </xf>
    <xf numFmtId="0" fontId="46" fillId="50" borderId="32" xfId="0" applyFont="1" applyFill="1" applyBorder="1" applyAlignment="1">
      <alignment horizontal="left" vertical="center" wrapText="1"/>
    </xf>
    <xf numFmtId="0" fontId="46" fillId="50" borderId="26" xfId="0" applyFont="1" applyFill="1" applyBorder="1" applyAlignment="1">
      <alignment horizontal="left" vertical="center" wrapText="1"/>
    </xf>
    <xf numFmtId="0" fontId="49" fillId="50" borderId="25" xfId="0" applyFont="1" applyFill="1" applyBorder="1" applyAlignment="1">
      <alignment horizontal="left" vertical="center" wrapText="1"/>
    </xf>
    <xf numFmtId="0" fontId="49" fillId="50" borderId="32" xfId="0" applyFont="1" applyFill="1" applyBorder="1" applyAlignment="1">
      <alignment horizontal="left" vertical="center" wrapText="1"/>
    </xf>
    <xf numFmtId="0" fontId="49" fillId="50" borderId="26" xfId="0" applyFont="1" applyFill="1" applyBorder="1" applyAlignment="1">
      <alignment horizontal="left" vertical="center" wrapText="1"/>
    </xf>
    <xf numFmtId="3" fontId="46" fillId="50" borderId="25" xfId="0" applyNumberFormat="1" applyFont="1" applyFill="1" applyBorder="1" applyAlignment="1">
      <alignment horizontal="left" vertical="center" wrapText="1"/>
    </xf>
    <xf numFmtId="3" fontId="46" fillId="50" borderId="32" xfId="0" applyNumberFormat="1" applyFont="1" applyFill="1" applyBorder="1" applyAlignment="1">
      <alignment horizontal="left" vertical="center" wrapText="1"/>
    </xf>
    <xf numFmtId="3" fontId="46" fillId="50" borderId="26" xfId="0" applyNumberFormat="1" applyFont="1" applyFill="1" applyBorder="1" applyAlignment="1">
      <alignment horizontal="left" vertical="center" wrapText="1"/>
    </xf>
    <xf numFmtId="0" fontId="3" fillId="3" borderId="27" xfId="9" applyFill="1" applyBorder="1" applyAlignment="1" applyProtection="1">
      <alignment horizontal="left" vertical="center" wrapText="1"/>
    </xf>
    <xf numFmtId="0" fontId="3" fillId="3" borderId="26" xfId="9" applyFill="1" applyBorder="1" applyAlignment="1" applyProtection="1">
      <alignment horizontal="left" vertical="center" wrapText="1"/>
    </xf>
    <xf numFmtId="0" fontId="48" fillId="3" borderId="27" xfId="0" applyFont="1" applyFill="1" applyBorder="1" applyAlignment="1">
      <alignment horizontal="left" vertical="center" wrapText="1"/>
    </xf>
    <xf numFmtId="0" fontId="48" fillId="3" borderId="26" xfId="0" applyFont="1" applyFill="1" applyBorder="1" applyAlignment="1">
      <alignment horizontal="left" vertical="center" wrapText="1"/>
    </xf>
    <xf numFmtId="0" fontId="46" fillId="3" borderId="27" xfId="0" applyFont="1" applyFill="1" applyBorder="1" applyAlignment="1">
      <alignment horizontal="left" vertical="center" wrapText="1"/>
    </xf>
    <xf numFmtId="0" fontId="46" fillId="3" borderId="26" xfId="0" applyFont="1" applyFill="1" applyBorder="1" applyAlignment="1">
      <alignment horizontal="left" vertical="center" wrapText="1"/>
    </xf>
    <xf numFmtId="0" fontId="3" fillId="43" borderId="27" xfId="9" applyFill="1" applyBorder="1" applyAlignment="1" applyProtection="1">
      <alignment horizontal="left" vertical="center" wrapText="1"/>
    </xf>
    <xf numFmtId="0" fontId="3" fillId="43" borderId="26" xfId="9" applyFill="1" applyBorder="1" applyAlignment="1" applyProtection="1">
      <alignment horizontal="left" vertical="center" wrapText="1"/>
    </xf>
    <xf numFmtId="0" fontId="48" fillId="43" borderId="27" xfId="0" applyFont="1" applyFill="1" applyBorder="1" applyAlignment="1">
      <alignment horizontal="left" vertical="center" wrapText="1"/>
    </xf>
    <xf numFmtId="0" fontId="48" fillId="43" borderId="26" xfId="0" applyFont="1" applyFill="1" applyBorder="1" applyAlignment="1">
      <alignment horizontal="left" vertical="center" wrapText="1"/>
    </xf>
    <xf numFmtId="0" fontId="46" fillId="43" borderId="27" xfId="0" applyFont="1" applyFill="1" applyBorder="1" applyAlignment="1">
      <alignment horizontal="left" vertical="center" wrapText="1"/>
    </xf>
    <xf numFmtId="0" fontId="46" fillId="43" borderId="26" xfId="0" applyFont="1" applyFill="1" applyBorder="1" applyAlignment="1">
      <alignment horizontal="left" vertical="center" wrapText="1"/>
    </xf>
    <xf numFmtId="0" fontId="49" fillId="3" borderId="27" xfId="0" applyFont="1" applyFill="1" applyBorder="1" applyAlignment="1">
      <alignment horizontal="left" vertical="center" wrapText="1"/>
    </xf>
    <xf numFmtId="0" fontId="49" fillId="3" borderId="26" xfId="0" applyFont="1" applyFill="1" applyBorder="1" applyAlignment="1">
      <alignment horizontal="left" vertical="center" wrapText="1"/>
    </xf>
    <xf numFmtId="0" fontId="49" fillId="43" borderId="27" xfId="0" applyFont="1" applyFill="1" applyBorder="1" applyAlignment="1">
      <alignment horizontal="left" vertical="center" wrapText="1"/>
    </xf>
    <xf numFmtId="0" fontId="49" fillId="43" borderId="26" xfId="0" applyFont="1" applyFill="1" applyBorder="1" applyAlignment="1">
      <alignment horizontal="left" vertical="center" wrapText="1"/>
    </xf>
    <xf numFmtId="3" fontId="46" fillId="43" borderId="27" xfId="0" applyNumberFormat="1" applyFont="1" applyFill="1" applyBorder="1" applyAlignment="1">
      <alignment horizontal="left" vertical="center" wrapText="1"/>
    </xf>
    <xf numFmtId="3" fontId="46" fillId="43" borderId="26" xfId="0" applyNumberFormat="1" applyFont="1" applyFill="1" applyBorder="1" applyAlignment="1">
      <alignment horizontal="left" vertical="center" wrapText="1"/>
    </xf>
    <xf numFmtId="3" fontId="46" fillId="3" borderId="27" xfId="0" applyNumberFormat="1" applyFont="1" applyFill="1" applyBorder="1" applyAlignment="1">
      <alignment horizontal="left" vertical="center" wrapText="1"/>
    </xf>
    <xf numFmtId="3" fontId="46" fillId="3" borderId="26" xfId="0" applyNumberFormat="1" applyFont="1" applyFill="1" applyBorder="1" applyAlignment="1">
      <alignment horizontal="left" vertical="center" wrapText="1"/>
    </xf>
    <xf numFmtId="0" fontId="48" fillId="50" borderId="27" xfId="0" applyFont="1" applyFill="1" applyBorder="1" applyAlignment="1">
      <alignment horizontal="left" vertical="center" wrapText="1"/>
    </xf>
    <xf numFmtId="0" fontId="46" fillId="50" borderId="27" xfId="0" applyFont="1" applyFill="1" applyBorder="1" applyAlignment="1">
      <alignment horizontal="left" vertical="center" wrapText="1"/>
    </xf>
    <xf numFmtId="0" fontId="49" fillId="50" borderId="27" xfId="0" applyFont="1" applyFill="1" applyBorder="1" applyAlignment="1">
      <alignment horizontal="left" vertical="center" wrapText="1"/>
    </xf>
    <xf numFmtId="3" fontId="46" fillId="50" borderId="27" xfId="0" applyNumberFormat="1" applyFont="1" applyFill="1" applyBorder="1" applyAlignment="1">
      <alignment horizontal="left" vertical="center" wrapText="1"/>
    </xf>
    <xf numFmtId="0" fontId="3" fillId="50" borderId="27" xfId="9" applyFill="1" applyBorder="1" applyAlignment="1" applyProtection="1">
      <alignment horizontal="left" vertical="center" wrapText="1"/>
    </xf>
    <xf numFmtId="178" fontId="47" fillId="50" borderId="30" xfId="0" applyNumberFormat="1" applyFont="1" applyFill="1" applyBorder="1" applyAlignment="1">
      <alignment horizontal="left" vertical="center" wrapText="1"/>
    </xf>
    <xf numFmtId="178" fontId="0" fillId="50" borderId="28" xfId="0" applyNumberFormat="1" applyFill="1" applyBorder="1" applyAlignment="1">
      <alignment horizontal="left" vertical="center" wrapText="1"/>
    </xf>
    <xf numFmtId="178" fontId="47" fillId="50" borderId="22" xfId="0" applyNumberFormat="1" applyFont="1" applyFill="1" applyBorder="1" applyAlignment="1">
      <alignment horizontal="left" vertical="center" wrapText="1"/>
    </xf>
    <xf numFmtId="178" fontId="46" fillId="50" borderId="28" xfId="0" applyNumberFormat="1" applyFont="1" applyFill="1" applyBorder="1" applyAlignment="1">
      <alignment horizontal="left" vertical="center" wrapText="1"/>
    </xf>
    <xf numFmtId="178" fontId="47" fillId="43" borderId="22" xfId="0" applyNumberFormat="1" applyFont="1" applyFill="1" applyBorder="1" applyAlignment="1">
      <alignment horizontal="left" vertical="center" wrapText="1"/>
    </xf>
    <xf numFmtId="178" fontId="46" fillId="43" borderId="28" xfId="0" applyNumberFormat="1" applyFont="1" applyFill="1" applyBorder="1" applyAlignment="1">
      <alignment horizontal="left" vertical="center" wrapText="1"/>
    </xf>
    <xf numFmtId="178" fontId="47" fillId="3" borderId="22" xfId="0" applyNumberFormat="1" applyFont="1" applyFill="1" applyBorder="1" applyAlignment="1">
      <alignment horizontal="left" vertical="center" wrapText="1"/>
    </xf>
    <xf numFmtId="178" fontId="46" fillId="3" borderId="28" xfId="0" applyNumberFormat="1" applyFont="1" applyFill="1" applyBorder="1" applyAlignment="1">
      <alignment horizontal="left" vertical="center" wrapText="1"/>
    </xf>
    <xf numFmtId="173" fontId="0" fillId="0" borderId="0" xfId="0" applyNumberFormat="1"/>
    <xf numFmtId="0" fontId="8" fillId="0" borderId="0" xfId="14" applyBorder="1">
      <alignment wrapText="1"/>
    </xf>
  </cellXfs>
  <cellStyles count="97">
    <cellStyle name="20% - Accent1" xfId="38" builtinId="30" customBuiltin="1"/>
    <cellStyle name="20% - Accent1 2" xfId="63" xr:uid="{00000000-0005-0000-0000-000001000000}"/>
    <cellStyle name="20% - Accent2" xfId="41" builtinId="34" customBuiltin="1"/>
    <cellStyle name="20% - Accent2 2" xfId="65" xr:uid="{00000000-0005-0000-0000-000003000000}"/>
    <cellStyle name="20% - Accent3" xfId="44" builtinId="38" customBuiltin="1"/>
    <cellStyle name="20% - Accent3 2" xfId="67" xr:uid="{00000000-0005-0000-0000-000005000000}"/>
    <cellStyle name="20% - Accent4" xfId="47" builtinId="42" customBuiltin="1"/>
    <cellStyle name="20% - Accent4 2" xfId="69" xr:uid="{00000000-0005-0000-0000-000007000000}"/>
    <cellStyle name="20% - Accent5" xfId="50" builtinId="46" customBuiltin="1"/>
    <cellStyle name="20% - Accent5 2" xfId="71" xr:uid="{00000000-0005-0000-0000-000009000000}"/>
    <cellStyle name="20% - Accent6" xfId="53" builtinId="50" customBuiltin="1"/>
    <cellStyle name="20% - Accent6 2" xfId="73" xr:uid="{00000000-0005-0000-0000-00000B000000}"/>
    <cellStyle name="40% - Accent1" xfId="39" builtinId="31" customBuiltin="1"/>
    <cellStyle name="40% - Accent1 2" xfId="64" xr:uid="{00000000-0005-0000-0000-00000D000000}"/>
    <cellStyle name="40% - Accent2" xfId="42" builtinId="35" customBuiltin="1"/>
    <cellStyle name="40% - Accent2 2" xfId="66" xr:uid="{00000000-0005-0000-0000-00000F000000}"/>
    <cellStyle name="40% - Accent3" xfId="45" builtinId="39" customBuiltin="1"/>
    <cellStyle name="40% - Accent3 2" xfId="68" xr:uid="{00000000-0005-0000-0000-000011000000}"/>
    <cellStyle name="40% - Accent4" xfId="48" builtinId="43" customBuiltin="1"/>
    <cellStyle name="40% - Accent4 2" xfId="70" xr:uid="{00000000-0005-0000-0000-000013000000}"/>
    <cellStyle name="40% - Accent5" xfId="51" builtinId="47" customBuiltin="1"/>
    <cellStyle name="40% - Accent5 2" xfId="72" xr:uid="{00000000-0005-0000-0000-000015000000}"/>
    <cellStyle name="40% - Accent6" xfId="54" builtinId="51" customBuiltin="1"/>
    <cellStyle name="40% - Accent6 2" xfId="74" xr:uid="{00000000-0005-0000-0000-000017000000}"/>
    <cellStyle name="60% - Accent1 2" xfId="56" xr:uid="{00000000-0005-0000-0000-000018000000}"/>
    <cellStyle name="60% - Accent2 2" xfId="57" xr:uid="{00000000-0005-0000-0000-000019000000}"/>
    <cellStyle name="60% - Accent3 2" xfId="58" xr:uid="{00000000-0005-0000-0000-00001A000000}"/>
    <cellStyle name="60% - Accent4 2" xfId="59" xr:uid="{00000000-0005-0000-0000-00001B000000}"/>
    <cellStyle name="60% - Accent5 2" xfId="60" xr:uid="{00000000-0005-0000-0000-00001C000000}"/>
    <cellStyle name="60% - Accent6 2" xfId="61" xr:uid="{00000000-0005-0000-0000-00001D000000}"/>
    <cellStyle name="Accent1" xfId="37" builtinId="29" customBuiltin="1"/>
    <cellStyle name="Accent2" xfId="40" builtinId="33" customBuiltin="1"/>
    <cellStyle name="Accent3" xfId="43" builtinId="37" customBuiltin="1"/>
    <cellStyle name="Accent4" xfId="46" builtinId="41" customBuiltin="1"/>
    <cellStyle name="Accent5" xfId="49" builtinId="45" customBuiltin="1"/>
    <cellStyle name="Accent6" xfId="52" builtinId="49" customBuiltin="1"/>
    <cellStyle name="Bad" xfId="27" builtinId="27" customBuiltin="1"/>
    <cellStyle name="Body: normal cell" xfId="2" xr:uid="{00000000-0005-0000-0000-000025000000}"/>
    <cellStyle name="Body: normal cell 2" xfId="15" xr:uid="{00000000-0005-0000-0000-000026000000}"/>
    <cellStyle name="Body: normal cell 2 2" xfId="87" xr:uid="{D73378E2-6C2A-4F66-94D6-B65ADBCF4366}"/>
    <cellStyle name="Body: normal cell 3" xfId="77" xr:uid="{F725E47C-607B-484A-A9B9-7ED01013F7B0}"/>
    <cellStyle name="Calculation" xfId="30" builtinId="22" customBuiltin="1"/>
    <cellStyle name="Check Cell" xfId="32" builtinId="23" customBuiltin="1"/>
    <cellStyle name="Comma" xfId="20" builtinId="3"/>
    <cellStyle name="Explanatory Text" xfId="35" builtinId="53" customBuiltin="1"/>
    <cellStyle name="Followed Hyperlink" xfId="10" builtinId="9" customBuiltin="1"/>
    <cellStyle name="Font: Calibri, 9pt regular" xfId="8" xr:uid="{00000000-0005-0000-0000-00002D000000}"/>
    <cellStyle name="Font: Calibri, 9pt regular 2" xfId="18" xr:uid="{00000000-0005-0000-0000-00002E000000}"/>
    <cellStyle name="Font: Calibri, 9pt regular 2 2" xfId="88" xr:uid="{0AA89059-52F4-425F-8EE2-49196E3167A7}"/>
    <cellStyle name="Font: Calibri, 9pt regular 3" xfId="79" xr:uid="{382F3E3B-6A74-46AC-9D0B-8E9050B21370}"/>
    <cellStyle name="Footnotes: all except top row" xfId="11" xr:uid="{00000000-0005-0000-0000-00002F000000}"/>
    <cellStyle name="Footnotes: top row" xfId="6" xr:uid="{00000000-0005-0000-0000-000030000000}"/>
    <cellStyle name="Footnotes: top row 2" xfId="14" xr:uid="{00000000-0005-0000-0000-000031000000}"/>
    <cellStyle name="Footnotes: top row 2 2" xfId="89" xr:uid="{94475DB2-E983-4258-BB6D-4F0D3C2BDF55}"/>
    <cellStyle name="Footnotes: top row 3" xfId="75" xr:uid="{6729D99C-491B-4228-ABBC-8B66D16DD8C0}"/>
    <cellStyle name="Good" xfId="26" builtinId="26" customBuiltin="1"/>
    <cellStyle name="Header: bottom row" xfId="1" xr:uid="{00000000-0005-0000-0000-000033000000}"/>
    <cellStyle name="Header: bottom row 2" xfId="17" xr:uid="{00000000-0005-0000-0000-000034000000}"/>
    <cellStyle name="Header: bottom row 2 2" xfId="90" xr:uid="{843A0904-0E1E-41D8-B00A-D9FDBD0C3493}"/>
    <cellStyle name="Header: bottom row 3" xfId="78" xr:uid="{1D682EAE-7AA0-476B-A6FE-FF346F494B3C}"/>
    <cellStyle name="Header: top rows" xfId="3" xr:uid="{00000000-0005-0000-0000-000035000000}"/>
    <cellStyle name="Heading 1" xfId="22" builtinId="16" customBuiltin="1"/>
    <cellStyle name="Heading 2" xfId="23" builtinId="17" customBuiltin="1"/>
    <cellStyle name="Heading 3" xfId="24" builtinId="18" customBuiltin="1"/>
    <cellStyle name="Heading 4" xfId="25" builtinId="19" customBuiltin="1"/>
    <cellStyle name="Hyperlink" xfId="9" builtinId="8" customBuiltin="1"/>
    <cellStyle name="Hyperlink 2" xfId="82" xr:uid="{9A0500AD-0E0D-48B2-BAC2-3820E3411A80}"/>
    <cellStyle name="Hyperlink 3" xfId="93" xr:uid="{69F65E2B-8CBA-4274-A45D-1758FCFABC3C}"/>
    <cellStyle name="Hyperlink 4" xfId="95" xr:uid="{3748B0B0-B2B2-4B54-BD15-958C8BC712A0}"/>
    <cellStyle name="Hyperlink 5" xfId="96" xr:uid="{AA40EC08-8E19-4E54-93D8-4240F4758BAB}"/>
    <cellStyle name="Input" xfId="28" builtinId="20" customBuiltin="1"/>
    <cellStyle name="Linked Cell" xfId="31" builtinId="24" customBuiltin="1"/>
    <cellStyle name="Neutral 2" xfId="55" xr:uid="{00000000-0005-0000-0000-00003D000000}"/>
    <cellStyle name="Normal" xfId="0" builtinId="0"/>
    <cellStyle name="Normal 2" xfId="13" xr:uid="{00000000-0005-0000-0000-00003F000000}"/>
    <cellStyle name="Normal 3" xfId="81" xr:uid="{B24FE9BE-8190-4568-AF51-5C368A4A5258}"/>
    <cellStyle name="Normal 3 2" xfId="86" xr:uid="{823574F0-296B-49BC-A53A-273B3D424E6F}"/>
    <cellStyle name="Normal 4" xfId="85" xr:uid="{A4BA2A63-B777-4E81-98D9-BFCD4B73BD1F}"/>
    <cellStyle name="Normal 5" xfId="84" xr:uid="{0C95598C-83BD-4A02-AB17-621A80592F0E}"/>
    <cellStyle name="Normal 6" xfId="94" xr:uid="{5BDF91B9-AB76-4462-BD12-2C8D95E28894}"/>
    <cellStyle name="Note" xfId="34" builtinId="10" customBuiltin="1"/>
    <cellStyle name="Note 2" xfId="62" xr:uid="{00000000-0005-0000-0000-000041000000}"/>
    <cellStyle name="Output" xfId="29" builtinId="21" customBuiltin="1"/>
    <cellStyle name="Parent row" xfId="5" xr:uid="{00000000-0005-0000-0000-000043000000}"/>
    <cellStyle name="Parent row 2" xfId="16" xr:uid="{00000000-0005-0000-0000-000044000000}"/>
    <cellStyle name="Parent row 2 2" xfId="91" xr:uid="{8A0665EB-19A0-440D-AB11-E49D7E696078}"/>
    <cellStyle name="Parent row 3" xfId="76" xr:uid="{3AC57AFE-4986-4094-9828-C60D2A8A8F66}"/>
    <cellStyle name="Percent" xfId="83" builtinId="5"/>
    <cellStyle name="Section Break" xfId="7" xr:uid="{00000000-0005-0000-0000-000045000000}"/>
    <cellStyle name="Section Break: parent row" xfId="4" xr:uid="{00000000-0005-0000-0000-000046000000}"/>
    <cellStyle name="Table title" xfId="12" xr:uid="{00000000-0005-0000-0000-000047000000}"/>
    <cellStyle name="Table title 2" xfId="19" xr:uid="{00000000-0005-0000-0000-000048000000}"/>
    <cellStyle name="Table title 2 2" xfId="92" xr:uid="{5AD38A4F-3743-47DE-9664-8794069D4F20}"/>
    <cellStyle name="Table title 3" xfId="80" xr:uid="{9E8BB10D-19AD-4C6D-8A9A-D43A9F5D123E}"/>
    <cellStyle name="Title" xfId="21" builtinId="15" customBuiltin="1"/>
    <cellStyle name="Total" xfId="36" builtinId="25" customBuiltin="1"/>
    <cellStyle name="Warning Text" xfId="33" builtinId="11" customBuiltin="1"/>
  </cellStyles>
  <dxfs count="89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border>
        <left/>
        <right/>
        <top/>
        <bottom style="thick">
          <color rgb="FF0096D7"/>
        </bottom>
        <vertical/>
        <horizontal/>
      </border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color rgb="FF000000"/>
      </font>
      <numFmt numFmtId="177" formatCode="0.0%"/>
    </dxf>
    <dxf>
      <font>
        <b/>
        <color rgb="FF000000"/>
      </font>
      <numFmt numFmtId="177" formatCode="0.0%"/>
    </dxf>
    <dxf>
      <font>
        <b/>
        <color rgb="FF000000"/>
      </font>
      <numFmt numFmtId="177" formatCode="0.0%"/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9" defaultPivotStyle="PivotStyleLight16">
    <tableStyle name="Table Style 1" pivot="0" count="2" xr9:uid="{00000000-0011-0000-FFFF-FFFF00000000}">
      <tableStyleElement type="wholeTable" dxfId="88"/>
      <tableStyleElement type="headerRow" dxfId="87"/>
    </tableStyle>
  </tableStyles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eia_report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2">
      <a:majorFont>
        <a:latin typeface="Times New Roman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lectricity/data/eia923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eia.gov/state/seds/archive/seper2018.pdf" TargetMode="External"/><Relationship Id="rId1" Type="http://schemas.openxmlformats.org/officeDocument/2006/relationships/hyperlink" Target="http://www.euroheat.org/United-States-156.aspx" TargetMode="External"/><Relationship Id="rId6" Type="http://schemas.openxmlformats.org/officeDocument/2006/relationships/hyperlink" Target="https://www.eia.gov/naturalgas/data.php" TargetMode="External"/><Relationship Id="rId5" Type="http://schemas.openxmlformats.org/officeDocument/2006/relationships/hyperlink" Target="https://www.cmegroup.com/trading/energy/natural-gas/natural-gas_quotes_globex.html" TargetMode="External"/><Relationship Id="rId4" Type="http://schemas.openxmlformats.org/officeDocument/2006/relationships/hyperlink" Target="https://thestc.com/FAQ.s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megroup.com/markets/energy/natural-gas/natural-gas.quotes.options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outlooks/aeo/fossil_fuel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90E42-2269-49B6-B49A-46EB72CE1ECC}">
  <dimension ref="A1:G221"/>
  <sheetViews>
    <sheetView topLeftCell="A145" zoomScale="73" zoomScaleNormal="85" workbookViewId="0">
      <selection activeCell="A174" sqref="A174:XFD190"/>
    </sheetView>
  </sheetViews>
  <sheetFormatPr defaultColWidth="9.140625" defaultRowHeight="15"/>
  <cols>
    <col min="1" max="1" width="19.85546875" customWidth="1"/>
    <col min="2" max="2" width="91.85546875" customWidth="1"/>
    <col min="4" max="4" width="70.85546875" customWidth="1"/>
  </cols>
  <sheetData>
    <row r="1" spans="1:4">
      <c r="A1" s="1" t="s">
        <v>461</v>
      </c>
    </row>
    <row r="2" spans="1:4">
      <c r="A2" s="1" t="s">
        <v>462</v>
      </c>
    </row>
    <row r="4" spans="1:4">
      <c r="A4" s="1" t="s">
        <v>61</v>
      </c>
      <c r="B4" s="15" t="s">
        <v>377</v>
      </c>
      <c r="D4" s="15" t="s">
        <v>451</v>
      </c>
    </row>
    <row r="5" spans="1:4">
      <c r="B5" t="s">
        <v>27</v>
      </c>
      <c r="D5" t="s">
        <v>27</v>
      </c>
    </row>
    <row r="6" spans="1:4">
      <c r="B6" s="2">
        <v>2026</v>
      </c>
      <c r="D6" s="2">
        <v>2026</v>
      </c>
    </row>
    <row r="7" spans="1:4">
      <c r="B7" t="s">
        <v>1755</v>
      </c>
      <c r="D7" t="s">
        <v>1755</v>
      </c>
    </row>
    <row r="8" spans="1:4">
      <c r="B8" s="18" t="s">
        <v>476</v>
      </c>
      <c r="D8" s="18" t="s">
        <v>476</v>
      </c>
    </row>
    <row r="9" spans="1:4">
      <c r="B9" t="s">
        <v>1013</v>
      </c>
      <c r="D9" t="s">
        <v>1014</v>
      </c>
    </row>
    <row r="11" spans="1:4">
      <c r="B11" s="15" t="s">
        <v>1979</v>
      </c>
      <c r="D11" s="15" t="s">
        <v>452</v>
      </c>
    </row>
    <row r="12" spans="1:4">
      <c r="B12" t="s">
        <v>27</v>
      </c>
      <c r="D12" t="s">
        <v>447</v>
      </c>
    </row>
    <row r="13" spans="1:4">
      <c r="B13" s="2">
        <v>2026</v>
      </c>
      <c r="D13" t="s">
        <v>68</v>
      </c>
    </row>
    <row r="14" spans="1:4">
      <c r="B14" t="s">
        <v>1980</v>
      </c>
      <c r="D14" t="s">
        <v>448</v>
      </c>
    </row>
    <row r="15" spans="1:4">
      <c r="B15" s="18" t="s">
        <v>723</v>
      </c>
      <c r="D15" s="4" t="s">
        <v>449</v>
      </c>
    </row>
    <row r="16" spans="1:4">
      <c r="B16" t="s">
        <v>943</v>
      </c>
      <c r="D16" t="s">
        <v>450</v>
      </c>
    </row>
    <row r="17" spans="2:7">
      <c r="B17" t="s">
        <v>1981</v>
      </c>
    </row>
    <row r="18" spans="2:7">
      <c r="D18" s="15" t="s">
        <v>1941</v>
      </c>
    </row>
    <row r="19" spans="2:7">
      <c r="B19" s="15" t="s">
        <v>364</v>
      </c>
      <c r="D19" t="s">
        <v>1763</v>
      </c>
    </row>
    <row r="20" spans="2:7">
      <c r="B20" t="s">
        <v>62</v>
      </c>
      <c r="D20" s="2">
        <v>2024</v>
      </c>
    </row>
    <row r="21" spans="2:7">
      <c r="B21" s="2">
        <v>2025</v>
      </c>
      <c r="D21" t="s">
        <v>1762</v>
      </c>
    </row>
    <row r="22" spans="2:7">
      <c r="B22" t="s">
        <v>940</v>
      </c>
      <c r="D22" s="9" t="s">
        <v>1764</v>
      </c>
    </row>
    <row r="23" spans="2:7">
      <c r="B23" s="4" t="s">
        <v>403</v>
      </c>
      <c r="D23" t="s">
        <v>1765</v>
      </c>
      <c r="G23" s="4"/>
    </row>
    <row r="24" spans="2:7">
      <c r="B24" t="s">
        <v>358</v>
      </c>
    </row>
    <row r="26" spans="2:7">
      <c r="B26" s="15" t="s">
        <v>64</v>
      </c>
    </row>
    <row r="27" spans="2:7">
      <c r="B27" t="s">
        <v>65</v>
      </c>
    </row>
    <row r="28" spans="2:7">
      <c r="B28" s="2">
        <v>2025</v>
      </c>
    </row>
    <row r="29" spans="2:7">
      <c r="B29" t="s">
        <v>945</v>
      </c>
    </row>
    <row r="30" spans="2:7">
      <c r="B30" s="9" t="s">
        <v>944</v>
      </c>
    </row>
    <row r="31" spans="2:7">
      <c r="B31" t="s">
        <v>943</v>
      </c>
    </row>
    <row r="33" spans="2:2">
      <c r="B33" s="15" t="s">
        <v>72</v>
      </c>
    </row>
    <row r="34" spans="2:2">
      <c r="B34" t="s">
        <v>73</v>
      </c>
    </row>
    <row r="35" spans="2:2">
      <c r="B35" t="s">
        <v>68</v>
      </c>
    </row>
    <row r="36" spans="2:2">
      <c r="B36" t="s">
        <v>74</v>
      </c>
    </row>
    <row r="37" spans="2:2">
      <c r="B37" s="9" t="s">
        <v>75</v>
      </c>
    </row>
    <row r="38" spans="2:2">
      <c r="B38" t="s">
        <v>79</v>
      </c>
    </row>
    <row r="40" spans="2:2">
      <c r="B40" s="15" t="s">
        <v>529</v>
      </c>
    </row>
    <row r="41" spans="2:2">
      <c r="B41" t="s">
        <v>530</v>
      </c>
    </row>
    <row r="42" spans="2:2">
      <c r="B42" s="2">
        <v>2026</v>
      </c>
    </row>
    <row r="43" spans="2:2">
      <c r="B43" t="s">
        <v>531</v>
      </c>
    </row>
    <row r="44" spans="2:2">
      <c r="B44" s="4" t="s">
        <v>532</v>
      </c>
    </row>
    <row r="45" spans="2:2">
      <c r="B45" s="4"/>
    </row>
    <row r="46" spans="2:2">
      <c r="B46" s="2" t="s">
        <v>1015</v>
      </c>
    </row>
    <row r="47" spans="2:2">
      <c r="B47" s="2">
        <v>2026</v>
      </c>
    </row>
    <row r="48" spans="2:2">
      <c r="B48" s="2" t="s">
        <v>1016</v>
      </c>
    </row>
    <row r="49" spans="2:2">
      <c r="B49" s="4" t="s">
        <v>1017</v>
      </c>
    </row>
    <row r="51" spans="2:2">
      <c r="B51" s="15" t="s">
        <v>535</v>
      </c>
    </row>
    <row r="52" spans="2:2">
      <c r="B52" t="s">
        <v>533</v>
      </c>
    </row>
    <row r="53" spans="2:2">
      <c r="B53" s="2">
        <v>2026</v>
      </c>
    </row>
    <row r="54" spans="2:2">
      <c r="B54" t="s">
        <v>534</v>
      </c>
    </row>
    <row r="55" spans="2:2">
      <c r="B55" s="4" t="s">
        <v>661</v>
      </c>
    </row>
    <row r="56" spans="2:2">
      <c r="B56" t="s">
        <v>536</v>
      </c>
    </row>
    <row r="58" spans="2:2">
      <c r="B58" s="15" t="s">
        <v>334</v>
      </c>
    </row>
    <row r="59" spans="2:2">
      <c r="B59" t="s">
        <v>27</v>
      </c>
    </row>
    <row r="60" spans="2:2">
      <c r="B60" s="2">
        <v>2019</v>
      </c>
    </row>
    <row r="61" spans="2:2">
      <c r="B61" t="s">
        <v>335</v>
      </c>
    </row>
    <row r="62" spans="2:2">
      <c r="B62" s="21" t="s">
        <v>336</v>
      </c>
    </row>
    <row r="63" spans="2:2">
      <c r="B63" t="s">
        <v>404</v>
      </c>
    </row>
    <row r="65" spans="1:1">
      <c r="A65" s="1" t="s">
        <v>28</v>
      </c>
    </row>
    <row r="67" spans="1:1">
      <c r="A67" s="48" t="s">
        <v>754</v>
      </c>
    </row>
    <row r="68" spans="1:1">
      <c r="A68" t="s">
        <v>755</v>
      </c>
    </row>
    <row r="69" spans="1:1">
      <c r="A69" t="s">
        <v>1748</v>
      </c>
    </row>
    <row r="70" spans="1:1">
      <c r="A70" s="38">
        <v>2025</v>
      </c>
    </row>
    <row r="72" spans="1:1">
      <c r="A72" s="24" t="s">
        <v>423</v>
      </c>
    </row>
    <row r="73" spans="1:1">
      <c r="A73" t="s">
        <v>412</v>
      </c>
    </row>
    <row r="75" spans="1:1">
      <c r="A75" s="24" t="s">
        <v>424</v>
      </c>
    </row>
    <row r="76" spans="1:1">
      <c r="A76" t="s">
        <v>411</v>
      </c>
    </row>
    <row r="77" spans="1:1">
      <c r="A77" s="1" t="s">
        <v>422</v>
      </c>
    </row>
    <row r="78" spans="1:1">
      <c r="A78" t="s">
        <v>414</v>
      </c>
    </row>
    <row r="79" spans="1:1">
      <c r="A79" t="s">
        <v>415</v>
      </c>
    </row>
    <row r="81" spans="1:1">
      <c r="A81" s="24" t="s">
        <v>425</v>
      </c>
    </row>
    <row r="82" spans="1:1">
      <c r="A82" s="1" t="s">
        <v>426</v>
      </c>
    </row>
    <row r="83" spans="1:1">
      <c r="A83" t="s">
        <v>413</v>
      </c>
    </row>
    <row r="84" spans="1:1">
      <c r="A84" t="s">
        <v>417</v>
      </c>
    </row>
    <row r="85" spans="1:1">
      <c r="A85" t="s">
        <v>418</v>
      </c>
    </row>
    <row r="86" spans="1:1">
      <c r="A86" t="s">
        <v>419</v>
      </c>
    </row>
    <row r="87" spans="1:1">
      <c r="A87" t="s">
        <v>420</v>
      </c>
    </row>
    <row r="88" spans="1:1">
      <c r="A88" t="s">
        <v>416</v>
      </c>
    </row>
    <row r="89" spans="1:1">
      <c r="A89" t="s">
        <v>421</v>
      </c>
    </row>
    <row r="90" spans="1:1">
      <c r="A90" t="s">
        <v>427</v>
      </c>
    </row>
    <row r="92" spans="1:1">
      <c r="A92" s="24" t="s">
        <v>1012</v>
      </c>
    </row>
    <row r="93" spans="1:1">
      <c r="A93" t="s">
        <v>1997</v>
      </c>
    </row>
    <row r="94" spans="1:1">
      <c r="A94" t="s">
        <v>1998</v>
      </c>
    </row>
    <row r="95" spans="1:1">
      <c r="A95" t="s">
        <v>1999</v>
      </c>
    </row>
    <row r="98" spans="1:1">
      <c r="A98" s="24" t="s">
        <v>463</v>
      </c>
    </row>
    <row r="99" spans="1:1">
      <c r="A99" t="s">
        <v>464</v>
      </c>
    </row>
    <row r="100" spans="1:1">
      <c r="A100" t="s">
        <v>1018</v>
      </c>
    </row>
    <row r="102" spans="1:1">
      <c r="A102" s="24" t="s">
        <v>429</v>
      </c>
    </row>
    <row r="103" spans="1:1">
      <c r="A103" t="s">
        <v>67</v>
      </c>
    </row>
    <row r="104" spans="1:1">
      <c r="A104" t="s">
        <v>30</v>
      </c>
    </row>
    <row r="106" spans="1:1">
      <c r="A106" s="24" t="s">
        <v>428</v>
      </c>
    </row>
    <row r="107" spans="1:1">
      <c r="A107" t="s">
        <v>87</v>
      </c>
    </row>
    <row r="109" spans="1:1">
      <c r="A109" t="s">
        <v>365</v>
      </c>
    </row>
    <row r="110" spans="1:1">
      <c r="A110" t="s">
        <v>356</v>
      </c>
    </row>
    <row r="111" spans="1:1">
      <c r="A111" t="s">
        <v>357</v>
      </c>
    </row>
    <row r="113" spans="1:1">
      <c r="A113" t="s">
        <v>337</v>
      </c>
    </row>
    <row r="115" spans="1:1">
      <c r="A115" s="1" t="s">
        <v>378</v>
      </c>
    </row>
    <row r="116" spans="1:1">
      <c r="A116" t="s">
        <v>80</v>
      </c>
    </row>
    <row r="117" spans="1:1">
      <c r="A117" t="s">
        <v>81</v>
      </c>
    </row>
    <row r="118" spans="1:1">
      <c r="A118" t="s">
        <v>379</v>
      </c>
    </row>
    <row r="119" spans="1:1">
      <c r="A119" t="s">
        <v>380</v>
      </c>
    </row>
    <row r="121" spans="1:1">
      <c r="A121" t="s">
        <v>82</v>
      </c>
    </row>
    <row r="123" spans="1:1">
      <c r="A123" s="25" t="s">
        <v>424</v>
      </c>
    </row>
    <row r="124" spans="1:1">
      <c r="A124" t="s">
        <v>453</v>
      </c>
    </row>
    <row r="125" spans="1:1">
      <c r="A125" t="s">
        <v>454</v>
      </c>
    </row>
    <row r="126" spans="1:1">
      <c r="A126" t="s">
        <v>2003</v>
      </c>
    </row>
    <row r="127" spans="1:1">
      <c r="A127" t="s">
        <v>455</v>
      </c>
    </row>
    <row r="128" spans="1:1">
      <c r="A128" t="s">
        <v>456</v>
      </c>
    </row>
    <row r="130" spans="1:5">
      <c r="A130" s="1" t="s">
        <v>85</v>
      </c>
    </row>
    <row r="131" spans="1:5">
      <c r="A131" t="s">
        <v>947</v>
      </c>
    </row>
    <row r="132" spans="1:5">
      <c r="A132" t="s">
        <v>307</v>
      </c>
    </row>
    <row r="133" spans="1:5">
      <c r="A133">
        <v>0.71310900044104586</v>
      </c>
      <c r="B133" t="s">
        <v>1743</v>
      </c>
    </row>
    <row r="134" spans="1:5">
      <c r="A134">
        <v>0.73191600598044548</v>
      </c>
      <c r="B134" t="s">
        <v>779</v>
      </c>
    </row>
    <row r="135" spans="1:5">
      <c r="A135">
        <v>0.75350342301658668</v>
      </c>
      <c r="B135" t="s">
        <v>1942</v>
      </c>
      <c r="E135" s="16"/>
    </row>
    <row r="136" spans="1:5">
      <c r="A136">
        <v>0.78500000000000003</v>
      </c>
      <c r="B136" t="s">
        <v>1943</v>
      </c>
      <c r="E136" s="16"/>
    </row>
    <row r="137" spans="1:5">
      <c r="A137">
        <v>0.84730412960844359</v>
      </c>
      <c r="B137" t="s">
        <v>561</v>
      </c>
      <c r="E137" s="16"/>
    </row>
    <row r="138" spans="1:5">
      <c r="A138" s="26">
        <v>0.88711067149387013</v>
      </c>
      <c r="B138" t="s">
        <v>475</v>
      </c>
      <c r="E138" s="16"/>
    </row>
    <row r="139" spans="1:5">
      <c r="A139" s="20">
        <v>0.89805481563188172</v>
      </c>
      <c r="B139" t="s">
        <v>398</v>
      </c>
    </row>
    <row r="140" spans="1:5">
      <c r="A140" s="16">
        <v>0.91400000000000003</v>
      </c>
      <c r="B140" t="s">
        <v>1944</v>
      </c>
    </row>
    <row r="141" spans="1:5">
      <c r="A141" s="16">
        <v>0.9686815713640794</v>
      </c>
      <c r="B141" t="s">
        <v>376</v>
      </c>
    </row>
    <row r="142" spans="1:5">
      <c r="A142">
        <v>1.022</v>
      </c>
      <c r="B142" t="s">
        <v>84</v>
      </c>
    </row>
    <row r="143" spans="1:5">
      <c r="A143" t="s">
        <v>83</v>
      </c>
    </row>
    <row r="146" spans="1:2">
      <c r="A146" s="1" t="s">
        <v>368</v>
      </c>
    </row>
    <row r="147" spans="1:2">
      <c r="A147">
        <v>5.7190000000000003</v>
      </c>
      <c r="B147" t="s">
        <v>369</v>
      </c>
    </row>
    <row r="148" spans="1:2">
      <c r="A148">
        <v>6.0629999999999997</v>
      </c>
      <c r="B148" t="s">
        <v>370</v>
      </c>
    </row>
    <row r="149" spans="1:2">
      <c r="A149" s="19" t="s">
        <v>371</v>
      </c>
    </row>
    <row r="151" spans="1:2">
      <c r="A151" t="s">
        <v>374</v>
      </c>
    </row>
    <row r="152" spans="1:2">
      <c r="A152" t="s">
        <v>372</v>
      </c>
    </row>
    <row r="153" spans="1:2">
      <c r="A153" t="s">
        <v>373</v>
      </c>
    </row>
    <row r="155" spans="1:2">
      <c r="A155" s="1" t="s">
        <v>387</v>
      </c>
    </row>
    <row r="156" spans="1:2">
      <c r="A156" t="s">
        <v>381</v>
      </c>
    </row>
    <row r="157" spans="1:2">
      <c r="A157" t="s">
        <v>382</v>
      </c>
    </row>
    <row r="158" spans="1:2">
      <c r="A158" t="s">
        <v>383</v>
      </c>
    </row>
    <row r="159" spans="1:2">
      <c r="A159" t="s">
        <v>384</v>
      </c>
    </row>
    <row r="160" spans="1:2">
      <c r="A160" t="s">
        <v>385</v>
      </c>
    </row>
    <row r="161" spans="1:1">
      <c r="A161" t="s">
        <v>430</v>
      </c>
    </row>
    <row r="162" spans="1:1">
      <c r="A162" t="s">
        <v>386</v>
      </c>
    </row>
    <row r="164" spans="1:1">
      <c r="A164" s="1" t="s">
        <v>1985</v>
      </c>
    </row>
    <row r="165" spans="1:1">
      <c r="A165" t="s">
        <v>1988</v>
      </c>
    </row>
    <row r="166" spans="1:1">
      <c r="A166" t="s">
        <v>1989</v>
      </c>
    </row>
    <row r="167" spans="1:1">
      <c r="A167" t="s">
        <v>1990</v>
      </c>
    </row>
    <row r="168" spans="1:1">
      <c r="A168" t="s">
        <v>1991</v>
      </c>
    </row>
    <row r="169" spans="1:1">
      <c r="A169" t="s">
        <v>1994</v>
      </c>
    </row>
    <row r="170" spans="1:1">
      <c r="A170" t="s">
        <v>1992</v>
      </c>
    </row>
    <row r="171" spans="1:1">
      <c r="A171" t="s">
        <v>1993</v>
      </c>
    </row>
    <row r="172" spans="1:1">
      <c r="A172" t="s">
        <v>1986</v>
      </c>
    </row>
    <row r="173" spans="1:1">
      <c r="A173" t="s">
        <v>1987</v>
      </c>
    </row>
    <row r="175" spans="1:1">
      <c r="A175" s="1" t="s">
        <v>537</v>
      </c>
    </row>
    <row r="176" spans="1:1">
      <c r="A176" t="s">
        <v>948</v>
      </c>
    </row>
    <row r="177" spans="1:5">
      <c r="A177" t="s">
        <v>538</v>
      </c>
    </row>
    <row r="178" spans="1:5">
      <c r="A178" t="s">
        <v>539</v>
      </c>
    </row>
    <row r="179" spans="1:5">
      <c r="A179" t="s">
        <v>1995</v>
      </c>
    </row>
    <row r="180" spans="1:5">
      <c r="A180" t="s">
        <v>1996</v>
      </c>
    </row>
    <row r="181" spans="1:5">
      <c r="A181" t="s">
        <v>1972</v>
      </c>
    </row>
    <row r="184" spans="1:5">
      <c r="A184" s="1" t="s">
        <v>713</v>
      </c>
    </row>
    <row r="186" spans="1:5">
      <c r="A186" s="15" t="s">
        <v>714</v>
      </c>
      <c r="B186" s="17"/>
      <c r="D186" s="15" t="s">
        <v>715</v>
      </c>
    </row>
    <row r="187" spans="1:5">
      <c r="A187" t="s">
        <v>716</v>
      </c>
      <c r="B187">
        <v>120476</v>
      </c>
      <c r="D187" t="s">
        <v>533</v>
      </c>
      <c r="E187" t="s">
        <v>717</v>
      </c>
    </row>
    <row r="188" spans="1:5">
      <c r="A188" t="s">
        <v>718</v>
      </c>
      <c r="B188">
        <v>137452</v>
      </c>
      <c r="D188" s="2">
        <v>2017</v>
      </c>
      <c r="E188" t="s">
        <v>719</v>
      </c>
    </row>
    <row r="189" spans="1:5">
      <c r="A189" t="s">
        <v>721</v>
      </c>
      <c r="B189">
        <v>138500</v>
      </c>
    </row>
    <row r="190" spans="1:5">
      <c r="A190" t="s">
        <v>441</v>
      </c>
      <c r="B190">
        <v>135000</v>
      </c>
    </row>
    <row r="191" spans="1:5">
      <c r="A191" t="s">
        <v>1973</v>
      </c>
      <c r="B191">
        <v>149690</v>
      </c>
    </row>
    <row r="192" spans="1:5">
      <c r="A192" s="1" t="s">
        <v>1945</v>
      </c>
    </row>
    <row r="193" spans="1:1">
      <c r="A193" t="s">
        <v>2000</v>
      </c>
    </row>
    <row r="194" spans="1:1">
      <c r="A194" t="s">
        <v>1946</v>
      </c>
    </row>
    <row r="196" spans="1:1">
      <c r="A196" t="s">
        <v>1947</v>
      </c>
    </row>
    <row r="197" spans="1:1">
      <c r="A197" t="s">
        <v>27</v>
      </c>
    </row>
    <row r="198" spans="1:1">
      <c r="A198">
        <v>2026</v>
      </c>
    </row>
    <row r="199" spans="1:1">
      <c r="A199" t="s">
        <v>1948</v>
      </c>
    </row>
    <row r="200" spans="1:1">
      <c r="A200" t="s">
        <v>1949</v>
      </c>
    </row>
    <row r="201" spans="1:1">
      <c r="A201" t="s">
        <v>1950</v>
      </c>
    </row>
    <row r="203" spans="1:1">
      <c r="A203" t="s">
        <v>1951</v>
      </c>
    </row>
    <row r="204" spans="1:1">
      <c r="A204" t="s">
        <v>1952</v>
      </c>
    </row>
    <row r="205" spans="1:1">
      <c r="A205">
        <v>2024</v>
      </c>
    </row>
    <row r="206" spans="1:1">
      <c r="A206" t="s">
        <v>1953</v>
      </c>
    </row>
    <row r="207" spans="1:1">
      <c r="A207" t="s">
        <v>1954</v>
      </c>
    </row>
    <row r="208" spans="1:1">
      <c r="A208" t="s">
        <v>1965</v>
      </c>
    </row>
    <row r="210" spans="1:1">
      <c r="A210" t="s">
        <v>1955</v>
      </c>
    </row>
    <row r="211" spans="1:1">
      <c r="A211" t="s">
        <v>1956</v>
      </c>
    </row>
    <row r="212" spans="1:1">
      <c r="A212">
        <v>2022</v>
      </c>
    </row>
    <row r="213" spans="1:1">
      <c r="A213" t="s">
        <v>1957</v>
      </c>
    </row>
    <row r="214" spans="1:1">
      <c r="A214" t="s">
        <v>1958</v>
      </c>
    </row>
    <row r="215" spans="1:1">
      <c r="A215" t="s">
        <v>1959</v>
      </c>
    </row>
    <row r="217" spans="1:1">
      <c r="A217" s="1" t="s">
        <v>1960</v>
      </c>
    </row>
    <row r="218" spans="1:1">
      <c r="A218" t="s">
        <v>1961</v>
      </c>
    </row>
    <row r="219" spans="1:1">
      <c r="A219" t="s">
        <v>1962</v>
      </c>
    </row>
    <row r="220" spans="1:1">
      <c r="A220" t="s">
        <v>1963</v>
      </c>
    </row>
    <row r="221" spans="1:1">
      <c r="A221" t="s">
        <v>1964</v>
      </c>
    </row>
  </sheetData>
  <phoneticPr fontId="35" type="noConversion"/>
  <hyperlinks>
    <hyperlink ref="B37" r:id="rId1" xr:uid="{00000000-0004-0000-0000-000000000000}"/>
    <hyperlink ref="B23" r:id="rId2" xr:uid="{00000000-0004-0000-0000-000002000000}"/>
    <hyperlink ref="B62" r:id="rId3" xr:uid="{00000000-0004-0000-0000-000003000000}"/>
    <hyperlink ref="D15" r:id="rId4" xr:uid="{00000000-0004-0000-0000-000004000000}"/>
    <hyperlink ref="B44" r:id="rId5" xr:uid="{6EBEA172-359F-4F3E-B04B-9BDB3FF8CE28}"/>
    <hyperlink ref="B55" r:id="rId6" display="https://www.eia.gov/naturalgas/data.php" xr:uid="{3D85FAB3-0C11-407D-A4B0-F40AA2360819}"/>
  </hyperlinks>
  <pageMargins left="0.7" right="0.7" top="0.75" bottom="0.75" header="0.3" footer="0.3"/>
  <pageSetup orientation="portrait" horizontalDpi="1200" verticalDpi="120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F3631-396D-41D5-8B79-F723C1035795}">
  <dimension ref="A1:L314"/>
  <sheetViews>
    <sheetView topLeftCell="A264" zoomScale="85" zoomScaleNormal="85" workbookViewId="0">
      <selection activeCell="L65" sqref="G65:L66"/>
    </sheetView>
  </sheetViews>
  <sheetFormatPr defaultRowHeight="15"/>
  <cols>
    <col min="11" max="11" width="10.5703125" bestFit="1" customWidth="1"/>
  </cols>
  <sheetData>
    <row r="1" spans="1:12" ht="15" customHeight="1" thickBot="1">
      <c r="A1" s="49" t="s">
        <v>769</v>
      </c>
      <c r="B1" s="50" t="s">
        <v>770</v>
      </c>
      <c r="C1" s="50" t="s">
        <v>771</v>
      </c>
      <c r="D1" s="50" t="s">
        <v>772</v>
      </c>
      <c r="E1" s="50" t="s">
        <v>560</v>
      </c>
      <c r="F1" s="49" t="s">
        <v>773</v>
      </c>
      <c r="G1" s="50" t="s">
        <v>774</v>
      </c>
      <c r="H1" s="50" t="s">
        <v>775</v>
      </c>
      <c r="I1" s="50" t="s">
        <v>776</v>
      </c>
      <c r="J1" s="50" t="s">
        <v>777</v>
      </c>
      <c r="K1" s="51" t="s">
        <v>778</v>
      </c>
      <c r="L1" t="s">
        <v>489</v>
      </c>
    </row>
    <row r="2" spans="1:12" ht="22.5">
      <c r="A2" s="87"/>
      <c r="B2" s="111" t="s">
        <v>756</v>
      </c>
      <c r="C2" s="114"/>
      <c r="D2" s="117">
        <v>4.0359999999999996</v>
      </c>
      <c r="E2" s="120" t="s">
        <v>926</v>
      </c>
      <c r="F2" s="117" t="s">
        <v>477</v>
      </c>
      <c r="G2" s="117">
        <v>4.1710000000000003</v>
      </c>
      <c r="H2" s="117">
        <v>4.218</v>
      </c>
      <c r="I2" s="117">
        <v>3.9929999999999999</v>
      </c>
      <c r="J2" s="123">
        <v>154446</v>
      </c>
      <c r="K2" s="88" t="s">
        <v>927</v>
      </c>
      <c r="L2" s="86"/>
    </row>
    <row r="3" spans="1:12" ht="30" customHeight="1">
      <c r="A3" s="151">
        <v>46296.000006539354</v>
      </c>
      <c r="B3" s="112" t="s">
        <v>756</v>
      </c>
      <c r="C3" s="115"/>
      <c r="D3" s="118">
        <v>3.298</v>
      </c>
      <c r="E3" s="121" t="s">
        <v>477</v>
      </c>
      <c r="F3" s="118">
        <v>3.0230000000000001</v>
      </c>
      <c r="G3" s="118">
        <v>3.0369999999999999</v>
      </c>
      <c r="H3" s="118">
        <v>3.3170000000000002</v>
      </c>
      <c r="I3" s="118">
        <v>2.9790000000000001</v>
      </c>
      <c r="J3" s="124">
        <v>104473</v>
      </c>
      <c r="K3" s="89" t="s">
        <v>1970</v>
      </c>
      <c r="L3" s="86" t="str">
        <f>CONCATENATE(MONTH(A3),".",YEAR(A3))</f>
        <v>10.2026</v>
      </c>
    </row>
    <row r="4" spans="1:12" ht="15.75" thickBot="1">
      <c r="A4" s="90" t="s">
        <v>562</v>
      </c>
      <c r="B4" s="113"/>
      <c r="C4" s="116"/>
      <c r="D4" s="119"/>
      <c r="E4" s="122"/>
      <c r="F4" s="119"/>
      <c r="G4" s="119"/>
      <c r="H4" s="119"/>
      <c r="I4" s="119"/>
      <c r="J4" s="125"/>
      <c r="K4" s="152">
        <v>46289.53412822917</v>
      </c>
      <c r="L4" s="86"/>
    </row>
    <row r="5" spans="1:12" ht="30" customHeight="1">
      <c r="A5" s="153">
        <v>46327.000007893519</v>
      </c>
      <c r="B5" s="150" t="s">
        <v>756</v>
      </c>
      <c r="C5" s="146"/>
      <c r="D5" s="147">
        <v>3.3820000000000001</v>
      </c>
      <c r="E5" s="148" t="s">
        <v>477</v>
      </c>
      <c r="F5" s="147">
        <v>3.153</v>
      </c>
      <c r="G5" s="147">
        <v>3.169</v>
      </c>
      <c r="H5" s="147">
        <v>3.395</v>
      </c>
      <c r="I5" s="147">
        <v>3.1240000000000001</v>
      </c>
      <c r="J5" s="149">
        <v>369118</v>
      </c>
      <c r="K5" s="88" t="s">
        <v>1970</v>
      </c>
      <c r="L5" s="86" t="str">
        <f>CONCATENATE(MONTH(A5),".",YEAR(A5))</f>
        <v>11.2026</v>
      </c>
    </row>
    <row r="6" spans="1:12" ht="15.75" thickBot="1">
      <c r="A6" s="90" t="s">
        <v>563</v>
      </c>
      <c r="B6" s="113"/>
      <c r="C6" s="116"/>
      <c r="D6" s="119"/>
      <c r="E6" s="122"/>
      <c r="F6" s="119"/>
      <c r="G6" s="119"/>
      <c r="H6" s="119"/>
      <c r="I6" s="119"/>
      <c r="J6" s="125"/>
      <c r="K6" s="154">
        <v>46289.534128692132</v>
      </c>
      <c r="L6" s="86"/>
    </row>
    <row r="7" spans="1:12" ht="30" customHeight="1">
      <c r="A7" s="153">
        <v>46357.000008356481</v>
      </c>
      <c r="B7" s="150" t="s">
        <v>756</v>
      </c>
      <c r="C7" s="146"/>
      <c r="D7" s="147">
        <v>3.7</v>
      </c>
      <c r="E7" s="148" t="s">
        <v>477</v>
      </c>
      <c r="F7" s="147">
        <v>3.4929999999999999</v>
      </c>
      <c r="G7" s="147">
        <v>3.504</v>
      </c>
      <c r="H7" s="147">
        <v>3.7040000000000002</v>
      </c>
      <c r="I7" s="147">
        <v>3.4860000000000002</v>
      </c>
      <c r="J7" s="149">
        <v>138989</v>
      </c>
      <c r="K7" s="88" t="s">
        <v>1970</v>
      </c>
      <c r="L7" s="86" t="str">
        <f>CONCATENATE(MONTH(A7),".",YEAR(A7))</f>
        <v>12.2026</v>
      </c>
    </row>
    <row r="8" spans="1:12" ht="15.75" thickBot="1">
      <c r="A8" s="90" t="s">
        <v>564</v>
      </c>
      <c r="B8" s="113"/>
      <c r="C8" s="116"/>
      <c r="D8" s="119"/>
      <c r="E8" s="122"/>
      <c r="F8" s="119"/>
      <c r="G8" s="119"/>
      <c r="H8" s="119"/>
      <c r="I8" s="119"/>
      <c r="J8" s="125"/>
      <c r="K8" s="154">
        <v>46289.534129201391</v>
      </c>
      <c r="L8" s="86"/>
    </row>
    <row r="9" spans="1:12" ht="30.95" customHeight="1">
      <c r="A9" s="153">
        <v>46388.000008854164</v>
      </c>
      <c r="B9" s="150" t="s">
        <v>756</v>
      </c>
      <c r="C9" s="146"/>
      <c r="D9" s="147">
        <v>4.0609999999999999</v>
      </c>
      <c r="E9" s="148" t="s">
        <v>477</v>
      </c>
      <c r="F9" s="147">
        <v>3.86</v>
      </c>
      <c r="G9" s="147">
        <v>3.8769999999999998</v>
      </c>
      <c r="H9" s="147">
        <v>4.0659999999999998</v>
      </c>
      <c r="I9" s="147">
        <v>3.8650000000000002</v>
      </c>
      <c r="J9" s="149">
        <v>82351</v>
      </c>
      <c r="K9" s="88" t="s">
        <v>1970</v>
      </c>
      <c r="L9" s="86" t="str">
        <f>CONCATENATE(MONTH(A9),".",YEAR(A9))</f>
        <v>1.2027</v>
      </c>
    </row>
    <row r="10" spans="1:12" ht="15.75" thickBot="1">
      <c r="A10" s="90" t="s">
        <v>565</v>
      </c>
      <c r="B10" s="113"/>
      <c r="C10" s="116"/>
      <c r="D10" s="119"/>
      <c r="E10" s="122"/>
      <c r="F10" s="119"/>
      <c r="G10" s="119"/>
      <c r="H10" s="119"/>
      <c r="I10" s="119"/>
      <c r="J10" s="125"/>
      <c r="K10" s="154">
        <v>46289.534129652777</v>
      </c>
      <c r="L10" s="86"/>
    </row>
    <row r="11" spans="1:12" ht="30.95" customHeight="1">
      <c r="A11" s="153">
        <v>46419.000009317133</v>
      </c>
      <c r="B11" s="150" t="s">
        <v>756</v>
      </c>
      <c r="C11" s="146"/>
      <c r="D11" s="147">
        <v>3.702</v>
      </c>
      <c r="E11" s="148" t="s">
        <v>477</v>
      </c>
      <c r="F11" s="147">
        <v>3.528</v>
      </c>
      <c r="G11" s="147">
        <v>3.5419999999999998</v>
      </c>
      <c r="H11" s="147">
        <v>3.7069999999999999</v>
      </c>
      <c r="I11" s="147">
        <v>3.532</v>
      </c>
      <c r="J11" s="149">
        <v>49503</v>
      </c>
      <c r="K11" s="88" t="s">
        <v>1970</v>
      </c>
      <c r="L11" s="86" t="str">
        <f>CONCATENATE(MONTH(A11),".",YEAR(A11))</f>
        <v>2.2027</v>
      </c>
    </row>
    <row r="12" spans="1:12" ht="15.75" thickBot="1">
      <c r="A12" s="90" t="s">
        <v>566</v>
      </c>
      <c r="B12" s="113"/>
      <c r="C12" s="116"/>
      <c r="D12" s="119"/>
      <c r="E12" s="122"/>
      <c r="F12" s="119"/>
      <c r="G12" s="119"/>
      <c r="H12" s="119"/>
      <c r="I12" s="119"/>
      <c r="J12" s="125"/>
      <c r="K12" s="154">
        <v>46289.534130115739</v>
      </c>
      <c r="L12" s="86"/>
    </row>
    <row r="13" spans="1:12" ht="30.95" customHeight="1">
      <c r="A13" s="155">
        <v>46447.000009780095</v>
      </c>
      <c r="B13" s="132" t="s">
        <v>756</v>
      </c>
      <c r="C13" s="134"/>
      <c r="D13" s="136">
        <v>2.919</v>
      </c>
      <c r="E13" s="140" t="s">
        <v>477</v>
      </c>
      <c r="F13" s="136">
        <v>2.851</v>
      </c>
      <c r="G13" s="136">
        <v>2.8570000000000002</v>
      </c>
      <c r="H13" s="136">
        <v>2.9289999999999998</v>
      </c>
      <c r="I13" s="136">
        <v>2.8410000000000002</v>
      </c>
      <c r="J13" s="142">
        <v>75569</v>
      </c>
      <c r="K13" s="80" t="s">
        <v>1970</v>
      </c>
      <c r="L13" t="str">
        <f>CONCATENATE(MONTH(A13),".",YEAR(A13))</f>
        <v>3.2027</v>
      </c>
    </row>
    <row r="14" spans="1:12" ht="15.75" thickBot="1">
      <c r="A14" s="78" t="s">
        <v>567</v>
      </c>
      <c r="B14" s="133"/>
      <c r="C14" s="135"/>
      <c r="D14" s="137"/>
      <c r="E14" s="141"/>
      <c r="F14" s="137"/>
      <c r="G14" s="137"/>
      <c r="H14" s="137"/>
      <c r="I14" s="137"/>
      <c r="J14" s="143"/>
      <c r="K14" s="156">
        <v>46289.534130601853</v>
      </c>
    </row>
    <row r="15" spans="1:12" ht="30.95" customHeight="1">
      <c r="A15" s="157">
        <v>46478.000010254633</v>
      </c>
      <c r="B15" s="126" t="s">
        <v>756</v>
      </c>
      <c r="C15" s="128"/>
      <c r="D15" s="130">
        <v>2.782</v>
      </c>
      <c r="E15" s="138" t="s">
        <v>477</v>
      </c>
      <c r="F15" s="130">
        <v>2.7309999999999999</v>
      </c>
      <c r="G15" s="130">
        <v>2.734</v>
      </c>
      <c r="H15" s="130">
        <v>2.7909999999999999</v>
      </c>
      <c r="I15" s="130">
        <v>2.7290000000000001</v>
      </c>
      <c r="J15" s="144">
        <v>48722</v>
      </c>
      <c r="K15" s="74" t="s">
        <v>1970</v>
      </c>
      <c r="L15" t="str">
        <f>CONCATENATE(MONTH(A15),".",YEAR(A15))</f>
        <v>4.2027</v>
      </c>
    </row>
    <row r="16" spans="1:12" ht="15.75" thickBot="1">
      <c r="A16" s="73" t="s">
        <v>568</v>
      </c>
      <c r="B16" s="127"/>
      <c r="C16" s="129"/>
      <c r="D16" s="131"/>
      <c r="E16" s="139"/>
      <c r="F16" s="131"/>
      <c r="G16" s="131"/>
      <c r="H16" s="131"/>
      <c r="I16" s="131"/>
      <c r="J16" s="145"/>
      <c r="K16" s="158">
        <v>46289.534131076391</v>
      </c>
    </row>
    <row r="17" spans="1:12">
      <c r="A17" s="155">
        <v>46508.000010729163</v>
      </c>
      <c r="B17" s="132" t="s">
        <v>756</v>
      </c>
      <c r="C17" s="134"/>
      <c r="D17" s="136">
        <v>2.7989999999999999</v>
      </c>
      <c r="E17" s="140" t="s">
        <v>477</v>
      </c>
      <c r="F17" s="136">
        <v>2.7559999999999998</v>
      </c>
      <c r="G17" s="136">
        <v>2.7650000000000001</v>
      </c>
      <c r="H17" s="136">
        <v>2.81</v>
      </c>
      <c r="I17" s="136">
        <v>2.7549999999999999</v>
      </c>
      <c r="J17" s="142">
        <v>26296</v>
      </c>
      <c r="K17" s="80" t="s">
        <v>1970</v>
      </c>
      <c r="L17" t="str">
        <f>CONCATENATE(MONTH(A17),".",YEAR(A17))</f>
        <v>5.2027</v>
      </c>
    </row>
    <row r="18" spans="1:12" ht="15.75" thickBot="1">
      <c r="A18" s="78" t="s">
        <v>569</v>
      </c>
      <c r="B18" s="133"/>
      <c r="C18" s="135"/>
      <c r="D18" s="137"/>
      <c r="E18" s="141"/>
      <c r="F18" s="137"/>
      <c r="G18" s="137"/>
      <c r="H18" s="137"/>
      <c r="I18" s="137"/>
      <c r="J18" s="143"/>
      <c r="K18" s="156">
        <v>46289.534131550929</v>
      </c>
    </row>
    <row r="19" spans="1:12">
      <c r="A19" s="157">
        <v>46539.000011215277</v>
      </c>
      <c r="B19" s="126" t="s">
        <v>756</v>
      </c>
      <c r="C19" s="128"/>
      <c r="D19" s="130">
        <v>2.9489999999999998</v>
      </c>
      <c r="E19" s="138" t="s">
        <v>477</v>
      </c>
      <c r="F19" s="130">
        <v>2.9129999999999998</v>
      </c>
      <c r="G19" s="130">
        <v>2.9220000000000002</v>
      </c>
      <c r="H19" s="130">
        <v>2.9590000000000001</v>
      </c>
      <c r="I19" s="130">
        <v>2.9129999999999998</v>
      </c>
      <c r="J19" s="144">
        <v>12975</v>
      </c>
      <c r="K19" s="74" t="s">
        <v>1970</v>
      </c>
      <c r="L19" t="str">
        <f>CONCATENATE(MONTH(A19),".",YEAR(A19))</f>
        <v>6.2027</v>
      </c>
    </row>
    <row r="20" spans="1:12" ht="15.75" thickBot="1">
      <c r="A20" s="73" t="s">
        <v>570</v>
      </c>
      <c r="B20" s="127"/>
      <c r="C20" s="129"/>
      <c r="D20" s="131"/>
      <c r="E20" s="139"/>
      <c r="F20" s="131"/>
      <c r="G20" s="131"/>
      <c r="H20" s="131"/>
      <c r="I20" s="131"/>
      <c r="J20" s="145"/>
      <c r="K20" s="158">
        <v>46289.534132048611</v>
      </c>
    </row>
    <row r="21" spans="1:12" ht="30.95" customHeight="1">
      <c r="A21" s="155">
        <v>46569.000000127315</v>
      </c>
      <c r="B21" s="132" t="s">
        <v>756</v>
      </c>
      <c r="C21" s="134"/>
      <c r="D21" s="136">
        <v>3.1680000000000001</v>
      </c>
      <c r="E21" s="140" t="s">
        <v>477</v>
      </c>
      <c r="F21" s="136">
        <v>3.1379999999999999</v>
      </c>
      <c r="G21" s="136">
        <v>3.149</v>
      </c>
      <c r="H21" s="136">
        <v>3.181</v>
      </c>
      <c r="I21" s="136">
        <v>3.14</v>
      </c>
      <c r="J21" s="142">
        <v>13735</v>
      </c>
      <c r="K21" s="80" t="s">
        <v>1970</v>
      </c>
      <c r="L21" t="str">
        <f>CONCATENATE(MONTH(A21),".",YEAR(A21))</f>
        <v>7.2027</v>
      </c>
    </row>
    <row r="22" spans="1:12" ht="15.75" thickBot="1">
      <c r="A22" s="78" t="s">
        <v>571</v>
      </c>
      <c r="B22" s="133"/>
      <c r="C22" s="135"/>
      <c r="D22" s="137"/>
      <c r="E22" s="141"/>
      <c r="F22" s="137"/>
      <c r="G22" s="137"/>
      <c r="H22" s="137"/>
      <c r="I22" s="137"/>
      <c r="J22" s="143"/>
      <c r="K22" s="156">
        <v>46289.534132534725</v>
      </c>
    </row>
    <row r="23" spans="1:12" ht="30.95" customHeight="1">
      <c r="A23" s="157">
        <v>46600.000000613429</v>
      </c>
      <c r="B23" s="126" t="s">
        <v>756</v>
      </c>
      <c r="C23" s="128"/>
      <c r="D23" s="130">
        <v>3.2410000000000001</v>
      </c>
      <c r="E23" s="138" t="s">
        <v>477</v>
      </c>
      <c r="F23" s="130">
        <v>3.2120000000000002</v>
      </c>
      <c r="G23" s="130">
        <v>3.2229999999999999</v>
      </c>
      <c r="H23" s="130">
        <v>3.2519999999999998</v>
      </c>
      <c r="I23" s="130">
        <v>3.2160000000000002</v>
      </c>
      <c r="J23" s="144">
        <v>7099</v>
      </c>
      <c r="K23" s="74" t="s">
        <v>1970</v>
      </c>
      <c r="L23" t="str">
        <f>CONCATENATE(MONTH(A23),".",YEAR(A23))</f>
        <v>8.2027</v>
      </c>
    </row>
    <row r="24" spans="1:12" ht="15.75" thickBot="1">
      <c r="A24" s="73" t="s">
        <v>572</v>
      </c>
      <c r="B24" s="127"/>
      <c r="C24" s="129"/>
      <c r="D24" s="131"/>
      <c r="E24" s="139"/>
      <c r="F24" s="131"/>
      <c r="G24" s="131"/>
      <c r="H24" s="131"/>
      <c r="I24" s="131"/>
      <c r="J24" s="145"/>
      <c r="K24" s="158">
        <v>46289.534133032408</v>
      </c>
    </row>
    <row r="25" spans="1:12" ht="30.95" customHeight="1">
      <c r="A25" s="155">
        <v>46631.000001122688</v>
      </c>
      <c r="B25" s="132" t="s">
        <v>756</v>
      </c>
      <c r="C25" s="134"/>
      <c r="D25" s="136">
        <v>3.2229999999999999</v>
      </c>
      <c r="E25" s="140" t="s">
        <v>477</v>
      </c>
      <c r="F25" s="136">
        <v>3.1970000000000001</v>
      </c>
      <c r="G25" s="136">
        <v>3.2090000000000001</v>
      </c>
      <c r="H25" s="136">
        <v>3.238</v>
      </c>
      <c r="I25" s="136">
        <v>3.2</v>
      </c>
      <c r="J25" s="142">
        <v>8204</v>
      </c>
      <c r="K25" s="80" t="s">
        <v>1970</v>
      </c>
      <c r="L25" t="str">
        <f>CONCATENATE(MONTH(A25),".",YEAR(A25))</f>
        <v>9.2027</v>
      </c>
    </row>
    <row r="26" spans="1:12" ht="15.75" thickBot="1">
      <c r="A26" s="78" t="s">
        <v>573</v>
      </c>
      <c r="B26" s="133"/>
      <c r="C26" s="135"/>
      <c r="D26" s="137"/>
      <c r="E26" s="141"/>
      <c r="F26" s="137"/>
      <c r="G26" s="137"/>
      <c r="H26" s="137"/>
      <c r="I26" s="137"/>
      <c r="J26" s="143"/>
      <c r="K26" s="156">
        <v>46289.534133518522</v>
      </c>
    </row>
    <row r="27" spans="1:12" ht="30.95" customHeight="1">
      <c r="A27" s="157">
        <v>46661.000001597225</v>
      </c>
      <c r="B27" s="126" t="s">
        <v>756</v>
      </c>
      <c r="C27" s="128"/>
      <c r="D27" s="130">
        <v>3.3079999999999998</v>
      </c>
      <c r="E27" s="138" t="s">
        <v>477</v>
      </c>
      <c r="F27" s="130">
        <v>3.2839999999999998</v>
      </c>
      <c r="G27" s="130">
        <v>3.29</v>
      </c>
      <c r="H27" s="130">
        <v>3.3239999999999998</v>
      </c>
      <c r="I27" s="130">
        <v>3.2869999999999999</v>
      </c>
      <c r="J27" s="144">
        <v>14448</v>
      </c>
      <c r="K27" s="74" t="s">
        <v>1970</v>
      </c>
      <c r="L27" t="str">
        <f>CONCATENATE(MONTH(A27),".",YEAR(A27))</f>
        <v>10.2027</v>
      </c>
    </row>
    <row r="28" spans="1:12" ht="15.75" thickBot="1">
      <c r="A28" s="73" t="s">
        <v>574</v>
      </c>
      <c r="B28" s="127"/>
      <c r="C28" s="129"/>
      <c r="D28" s="131"/>
      <c r="E28" s="139"/>
      <c r="F28" s="131"/>
      <c r="G28" s="131"/>
      <c r="H28" s="131"/>
      <c r="I28" s="131"/>
      <c r="J28" s="145"/>
      <c r="K28" s="158">
        <v>46289.534134004629</v>
      </c>
    </row>
    <row r="29" spans="1:12" ht="30.95" customHeight="1">
      <c r="A29" s="155">
        <v>46692.000002094908</v>
      </c>
      <c r="B29" s="132" t="s">
        <v>756</v>
      </c>
      <c r="C29" s="134"/>
      <c r="D29" s="136">
        <v>3.585</v>
      </c>
      <c r="E29" s="140" t="s">
        <v>477</v>
      </c>
      <c r="F29" s="136">
        <v>3.5680000000000001</v>
      </c>
      <c r="G29" s="136">
        <v>3.5760000000000001</v>
      </c>
      <c r="H29" s="136">
        <v>3.601</v>
      </c>
      <c r="I29" s="136">
        <v>3.5710000000000002</v>
      </c>
      <c r="J29" s="142">
        <v>3284</v>
      </c>
      <c r="K29" s="80" t="s">
        <v>1970</v>
      </c>
      <c r="L29" t="str">
        <f>CONCATENATE(MONTH(A29),".",YEAR(A29))</f>
        <v>11.2027</v>
      </c>
    </row>
    <row r="30" spans="1:12" ht="15.75" thickBot="1">
      <c r="A30" s="78" t="s">
        <v>575</v>
      </c>
      <c r="B30" s="133"/>
      <c r="C30" s="135"/>
      <c r="D30" s="137"/>
      <c r="E30" s="141"/>
      <c r="F30" s="137"/>
      <c r="G30" s="137"/>
      <c r="H30" s="137"/>
      <c r="I30" s="137"/>
      <c r="J30" s="143"/>
      <c r="K30" s="156">
        <v>46289.534134513888</v>
      </c>
    </row>
    <row r="31" spans="1:12" ht="30.95" customHeight="1">
      <c r="A31" s="157">
        <v>46722.000002592591</v>
      </c>
      <c r="B31" s="126" t="s">
        <v>756</v>
      </c>
      <c r="C31" s="128"/>
      <c r="D31" s="130">
        <v>4.1929999999999996</v>
      </c>
      <c r="E31" s="138" t="s">
        <v>477</v>
      </c>
      <c r="F31" s="130">
        <v>4.18</v>
      </c>
      <c r="G31" s="130">
        <v>4.1879999999999997</v>
      </c>
      <c r="H31" s="130">
        <v>4.2039999999999997</v>
      </c>
      <c r="I31" s="130">
        <v>4.181</v>
      </c>
      <c r="J31" s="144">
        <v>2295</v>
      </c>
      <c r="K31" s="74" t="s">
        <v>1970</v>
      </c>
      <c r="L31" t="str">
        <f>CONCATENATE(MONTH(A31),".",YEAR(A31))</f>
        <v>12.2027</v>
      </c>
    </row>
    <row r="32" spans="1:12" ht="15.75" thickBot="1">
      <c r="A32" s="73" t="s">
        <v>576</v>
      </c>
      <c r="B32" s="127"/>
      <c r="C32" s="129"/>
      <c r="D32" s="131"/>
      <c r="E32" s="139"/>
      <c r="F32" s="131"/>
      <c r="G32" s="131"/>
      <c r="H32" s="131"/>
      <c r="I32" s="131"/>
      <c r="J32" s="145"/>
      <c r="K32" s="158">
        <v>46289.534135034723</v>
      </c>
    </row>
    <row r="33" spans="1:12" ht="30.95" customHeight="1">
      <c r="A33" s="155">
        <v>46753.000003125002</v>
      </c>
      <c r="B33" s="132" t="s">
        <v>756</v>
      </c>
      <c r="C33" s="134"/>
      <c r="D33" s="136">
        <v>4.6219999999999999</v>
      </c>
      <c r="E33" s="136" t="s">
        <v>477</v>
      </c>
      <c r="F33" s="136">
        <v>4.609</v>
      </c>
      <c r="G33" s="136">
        <v>4.6130000000000004</v>
      </c>
      <c r="H33" s="136">
        <v>4.6319999999999997</v>
      </c>
      <c r="I33" s="136">
        <v>4.6079999999999997</v>
      </c>
      <c r="J33" s="142">
        <v>3983</v>
      </c>
      <c r="K33" s="80" t="s">
        <v>1970</v>
      </c>
      <c r="L33" t="str">
        <f>CONCATENATE(MONTH(A33),".",YEAR(A33))</f>
        <v>1.2028</v>
      </c>
    </row>
    <row r="34" spans="1:12" ht="15.75" thickBot="1">
      <c r="A34" s="78" t="s">
        <v>577</v>
      </c>
      <c r="B34" s="133"/>
      <c r="C34" s="135"/>
      <c r="D34" s="137"/>
      <c r="E34" s="137"/>
      <c r="F34" s="137"/>
      <c r="G34" s="137"/>
      <c r="H34" s="137"/>
      <c r="I34" s="137"/>
      <c r="J34" s="143"/>
      <c r="K34" s="156">
        <v>46289.534135543981</v>
      </c>
    </row>
    <row r="35" spans="1:12" ht="30.95" customHeight="1">
      <c r="A35" s="157">
        <v>46784.000003634261</v>
      </c>
      <c r="B35" s="126" t="s">
        <v>756</v>
      </c>
      <c r="C35" s="128"/>
      <c r="D35" s="130">
        <v>4.22</v>
      </c>
      <c r="E35" s="130" t="s">
        <v>477</v>
      </c>
      <c r="F35" s="130">
        <v>4.2069999999999999</v>
      </c>
      <c r="G35" s="130">
        <v>4.2119999999999997</v>
      </c>
      <c r="H35" s="130">
        <v>4.226</v>
      </c>
      <c r="I35" s="130">
        <v>4.2080000000000002</v>
      </c>
      <c r="J35" s="144">
        <v>1952</v>
      </c>
      <c r="K35" s="74" t="s">
        <v>1970</v>
      </c>
      <c r="L35" t="str">
        <f>CONCATENATE(MONTH(A35),".",YEAR(A35))</f>
        <v>2.2028</v>
      </c>
    </row>
    <row r="36" spans="1:12" ht="15.75" thickBot="1">
      <c r="A36" s="73" t="s">
        <v>578</v>
      </c>
      <c r="B36" s="127"/>
      <c r="C36" s="129"/>
      <c r="D36" s="131"/>
      <c r="E36" s="131"/>
      <c r="F36" s="131"/>
      <c r="G36" s="131"/>
      <c r="H36" s="131"/>
      <c r="I36" s="131"/>
      <c r="J36" s="145"/>
      <c r="K36" s="158">
        <v>46289.534136574075</v>
      </c>
    </row>
    <row r="37" spans="1:12" ht="30.95" customHeight="1">
      <c r="A37" s="155">
        <v>46813.000004664354</v>
      </c>
      <c r="B37" s="132" t="s">
        <v>756</v>
      </c>
      <c r="C37" s="134"/>
      <c r="D37" s="136">
        <v>3.492</v>
      </c>
      <c r="E37" s="140" t="s">
        <v>477</v>
      </c>
      <c r="F37" s="136">
        <v>3.4769999999999999</v>
      </c>
      <c r="G37" s="136">
        <v>3.4860000000000002</v>
      </c>
      <c r="H37" s="136">
        <v>3.4980000000000002</v>
      </c>
      <c r="I37" s="136">
        <v>3.4820000000000002</v>
      </c>
      <c r="J37" s="136">
        <v>2601</v>
      </c>
      <c r="K37" s="80" t="s">
        <v>1970</v>
      </c>
      <c r="L37" t="str">
        <f>CONCATENATE(MONTH(A37),".",YEAR(A37))</f>
        <v>3.2028</v>
      </c>
    </row>
    <row r="38" spans="1:12" ht="15.75" thickBot="1">
      <c r="A38" s="78" t="s">
        <v>579</v>
      </c>
      <c r="B38" s="133"/>
      <c r="C38" s="135"/>
      <c r="D38" s="137"/>
      <c r="E38" s="141"/>
      <c r="F38" s="137"/>
      <c r="G38" s="137"/>
      <c r="H38" s="137"/>
      <c r="I38" s="137"/>
      <c r="J38" s="137"/>
      <c r="K38" s="156">
        <v>46289.534137060182</v>
      </c>
    </row>
    <row r="39" spans="1:12" ht="30.95" customHeight="1">
      <c r="A39" s="157">
        <v>46844.000005138892</v>
      </c>
      <c r="B39" s="126" t="s">
        <v>756</v>
      </c>
      <c r="C39" s="128"/>
      <c r="D39" s="130">
        <v>3.2530000000000001</v>
      </c>
      <c r="E39" s="138" t="s">
        <v>477</v>
      </c>
      <c r="F39" s="130">
        <v>3.246</v>
      </c>
      <c r="G39" s="130">
        <v>3.2549999999999999</v>
      </c>
      <c r="H39" s="130">
        <v>3.2610000000000001</v>
      </c>
      <c r="I39" s="130">
        <v>3.2429999999999999</v>
      </c>
      <c r="J39" s="130">
        <v>2043</v>
      </c>
      <c r="K39" s="74" t="s">
        <v>1970</v>
      </c>
      <c r="L39" t="str">
        <f>CONCATENATE(MONTH(A39),".",YEAR(A39))</f>
        <v>4.2028</v>
      </c>
    </row>
    <row r="40" spans="1:12" ht="15.75" thickBot="1">
      <c r="A40" s="73" t="s">
        <v>580</v>
      </c>
      <c r="B40" s="127"/>
      <c r="C40" s="129"/>
      <c r="D40" s="131"/>
      <c r="E40" s="139"/>
      <c r="F40" s="131"/>
      <c r="G40" s="131"/>
      <c r="H40" s="131"/>
      <c r="I40" s="131"/>
      <c r="J40" s="131"/>
      <c r="K40" s="158">
        <v>46289.53413753472</v>
      </c>
    </row>
    <row r="41" spans="1:12" ht="30.95" customHeight="1">
      <c r="A41" s="155">
        <v>46874.000005613423</v>
      </c>
      <c r="B41" s="132" t="s">
        <v>756</v>
      </c>
      <c r="C41" s="134"/>
      <c r="D41" s="136">
        <v>3.2469999999999999</v>
      </c>
      <c r="E41" s="140" t="s">
        <v>477</v>
      </c>
      <c r="F41" s="136">
        <v>3.2429999999999999</v>
      </c>
      <c r="G41" s="136">
        <v>3.2519999999999998</v>
      </c>
      <c r="H41" s="136">
        <v>3.258</v>
      </c>
      <c r="I41" s="136">
        <v>3.2389999999999999</v>
      </c>
      <c r="J41" s="136">
        <v>461</v>
      </c>
      <c r="K41" s="80" t="s">
        <v>1970</v>
      </c>
      <c r="L41" t="str">
        <f>CONCATENATE(MONTH(A41),".",YEAR(A41))</f>
        <v>5.2028</v>
      </c>
    </row>
    <row r="42" spans="1:12" ht="15.75" thickBot="1">
      <c r="A42" s="78" t="s">
        <v>581</v>
      </c>
      <c r="B42" s="133"/>
      <c r="C42" s="135"/>
      <c r="D42" s="137"/>
      <c r="E42" s="141"/>
      <c r="F42" s="137"/>
      <c r="G42" s="137"/>
      <c r="H42" s="137"/>
      <c r="I42" s="137"/>
      <c r="J42" s="137"/>
      <c r="K42" s="156">
        <v>46289.534138043979</v>
      </c>
    </row>
    <row r="43" spans="1:12" ht="30.95" customHeight="1">
      <c r="A43" s="157">
        <v>46905.000006122682</v>
      </c>
      <c r="B43" s="126" t="s">
        <v>756</v>
      </c>
      <c r="C43" s="128"/>
      <c r="D43" s="130">
        <v>3.4</v>
      </c>
      <c r="E43" s="138" t="s">
        <v>477</v>
      </c>
      <c r="F43" s="130">
        <v>3.403</v>
      </c>
      <c r="G43" s="130">
        <v>3.4119999999999999</v>
      </c>
      <c r="H43" s="130">
        <v>3.4180000000000001</v>
      </c>
      <c r="I43" s="130">
        <v>3.3959999999999999</v>
      </c>
      <c r="J43" s="130">
        <v>480</v>
      </c>
      <c r="K43" s="74" t="s">
        <v>1970</v>
      </c>
      <c r="L43" t="str">
        <f>CONCATENATE(MONTH(A43),".",YEAR(A43))</f>
        <v>6.2028</v>
      </c>
    </row>
    <row r="44" spans="1:12" ht="15.75" thickBot="1">
      <c r="A44" s="73" t="s">
        <v>582</v>
      </c>
      <c r="B44" s="127"/>
      <c r="C44" s="129"/>
      <c r="D44" s="131"/>
      <c r="E44" s="139"/>
      <c r="F44" s="131"/>
      <c r="G44" s="131"/>
      <c r="H44" s="131"/>
      <c r="I44" s="131"/>
      <c r="J44" s="131"/>
      <c r="K44" s="158">
        <v>46289.534138530093</v>
      </c>
    </row>
    <row r="45" spans="1:12" ht="30.95" customHeight="1">
      <c r="A45" s="155">
        <v>46935.000006620372</v>
      </c>
      <c r="B45" s="132" t="s">
        <v>756</v>
      </c>
      <c r="C45" s="134"/>
      <c r="D45" s="136">
        <v>3.6019999999999999</v>
      </c>
      <c r="E45" s="140" t="s">
        <v>477</v>
      </c>
      <c r="F45" s="136">
        <v>3.6120000000000001</v>
      </c>
      <c r="G45" s="136">
        <v>3.6219999999999999</v>
      </c>
      <c r="H45" s="136">
        <v>3.625</v>
      </c>
      <c r="I45" s="136">
        <v>3.6019999999999999</v>
      </c>
      <c r="J45" s="142">
        <v>476</v>
      </c>
      <c r="K45" s="80" t="s">
        <v>1970</v>
      </c>
      <c r="L45" t="str">
        <f>CONCATENATE(MONTH(A45),".",YEAR(A45))</f>
        <v>7.2028</v>
      </c>
    </row>
    <row r="46" spans="1:12" ht="15.75" thickBot="1">
      <c r="A46" s="78" t="s">
        <v>583</v>
      </c>
      <c r="B46" s="133"/>
      <c r="C46" s="135"/>
      <c r="D46" s="137"/>
      <c r="E46" s="141"/>
      <c r="F46" s="137"/>
      <c r="G46" s="137"/>
      <c r="H46" s="137"/>
      <c r="I46" s="137"/>
      <c r="J46" s="143"/>
      <c r="K46" s="156">
        <v>46289.534139016207</v>
      </c>
    </row>
    <row r="47" spans="1:12" ht="30.95" customHeight="1">
      <c r="A47" s="157">
        <v>46966.00000709491</v>
      </c>
      <c r="B47" s="126" t="s">
        <v>756</v>
      </c>
      <c r="C47" s="128"/>
      <c r="D47" s="130">
        <v>3.66</v>
      </c>
      <c r="E47" s="138" t="s">
        <v>477</v>
      </c>
      <c r="F47" s="130">
        <v>3.6720000000000002</v>
      </c>
      <c r="G47" s="130">
        <v>3.68</v>
      </c>
      <c r="H47" s="130">
        <v>3.6829999999999998</v>
      </c>
      <c r="I47" s="130">
        <v>3.66</v>
      </c>
      <c r="J47" s="130">
        <v>447</v>
      </c>
      <c r="K47" s="74" t="s">
        <v>1970</v>
      </c>
      <c r="L47" t="str">
        <f>CONCATENATE(MONTH(A47),".",YEAR(A47))</f>
        <v>8.2028</v>
      </c>
    </row>
    <row r="48" spans="1:12" ht="15.75" thickBot="1">
      <c r="A48" s="73" t="s">
        <v>584</v>
      </c>
      <c r="B48" s="127"/>
      <c r="C48" s="129"/>
      <c r="D48" s="131"/>
      <c r="E48" s="139"/>
      <c r="F48" s="131"/>
      <c r="G48" s="131"/>
      <c r="H48" s="131"/>
      <c r="I48" s="131"/>
      <c r="J48" s="131"/>
      <c r="K48" s="158">
        <v>46289.534139479169</v>
      </c>
    </row>
    <row r="49" spans="1:12">
      <c r="A49" s="155">
        <v>46997.000007569448</v>
      </c>
      <c r="B49" s="132" t="s">
        <v>756</v>
      </c>
      <c r="C49" s="134"/>
      <c r="D49" s="136">
        <v>3.6259999999999999</v>
      </c>
      <c r="E49" s="140" t="s">
        <v>477</v>
      </c>
      <c r="F49" s="136">
        <v>3.641</v>
      </c>
      <c r="G49" s="136">
        <v>3.6379999999999999</v>
      </c>
      <c r="H49" s="136">
        <v>3.6419999999999999</v>
      </c>
      <c r="I49" s="136">
        <v>3.6259999999999999</v>
      </c>
      <c r="J49" s="136">
        <v>331</v>
      </c>
      <c r="K49" s="80" t="s">
        <v>1970</v>
      </c>
      <c r="L49" t="str">
        <f>CONCATENATE(MONTH(A49),".",YEAR(A49))</f>
        <v>9.2028</v>
      </c>
    </row>
    <row r="50" spans="1:12" ht="15.75" thickBot="1">
      <c r="A50" s="78" t="s">
        <v>585</v>
      </c>
      <c r="B50" s="133"/>
      <c r="C50" s="135"/>
      <c r="D50" s="137"/>
      <c r="E50" s="141"/>
      <c r="F50" s="137"/>
      <c r="G50" s="137"/>
      <c r="H50" s="137"/>
      <c r="I50" s="137"/>
      <c r="J50" s="137"/>
      <c r="K50" s="156">
        <v>46289.534140011572</v>
      </c>
    </row>
    <row r="51" spans="1:12">
      <c r="A51" s="157">
        <v>47027.000008101852</v>
      </c>
      <c r="B51" s="126" t="s">
        <v>756</v>
      </c>
      <c r="C51" s="128"/>
      <c r="D51" s="130">
        <v>3.6789999999999998</v>
      </c>
      <c r="E51" s="138" t="s">
        <v>477</v>
      </c>
      <c r="F51" s="130">
        <v>3.6960000000000002</v>
      </c>
      <c r="G51" s="130">
        <v>3.7040000000000002</v>
      </c>
      <c r="H51" s="130">
        <v>3.7050000000000001</v>
      </c>
      <c r="I51" s="130">
        <v>3.677</v>
      </c>
      <c r="J51" s="130">
        <v>720</v>
      </c>
      <c r="K51" s="74" t="s">
        <v>1970</v>
      </c>
      <c r="L51" t="str">
        <f>CONCATENATE(MONTH(A51),".",YEAR(A51))</f>
        <v>10.2028</v>
      </c>
    </row>
    <row r="52" spans="1:12" ht="15.75" thickBot="1">
      <c r="A52" s="73" t="s">
        <v>586</v>
      </c>
      <c r="B52" s="127"/>
      <c r="C52" s="129"/>
      <c r="D52" s="131"/>
      <c r="E52" s="139"/>
      <c r="F52" s="131"/>
      <c r="G52" s="131"/>
      <c r="H52" s="131"/>
      <c r="I52" s="131"/>
      <c r="J52" s="131"/>
      <c r="K52" s="158">
        <v>46289.534140520831</v>
      </c>
    </row>
    <row r="53" spans="1:12" ht="30.95" customHeight="1">
      <c r="A53" s="155">
        <v>47058.000008599534</v>
      </c>
      <c r="B53" s="132" t="s">
        <v>756</v>
      </c>
      <c r="C53" s="134"/>
      <c r="D53" s="136">
        <v>3.855</v>
      </c>
      <c r="E53" s="140" t="s">
        <v>477</v>
      </c>
      <c r="F53" s="136">
        <v>3.871</v>
      </c>
      <c r="G53" s="136">
        <v>3.875</v>
      </c>
      <c r="H53" s="136">
        <v>3.879</v>
      </c>
      <c r="I53" s="136">
        <v>3.855</v>
      </c>
      <c r="J53" s="136">
        <v>400</v>
      </c>
      <c r="K53" s="80" t="s">
        <v>1970</v>
      </c>
      <c r="L53" t="str">
        <f>CONCATENATE(MONTH(A53),".",YEAR(A53))</f>
        <v>11.2028</v>
      </c>
    </row>
    <row r="54" spans="1:12" ht="15.75" thickBot="1">
      <c r="A54" s="78" t="s">
        <v>587</v>
      </c>
      <c r="B54" s="133"/>
      <c r="C54" s="135"/>
      <c r="D54" s="137"/>
      <c r="E54" s="141"/>
      <c r="F54" s="137"/>
      <c r="G54" s="137"/>
      <c r="H54" s="137"/>
      <c r="I54" s="137"/>
      <c r="J54" s="137"/>
      <c r="K54" s="156">
        <v>46289.534141006945</v>
      </c>
    </row>
    <row r="55" spans="1:12">
      <c r="A55" s="157">
        <v>47088.000009085648</v>
      </c>
      <c r="B55" s="126" t="s">
        <v>756</v>
      </c>
      <c r="C55" s="128"/>
      <c r="D55" s="130">
        <v>4.3879999999999999</v>
      </c>
      <c r="E55" s="130" t="s">
        <v>477</v>
      </c>
      <c r="F55" s="130">
        <v>4.41</v>
      </c>
      <c r="G55" s="130">
        <v>4.4089999999999998</v>
      </c>
      <c r="H55" s="130">
        <v>4.4089999999999998</v>
      </c>
      <c r="I55" s="130">
        <v>4.383</v>
      </c>
      <c r="J55" s="130">
        <v>319</v>
      </c>
      <c r="K55" s="74" t="s">
        <v>1970</v>
      </c>
      <c r="L55" t="str">
        <f>CONCATENATE(MONTH(A55),".",YEAR(A55))</f>
        <v>12.2028</v>
      </c>
    </row>
    <row r="56" spans="1:12" ht="15.75" thickBot="1">
      <c r="A56" s="73" t="s">
        <v>588</v>
      </c>
      <c r="B56" s="127"/>
      <c r="C56" s="129"/>
      <c r="D56" s="131"/>
      <c r="E56" s="131"/>
      <c r="F56" s="131"/>
      <c r="G56" s="131"/>
      <c r="H56" s="131"/>
      <c r="I56" s="131"/>
      <c r="J56" s="131"/>
      <c r="K56" s="158">
        <v>46289.534141481483</v>
      </c>
    </row>
    <row r="57" spans="1:12">
      <c r="A57" s="155">
        <v>47119.000009560186</v>
      </c>
      <c r="B57" s="132" t="s">
        <v>756</v>
      </c>
      <c r="C57" s="134"/>
      <c r="D57" s="136">
        <v>4.83</v>
      </c>
      <c r="E57" s="140" t="s">
        <v>477</v>
      </c>
      <c r="F57" s="136">
        <v>4.8410000000000002</v>
      </c>
      <c r="G57" s="136">
        <v>4.8380000000000001</v>
      </c>
      <c r="H57" s="136">
        <v>4.8380000000000001</v>
      </c>
      <c r="I57" s="136">
        <v>4.83</v>
      </c>
      <c r="J57" s="136">
        <v>250</v>
      </c>
      <c r="K57" s="80" t="s">
        <v>1970</v>
      </c>
      <c r="L57" t="str">
        <f>CONCATENATE(MONTH(A57),".",YEAR(A57))</f>
        <v>1.2029</v>
      </c>
    </row>
    <row r="58" spans="1:12" ht="15.75" thickBot="1">
      <c r="A58" s="78" t="s">
        <v>589</v>
      </c>
      <c r="B58" s="133"/>
      <c r="C58" s="135"/>
      <c r="D58" s="137"/>
      <c r="E58" s="141"/>
      <c r="F58" s="137"/>
      <c r="G58" s="137"/>
      <c r="H58" s="137"/>
      <c r="I58" s="137"/>
      <c r="J58" s="137"/>
      <c r="K58" s="156">
        <v>46289.534141944445</v>
      </c>
    </row>
    <row r="59" spans="1:12">
      <c r="A59" s="157">
        <v>47150.000010046293</v>
      </c>
      <c r="B59" s="126" t="s">
        <v>756</v>
      </c>
      <c r="C59" s="128"/>
      <c r="D59" s="130">
        <v>4.38</v>
      </c>
      <c r="E59" s="138" t="s">
        <v>477</v>
      </c>
      <c r="F59" s="130">
        <v>4.38</v>
      </c>
      <c r="G59" s="130">
        <v>4.38</v>
      </c>
      <c r="H59" s="130">
        <v>4.38</v>
      </c>
      <c r="I59" s="130">
        <v>4.38</v>
      </c>
      <c r="J59" s="130">
        <v>15</v>
      </c>
      <c r="K59" s="74" t="s">
        <v>1970</v>
      </c>
      <c r="L59" t="str">
        <f>CONCATENATE(MONTH(A59),".",YEAR(A59))</f>
        <v>2.2029</v>
      </c>
    </row>
    <row r="60" spans="1:12" ht="15.75" thickBot="1">
      <c r="A60" s="73" t="s">
        <v>590</v>
      </c>
      <c r="B60" s="127"/>
      <c r="C60" s="129"/>
      <c r="D60" s="131"/>
      <c r="E60" s="139"/>
      <c r="F60" s="131"/>
      <c r="G60" s="131"/>
      <c r="H60" s="131"/>
      <c r="I60" s="131"/>
      <c r="J60" s="131"/>
      <c r="K60" s="158">
        <v>46289.534142569442</v>
      </c>
    </row>
    <row r="61" spans="1:12">
      <c r="A61" s="155">
        <v>47178.000010682874</v>
      </c>
      <c r="B61" s="132" t="s">
        <v>756</v>
      </c>
      <c r="C61" s="134"/>
      <c r="D61" s="136">
        <v>3.45</v>
      </c>
      <c r="E61" s="136" t="s">
        <v>477</v>
      </c>
      <c r="F61" s="136">
        <v>3.4569999999999999</v>
      </c>
      <c r="G61" s="136">
        <v>3.45</v>
      </c>
      <c r="H61" s="136">
        <v>3.45</v>
      </c>
      <c r="I61" s="136">
        <v>3.45</v>
      </c>
      <c r="J61" s="136">
        <v>9</v>
      </c>
      <c r="K61" s="80" t="s">
        <v>1970</v>
      </c>
      <c r="L61" t="str">
        <f>CONCATENATE(MONTH(A61),".",YEAR(A61))</f>
        <v>3.2029</v>
      </c>
    </row>
    <row r="62" spans="1:12" ht="15.75" thickBot="1">
      <c r="A62" s="78" t="s">
        <v>591</v>
      </c>
      <c r="B62" s="133"/>
      <c r="C62" s="135"/>
      <c r="D62" s="137"/>
      <c r="E62" s="137"/>
      <c r="F62" s="137"/>
      <c r="G62" s="137"/>
      <c r="H62" s="137"/>
      <c r="I62" s="137"/>
      <c r="J62" s="137"/>
      <c r="K62" s="156">
        <v>46289.534143240744</v>
      </c>
    </row>
    <row r="63" spans="1:12">
      <c r="A63" s="157">
        <v>47209.000011342592</v>
      </c>
      <c r="B63" s="126" t="s">
        <v>756</v>
      </c>
      <c r="C63" s="128"/>
      <c r="D63" s="130">
        <v>3.1779999999999999</v>
      </c>
      <c r="E63" s="130" t="s">
        <v>477</v>
      </c>
      <c r="F63" s="130">
        <v>3.1779999999999999</v>
      </c>
      <c r="G63" s="130">
        <v>3.1779999999999999</v>
      </c>
      <c r="H63" s="130">
        <v>3.1779999999999999</v>
      </c>
      <c r="I63" s="130">
        <v>3.1779999999999999</v>
      </c>
      <c r="J63" s="130">
        <v>2</v>
      </c>
      <c r="K63" s="74" t="s">
        <v>1970</v>
      </c>
      <c r="L63" t="str">
        <f>CONCATENATE(MONTH(A63),".",YEAR(A63))</f>
        <v>4.2029</v>
      </c>
    </row>
    <row r="64" spans="1:12" ht="15.75" thickBot="1">
      <c r="A64" s="73" t="s">
        <v>592</v>
      </c>
      <c r="B64" s="127"/>
      <c r="C64" s="129"/>
      <c r="D64" s="131"/>
      <c r="E64" s="131"/>
      <c r="F64" s="131"/>
      <c r="G64" s="131"/>
      <c r="H64" s="131"/>
      <c r="I64" s="131"/>
      <c r="J64" s="131"/>
      <c r="K64" s="158">
        <v>46289.534143842589</v>
      </c>
    </row>
    <row r="65" spans="1:12">
      <c r="A65" s="155">
        <v>47239.000000358799</v>
      </c>
      <c r="B65" s="132" t="s">
        <v>756</v>
      </c>
      <c r="C65" s="134"/>
      <c r="D65" s="136">
        <v>3.16</v>
      </c>
      <c r="E65" s="136" t="s">
        <v>477</v>
      </c>
      <c r="F65" s="136">
        <v>3.16</v>
      </c>
      <c r="G65" s="136">
        <v>3.16</v>
      </c>
      <c r="H65" s="136">
        <v>3.16</v>
      </c>
      <c r="I65" s="136">
        <v>3.16</v>
      </c>
      <c r="J65" s="136">
        <v>15</v>
      </c>
      <c r="K65" s="80" t="s">
        <v>1970</v>
      </c>
      <c r="L65" t="str">
        <f>CONCATENATE(MONTH(A65),".",YEAR(A65))</f>
        <v>5.2029</v>
      </c>
    </row>
    <row r="66" spans="1:12" ht="15.75" thickBot="1">
      <c r="A66" s="78" t="s">
        <v>593</v>
      </c>
      <c r="B66" s="133"/>
      <c r="C66" s="135"/>
      <c r="D66" s="137"/>
      <c r="E66" s="137"/>
      <c r="F66" s="137"/>
      <c r="G66" s="137"/>
      <c r="H66" s="137"/>
      <c r="I66" s="137"/>
      <c r="J66" s="137"/>
      <c r="K66" s="156">
        <v>46289.534144618054</v>
      </c>
    </row>
    <row r="67" spans="1:12">
      <c r="A67" s="157">
        <v>47270.000001145832</v>
      </c>
      <c r="B67" s="126" t="s">
        <v>756</v>
      </c>
      <c r="C67" s="128"/>
      <c r="D67" s="130">
        <v>3.2850000000000001</v>
      </c>
      <c r="E67" s="130" t="s">
        <v>477</v>
      </c>
      <c r="F67" s="130">
        <v>3.2869999999999999</v>
      </c>
      <c r="G67" s="130">
        <v>3.2850000000000001</v>
      </c>
      <c r="H67" s="130">
        <v>3.2850000000000001</v>
      </c>
      <c r="I67" s="130">
        <v>3.2850000000000001</v>
      </c>
      <c r="J67" s="130">
        <v>18</v>
      </c>
      <c r="K67" s="74" t="s">
        <v>1970</v>
      </c>
      <c r="L67" t="str">
        <f>CONCATENATE(MONTH(A67),".",YEAR(A67))</f>
        <v>6.2029</v>
      </c>
    </row>
    <row r="68" spans="1:12" ht="15.75" thickBot="1">
      <c r="A68" s="73" t="s">
        <v>594</v>
      </c>
      <c r="B68" s="127"/>
      <c r="C68" s="129"/>
      <c r="D68" s="131"/>
      <c r="E68" s="131"/>
      <c r="F68" s="131"/>
      <c r="G68" s="131"/>
      <c r="H68" s="131"/>
      <c r="I68" s="131"/>
      <c r="J68" s="131"/>
      <c r="K68" s="158">
        <v>46289.534145682868</v>
      </c>
    </row>
    <row r="69" spans="1:12">
      <c r="A69" s="155">
        <v>47300.000002199071</v>
      </c>
      <c r="B69" s="132" t="s">
        <v>756</v>
      </c>
      <c r="C69" s="134"/>
      <c r="D69" s="136">
        <v>3.492</v>
      </c>
      <c r="E69" s="140" t="s">
        <v>477</v>
      </c>
      <c r="F69" s="136">
        <v>3.492</v>
      </c>
      <c r="G69" s="136">
        <v>3.492</v>
      </c>
      <c r="H69" s="136">
        <v>3.492</v>
      </c>
      <c r="I69" s="136">
        <v>3.492</v>
      </c>
      <c r="J69" s="136">
        <v>2</v>
      </c>
      <c r="K69" s="80" t="s">
        <v>1970</v>
      </c>
      <c r="L69" t="str">
        <f>CONCATENATE(MONTH(A69),".",YEAR(A69))</f>
        <v>7.2029</v>
      </c>
    </row>
    <row r="70" spans="1:12" ht="15.75" thickBot="1">
      <c r="A70" s="78" t="s">
        <v>595</v>
      </c>
      <c r="B70" s="133"/>
      <c r="C70" s="135"/>
      <c r="D70" s="137"/>
      <c r="E70" s="141"/>
      <c r="F70" s="137"/>
      <c r="G70" s="137"/>
      <c r="H70" s="137"/>
      <c r="I70" s="137"/>
      <c r="J70" s="137"/>
      <c r="K70" s="156">
        <v>46289.534146631944</v>
      </c>
    </row>
    <row r="71" spans="1:12" ht="30.95" customHeight="1">
      <c r="A71" s="157">
        <v>47331.000003159723</v>
      </c>
      <c r="B71" s="126" t="s">
        <v>756</v>
      </c>
      <c r="C71" s="128"/>
      <c r="D71" s="130" t="s">
        <v>477</v>
      </c>
      <c r="E71" s="138" t="s">
        <v>477</v>
      </c>
      <c r="F71" s="130">
        <v>3.5529999999999999</v>
      </c>
      <c r="G71" s="130" t="s">
        <v>477</v>
      </c>
      <c r="H71" s="130" t="s">
        <v>477</v>
      </c>
      <c r="I71" s="130" t="s">
        <v>477</v>
      </c>
      <c r="J71" s="130">
        <v>18</v>
      </c>
      <c r="K71" s="74" t="s">
        <v>1970</v>
      </c>
      <c r="L71" t="str">
        <f>CONCATENATE(MONTH(A71),".",YEAR(A71))</f>
        <v>8.2029</v>
      </c>
    </row>
    <row r="72" spans="1:12" ht="15.75" thickBot="1">
      <c r="A72" s="73" t="s">
        <v>596</v>
      </c>
      <c r="B72" s="127"/>
      <c r="C72" s="129"/>
      <c r="D72" s="131"/>
      <c r="E72" s="139"/>
      <c r="F72" s="131"/>
      <c r="G72" s="131"/>
      <c r="H72" s="131"/>
      <c r="I72" s="131"/>
      <c r="J72" s="131"/>
      <c r="K72" s="158">
        <v>46289.534147604165</v>
      </c>
    </row>
    <row r="73" spans="1:12">
      <c r="A73" s="155">
        <v>47362.000004120368</v>
      </c>
      <c r="B73" s="132" t="s">
        <v>756</v>
      </c>
      <c r="C73" s="134"/>
      <c r="D73" s="136" t="s">
        <v>477</v>
      </c>
      <c r="E73" s="136" t="s">
        <v>477</v>
      </c>
      <c r="F73" s="136">
        <v>3.5329999999999999</v>
      </c>
      <c r="G73" s="136" t="s">
        <v>477</v>
      </c>
      <c r="H73" s="136" t="s">
        <v>477</v>
      </c>
      <c r="I73" s="136" t="s">
        <v>477</v>
      </c>
      <c r="J73" s="136">
        <v>63</v>
      </c>
      <c r="K73" s="80" t="s">
        <v>1970</v>
      </c>
      <c r="L73" t="str">
        <f>CONCATENATE(MONTH(A73),".",YEAR(A73))</f>
        <v>9.2029</v>
      </c>
    </row>
    <row r="74" spans="1:12" ht="15.75" thickBot="1">
      <c r="A74" s="78" t="s">
        <v>597</v>
      </c>
      <c r="B74" s="133"/>
      <c r="C74" s="135"/>
      <c r="D74" s="137"/>
      <c r="E74" s="137"/>
      <c r="F74" s="137"/>
      <c r="G74" s="137"/>
      <c r="H74" s="137"/>
      <c r="I74" s="137"/>
      <c r="J74" s="137"/>
      <c r="K74" s="156">
        <v>46289.534148657411</v>
      </c>
    </row>
    <row r="75" spans="1:12" ht="30.95" customHeight="1">
      <c r="A75" s="157">
        <v>47392.000005185182</v>
      </c>
      <c r="B75" s="126" t="s">
        <v>756</v>
      </c>
      <c r="C75" s="128"/>
      <c r="D75" s="130">
        <v>3.59</v>
      </c>
      <c r="E75" s="130" t="s">
        <v>477</v>
      </c>
      <c r="F75" s="130">
        <v>3.589</v>
      </c>
      <c r="G75" s="130">
        <v>3.59</v>
      </c>
      <c r="H75" s="130">
        <v>3.59</v>
      </c>
      <c r="I75" s="130">
        <v>3.59</v>
      </c>
      <c r="J75" s="130">
        <v>56</v>
      </c>
      <c r="K75" s="74" t="s">
        <v>1970</v>
      </c>
      <c r="L75" t="str">
        <f>CONCATENATE(MONTH(A75),".",YEAR(A75))</f>
        <v>10.2029</v>
      </c>
    </row>
    <row r="76" spans="1:12" ht="15.75" thickBot="1">
      <c r="A76" s="73" t="s">
        <v>598</v>
      </c>
      <c r="B76" s="127"/>
      <c r="C76" s="129"/>
      <c r="D76" s="131"/>
      <c r="E76" s="131"/>
      <c r="F76" s="131"/>
      <c r="G76" s="131"/>
      <c r="H76" s="131"/>
      <c r="I76" s="131"/>
      <c r="J76" s="131"/>
      <c r="K76" s="158">
        <v>46289.534149583335</v>
      </c>
    </row>
    <row r="77" spans="1:12" ht="30.95" customHeight="1">
      <c r="A77" s="155">
        <v>47423.000006099537</v>
      </c>
      <c r="B77" s="132" t="s">
        <v>756</v>
      </c>
      <c r="C77" s="134"/>
      <c r="D77" s="136">
        <v>3.722</v>
      </c>
      <c r="E77" s="136" t="s">
        <v>477</v>
      </c>
      <c r="F77" s="136">
        <v>3.726</v>
      </c>
      <c r="G77" s="136">
        <v>3.722</v>
      </c>
      <c r="H77" s="136">
        <v>3.722</v>
      </c>
      <c r="I77" s="136">
        <v>3.722</v>
      </c>
      <c r="J77" s="136">
        <v>8</v>
      </c>
      <c r="K77" s="80" t="s">
        <v>1970</v>
      </c>
      <c r="L77" t="str">
        <f>CONCATENATE(MONTH(A77),".",YEAR(A77))</f>
        <v>11.2029</v>
      </c>
    </row>
    <row r="78" spans="1:12" ht="15.75" thickBot="1">
      <c r="A78" s="78" t="s">
        <v>599</v>
      </c>
      <c r="B78" s="133"/>
      <c r="C78" s="135"/>
      <c r="D78" s="137"/>
      <c r="E78" s="137"/>
      <c r="F78" s="137"/>
      <c r="G78" s="137"/>
      <c r="H78" s="137"/>
      <c r="I78" s="137"/>
      <c r="J78" s="137"/>
      <c r="K78" s="156">
        <v>46289.534150590276</v>
      </c>
    </row>
    <row r="79" spans="1:12">
      <c r="A79" s="157">
        <v>47453.000007118055</v>
      </c>
      <c r="B79" s="126" t="s">
        <v>756</v>
      </c>
      <c r="C79" s="128"/>
      <c r="D79" s="130" t="s">
        <v>477</v>
      </c>
      <c r="E79" s="130" t="s">
        <v>477</v>
      </c>
      <c r="F79" s="130">
        <v>4.2809999999999997</v>
      </c>
      <c r="G79" s="130" t="s">
        <v>477</v>
      </c>
      <c r="H79" s="130" t="s">
        <v>477</v>
      </c>
      <c r="I79" s="130" t="s">
        <v>477</v>
      </c>
      <c r="J79" s="130">
        <v>1</v>
      </c>
      <c r="K79" s="74" t="s">
        <v>1970</v>
      </c>
      <c r="L79" t="str">
        <f>CONCATENATE(MONTH(A79),".",YEAR(A79))</f>
        <v>12.2029</v>
      </c>
    </row>
    <row r="80" spans="1:12" ht="15.75" thickBot="1">
      <c r="A80" s="73" t="s">
        <v>600</v>
      </c>
      <c r="B80" s="127"/>
      <c r="C80" s="129"/>
      <c r="D80" s="131"/>
      <c r="E80" s="131"/>
      <c r="F80" s="131"/>
      <c r="G80" s="131"/>
      <c r="H80" s="131"/>
      <c r="I80" s="131"/>
      <c r="J80" s="131"/>
      <c r="K80" s="158">
        <v>46289.534151874999</v>
      </c>
    </row>
    <row r="81" spans="1:12">
      <c r="A81" s="155">
        <v>47484.000008391202</v>
      </c>
      <c r="B81" s="132" t="s">
        <v>756</v>
      </c>
      <c r="C81" s="134"/>
      <c r="D81" s="136" t="s">
        <v>477</v>
      </c>
      <c r="E81" s="136" t="s">
        <v>477</v>
      </c>
      <c r="F81" s="136">
        <v>4.7439999999999998</v>
      </c>
      <c r="G81" s="136" t="s">
        <v>477</v>
      </c>
      <c r="H81" s="136" t="s">
        <v>477</v>
      </c>
      <c r="I81" s="136" t="s">
        <v>477</v>
      </c>
      <c r="J81" s="136">
        <v>2</v>
      </c>
      <c r="K81" s="80" t="s">
        <v>1970</v>
      </c>
      <c r="L81" t="str">
        <f>CONCATENATE(MONTH(A81),".",YEAR(A81))</f>
        <v>1.2030</v>
      </c>
    </row>
    <row r="82" spans="1:12" ht="15.75" thickBot="1">
      <c r="A82" s="78" t="s">
        <v>601</v>
      </c>
      <c r="B82" s="133"/>
      <c r="C82" s="135"/>
      <c r="D82" s="137"/>
      <c r="E82" s="137"/>
      <c r="F82" s="137"/>
      <c r="G82" s="137"/>
      <c r="H82" s="137"/>
      <c r="I82" s="137"/>
      <c r="J82" s="137"/>
      <c r="K82" s="156">
        <v>46289.534152939814</v>
      </c>
    </row>
    <row r="83" spans="1:12">
      <c r="A83" s="157">
        <v>47515.000009479169</v>
      </c>
      <c r="B83" s="126" t="s">
        <v>756</v>
      </c>
      <c r="C83" s="128"/>
      <c r="D83" s="130">
        <v>4.3419999999999996</v>
      </c>
      <c r="E83" s="130" t="s">
        <v>477</v>
      </c>
      <c r="F83" s="130">
        <v>4.3360000000000003</v>
      </c>
      <c r="G83" s="130">
        <v>4.3419999999999996</v>
      </c>
      <c r="H83" s="130">
        <v>4.3419999999999996</v>
      </c>
      <c r="I83" s="130">
        <v>4.3419999999999996</v>
      </c>
      <c r="J83" s="130">
        <v>4</v>
      </c>
      <c r="K83" s="74" t="s">
        <v>1970</v>
      </c>
      <c r="L83" t="str">
        <f>CONCATENATE(MONTH(A83),".",YEAR(A83))</f>
        <v>2.2030</v>
      </c>
    </row>
    <row r="84" spans="1:12" ht="15.75" thickBot="1">
      <c r="A84" s="73" t="s">
        <v>602</v>
      </c>
      <c r="B84" s="127"/>
      <c r="C84" s="129"/>
      <c r="D84" s="131"/>
      <c r="E84" s="131"/>
      <c r="F84" s="131"/>
      <c r="G84" s="131"/>
      <c r="H84" s="131"/>
      <c r="I84" s="131"/>
      <c r="J84" s="131"/>
      <c r="K84" s="158">
        <v>46289.534153946763</v>
      </c>
    </row>
    <row r="85" spans="1:12">
      <c r="A85" s="155">
        <v>47543.000010474534</v>
      </c>
      <c r="B85" s="132" t="s">
        <v>756</v>
      </c>
      <c r="C85" s="134"/>
      <c r="D85" s="136" t="s">
        <v>477</v>
      </c>
      <c r="E85" s="136" t="s">
        <v>477</v>
      </c>
      <c r="F85" s="136">
        <v>3.4849999999999999</v>
      </c>
      <c r="G85" s="136" t="s">
        <v>477</v>
      </c>
      <c r="H85" s="136" t="s">
        <v>477</v>
      </c>
      <c r="I85" s="136" t="s">
        <v>477</v>
      </c>
      <c r="J85" s="136">
        <v>0</v>
      </c>
      <c r="K85" s="80" t="s">
        <v>1970</v>
      </c>
      <c r="L85" t="str">
        <f>CONCATENATE(MONTH(A85),".",YEAR(A85))</f>
        <v>3.2030</v>
      </c>
    </row>
    <row r="86" spans="1:12" ht="15.75" thickBot="1">
      <c r="A86" s="78" t="s">
        <v>603</v>
      </c>
      <c r="B86" s="133"/>
      <c r="C86" s="135"/>
      <c r="D86" s="137"/>
      <c r="E86" s="137"/>
      <c r="F86" s="137"/>
      <c r="G86" s="137"/>
      <c r="H86" s="137"/>
      <c r="I86" s="137"/>
      <c r="J86" s="137"/>
      <c r="K86" s="156">
        <v>46289.534154930552</v>
      </c>
    </row>
    <row r="87" spans="1:12">
      <c r="A87" s="157">
        <v>47574.000011458331</v>
      </c>
      <c r="B87" s="126" t="s">
        <v>756</v>
      </c>
      <c r="C87" s="128"/>
      <c r="D87" s="130" t="s">
        <v>477</v>
      </c>
      <c r="E87" s="130" t="s">
        <v>477</v>
      </c>
      <c r="F87" s="130">
        <v>3.1429999999999998</v>
      </c>
      <c r="G87" s="130" t="s">
        <v>477</v>
      </c>
      <c r="H87" s="130" t="s">
        <v>477</v>
      </c>
      <c r="I87" s="130" t="s">
        <v>477</v>
      </c>
      <c r="J87" s="130">
        <v>0</v>
      </c>
      <c r="K87" s="74" t="s">
        <v>1970</v>
      </c>
      <c r="L87" t="str">
        <f>CONCATENATE(MONTH(A87),".",YEAR(A87))</f>
        <v>4.2030</v>
      </c>
    </row>
    <row r="88" spans="1:12" ht="15.75" thickBot="1">
      <c r="A88" s="73" t="s">
        <v>604</v>
      </c>
      <c r="B88" s="127"/>
      <c r="C88" s="129"/>
      <c r="D88" s="131"/>
      <c r="E88" s="131"/>
      <c r="F88" s="131"/>
      <c r="G88" s="131"/>
      <c r="H88" s="131"/>
      <c r="I88" s="131"/>
      <c r="J88" s="131"/>
      <c r="K88" s="158">
        <v>46289.534156087961</v>
      </c>
    </row>
    <row r="89" spans="1:12">
      <c r="A89" s="155">
        <v>47604.00000104167</v>
      </c>
      <c r="B89" s="132" t="s">
        <v>756</v>
      </c>
      <c r="C89" s="134"/>
      <c r="D89" s="136" t="s">
        <v>477</v>
      </c>
      <c r="E89" s="136" t="s">
        <v>477</v>
      </c>
      <c r="F89" s="136">
        <v>3.1059999999999999</v>
      </c>
      <c r="G89" s="136" t="s">
        <v>477</v>
      </c>
      <c r="H89" s="136" t="s">
        <v>477</v>
      </c>
      <c r="I89" s="136" t="s">
        <v>477</v>
      </c>
      <c r="J89" s="136">
        <v>0</v>
      </c>
      <c r="K89" s="80" t="s">
        <v>1970</v>
      </c>
      <c r="L89" t="str">
        <f>CONCATENATE(MONTH(A89),".",YEAR(A89))</f>
        <v>5.2030</v>
      </c>
    </row>
    <row r="90" spans="1:12" ht="15.75" thickBot="1">
      <c r="A90" s="78" t="s">
        <v>605</v>
      </c>
      <c r="B90" s="133"/>
      <c r="C90" s="135"/>
      <c r="D90" s="137"/>
      <c r="E90" s="137"/>
      <c r="F90" s="137"/>
      <c r="G90" s="137"/>
      <c r="H90" s="137"/>
      <c r="I90" s="137"/>
      <c r="J90" s="137"/>
      <c r="K90" s="156">
        <v>46289.534157210648</v>
      </c>
    </row>
    <row r="91" spans="1:12">
      <c r="A91" s="157">
        <v>47635.000002175926</v>
      </c>
      <c r="B91" s="126" t="s">
        <v>756</v>
      </c>
      <c r="C91" s="128"/>
      <c r="D91" s="130" t="s">
        <v>477</v>
      </c>
      <c r="E91" s="130" t="s">
        <v>477</v>
      </c>
      <c r="F91" s="130">
        <v>3.222</v>
      </c>
      <c r="G91" s="130" t="s">
        <v>477</v>
      </c>
      <c r="H91" s="130" t="s">
        <v>477</v>
      </c>
      <c r="I91" s="130" t="s">
        <v>477</v>
      </c>
      <c r="J91" s="130">
        <v>0</v>
      </c>
      <c r="K91" s="74" t="s">
        <v>1970</v>
      </c>
      <c r="L91" t="str">
        <f>CONCATENATE(MONTH(A91),".",YEAR(A91))</f>
        <v>6.2030</v>
      </c>
    </row>
    <row r="92" spans="1:12" ht="15.75" thickBot="1">
      <c r="A92" s="73" t="s">
        <v>606</v>
      </c>
      <c r="B92" s="127"/>
      <c r="C92" s="129"/>
      <c r="D92" s="131"/>
      <c r="E92" s="131"/>
      <c r="F92" s="131"/>
      <c r="G92" s="131"/>
      <c r="H92" s="131"/>
      <c r="I92" s="131"/>
      <c r="J92" s="131"/>
      <c r="K92" s="158">
        <v>46289.534158159724</v>
      </c>
    </row>
    <row r="93" spans="1:12">
      <c r="A93" s="155">
        <v>47665.000003113426</v>
      </c>
      <c r="B93" s="132" t="s">
        <v>756</v>
      </c>
      <c r="C93" s="134"/>
      <c r="D93" s="136">
        <v>3.46</v>
      </c>
      <c r="E93" s="136" t="s">
        <v>477</v>
      </c>
      <c r="F93" s="136">
        <v>3.4590000000000001</v>
      </c>
      <c r="G93" s="136">
        <v>3.46</v>
      </c>
      <c r="H93" s="136">
        <v>3.46</v>
      </c>
      <c r="I93" s="136">
        <v>3.46</v>
      </c>
      <c r="J93" s="136">
        <v>1</v>
      </c>
      <c r="K93" s="80" t="s">
        <v>1970</v>
      </c>
      <c r="L93" t="str">
        <f>CONCATENATE(MONTH(A93),".",YEAR(A93))</f>
        <v>7.2030</v>
      </c>
    </row>
    <row r="94" spans="1:12" ht="15.75" thickBot="1">
      <c r="A94" s="78" t="s">
        <v>607</v>
      </c>
      <c r="B94" s="133"/>
      <c r="C94" s="135"/>
      <c r="D94" s="137"/>
      <c r="E94" s="137"/>
      <c r="F94" s="137"/>
      <c r="G94" s="137"/>
      <c r="H94" s="137"/>
      <c r="I94" s="137"/>
      <c r="J94" s="137"/>
      <c r="K94" s="156">
        <v>46289.534159363429</v>
      </c>
    </row>
    <row r="95" spans="1:12">
      <c r="A95" s="157">
        <v>47696.000004317131</v>
      </c>
      <c r="B95" s="126" t="s">
        <v>756</v>
      </c>
      <c r="C95" s="128"/>
      <c r="D95" s="130" t="s">
        <v>477</v>
      </c>
      <c r="E95" s="130" t="s">
        <v>477</v>
      </c>
      <c r="F95" s="130">
        <v>3.4980000000000002</v>
      </c>
      <c r="G95" s="130" t="s">
        <v>477</v>
      </c>
      <c r="H95" s="130" t="s">
        <v>477</v>
      </c>
      <c r="I95" s="130" t="s">
        <v>477</v>
      </c>
      <c r="J95" s="130">
        <v>0</v>
      </c>
      <c r="K95" s="74" t="s">
        <v>1970</v>
      </c>
      <c r="L95" t="str">
        <f>CONCATENATE(MONTH(A95),".",YEAR(A95))</f>
        <v>8.2030</v>
      </c>
    </row>
    <row r="96" spans="1:12" ht="15.75" thickBot="1">
      <c r="A96" s="73" t="s">
        <v>608</v>
      </c>
      <c r="B96" s="127"/>
      <c r="C96" s="129"/>
      <c r="D96" s="131"/>
      <c r="E96" s="131"/>
      <c r="F96" s="131"/>
      <c r="G96" s="131"/>
      <c r="H96" s="131"/>
      <c r="I96" s="131"/>
      <c r="J96" s="131"/>
      <c r="K96" s="158">
        <v>46289.534160509262</v>
      </c>
    </row>
    <row r="97" spans="1:12">
      <c r="A97" s="155">
        <v>47727.000005462964</v>
      </c>
      <c r="B97" s="132" t="s">
        <v>756</v>
      </c>
      <c r="C97" s="134"/>
      <c r="D97" s="136" t="s">
        <v>477</v>
      </c>
      <c r="E97" s="136" t="s">
        <v>477</v>
      </c>
      <c r="F97" s="136">
        <v>3.4660000000000002</v>
      </c>
      <c r="G97" s="136" t="s">
        <v>477</v>
      </c>
      <c r="H97" s="136" t="s">
        <v>477</v>
      </c>
      <c r="I97" s="136" t="s">
        <v>477</v>
      </c>
      <c r="J97" s="136">
        <v>0</v>
      </c>
      <c r="K97" s="80" t="s">
        <v>1970</v>
      </c>
      <c r="L97" t="str">
        <f>CONCATENATE(MONTH(A97),".",YEAR(A97))</f>
        <v>9.2030</v>
      </c>
    </row>
    <row r="98" spans="1:12" ht="15.75" thickBot="1">
      <c r="A98" s="78" t="s">
        <v>609</v>
      </c>
      <c r="B98" s="133"/>
      <c r="C98" s="135"/>
      <c r="D98" s="137"/>
      <c r="E98" s="137"/>
      <c r="F98" s="137"/>
      <c r="G98" s="137"/>
      <c r="H98" s="137"/>
      <c r="I98" s="137"/>
      <c r="J98" s="137"/>
      <c r="K98" s="156">
        <v>46289.53416181713</v>
      </c>
    </row>
    <row r="99" spans="1:12">
      <c r="A99" s="157">
        <v>47757.000006770832</v>
      </c>
      <c r="B99" s="126" t="s">
        <v>756</v>
      </c>
      <c r="C99" s="128"/>
      <c r="D99" s="130" t="s">
        <v>477</v>
      </c>
      <c r="E99" s="130" t="s">
        <v>477</v>
      </c>
      <c r="F99" s="130">
        <v>3.53</v>
      </c>
      <c r="G99" s="130" t="s">
        <v>477</v>
      </c>
      <c r="H99" s="130" t="s">
        <v>477</v>
      </c>
      <c r="I99" s="130" t="s">
        <v>477</v>
      </c>
      <c r="J99" s="130">
        <v>0</v>
      </c>
      <c r="K99" s="74" t="s">
        <v>1970</v>
      </c>
      <c r="L99" t="str">
        <f>CONCATENATE(MONTH(A99),".",YEAR(A99))</f>
        <v>10.2030</v>
      </c>
    </row>
    <row r="100" spans="1:12" ht="15.75" thickBot="1">
      <c r="A100" s="73" t="s">
        <v>610</v>
      </c>
      <c r="B100" s="127"/>
      <c r="C100" s="129"/>
      <c r="D100" s="131"/>
      <c r="E100" s="131"/>
      <c r="F100" s="131"/>
      <c r="G100" s="131"/>
      <c r="H100" s="131"/>
      <c r="I100" s="131"/>
      <c r="J100" s="131"/>
      <c r="K100" s="158">
        <v>46289.534162824071</v>
      </c>
    </row>
    <row r="101" spans="1:12">
      <c r="A101" s="155">
        <v>47788.00000777778</v>
      </c>
      <c r="B101" s="132" t="s">
        <v>756</v>
      </c>
      <c r="C101" s="134"/>
      <c r="D101" s="136" t="s">
        <v>477</v>
      </c>
      <c r="E101" s="136" t="s">
        <v>477</v>
      </c>
      <c r="F101" s="136">
        <v>3.6829999999999998</v>
      </c>
      <c r="G101" s="136" t="s">
        <v>477</v>
      </c>
      <c r="H101" s="136" t="s">
        <v>477</v>
      </c>
      <c r="I101" s="136" t="s">
        <v>477</v>
      </c>
      <c r="J101" s="136">
        <v>0</v>
      </c>
      <c r="K101" s="80" t="s">
        <v>1970</v>
      </c>
      <c r="L101" t="str">
        <f>CONCATENATE(MONTH(A101),".",YEAR(A101))</f>
        <v>11.2030</v>
      </c>
    </row>
    <row r="102" spans="1:12" ht="15.75" thickBot="1">
      <c r="A102" s="78" t="s">
        <v>611</v>
      </c>
      <c r="B102" s="133"/>
      <c r="C102" s="135"/>
      <c r="D102" s="137"/>
      <c r="E102" s="137"/>
      <c r="F102" s="137"/>
      <c r="G102" s="137"/>
      <c r="H102" s="137"/>
      <c r="I102" s="137"/>
      <c r="J102" s="137"/>
      <c r="K102" s="156">
        <v>46289.534163935183</v>
      </c>
    </row>
    <row r="103" spans="1:12">
      <c r="A103" s="157">
        <v>47818.000008888892</v>
      </c>
      <c r="B103" s="126" t="s">
        <v>756</v>
      </c>
      <c r="C103" s="128"/>
      <c r="D103" s="130" t="s">
        <v>477</v>
      </c>
      <c r="E103" s="130" t="s">
        <v>477</v>
      </c>
      <c r="F103" s="130">
        <v>4.2329999999999997</v>
      </c>
      <c r="G103" s="130" t="s">
        <v>477</v>
      </c>
      <c r="H103" s="130" t="s">
        <v>477</v>
      </c>
      <c r="I103" s="130" t="s">
        <v>477</v>
      </c>
      <c r="J103" s="130">
        <v>0</v>
      </c>
      <c r="K103" s="74" t="s">
        <v>1970</v>
      </c>
      <c r="L103" t="str">
        <f>CONCATENATE(MONTH(A103),".",YEAR(A103))</f>
        <v>12.2030</v>
      </c>
    </row>
    <row r="104" spans="1:12" ht="15.75" thickBot="1">
      <c r="A104" s="73" t="s">
        <v>612</v>
      </c>
      <c r="B104" s="127"/>
      <c r="C104" s="129"/>
      <c r="D104" s="131"/>
      <c r="E104" s="131"/>
      <c r="F104" s="131"/>
      <c r="G104" s="131"/>
      <c r="H104" s="131"/>
      <c r="I104" s="131"/>
      <c r="J104" s="131"/>
      <c r="K104" s="158">
        <v>46289.534165023149</v>
      </c>
    </row>
    <row r="105" spans="1:12">
      <c r="A105" s="155">
        <v>47849.000009988427</v>
      </c>
      <c r="B105" s="132" t="s">
        <v>756</v>
      </c>
      <c r="C105" s="134"/>
      <c r="D105" s="136" t="s">
        <v>477</v>
      </c>
      <c r="E105" s="136" t="s">
        <v>477</v>
      </c>
      <c r="F105" s="136">
        <v>4.657</v>
      </c>
      <c r="G105" s="136" t="s">
        <v>477</v>
      </c>
      <c r="H105" s="136" t="s">
        <v>477</v>
      </c>
      <c r="I105" s="136" t="s">
        <v>477</v>
      </c>
      <c r="J105" s="136">
        <v>0</v>
      </c>
      <c r="K105" s="80" t="s">
        <v>1970</v>
      </c>
      <c r="L105" t="str">
        <f>CONCATENATE(MONTH(A105),".",YEAR(A105))</f>
        <v>1.2031</v>
      </c>
    </row>
    <row r="106" spans="1:12" ht="15.75" thickBot="1">
      <c r="A106" s="78" t="s">
        <v>613</v>
      </c>
      <c r="B106" s="133"/>
      <c r="C106" s="135"/>
      <c r="D106" s="137"/>
      <c r="E106" s="137"/>
      <c r="F106" s="137"/>
      <c r="G106" s="137"/>
      <c r="H106" s="137"/>
      <c r="I106" s="137"/>
      <c r="J106" s="137"/>
      <c r="K106" s="156">
        <v>46289.534166087964</v>
      </c>
    </row>
    <row r="107" spans="1:12">
      <c r="A107" s="157">
        <v>47880.000011041666</v>
      </c>
      <c r="B107" s="126" t="s">
        <v>756</v>
      </c>
      <c r="C107" s="128"/>
      <c r="D107" s="130" t="s">
        <v>477</v>
      </c>
      <c r="E107" s="130" t="s">
        <v>477</v>
      </c>
      <c r="F107" s="130">
        <v>4.258</v>
      </c>
      <c r="G107" s="130" t="s">
        <v>477</v>
      </c>
      <c r="H107" s="130" t="s">
        <v>477</v>
      </c>
      <c r="I107" s="130" t="s">
        <v>477</v>
      </c>
      <c r="J107" s="130">
        <v>0</v>
      </c>
      <c r="K107" s="74" t="s">
        <v>1970</v>
      </c>
      <c r="L107" t="str">
        <f>CONCATENATE(MONTH(A107),".",YEAR(A107))</f>
        <v>2.2031</v>
      </c>
    </row>
    <row r="108" spans="1:12" ht="15.75" thickBot="1">
      <c r="A108" s="73" t="s">
        <v>614</v>
      </c>
      <c r="B108" s="127"/>
      <c r="C108" s="129"/>
      <c r="D108" s="131"/>
      <c r="E108" s="131"/>
      <c r="F108" s="131"/>
      <c r="G108" s="131"/>
      <c r="H108" s="131"/>
      <c r="I108" s="131"/>
      <c r="J108" s="131"/>
      <c r="K108" s="158">
        <v>46289.534167094906</v>
      </c>
    </row>
    <row r="109" spans="1:12">
      <c r="A109" s="155">
        <v>47908.000000474538</v>
      </c>
      <c r="B109" s="132" t="s">
        <v>756</v>
      </c>
      <c r="C109" s="134"/>
      <c r="D109" s="136" t="s">
        <v>477</v>
      </c>
      <c r="E109" s="136" t="s">
        <v>477</v>
      </c>
      <c r="F109" s="136">
        <v>3.43</v>
      </c>
      <c r="G109" s="136" t="s">
        <v>477</v>
      </c>
      <c r="H109" s="136" t="s">
        <v>477</v>
      </c>
      <c r="I109" s="136" t="s">
        <v>477</v>
      </c>
      <c r="J109" s="136">
        <v>0</v>
      </c>
      <c r="K109" s="80" t="s">
        <v>1970</v>
      </c>
      <c r="L109" t="str">
        <f>CONCATENATE(MONTH(A109),".",YEAR(A109))</f>
        <v>3.2031</v>
      </c>
    </row>
    <row r="110" spans="1:12" ht="15.75" thickBot="1">
      <c r="A110" s="78" t="s">
        <v>615</v>
      </c>
      <c r="B110" s="133"/>
      <c r="C110" s="135"/>
      <c r="D110" s="137"/>
      <c r="E110" s="137"/>
      <c r="F110" s="137"/>
      <c r="G110" s="137"/>
      <c r="H110" s="137"/>
      <c r="I110" s="137"/>
      <c r="J110" s="137"/>
      <c r="K110" s="156">
        <v>46289.534168576392</v>
      </c>
    </row>
    <row r="111" spans="1:12">
      <c r="A111" s="157">
        <v>47939.00000201389</v>
      </c>
      <c r="B111" s="126" t="s">
        <v>756</v>
      </c>
      <c r="C111" s="128"/>
      <c r="D111" s="130">
        <v>3.05</v>
      </c>
      <c r="E111" s="130" t="s">
        <v>477</v>
      </c>
      <c r="F111" s="130">
        <v>3.0579999999999998</v>
      </c>
      <c r="G111" s="130">
        <v>3.05</v>
      </c>
      <c r="H111" s="130">
        <v>3.05</v>
      </c>
      <c r="I111" s="130">
        <v>3.05</v>
      </c>
      <c r="J111" s="130">
        <v>1</v>
      </c>
      <c r="K111" s="74" t="s">
        <v>1970</v>
      </c>
      <c r="L111" t="str">
        <f>CONCATENATE(MONTH(A111),".",YEAR(A111))</f>
        <v>4.2031</v>
      </c>
    </row>
    <row r="112" spans="1:12" ht="15.75" thickBot="1">
      <c r="A112" s="73" t="s">
        <v>616</v>
      </c>
      <c r="B112" s="127"/>
      <c r="C112" s="129"/>
      <c r="D112" s="131"/>
      <c r="E112" s="131"/>
      <c r="F112" s="131"/>
      <c r="G112" s="131"/>
      <c r="H112" s="131"/>
      <c r="I112" s="131"/>
      <c r="J112" s="131"/>
      <c r="K112" s="158">
        <v>46289.534169652776</v>
      </c>
    </row>
    <row r="113" spans="1:12">
      <c r="A113" s="155">
        <v>47969.000003032408</v>
      </c>
      <c r="B113" s="132" t="s">
        <v>756</v>
      </c>
      <c r="C113" s="134"/>
      <c r="D113" s="136" t="s">
        <v>477</v>
      </c>
      <c r="E113" s="136" t="s">
        <v>477</v>
      </c>
      <c r="F113" s="136">
        <v>3.0179999999999998</v>
      </c>
      <c r="G113" s="136" t="s">
        <v>477</v>
      </c>
      <c r="H113" s="136" t="s">
        <v>477</v>
      </c>
      <c r="I113" s="136" t="s">
        <v>477</v>
      </c>
      <c r="J113" s="136">
        <v>0</v>
      </c>
      <c r="K113" s="80" t="s">
        <v>1970</v>
      </c>
      <c r="L113" t="str">
        <f>CONCATENATE(MONTH(A113),".",YEAR(A113))</f>
        <v>5.2031</v>
      </c>
    </row>
    <row r="114" spans="1:12" ht="15.75" thickBot="1">
      <c r="A114" s="78" t="s">
        <v>617</v>
      </c>
      <c r="B114" s="133"/>
      <c r="C114" s="135"/>
      <c r="D114" s="137"/>
      <c r="E114" s="137"/>
      <c r="F114" s="137"/>
      <c r="G114" s="137"/>
      <c r="H114" s="137"/>
      <c r="I114" s="137"/>
      <c r="J114" s="137"/>
      <c r="K114" s="156">
        <v>46289.534170671293</v>
      </c>
    </row>
    <row r="115" spans="1:12">
      <c r="A115" s="157">
        <v>48000.000004050926</v>
      </c>
      <c r="B115" s="126" t="s">
        <v>756</v>
      </c>
      <c r="C115" s="128"/>
      <c r="D115" s="130" t="s">
        <v>477</v>
      </c>
      <c r="E115" s="130" t="s">
        <v>477</v>
      </c>
      <c r="F115" s="130">
        <v>3.1389999999999998</v>
      </c>
      <c r="G115" s="130" t="s">
        <v>477</v>
      </c>
      <c r="H115" s="130" t="s">
        <v>477</v>
      </c>
      <c r="I115" s="130" t="s">
        <v>477</v>
      </c>
      <c r="J115" s="130">
        <v>0</v>
      </c>
      <c r="K115" s="74" t="s">
        <v>1970</v>
      </c>
      <c r="L115" t="str">
        <f>CONCATENATE(MONTH(A115),".",YEAR(A115))</f>
        <v>6.2031</v>
      </c>
    </row>
    <row r="116" spans="1:12" ht="15.75" thickBot="1">
      <c r="A116" s="73" t="s">
        <v>618</v>
      </c>
      <c r="B116" s="127"/>
      <c r="C116" s="129"/>
      <c r="D116" s="131"/>
      <c r="E116" s="131"/>
      <c r="F116" s="131"/>
      <c r="G116" s="131"/>
      <c r="H116" s="131"/>
      <c r="I116" s="131"/>
      <c r="J116" s="131"/>
      <c r="K116" s="158">
        <v>46289.534171643521</v>
      </c>
    </row>
    <row r="117" spans="1:12">
      <c r="A117" s="155">
        <v>48030.000005023147</v>
      </c>
      <c r="B117" s="132" t="s">
        <v>756</v>
      </c>
      <c r="C117" s="134"/>
      <c r="D117" s="136" t="s">
        <v>477</v>
      </c>
      <c r="E117" s="136" t="s">
        <v>477</v>
      </c>
      <c r="F117" s="136">
        <v>3.3540000000000001</v>
      </c>
      <c r="G117" s="136" t="s">
        <v>477</v>
      </c>
      <c r="H117" s="136" t="s">
        <v>477</v>
      </c>
      <c r="I117" s="136" t="s">
        <v>477</v>
      </c>
      <c r="J117" s="136">
        <v>0</v>
      </c>
      <c r="K117" s="80" t="s">
        <v>1970</v>
      </c>
      <c r="L117" t="str">
        <f>CONCATENATE(MONTH(A117),".",YEAR(A117))</f>
        <v>7.2031</v>
      </c>
    </row>
    <row r="118" spans="1:12" ht="15.75" thickBot="1">
      <c r="A118" s="78" t="s">
        <v>619</v>
      </c>
      <c r="B118" s="133"/>
      <c r="C118" s="135"/>
      <c r="D118" s="137"/>
      <c r="E118" s="137"/>
      <c r="F118" s="137"/>
      <c r="G118" s="137"/>
      <c r="H118" s="137"/>
      <c r="I118" s="137"/>
      <c r="J118" s="137"/>
      <c r="K118" s="156">
        <v>46289.534172534724</v>
      </c>
    </row>
    <row r="119" spans="1:12">
      <c r="A119" s="157">
        <v>48061.000005902781</v>
      </c>
      <c r="B119" s="126" t="s">
        <v>756</v>
      </c>
      <c r="C119" s="128"/>
      <c r="D119" s="130" t="s">
        <v>477</v>
      </c>
      <c r="E119" s="130" t="s">
        <v>477</v>
      </c>
      <c r="F119" s="130">
        <v>3.419</v>
      </c>
      <c r="G119" s="130" t="s">
        <v>477</v>
      </c>
      <c r="H119" s="130" t="s">
        <v>477</v>
      </c>
      <c r="I119" s="130" t="s">
        <v>477</v>
      </c>
      <c r="J119" s="130">
        <v>0</v>
      </c>
      <c r="K119" s="74" t="s">
        <v>1970</v>
      </c>
      <c r="L119" t="str">
        <f>CONCATENATE(MONTH(A119),".",YEAR(A119))</f>
        <v>8.2031</v>
      </c>
    </row>
    <row r="120" spans="1:12" ht="15.75" thickBot="1">
      <c r="A120" s="73" t="s">
        <v>620</v>
      </c>
      <c r="B120" s="127"/>
      <c r="C120" s="129"/>
      <c r="D120" s="131"/>
      <c r="E120" s="131"/>
      <c r="F120" s="131"/>
      <c r="G120" s="131"/>
      <c r="H120" s="131"/>
      <c r="I120" s="131"/>
      <c r="J120" s="131"/>
      <c r="K120" s="158">
        <v>46289.53417353009</v>
      </c>
    </row>
    <row r="121" spans="1:12">
      <c r="A121" s="155">
        <v>48092.000006898146</v>
      </c>
      <c r="B121" s="132" t="s">
        <v>756</v>
      </c>
      <c r="C121" s="134"/>
      <c r="D121" s="136" t="s">
        <v>477</v>
      </c>
      <c r="E121" s="136" t="s">
        <v>477</v>
      </c>
      <c r="F121" s="136">
        <v>3.4009999999999998</v>
      </c>
      <c r="G121" s="136" t="s">
        <v>477</v>
      </c>
      <c r="H121" s="136" t="s">
        <v>477</v>
      </c>
      <c r="I121" s="136" t="s">
        <v>477</v>
      </c>
      <c r="J121" s="136">
        <v>0</v>
      </c>
      <c r="K121" s="80" t="s">
        <v>1970</v>
      </c>
      <c r="L121" t="str">
        <f>CONCATENATE(MONTH(A121),".",YEAR(A121))</f>
        <v>9.2031</v>
      </c>
    </row>
    <row r="122" spans="1:12" ht="15.75" thickBot="1">
      <c r="A122" s="78" t="s">
        <v>621</v>
      </c>
      <c r="B122" s="133"/>
      <c r="C122" s="135"/>
      <c r="D122" s="137"/>
      <c r="E122" s="137"/>
      <c r="F122" s="137"/>
      <c r="G122" s="137"/>
      <c r="H122" s="137"/>
      <c r="I122" s="137"/>
      <c r="J122" s="137"/>
      <c r="K122" s="156">
        <v>46289.534175023146</v>
      </c>
    </row>
    <row r="123" spans="1:12">
      <c r="A123" s="157">
        <v>48122.000008425923</v>
      </c>
      <c r="B123" s="126" t="s">
        <v>756</v>
      </c>
      <c r="C123" s="128"/>
      <c r="D123" s="130" t="s">
        <v>477</v>
      </c>
      <c r="E123" s="130" t="s">
        <v>477</v>
      </c>
      <c r="F123" s="130">
        <v>3.484</v>
      </c>
      <c r="G123" s="130" t="s">
        <v>477</v>
      </c>
      <c r="H123" s="130" t="s">
        <v>477</v>
      </c>
      <c r="I123" s="130" t="s">
        <v>477</v>
      </c>
      <c r="J123" s="130">
        <v>0</v>
      </c>
      <c r="K123" s="74" t="s">
        <v>1970</v>
      </c>
      <c r="L123" t="str">
        <f>CONCATENATE(MONTH(A123),".",YEAR(A123))</f>
        <v>10.2031</v>
      </c>
    </row>
    <row r="124" spans="1:12" ht="15.75" thickBot="1">
      <c r="A124" s="73" t="s">
        <v>622</v>
      </c>
      <c r="B124" s="127"/>
      <c r="C124" s="129"/>
      <c r="D124" s="131"/>
      <c r="E124" s="131"/>
      <c r="F124" s="131"/>
      <c r="G124" s="131"/>
      <c r="H124" s="131"/>
      <c r="I124" s="131"/>
      <c r="J124" s="131"/>
      <c r="K124" s="158">
        <v>46289.534175937501</v>
      </c>
    </row>
    <row r="125" spans="1:12">
      <c r="A125" s="155">
        <v>48153.000009317133</v>
      </c>
      <c r="B125" s="132" t="s">
        <v>756</v>
      </c>
      <c r="C125" s="134"/>
      <c r="D125" s="136" t="s">
        <v>477</v>
      </c>
      <c r="E125" s="136" t="s">
        <v>477</v>
      </c>
      <c r="F125" s="136">
        <v>3.71</v>
      </c>
      <c r="G125" s="136" t="s">
        <v>477</v>
      </c>
      <c r="H125" s="136" t="s">
        <v>477</v>
      </c>
      <c r="I125" s="136" t="s">
        <v>477</v>
      </c>
      <c r="J125" s="136">
        <v>0</v>
      </c>
      <c r="K125" s="80" t="s">
        <v>1970</v>
      </c>
      <c r="L125" t="str">
        <f>CONCATENATE(MONTH(A125),".",YEAR(A125))</f>
        <v>11.2031</v>
      </c>
    </row>
    <row r="126" spans="1:12" ht="15.75" thickBot="1">
      <c r="A126" s="78" t="s">
        <v>623</v>
      </c>
      <c r="B126" s="133"/>
      <c r="C126" s="135"/>
      <c r="D126" s="137"/>
      <c r="E126" s="137"/>
      <c r="F126" s="137"/>
      <c r="G126" s="137"/>
      <c r="H126" s="137"/>
      <c r="I126" s="137"/>
      <c r="J126" s="137"/>
      <c r="K126" s="156">
        <v>46289.534176828703</v>
      </c>
    </row>
    <row r="127" spans="1:12">
      <c r="A127" s="157">
        <v>48183.000010208336</v>
      </c>
      <c r="B127" s="126" t="s">
        <v>756</v>
      </c>
      <c r="C127" s="128"/>
      <c r="D127" s="130" t="s">
        <v>477</v>
      </c>
      <c r="E127" s="130" t="s">
        <v>477</v>
      </c>
      <c r="F127" s="130">
        <v>4.3209999999999997</v>
      </c>
      <c r="G127" s="130" t="s">
        <v>477</v>
      </c>
      <c r="H127" s="130" t="s">
        <v>477</v>
      </c>
      <c r="I127" s="130" t="s">
        <v>477</v>
      </c>
      <c r="J127" s="130">
        <v>0</v>
      </c>
      <c r="K127" s="74" t="s">
        <v>1970</v>
      </c>
      <c r="L127" t="str">
        <f>CONCATENATE(MONTH(A127),".",YEAR(A127))</f>
        <v>12.2031</v>
      </c>
    </row>
    <row r="128" spans="1:12" ht="15.75" thickBot="1">
      <c r="A128" s="73" t="s">
        <v>624</v>
      </c>
      <c r="B128" s="127"/>
      <c r="C128" s="129"/>
      <c r="D128" s="131"/>
      <c r="E128" s="131"/>
      <c r="F128" s="131"/>
      <c r="G128" s="131"/>
      <c r="H128" s="131"/>
      <c r="I128" s="131"/>
      <c r="J128" s="131"/>
      <c r="K128" s="158">
        <v>46289.534177754627</v>
      </c>
    </row>
    <row r="129" spans="1:12">
      <c r="A129" s="155">
        <v>48214.00001113426</v>
      </c>
      <c r="B129" s="132" t="s">
        <v>756</v>
      </c>
      <c r="C129" s="134"/>
      <c r="D129" s="136" t="s">
        <v>477</v>
      </c>
      <c r="E129" s="136" t="s">
        <v>477</v>
      </c>
      <c r="F129" s="136">
        <v>4.6859999999999999</v>
      </c>
      <c r="G129" s="136" t="s">
        <v>477</v>
      </c>
      <c r="H129" s="136" t="s">
        <v>477</v>
      </c>
      <c r="I129" s="136" t="s">
        <v>477</v>
      </c>
      <c r="J129" s="136">
        <v>0</v>
      </c>
      <c r="K129" s="80" t="s">
        <v>1970</v>
      </c>
      <c r="L129" t="str">
        <f>CONCATENATE(MONTH(A129),".",YEAR(A129))</f>
        <v>1.2032</v>
      </c>
    </row>
    <row r="130" spans="1:12" ht="15.75" thickBot="1">
      <c r="A130" s="78" t="s">
        <v>625</v>
      </c>
      <c r="B130" s="133"/>
      <c r="C130" s="135"/>
      <c r="D130" s="137"/>
      <c r="E130" s="137"/>
      <c r="F130" s="137"/>
      <c r="G130" s="137"/>
      <c r="H130" s="137"/>
      <c r="I130" s="137"/>
      <c r="J130" s="137"/>
      <c r="K130" s="156">
        <v>46289.534178692127</v>
      </c>
    </row>
    <row r="131" spans="1:12">
      <c r="A131" s="157">
        <v>48245.00000054398</v>
      </c>
      <c r="B131" s="126" t="s">
        <v>756</v>
      </c>
      <c r="C131" s="128"/>
      <c r="D131" s="130" t="s">
        <v>477</v>
      </c>
      <c r="E131" s="130" t="s">
        <v>477</v>
      </c>
      <c r="F131" s="130">
        <v>4.2830000000000004</v>
      </c>
      <c r="G131" s="130" t="s">
        <v>477</v>
      </c>
      <c r="H131" s="130" t="s">
        <v>477</v>
      </c>
      <c r="I131" s="130" t="s">
        <v>477</v>
      </c>
      <c r="J131" s="130">
        <v>0</v>
      </c>
      <c r="K131" s="74" t="s">
        <v>1970</v>
      </c>
      <c r="L131" t="str">
        <f>CONCATENATE(MONTH(A131),".",YEAR(A131))</f>
        <v>2.2032</v>
      </c>
    </row>
    <row r="132" spans="1:12" ht="15.75" thickBot="1">
      <c r="A132" s="73" t="s">
        <v>626</v>
      </c>
      <c r="B132" s="127"/>
      <c r="C132" s="129"/>
      <c r="D132" s="131"/>
      <c r="E132" s="131"/>
      <c r="F132" s="131"/>
      <c r="G132" s="131"/>
      <c r="H132" s="131"/>
      <c r="I132" s="131"/>
      <c r="J132" s="131"/>
      <c r="K132" s="158">
        <v>46289.534179942129</v>
      </c>
    </row>
    <row r="133" spans="1:12">
      <c r="A133" s="155">
        <v>48274.000001782406</v>
      </c>
      <c r="B133" s="132" t="s">
        <v>756</v>
      </c>
      <c r="C133" s="134"/>
      <c r="D133" s="136" t="s">
        <v>477</v>
      </c>
      <c r="E133" s="136" t="s">
        <v>477</v>
      </c>
      <c r="F133" s="136">
        <v>3.4369999999999998</v>
      </c>
      <c r="G133" s="136" t="s">
        <v>477</v>
      </c>
      <c r="H133" s="136" t="s">
        <v>477</v>
      </c>
      <c r="I133" s="136" t="s">
        <v>477</v>
      </c>
      <c r="J133" s="136">
        <v>0</v>
      </c>
      <c r="K133" s="80" t="s">
        <v>1970</v>
      </c>
      <c r="L133" t="str">
        <f>CONCATENATE(MONTH(A133),".",YEAR(A133))</f>
        <v>3.2032</v>
      </c>
    </row>
    <row r="134" spans="1:12" ht="15.75" thickBot="1">
      <c r="A134" s="78" t="s">
        <v>627</v>
      </c>
      <c r="B134" s="133"/>
      <c r="C134" s="135"/>
      <c r="D134" s="137"/>
      <c r="E134" s="137"/>
      <c r="F134" s="137"/>
      <c r="G134" s="137"/>
      <c r="H134" s="137"/>
      <c r="I134" s="137"/>
      <c r="J134" s="137"/>
      <c r="K134" s="156">
        <v>46289.534181261573</v>
      </c>
    </row>
    <row r="135" spans="1:12">
      <c r="A135" s="157">
        <v>48305.000003078705</v>
      </c>
      <c r="B135" s="126" t="s">
        <v>756</v>
      </c>
      <c r="C135" s="128"/>
      <c r="D135" s="130">
        <v>3.02</v>
      </c>
      <c r="E135" s="130" t="s">
        <v>477</v>
      </c>
      <c r="F135" s="130">
        <v>3.02</v>
      </c>
      <c r="G135" s="130">
        <v>3.02</v>
      </c>
      <c r="H135" s="130">
        <v>3.02</v>
      </c>
      <c r="I135" s="130">
        <v>3.02</v>
      </c>
      <c r="J135" s="130">
        <v>1</v>
      </c>
      <c r="K135" s="74" t="s">
        <v>1970</v>
      </c>
      <c r="L135" t="str">
        <f>CONCATENATE(MONTH(A135),".",YEAR(A135))</f>
        <v>4.2032</v>
      </c>
    </row>
    <row r="136" spans="1:12" ht="15.75" thickBot="1">
      <c r="A136" s="73" t="s">
        <v>628</v>
      </c>
      <c r="B136" s="127"/>
      <c r="C136" s="129"/>
      <c r="D136" s="131"/>
      <c r="E136" s="131"/>
      <c r="F136" s="131"/>
      <c r="G136" s="131"/>
      <c r="H136" s="131"/>
      <c r="I136" s="131"/>
      <c r="J136" s="131"/>
      <c r="K136" s="158">
        <v>46289.534182210649</v>
      </c>
    </row>
    <row r="137" spans="1:12">
      <c r="A137" s="155">
        <v>48335.000004027781</v>
      </c>
      <c r="B137" s="132" t="s">
        <v>756</v>
      </c>
      <c r="C137" s="134"/>
      <c r="D137" s="136" t="s">
        <v>477</v>
      </c>
      <c r="E137" s="136" t="s">
        <v>477</v>
      </c>
      <c r="F137" s="136">
        <v>2.9889999999999999</v>
      </c>
      <c r="G137" s="136" t="s">
        <v>477</v>
      </c>
      <c r="H137" s="136" t="s">
        <v>477</v>
      </c>
      <c r="I137" s="136" t="s">
        <v>477</v>
      </c>
      <c r="J137" s="136">
        <v>0</v>
      </c>
      <c r="K137" s="80" t="s">
        <v>1970</v>
      </c>
      <c r="L137" t="str">
        <f>CONCATENATE(MONTH(A137),".",YEAR(A137))</f>
        <v>5.2032</v>
      </c>
    </row>
    <row r="138" spans="1:12" ht="15.75" thickBot="1">
      <c r="A138" s="78" t="s">
        <v>629</v>
      </c>
      <c r="B138" s="133"/>
      <c r="C138" s="135"/>
      <c r="D138" s="137"/>
      <c r="E138" s="137"/>
      <c r="F138" s="137"/>
      <c r="G138" s="137"/>
      <c r="H138" s="137"/>
      <c r="I138" s="137"/>
      <c r="J138" s="137"/>
      <c r="K138" s="156">
        <v>46289.534183310185</v>
      </c>
    </row>
    <row r="139" spans="1:12">
      <c r="A139" s="157">
        <v>48366.000005127316</v>
      </c>
      <c r="B139" s="126" t="s">
        <v>756</v>
      </c>
      <c r="C139" s="128"/>
      <c r="D139" s="130" t="s">
        <v>477</v>
      </c>
      <c r="E139" s="130" t="s">
        <v>477</v>
      </c>
      <c r="F139" s="130">
        <v>3.1059999999999999</v>
      </c>
      <c r="G139" s="130" t="s">
        <v>477</v>
      </c>
      <c r="H139" s="130" t="s">
        <v>477</v>
      </c>
      <c r="I139" s="130" t="s">
        <v>477</v>
      </c>
      <c r="J139" s="130">
        <v>0</v>
      </c>
      <c r="K139" s="74" t="s">
        <v>1970</v>
      </c>
      <c r="L139" t="str">
        <f>CONCATENATE(MONTH(A139),".",YEAR(A139))</f>
        <v>6.2032</v>
      </c>
    </row>
    <row r="140" spans="1:12" ht="15.75" thickBot="1">
      <c r="A140" s="73" t="s">
        <v>630</v>
      </c>
      <c r="B140" s="127"/>
      <c r="C140" s="129"/>
      <c r="D140" s="131"/>
      <c r="E140" s="131"/>
      <c r="F140" s="131"/>
      <c r="G140" s="131"/>
      <c r="H140" s="131"/>
      <c r="I140" s="131"/>
      <c r="J140" s="131"/>
      <c r="K140" s="158">
        <v>46289.534184456017</v>
      </c>
    </row>
    <row r="141" spans="1:12">
      <c r="A141" s="155">
        <v>48396.000006261573</v>
      </c>
      <c r="B141" s="132" t="s">
        <v>756</v>
      </c>
      <c r="C141" s="134"/>
      <c r="D141" s="136" t="s">
        <v>477</v>
      </c>
      <c r="E141" s="136" t="s">
        <v>477</v>
      </c>
      <c r="F141" s="136">
        <v>3.2890000000000001</v>
      </c>
      <c r="G141" s="136" t="s">
        <v>477</v>
      </c>
      <c r="H141" s="136" t="s">
        <v>477</v>
      </c>
      <c r="I141" s="136" t="s">
        <v>477</v>
      </c>
      <c r="J141" s="136">
        <v>0</v>
      </c>
      <c r="K141" s="80" t="s">
        <v>1970</v>
      </c>
      <c r="L141" t="str">
        <f>CONCATENATE(MONTH(A141),".",YEAR(A141))</f>
        <v>7.2032</v>
      </c>
    </row>
    <row r="142" spans="1:12" ht="15.75" thickBot="1">
      <c r="A142" s="78" t="s">
        <v>631</v>
      </c>
      <c r="B142" s="133"/>
      <c r="C142" s="135"/>
      <c r="D142" s="137"/>
      <c r="E142" s="137"/>
      <c r="F142" s="137"/>
      <c r="G142" s="137"/>
      <c r="H142" s="137"/>
      <c r="I142" s="137"/>
      <c r="J142" s="137"/>
      <c r="K142" s="156">
        <v>46289.534186006946</v>
      </c>
    </row>
    <row r="143" spans="1:12">
      <c r="A143" s="157">
        <v>48427.000007824077</v>
      </c>
      <c r="B143" s="126" t="s">
        <v>756</v>
      </c>
      <c r="C143" s="128"/>
      <c r="D143" s="130" t="s">
        <v>477</v>
      </c>
      <c r="E143" s="130" t="s">
        <v>477</v>
      </c>
      <c r="F143" s="130">
        <v>3.3439999999999999</v>
      </c>
      <c r="G143" s="130" t="s">
        <v>477</v>
      </c>
      <c r="H143" s="130" t="s">
        <v>477</v>
      </c>
      <c r="I143" s="130" t="s">
        <v>477</v>
      </c>
      <c r="J143" s="130">
        <v>0</v>
      </c>
      <c r="K143" s="74" t="s">
        <v>1970</v>
      </c>
      <c r="L143" t="str">
        <f>CONCATENATE(MONTH(A143),".",YEAR(A143))</f>
        <v>8.2032</v>
      </c>
    </row>
    <row r="144" spans="1:12" ht="15.75" thickBot="1">
      <c r="A144" s="73" t="s">
        <v>632</v>
      </c>
      <c r="B144" s="127"/>
      <c r="C144" s="129"/>
      <c r="D144" s="131"/>
      <c r="E144" s="131"/>
      <c r="F144" s="131"/>
      <c r="G144" s="131"/>
      <c r="H144" s="131"/>
      <c r="I144" s="131"/>
      <c r="J144" s="131"/>
      <c r="K144" s="158">
        <v>46289.534187233796</v>
      </c>
    </row>
    <row r="145" spans="1:12">
      <c r="A145" s="155">
        <v>48458.000009039351</v>
      </c>
      <c r="B145" s="132" t="s">
        <v>756</v>
      </c>
      <c r="C145" s="134"/>
      <c r="D145" s="136" t="s">
        <v>477</v>
      </c>
      <c r="E145" s="136" t="s">
        <v>477</v>
      </c>
      <c r="F145" s="136">
        <v>3.32</v>
      </c>
      <c r="G145" s="136" t="s">
        <v>477</v>
      </c>
      <c r="H145" s="136" t="s">
        <v>477</v>
      </c>
      <c r="I145" s="136" t="s">
        <v>477</v>
      </c>
      <c r="J145" s="136">
        <v>0</v>
      </c>
      <c r="K145" s="80" t="s">
        <v>1970</v>
      </c>
      <c r="L145" t="str">
        <f>CONCATENATE(MONTH(A145),".",YEAR(A145))</f>
        <v>9.2032</v>
      </c>
    </row>
    <row r="146" spans="1:12" ht="15.75" thickBot="1">
      <c r="A146" s="78" t="s">
        <v>633</v>
      </c>
      <c r="B146" s="133"/>
      <c r="C146" s="135"/>
      <c r="D146" s="137"/>
      <c r="E146" s="137"/>
      <c r="F146" s="137"/>
      <c r="G146" s="137"/>
      <c r="H146" s="137"/>
      <c r="I146" s="137"/>
      <c r="J146" s="137"/>
      <c r="K146" s="156">
        <v>46289.534188287034</v>
      </c>
    </row>
    <row r="147" spans="1:12">
      <c r="A147" s="157">
        <v>48488.00001009259</v>
      </c>
      <c r="B147" s="126" t="s">
        <v>756</v>
      </c>
      <c r="C147" s="128"/>
      <c r="D147" s="130" t="s">
        <v>477</v>
      </c>
      <c r="E147" s="130" t="s">
        <v>477</v>
      </c>
      <c r="F147" s="130">
        <v>3.3839999999999999</v>
      </c>
      <c r="G147" s="130" t="s">
        <v>477</v>
      </c>
      <c r="H147" s="130" t="s">
        <v>477</v>
      </c>
      <c r="I147" s="130" t="s">
        <v>477</v>
      </c>
      <c r="J147" s="130">
        <v>0</v>
      </c>
      <c r="K147" s="74" t="s">
        <v>1970</v>
      </c>
      <c r="L147" t="str">
        <f>CONCATENATE(MONTH(A147),".",YEAR(A147))</f>
        <v>10.2032</v>
      </c>
    </row>
    <row r="148" spans="1:12" ht="15.75" thickBot="1">
      <c r="A148" s="73" t="s">
        <v>634</v>
      </c>
      <c r="B148" s="127"/>
      <c r="C148" s="129"/>
      <c r="D148" s="131"/>
      <c r="E148" s="131"/>
      <c r="F148" s="131"/>
      <c r="G148" s="131"/>
      <c r="H148" s="131"/>
      <c r="I148" s="131"/>
      <c r="J148" s="131"/>
      <c r="K148" s="158">
        <v>46289.534189201389</v>
      </c>
    </row>
    <row r="149" spans="1:12">
      <c r="A149" s="155">
        <v>48519.000011006945</v>
      </c>
      <c r="B149" s="132" t="s">
        <v>756</v>
      </c>
      <c r="C149" s="134"/>
      <c r="D149" s="136" t="s">
        <v>477</v>
      </c>
      <c r="E149" s="136" t="s">
        <v>477</v>
      </c>
      <c r="F149" s="136">
        <v>3.6</v>
      </c>
      <c r="G149" s="136" t="s">
        <v>477</v>
      </c>
      <c r="H149" s="136" t="s">
        <v>477</v>
      </c>
      <c r="I149" s="136" t="s">
        <v>477</v>
      </c>
      <c r="J149" s="136">
        <v>0</v>
      </c>
      <c r="K149" s="80" t="s">
        <v>1970</v>
      </c>
      <c r="L149" t="str">
        <f>CONCATENATE(MONTH(A149),".",YEAR(A149))</f>
        <v>11.2032</v>
      </c>
    </row>
    <row r="150" spans="1:12" ht="15.75" thickBot="1">
      <c r="A150" s="78" t="s">
        <v>635</v>
      </c>
      <c r="B150" s="133"/>
      <c r="C150" s="135"/>
      <c r="D150" s="137"/>
      <c r="E150" s="137"/>
      <c r="F150" s="137"/>
      <c r="G150" s="137"/>
      <c r="H150" s="137"/>
      <c r="I150" s="137"/>
      <c r="J150" s="137"/>
      <c r="K150" s="156">
        <v>46289.534190150465</v>
      </c>
    </row>
    <row r="151" spans="1:12">
      <c r="A151" s="157">
        <v>48549.00000039352</v>
      </c>
      <c r="B151" s="126" t="s">
        <v>756</v>
      </c>
      <c r="C151" s="128"/>
      <c r="D151" s="130" t="s">
        <v>477</v>
      </c>
      <c r="E151" s="130" t="s">
        <v>477</v>
      </c>
      <c r="F151" s="130">
        <v>4.1310000000000002</v>
      </c>
      <c r="G151" s="130" t="s">
        <v>477</v>
      </c>
      <c r="H151" s="130" t="s">
        <v>477</v>
      </c>
      <c r="I151" s="130" t="s">
        <v>477</v>
      </c>
      <c r="J151" s="130">
        <v>0</v>
      </c>
      <c r="K151" s="74" t="s">
        <v>1970</v>
      </c>
      <c r="L151" t="str">
        <f>CONCATENATE(MONTH(A151),".",YEAR(A151))</f>
        <v>12.2032</v>
      </c>
    </row>
    <row r="152" spans="1:12" ht="15.75" thickBot="1">
      <c r="A152" s="73" t="s">
        <v>636</v>
      </c>
      <c r="B152" s="127"/>
      <c r="C152" s="129"/>
      <c r="D152" s="131"/>
      <c r="E152" s="131"/>
      <c r="F152" s="131"/>
      <c r="G152" s="131"/>
      <c r="H152" s="131"/>
      <c r="I152" s="131"/>
      <c r="J152" s="131"/>
      <c r="K152" s="158">
        <v>46289.534191157407</v>
      </c>
    </row>
    <row r="153" spans="1:12">
      <c r="A153" s="155">
        <v>48580.000001400462</v>
      </c>
      <c r="B153" s="132" t="s">
        <v>756</v>
      </c>
      <c r="C153" s="134"/>
      <c r="D153" s="136" t="s">
        <v>477</v>
      </c>
      <c r="E153" s="136" t="s">
        <v>477</v>
      </c>
      <c r="F153" s="136">
        <v>4.45</v>
      </c>
      <c r="G153" s="136" t="s">
        <v>477</v>
      </c>
      <c r="H153" s="136" t="s">
        <v>477</v>
      </c>
      <c r="I153" s="136" t="s">
        <v>477</v>
      </c>
      <c r="J153" s="136">
        <v>0</v>
      </c>
      <c r="K153" s="80" t="s">
        <v>1970</v>
      </c>
      <c r="L153" t="str">
        <f>CONCATENATE(MONTH(A153),".",YEAR(A153))</f>
        <v>1.2033</v>
      </c>
    </row>
    <row r="154" spans="1:12" ht="15.75" thickBot="1">
      <c r="A154" s="78" t="s">
        <v>637</v>
      </c>
      <c r="B154" s="133"/>
      <c r="C154" s="135"/>
      <c r="D154" s="137"/>
      <c r="E154" s="137"/>
      <c r="F154" s="137"/>
      <c r="G154" s="137"/>
      <c r="H154" s="137"/>
      <c r="I154" s="137"/>
      <c r="J154" s="137"/>
      <c r="K154" s="156">
        <v>46289.534192106483</v>
      </c>
    </row>
    <row r="155" spans="1:12">
      <c r="A155" s="157">
        <v>48611.000002337962</v>
      </c>
      <c r="B155" s="126" t="s">
        <v>756</v>
      </c>
      <c r="C155" s="128"/>
      <c r="D155" s="130" t="s">
        <v>477</v>
      </c>
      <c r="E155" s="130" t="s">
        <v>477</v>
      </c>
      <c r="F155" s="130">
        <v>4.0049999999999999</v>
      </c>
      <c r="G155" s="130" t="s">
        <v>477</v>
      </c>
      <c r="H155" s="130" t="s">
        <v>477</v>
      </c>
      <c r="I155" s="130" t="s">
        <v>477</v>
      </c>
      <c r="J155" s="130">
        <v>0</v>
      </c>
      <c r="K155" s="74" t="s">
        <v>1970</v>
      </c>
      <c r="L155" t="str">
        <f>CONCATENATE(MONTH(A155),".",YEAR(A155))</f>
        <v>2.2033</v>
      </c>
    </row>
    <row r="156" spans="1:12" ht="15.75" thickBot="1">
      <c r="A156" s="73" t="s">
        <v>638</v>
      </c>
      <c r="B156" s="127"/>
      <c r="C156" s="129"/>
      <c r="D156" s="131"/>
      <c r="E156" s="131"/>
      <c r="F156" s="131"/>
      <c r="G156" s="131"/>
      <c r="H156" s="131"/>
      <c r="I156" s="131"/>
      <c r="J156" s="131"/>
      <c r="K156" s="158">
        <v>46289.534193009262</v>
      </c>
    </row>
    <row r="157" spans="1:12">
      <c r="A157" s="155">
        <v>48639.000003229165</v>
      </c>
      <c r="B157" s="132" t="s">
        <v>756</v>
      </c>
      <c r="C157" s="134"/>
      <c r="D157" s="136" t="s">
        <v>477</v>
      </c>
      <c r="E157" s="136" t="s">
        <v>477</v>
      </c>
      <c r="F157" s="136">
        <v>3.2549999999999999</v>
      </c>
      <c r="G157" s="136" t="s">
        <v>477</v>
      </c>
      <c r="H157" s="136" t="s">
        <v>477</v>
      </c>
      <c r="I157" s="136" t="s">
        <v>477</v>
      </c>
      <c r="J157" s="136">
        <v>0</v>
      </c>
      <c r="K157" s="80" t="s">
        <v>1970</v>
      </c>
      <c r="L157" t="str">
        <f>CONCATENATE(MONTH(A157),".",YEAR(A157))</f>
        <v>3.2033</v>
      </c>
    </row>
    <row r="158" spans="1:12" ht="15.75" thickBot="1">
      <c r="A158" s="78" t="s">
        <v>639</v>
      </c>
      <c r="B158" s="133"/>
      <c r="C158" s="135"/>
      <c r="D158" s="137"/>
      <c r="E158" s="137"/>
      <c r="F158" s="137"/>
      <c r="G158" s="137"/>
      <c r="H158" s="137"/>
      <c r="I158" s="137"/>
      <c r="J158" s="137"/>
      <c r="K158" s="156">
        <v>46289.5341940625</v>
      </c>
    </row>
    <row r="159" spans="1:12">
      <c r="A159" s="157">
        <v>48670.00000428241</v>
      </c>
      <c r="B159" s="126" t="s">
        <v>756</v>
      </c>
      <c r="C159" s="128"/>
      <c r="D159" s="130" t="s">
        <v>477</v>
      </c>
      <c r="E159" s="130" t="s">
        <v>477</v>
      </c>
      <c r="F159" s="130">
        <v>2.92</v>
      </c>
      <c r="G159" s="130" t="s">
        <v>477</v>
      </c>
      <c r="H159" s="130" t="s">
        <v>477</v>
      </c>
      <c r="I159" s="130" t="s">
        <v>477</v>
      </c>
      <c r="J159" s="130">
        <v>0</v>
      </c>
      <c r="K159" s="74" t="s">
        <v>1970</v>
      </c>
      <c r="L159" t="str">
        <f>CONCATENATE(MONTH(A159),".",YEAR(A159))</f>
        <v>4.2033</v>
      </c>
    </row>
    <row r="160" spans="1:12" ht="15.75" thickBot="1">
      <c r="A160" s="73" t="s">
        <v>640</v>
      </c>
      <c r="B160" s="127"/>
      <c r="C160" s="129"/>
      <c r="D160" s="131"/>
      <c r="E160" s="131"/>
      <c r="F160" s="131"/>
      <c r="G160" s="131"/>
      <c r="H160" s="131"/>
      <c r="I160" s="131"/>
      <c r="J160" s="131"/>
      <c r="K160" s="158">
        <v>46289.534195243054</v>
      </c>
    </row>
    <row r="161" spans="1:12">
      <c r="A161" s="155">
        <v>48700.00000547454</v>
      </c>
      <c r="B161" s="132" t="s">
        <v>756</v>
      </c>
      <c r="C161" s="134"/>
      <c r="D161" s="136">
        <v>2.9</v>
      </c>
      <c r="E161" s="136" t="s">
        <v>477</v>
      </c>
      <c r="F161" s="136">
        <v>2.9060000000000001</v>
      </c>
      <c r="G161" s="136">
        <v>2.9</v>
      </c>
      <c r="H161" s="136">
        <v>2.9</v>
      </c>
      <c r="I161" s="136">
        <v>2.9</v>
      </c>
      <c r="J161" s="136">
        <v>1</v>
      </c>
      <c r="K161" s="80" t="s">
        <v>1970</v>
      </c>
      <c r="L161" t="str">
        <f>CONCATENATE(MONTH(A161),".",YEAR(A161))</f>
        <v>5.2033</v>
      </c>
    </row>
    <row r="162" spans="1:12" ht="15.75" thickBot="1">
      <c r="A162" s="78" t="s">
        <v>641</v>
      </c>
      <c r="B162" s="133"/>
      <c r="C162" s="135"/>
      <c r="D162" s="137"/>
      <c r="E162" s="137"/>
      <c r="F162" s="137"/>
      <c r="G162" s="137"/>
      <c r="H162" s="137"/>
      <c r="I162" s="137"/>
      <c r="J162" s="137"/>
      <c r="K162" s="156">
        <v>46289.534196354165</v>
      </c>
    </row>
    <row r="163" spans="1:12">
      <c r="A163" s="157">
        <v>48731.000006585651</v>
      </c>
      <c r="B163" s="126" t="s">
        <v>756</v>
      </c>
      <c r="C163" s="128"/>
      <c r="D163" s="130" t="s">
        <v>477</v>
      </c>
      <c r="E163" s="130" t="s">
        <v>477</v>
      </c>
      <c r="F163" s="130">
        <v>3.048</v>
      </c>
      <c r="G163" s="130" t="s">
        <v>477</v>
      </c>
      <c r="H163" s="130" t="s">
        <v>477</v>
      </c>
      <c r="I163" s="130" t="s">
        <v>477</v>
      </c>
      <c r="J163" s="130">
        <v>0</v>
      </c>
      <c r="K163" s="74" t="s">
        <v>1970</v>
      </c>
      <c r="L163" t="str">
        <f>CONCATENATE(MONTH(A163),".",YEAR(A163))</f>
        <v>6.2033</v>
      </c>
    </row>
    <row r="164" spans="1:12" ht="15.75" thickBot="1">
      <c r="A164" s="73" t="s">
        <v>642</v>
      </c>
      <c r="B164" s="127"/>
      <c r="C164" s="129"/>
      <c r="D164" s="131"/>
      <c r="E164" s="131"/>
      <c r="F164" s="131"/>
      <c r="G164" s="131"/>
      <c r="H164" s="131"/>
      <c r="I164" s="131"/>
      <c r="J164" s="131"/>
      <c r="K164" s="158">
        <v>46289.534198530091</v>
      </c>
    </row>
    <row r="165" spans="1:12">
      <c r="A165" s="155">
        <v>48761.000008796298</v>
      </c>
      <c r="B165" s="132" t="s">
        <v>756</v>
      </c>
      <c r="C165" s="134"/>
      <c r="D165" s="136" t="s">
        <v>477</v>
      </c>
      <c r="E165" s="136" t="s">
        <v>477</v>
      </c>
      <c r="F165" s="136">
        <v>3.2450000000000001</v>
      </c>
      <c r="G165" s="136" t="s">
        <v>477</v>
      </c>
      <c r="H165" s="136" t="s">
        <v>477</v>
      </c>
      <c r="I165" s="136" t="s">
        <v>477</v>
      </c>
      <c r="J165" s="136">
        <v>0</v>
      </c>
      <c r="K165" s="80" t="s">
        <v>1970</v>
      </c>
      <c r="L165" t="str">
        <f>CONCATENATE(MONTH(A165),".",YEAR(A165))</f>
        <v>7.2033</v>
      </c>
    </row>
    <row r="166" spans="1:12" ht="15.75" thickBot="1">
      <c r="A166" s="78" t="s">
        <v>643</v>
      </c>
      <c r="B166" s="133"/>
      <c r="C166" s="135"/>
      <c r="D166" s="137"/>
      <c r="E166" s="137"/>
      <c r="F166" s="137"/>
      <c r="G166" s="137"/>
      <c r="H166" s="137"/>
      <c r="I166" s="137"/>
      <c r="J166" s="137"/>
      <c r="K166" s="156">
        <v>46289.534200231479</v>
      </c>
    </row>
    <row r="167" spans="1:12">
      <c r="A167" s="157">
        <v>48792.000010462965</v>
      </c>
      <c r="B167" s="126" t="s">
        <v>756</v>
      </c>
      <c r="C167" s="128"/>
      <c r="D167" s="130" t="s">
        <v>477</v>
      </c>
      <c r="E167" s="130" t="s">
        <v>477</v>
      </c>
      <c r="F167" s="130">
        <v>3.2959999999999998</v>
      </c>
      <c r="G167" s="130" t="s">
        <v>477</v>
      </c>
      <c r="H167" s="130" t="s">
        <v>477</v>
      </c>
      <c r="I167" s="130" t="s">
        <v>477</v>
      </c>
      <c r="J167" s="130">
        <v>0</v>
      </c>
      <c r="K167" s="74" t="s">
        <v>1970</v>
      </c>
      <c r="L167" t="str">
        <f>CONCATENATE(MONTH(A167),".",YEAR(A167))</f>
        <v>8.2033</v>
      </c>
    </row>
    <row r="168" spans="1:12" ht="15.75" thickBot="1">
      <c r="A168" s="73" t="s">
        <v>644</v>
      </c>
      <c r="B168" s="127"/>
      <c r="C168" s="129"/>
      <c r="D168" s="131"/>
      <c r="E168" s="131"/>
      <c r="F168" s="131"/>
      <c r="G168" s="131"/>
      <c r="H168" s="131"/>
      <c r="I168" s="131"/>
      <c r="J168" s="131"/>
      <c r="K168" s="158">
        <v>46289.534202013892</v>
      </c>
    </row>
    <row r="169" spans="1:12">
      <c r="A169" s="155">
        <v>48823.000000671294</v>
      </c>
      <c r="B169" s="132" t="s">
        <v>756</v>
      </c>
      <c r="C169" s="134"/>
      <c r="D169" s="136" t="s">
        <v>477</v>
      </c>
      <c r="E169" s="136" t="s">
        <v>477</v>
      </c>
      <c r="F169" s="136">
        <v>3.27</v>
      </c>
      <c r="G169" s="136" t="s">
        <v>477</v>
      </c>
      <c r="H169" s="136" t="s">
        <v>477</v>
      </c>
      <c r="I169" s="136" t="s">
        <v>477</v>
      </c>
      <c r="J169" s="136">
        <v>0</v>
      </c>
      <c r="K169" s="80" t="s">
        <v>1970</v>
      </c>
      <c r="L169" t="str">
        <f>CONCATENATE(MONTH(A169),".",YEAR(A169))</f>
        <v>9.2033</v>
      </c>
    </row>
    <row r="170" spans="1:12" ht="15.75" thickBot="1">
      <c r="A170" s="78" t="s">
        <v>645</v>
      </c>
      <c r="B170" s="133"/>
      <c r="C170" s="135"/>
      <c r="D170" s="137"/>
      <c r="E170" s="137"/>
      <c r="F170" s="137"/>
      <c r="G170" s="137"/>
      <c r="H170" s="137"/>
      <c r="I170" s="137"/>
      <c r="J170" s="137"/>
      <c r="K170" s="156">
        <v>46289.534203495372</v>
      </c>
    </row>
    <row r="171" spans="1:12">
      <c r="A171" s="157">
        <v>48853.000002256944</v>
      </c>
      <c r="B171" s="126" t="s">
        <v>756</v>
      </c>
      <c r="C171" s="128"/>
      <c r="D171" s="130" t="s">
        <v>477</v>
      </c>
      <c r="E171" s="130" t="s">
        <v>477</v>
      </c>
      <c r="F171" s="130">
        <v>3.343</v>
      </c>
      <c r="G171" s="130" t="s">
        <v>477</v>
      </c>
      <c r="H171" s="130" t="s">
        <v>477</v>
      </c>
      <c r="I171" s="130" t="s">
        <v>477</v>
      </c>
      <c r="J171" s="130">
        <v>0</v>
      </c>
      <c r="K171" s="74" t="s">
        <v>1970</v>
      </c>
      <c r="L171" t="str">
        <f>CONCATENATE(MONTH(A171),".",YEAR(A171))</f>
        <v>10.2033</v>
      </c>
    </row>
    <row r="172" spans="1:12" ht="15.75" thickBot="1">
      <c r="A172" s="73" t="s">
        <v>646</v>
      </c>
      <c r="B172" s="127"/>
      <c r="C172" s="129"/>
      <c r="D172" s="131"/>
      <c r="E172" s="131"/>
      <c r="F172" s="131"/>
      <c r="G172" s="131"/>
      <c r="H172" s="131"/>
      <c r="I172" s="131"/>
      <c r="J172" s="131"/>
      <c r="K172" s="158">
        <v>46289.534205104166</v>
      </c>
    </row>
    <row r="173" spans="1:12">
      <c r="A173" s="155">
        <v>48884.000003761575</v>
      </c>
      <c r="B173" s="132" t="s">
        <v>756</v>
      </c>
      <c r="C173" s="134"/>
      <c r="D173" s="136" t="s">
        <v>477</v>
      </c>
      <c r="E173" s="136" t="s">
        <v>477</v>
      </c>
      <c r="F173" s="136">
        <v>3.5819999999999999</v>
      </c>
      <c r="G173" s="136" t="s">
        <v>477</v>
      </c>
      <c r="H173" s="136" t="s">
        <v>477</v>
      </c>
      <c r="I173" s="136" t="s">
        <v>477</v>
      </c>
      <c r="J173" s="136">
        <v>0</v>
      </c>
      <c r="K173" s="80" t="s">
        <v>1970</v>
      </c>
      <c r="L173" t="str">
        <f>CONCATENATE(MONTH(A173),".",YEAR(A173))</f>
        <v>11.2033</v>
      </c>
    </row>
    <row r="174" spans="1:12" ht="15.75" thickBot="1">
      <c r="A174" s="78" t="s">
        <v>647</v>
      </c>
      <c r="B174" s="133"/>
      <c r="C174" s="135"/>
      <c r="D174" s="137"/>
      <c r="E174" s="137"/>
      <c r="F174" s="137"/>
      <c r="G174" s="137"/>
      <c r="H174" s="137"/>
      <c r="I174" s="137"/>
      <c r="J174" s="137"/>
      <c r="K174" s="156">
        <v>46289.534206689816</v>
      </c>
    </row>
    <row r="175" spans="1:12">
      <c r="A175" s="157">
        <v>48914.000005416667</v>
      </c>
      <c r="B175" s="126" t="s">
        <v>756</v>
      </c>
      <c r="C175" s="128"/>
      <c r="D175" s="130" t="s">
        <v>477</v>
      </c>
      <c r="E175" s="130" t="s">
        <v>477</v>
      </c>
      <c r="F175" s="130">
        <v>4.0220000000000002</v>
      </c>
      <c r="G175" s="130" t="s">
        <v>477</v>
      </c>
      <c r="H175" s="130" t="s">
        <v>477</v>
      </c>
      <c r="I175" s="130" t="s">
        <v>477</v>
      </c>
      <c r="J175" s="130">
        <v>0</v>
      </c>
      <c r="K175" s="74" t="s">
        <v>1970</v>
      </c>
      <c r="L175" t="str">
        <f>CONCATENATE(MONTH(A175),".",YEAR(A175))</f>
        <v>12.2033</v>
      </c>
    </row>
    <row r="176" spans="1:12" ht="15.75" thickBot="1">
      <c r="A176" s="73" t="s">
        <v>648</v>
      </c>
      <c r="B176" s="127"/>
      <c r="C176" s="129"/>
      <c r="D176" s="131"/>
      <c r="E176" s="131"/>
      <c r="F176" s="131"/>
      <c r="G176" s="131"/>
      <c r="H176" s="131"/>
      <c r="I176" s="131"/>
      <c r="J176" s="131"/>
      <c r="K176" s="158">
        <v>46289.534208206016</v>
      </c>
    </row>
    <row r="177" spans="1:12">
      <c r="A177" s="155">
        <v>48945.000006967595</v>
      </c>
      <c r="B177" s="132" t="s">
        <v>756</v>
      </c>
      <c r="C177" s="134"/>
      <c r="D177" s="136" t="s">
        <v>477</v>
      </c>
      <c r="E177" s="136" t="s">
        <v>477</v>
      </c>
      <c r="F177" s="136">
        <v>4.3120000000000003</v>
      </c>
      <c r="G177" s="136" t="s">
        <v>477</v>
      </c>
      <c r="H177" s="136" t="s">
        <v>477</v>
      </c>
      <c r="I177" s="136" t="s">
        <v>477</v>
      </c>
      <c r="J177" s="136">
        <v>0</v>
      </c>
      <c r="K177" s="80" t="s">
        <v>1970</v>
      </c>
      <c r="L177" t="str">
        <f>CONCATENATE(MONTH(A177),".",YEAR(A177))</f>
        <v>1.2034</v>
      </c>
    </row>
    <row r="178" spans="1:12" ht="15.75" thickBot="1">
      <c r="A178" s="78" t="s">
        <v>649</v>
      </c>
      <c r="B178" s="133"/>
      <c r="C178" s="135"/>
      <c r="D178" s="137"/>
      <c r="E178" s="137"/>
      <c r="F178" s="137"/>
      <c r="G178" s="137"/>
      <c r="H178" s="137"/>
      <c r="I178" s="137"/>
      <c r="J178" s="137"/>
      <c r="K178" s="156">
        <v>46289.534209687503</v>
      </c>
    </row>
    <row r="179" spans="1:12">
      <c r="A179" s="157">
        <v>48976.000008344905</v>
      </c>
      <c r="B179" s="126" t="s">
        <v>756</v>
      </c>
      <c r="C179" s="128"/>
      <c r="D179" s="130" t="s">
        <v>477</v>
      </c>
      <c r="E179" s="130" t="s">
        <v>477</v>
      </c>
      <c r="F179" s="130">
        <v>3.9670000000000001</v>
      </c>
      <c r="G179" s="130" t="s">
        <v>477</v>
      </c>
      <c r="H179" s="130" t="s">
        <v>477</v>
      </c>
      <c r="I179" s="130" t="s">
        <v>477</v>
      </c>
      <c r="J179" s="130">
        <v>0</v>
      </c>
      <c r="K179" s="74" t="s">
        <v>1970</v>
      </c>
      <c r="L179" t="str">
        <f>CONCATENATE(MONTH(A179),".",YEAR(A179))</f>
        <v>2.2034</v>
      </c>
    </row>
    <row r="180" spans="1:12" ht="15.75" thickBot="1">
      <c r="A180" s="73" t="s">
        <v>650</v>
      </c>
      <c r="B180" s="127"/>
      <c r="C180" s="129"/>
      <c r="D180" s="131"/>
      <c r="E180" s="131"/>
      <c r="F180" s="131"/>
      <c r="G180" s="131"/>
      <c r="H180" s="131"/>
      <c r="I180" s="131"/>
      <c r="J180" s="131"/>
      <c r="K180" s="158">
        <v>46289.534211006947</v>
      </c>
    </row>
    <row r="181" spans="1:12">
      <c r="A181" s="155">
        <v>49004.000009675925</v>
      </c>
      <c r="B181" s="132" t="s">
        <v>756</v>
      </c>
      <c r="C181" s="134"/>
      <c r="D181" s="136" t="s">
        <v>477</v>
      </c>
      <c r="E181" s="136" t="s">
        <v>477</v>
      </c>
      <c r="F181" s="136">
        <v>3.347</v>
      </c>
      <c r="G181" s="136" t="s">
        <v>477</v>
      </c>
      <c r="H181" s="136" t="s">
        <v>477</v>
      </c>
      <c r="I181" s="136" t="s">
        <v>477</v>
      </c>
      <c r="J181" s="136">
        <v>0</v>
      </c>
      <c r="K181" s="80" t="s">
        <v>1970</v>
      </c>
      <c r="L181" t="str">
        <f>CONCATENATE(MONTH(A181),".",YEAR(A181))</f>
        <v>3.2034</v>
      </c>
    </row>
    <row r="182" spans="1:12" ht="15.75" thickBot="1">
      <c r="A182" s="78" t="s">
        <v>651</v>
      </c>
      <c r="B182" s="133"/>
      <c r="C182" s="135"/>
      <c r="D182" s="137"/>
      <c r="E182" s="137"/>
      <c r="F182" s="137"/>
      <c r="G182" s="137"/>
      <c r="H182" s="137"/>
      <c r="I182" s="137"/>
      <c r="J182" s="137"/>
      <c r="K182" s="156">
        <v>46289.534212175924</v>
      </c>
    </row>
    <row r="183" spans="1:12">
      <c r="A183" s="157">
        <v>49035.000010821757</v>
      </c>
      <c r="B183" s="126" t="s">
        <v>756</v>
      </c>
      <c r="C183" s="128"/>
      <c r="D183" s="130" t="s">
        <v>477</v>
      </c>
      <c r="E183" s="130" t="s">
        <v>477</v>
      </c>
      <c r="F183" s="130">
        <v>2.9369999999999998</v>
      </c>
      <c r="G183" s="130" t="s">
        <v>477</v>
      </c>
      <c r="H183" s="130" t="s">
        <v>477</v>
      </c>
      <c r="I183" s="130" t="s">
        <v>477</v>
      </c>
      <c r="J183" s="130">
        <v>0</v>
      </c>
      <c r="K183" s="74" t="s">
        <v>1970</v>
      </c>
      <c r="L183" t="str">
        <f>CONCATENATE(MONTH(A183),".",YEAR(A183))</f>
        <v>4.2034</v>
      </c>
    </row>
    <row r="184" spans="1:12" ht="15.75" thickBot="1">
      <c r="A184" s="73" t="s">
        <v>652</v>
      </c>
      <c r="B184" s="127"/>
      <c r="C184" s="129"/>
      <c r="D184" s="131"/>
      <c r="E184" s="131"/>
      <c r="F184" s="131"/>
      <c r="G184" s="131"/>
      <c r="H184" s="131"/>
      <c r="I184" s="131"/>
      <c r="J184" s="131"/>
      <c r="K184" s="158">
        <v>46289.534213263891</v>
      </c>
    </row>
    <row r="185" spans="1:12">
      <c r="A185" s="155">
        <v>49065.000000358799</v>
      </c>
      <c r="B185" s="132" t="s">
        <v>756</v>
      </c>
      <c r="C185" s="134"/>
      <c r="D185" s="136" t="s">
        <v>477</v>
      </c>
      <c r="E185" s="136" t="s">
        <v>477</v>
      </c>
      <c r="F185" s="136">
        <v>2.927</v>
      </c>
      <c r="G185" s="136" t="s">
        <v>477</v>
      </c>
      <c r="H185" s="136" t="s">
        <v>477</v>
      </c>
      <c r="I185" s="136" t="s">
        <v>477</v>
      </c>
      <c r="J185" s="136">
        <v>0</v>
      </c>
      <c r="K185" s="80" t="s">
        <v>1970</v>
      </c>
      <c r="L185" t="str">
        <f>CONCATENATE(MONTH(A185),".",YEAR(A185))</f>
        <v>5.2034</v>
      </c>
    </row>
    <row r="186" spans="1:12" ht="15.75" thickBot="1">
      <c r="A186" s="78" t="s">
        <v>653</v>
      </c>
      <c r="B186" s="133"/>
      <c r="C186" s="135"/>
      <c r="D186" s="137"/>
      <c r="E186" s="137"/>
      <c r="F186" s="137"/>
      <c r="G186" s="137"/>
      <c r="H186" s="137"/>
      <c r="I186" s="137"/>
      <c r="J186" s="137"/>
      <c r="K186" s="156">
        <v>46289.534214282408</v>
      </c>
    </row>
    <row r="187" spans="1:12">
      <c r="A187" s="157">
        <v>49096.000001354165</v>
      </c>
      <c r="B187" s="126" t="s">
        <v>756</v>
      </c>
      <c r="C187" s="128"/>
      <c r="D187" s="130" t="s">
        <v>477</v>
      </c>
      <c r="E187" s="130" t="s">
        <v>477</v>
      </c>
      <c r="F187" s="130">
        <v>3.077</v>
      </c>
      <c r="G187" s="130" t="s">
        <v>477</v>
      </c>
      <c r="H187" s="130" t="s">
        <v>477</v>
      </c>
      <c r="I187" s="130" t="s">
        <v>477</v>
      </c>
      <c r="J187" s="130">
        <v>0</v>
      </c>
      <c r="K187" s="74" t="s">
        <v>1970</v>
      </c>
      <c r="L187" t="str">
        <f>CONCATENATE(MONTH(A187),".",YEAR(A187))</f>
        <v>6.2034</v>
      </c>
    </row>
    <row r="188" spans="1:12" ht="15.75" thickBot="1">
      <c r="A188" s="73" t="s">
        <v>654</v>
      </c>
      <c r="B188" s="127"/>
      <c r="C188" s="129"/>
      <c r="D188" s="131"/>
      <c r="E188" s="131"/>
      <c r="F188" s="131"/>
      <c r="G188" s="131"/>
      <c r="H188" s="131"/>
      <c r="I188" s="131"/>
      <c r="J188" s="131"/>
      <c r="K188" s="158">
        <v>46289.53421539352</v>
      </c>
    </row>
    <row r="189" spans="1:12">
      <c r="A189" s="155">
        <v>49126.000002488428</v>
      </c>
      <c r="B189" s="132" t="s">
        <v>756</v>
      </c>
      <c r="C189" s="134"/>
      <c r="D189" s="136" t="s">
        <v>477</v>
      </c>
      <c r="E189" s="136" t="s">
        <v>477</v>
      </c>
      <c r="F189" s="136">
        <v>3.2570000000000001</v>
      </c>
      <c r="G189" s="136" t="s">
        <v>477</v>
      </c>
      <c r="H189" s="136" t="s">
        <v>477</v>
      </c>
      <c r="I189" s="136" t="s">
        <v>477</v>
      </c>
      <c r="J189" s="136">
        <v>0</v>
      </c>
      <c r="K189" s="80" t="s">
        <v>1970</v>
      </c>
      <c r="L189" t="str">
        <f>CONCATENATE(MONTH(A189),".",YEAR(A189))</f>
        <v>7.2034</v>
      </c>
    </row>
    <row r="190" spans="1:12" ht="15.75" thickBot="1">
      <c r="A190" s="78" t="s">
        <v>655</v>
      </c>
      <c r="B190" s="133"/>
      <c r="C190" s="135"/>
      <c r="D190" s="137"/>
      <c r="E190" s="137"/>
      <c r="F190" s="137"/>
      <c r="G190" s="137"/>
      <c r="H190" s="137"/>
      <c r="I190" s="137"/>
      <c r="J190" s="137"/>
      <c r="K190" s="156">
        <v>46289.534216527776</v>
      </c>
    </row>
    <row r="191" spans="1:12">
      <c r="A191" s="157">
        <v>49157.000003645837</v>
      </c>
      <c r="B191" s="126" t="s">
        <v>756</v>
      </c>
      <c r="C191" s="128"/>
      <c r="D191" s="130" t="s">
        <v>477</v>
      </c>
      <c r="E191" s="130" t="s">
        <v>477</v>
      </c>
      <c r="F191" s="130">
        <v>3.3170000000000002</v>
      </c>
      <c r="G191" s="130" t="s">
        <v>477</v>
      </c>
      <c r="H191" s="130" t="s">
        <v>477</v>
      </c>
      <c r="I191" s="130" t="s">
        <v>477</v>
      </c>
      <c r="J191" s="130">
        <v>0</v>
      </c>
      <c r="K191" s="74" t="s">
        <v>1970</v>
      </c>
      <c r="L191" t="str">
        <f>CONCATENATE(MONTH(A191),".",YEAR(A191))</f>
        <v>8.2034</v>
      </c>
    </row>
    <row r="192" spans="1:12" ht="15.75" thickBot="1">
      <c r="A192" s="73" t="s">
        <v>656</v>
      </c>
      <c r="B192" s="127"/>
      <c r="C192" s="129"/>
      <c r="D192" s="131"/>
      <c r="E192" s="131"/>
      <c r="F192" s="131"/>
      <c r="G192" s="131"/>
      <c r="H192" s="131"/>
      <c r="I192" s="131"/>
      <c r="J192" s="131"/>
      <c r="K192" s="158">
        <v>46289.534217743058</v>
      </c>
    </row>
    <row r="193" spans="1:12">
      <c r="A193" s="155">
        <v>49188.00000482639</v>
      </c>
      <c r="B193" s="132" t="s">
        <v>756</v>
      </c>
      <c r="C193" s="134"/>
      <c r="D193" s="136" t="s">
        <v>477</v>
      </c>
      <c r="E193" s="136" t="s">
        <v>477</v>
      </c>
      <c r="F193" s="136">
        <v>3.3319999999999999</v>
      </c>
      <c r="G193" s="136" t="s">
        <v>477</v>
      </c>
      <c r="H193" s="136" t="s">
        <v>477</v>
      </c>
      <c r="I193" s="136" t="s">
        <v>477</v>
      </c>
      <c r="J193" s="136">
        <v>0</v>
      </c>
      <c r="K193" s="80" t="s">
        <v>1970</v>
      </c>
      <c r="L193" t="str">
        <f>CONCATENATE(MONTH(A193),".",YEAR(A193))</f>
        <v>9.2034</v>
      </c>
    </row>
    <row r="194" spans="1:12" ht="15.75" thickBot="1">
      <c r="A194" s="78" t="s">
        <v>657</v>
      </c>
      <c r="B194" s="133"/>
      <c r="C194" s="135"/>
      <c r="D194" s="137"/>
      <c r="E194" s="137"/>
      <c r="F194" s="137"/>
      <c r="G194" s="137"/>
      <c r="H194" s="137"/>
      <c r="I194" s="137"/>
      <c r="J194" s="137"/>
      <c r="K194" s="156">
        <v>46289.534218726854</v>
      </c>
    </row>
    <row r="195" spans="1:12">
      <c r="A195" s="157">
        <v>49218.000005810187</v>
      </c>
      <c r="B195" s="126" t="s">
        <v>756</v>
      </c>
      <c r="C195" s="128"/>
      <c r="D195" s="130" t="s">
        <v>477</v>
      </c>
      <c r="E195" s="130" t="s">
        <v>477</v>
      </c>
      <c r="F195" s="130">
        <v>3.3780000000000001</v>
      </c>
      <c r="G195" s="130" t="s">
        <v>477</v>
      </c>
      <c r="H195" s="130" t="s">
        <v>477</v>
      </c>
      <c r="I195" s="130" t="s">
        <v>477</v>
      </c>
      <c r="J195" s="130">
        <v>0</v>
      </c>
      <c r="K195" s="74" t="s">
        <v>1970</v>
      </c>
      <c r="L195" t="str">
        <f>CONCATENATE(MONTH(A195),".",YEAR(A195))</f>
        <v>10.2034</v>
      </c>
    </row>
    <row r="196" spans="1:12" ht="15.75" thickBot="1">
      <c r="A196" s="73" t="s">
        <v>658</v>
      </c>
      <c r="B196" s="127"/>
      <c r="C196" s="129"/>
      <c r="D196" s="131"/>
      <c r="E196" s="131"/>
      <c r="F196" s="131"/>
      <c r="G196" s="131"/>
      <c r="H196" s="131"/>
      <c r="I196" s="131"/>
      <c r="J196" s="131"/>
      <c r="K196" s="158">
        <v>46289.534219756948</v>
      </c>
    </row>
    <row r="197" spans="1:12">
      <c r="A197" s="155">
        <v>49249.000006840281</v>
      </c>
      <c r="B197" s="132" t="s">
        <v>756</v>
      </c>
      <c r="C197" s="134"/>
      <c r="D197" s="136" t="s">
        <v>477</v>
      </c>
      <c r="E197" s="136" t="s">
        <v>477</v>
      </c>
      <c r="F197" s="136">
        <v>3.6179999999999999</v>
      </c>
      <c r="G197" s="136" t="s">
        <v>477</v>
      </c>
      <c r="H197" s="136" t="s">
        <v>477</v>
      </c>
      <c r="I197" s="136" t="s">
        <v>477</v>
      </c>
      <c r="J197" s="136">
        <v>0</v>
      </c>
      <c r="K197" s="80" t="s">
        <v>1970</v>
      </c>
      <c r="L197" t="str">
        <f>CONCATENATE(MONTH(A197),".",YEAR(A197))</f>
        <v>11.2034</v>
      </c>
    </row>
    <row r="198" spans="1:12" ht="15.75" thickBot="1">
      <c r="A198" s="78" t="s">
        <v>659</v>
      </c>
      <c r="B198" s="133"/>
      <c r="C198" s="135"/>
      <c r="D198" s="137"/>
      <c r="E198" s="137"/>
      <c r="F198" s="137"/>
      <c r="G198" s="137"/>
      <c r="H198" s="137"/>
      <c r="I198" s="137"/>
      <c r="J198" s="137"/>
      <c r="K198" s="156">
        <v>46289.53422079861</v>
      </c>
    </row>
    <row r="199" spans="1:12">
      <c r="A199" s="157">
        <v>49279.000007893519</v>
      </c>
      <c r="B199" s="126" t="s">
        <v>756</v>
      </c>
      <c r="C199" s="128"/>
      <c r="D199" s="130" t="s">
        <v>477</v>
      </c>
      <c r="E199" s="130" t="s">
        <v>477</v>
      </c>
      <c r="F199" s="130">
        <v>4.0179999999999998</v>
      </c>
      <c r="G199" s="130" t="s">
        <v>477</v>
      </c>
      <c r="H199" s="130" t="s">
        <v>477</v>
      </c>
      <c r="I199" s="130" t="s">
        <v>477</v>
      </c>
      <c r="J199" s="130">
        <v>0</v>
      </c>
      <c r="K199" s="74" t="s">
        <v>1970</v>
      </c>
      <c r="L199" t="str">
        <f>CONCATENATE(MONTH(A199),".",YEAR(A199))</f>
        <v>12.2034</v>
      </c>
    </row>
    <row r="200" spans="1:12" ht="15.75" thickBot="1">
      <c r="A200" s="73" t="s">
        <v>660</v>
      </c>
      <c r="B200" s="127"/>
      <c r="C200" s="129"/>
      <c r="D200" s="131"/>
      <c r="E200" s="131"/>
      <c r="F200" s="131"/>
      <c r="G200" s="131"/>
      <c r="H200" s="131"/>
      <c r="I200" s="131"/>
      <c r="J200" s="131"/>
      <c r="K200" s="158">
        <v>46289.534222407405</v>
      </c>
    </row>
    <row r="201" spans="1:12">
      <c r="A201" s="155">
        <v>49310.000009502313</v>
      </c>
      <c r="B201" s="132" t="s">
        <v>756</v>
      </c>
      <c r="C201" s="134"/>
      <c r="D201" s="136" t="s">
        <v>477</v>
      </c>
      <c r="E201" s="136" t="s">
        <v>477</v>
      </c>
      <c r="F201" s="136">
        <v>4.2430000000000003</v>
      </c>
      <c r="G201" s="136" t="s">
        <v>477</v>
      </c>
      <c r="H201" s="136" t="s">
        <v>477</v>
      </c>
      <c r="I201" s="136" t="s">
        <v>477</v>
      </c>
      <c r="J201" s="136">
        <v>0</v>
      </c>
      <c r="K201" s="80" t="s">
        <v>1970</v>
      </c>
      <c r="L201" t="str">
        <f>CONCATENATE(MONTH(A201),".",YEAR(A201))</f>
        <v>1.2035</v>
      </c>
    </row>
    <row r="202" spans="1:12" ht="15.75" thickBot="1">
      <c r="A202" s="78" t="s">
        <v>729</v>
      </c>
      <c r="B202" s="133"/>
      <c r="C202" s="135"/>
      <c r="D202" s="137"/>
      <c r="E202" s="137"/>
      <c r="F202" s="137"/>
      <c r="G202" s="137"/>
      <c r="H202" s="137"/>
      <c r="I202" s="137"/>
      <c r="J202" s="137"/>
      <c r="K202" s="156">
        <v>46289.534224108793</v>
      </c>
    </row>
    <row r="203" spans="1:12">
      <c r="A203" s="157">
        <v>49341.000011192133</v>
      </c>
      <c r="B203" s="126" t="s">
        <v>756</v>
      </c>
      <c r="C203" s="128"/>
      <c r="D203" s="130" t="s">
        <v>477</v>
      </c>
      <c r="E203" s="130" t="s">
        <v>477</v>
      </c>
      <c r="F203" s="130">
        <v>3.9750000000000001</v>
      </c>
      <c r="G203" s="130" t="s">
        <v>477</v>
      </c>
      <c r="H203" s="130" t="s">
        <v>477</v>
      </c>
      <c r="I203" s="130" t="s">
        <v>477</v>
      </c>
      <c r="J203" s="130">
        <v>0</v>
      </c>
      <c r="K203" s="74" t="s">
        <v>1970</v>
      </c>
      <c r="L203" t="str">
        <f>CONCATENATE(MONTH(A203),".",YEAR(A203))</f>
        <v>2.2035</v>
      </c>
    </row>
    <row r="204" spans="1:12" ht="15.75" thickBot="1">
      <c r="A204" s="73" t="s">
        <v>730</v>
      </c>
      <c r="B204" s="127"/>
      <c r="C204" s="129"/>
      <c r="D204" s="131"/>
      <c r="E204" s="131"/>
      <c r="F204" s="131"/>
      <c r="G204" s="131"/>
      <c r="H204" s="131"/>
      <c r="I204" s="131"/>
      <c r="J204" s="131"/>
      <c r="K204" s="158">
        <v>46289.534225023148</v>
      </c>
    </row>
    <row r="205" spans="1:12">
      <c r="A205" s="155">
        <v>49369.00000054398</v>
      </c>
      <c r="B205" s="132" t="s">
        <v>756</v>
      </c>
      <c r="C205" s="134"/>
      <c r="D205" s="136" t="s">
        <v>477</v>
      </c>
      <c r="E205" s="136" t="s">
        <v>477</v>
      </c>
      <c r="F205" s="136">
        <v>3.5449999999999999</v>
      </c>
      <c r="G205" s="136" t="s">
        <v>477</v>
      </c>
      <c r="H205" s="136" t="s">
        <v>477</v>
      </c>
      <c r="I205" s="136" t="s">
        <v>477</v>
      </c>
      <c r="J205" s="136">
        <v>0</v>
      </c>
      <c r="K205" s="80" t="s">
        <v>1970</v>
      </c>
      <c r="L205" t="str">
        <f>CONCATENATE(MONTH(A205),".",YEAR(A205))</f>
        <v>3.2035</v>
      </c>
    </row>
    <row r="206" spans="1:12" ht="15.75" thickBot="1">
      <c r="A206" s="78" t="s">
        <v>731</v>
      </c>
      <c r="B206" s="133"/>
      <c r="C206" s="135"/>
      <c r="D206" s="137"/>
      <c r="E206" s="137"/>
      <c r="F206" s="137"/>
      <c r="G206" s="137"/>
      <c r="H206" s="137"/>
      <c r="I206" s="137"/>
      <c r="J206" s="137"/>
      <c r="K206" s="156">
        <v>46289.534226122683</v>
      </c>
    </row>
    <row r="207" spans="1:12">
      <c r="A207" s="157">
        <v>49400.000001666667</v>
      </c>
      <c r="B207" s="126" t="s">
        <v>756</v>
      </c>
      <c r="C207" s="128"/>
      <c r="D207" s="130" t="s">
        <v>477</v>
      </c>
      <c r="E207" s="130" t="s">
        <v>477</v>
      </c>
      <c r="F207" s="130">
        <v>3.1549999999999998</v>
      </c>
      <c r="G207" s="130" t="s">
        <v>477</v>
      </c>
      <c r="H207" s="130" t="s">
        <v>477</v>
      </c>
      <c r="I207" s="130" t="s">
        <v>477</v>
      </c>
      <c r="J207" s="130">
        <v>0</v>
      </c>
      <c r="K207" s="74" t="s">
        <v>1970</v>
      </c>
      <c r="L207" t="str">
        <f>CONCATENATE(MONTH(A207),".",YEAR(A207))</f>
        <v>4.2035</v>
      </c>
    </row>
    <row r="208" spans="1:12" ht="15.75" thickBot="1">
      <c r="A208" s="73" t="s">
        <v>732</v>
      </c>
      <c r="B208" s="127"/>
      <c r="C208" s="129"/>
      <c r="D208" s="131"/>
      <c r="E208" s="131"/>
      <c r="F208" s="131"/>
      <c r="G208" s="131"/>
      <c r="H208" s="131"/>
      <c r="I208" s="131"/>
      <c r="J208" s="131"/>
      <c r="K208" s="158">
        <v>46289.534227465279</v>
      </c>
    </row>
    <row r="209" spans="1:12">
      <c r="A209" s="155">
        <v>49430.000002974535</v>
      </c>
      <c r="B209" s="132" t="s">
        <v>756</v>
      </c>
      <c r="C209" s="134"/>
      <c r="D209" s="136" t="s">
        <v>477</v>
      </c>
      <c r="E209" s="136" t="s">
        <v>477</v>
      </c>
      <c r="F209" s="136">
        <v>3.133</v>
      </c>
      <c r="G209" s="136" t="s">
        <v>477</v>
      </c>
      <c r="H209" s="136" t="s">
        <v>477</v>
      </c>
      <c r="I209" s="136" t="s">
        <v>477</v>
      </c>
      <c r="J209" s="136">
        <v>0</v>
      </c>
      <c r="K209" s="80" t="s">
        <v>1970</v>
      </c>
      <c r="L209" t="str">
        <f>CONCATENATE(MONTH(A209),".",YEAR(A209))</f>
        <v>5.2035</v>
      </c>
    </row>
    <row r="210" spans="1:12" ht="15.75" thickBot="1">
      <c r="A210" s="78" t="s">
        <v>733</v>
      </c>
      <c r="B210" s="133"/>
      <c r="C210" s="135"/>
      <c r="D210" s="137"/>
      <c r="E210" s="137"/>
      <c r="F210" s="137"/>
      <c r="G210" s="137"/>
      <c r="H210" s="137"/>
      <c r="I210" s="137"/>
      <c r="J210" s="137"/>
      <c r="K210" s="156">
        <v>46289.534228703706</v>
      </c>
    </row>
    <row r="211" spans="1:12">
      <c r="A211" s="157">
        <v>49461.000004201385</v>
      </c>
      <c r="B211" s="126" t="s">
        <v>756</v>
      </c>
      <c r="C211" s="128"/>
      <c r="D211" s="130" t="s">
        <v>477</v>
      </c>
      <c r="E211" s="130" t="s">
        <v>477</v>
      </c>
      <c r="F211" s="130">
        <v>3.1680000000000001</v>
      </c>
      <c r="G211" s="130" t="s">
        <v>477</v>
      </c>
      <c r="H211" s="130" t="s">
        <v>477</v>
      </c>
      <c r="I211" s="130" t="s">
        <v>477</v>
      </c>
      <c r="J211" s="130">
        <v>0</v>
      </c>
      <c r="K211" s="74" t="s">
        <v>1970</v>
      </c>
      <c r="L211" t="str">
        <f>CONCATENATE(MONTH(A211),".",YEAR(A211))</f>
        <v>6.2035</v>
      </c>
    </row>
    <row r="212" spans="1:12" ht="15.75" thickBot="1">
      <c r="A212" s="73" t="s">
        <v>734</v>
      </c>
      <c r="B212" s="127"/>
      <c r="C212" s="129"/>
      <c r="D212" s="131"/>
      <c r="E212" s="131"/>
      <c r="F212" s="131"/>
      <c r="G212" s="131"/>
      <c r="H212" s="131"/>
      <c r="I212" s="131"/>
      <c r="J212" s="131"/>
      <c r="K212" s="158">
        <v>46289.534229803241</v>
      </c>
    </row>
    <row r="213" spans="1:12">
      <c r="A213" s="155">
        <v>49491.000005312497</v>
      </c>
      <c r="B213" s="132" t="s">
        <v>756</v>
      </c>
      <c r="C213" s="134"/>
      <c r="D213" s="136" t="s">
        <v>477</v>
      </c>
      <c r="E213" s="136" t="s">
        <v>477</v>
      </c>
      <c r="F213" s="136">
        <v>3.2080000000000002</v>
      </c>
      <c r="G213" s="136" t="s">
        <v>477</v>
      </c>
      <c r="H213" s="136" t="s">
        <v>477</v>
      </c>
      <c r="I213" s="136" t="s">
        <v>477</v>
      </c>
      <c r="J213" s="136">
        <v>0</v>
      </c>
      <c r="K213" s="80" t="s">
        <v>1970</v>
      </c>
      <c r="L213" t="str">
        <f>CONCATENATE(MONTH(A213),".",YEAR(A213))</f>
        <v>7.2035</v>
      </c>
    </row>
    <row r="214" spans="1:12" ht="15.75" thickBot="1">
      <c r="A214" s="78" t="s">
        <v>735</v>
      </c>
      <c r="B214" s="133"/>
      <c r="C214" s="135"/>
      <c r="D214" s="137"/>
      <c r="E214" s="137"/>
      <c r="F214" s="137"/>
      <c r="G214" s="137"/>
      <c r="H214" s="137"/>
      <c r="I214" s="137"/>
      <c r="J214" s="137"/>
      <c r="K214" s="156">
        <v>46289.534230775462</v>
      </c>
    </row>
    <row r="215" spans="1:12">
      <c r="A215" s="157">
        <v>49522.00000630787</v>
      </c>
      <c r="B215" s="126" t="s">
        <v>756</v>
      </c>
      <c r="C215" s="128"/>
      <c r="D215" s="130" t="s">
        <v>477</v>
      </c>
      <c r="E215" s="130" t="s">
        <v>477</v>
      </c>
      <c r="F215" s="130">
        <v>3.2480000000000002</v>
      </c>
      <c r="G215" s="130" t="s">
        <v>477</v>
      </c>
      <c r="H215" s="130" t="s">
        <v>477</v>
      </c>
      <c r="I215" s="130" t="s">
        <v>477</v>
      </c>
      <c r="J215" s="130">
        <v>0</v>
      </c>
      <c r="K215" s="74" t="s">
        <v>1970</v>
      </c>
      <c r="L215" t="str">
        <f>CONCATENATE(MONTH(A215),".",YEAR(A215))</f>
        <v>8.2035</v>
      </c>
    </row>
    <row r="216" spans="1:12" ht="15.75" thickBot="1">
      <c r="A216" s="73" t="s">
        <v>736</v>
      </c>
      <c r="B216" s="127"/>
      <c r="C216" s="129"/>
      <c r="D216" s="131"/>
      <c r="E216" s="131"/>
      <c r="F216" s="131"/>
      <c r="G216" s="131"/>
      <c r="H216" s="131"/>
      <c r="I216" s="131"/>
      <c r="J216" s="131"/>
      <c r="K216" s="158">
        <v>46289.534231898149</v>
      </c>
    </row>
    <row r="217" spans="1:12">
      <c r="A217" s="155">
        <v>49553.000007407405</v>
      </c>
      <c r="B217" s="132" t="s">
        <v>756</v>
      </c>
      <c r="C217" s="134"/>
      <c r="D217" s="136" t="s">
        <v>477</v>
      </c>
      <c r="E217" s="136" t="s">
        <v>477</v>
      </c>
      <c r="F217" s="136">
        <v>3.2629999999999999</v>
      </c>
      <c r="G217" s="136" t="s">
        <v>477</v>
      </c>
      <c r="H217" s="136" t="s">
        <v>477</v>
      </c>
      <c r="I217" s="136" t="s">
        <v>477</v>
      </c>
      <c r="J217" s="136">
        <v>0</v>
      </c>
      <c r="K217" s="80" t="s">
        <v>1970</v>
      </c>
      <c r="L217" t="str">
        <f>CONCATENATE(MONTH(A217),".",YEAR(A217))</f>
        <v>9.2035</v>
      </c>
    </row>
    <row r="218" spans="1:12" ht="15.75" thickBot="1">
      <c r="A218" s="78" t="s">
        <v>737</v>
      </c>
      <c r="B218" s="133"/>
      <c r="C218" s="135"/>
      <c r="D218" s="137"/>
      <c r="E218" s="137"/>
      <c r="F218" s="137"/>
      <c r="G218" s="137"/>
      <c r="H218" s="137"/>
      <c r="I218" s="137"/>
      <c r="J218" s="137"/>
      <c r="K218" s="156">
        <v>46289.534232916667</v>
      </c>
    </row>
    <row r="219" spans="1:12">
      <c r="A219" s="157">
        <v>49583.000008402778</v>
      </c>
      <c r="B219" s="126" t="s">
        <v>756</v>
      </c>
      <c r="C219" s="128"/>
      <c r="D219" s="130" t="s">
        <v>477</v>
      </c>
      <c r="E219" s="130" t="s">
        <v>477</v>
      </c>
      <c r="F219" s="130">
        <v>3.3090000000000002</v>
      </c>
      <c r="G219" s="130" t="s">
        <v>477</v>
      </c>
      <c r="H219" s="130" t="s">
        <v>477</v>
      </c>
      <c r="I219" s="130" t="s">
        <v>477</v>
      </c>
      <c r="J219" s="130">
        <v>0</v>
      </c>
      <c r="K219" s="74" t="s">
        <v>1970</v>
      </c>
      <c r="L219" t="str">
        <f>CONCATENATE(MONTH(A219),".",YEAR(A219))</f>
        <v>10.2035</v>
      </c>
    </row>
    <row r="220" spans="1:12" ht="15.75" thickBot="1">
      <c r="A220" s="73" t="s">
        <v>738</v>
      </c>
      <c r="B220" s="127"/>
      <c r="C220" s="129"/>
      <c r="D220" s="131"/>
      <c r="E220" s="131"/>
      <c r="F220" s="131"/>
      <c r="G220" s="131"/>
      <c r="H220" s="131"/>
      <c r="I220" s="131"/>
      <c r="J220" s="131"/>
      <c r="K220" s="158">
        <v>46289.534234398147</v>
      </c>
    </row>
    <row r="221" spans="1:12">
      <c r="A221" s="155">
        <v>49614.00000994213</v>
      </c>
      <c r="B221" s="132" t="s">
        <v>756</v>
      </c>
      <c r="C221" s="134"/>
      <c r="D221" s="136" t="s">
        <v>477</v>
      </c>
      <c r="E221" s="136" t="s">
        <v>477</v>
      </c>
      <c r="F221" s="136">
        <v>3.5089999999999999</v>
      </c>
      <c r="G221" s="136" t="s">
        <v>477</v>
      </c>
      <c r="H221" s="136" t="s">
        <v>477</v>
      </c>
      <c r="I221" s="136" t="s">
        <v>477</v>
      </c>
      <c r="J221" s="136">
        <v>0</v>
      </c>
      <c r="K221" s="80" t="s">
        <v>1970</v>
      </c>
      <c r="L221" t="str">
        <f>CONCATENATE(MONTH(A221),".",YEAR(A221))</f>
        <v>11.2035</v>
      </c>
    </row>
    <row r="222" spans="1:12" ht="15.75" thickBot="1">
      <c r="A222" s="78" t="s">
        <v>739</v>
      </c>
      <c r="B222" s="133"/>
      <c r="C222" s="135"/>
      <c r="D222" s="137"/>
      <c r="E222" s="137"/>
      <c r="F222" s="137"/>
      <c r="G222" s="137"/>
      <c r="H222" s="137"/>
      <c r="I222" s="137"/>
      <c r="J222" s="137"/>
      <c r="K222" s="156">
        <v>46289.534235451392</v>
      </c>
    </row>
    <row r="223" spans="1:12">
      <c r="A223" s="157">
        <v>49644.000010960648</v>
      </c>
      <c r="B223" s="126" t="s">
        <v>756</v>
      </c>
      <c r="C223" s="128"/>
      <c r="D223" s="130" t="s">
        <v>477</v>
      </c>
      <c r="E223" s="130" t="s">
        <v>477</v>
      </c>
      <c r="F223" s="130">
        <v>3.819</v>
      </c>
      <c r="G223" s="130" t="s">
        <v>477</v>
      </c>
      <c r="H223" s="130" t="s">
        <v>477</v>
      </c>
      <c r="I223" s="130" t="s">
        <v>477</v>
      </c>
      <c r="J223" s="130">
        <v>0</v>
      </c>
      <c r="K223" s="74" t="s">
        <v>1970</v>
      </c>
      <c r="L223" t="str">
        <f>CONCATENATE(MONTH(A223),".",YEAR(A223))</f>
        <v>12.2035</v>
      </c>
    </row>
    <row r="224" spans="1:12" ht="15.75" thickBot="1">
      <c r="A224" s="73" t="s">
        <v>740</v>
      </c>
      <c r="B224" s="127"/>
      <c r="C224" s="129"/>
      <c r="D224" s="131"/>
      <c r="E224" s="131"/>
      <c r="F224" s="131"/>
      <c r="G224" s="131"/>
      <c r="H224" s="131"/>
      <c r="I224" s="131"/>
      <c r="J224" s="131"/>
      <c r="K224" s="158">
        <v>46289.534236342595</v>
      </c>
    </row>
    <row r="225" spans="1:12">
      <c r="A225" s="155">
        <v>49675.000000300926</v>
      </c>
      <c r="B225" s="132" t="s">
        <v>756</v>
      </c>
      <c r="C225" s="134"/>
      <c r="D225" s="136" t="s">
        <v>477</v>
      </c>
      <c r="E225" s="136" t="s">
        <v>477</v>
      </c>
      <c r="F225" s="136">
        <v>4.0890000000000004</v>
      </c>
      <c r="G225" s="136" t="s">
        <v>477</v>
      </c>
      <c r="H225" s="136" t="s">
        <v>477</v>
      </c>
      <c r="I225" s="136" t="s">
        <v>477</v>
      </c>
      <c r="J225" s="136">
        <v>0</v>
      </c>
      <c r="K225" s="80" t="s">
        <v>1970</v>
      </c>
      <c r="L225" t="str">
        <f>CONCATENATE(MONTH(A225),".",YEAR(A225))</f>
        <v>1.2036</v>
      </c>
    </row>
    <row r="226" spans="1:12" ht="15.75" thickBot="1">
      <c r="A226" s="78" t="s">
        <v>741</v>
      </c>
      <c r="B226" s="133"/>
      <c r="C226" s="135"/>
      <c r="D226" s="137"/>
      <c r="E226" s="137"/>
      <c r="F226" s="137"/>
      <c r="G226" s="137"/>
      <c r="H226" s="137"/>
      <c r="I226" s="137"/>
      <c r="J226" s="137"/>
      <c r="K226" s="156">
        <v>46289.534242245369</v>
      </c>
    </row>
    <row r="227" spans="1:12">
      <c r="A227" s="157">
        <v>49706.000006180555</v>
      </c>
      <c r="B227" s="126" t="s">
        <v>756</v>
      </c>
      <c r="C227" s="128"/>
      <c r="D227" s="130" t="s">
        <v>477</v>
      </c>
      <c r="E227" s="130" t="s">
        <v>477</v>
      </c>
      <c r="F227" s="130">
        <v>3.9089999999999998</v>
      </c>
      <c r="G227" s="130" t="s">
        <v>477</v>
      </c>
      <c r="H227" s="130" t="s">
        <v>477</v>
      </c>
      <c r="I227" s="130" t="s">
        <v>477</v>
      </c>
      <c r="J227" s="130">
        <v>0</v>
      </c>
      <c r="K227" s="74" t="s">
        <v>1970</v>
      </c>
      <c r="L227" t="str">
        <f>CONCATENATE(MONTH(A227),".",YEAR(A227))</f>
        <v>2.2036</v>
      </c>
    </row>
    <row r="228" spans="1:12" ht="15.75" thickBot="1">
      <c r="A228" s="73" t="s">
        <v>742</v>
      </c>
      <c r="B228" s="127"/>
      <c r="C228" s="129"/>
      <c r="D228" s="131"/>
      <c r="E228" s="131"/>
      <c r="F228" s="131"/>
      <c r="G228" s="131"/>
      <c r="H228" s="131"/>
      <c r="I228" s="131"/>
      <c r="J228" s="131"/>
      <c r="K228" s="158">
        <v>46289.534243530092</v>
      </c>
    </row>
    <row r="229" spans="1:12">
      <c r="A229" s="155">
        <v>49735.000007465278</v>
      </c>
      <c r="B229" s="132" t="s">
        <v>756</v>
      </c>
      <c r="C229" s="134"/>
      <c r="D229" s="136" t="s">
        <v>477</v>
      </c>
      <c r="E229" s="136" t="s">
        <v>477</v>
      </c>
      <c r="F229" s="136">
        <v>3.6389999999999998</v>
      </c>
      <c r="G229" s="136" t="s">
        <v>477</v>
      </c>
      <c r="H229" s="136" t="s">
        <v>477</v>
      </c>
      <c r="I229" s="136" t="s">
        <v>477</v>
      </c>
      <c r="J229" s="136">
        <v>0</v>
      </c>
      <c r="K229" s="80" t="s">
        <v>1970</v>
      </c>
      <c r="L229" t="str">
        <f>CONCATENATE(MONTH(A229),".",YEAR(A229))</f>
        <v>3.2036</v>
      </c>
    </row>
    <row r="230" spans="1:12" ht="15.75" thickBot="1">
      <c r="A230" s="78" t="s">
        <v>743</v>
      </c>
      <c r="B230" s="133"/>
      <c r="C230" s="135"/>
      <c r="D230" s="137"/>
      <c r="E230" s="137"/>
      <c r="F230" s="137"/>
      <c r="G230" s="137"/>
      <c r="H230" s="137"/>
      <c r="I230" s="137"/>
      <c r="J230" s="137"/>
      <c r="K230" s="156">
        <v>46289.534244861112</v>
      </c>
    </row>
    <row r="231" spans="1:12">
      <c r="A231" s="157">
        <v>49766.000008796298</v>
      </c>
      <c r="B231" s="126" t="s">
        <v>756</v>
      </c>
      <c r="C231" s="128"/>
      <c r="D231" s="130" t="s">
        <v>477</v>
      </c>
      <c r="E231" s="130" t="s">
        <v>477</v>
      </c>
      <c r="F231" s="130">
        <v>3.3090000000000002</v>
      </c>
      <c r="G231" s="130" t="s">
        <v>477</v>
      </c>
      <c r="H231" s="130" t="s">
        <v>477</v>
      </c>
      <c r="I231" s="130" t="s">
        <v>477</v>
      </c>
      <c r="J231" s="130">
        <v>0</v>
      </c>
      <c r="K231" s="74" t="s">
        <v>1970</v>
      </c>
      <c r="L231" t="str">
        <f>CONCATENATE(MONTH(A231),".",YEAR(A231))</f>
        <v>4.2036</v>
      </c>
    </row>
    <row r="232" spans="1:12" ht="15.75" thickBot="1">
      <c r="A232" s="73" t="s">
        <v>744</v>
      </c>
      <c r="B232" s="127"/>
      <c r="C232" s="129"/>
      <c r="D232" s="131"/>
      <c r="E232" s="131"/>
      <c r="F232" s="131"/>
      <c r="G232" s="131"/>
      <c r="H232" s="131"/>
      <c r="I232" s="131"/>
      <c r="J232" s="131"/>
      <c r="K232" s="158">
        <v>46289.534245856485</v>
      </c>
    </row>
    <row r="233" spans="1:12">
      <c r="A233" s="155">
        <v>49796.000009780095</v>
      </c>
      <c r="B233" s="132" t="s">
        <v>756</v>
      </c>
      <c r="C233" s="134"/>
      <c r="D233" s="136" t="s">
        <v>477</v>
      </c>
      <c r="E233" s="136" t="s">
        <v>477</v>
      </c>
      <c r="F233" s="136">
        <v>3.2869999999999999</v>
      </c>
      <c r="G233" s="136" t="s">
        <v>477</v>
      </c>
      <c r="H233" s="136" t="s">
        <v>477</v>
      </c>
      <c r="I233" s="136" t="s">
        <v>477</v>
      </c>
      <c r="J233" s="136">
        <v>0</v>
      </c>
      <c r="K233" s="80" t="s">
        <v>1970</v>
      </c>
      <c r="L233" t="str">
        <f>CONCATENATE(MONTH(A233),".",YEAR(A233))</f>
        <v>5.2036</v>
      </c>
    </row>
    <row r="234" spans="1:12" ht="15.75" thickBot="1">
      <c r="A234" s="78" t="s">
        <v>745</v>
      </c>
      <c r="B234" s="133"/>
      <c r="C234" s="135"/>
      <c r="D234" s="137"/>
      <c r="E234" s="137"/>
      <c r="F234" s="137"/>
      <c r="G234" s="137"/>
      <c r="H234" s="137"/>
      <c r="I234" s="137"/>
      <c r="J234" s="137"/>
      <c r="K234" s="156">
        <v>46289.534246898147</v>
      </c>
    </row>
    <row r="235" spans="1:12">
      <c r="A235" s="157">
        <v>49827.000010844909</v>
      </c>
      <c r="B235" s="126" t="s">
        <v>756</v>
      </c>
      <c r="C235" s="128"/>
      <c r="D235" s="130" t="s">
        <v>477</v>
      </c>
      <c r="E235" s="130" t="s">
        <v>477</v>
      </c>
      <c r="F235" s="130">
        <v>3.327</v>
      </c>
      <c r="G235" s="130" t="s">
        <v>477</v>
      </c>
      <c r="H235" s="130" t="s">
        <v>477</v>
      </c>
      <c r="I235" s="130" t="s">
        <v>477</v>
      </c>
      <c r="J235" s="130">
        <v>0</v>
      </c>
      <c r="K235" s="74" t="s">
        <v>1970</v>
      </c>
      <c r="L235" t="str">
        <f>CONCATENATE(MONTH(A235),".",YEAR(A235))</f>
        <v>6.2036</v>
      </c>
    </row>
    <row r="236" spans="1:12" ht="15.75" thickBot="1">
      <c r="A236" s="73" t="s">
        <v>746</v>
      </c>
      <c r="B236" s="127"/>
      <c r="C236" s="129"/>
      <c r="D236" s="131"/>
      <c r="E236" s="131"/>
      <c r="F236" s="131"/>
      <c r="G236" s="131"/>
      <c r="H236" s="131"/>
      <c r="I236" s="131"/>
      <c r="J236" s="131"/>
      <c r="K236" s="158">
        <v>46289.534248009259</v>
      </c>
    </row>
    <row r="237" spans="1:12">
      <c r="A237" s="155">
        <v>49857.000000370368</v>
      </c>
      <c r="B237" s="132" t="s">
        <v>756</v>
      </c>
      <c r="C237" s="134"/>
      <c r="D237" s="136" t="s">
        <v>477</v>
      </c>
      <c r="E237" s="136" t="s">
        <v>477</v>
      </c>
      <c r="F237" s="136">
        <v>3.367</v>
      </c>
      <c r="G237" s="136" t="s">
        <v>477</v>
      </c>
      <c r="H237" s="136" t="s">
        <v>477</v>
      </c>
      <c r="I237" s="136" t="s">
        <v>477</v>
      </c>
      <c r="J237" s="136">
        <v>0</v>
      </c>
      <c r="K237" s="80" t="s">
        <v>1970</v>
      </c>
      <c r="L237" t="str">
        <f>CONCATENATE(MONTH(A237),".",YEAR(A237))</f>
        <v>7.2036</v>
      </c>
    </row>
    <row r="238" spans="1:12" ht="15.75" thickBot="1">
      <c r="A238" s="78" t="s">
        <v>747</v>
      </c>
      <c r="B238" s="133"/>
      <c r="C238" s="135"/>
      <c r="D238" s="137"/>
      <c r="E238" s="137"/>
      <c r="F238" s="137"/>
      <c r="G238" s="137"/>
      <c r="H238" s="137"/>
      <c r="I238" s="137"/>
      <c r="J238" s="137"/>
      <c r="K238" s="156">
        <v>46289.534248958335</v>
      </c>
    </row>
    <row r="239" spans="1:12">
      <c r="A239" s="157">
        <v>49888.000001319444</v>
      </c>
      <c r="B239" s="126" t="s">
        <v>756</v>
      </c>
      <c r="C239" s="128"/>
      <c r="D239" s="130" t="s">
        <v>477</v>
      </c>
      <c r="E239" s="130" t="s">
        <v>477</v>
      </c>
      <c r="F239" s="130">
        <v>3.407</v>
      </c>
      <c r="G239" s="130" t="s">
        <v>477</v>
      </c>
      <c r="H239" s="130" t="s">
        <v>477</v>
      </c>
      <c r="I239" s="130" t="s">
        <v>477</v>
      </c>
      <c r="J239" s="130">
        <v>0</v>
      </c>
      <c r="K239" s="74" t="s">
        <v>1970</v>
      </c>
      <c r="L239" t="str">
        <f>CONCATENATE(MONTH(A239),".",YEAR(A239))</f>
        <v>8.2036</v>
      </c>
    </row>
    <row r="240" spans="1:12" ht="15.75" thickBot="1">
      <c r="A240" s="73" t="s">
        <v>748</v>
      </c>
      <c r="B240" s="127"/>
      <c r="C240" s="129"/>
      <c r="D240" s="131"/>
      <c r="E240" s="131"/>
      <c r="F240" s="131"/>
      <c r="G240" s="131"/>
      <c r="H240" s="131"/>
      <c r="I240" s="131"/>
      <c r="J240" s="131"/>
      <c r="K240" s="158">
        <v>46289.534249756944</v>
      </c>
    </row>
    <row r="241" spans="1:12">
      <c r="A241" s="155">
        <v>49919.000002118053</v>
      </c>
      <c r="B241" s="132" t="s">
        <v>756</v>
      </c>
      <c r="C241" s="134"/>
      <c r="D241" s="136" t="s">
        <v>477</v>
      </c>
      <c r="E241" s="136" t="s">
        <v>477</v>
      </c>
      <c r="F241" s="136">
        <v>3.4220000000000002</v>
      </c>
      <c r="G241" s="136" t="s">
        <v>477</v>
      </c>
      <c r="H241" s="136" t="s">
        <v>477</v>
      </c>
      <c r="I241" s="136" t="s">
        <v>477</v>
      </c>
      <c r="J241" s="136">
        <v>0</v>
      </c>
      <c r="K241" s="80" t="s">
        <v>1970</v>
      </c>
      <c r="L241" t="str">
        <f>CONCATENATE(MONTH(A241),".",YEAR(A241))</f>
        <v>9.2036</v>
      </c>
    </row>
    <row r="242" spans="1:12" ht="15.75" thickBot="1">
      <c r="A242" s="78" t="s">
        <v>749</v>
      </c>
      <c r="B242" s="133"/>
      <c r="C242" s="135"/>
      <c r="D242" s="137"/>
      <c r="E242" s="137"/>
      <c r="F242" s="137"/>
      <c r="G242" s="137"/>
      <c r="H242" s="137"/>
      <c r="I242" s="137"/>
      <c r="J242" s="137"/>
      <c r="K242" s="156">
        <v>46289.534250752316</v>
      </c>
    </row>
    <row r="243" spans="1:12">
      <c r="A243" s="157">
        <v>49949.000003113426</v>
      </c>
      <c r="B243" s="126" t="s">
        <v>756</v>
      </c>
      <c r="C243" s="128"/>
      <c r="D243" s="130" t="s">
        <v>477</v>
      </c>
      <c r="E243" s="130" t="s">
        <v>477</v>
      </c>
      <c r="F243" s="130">
        <v>3.468</v>
      </c>
      <c r="G243" s="130" t="s">
        <v>477</v>
      </c>
      <c r="H243" s="130" t="s">
        <v>477</v>
      </c>
      <c r="I243" s="130" t="s">
        <v>477</v>
      </c>
      <c r="J243" s="130">
        <v>0</v>
      </c>
      <c r="K243" s="74" t="s">
        <v>1970</v>
      </c>
      <c r="L243" t="str">
        <f>CONCATENATE(MONTH(A243),".",YEAR(A243))</f>
        <v>10.2036</v>
      </c>
    </row>
    <row r="244" spans="1:12" ht="15.75" thickBot="1">
      <c r="A244" s="73" t="s">
        <v>750</v>
      </c>
      <c r="B244" s="127"/>
      <c r="C244" s="129"/>
      <c r="D244" s="131"/>
      <c r="E244" s="131"/>
      <c r="F244" s="131"/>
      <c r="G244" s="131"/>
      <c r="H244" s="131"/>
      <c r="I244" s="131"/>
      <c r="J244" s="131"/>
      <c r="K244" s="158">
        <v>46289.534251643519</v>
      </c>
    </row>
    <row r="245" spans="1:12">
      <c r="A245" s="155">
        <v>49980.000004004629</v>
      </c>
      <c r="B245" s="132" t="s">
        <v>756</v>
      </c>
      <c r="C245" s="134"/>
      <c r="D245" s="136" t="s">
        <v>477</v>
      </c>
      <c r="E245" s="136" t="s">
        <v>477</v>
      </c>
      <c r="F245" s="136">
        <v>3.6179999999999999</v>
      </c>
      <c r="G245" s="136" t="s">
        <v>477</v>
      </c>
      <c r="H245" s="136" t="s">
        <v>477</v>
      </c>
      <c r="I245" s="136" t="s">
        <v>477</v>
      </c>
      <c r="J245" s="136">
        <v>0</v>
      </c>
      <c r="K245" s="80" t="s">
        <v>1970</v>
      </c>
      <c r="L245" t="str">
        <f>CONCATENATE(MONTH(A245),".",YEAR(A245))</f>
        <v>11.2036</v>
      </c>
    </row>
    <row r="246" spans="1:12" ht="15.75" thickBot="1">
      <c r="A246" s="78" t="s">
        <v>751</v>
      </c>
      <c r="B246" s="133"/>
      <c r="C246" s="135"/>
      <c r="D246" s="137"/>
      <c r="E246" s="137"/>
      <c r="F246" s="137"/>
      <c r="G246" s="137"/>
      <c r="H246" s="137"/>
      <c r="I246" s="137"/>
      <c r="J246" s="137"/>
      <c r="K246" s="156">
        <v>46289.534252569443</v>
      </c>
    </row>
    <row r="247" spans="1:12">
      <c r="A247" s="157">
        <v>50010.000004942129</v>
      </c>
      <c r="B247" s="126" t="s">
        <v>756</v>
      </c>
      <c r="C247" s="128"/>
      <c r="D247" s="130" t="s">
        <v>477</v>
      </c>
      <c r="E247" s="130" t="s">
        <v>477</v>
      </c>
      <c r="F247" s="130">
        <v>3.8929999999999998</v>
      </c>
      <c r="G247" s="130" t="s">
        <v>477</v>
      </c>
      <c r="H247" s="130" t="s">
        <v>477</v>
      </c>
      <c r="I247" s="130" t="s">
        <v>477</v>
      </c>
      <c r="J247" s="130">
        <v>0</v>
      </c>
      <c r="K247" s="74" t="s">
        <v>1970</v>
      </c>
      <c r="L247" t="str">
        <f>CONCATENATE(MONTH(A247),".",YEAR(A247))</f>
        <v>12.2036</v>
      </c>
    </row>
    <row r="248" spans="1:12" ht="15.75" thickBot="1">
      <c r="A248" s="73" t="s">
        <v>752</v>
      </c>
      <c r="B248" s="127"/>
      <c r="C248" s="129"/>
      <c r="D248" s="131"/>
      <c r="E248" s="131"/>
      <c r="F248" s="131"/>
      <c r="G248" s="131"/>
      <c r="H248" s="131"/>
      <c r="I248" s="131"/>
      <c r="J248" s="131"/>
      <c r="K248" s="158">
        <v>46289.534253425925</v>
      </c>
    </row>
    <row r="249" spans="1:12">
      <c r="A249" s="155">
        <v>50041.000005775466</v>
      </c>
      <c r="B249" s="132" t="s">
        <v>756</v>
      </c>
      <c r="C249" s="134"/>
      <c r="D249" s="136" t="s">
        <v>477</v>
      </c>
      <c r="E249" s="136" t="s">
        <v>477</v>
      </c>
      <c r="F249" s="136">
        <v>4.1180000000000003</v>
      </c>
      <c r="G249" s="136" t="s">
        <v>477</v>
      </c>
      <c r="H249" s="136" t="s">
        <v>477</v>
      </c>
      <c r="I249" s="136" t="s">
        <v>477</v>
      </c>
      <c r="J249" s="136">
        <v>0</v>
      </c>
      <c r="K249" s="80" t="s">
        <v>1970</v>
      </c>
      <c r="L249" t="str">
        <f>CONCATENATE(MONTH(A249),".",YEAR(A249))</f>
        <v>1.2037</v>
      </c>
    </row>
    <row r="250" spans="1:12" ht="15.75" thickBot="1">
      <c r="A250" s="78" t="s">
        <v>757</v>
      </c>
      <c r="B250" s="133"/>
      <c r="C250" s="135"/>
      <c r="D250" s="137"/>
      <c r="E250" s="137"/>
      <c r="F250" s="137"/>
      <c r="G250" s="137"/>
      <c r="H250" s="137"/>
      <c r="I250" s="137"/>
      <c r="J250" s="137"/>
      <c r="K250" s="156">
        <v>46289.534254537037</v>
      </c>
    </row>
    <row r="251" spans="1:12">
      <c r="A251" s="157">
        <v>50072.000006898146</v>
      </c>
      <c r="B251" s="126" t="s">
        <v>756</v>
      </c>
      <c r="C251" s="128"/>
      <c r="D251" s="130" t="s">
        <v>477</v>
      </c>
      <c r="E251" s="130" t="s">
        <v>477</v>
      </c>
      <c r="F251" s="130">
        <v>3.968</v>
      </c>
      <c r="G251" s="130" t="s">
        <v>477</v>
      </c>
      <c r="H251" s="130" t="s">
        <v>477</v>
      </c>
      <c r="I251" s="130" t="s">
        <v>477</v>
      </c>
      <c r="J251" s="130">
        <v>0</v>
      </c>
      <c r="K251" s="74" t="s">
        <v>1970</v>
      </c>
      <c r="L251" t="str">
        <f>CONCATENATE(MONTH(A251),".",YEAR(A251))</f>
        <v>2.2037</v>
      </c>
    </row>
    <row r="252" spans="1:12" ht="15.75" thickBot="1">
      <c r="A252" s="73" t="s">
        <v>758</v>
      </c>
      <c r="B252" s="127"/>
      <c r="C252" s="129"/>
      <c r="D252" s="131"/>
      <c r="E252" s="131"/>
      <c r="F252" s="131"/>
      <c r="G252" s="131"/>
      <c r="H252" s="131"/>
      <c r="I252" s="131"/>
      <c r="J252" s="131"/>
      <c r="K252" s="158">
        <v>46289.534255925922</v>
      </c>
    </row>
    <row r="253" spans="1:12">
      <c r="A253" s="155">
        <v>50100.000008287039</v>
      </c>
      <c r="B253" s="132" t="s">
        <v>756</v>
      </c>
      <c r="C253" s="134"/>
      <c r="D253" s="136" t="s">
        <v>477</v>
      </c>
      <c r="E253" s="136" t="s">
        <v>477</v>
      </c>
      <c r="F253" s="136">
        <v>3.7679999999999998</v>
      </c>
      <c r="G253" s="136" t="s">
        <v>477</v>
      </c>
      <c r="H253" s="136" t="s">
        <v>477</v>
      </c>
      <c r="I253" s="136" t="s">
        <v>477</v>
      </c>
      <c r="J253" s="136">
        <v>0</v>
      </c>
      <c r="K253" s="80" t="s">
        <v>1970</v>
      </c>
      <c r="L253" t="str">
        <f>CONCATENATE(MONTH(A253),".",YEAR(A253))</f>
        <v>3.2037</v>
      </c>
    </row>
    <row r="254" spans="1:12" ht="15.75" thickBot="1">
      <c r="A254" s="78" t="s">
        <v>759</v>
      </c>
      <c r="B254" s="133"/>
      <c r="C254" s="135"/>
      <c r="D254" s="137"/>
      <c r="E254" s="137"/>
      <c r="F254" s="137"/>
      <c r="G254" s="137"/>
      <c r="H254" s="137"/>
      <c r="I254" s="137"/>
      <c r="J254" s="137"/>
      <c r="K254" s="156">
        <v>46289.53425689815</v>
      </c>
    </row>
    <row r="255" spans="1:12">
      <c r="A255" s="157">
        <v>50131.000009247684</v>
      </c>
      <c r="B255" s="126" t="s">
        <v>756</v>
      </c>
      <c r="C255" s="128"/>
      <c r="D255" s="130" t="s">
        <v>477</v>
      </c>
      <c r="E255" s="130" t="s">
        <v>477</v>
      </c>
      <c r="F255" s="130">
        <v>3.4380000000000002</v>
      </c>
      <c r="G255" s="130" t="s">
        <v>477</v>
      </c>
      <c r="H255" s="130" t="s">
        <v>477</v>
      </c>
      <c r="I255" s="130" t="s">
        <v>477</v>
      </c>
      <c r="J255" s="130">
        <v>0</v>
      </c>
      <c r="K255" s="74" t="s">
        <v>1970</v>
      </c>
      <c r="L255" t="str">
        <f>CONCATENATE(MONTH(A255),".",YEAR(A255))</f>
        <v>4.2037</v>
      </c>
    </row>
    <row r="256" spans="1:12" ht="15.75" thickBot="1">
      <c r="A256" s="73" t="s">
        <v>760</v>
      </c>
      <c r="B256" s="127"/>
      <c r="C256" s="129"/>
      <c r="D256" s="131"/>
      <c r="E256" s="131"/>
      <c r="F256" s="131"/>
      <c r="G256" s="131"/>
      <c r="H256" s="131"/>
      <c r="I256" s="131"/>
      <c r="J256" s="131"/>
      <c r="K256" s="158">
        <v>46289.534257893516</v>
      </c>
    </row>
    <row r="257" spans="1:12">
      <c r="A257" s="155">
        <v>50161.000010254633</v>
      </c>
      <c r="B257" s="132" t="s">
        <v>756</v>
      </c>
      <c r="C257" s="134"/>
      <c r="D257" s="136" t="s">
        <v>477</v>
      </c>
      <c r="E257" s="136" t="s">
        <v>477</v>
      </c>
      <c r="F257" s="136">
        <v>3.4159999999999999</v>
      </c>
      <c r="G257" s="136" t="s">
        <v>477</v>
      </c>
      <c r="H257" s="136" t="s">
        <v>477</v>
      </c>
      <c r="I257" s="136" t="s">
        <v>477</v>
      </c>
      <c r="J257" s="136">
        <v>0</v>
      </c>
      <c r="K257" s="80" t="s">
        <v>1970</v>
      </c>
      <c r="L257" t="str">
        <f>CONCATENATE(MONTH(A257),".",YEAR(A257))</f>
        <v>5.2037</v>
      </c>
    </row>
    <row r="258" spans="1:12" ht="15.75" thickBot="1">
      <c r="A258" s="78" t="s">
        <v>761</v>
      </c>
      <c r="B258" s="133"/>
      <c r="C258" s="135"/>
      <c r="D258" s="137"/>
      <c r="E258" s="137"/>
      <c r="F258" s="137"/>
      <c r="G258" s="137"/>
      <c r="H258" s="137"/>
      <c r="I258" s="137"/>
      <c r="J258" s="137"/>
      <c r="K258" s="156">
        <v>46289.53425892361</v>
      </c>
    </row>
    <row r="259" spans="1:12">
      <c r="A259" s="157">
        <v>50192.00001127315</v>
      </c>
      <c r="B259" s="126" t="s">
        <v>756</v>
      </c>
      <c r="C259" s="128"/>
      <c r="D259" s="130" t="s">
        <v>477</v>
      </c>
      <c r="E259" s="130" t="s">
        <v>477</v>
      </c>
      <c r="F259" s="130">
        <v>3.4510000000000001</v>
      </c>
      <c r="G259" s="130" t="s">
        <v>477</v>
      </c>
      <c r="H259" s="130" t="s">
        <v>477</v>
      </c>
      <c r="I259" s="130" t="s">
        <v>477</v>
      </c>
      <c r="J259" s="130">
        <v>0</v>
      </c>
      <c r="K259" s="74" t="s">
        <v>1970</v>
      </c>
      <c r="L259" t="str">
        <f>CONCATENATE(MONTH(A259),".",YEAR(A259))</f>
        <v>6.2037</v>
      </c>
    </row>
    <row r="260" spans="1:12" ht="15.75" thickBot="1">
      <c r="A260" s="73" t="s">
        <v>762</v>
      </c>
      <c r="B260" s="127"/>
      <c r="C260" s="129"/>
      <c r="D260" s="131"/>
      <c r="E260" s="131"/>
      <c r="F260" s="131"/>
      <c r="G260" s="131"/>
      <c r="H260" s="131"/>
      <c r="I260" s="131"/>
      <c r="J260" s="131"/>
      <c r="K260" s="158">
        <v>46289.534260266206</v>
      </c>
    </row>
    <row r="261" spans="1:12">
      <c r="A261" s="155">
        <v>50222.00000104167</v>
      </c>
      <c r="B261" s="132" t="s">
        <v>756</v>
      </c>
      <c r="C261" s="134"/>
      <c r="D261" s="136" t="s">
        <v>477</v>
      </c>
      <c r="E261" s="136" t="s">
        <v>477</v>
      </c>
      <c r="F261" s="136">
        <v>3.4910000000000001</v>
      </c>
      <c r="G261" s="136" t="s">
        <v>477</v>
      </c>
      <c r="H261" s="136" t="s">
        <v>477</v>
      </c>
      <c r="I261" s="136" t="s">
        <v>477</v>
      </c>
      <c r="J261" s="136">
        <v>0</v>
      </c>
      <c r="K261" s="80" t="s">
        <v>1970</v>
      </c>
      <c r="L261" t="str">
        <f>CONCATENATE(MONTH(A261),".",YEAR(A261))</f>
        <v>7.2037</v>
      </c>
    </row>
    <row r="262" spans="1:12" ht="15.75" thickBot="1">
      <c r="A262" s="78" t="s">
        <v>763</v>
      </c>
      <c r="B262" s="133"/>
      <c r="C262" s="135"/>
      <c r="D262" s="137"/>
      <c r="E262" s="137"/>
      <c r="F262" s="137"/>
      <c r="G262" s="137"/>
      <c r="H262" s="137"/>
      <c r="I262" s="137"/>
      <c r="J262" s="137"/>
      <c r="K262" s="156">
        <v>46289.534261203706</v>
      </c>
    </row>
    <row r="263" spans="1:12">
      <c r="A263" s="157">
        <v>50253.00000197917</v>
      </c>
      <c r="B263" s="126" t="s">
        <v>756</v>
      </c>
      <c r="C263" s="128"/>
      <c r="D263" s="130" t="s">
        <v>477</v>
      </c>
      <c r="E263" s="130" t="s">
        <v>477</v>
      </c>
      <c r="F263" s="130">
        <v>3.5310000000000001</v>
      </c>
      <c r="G263" s="130" t="s">
        <v>477</v>
      </c>
      <c r="H263" s="130" t="s">
        <v>477</v>
      </c>
      <c r="I263" s="130" t="s">
        <v>477</v>
      </c>
      <c r="J263" s="130">
        <v>0</v>
      </c>
      <c r="K263" s="74" t="s">
        <v>1970</v>
      </c>
      <c r="L263" t="str">
        <f>CONCATENATE(MONTH(A263),".",YEAR(A263))</f>
        <v>8.2037</v>
      </c>
    </row>
    <row r="264" spans="1:12" ht="15.75" thickBot="1">
      <c r="A264" s="73" t="s">
        <v>764</v>
      </c>
      <c r="B264" s="127"/>
      <c r="C264" s="129"/>
      <c r="D264" s="131"/>
      <c r="E264" s="131"/>
      <c r="F264" s="131"/>
      <c r="G264" s="131"/>
      <c r="H264" s="131"/>
      <c r="I264" s="131"/>
      <c r="J264" s="131"/>
      <c r="K264" s="158">
        <v>46289.534262083333</v>
      </c>
    </row>
    <row r="265" spans="1:12">
      <c r="A265" s="155">
        <v>50284.000002870373</v>
      </c>
      <c r="B265" s="132" t="s">
        <v>756</v>
      </c>
      <c r="C265" s="134"/>
      <c r="D265" s="136" t="s">
        <v>477</v>
      </c>
      <c r="E265" s="136" t="s">
        <v>477</v>
      </c>
      <c r="F265" s="136">
        <v>3.5459999999999998</v>
      </c>
      <c r="G265" s="136" t="s">
        <v>477</v>
      </c>
      <c r="H265" s="136" t="s">
        <v>477</v>
      </c>
      <c r="I265" s="136" t="s">
        <v>477</v>
      </c>
      <c r="J265" s="136">
        <v>0</v>
      </c>
      <c r="K265" s="80" t="s">
        <v>1970</v>
      </c>
      <c r="L265" t="str">
        <f>CONCATENATE(MONTH(A265),".",YEAR(A265))</f>
        <v>9.2037</v>
      </c>
    </row>
    <row r="266" spans="1:12" ht="15.75" thickBot="1">
      <c r="A266" s="78" t="s">
        <v>765</v>
      </c>
      <c r="B266" s="133"/>
      <c r="C266" s="135"/>
      <c r="D266" s="137"/>
      <c r="E266" s="137"/>
      <c r="F266" s="137"/>
      <c r="G266" s="137"/>
      <c r="H266" s="137"/>
      <c r="I266" s="137"/>
      <c r="J266" s="137"/>
      <c r="K266" s="156">
        <v>46289.534262893518</v>
      </c>
    </row>
    <row r="267" spans="1:12">
      <c r="A267" s="157">
        <v>50314.000003680558</v>
      </c>
      <c r="B267" s="126" t="s">
        <v>756</v>
      </c>
      <c r="C267" s="128"/>
      <c r="D267" s="130" t="s">
        <v>477</v>
      </c>
      <c r="E267" s="130" t="s">
        <v>477</v>
      </c>
      <c r="F267" s="130">
        <v>3.5920000000000001</v>
      </c>
      <c r="G267" s="130" t="s">
        <v>477</v>
      </c>
      <c r="H267" s="130" t="s">
        <v>477</v>
      </c>
      <c r="I267" s="130" t="s">
        <v>477</v>
      </c>
      <c r="J267" s="130">
        <v>0</v>
      </c>
      <c r="K267" s="74" t="s">
        <v>1970</v>
      </c>
      <c r="L267" t="str">
        <f>CONCATENATE(MONTH(A267),".",YEAR(A267))</f>
        <v>10.2037</v>
      </c>
    </row>
    <row r="268" spans="1:12" ht="15.75" thickBot="1">
      <c r="A268" s="73" t="s">
        <v>766</v>
      </c>
      <c r="B268" s="127"/>
      <c r="C268" s="129"/>
      <c r="D268" s="131"/>
      <c r="E268" s="131"/>
      <c r="F268" s="131"/>
      <c r="G268" s="131"/>
      <c r="H268" s="131"/>
      <c r="I268" s="131"/>
      <c r="J268" s="131"/>
      <c r="K268" s="158">
        <v>46289.53426375</v>
      </c>
    </row>
    <row r="269" spans="1:12">
      <c r="A269" s="155">
        <v>50345.00000453704</v>
      </c>
      <c r="B269" s="132" t="s">
        <v>756</v>
      </c>
      <c r="C269" s="134"/>
      <c r="D269" s="136" t="s">
        <v>477</v>
      </c>
      <c r="E269" s="136" t="s">
        <v>477</v>
      </c>
      <c r="F269" s="136">
        <v>3.7170000000000001</v>
      </c>
      <c r="G269" s="136" t="s">
        <v>477</v>
      </c>
      <c r="H269" s="136" t="s">
        <v>477</v>
      </c>
      <c r="I269" s="136" t="s">
        <v>477</v>
      </c>
      <c r="J269" s="136">
        <v>0</v>
      </c>
      <c r="K269" s="80" t="s">
        <v>1970</v>
      </c>
      <c r="L269" t="str">
        <f>CONCATENATE(MONTH(A269),".",YEAR(A269))</f>
        <v>11.2037</v>
      </c>
    </row>
    <row r="270" spans="1:12" ht="15.75" thickBot="1">
      <c r="A270" s="78" t="s">
        <v>767</v>
      </c>
      <c r="B270" s="133"/>
      <c r="C270" s="135"/>
      <c r="D270" s="137"/>
      <c r="E270" s="137"/>
      <c r="F270" s="137"/>
      <c r="G270" s="137"/>
      <c r="H270" s="137"/>
      <c r="I270" s="137"/>
      <c r="J270" s="137"/>
      <c r="K270" s="156">
        <v>46289.534264629627</v>
      </c>
    </row>
    <row r="271" spans="1:12">
      <c r="A271" s="157">
        <v>50375.000005393522</v>
      </c>
      <c r="B271" s="126" t="s">
        <v>756</v>
      </c>
      <c r="C271" s="128"/>
      <c r="D271" s="130" t="s">
        <v>477</v>
      </c>
      <c r="E271" s="130" t="s">
        <v>477</v>
      </c>
      <c r="F271" s="130">
        <v>3.9420000000000002</v>
      </c>
      <c r="G271" s="130" t="s">
        <v>477</v>
      </c>
      <c r="H271" s="130" t="s">
        <v>477</v>
      </c>
      <c r="I271" s="130" t="s">
        <v>477</v>
      </c>
      <c r="J271" s="130">
        <v>0</v>
      </c>
      <c r="K271" s="74" t="s">
        <v>1970</v>
      </c>
      <c r="L271" t="str">
        <f>CONCATENATE(MONTH(A271),".",YEAR(A271))</f>
        <v>12.2037</v>
      </c>
    </row>
    <row r="272" spans="1:12" ht="15.75" thickBot="1">
      <c r="A272" s="73" t="s">
        <v>768</v>
      </c>
      <c r="B272" s="127"/>
      <c r="C272" s="129"/>
      <c r="D272" s="131"/>
      <c r="E272" s="131"/>
      <c r="F272" s="131"/>
      <c r="G272" s="131"/>
      <c r="H272" s="131"/>
      <c r="I272" s="131"/>
      <c r="J272" s="131"/>
      <c r="K272" s="158">
        <v>46289.534265648152</v>
      </c>
    </row>
    <row r="273" spans="1:12">
      <c r="A273" s="155">
        <v>50406.00000644676</v>
      </c>
      <c r="B273" s="132" t="s">
        <v>756</v>
      </c>
      <c r="C273" s="134"/>
      <c r="D273" s="136" t="s">
        <v>477</v>
      </c>
      <c r="E273" s="136" t="s">
        <v>477</v>
      </c>
      <c r="F273" s="136">
        <v>4.2069999999999999</v>
      </c>
      <c r="G273" s="136" t="s">
        <v>477</v>
      </c>
      <c r="H273" s="136" t="s">
        <v>477</v>
      </c>
      <c r="I273" s="136" t="s">
        <v>477</v>
      </c>
      <c r="J273" s="136">
        <v>0</v>
      </c>
      <c r="K273" s="80" t="s">
        <v>1970</v>
      </c>
      <c r="L273" t="str">
        <f>CONCATENATE(MONTH(A273),".",YEAR(A273))</f>
        <v>1.2038</v>
      </c>
    </row>
    <row r="274" spans="1:12" ht="15.75" thickBot="1">
      <c r="A274" s="78" t="s">
        <v>928</v>
      </c>
      <c r="B274" s="133"/>
      <c r="C274" s="135"/>
      <c r="D274" s="137"/>
      <c r="E274" s="137"/>
      <c r="F274" s="137"/>
      <c r="G274" s="137"/>
      <c r="H274" s="137"/>
      <c r="I274" s="137"/>
      <c r="J274" s="137"/>
      <c r="K274" s="156">
        <v>46289.534266863426</v>
      </c>
    </row>
    <row r="275" spans="1:12">
      <c r="A275" s="157">
        <v>50437.00000763889</v>
      </c>
      <c r="B275" s="126" t="s">
        <v>756</v>
      </c>
      <c r="C275" s="128"/>
      <c r="D275" s="130" t="s">
        <v>477</v>
      </c>
      <c r="E275" s="130" t="s">
        <v>477</v>
      </c>
      <c r="F275" s="130">
        <v>4.0570000000000004</v>
      </c>
      <c r="G275" s="130" t="s">
        <v>477</v>
      </c>
      <c r="H275" s="130" t="s">
        <v>477</v>
      </c>
      <c r="I275" s="130" t="s">
        <v>477</v>
      </c>
      <c r="J275" s="130">
        <v>0</v>
      </c>
      <c r="K275" s="74" t="s">
        <v>1970</v>
      </c>
      <c r="L275" t="str">
        <f>CONCATENATE(MONTH(A275),".",YEAR(A275))</f>
        <v>2.2038</v>
      </c>
    </row>
    <row r="276" spans="1:12" ht="15.75" thickBot="1">
      <c r="A276" s="73" t="s">
        <v>929</v>
      </c>
      <c r="B276" s="127"/>
      <c r="C276" s="129"/>
      <c r="D276" s="131"/>
      <c r="E276" s="131"/>
      <c r="F276" s="131"/>
      <c r="G276" s="131"/>
      <c r="H276" s="131"/>
      <c r="I276" s="131"/>
      <c r="J276" s="131"/>
      <c r="K276" s="158">
        <v>46289.534267708332</v>
      </c>
    </row>
    <row r="277" spans="1:12">
      <c r="A277" s="155">
        <v>50465.000008483796</v>
      </c>
      <c r="B277" s="132" t="s">
        <v>756</v>
      </c>
      <c r="C277" s="134"/>
      <c r="D277" s="136" t="s">
        <v>477</v>
      </c>
      <c r="E277" s="136" t="s">
        <v>477</v>
      </c>
      <c r="F277" s="136">
        <v>3.8570000000000002</v>
      </c>
      <c r="G277" s="136" t="s">
        <v>477</v>
      </c>
      <c r="H277" s="136" t="s">
        <v>477</v>
      </c>
      <c r="I277" s="136" t="s">
        <v>477</v>
      </c>
      <c r="J277" s="136">
        <v>0</v>
      </c>
      <c r="K277" s="80" t="s">
        <v>1970</v>
      </c>
      <c r="L277" t="str">
        <f>CONCATENATE(MONTH(A277),".",YEAR(A277))</f>
        <v>3.2038</v>
      </c>
    </row>
    <row r="278" spans="1:12" ht="15.75" thickBot="1">
      <c r="A278" s="78" t="s">
        <v>930</v>
      </c>
      <c r="B278" s="133"/>
      <c r="C278" s="135"/>
      <c r="D278" s="137"/>
      <c r="E278" s="137"/>
      <c r="F278" s="137"/>
      <c r="G278" s="137"/>
      <c r="H278" s="137"/>
      <c r="I278" s="137"/>
      <c r="J278" s="137"/>
      <c r="K278" s="156">
        <v>46289.534268530093</v>
      </c>
    </row>
    <row r="279" spans="1:12">
      <c r="A279" s="157">
        <v>50496.000009317133</v>
      </c>
      <c r="B279" s="126" t="s">
        <v>756</v>
      </c>
      <c r="C279" s="128"/>
      <c r="D279" s="130" t="s">
        <v>477</v>
      </c>
      <c r="E279" s="130" t="s">
        <v>477</v>
      </c>
      <c r="F279" s="130">
        <v>3.5270000000000001</v>
      </c>
      <c r="G279" s="130" t="s">
        <v>477</v>
      </c>
      <c r="H279" s="130" t="s">
        <v>477</v>
      </c>
      <c r="I279" s="130" t="s">
        <v>477</v>
      </c>
      <c r="J279" s="130">
        <v>0</v>
      </c>
      <c r="K279" s="74" t="s">
        <v>1970</v>
      </c>
      <c r="L279" t="str">
        <f>CONCATENATE(MONTH(A279),".",YEAR(A279))</f>
        <v>4.2038</v>
      </c>
    </row>
    <row r="280" spans="1:12" ht="15.75" thickBot="1">
      <c r="A280" s="73" t="s">
        <v>931</v>
      </c>
      <c r="B280" s="127"/>
      <c r="C280" s="129"/>
      <c r="D280" s="131"/>
      <c r="E280" s="131"/>
      <c r="F280" s="131"/>
      <c r="G280" s="131"/>
      <c r="H280" s="131"/>
      <c r="I280" s="131"/>
      <c r="J280" s="131"/>
      <c r="K280" s="158">
        <v>46289.534269421296</v>
      </c>
    </row>
    <row r="281" spans="1:12">
      <c r="A281" s="155">
        <v>50526.000010219905</v>
      </c>
      <c r="B281" s="132" t="s">
        <v>756</v>
      </c>
      <c r="C281" s="134"/>
      <c r="D281" s="136" t="s">
        <v>477</v>
      </c>
      <c r="E281" s="136" t="s">
        <v>477</v>
      </c>
      <c r="F281" s="136">
        <v>3.5049999999999999</v>
      </c>
      <c r="G281" s="136" t="s">
        <v>477</v>
      </c>
      <c r="H281" s="136" t="s">
        <v>477</v>
      </c>
      <c r="I281" s="136" t="s">
        <v>477</v>
      </c>
      <c r="J281" s="136">
        <v>0</v>
      </c>
      <c r="K281" s="80" t="s">
        <v>1970</v>
      </c>
      <c r="L281" t="str">
        <f>CONCATENATE(MONTH(A281),".",YEAR(A281))</f>
        <v>5.2038</v>
      </c>
    </row>
    <row r="282" spans="1:12" ht="15.75" thickBot="1">
      <c r="A282" s="78" t="s">
        <v>932</v>
      </c>
      <c r="B282" s="133"/>
      <c r="C282" s="135"/>
      <c r="D282" s="137"/>
      <c r="E282" s="137"/>
      <c r="F282" s="137"/>
      <c r="G282" s="137"/>
      <c r="H282" s="137"/>
      <c r="I282" s="137"/>
      <c r="J282" s="137"/>
      <c r="K282" s="156">
        <v>46289.534270324075</v>
      </c>
    </row>
    <row r="283" spans="1:12">
      <c r="A283" s="157">
        <v>50557.000011099539</v>
      </c>
      <c r="B283" s="126" t="s">
        <v>756</v>
      </c>
      <c r="C283" s="128"/>
      <c r="D283" s="130" t="s">
        <v>477</v>
      </c>
      <c r="E283" s="130" t="s">
        <v>477</v>
      </c>
      <c r="F283" s="130">
        <v>3.585</v>
      </c>
      <c r="G283" s="130" t="s">
        <v>477</v>
      </c>
      <c r="H283" s="130" t="s">
        <v>477</v>
      </c>
      <c r="I283" s="130" t="s">
        <v>477</v>
      </c>
      <c r="J283" s="130">
        <v>0</v>
      </c>
      <c r="K283" s="74" t="s">
        <v>1970</v>
      </c>
      <c r="L283" t="str">
        <f>CONCATENATE(MONTH(A283),".",YEAR(A283))</f>
        <v>6.2038</v>
      </c>
    </row>
    <row r="284" spans="1:12" ht="15.75" thickBot="1">
      <c r="A284" s="73" t="s">
        <v>933</v>
      </c>
      <c r="B284" s="127"/>
      <c r="C284" s="129"/>
      <c r="D284" s="131"/>
      <c r="E284" s="131"/>
      <c r="F284" s="131"/>
      <c r="G284" s="131"/>
      <c r="H284" s="131"/>
      <c r="I284" s="131"/>
      <c r="J284" s="131"/>
      <c r="K284" s="158">
        <v>46289.534271215278</v>
      </c>
    </row>
    <row r="285" spans="1:12">
      <c r="A285" s="155">
        <v>50587.000000428241</v>
      </c>
      <c r="B285" s="132" t="s">
        <v>756</v>
      </c>
      <c r="C285" s="134"/>
      <c r="D285" s="136" t="s">
        <v>477</v>
      </c>
      <c r="E285" s="136" t="s">
        <v>477</v>
      </c>
      <c r="F285" s="136">
        <v>3.6850000000000001</v>
      </c>
      <c r="G285" s="136" t="s">
        <v>477</v>
      </c>
      <c r="H285" s="136" t="s">
        <v>477</v>
      </c>
      <c r="I285" s="136" t="s">
        <v>477</v>
      </c>
      <c r="J285" s="136">
        <v>0</v>
      </c>
      <c r="K285" s="80" t="s">
        <v>1970</v>
      </c>
      <c r="L285" t="str">
        <f>CONCATENATE(MONTH(A285),".",YEAR(A285))</f>
        <v>7.2038</v>
      </c>
    </row>
    <row r="286" spans="1:12" ht="15.75" thickBot="1">
      <c r="A286" s="78" t="s">
        <v>934</v>
      </c>
      <c r="B286" s="133"/>
      <c r="C286" s="135"/>
      <c r="D286" s="137"/>
      <c r="E286" s="137"/>
      <c r="F286" s="137"/>
      <c r="G286" s="137"/>
      <c r="H286" s="137"/>
      <c r="I286" s="137"/>
      <c r="J286" s="137"/>
      <c r="K286" s="156">
        <v>46289.53427207176</v>
      </c>
    </row>
    <row r="287" spans="1:12">
      <c r="A287" s="157">
        <v>50618.000001284723</v>
      </c>
      <c r="B287" s="126" t="s">
        <v>756</v>
      </c>
      <c r="C287" s="128"/>
      <c r="D287" s="130" t="s">
        <v>477</v>
      </c>
      <c r="E287" s="130" t="s">
        <v>477</v>
      </c>
      <c r="F287" s="130">
        <v>3.7250000000000001</v>
      </c>
      <c r="G287" s="130" t="s">
        <v>477</v>
      </c>
      <c r="H287" s="130" t="s">
        <v>477</v>
      </c>
      <c r="I287" s="130" t="s">
        <v>477</v>
      </c>
      <c r="J287" s="130">
        <v>0</v>
      </c>
      <c r="K287" s="74" t="s">
        <v>1970</v>
      </c>
      <c r="L287" t="str">
        <f>CONCATENATE(MONTH(A287),".",YEAR(A287))</f>
        <v>8.2038</v>
      </c>
    </row>
    <row r="288" spans="1:12" ht="15.75" thickBot="1">
      <c r="A288" s="73" t="s">
        <v>935</v>
      </c>
      <c r="B288" s="127"/>
      <c r="C288" s="129"/>
      <c r="D288" s="131"/>
      <c r="E288" s="131"/>
      <c r="F288" s="131"/>
      <c r="G288" s="131"/>
      <c r="H288" s="131"/>
      <c r="I288" s="131"/>
      <c r="J288" s="131"/>
      <c r="K288" s="158">
        <v>46289.534272928242</v>
      </c>
    </row>
    <row r="289" spans="1:12">
      <c r="A289" s="155">
        <v>50649.000002129629</v>
      </c>
      <c r="B289" s="132" t="s">
        <v>756</v>
      </c>
      <c r="C289" s="134"/>
      <c r="D289" s="136" t="s">
        <v>477</v>
      </c>
      <c r="E289" s="136" t="s">
        <v>477</v>
      </c>
      <c r="F289" s="136">
        <v>3.74</v>
      </c>
      <c r="G289" s="136" t="s">
        <v>477</v>
      </c>
      <c r="H289" s="136" t="s">
        <v>477</v>
      </c>
      <c r="I289" s="136" t="s">
        <v>477</v>
      </c>
      <c r="J289" s="136">
        <v>0</v>
      </c>
      <c r="K289" s="80" t="s">
        <v>1970</v>
      </c>
      <c r="L289" t="str">
        <f>CONCATENATE(MONTH(A289),".",YEAR(A289))</f>
        <v>9.2038</v>
      </c>
    </row>
    <row r="290" spans="1:12" ht="15.75" thickBot="1">
      <c r="A290" s="78" t="s">
        <v>936</v>
      </c>
      <c r="B290" s="133"/>
      <c r="C290" s="135"/>
      <c r="D290" s="137"/>
      <c r="E290" s="137"/>
      <c r="F290" s="137"/>
      <c r="G290" s="137"/>
      <c r="H290" s="137"/>
      <c r="I290" s="137"/>
      <c r="J290" s="137"/>
      <c r="K290" s="156">
        <v>46289.534273888887</v>
      </c>
    </row>
    <row r="291" spans="1:12">
      <c r="A291" s="157">
        <v>50679.000003182868</v>
      </c>
      <c r="B291" s="126" t="s">
        <v>756</v>
      </c>
      <c r="C291" s="128"/>
      <c r="D291" s="130" t="s">
        <v>477</v>
      </c>
      <c r="E291" s="130" t="s">
        <v>477</v>
      </c>
      <c r="F291" s="130">
        <v>3.786</v>
      </c>
      <c r="G291" s="130" t="s">
        <v>477</v>
      </c>
      <c r="H291" s="130" t="s">
        <v>477</v>
      </c>
      <c r="I291" s="130" t="s">
        <v>477</v>
      </c>
      <c r="J291" s="130">
        <v>0</v>
      </c>
      <c r="K291" s="74" t="s">
        <v>1970</v>
      </c>
      <c r="L291" t="str">
        <f>CONCATENATE(MONTH(A291),".",YEAR(A291))</f>
        <v>10.2038</v>
      </c>
    </row>
    <row r="292" spans="1:12" ht="15.75" thickBot="1">
      <c r="A292" s="73" t="s">
        <v>937</v>
      </c>
      <c r="B292" s="127"/>
      <c r="C292" s="129"/>
      <c r="D292" s="131"/>
      <c r="E292" s="131"/>
      <c r="F292" s="131"/>
      <c r="G292" s="131"/>
      <c r="H292" s="131"/>
      <c r="I292" s="131"/>
      <c r="J292" s="131"/>
      <c r="K292" s="158">
        <v>46289.534274861115</v>
      </c>
    </row>
    <row r="293" spans="1:12">
      <c r="A293" s="155">
        <v>50710.000004074071</v>
      </c>
      <c r="B293" s="132" t="s">
        <v>756</v>
      </c>
      <c r="C293" s="134"/>
      <c r="D293" s="136" t="s">
        <v>477</v>
      </c>
      <c r="E293" s="136" t="s">
        <v>477</v>
      </c>
      <c r="F293" s="136">
        <v>3.8580000000000001</v>
      </c>
      <c r="G293" s="136" t="s">
        <v>477</v>
      </c>
      <c r="H293" s="136" t="s">
        <v>477</v>
      </c>
      <c r="I293" s="136" t="s">
        <v>477</v>
      </c>
      <c r="J293" s="136">
        <v>0</v>
      </c>
      <c r="K293" s="80" t="s">
        <v>1970</v>
      </c>
      <c r="L293" t="str">
        <f>CONCATENATE(MONTH(A293),".",YEAR(A293))</f>
        <v>11.2038</v>
      </c>
    </row>
    <row r="294" spans="1:12" ht="15.75" thickBot="1">
      <c r="A294" s="78" t="s">
        <v>938</v>
      </c>
      <c r="B294" s="133"/>
      <c r="C294" s="135"/>
      <c r="D294" s="137"/>
      <c r="E294" s="137"/>
      <c r="F294" s="137"/>
      <c r="G294" s="137"/>
      <c r="H294" s="137"/>
      <c r="I294" s="137"/>
      <c r="J294" s="137"/>
      <c r="K294" s="156">
        <v>46289.53427585648</v>
      </c>
    </row>
    <row r="295" spans="1:12">
      <c r="A295" s="157">
        <v>50740.000005057867</v>
      </c>
      <c r="B295" s="126" t="s">
        <v>756</v>
      </c>
      <c r="C295" s="128"/>
      <c r="D295" s="130" t="s">
        <v>477</v>
      </c>
      <c r="E295" s="130" t="s">
        <v>477</v>
      </c>
      <c r="F295" s="130">
        <v>4.0129999999999999</v>
      </c>
      <c r="G295" s="130" t="s">
        <v>477</v>
      </c>
      <c r="H295" s="130" t="s">
        <v>477</v>
      </c>
      <c r="I295" s="130" t="s">
        <v>477</v>
      </c>
      <c r="J295" s="130">
        <v>0</v>
      </c>
      <c r="K295" s="74" t="s">
        <v>1970</v>
      </c>
      <c r="L295" t="str">
        <f>CONCATENATE(MONTH(A295),".",YEAR(A295))</f>
        <v>12.2038</v>
      </c>
    </row>
    <row r="296" spans="1:12" ht="15.75" thickBot="1">
      <c r="A296" s="73" t="s">
        <v>939</v>
      </c>
      <c r="B296" s="127"/>
      <c r="C296" s="129"/>
      <c r="D296" s="131"/>
      <c r="E296" s="131"/>
      <c r="F296" s="131"/>
      <c r="G296" s="131"/>
      <c r="H296" s="131"/>
      <c r="I296" s="131"/>
      <c r="J296" s="131"/>
      <c r="K296" s="158">
        <v>46289.534276805556</v>
      </c>
    </row>
    <row r="297" spans="1:12">
      <c r="A297" s="77"/>
      <c r="B297" s="132"/>
      <c r="C297" s="134"/>
      <c r="D297" s="136"/>
      <c r="E297" s="136"/>
      <c r="F297" s="136"/>
      <c r="G297" s="136"/>
      <c r="H297" s="136"/>
      <c r="I297" s="136"/>
      <c r="J297" s="136"/>
      <c r="K297" s="80"/>
    </row>
    <row r="298" spans="1:12" ht="15.75" thickBot="1">
      <c r="A298" s="78"/>
      <c r="B298" s="133"/>
      <c r="C298" s="135"/>
      <c r="D298" s="137"/>
      <c r="E298" s="137"/>
      <c r="F298" s="137"/>
      <c r="G298" s="137"/>
      <c r="H298" s="137"/>
      <c r="I298" s="137"/>
      <c r="J298" s="137"/>
      <c r="K298" s="81"/>
    </row>
    <row r="299" spans="1:12">
      <c r="A299" s="72"/>
      <c r="B299" s="126"/>
      <c r="C299" s="128"/>
      <c r="D299" s="130"/>
      <c r="E299" s="130"/>
      <c r="F299" s="130"/>
      <c r="G299" s="130"/>
      <c r="H299" s="130"/>
      <c r="I299" s="130"/>
      <c r="J299" s="130"/>
      <c r="K299" s="74"/>
    </row>
    <row r="300" spans="1:12" ht="15.75" thickBot="1">
      <c r="A300" s="73"/>
      <c r="B300" s="127"/>
      <c r="C300" s="129"/>
      <c r="D300" s="131"/>
      <c r="E300" s="131"/>
      <c r="F300" s="131"/>
      <c r="G300" s="131"/>
      <c r="H300" s="131"/>
      <c r="I300" s="131"/>
      <c r="J300" s="131"/>
      <c r="K300" s="75"/>
    </row>
    <row r="301" spans="1:12">
      <c r="A301" s="77"/>
      <c r="B301" s="132"/>
      <c r="C301" s="134"/>
      <c r="D301" s="136"/>
      <c r="E301" s="136"/>
      <c r="F301" s="136"/>
      <c r="G301" s="136"/>
      <c r="H301" s="136"/>
      <c r="I301" s="136"/>
      <c r="J301" s="136"/>
      <c r="K301" s="80"/>
    </row>
    <row r="302" spans="1:12" ht="15.75" thickBot="1">
      <c r="A302" s="78"/>
      <c r="B302" s="133"/>
      <c r="C302" s="135"/>
      <c r="D302" s="137"/>
      <c r="E302" s="137"/>
      <c r="F302" s="137"/>
      <c r="G302" s="137"/>
      <c r="H302" s="137"/>
      <c r="I302" s="137"/>
      <c r="J302" s="137"/>
      <c r="K302" s="81"/>
    </row>
    <row r="303" spans="1:12">
      <c r="A303" s="72"/>
      <c r="B303" s="126"/>
      <c r="C303" s="128"/>
      <c r="D303" s="130"/>
      <c r="E303" s="130"/>
      <c r="F303" s="130"/>
      <c r="G303" s="130"/>
      <c r="H303" s="130"/>
      <c r="I303" s="130"/>
      <c r="J303" s="130"/>
      <c r="K303" s="74"/>
    </row>
    <row r="304" spans="1:12" ht="15.75" thickBot="1">
      <c r="A304" s="73"/>
      <c r="B304" s="127"/>
      <c r="C304" s="129"/>
      <c r="D304" s="131"/>
      <c r="E304" s="131"/>
      <c r="F304" s="131"/>
      <c r="G304" s="131"/>
      <c r="H304" s="131"/>
      <c r="I304" s="131"/>
      <c r="J304" s="131"/>
      <c r="K304" s="75"/>
    </row>
    <row r="305" spans="1:11">
      <c r="A305" s="77"/>
      <c r="B305" s="132"/>
      <c r="C305" s="134"/>
      <c r="D305" s="136"/>
      <c r="E305" s="136"/>
      <c r="F305" s="136"/>
      <c r="G305" s="136"/>
      <c r="H305" s="136"/>
      <c r="I305" s="136"/>
      <c r="J305" s="136"/>
      <c r="K305" s="80"/>
    </row>
    <row r="306" spans="1:11" ht="15.75" thickBot="1">
      <c r="A306" s="78"/>
      <c r="B306" s="133"/>
      <c r="C306" s="135"/>
      <c r="D306" s="137"/>
      <c r="E306" s="137"/>
      <c r="F306" s="137"/>
      <c r="G306" s="137"/>
      <c r="H306" s="137"/>
      <c r="I306" s="137"/>
      <c r="J306" s="137"/>
      <c r="K306" s="81"/>
    </row>
    <row r="307" spans="1:11">
      <c r="A307" s="72"/>
      <c r="B307" s="126"/>
      <c r="C307" s="128"/>
      <c r="D307" s="130"/>
      <c r="E307" s="130"/>
      <c r="F307" s="130"/>
      <c r="G307" s="130"/>
      <c r="H307" s="130"/>
      <c r="I307" s="130"/>
      <c r="J307" s="130"/>
      <c r="K307" s="74"/>
    </row>
    <row r="308" spans="1:11" ht="15.75" thickBot="1">
      <c r="A308" s="73"/>
      <c r="B308" s="127"/>
      <c r="C308" s="129"/>
      <c r="D308" s="131"/>
      <c r="E308" s="131"/>
      <c r="F308" s="131"/>
      <c r="G308" s="131"/>
      <c r="H308" s="131"/>
      <c r="I308" s="131"/>
      <c r="J308" s="131"/>
      <c r="K308" s="75"/>
    </row>
    <row r="309" spans="1:11">
      <c r="A309" s="77"/>
      <c r="B309" s="132"/>
      <c r="C309" s="134"/>
      <c r="D309" s="136"/>
      <c r="E309" s="136"/>
      <c r="F309" s="136"/>
      <c r="G309" s="136"/>
      <c r="H309" s="136"/>
      <c r="I309" s="136"/>
      <c r="J309" s="136"/>
      <c r="K309" s="80"/>
    </row>
    <row r="310" spans="1:11" ht="15.75" thickBot="1">
      <c r="A310" s="78"/>
      <c r="B310" s="133"/>
      <c r="C310" s="135"/>
      <c r="D310" s="137"/>
      <c r="E310" s="137"/>
      <c r="F310" s="137"/>
      <c r="G310" s="137"/>
      <c r="H310" s="137"/>
      <c r="I310" s="137"/>
      <c r="J310" s="137"/>
      <c r="K310" s="81"/>
    </row>
    <row r="311" spans="1:11">
      <c r="A311" s="72"/>
      <c r="B311" s="126"/>
      <c r="C311" s="128"/>
      <c r="D311" s="130"/>
      <c r="E311" s="130"/>
      <c r="F311" s="130"/>
      <c r="G311" s="130"/>
      <c r="H311" s="130"/>
      <c r="I311" s="130"/>
      <c r="J311" s="130"/>
      <c r="K311" s="74"/>
    </row>
    <row r="312" spans="1:11" ht="15.75" thickBot="1">
      <c r="A312" s="73"/>
      <c r="B312" s="127"/>
      <c r="C312" s="129"/>
      <c r="D312" s="131"/>
      <c r="E312" s="131"/>
      <c r="F312" s="131"/>
      <c r="G312" s="131"/>
      <c r="H312" s="131"/>
      <c r="I312" s="131"/>
      <c r="J312" s="131"/>
      <c r="K312" s="75"/>
    </row>
    <row r="313" spans="1:11">
      <c r="A313" s="77"/>
      <c r="B313" s="132"/>
      <c r="C313" s="134"/>
      <c r="D313" s="136"/>
      <c r="E313" s="136"/>
      <c r="F313" s="136"/>
      <c r="G313" s="136"/>
      <c r="H313" s="136"/>
      <c r="I313" s="136"/>
      <c r="J313" s="136"/>
      <c r="K313" s="76"/>
    </row>
    <row r="314" spans="1:11" ht="15.75" thickBot="1">
      <c r="A314" s="82"/>
      <c r="B314" s="133"/>
      <c r="C314" s="135"/>
      <c r="D314" s="137"/>
      <c r="E314" s="137"/>
      <c r="F314" s="137"/>
      <c r="G314" s="137"/>
      <c r="H314" s="137"/>
      <c r="I314" s="137"/>
      <c r="J314" s="137"/>
      <c r="K314" s="79"/>
    </row>
  </sheetData>
  <hyperlinks>
    <hyperlink ref="B2" r:id="rId1" location="optionProductId=191&amp;expiration=2025-12-NGF26-122026" display="https://www.cmegroup.com/markets/energy/natural-gas/natural-gas.quotes.options.html - optionProductId=191&amp;expiration=2025-12-NGF26-122026" xr:uid="{145F8B5D-A0E4-4E07-9415-23BB8BF4F5B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059D9-7CE2-468E-8C75-79DD5EB8DF2A}">
  <dimension ref="A1:C6439"/>
  <sheetViews>
    <sheetView zoomScale="79" workbookViewId="0">
      <selection activeCell="A354" sqref="A354:C354"/>
    </sheetView>
  </sheetViews>
  <sheetFormatPr defaultRowHeight="15"/>
  <cols>
    <col min="1" max="1" width="13.85546875" bestFit="1" customWidth="1"/>
  </cols>
  <sheetData>
    <row r="1" spans="1:3" ht="15.75">
      <c r="A1" s="41" t="s">
        <v>478</v>
      </c>
      <c r="B1" s="44" t="s">
        <v>662</v>
      </c>
    </row>
    <row r="2" spans="1:3" ht="24.75">
      <c r="A2" s="43" t="s">
        <v>479</v>
      </c>
      <c r="B2" s="42" t="s">
        <v>480</v>
      </c>
    </row>
    <row r="3" spans="1:3">
      <c r="A3" s="40">
        <v>35445</v>
      </c>
      <c r="B3" s="39">
        <v>3.45</v>
      </c>
      <c r="C3" t="s">
        <v>489</v>
      </c>
    </row>
    <row r="4" spans="1:3">
      <c r="A4" s="40">
        <v>35476</v>
      </c>
      <c r="B4" s="39">
        <v>2.15</v>
      </c>
      <c r="C4" t="str">
        <f>CONCATENATE(MONTH(A4),".",YEAR(A4))</f>
        <v>2.1997</v>
      </c>
    </row>
    <row r="5" spans="1:3">
      <c r="A5" s="40">
        <v>35504</v>
      </c>
      <c r="B5" s="39">
        <v>1.89</v>
      </c>
      <c r="C5" t="str">
        <f t="shared" ref="C5:C68" si="0">CONCATENATE(MONTH(A5),".",YEAR(A5))</f>
        <v>3.1997</v>
      </c>
    </row>
    <row r="6" spans="1:3">
      <c r="A6" s="40">
        <v>35535</v>
      </c>
      <c r="B6" s="39">
        <v>2.0299999999999998</v>
      </c>
      <c r="C6" t="str">
        <f t="shared" si="0"/>
        <v>4.1997</v>
      </c>
    </row>
    <row r="7" spans="1:3">
      <c r="A7" s="40">
        <v>35565</v>
      </c>
      <c r="B7" s="39">
        <v>2.25</v>
      </c>
      <c r="C7" t="str">
        <f t="shared" si="0"/>
        <v>5.1997</v>
      </c>
    </row>
    <row r="8" spans="1:3">
      <c r="A8" s="40">
        <v>35596</v>
      </c>
      <c r="B8" s="39">
        <v>2.2000000000000002</v>
      </c>
      <c r="C8" t="str">
        <f t="shared" si="0"/>
        <v>6.1997</v>
      </c>
    </row>
    <row r="9" spans="1:3">
      <c r="A9" s="40">
        <v>35626</v>
      </c>
      <c r="B9" s="39">
        <v>2.19</v>
      </c>
      <c r="C9" t="str">
        <f t="shared" si="0"/>
        <v>7.1997</v>
      </c>
    </row>
    <row r="10" spans="1:3">
      <c r="A10" s="40">
        <v>35657</v>
      </c>
      <c r="B10" s="39">
        <v>2.4900000000000002</v>
      </c>
      <c r="C10" t="str">
        <f t="shared" si="0"/>
        <v>8.1997</v>
      </c>
    </row>
    <row r="11" spans="1:3">
      <c r="A11" s="40">
        <v>35688</v>
      </c>
      <c r="B11" s="39">
        <v>2.88</v>
      </c>
      <c r="C11" t="str">
        <f t="shared" si="0"/>
        <v>9.1997</v>
      </c>
    </row>
    <row r="12" spans="1:3">
      <c r="A12" s="40">
        <v>35718</v>
      </c>
      <c r="B12" s="39">
        <v>3.07</v>
      </c>
      <c r="C12" t="str">
        <f t="shared" si="0"/>
        <v>10.1997</v>
      </c>
    </row>
    <row r="13" spans="1:3">
      <c r="A13" s="40">
        <v>35749</v>
      </c>
      <c r="B13" s="39">
        <v>3.01</v>
      </c>
      <c r="C13" t="str">
        <f t="shared" si="0"/>
        <v>11.1997</v>
      </c>
    </row>
    <row r="14" spans="1:3">
      <c r="A14" s="40">
        <v>35779</v>
      </c>
      <c r="B14" s="39">
        <v>2.35</v>
      </c>
      <c r="C14" t="str">
        <f t="shared" si="0"/>
        <v>12.1997</v>
      </c>
    </row>
    <row r="15" spans="1:3">
      <c r="A15" s="40">
        <v>35810</v>
      </c>
      <c r="B15" s="39">
        <v>2.09</v>
      </c>
      <c r="C15" t="str">
        <f t="shared" si="0"/>
        <v>1.1998</v>
      </c>
    </row>
    <row r="16" spans="1:3">
      <c r="A16" s="40">
        <v>35841</v>
      </c>
      <c r="B16" s="39">
        <v>2.23</v>
      </c>
      <c r="C16" t="str">
        <f t="shared" si="0"/>
        <v>2.1998</v>
      </c>
    </row>
    <row r="17" spans="1:3">
      <c r="A17" s="40">
        <v>35869</v>
      </c>
      <c r="B17" s="39">
        <v>2.2400000000000002</v>
      </c>
      <c r="C17" t="str">
        <f t="shared" si="0"/>
        <v>3.1998</v>
      </c>
    </row>
    <row r="18" spans="1:3">
      <c r="A18" s="40">
        <v>35900</v>
      </c>
      <c r="B18" s="39">
        <v>2.4300000000000002</v>
      </c>
      <c r="C18" t="str">
        <f t="shared" si="0"/>
        <v>4.1998</v>
      </c>
    </row>
    <row r="19" spans="1:3">
      <c r="A19" s="40">
        <v>35930</v>
      </c>
      <c r="B19" s="39">
        <v>2.14</v>
      </c>
      <c r="C19" t="str">
        <f t="shared" si="0"/>
        <v>5.1998</v>
      </c>
    </row>
    <row r="20" spans="1:3">
      <c r="A20" s="40">
        <v>35961</v>
      </c>
      <c r="B20" s="39">
        <v>2.17</v>
      </c>
      <c r="C20" t="str">
        <f t="shared" si="0"/>
        <v>6.1998</v>
      </c>
    </row>
    <row r="21" spans="1:3">
      <c r="A21" s="40">
        <v>35991</v>
      </c>
      <c r="B21" s="39">
        <v>2.17</v>
      </c>
      <c r="C21" t="str">
        <f t="shared" si="0"/>
        <v>7.1998</v>
      </c>
    </row>
    <row r="22" spans="1:3">
      <c r="A22" s="40">
        <v>36022</v>
      </c>
      <c r="B22" s="39">
        <v>1.85</v>
      </c>
      <c r="C22" t="str">
        <f t="shared" si="0"/>
        <v>8.1998</v>
      </c>
    </row>
    <row r="23" spans="1:3">
      <c r="A23" s="40">
        <v>36053</v>
      </c>
      <c r="B23" s="39">
        <v>2.02</v>
      </c>
      <c r="C23" t="str">
        <f t="shared" si="0"/>
        <v>9.1998</v>
      </c>
    </row>
    <row r="24" spans="1:3">
      <c r="A24" s="40">
        <v>36083</v>
      </c>
      <c r="B24" s="39">
        <v>1.91</v>
      </c>
      <c r="C24" t="str">
        <f t="shared" si="0"/>
        <v>10.1998</v>
      </c>
    </row>
    <row r="25" spans="1:3">
      <c r="A25" s="40">
        <v>36114</v>
      </c>
      <c r="B25" s="39">
        <v>2.12</v>
      </c>
      <c r="C25" t="str">
        <f t="shared" si="0"/>
        <v>11.1998</v>
      </c>
    </row>
    <row r="26" spans="1:3">
      <c r="A26" s="40">
        <v>36144</v>
      </c>
      <c r="B26" s="39">
        <v>1.72</v>
      </c>
      <c r="C26" t="str">
        <f t="shared" si="0"/>
        <v>12.1998</v>
      </c>
    </row>
    <row r="27" spans="1:3">
      <c r="A27" s="40">
        <v>36175</v>
      </c>
      <c r="B27" s="39">
        <v>1.85</v>
      </c>
      <c r="C27" t="str">
        <f t="shared" si="0"/>
        <v>1.1999</v>
      </c>
    </row>
    <row r="28" spans="1:3">
      <c r="A28" s="40">
        <v>36206</v>
      </c>
      <c r="B28" s="39">
        <v>1.77</v>
      </c>
      <c r="C28" t="str">
        <f t="shared" si="0"/>
        <v>2.1999</v>
      </c>
    </row>
    <row r="29" spans="1:3">
      <c r="A29" s="40">
        <v>36234</v>
      </c>
      <c r="B29" s="39">
        <v>1.79</v>
      </c>
      <c r="C29" t="str">
        <f t="shared" si="0"/>
        <v>3.1999</v>
      </c>
    </row>
    <row r="30" spans="1:3">
      <c r="A30" s="40">
        <v>36265</v>
      </c>
      <c r="B30" s="39">
        <v>2.15</v>
      </c>
      <c r="C30" t="str">
        <f t="shared" si="0"/>
        <v>4.1999</v>
      </c>
    </row>
    <row r="31" spans="1:3">
      <c r="A31" s="40">
        <v>36295</v>
      </c>
      <c r="B31" s="39">
        <v>2.2599999999999998</v>
      </c>
      <c r="C31" t="str">
        <f t="shared" si="0"/>
        <v>5.1999</v>
      </c>
    </row>
    <row r="32" spans="1:3">
      <c r="A32" s="40">
        <v>36326</v>
      </c>
      <c r="B32" s="39">
        <v>2.2999999999999998</v>
      </c>
      <c r="C32" t="str">
        <f t="shared" si="0"/>
        <v>6.1999</v>
      </c>
    </row>
    <row r="33" spans="1:3">
      <c r="A33" s="40">
        <v>36356</v>
      </c>
      <c r="B33" s="39">
        <v>2.31</v>
      </c>
      <c r="C33" t="str">
        <f t="shared" si="0"/>
        <v>7.1999</v>
      </c>
    </row>
    <row r="34" spans="1:3">
      <c r="A34" s="40">
        <v>36387</v>
      </c>
      <c r="B34" s="39">
        <v>2.8</v>
      </c>
      <c r="C34" t="str">
        <f t="shared" si="0"/>
        <v>8.1999</v>
      </c>
    </row>
    <row r="35" spans="1:3">
      <c r="A35" s="40">
        <v>36418</v>
      </c>
      <c r="B35" s="39">
        <v>2.5499999999999998</v>
      </c>
      <c r="C35" t="str">
        <f t="shared" si="0"/>
        <v>9.1999</v>
      </c>
    </row>
    <row r="36" spans="1:3">
      <c r="A36" s="40">
        <v>36448</v>
      </c>
      <c r="B36" s="39">
        <v>2.73</v>
      </c>
      <c r="C36" t="str">
        <f t="shared" si="0"/>
        <v>10.1999</v>
      </c>
    </row>
    <row r="37" spans="1:3">
      <c r="A37" s="40">
        <v>36479</v>
      </c>
      <c r="B37" s="39">
        <v>2.37</v>
      </c>
      <c r="C37" t="str">
        <f t="shared" si="0"/>
        <v>11.1999</v>
      </c>
    </row>
    <row r="38" spans="1:3">
      <c r="A38" s="40">
        <v>36509</v>
      </c>
      <c r="B38" s="39">
        <v>2.36</v>
      </c>
      <c r="C38" t="str">
        <f t="shared" si="0"/>
        <v>12.1999</v>
      </c>
    </row>
    <row r="39" spans="1:3">
      <c r="A39" s="40">
        <v>36540</v>
      </c>
      <c r="B39" s="39">
        <v>2.42</v>
      </c>
      <c r="C39" t="str">
        <f t="shared" si="0"/>
        <v>1.2000</v>
      </c>
    </row>
    <row r="40" spans="1:3">
      <c r="A40" s="40">
        <v>36571</v>
      </c>
      <c r="B40" s="39">
        <v>2.66</v>
      </c>
      <c r="C40" t="str">
        <f t="shared" si="0"/>
        <v>2.2000</v>
      </c>
    </row>
    <row r="41" spans="1:3">
      <c r="A41" s="40">
        <v>36600</v>
      </c>
      <c r="B41" s="39">
        <v>2.79</v>
      </c>
      <c r="C41" t="str">
        <f t="shared" si="0"/>
        <v>3.2000</v>
      </c>
    </row>
    <row r="42" spans="1:3">
      <c r="A42" s="40">
        <v>36631</v>
      </c>
      <c r="B42" s="39">
        <v>3.04</v>
      </c>
      <c r="C42" t="str">
        <f t="shared" si="0"/>
        <v>4.2000</v>
      </c>
    </row>
    <row r="43" spans="1:3">
      <c r="A43" s="40">
        <v>36661</v>
      </c>
      <c r="B43" s="39">
        <v>3.59</v>
      </c>
      <c r="C43" t="str">
        <f t="shared" si="0"/>
        <v>5.2000</v>
      </c>
    </row>
    <row r="44" spans="1:3">
      <c r="A44" s="40">
        <v>36692</v>
      </c>
      <c r="B44" s="39">
        <v>4.29</v>
      </c>
      <c r="C44" t="str">
        <f t="shared" si="0"/>
        <v>6.2000</v>
      </c>
    </row>
    <row r="45" spans="1:3">
      <c r="A45" s="40">
        <v>36722</v>
      </c>
      <c r="B45" s="39">
        <v>3.99</v>
      </c>
      <c r="C45" t="str">
        <f t="shared" si="0"/>
        <v>7.2000</v>
      </c>
    </row>
    <row r="46" spans="1:3">
      <c r="A46" s="40">
        <v>36753</v>
      </c>
      <c r="B46" s="39">
        <v>4.43</v>
      </c>
      <c r="C46" t="str">
        <f t="shared" si="0"/>
        <v>8.2000</v>
      </c>
    </row>
    <row r="47" spans="1:3">
      <c r="A47" s="40">
        <v>36784</v>
      </c>
      <c r="B47" s="39">
        <v>5.0599999999999996</v>
      </c>
      <c r="C47" t="str">
        <f t="shared" si="0"/>
        <v>9.2000</v>
      </c>
    </row>
    <row r="48" spans="1:3">
      <c r="A48" s="40">
        <v>36814</v>
      </c>
      <c r="B48" s="39">
        <v>5.0199999999999996</v>
      </c>
      <c r="C48" t="str">
        <f t="shared" si="0"/>
        <v>10.2000</v>
      </c>
    </row>
    <row r="49" spans="1:3">
      <c r="A49" s="40">
        <v>36845</v>
      </c>
      <c r="B49" s="39">
        <v>5.52</v>
      </c>
      <c r="C49" t="str">
        <f t="shared" si="0"/>
        <v>11.2000</v>
      </c>
    </row>
    <row r="50" spans="1:3">
      <c r="A50" s="40">
        <v>36875</v>
      </c>
      <c r="B50" s="39">
        <v>8.9</v>
      </c>
      <c r="C50" t="str">
        <f t="shared" si="0"/>
        <v>12.2000</v>
      </c>
    </row>
    <row r="51" spans="1:3">
      <c r="A51" s="40">
        <v>36906</v>
      </c>
      <c r="B51" s="39">
        <v>8.17</v>
      </c>
      <c r="C51" t="str">
        <f t="shared" si="0"/>
        <v>1.2001</v>
      </c>
    </row>
    <row r="52" spans="1:3">
      <c r="A52" s="40">
        <v>36937</v>
      </c>
      <c r="B52" s="39">
        <v>5.61</v>
      </c>
      <c r="C52" t="str">
        <f t="shared" si="0"/>
        <v>2.2001</v>
      </c>
    </row>
    <row r="53" spans="1:3">
      <c r="A53" s="40">
        <v>36965</v>
      </c>
      <c r="B53" s="39">
        <v>5.23</v>
      </c>
      <c r="C53" t="str">
        <f t="shared" si="0"/>
        <v>3.2001</v>
      </c>
    </row>
    <row r="54" spans="1:3">
      <c r="A54" s="40">
        <v>36996</v>
      </c>
      <c r="B54" s="39">
        <v>5.19</v>
      </c>
      <c r="C54" t="str">
        <f t="shared" si="0"/>
        <v>4.2001</v>
      </c>
    </row>
    <row r="55" spans="1:3">
      <c r="A55" s="40">
        <v>37026</v>
      </c>
      <c r="B55" s="39">
        <v>4.1900000000000004</v>
      </c>
      <c r="C55" t="str">
        <f t="shared" si="0"/>
        <v>5.2001</v>
      </c>
    </row>
    <row r="56" spans="1:3">
      <c r="A56" s="40">
        <v>37057</v>
      </c>
      <c r="B56" s="39">
        <v>3.72</v>
      </c>
      <c r="C56" t="str">
        <f t="shared" si="0"/>
        <v>6.2001</v>
      </c>
    </row>
    <row r="57" spans="1:3">
      <c r="A57" s="40">
        <v>37087</v>
      </c>
      <c r="B57" s="39">
        <v>3.11</v>
      </c>
      <c r="C57" t="str">
        <f t="shared" si="0"/>
        <v>7.2001</v>
      </c>
    </row>
    <row r="58" spans="1:3">
      <c r="A58" s="40">
        <v>37118</v>
      </c>
      <c r="B58" s="39">
        <v>2.97</v>
      </c>
      <c r="C58" t="str">
        <f t="shared" si="0"/>
        <v>8.2001</v>
      </c>
    </row>
    <row r="59" spans="1:3">
      <c r="A59" s="40">
        <v>37149</v>
      </c>
      <c r="B59" s="39">
        <v>2.19</v>
      </c>
      <c r="C59" t="str">
        <f t="shared" si="0"/>
        <v>9.2001</v>
      </c>
    </row>
    <row r="60" spans="1:3">
      <c r="A60" s="40">
        <v>37179</v>
      </c>
      <c r="B60" s="39">
        <v>2.46</v>
      </c>
      <c r="C60" t="str">
        <f t="shared" si="0"/>
        <v>10.2001</v>
      </c>
    </row>
    <row r="61" spans="1:3">
      <c r="A61" s="40">
        <v>37210</v>
      </c>
      <c r="B61" s="39">
        <v>2.34</v>
      </c>
      <c r="C61" t="str">
        <f t="shared" si="0"/>
        <v>11.2001</v>
      </c>
    </row>
    <row r="62" spans="1:3">
      <c r="A62" s="40">
        <v>37240</v>
      </c>
      <c r="B62" s="39">
        <v>2.2999999999999998</v>
      </c>
      <c r="C62" t="str">
        <f t="shared" si="0"/>
        <v>12.2001</v>
      </c>
    </row>
    <row r="63" spans="1:3">
      <c r="A63" s="40">
        <v>37271</v>
      </c>
      <c r="B63" s="39">
        <v>2.3199999999999998</v>
      </c>
      <c r="C63" t="str">
        <f t="shared" si="0"/>
        <v>1.2002</v>
      </c>
    </row>
    <row r="64" spans="1:3">
      <c r="A64" s="40">
        <v>37302</v>
      </c>
      <c r="B64" s="39">
        <v>2.3199999999999998</v>
      </c>
      <c r="C64" t="str">
        <f t="shared" si="0"/>
        <v>2.2002</v>
      </c>
    </row>
    <row r="65" spans="1:3">
      <c r="A65" s="40">
        <v>37330</v>
      </c>
      <c r="B65" s="39">
        <v>3.03</v>
      </c>
      <c r="C65" t="str">
        <f t="shared" si="0"/>
        <v>3.2002</v>
      </c>
    </row>
    <row r="66" spans="1:3">
      <c r="A66" s="40">
        <v>37361</v>
      </c>
      <c r="B66" s="39">
        <v>3.43</v>
      </c>
      <c r="C66" t="str">
        <f t="shared" si="0"/>
        <v>4.2002</v>
      </c>
    </row>
    <row r="67" spans="1:3">
      <c r="A67" s="40">
        <v>37391</v>
      </c>
      <c r="B67" s="39">
        <v>3.5</v>
      </c>
      <c r="C67" t="str">
        <f t="shared" si="0"/>
        <v>5.2002</v>
      </c>
    </row>
    <row r="68" spans="1:3">
      <c r="A68" s="40">
        <v>37422</v>
      </c>
      <c r="B68" s="39">
        <v>3.26</v>
      </c>
      <c r="C68" t="str">
        <f t="shared" si="0"/>
        <v>6.2002</v>
      </c>
    </row>
    <row r="69" spans="1:3">
      <c r="A69" s="40">
        <v>37452</v>
      </c>
      <c r="B69" s="39">
        <v>2.99</v>
      </c>
      <c r="C69" t="str">
        <f t="shared" ref="C69:C132" si="1">CONCATENATE(MONTH(A69),".",YEAR(A69))</f>
        <v>7.2002</v>
      </c>
    </row>
    <row r="70" spans="1:3">
      <c r="A70" s="40">
        <v>37483</v>
      </c>
      <c r="B70" s="39">
        <v>3.09</v>
      </c>
      <c r="C70" t="str">
        <f t="shared" si="1"/>
        <v>8.2002</v>
      </c>
    </row>
    <row r="71" spans="1:3">
      <c r="A71" s="40">
        <v>37514</v>
      </c>
      <c r="B71" s="39">
        <v>3.55</v>
      </c>
      <c r="C71" t="str">
        <f t="shared" si="1"/>
        <v>9.2002</v>
      </c>
    </row>
    <row r="72" spans="1:3">
      <c r="A72" s="40">
        <v>37544</v>
      </c>
      <c r="B72" s="39">
        <v>4.13</v>
      </c>
      <c r="C72" t="str">
        <f t="shared" si="1"/>
        <v>10.2002</v>
      </c>
    </row>
    <row r="73" spans="1:3">
      <c r="A73" s="40">
        <v>37575</v>
      </c>
      <c r="B73" s="39">
        <v>4.04</v>
      </c>
      <c r="C73" t="str">
        <f t="shared" si="1"/>
        <v>11.2002</v>
      </c>
    </row>
    <row r="74" spans="1:3">
      <c r="A74" s="40">
        <v>37605</v>
      </c>
      <c r="B74" s="39">
        <v>4.74</v>
      </c>
      <c r="C74" t="str">
        <f t="shared" si="1"/>
        <v>12.2002</v>
      </c>
    </row>
    <row r="75" spans="1:3">
      <c r="A75" s="40">
        <v>37636</v>
      </c>
      <c r="B75" s="39">
        <v>5.43</v>
      </c>
      <c r="C75" t="str">
        <f t="shared" si="1"/>
        <v>1.2003</v>
      </c>
    </row>
    <row r="76" spans="1:3">
      <c r="A76" s="40">
        <v>37667</v>
      </c>
      <c r="B76" s="39">
        <v>7.71</v>
      </c>
      <c r="C76" t="str">
        <f t="shared" si="1"/>
        <v>2.2003</v>
      </c>
    </row>
    <row r="77" spans="1:3">
      <c r="A77" s="40">
        <v>37695</v>
      </c>
      <c r="B77" s="39">
        <v>5.93</v>
      </c>
      <c r="C77" t="str">
        <f t="shared" si="1"/>
        <v>3.2003</v>
      </c>
    </row>
    <row r="78" spans="1:3">
      <c r="A78" s="40">
        <v>37726</v>
      </c>
      <c r="B78" s="39">
        <v>5.26</v>
      </c>
      <c r="C78" t="str">
        <f t="shared" si="1"/>
        <v>4.2003</v>
      </c>
    </row>
    <row r="79" spans="1:3">
      <c r="A79" s="40">
        <v>37756</v>
      </c>
      <c r="B79" s="39">
        <v>5.81</v>
      </c>
      <c r="C79" t="str">
        <f t="shared" si="1"/>
        <v>5.2003</v>
      </c>
    </row>
    <row r="80" spans="1:3">
      <c r="A80" s="40">
        <v>37787</v>
      </c>
      <c r="B80" s="39">
        <v>5.82</v>
      </c>
      <c r="C80" t="str">
        <f t="shared" si="1"/>
        <v>6.2003</v>
      </c>
    </row>
    <row r="81" spans="1:3">
      <c r="A81" s="40">
        <v>37817</v>
      </c>
      <c r="B81" s="39">
        <v>5.03</v>
      </c>
      <c r="C81" t="str">
        <f t="shared" si="1"/>
        <v>7.2003</v>
      </c>
    </row>
    <row r="82" spans="1:3">
      <c r="A82" s="40">
        <v>37848</v>
      </c>
      <c r="B82" s="39">
        <v>4.99</v>
      </c>
      <c r="C82" t="str">
        <f t="shared" si="1"/>
        <v>8.2003</v>
      </c>
    </row>
    <row r="83" spans="1:3">
      <c r="A83" s="40">
        <v>37879</v>
      </c>
      <c r="B83" s="39">
        <v>4.62</v>
      </c>
      <c r="C83" t="str">
        <f t="shared" si="1"/>
        <v>9.2003</v>
      </c>
    </row>
    <row r="84" spans="1:3">
      <c r="A84" s="40">
        <v>37909</v>
      </c>
      <c r="B84" s="39">
        <v>4.63</v>
      </c>
      <c r="C84" t="str">
        <f t="shared" si="1"/>
        <v>10.2003</v>
      </c>
    </row>
    <row r="85" spans="1:3">
      <c r="A85" s="40">
        <v>37940</v>
      </c>
      <c r="B85" s="39">
        <v>4.47</v>
      </c>
      <c r="C85" t="str">
        <f t="shared" si="1"/>
        <v>11.2003</v>
      </c>
    </row>
    <row r="86" spans="1:3">
      <c r="A86" s="40">
        <v>37970</v>
      </c>
      <c r="B86" s="39">
        <v>6.13</v>
      </c>
      <c r="C86" t="str">
        <f t="shared" si="1"/>
        <v>12.2003</v>
      </c>
    </row>
    <row r="87" spans="1:3">
      <c r="A87" s="40">
        <v>38001</v>
      </c>
      <c r="B87" s="39">
        <v>6.14</v>
      </c>
      <c r="C87" t="str">
        <f t="shared" si="1"/>
        <v>1.2004</v>
      </c>
    </row>
    <row r="88" spans="1:3">
      <c r="A88" s="40">
        <v>38032</v>
      </c>
      <c r="B88" s="39">
        <v>5.37</v>
      </c>
      <c r="C88" t="str">
        <f t="shared" si="1"/>
        <v>2.2004</v>
      </c>
    </row>
    <row r="89" spans="1:3">
      <c r="A89" s="40">
        <v>38061</v>
      </c>
      <c r="B89" s="39">
        <v>5.39</v>
      </c>
      <c r="C89" t="str">
        <f t="shared" si="1"/>
        <v>3.2004</v>
      </c>
    </row>
    <row r="90" spans="1:3">
      <c r="A90" s="40">
        <v>38092</v>
      </c>
      <c r="B90" s="39">
        <v>5.71</v>
      </c>
      <c r="C90" t="str">
        <f t="shared" si="1"/>
        <v>4.2004</v>
      </c>
    </row>
    <row r="91" spans="1:3">
      <c r="A91" s="40">
        <v>38122</v>
      </c>
      <c r="B91" s="39">
        <v>6.33</v>
      </c>
      <c r="C91" t="str">
        <f t="shared" si="1"/>
        <v>5.2004</v>
      </c>
    </row>
    <row r="92" spans="1:3">
      <c r="A92" s="40">
        <v>38153</v>
      </c>
      <c r="B92" s="39">
        <v>6.27</v>
      </c>
      <c r="C92" t="str">
        <f t="shared" si="1"/>
        <v>6.2004</v>
      </c>
    </row>
    <row r="93" spans="1:3">
      <c r="A93" s="40">
        <v>38183</v>
      </c>
      <c r="B93" s="39">
        <v>5.93</v>
      </c>
      <c r="C93" t="str">
        <f t="shared" si="1"/>
        <v>7.2004</v>
      </c>
    </row>
    <row r="94" spans="1:3">
      <c r="A94" s="40">
        <v>38214</v>
      </c>
      <c r="B94" s="39">
        <v>5.41</v>
      </c>
      <c r="C94" t="str">
        <f t="shared" si="1"/>
        <v>8.2004</v>
      </c>
    </row>
    <row r="95" spans="1:3">
      <c r="A95" s="40">
        <v>38245</v>
      </c>
      <c r="B95" s="39">
        <v>5.15</v>
      </c>
      <c r="C95" t="str">
        <f t="shared" si="1"/>
        <v>9.2004</v>
      </c>
    </row>
    <row r="96" spans="1:3">
      <c r="A96" s="40">
        <v>38275</v>
      </c>
      <c r="B96" s="39">
        <v>6.35</v>
      </c>
      <c r="C96" t="str">
        <f t="shared" si="1"/>
        <v>10.2004</v>
      </c>
    </row>
    <row r="97" spans="1:3">
      <c r="A97" s="40">
        <v>38306</v>
      </c>
      <c r="B97" s="39">
        <v>6.17</v>
      </c>
      <c r="C97" t="str">
        <f t="shared" si="1"/>
        <v>11.2004</v>
      </c>
    </row>
    <row r="98" spans="1:3">
      <c r="A98" s="40">
        <v>38336</v>
      </c>
      <c r="B98" s="39">
        <v>6.58</v>
      </c>
      <c r="C98" t="str">
        <f t="shared" si="1"/>
        <v>12.2004</v>
      </c>
    </row>
    <row r="99" spans="1:3">
      <c r="A99" s="40">
        <v>38367</v>
      </c>
      <c r="B99" s="39">
        <v>6.15</v>
      </c>
      <c r="C99" t="str">
        <f t="shared" si="1"/>
        <v>1.2005</v>
      </c>
    </row>
    <row r="100" spans="1:3">
      <c r="A100" s="40">
        <v>38398</v>
      </c>
      <c r="B100" s="39">
        <v>6.14</v>
      </c>
      <c r="C100" t="str">
        <f t="shared" si="1"/>
        <v>2.2005</v>
      </c>
    </row>
    <row r="101" spans="1:3">
      <c r="A101" s="40">
        <v>38426</v>
      </c>
      <c r="B101" s="39">
        <v>6.96</v>
      </c>
      <c r="C101" t="str">
        <f t="shared" si="1"/>
        <v>3.2005</v>
      </c>
    </row>
    <row r="102" spans="1:3">
      <c r="A102" s="40">
        <v>38457</v>
      </c>
      <c r="B102" s="39">
        <v>7.16</v>
      </c>
      <c r="C102" t="str">
        <f t="shared" si="1"/>
        <v>4.2005</v>
      </c>
    </row>
    <row r="103" spans="1:3">
      <c r="A103" s="40">
        <v>38487</v>
      </c>
      <c r="B103" s="39">
        <v>6.47</v>
      </c>
      <c r="C103" t="str">
        <f t="shared" si="1"/>
        <v>5.2005</v>
      </c>
    </row>
    <row r="104" spans="1:3">
      <c r="A104" s="40">
        <v>38518</v>
      </c>
      <c r="B104" s="39">
        <v>7.18</v>
      </c>
      <c r="C104" t="str">
        <f t="shared" si="1"/>
        <v>6.2005</v>
      </c>
    </row>
    <row r="105" spans="1:3">
      <c r="A105" s="40">
        <v>38548</v>
      </c>
      <c r="B105" s="39">
        <v>7.63</v>
      </c>
      <c r="C105" t="str">
        <f t="shared" si="1"/>
        <v>7.2005</v>
      </c>
    </row>
    <row r="106" spans="1:3">
      <c r="A106" s="40">
        <v>38579</v>
      </c>
      <c r="B106" s="39">
        <v>9.5299999999999994</v>
      </c>
      <c r="C106" t="str">
        <f t="shared" si="1"/>
        <v>8.2005</v>
      </c>
    </row>
    <row r="107" spans="1:3">
      <c r="A107" s="40">
        <v>38610</v>
      </c>
      <c r="B107" s="39">
        <v>11.75</v>
      </c>
      <c r="C107" t="str">
        <f t="shared" si="1"/>
        <v>9.2005</v>
      </c>
    </row>
    <row r="108" spans="1:3">
      <c r="A108" s="40">
        <v>38640</v>
      </c>
      <c r="B108" s="39">
        <v>13.42</v>
      </c>
      <c r="C108" t="str">
        <f t="shared" si="1"/>
        <v>10.2005</v>
      </c>
    </row>
    <row r="109" spans="1:3">
      <c r="A109" s="40">
        <v>38671</v>
      </c>
      <c r="B109" s="39">
        <v>10.3</v>
      </c>
      <c r="C109" t="str">
        <f t="shared" si="1"/>
        <v>11.2005</v>
      </c>
    </row>
    <row r="110" spans="1:3">
      <c r="A110" s="40">
        <v>38701</v>
      </c>
      <c r="B110" s="39">
        <v>13.05</v>
      </c>
      <c r="C110" t="str">
        <f t="shared" si="1"/>
        <v>12.2005</v>
      </c>
    </row>
    <row r="111" spans="1:3">
      <c r="A111" s="40">
        <v>38732</v>
      </c>
      <c r="B111" s="39">
        <v>8.69</v>
      </c>
      <c r="C111" t="str">
        <f t="shared" si="1"/>
        <v>1.2006</v>
      </c>
    </row>
    <row r="112" spans="1:3">
      <c r="A112" s="40">
        <v>38763</v>
      </c>
      <c r="B112" s="39">
        <v>7.54</v>
      </c>
      <c r="C112" t="str">
        <f t="shared" si="1"/>
        <v>2.2006</v>
      </c>
    </row>
    <row r="113" spans="1:3">
      <c r="A113" s="40">
        <v>38791</v>
      </c>
      <c r="B113" s="39">
        <v>6.89</v>
      </c>
      <c r="C113" t="str">
        <f t="shared" si="1"/>
        <v>3.2006</v>
      </c>
    </row>
    <row r="114" spans="1:3">
      <c r="A114" s="40">
        <v>38822</v>
      </c>
      <c r="B114" s="39">
        <v>7.16</v>
      </c>
      <c r="C114" t="str">
        <f t="shared" si="1"/>
        <v>4.2006</v>
      </c>
    </row>
    <row r="115" spans="1:3">
      <c r="A115" s="40">
        <v>38852</v>
      </c>
      <c r="B115" s="39">
        <v>6.25</v>
      </c>
      <c r="C115" t="str">
        <f t="shared" si="1"/>
        <v>5.2006</v>
      </c>
    </row>
    <row r="116" spans="1:3">
      <c r="A116" s="40">
        <v>38883</v>
      </c>
      <c r="B116" s="39">
        <v>6.21</v>
      </c>
      <c r="C116" t="str">
        <f t="shared" si="1"/>
        <v>6.2006</v>
      </c>
    </row>
    <row r="117" spans="1:3">
      <c r="A117" s="40">
        <v>38913</v>
      </c>
      <c r="B117" s="39">
        <v>6.17</v>
      </c>
      <c r="C117" t="str">
        <f t="shared" si="1"/>
        <v>7.2006</v>
      </c>
    </row>
    <row r="118" spans="1:3">
      <c r="A118" s="40">
        <v>38944</v>
      </c>
      <c r="B118" s="39">
        <v>7.14</v>
      </c>
      <c r="C118" t="str">
        <f t="shared" si="1"/>
        <v>8.2006</v>
      </c>
    </row>
    <row r="119" spans="1:3">
      <c r="A119" s="40">
        <v>38975</v>
      </c>
      <c r="B119" s="39">
        <v>4.9000000000000004</v>
      </c>
      <c r="C119" t="str">
        <f t="shared" si="1"/>
        <v>9.2006</v>
      </c>
    </row>
    <row r="120" spans="1:3">
      <c r="A120" s="40">
        <v>39005</v>
      </c>
      <c r="B120" s="39">
        <v>5.85</v>
      </c>
      <c r="C120" t="str">
        <f t="shared" si="1"/>
        <v>10.2006</v>
      </c>
    </row>
    <row r="121" spans="1:3">
      <c r="A121" s="40">
        <v>39036</v>
      </c>
      <c r="B121" s="39">
        <v>7.41</v>
      </c>
      <c r="C121" t="str">
        <f t="shared" si="1"/>
        <v>11.2006</v>
      </c>
    </row>
    <row r="122" spans="1:3">
      <c r="A122" s="40">
        <v>39066</v>
      </c>
      <c r="B122" s="39">
        <v>6.73</v>
      </c>
      <c r="C122" t="str">
        <f t="shared" si="1"/>
        <v>12.2006</v>
      </c>
    </row>
    <row r="123" spans="1:3">
      <c r="A123" s="40">
        <v>39097</v>
      </c>
      <c r="B123" s="39">
        <v>6.55</v>
      </c>
      <c r="C123" t="str">
        <f t="shared" si="1"/>
        <v>1.2007</v>
      </c>
    </row>
    <row r="124" spans="1:3">
      <c r="A124" s="40">
        <v>39128</v>
      </c>
      <c r="B124" s="39">
        <v>8</v>
      </c>
      <c r="C124" t="str">
        <f t="shared" si="1"/>
        <v>2.2007</v>
      </c>
    </row>
    <row r="125" spans="1:3">
      <c r="A125" s="40">
        <v>39156</v>
      </c>
      <c r="B125" s="39">
        <v>7.11</v>
      </c>
      <c r="C125" t="str">
        <f t="shared" si="1"/>
        <v>3.2007</v>
      </c>
    </row>
    <row r="126" spans="1:3">
      <c r="A126" s="40">
        <v>39187</v>
      </c>
      <c r="B126" s="39">
        <v>7.6</v>
      </c>
      <c r="C126" t="str">
        <f t="shared" si="1"/>
        <v>4.2007</v>
      </c>
    </row>
    <row r="127" spans="1:3">
      <c r="A127" s="40">
        <v>39217</v>
      </c>
      <c r="B127" s="39">
        <v>7.64</v>
      </c>
      <c r="C127" t="str">
        <f t="shared" si="1"/>
        <v>5.2007</v>
      </c>
    </row>
    <row r="128" spans="1:3">
      <c r="A128" s="40">
        <v>39248</v>
      </c>
      <c r="B128" s="39">
        <v>7.35</v>
      </c>
      <c r="C128" t="str">
        <f t="shared" si="1"/>
        <v>6.2007</v>
      </c>
    </row>
    <row r="129" spans="1:3">
      <c r="A129" s="40">
        <v>39278</v>
      </c>
      <c r="B129" s="39">
        <v>6.22</v>
      </c>
      <c r="C129" t="str">
        <f t="shared" si="1"/>
        <v>7.2007</v>
      </c>
    </row>
    <row r="130" spans="1:3">
      <c r="A130" s="40">
        <v>39309</v>
      </c>
      <c r="B130" s="39">
        <v>6.22</v>
      </c>
      <c r="C130" t="str">
        <f t="shared" si="1"/>
        <v>8.2007</v>
      </c>
    </row>
    <row r="131" spans="1:3">
      <c r="A131" s="40">
        <v>39340</v>
      </c>
      <c r="B131" s="39">
        <v>6.08</v>
      </c>
      <c r="C131" t="str">
        <f t="shared" si="1"/>
        <v>9.2007</v>
      </c>
    </row>
    <row r="132" spans="1:3">
      <c r="A132" s="40">
        <v>39370</v>
      </c>
      <c r="B132" s="39">
        <v>6.74</v>
      </c>
      <c r="C132" t="str">
        <f t="shared" si="1"/>
        <v>10.2007</v>
      </c>
    </row>
    <row r="133" spans="1:3">
      <c r="A133" s="40">
        <v>39401</v>
      </c>
      <c r="B133" s="39">
        <v>7.1</v>
      </c>
      <c r="C133" t="str">
        <f t="shared" ref="C133:C196" si="2">CONCATENATE(MONTH(A133),".",YEAR(A133))</f>
        <v>11.2007</v>
      </c>
    </row>
    <row r="134" spans="1:3">
      <c r="A134" s="40">
        <v>39431</v>
      </c>
      <c r="B134" s="39">
        <v>7.11</v>
      </c>
      <c r="C134" t="str">
        <f t="shared" si="2"/>
        <v>12.2007</v>
      </c>
    </row>
    <row r="135" spans="1:3">
      <c r="A135" s="40">
        <v>39462</v>
      </c>
      <c r="B135" s="39">
        <v>7.99</v>
      </c>
      <c r="C135" t="str">
        <f t="shared" si="2"/>
        <v>1.2008</v>
      </c>
    </row>
    <row r="136" spans="1:3">
      <c r="A136" s="40">
        <v>39493</v>
      </c>
      <c r="B136" s="39">
        <v>8.5399999999999991</v>
      </c>
      <c r="C136" t="str">
        <f t="shared" si="2"/>
        <v>2.2008</v>
      </c>
    </row>
    <row r="137" spans="1:3">
      <c r="A137" s="40">
        <v>39522</v>
      </c>
      <c r="B137" s="39">
        <v>9.41</v>
      </c>
      <c r="C137" t="str">
        <f t="shared" si="2"/>
        <v>3.2008</v>
      </c>
    </row>
    <row r="138" spans="1:3">
      <c r="A138" s="40">
        <v>39553</v>
      </c>
      <c r="B138" s="39">
        <v>10.18</v>
      </c>
      <c r="C138" t="str">
        <f t="shared" si="2"/>
        <v>4.2008</v>
      </c>
    </row>
    <row r="139" spans="1:3">
      <c r="A139" s="40">
        <v>39583</v>
      </c>
      <c r="B139" s="39">
        <v>11.27</v>
      </c>
      <c r="C139" t="str">
        <f t="shared" si="2"/>
        <v>5.2008</v>
      </c>
    </row>
    <row r="140" spans="1:3">
      <c r="A140" s="40">
        <v>39614</v>
      </c>
      <c r="B140" s="39">
        <v>12.69</v>
      </c>
      <c r="C140" t="str">
        <f t="shared" si="2"/>
        <v>6.2008</v>
      </c>
    </row>
    <row r="141" spans="1:3">
      <c r="A141" s="40">
        <v>39644</v>
      </c>
      <c r="B141" s="39">
        <v>11.09</v>
      </c>
      <c r="C141" t="str">
        <f t="shared" si="2"/>
        <v>7.2008</v>
      </c>
    </row>
    <row r="142" spans="1:3">
      <c r="A142" s="40">
        <v>39675</v>
      </c>
      <c r="B142" s="39">
        <v>8.26</v>
      </c>
      <c r="C142" t="str">
        <f t="shared" si="2"/>
        <v>8.2008</v>
      </c>
    </row>
    <row r="143" spans="1:3">
      <c r="A143" s="40">
        <v>39706</v>
      </c>
      <c r="B143" s="39">
        <v>7.67</v>
      </c>
      <c r="C143" t="str">
        <f t="shared" si="2"/>
        <v>9.2008</v>
      </c>
    </row>
    <row r="144" spans="1:3">
      <c r="A144" s="40">
        <v>39736</v>
      </c>
      <c r="B144" s="39">
        <v>6.74</v>
      </c>
      <c r="C144" t="str">
        <f t="shared" si="2"/>
        <v>10.2008</v>
      </c>
    </row>
    <row r="145" spans="1:3">
      <c r="A145" s="40">
        <v>39767</v>
      </c>
      <c r="B145" s="39">
        <v>6.68</v>
      </c>
      <c r="C145" t="str">
        <f t="shared" si="2"/>
        <v>11.2008</v>
      </c>
    </row>
    <row r="146" spans="1:3">
      <c r="A146" s="40">
        <v>39797</v>
      </c>
      <c r="B146" s="39">
        <v>5.82</v>
      </c>
      <c r="C146" t="str">
        <f t="shared" si="2"/>
        <v>12.2008</v>
      </c>
    </row>
    <row r="147" spans="1:3">
      <c r="A147" s="40">
        <v>39828</v>
      </c>
      <c r="B147" s="39">
        <v>5.24</v>
      </c>
      <c r="C147" t="str">
        <f t="shared" si="2"/>
        <v>1.2009</v>
      </c>
    </row>
    <row r="148" spans="1:3">
      <c r="A148" s="40">
        <v>39859</v>
      </c>
      <c r="B148" s="39">
        <v>4.5199999999999996</v>
      </c>
      <c r="C148" t="str">
        <f t="shared" si="2"/>
        <v>2.2009</v>
      </c>
    </row>
    <row r="149" spans="1:3">
      <c r="A149" s="40">
        <v>39887</v>
      </c>
      <c r="B149" s="39">
        <v>3.96</v>
      </c>
      <c r="C149" t="str">
        <f t="shared" si="2"/>
        <v>3.2009</v>
      </c>
    </row>
    <row r="150" spans="1:3">
      <c r="A150" s="40">
        <v>39918</v>
      </c>
      <c r="B150" s="39">
        <v>3.5</v>
      </c>
      <c r="C150" t="str">
        <f t="shared" si="2"/>
        <v>4.2009</v>
      </c>
    </row>
    <row r="151" spans="1:3">
      <c r="A151" s="40">
        <v>39948</v>
      </c>
      <c r="B151" s="39">
        <v>3.83</v>
      </c>
      <c r="C151" t="str">
        <f t="shared" si="2"/>
        <v>5.2009</v>
      </c>
    </row>
    <row r="152" spans="1:3">
      <c r="A152" s="40">
        <v>39979</v>
      </c>
      <c r="B152" s="39">
        <v>3.8</v>
      </c>
      <c r="C152" t="str">
        <f t="shared" si="2"/>
        <v>6.2009</v>
      </c>
    </row>
    <row r="153" spans="1:3">
      <c r="A153" s="40">
        <v>40009</v>
      </c>
      <c r="B153" s="39">
        <v>3.38</v>
      </c>
      <c r="C153" t="str">
        <f t="shared" si="2"/>
        <v>7.2009</v>
      </c>
    </row>
    <row r="154" spans="1:3">
      <c r="A154" s="40">
        <v>40040</v>
      </c>
      <c r="B154" s="39">
        <v>3.14</v>
      </c>
      <c r="C154" t="str">
        <f t="shared" si="2"/>
        <v>8.2009</v>
      </c>
    </row>
    <row r="155" spans="1:3">
      <c r="A155" s="40">
        <v>40071</v>
      </c>
      <c r="B155" s="39">
        <v>2.99</v>
      </c>
      <c r="C155" t="str">
        <f t="shared" si="2"/>
        <v>9.2009</v>
      </c>
    </row>
    <row r="156" spans="1:3">
      <c r="A156" s="40">
        <v>40101</v>
      </c>
      <c r="B156" s="39">
        <v>4.01</v>
      </c>
      <c r="C156" t="str">
        <f t="shared" si="2"/>
        <v>10.2009</v>
      </c>
    </row>
    <row r="157" spans="1:3">
      <c r="A157" s="40">
        <v>40132</v>
      </c>
      <c r="B157" s="39">
        <v>3.66</v>
      </c>
      <c r="C157" t="str">
        <f t="shared" si="2"/>
        <v>11.2009</v>
      </c>
    </row>
    <row r="158" spans="1:3">
      <c r="A158" s="40">
        <v>40162</v>
      </c>
      <c r="B158" s="39">
        <v>5.35</v>
      </c>
      <c r="C158" t="str">
        <f t="shared" si="2"/>
        <v>12.2009</v>
      </c>
    </row>
    <row r="159" spans="1:3">
      <c r="A159" s="40">
        <v>40193</v>
      </c>
      <c r="B159" s="39">
        <v>5.83</v>
      </c>
      <c r="C159" t="str">
        <f t="shared" si="2"/>
        <v>1.2010</v>
      </c>
    </row>
    <row r="160" spans="1:3">
      <c r="A160" s="40">
        <v>40224</v>
      </c>
      <c r="B160" s="39">
        <v>5.32</v>
      </c>
      <c r="C160" t="str">
        <f t="shared" si="2"/>
        <v>2.2010</v>
      </c>
    </row>
    <row r="161" spans="1:3">
      <c r="A161" s="40">
        <v>40252</v>
      </c>
      <c r="B161" s="39">
        <v>4.29</v>
      </c>
      <c r="C161" t="str">
        <f t="shared" si="2"/>
        <v>3.2010</v>
      </c>
    </row>
    <row r="162" spans="1:3">
      <c r="A162" s="40">
        <v>40283</v>
      </c>
      <c r="B162" s="39">
        <v>4.03</v>
      </c>
      <c r="C162" t="str">
        <f t="shared" si="2"/>
        <v>4.2010</v>
      </c>
    </row>
    <row r="163" spans="1:3">
      <c r="A163" s="40">
        <v>40313</v>
      </c>
      <c r="B163" s="39">
        <v>4.1399999999999997</v>
      </c>
      <c r="C163" t="str">
        <f t="shared" si="2"/>
        <v>5.2010</v>
      </c>
    </row>
    <row r="164" spans="1:3">
      <c r="A164" s="40">
        <v>40344</v>
      </c>
      <c r="B164" s="39">
        <v>4.8</v>
      </c>
      <c r="C164" t="str">
        <f t="shared" si="2"/>
        <v>6.2010</v>
      </c>
    </row>
    <row r="165" spans="1:3">
      <c r="A165" s="40">
        <v>40374</v>
      </c>
      <c r="B165" s="39">
        <v>4.63</v>
      </c>
      <c r="C165" t="str">
        <f t="shared" si="2"/>
        <v>7.2010</v>
      </c>
    </row>
    <row r="166" spans="1:3">
      <c r="A166" s="40">
        <v>40405</v>
      </c>
      <c r="B166" s="39">
        <v>4.32</v>
      </c>
      <c r="C166" t="str">
        <f t="shared" si="2"/>
        <v>8.2010</v>
      </c>
    </row>
    <row r="167" spans="1:3">
      <c r="A167" s="40">
        <v>40436</v>
      </c>
      <c r="B167" s="39">
        <v>3.89</v>
      </c>
      <c r="C167" t="str">
        <f t="shared" si="2"/>
        <v>9.2010</v>
      </c>
    </row>
    <row r="168" spans="1:3">
      <c r="A168" s="40">
        <v>40466</v>
      </c>
      <c r="B168" s="39">
        <v>3.43</v>
      </c>
      <c r="C168" t="str">
        <f t="shared" si="2"/>
        <v>10.2010</v>
      </c>
    </row>
    <row r="169" spans="1:3">
      <c r="A169" s="40">
        <v>40497</v>
      </c>
      <c r="B169" s="39">
        <v>3.71</v>
      </c>
      <c r="C169" t="str">
        <f t="shared" si="2"/>
        <v>11.2010</v>
      </c>
    </row>
    <row r="170" spans="1:3">
      <c r="A170" s="40">
        <v>40527</v>
      </c>
      <c r="B170" s="39">
        <v>4.25</v>
      </c>
      <c r="C170" t="str">
        <f t="shared" si="2"/>
        <v>12.2010</v>
      </c>
    </row>
    <row r="171" spans="1:3">
      <c r="A171" s="40">
        <v>40558</v>
      </c>
      <c r="B171" s="39">
        <v>4.49</v>
      </c>
      <c r="C171" t="str">
        <f t="shared" si="2"/>
        <v>1.2011</v>
      </c>
    </row>
    <row r="172" spans="1:3">
      <c r="A172" s="40">
        <v>40589</v>
      </c>
      <c r="B172" s="39">
        <v>4.09</v>
      </c>
      <c r="C172" t="str">
        <f t="shared" si="2"/>
        <v>2.2011</v>
      </c>
    </row>
    <row r="173" spans="1:3">
      <c r="A173" s="40">
        <v>40617</v>
      </c>
      <c r="B173" s="39">
        <v>3.97</v>
      </c>
      <c r="C173" t="str">
        <f t="shared" si="2"/>
        <v>3.2011</v>
      </c>
    </row>
    <row r="174" spans="1:3">
      <c r="A174" s="40">
        <v>40648</v>
      </c>
      <c r="B174" s="39">
        <v>4.24</v>
      </c>
      <c r="C174" t="str">
        <f t="shared" si="2"/>
        <v>4.2011</v>
      </c>
    </row>
    <row r="175" spans="1:3">
      <c r="A175" s="40">
        <v>40678</v>
      </c>
      <c r="B175" s="39">
        <v>4.3099999999999996</v>
      </c>
      <c r="C175" t="str">
        <f t="shared" si="2"/>
        <v>5.2011</v>
      </c>
    </row>
    <row r="176" spans="1:3">
      <c r="A176" s="40">
        <v>40709</v>
      </c>
      <c r="B176" s="39">
        <v>4.54</v>
      </c>
      <c r="C176" t="str">
        <f t="shared" si="2"/>
        <v>6.2011</v>
      </c>
    </row>
    <row r="177" spans="1:3">
      <c r="A177" s="40">
        <v>40739</v>
      </c>
      <c r="B177" s="39">
        <v>4.42</v>
      </c>
      <c r="C177" t="str">
        <f t="shared" si="2"/>
        <v>7.2011</v>
      </c>
    </row>
    <row r="178" spans="1:3">
      <c r="A178" s="40">
        <v>40770</v>
      </c>
      <c r="B178" s="39">
        <v>4.0599999999999996</v>
      </c>
      <c r="C178" t="str">
        <f t="shared" si="2"/>
        <v>8.2011</v>
      </c>
    </row>
    <row r="179" spans="1:3">
      <c r="A179" s="40">
        <v>40801</v>
      </c>
      <c r="B179" s="39">
        <v>3.9</v>
      </c>
      <c r="C179" t="str">
        <f t="shared" si="2"/>
        <v>9.2011</v>
      </c>
    </row>
    <row r="180" spans="1:3">
      <c r="A180" s="40">
        <v>40831</v>
      </c>
      <c r="B180" s="39">
        <v>3.57</v>
      </c>
      <c r="C180" t="str">
        <f t="shared" si="2"/>
        <v>10.2011</v>
      </c>
    </row>
    <row r="181" spans="1:3">
      <c r="A181" s="40">
        <v>40862</v>
      </c>
      <c r="B181" s="39">
        <v>3.24</v>
      </c>
      <c r="C181" t="str">
        <f t="shared" si="2"/>
        <v>11.2011</v>
      </c>
    </row>
    <row r="182" spans="1:3">
      <c r="A182" s="40">
        <v>40892</v>
      </c>
      <c r="B182" s="39">
        <v>3.17</v>
      </c>
      <c r="C182" t="str">
        <f t="shared" si="2"/>
        <v>12.2011</v>
      </c>
    </row>
    <row r="183" spans="1:3">
      <c r="A183" s="40">
        <v>40923</v>
      </c>
      <c r="B183" s="39">
        <v>2.67</v>
      </c>
      <c r="C183" t="str">
        <f t="shared" si="2"/>
        <v>1.2012</v>
      </c>
    </row>
    <row r="184" spans="1:3">
      <c r="A184" s="40">
        <v>40954</v>
      </c>
      <c r="B184" s="39">
        <v>2.5099999999999998</v>
      </c>
      <c r="C184" t="str">
        <f t="shared" si="2"/>
        <v>2.2012</v>
      </c>
    </row>
    <row r="185" spans="1:3">
      <c r="A185" s="40">
        <v>40983</v>
      </c>
      <c r="B185" s="39">
        <v>2.17</v>
      </c>
      <c r="C185" t="str">
        <f t="shared" si="2"/>
        <v>3.2012</v>
      </c>
    </row>
    <row r="186" spans="1:3">
      <c r="A186" s="40">
        <v>41014</v>
      </c>
      <c r="B186" s="39">
        <v>1.95</v>
      </c>
      <c r="C186" t="str">
        <f t="shared" si="2"/>
        <v>4.2012</v>
      </c>
    </row>
    <row r="187" spans="1:3">
      <c r="A187" s="40">
        <v>41044</v>
      </c>
      <c r="B187" s="39">
        <v>2.4300000000000002</v>
      </c>
      <c r="C187" t="str">
        <f t="shared" si="2"/>
        <v>5.2012</v>
      </c>
    </row>
    <row r="188" spans="1:3">
      <c r="A188" s="40">
        <v>41075</v>
      </c>
      <c r="B188" s="39">
        <v>2.46</v>
      </c>
      <c r="C188" t="str">
        <f t="shared" si="2"/>
        <v>6.2012</v>
      </c>
    </row>
    <row r="189" spans="1:3">
      <c r="A189" s="40">
        <v>41105</v>
      </c>
      <c r="B189" s="39">
        <v>2.95</v>
      </c>
      <c r="C189" t="str">
        <f t="shared" si="2"/>
        <v>7.2012</v>
      </c>
    </row>
    <row r="190" spans="1:3">
      <c r="A190" s="40">
        <v>41136</v>
      </c>
      <c r="B190" s="39">
        <v>2.84</v>
      </c>
      <c r="C190" t="str">
        <f t="shared" si="2"/>
        <v>8.2012</v>
      </c>
    </row>
    <row r="191" spans="1:3">
      <c r="A191" s="40">
        <v>41167</v>
      </c>
      <c r="B191" s="39">
        <v>2.85</v>
      </c>
      <c r="C191" t="str">
        <f t="shared" si="2"/>
        <v>9.2012</v>
      </c>
    </row>
    <row r="192" spans="1:3">
      <c r="A192" s="40">
        <v>41197</v>
      </c>
      <c r="B192" s="39">
        <v>3.32</v>
      </c>
      <c r="C192" t="str">
        <f t="shared" si="2"/>
        <v>10.2012</v>
      </c>
    </row>
    <row r="193" spans="1:3">
      <c r="A193" s="40">
        <v>41228</v>
      </c>
      <c r="B193" s="39">
        <v>3.54</v>
      </c>
      <c r="C193" t="str">
        <f t="shared" si="2"/>
        <v>11.2012</v>
      </c>
    </row>
    <row r="194" spans="1:3">
      <c r="A194" s="40">
        <v>41258</v>
      </c>
      <c r="B194" s="39">
        <v>3.34</v>
      </c>
      <c r="C194" t="str">
        <f t="shared" si="2"/>
        <v>12.2012</v>
      </c>
    </row>
    <row r="195" spans="1:3">
      <c r="A195" s="40">
        <v>41289</v>
      </c>
      <c r="B195" s="39">
        <v>3.33</v>
      </c>
      <c r="C195" t="str">
        <f t="shared" si="2"/>
        <v>1.2013</v>
      </c>
    </row>
    <row r="196" spans="1:3">
      <c r="A196" s="40">
        <v>41320</v>
      </c>
      <c r="B196" s="39">
        <v>3.33</v>
      </c>
      <c r="C196" t="str">
        <f t="shared" si="2"/>
        <v>2.2013</v>
      </c>
    </row>
    <row r="197" spans="1:3">
      <c r="A197" s="40">
        <v>41348</v>
      </c>
      <c r="B197" s="39">
        <v>3.81</v>
      </c>
      <c r="C197" t="str">
        <f t="shared" ref="C197:C260" si="3">CONCATENATE(MONTH(A197),".",YEAR(A197))</f>
        <v>3.2013</v>
      </c>
    </row>
    <row r="198" spans="1:3">
      <c r="A198" s="40">
        <v>41379</v>
      </c>
      <c r="B198" s="39">
        <v>4.17</v>
      </c>
      <c r="C198" t="str">
        <f t="shared" si="3"/>
        <v>4.2013</v>
      </c>
    </row>
    <row r="199" spans="1:3">
      <c r="A199" s="40">
        <v>41409</v>
      </c>
      <c r="B199" s="39">
        <v>4.04</v>
      </c>
      <c r="C199" t="str">
        <f t="shared" si="3"/>
        <v>5.2013</v>
      </c>
    </row>
    <row r="200" spans="1:3">
      <c r="A200" s="40">
        <v>41440</v>
      </c>
      <c r="B200" s="39">
        <v>3.83</v>
      </c>
      <c r="C200" t="str">
        <f t="shared" si="3"/>
        <v>6.2013</v>
      </c>
    </row>
    <row r="201" spans="1:3">
      <c r="A201" s="40">
        <v>41470</v>
      </c>
      <c r="B201" s="39">
        <v>3.62</v>
      </c>
      <c r="C201" t="str">
        <f t="shared" si="3"/>
        <v>7.2013</v>
      </c>
    </row>
    <row r="202" spans="1:3">
      <c r="A202" s="40">
        <v>41501</v>
      </c>
      <c r="B202" s="39">
        <v>3.43</v>
      </c>
      <c r="C202" t="str">
        <f t="shared" si="3"/>
        <v>8.2013</v>
      </c>
    </row>
    <row r="203" spans="1:3">
      <c r="A203" s="40">
        <v>41532</v>
      </c>
      <c r="B203" s="39">
        <v>3.62</v>
      </c>
      <c r="C203" t="str">
        <f t="shared" si="3"/>
        <v>9.2013</v>
      </c>
    </row>
    <row r="204" spans="1:3">
      <c r="A204" s="40">
        <v>41562</v>
      </c>
      <c r="B204" s="39">
        <v>3.68</v>
      </c>
      <c r="C204" t="str">
        <f t="shared" si="3"/>
        <v>10.2013</v>
      </c>
    </row>
    <row r="205" spans="1:3">
      <c r="A205" s="40">
        <v>41593</v>
      </c>
      <c r="B205" s="39">
        <v>3.64</v>
      </c>
      <c r="C205" t="str">
        <f t="shared" si="3"/>
        <v>11.2013</v>
      </c>
    </row>
    <row r="206" spans="1:3">
      <c r="A206" s="40">
        <v>41623</v>
      </c>
      <c r="B206" s="39">
        <v>4.24</v>
      </c>
      <c r="C206" t="str">
        <f t="shared" si="3"/>
        <v>12.2013</v>
      </c>
    </row>
    <row r="207" spans="1:3">
      <c r="A207" s="40">
        <v>41654</v>
      </c>
      <c r="B207" s="39">
        <v>4.71</v>
      </c>
      <c r="C207" t="str">
        <f t="shared" si="3"/>
        <v>1.2014</v>
      </c>
    </row>
    <row r="208" spans="1:3">
      <c r="A208" s="40">
        <v>41685</v>
      </c>
      <c r="B208" s="39">
        <v>6</v>
      </c>
      <c r="C208" t="str">
        <f t="shared" si="3"/>
        <v>2.2014</v>
      </c>
    </row>
    <row r="209" spans="1:3">
      <c r="A209" s="40">
        <v>41713</v>
      </c>
      <c r="B209" s="39">
        <v>4.9000000000000004</v>
      </c>
      <c r="C209" t="str">
        <f t="shared" si="3"/>
        <v>3.2014</v>
      </c>
    </row>
    <row r="210" spans="1:3">
      <c r="A210" s="40">
        <v>41744</v>
      </c>
      <c r="B210" s="39">
        <v>4.66</v>
      </c>
      <c r="C210" t="str">
        <f t="shared" si="3"/>
        <v>4.2014</v>
      </c>
    </row>
    <row r="211" spans="1:3">
      <c r="A211" s="40">
        <v>41774</v>
      </c>
      <c r="B211" s="39">
        <v>4.58</v>
      </c>
      <c r="C211" t="str">
        <f t="shared" si="3"/>
        <v>5.2014</v>
      </c>
    </row>
    <row r="212" spans="1:3">
      <c r="A212" s="40">
        <v>41805</v>
      </c>
      <c r="B212" s="39">
        <v>4.59</v>
      </c>
      <c r="C212" t="str">
        <f t="shared" si="3"/>
        <v>6.2014</v>
      </c>
    </row>
    <row r="213" spans="1:3">
      <c r="A213" s="40">
        <v>41835</v>
      </c>
      <c r="B213" s="39">
        <v>4.05</v>
      </c>
      <c r="C213" t="str">
        <f t="shared" si="3"/>
        <v>7.2014</v>
      </c>
    </row>
    <row r="214" spans="1:3">
      <c r="A214" s="40">
        <v>41866</v>
      </c>
      <c r="B214" s="39">
        <v>3.91</v>
      </c>
      <c r="C214" t="str">
        <f t="shared" si="3"/>
        <v>8.2014</v>
      </c>
    </row>
    <row r="215" spans="1:3">
      <c r="A215" s="40">
        <v>41897</v>
      </c>
      <c r="B215" s="39">
        <v>3.92</v>
      </c>
      <c r="C215" t="str">
        <f t="shared" si="3"/>
        <v>9.2014</v>
      </c>
    </row>
    <row r="216" spans="1:3">
      <c r="A216" s="40">
        <v>41927</v>
      </c>
      <c r="B216" s="39">
        <v>3.78</v>
      </c>
      <c r="C216" t="str">
        <f t="shared" si="3"/>
        <v>10.2014</v>
      </c>
    </row>
    <row r="217" spans="1:3">
      <c r="A217" s="40">
        <v>41958</v>
      </c>
      <c r="B217" s="39">
        <v>4.12</v>
      </c>
      <c r="C217" t="str">
        <f t="shared" si="3"/>
        <v>11.2014</v>
      </c>
    </row>
    <row r="218" spans="1:3">
      <c r="A218" s="40">
        <v>41988</v>
      </c>
      <c r="B218" s="39">
        <v>3.48</v>
      </c>
      <c r="C218" t="str">
        <f t="shared" si="3"/>
        <v>12.2014</v>
      </c>
    </row>
    <row r="219" spans="1:3">
      <c r="A219" s="40">
        <v>42019</v>
      </c>
      <c r="B219" s="39">
        <v>2.99</v>
      </c>
      <c r="C219" t="str">
        <f t="shared" si="3"/>
        <v>1.2015</v>
      </c>
    </row>
    <row r="220" spans="1:3">
      <c r="A220" s="40">
        <v>42050</v>
      </c>
      <c r="B220" s="39">
        <v>2.87</v>
      </c>
      <c r="C220" t="str">
        <f t="shared" si="3"/>
        <v>2.2015</v>
      </c>
    </row>
    <row r="221" spans="1:3">
      <c r="A221" s="40">
        <v>42078</v>
      </c>
      <c r="B221" s="39">
        <v>2.83</v>
      </c>
      <c r="C221" t="str">
        <f t="shared" si="3"/>
        <v>3.2015</v>
      </c>
    </row>
    <row r="222" spans="1:3">
      <c r="A222" s="40">
        <v>42109</v>
      </c>
      <c r="B222" s="39">
        <v>2.61</v>
      </c>
      <c r="C222" t="str">
        <f t="shared" si="3"/>
        <v>4.2015</v>
      </c>
    </row>
    <row r="223" spans="1:3">
      <c r="A223" s="40">
        <v>42139</v>
      </c>
      <c r="B223" s="39">
        <v>2.85</v>
      </c>
      <c r="C223" t="str">
        <f t="shared" si="3"/>
        <v>5.2015</v>
      </c>
    </row>
    <row r="224" spans="1:3">
      <c r="A224" s="40">
        <v>42170</v>
      </c>
      <c r="B224" s="39">
        <v>2.78</v>
      </c>
      <c r="C224" t="str">
        <f t="shared" si="3"/>
        <v>6.2015</v>
      </c>
    </row>
    <row r="225" spans="1:3">
      <c r="A225" s="40">
        <v>42200</v>
      </c>
      <c r="B225" s="39">
        <v>2.84</v>
      </c>
      <c r="C225" t="str">
        <f t="shared" si="3"/>
        <v>7.2015</v>
      </c>
    </row>
    <row r="226" spans="1:3">
      <c r="A226" s="40">
        <v>42231</v>
      </c>
      <c r="B226" s="39">
        <v>2.77</v>
      </c>
      <c r="C226" t="str">
        <f t="shared" si="3"/>
        <v>8.2015</v>
      </c>
    </row>
    <row r="227" spans="1:3">
      <c r="A227" s="40">
        <v>42262</v>
      </c>
      <c r="B227" s="39">
        <v>2.66</v>
      </c>
      <c r="C227" t="str">
        <f t="shared" si="3"/>
        <v>9.2015</v>
      </c>
    </row>
    <row r="228" spans="1:3">
      <c r="A228" s="40">
        <v>42292</v>
      </c>
      <c r="B228" s="39">
        <v>2.34</v>
      </c>
      <c r="C228" t="str">
        <f t="shared" si="3"/>
        <v>10.2015</v>
      </c>
    </row>
    <row r="229" spans="1:3">
      <c r="A229" s="40">
        <v>42323</v>
      </c>
      <c r="B229" s="39">
        <v>2.09</v>
      </c>
      <c r="C229" t="str">
        <f t="shared" si="3"/>
        <v>11.2015</v>
      </c>
    </row>
    <row r="230" spans="1:3">
      <c r="A230" s="40">
        <v>42353</v>
      </c>
      <c r="B230" s="39">
        <v>1.93</v>
      </c>
      <c r="C230" t="str">
        <f t="shared" si="3"/>
        <v>12.2015</v>
      </c>
    </row>
    <row r="231" spans="1:3">
      <c r="A231" s="40">
        <v>42384</v>
      </c>
      <c r="B231" s="39">
        <v>2.2799999999999998</v>
      </c>
      <c r="C231" t="str">
        <f t="shared" si="3"/>
        <v>1.2016</v>
      </c>
    </row>
    <row r="232" spans="1:3">
      <c r="A232" s="40">
        <v>42415</v>
      </c>
      <c r="B232" s="39">
        <v>1.99</v>
      </c>
      <c r="C232" t="str">
        <f t="shared" si="3"/>
        <v>2.2016</v>
      </c>
    </row>
    <row r="233" spans="1:3">
      <c r="A233" s="40">
        <v>42444</v>
      </c>
      <c r="B233" s="39">
        <v>1.73</v>
      </c>
      <c r="C233" t="str">
        <f t="shared" si="3"/>
        <v>3.2016</v>
      </c>
    </row>
    <row r="234" spans="1:3">
      <c r="A234" s="40">
        <v>42475</v>
      </c>
      <c r="B234" s="39">
        <v>1.92</v>
      </c>
      <c r="C234" t="str">
        <f t="shared" si="3"/>
        <v>4.2016</v>
      </c>
    </row>
    <row r="235" spans="1:3">
      <c r="A235" s="40">
        <v>42505</v>
      </c>
      <c r="B235" s="39">
        <v>1.92</v>
      </c>
      <c r="C235" t="str">
        <f t="shared" si="3"/>
        <v>5.2016</v>
      </c>
    </row>
    <row r="236" spans="1:3">
      <c r="A236" s="40">
        <v>42536</v>
      </c>
      <c r="B236" s="39">
        <v>2.59</v>
      </c>
      <c r="C236" t="str">
        <f t="shared" si="3"/>
        <v>6.2016</v>
      </c>
    </row>
    <row r="237" spans="1:3">
      <c r="A237" s="40">
        <v>42566</v>
      </c>
      <c r="B237" s="39">
        <v>2.82</v>
      </c>
      <c r="C237" t="str">
        <f t="shared" si="3"/>
        <v>7.2016</v>
      </c>
    </row>
    <row r="238" spans="1:3">
      <c r="A238" s="40">
        <v>42597</v>
      </c>
      <c r="B238" s="39">
        <v>2.82</v>
      </c>
      <c r="C238" t="str">
        <f t="shared" si="3"/>
        <v>8.2016</v>
      </c>
    </row>
    <row r="239" spans="1:3">
      <c r="A239" s="40">
        <v>42628</v>
      </c>
      <c r="B239" s="39">
        <v>2.99</v>
      </c>
      <c r="C239" t="str">
        <f t="shared" si="3"/>
        <v>9.2016</v>
      </c>
    </row>
    <row r="240" spans="1:3">
      <c r="A240" s="40">
        <v>42658</v>
      </c>
      <c r="B240" s="39">
        <v>2.98</v>
      </c>
      <c r="C240" t="str">
        <f t="shared" si="3"/>
        <v>10.2016</v>
      </c>
    </row>
    <row r="241" spans="1:3">
      <c r="A241" s="40">
        <v>42689</v>
      </c>
      <c r="B241" s="39">
        <v>2.5499999999999998</v>
      </c>
      <c r="C241" t="str">
        <f t="shared" si="3"/>
        <v>11.2016</v>
      </c>
    </row>
    <row r="242" spans="1:3">
      <c r="A242" s="40">
        <v>42719</v>
      </c>
      <c r="B242" s="39">
        <v>3.59</v>
      </c>
      <c r="C242" t="str">
        <f t="shared" si="3"/>
        <v>12.2016</v>
      </c>
    </row>
    <row r="243" spans="1:3">
      <c r="A243" s="40">
        <v>42750</v>
      </c>
      <c r="B243" s="39">
        <v>3.3</v>
      </c>
      <c r="C243" t="str">
        <f t="shared" si="3"/>
        <v>1.2017</v>
      </c>
    </row>
    <row r="244" spans="1:3">
      <c r="A244" s="40">
        <v>42781</v>
      </c>
      <c r="B244" s="39">
        <v>2.85</v>
      </c>
      <c r="C244" t="str">
        <f t="shared" si="3"/>
        <v>2.2017</v>
      </c>
    </row>
    <row r="245" spans="1:3">
      <c r="A245" s="40">
        <v>42809</v>
      </c>
      <c r="B245" s="39">
        <v>2.88</v>
      </c>
      <c r="C245" t="str">
        <f t="shared" si="3"/>
        <v>3.2017</v>
      </c>
    </row>
    <row r="246" spans="1:3">
      <c r="A246" s="40">
        <v>42840</v>
      </c>
      <c r="B246" s="39">
        <v>3.1</v>
      </c>
      <c r="C246" t="str">
        <f t="shared" si="3"/>
        <v>4.2017</v>
      </c>
    </row>
    <row r="247" spans="1:3">
      <c r="A247" s="40">
        <v>42870</v>
      </c>
      <c r="B247" s="39">
        <v>3.15</v>
      </c>
      <c r="C247" t="str">
        <f t="shared" si="3"/>
        <v>5.2017</v>
      </c>
    </row>
    <row r="248" spans="1:3">
      <c r="A248" s="40">
        <v>42901</v>
      </c>
      <c r="B248" s="39">
        <v>2.98</v>
      </c>
      <c r="C248" t="str">
        <f t="shared" si="3"/>
        <v>6.2017</v>
      </c>
    </row>
    <row r="249" spans="1:3">
      <c r="A249" s="40">
        <v>42931</v>
      </c>
      <c r="B249" s="39">
        <v>2.98</v>
      </c>
      <c r="C249" t="str">
        <f t="shared" si="3"/>
        <v>7.2017</v>
      </c>
    </row>
    <row r="250" spans="1:3">
      <c r="A250" s="40">
        <v>42962</v>
      </c>
      <c r="B250" s="39">
        <v>2.9</v>
      </c>
      <c r="C250" t="str">
        <f t="shared" si="3"/>
        <v>8.2017</v>
      </c>
    </row>
    <row r="251" spans="1:3">
      <c r="A251" s="40">
        <v>42993</v>
      </c>
      <c r="B251" s="39">
        <v>2.98</v>
      </c>
      <c r="C251" t="str">
        <f t="shared" si="3"/>
        <v>9.2017</v>
      </c>
    </row>
    <row r="252" spans="1:3">
      <c r="A252" s="40">
        <v>43023</v>
      </c>
      <c r="B252" s="39">
        <v>2.88</v>
      </c>
      <c r="C252" t="str">
        <f t="shared" si="3"/>
        <v>10.2017</v>
      </c>
    </row>
    <row r="253" spans="1:3">
      <c r="A253" s="40">
        <v>43054</v>
      </c>
      <c r="B253" s="39">
        <v>3.01</v>
      </c>
      <c r="C253" t="str">
        <f t="shared" si="3"/>
        <v>11.2017</v>
      </c>
    </row>
    <row r="254" spans="1:3">
      <c r="A254" s="40">
        <v>43084</v>
      </c>
      <c r="B254" s="39">
        <v>2.82</v>
      </c>
      <c r="C254" t="str">
        <f t="shared" si="3"/>
        <v>12.2017</v>
      </c>
    </row>
    <row r="255" spans="1:3">
      <c r="A255" s="40">
        <v>43115</v>
      </c>
      <c r="B255" s="39">
        <v>3.87</v>
      </c>
      <c r="C255" t="str">
        <f t="shared" si="3"/>
        <v>1.2018</v>
      </c>
    </row>
    <row r="256" spans="1:3">
      <c r="A256" s="40">
        <v>43146</v>
      </c>
      <c r="B256" s="39">
        <v>2.67</v>
      </c>
      <c r="C256" t="str">
        <f t="shared" si="3"/>
        <v>2.2018</v>
      </c>
    </row>
    <row r="257" spans="1:3">
      <c r="A257" s="40">
        <v>43174</v>
      </c>
      <c r="B257" s="39">
        <v>2.69</v>
      </c>
      <c r="C257" t="str">
        <f t="shared" si="3"/>
        <v>3.2018</v>
      </c>
    </row>
    <row r="258" spans="1:3">
      <c r="A258" s="40">
        <v>43205</v>
      </c>
      <c r="B258" s="39">
        <v>2.8</v>
      </c>
      <c r="C258" t="str">
        <f t="shared" si="3"/>
        <v>4.2018</v>
      </c>
    </row>
    <row r="259" spans="1:3">
      <c r="A259" s="40">
        <v>43235</v>
      </c>
      <c r="B259" s="39">
        <v>2.8</v>
      </c>
      <c r="C259" t="str">
        <f t="shared" si="3"/>
        <v>5.2018</v>
      </c>
    </row>
    <row r="260" spans="1:3">
      <c r="A260" s="40">
        <v>43266</v>
      </c>
      <c r="B260" s="39">
        <v>2.97</v>
      </c>
      <c r="C260" t="str">
        <f t="shared" si="3"/>
        <v>6.2018</v>
      </c>
    </row>
    <row r="261" spans="1:3">
      <c r="A261" s="40">
        <v>43296</v>
      </c>
      <c r="B261" s="39">
        <v>2.83</v>
      </c>
      <c r="C261" t="str">
        <f t="shared" ref="C261:C324" si="4">CONCATENATE(MONTH(A261),".",YEAR(A261))</f>
        <v>7.2018</v>
      </c>
    </row>
    <row r="262" spans="1:3">
      <c r="A262" s="40">
        <v>43327</v>
      </c>
      <c r="B262" s="39">
        <v>2.96</v>
      </c>
      <c r="C262" t="str">
        <f t="shared" si="4"/>
        <v>8.2018</v>
      </c>
    </row>
    <row r="263" spans="1:3">
      <c r="A263" s="40">
        <v>43358</v>
      </c>
      <c r="B263" s="39">
        <v>3</v>
      </c>
      <c r="C263" t="str">
        <f t="shared" si="4"/>
        <v>9.2018</v>
      </c>
    </row>
    <row r="264" spans="1:3">
      <c r="A264" s="40">
        <v>43388</v>
      </c>
      <c r="B264" s="39">
        <v>3.28</v>
      </c>
      <c r="C264" t="str">
        <f t="shared" si="4"/>
        <v>10.2018</v>
      </c>
    </row>
    <row r="265" spans="1:3">
      <c r="A265" s="40">
        <v>43419</v>
      </c>
      <c r="B265" s="39">
        <v>4.09</v>
      </c>
      <c r="C265" t="str">
        <f t="shared" si="4"/>
        <v>11.2018</v>
      </c>
    </row>
    <row r="266" spans="1:3">
      <c r="A266" s="40">
        <v>43449</v>
      </c>
      <c r="B266" s="39">
        <v>4.04</v>
      </c>
      <c r="C266" t="str">
        <f t="shared" si="4"/>
        <v>12.2018</v>
      </c>
    </row>
    <row r="267" spans="1:3">
      <c r="A267" s="40">
        <v>43480</v>
      </c>
      <c r="B267" s="39">
        <v>3.11</v>
      </c>
      <c r="C267" t="str">
        <f t="shared" si="4"/>
        <v>1.2019</v>
      </c>
    </row>
    <row r="268" spans="1:3">
      <c r="A268" s="40">
        <v>43511</v>
      </c>
      <c r="B268" s="39">
        <v>2.69</v>
      </c>
      <c r="C268" t="str">
        <f t="shared" si="4"/>
        <v>2.2019</v>
      </c>
    </row>
    <row r="269" spans="1:3">
      <c r="A269" s="40">
        <v>43539</v>
      </c>
      <c r="B269" s="39">
        <v>2.95</v>
      </c>
      <c r="C269" t="str">
        <f t="shared" si="4"/>
        <v>3.2019</v>
      </c>
    </row>
    <row r="270" spans="1:3">
      <c r="A270" s="40">
        <v>43570</v>
      </c>
      <c r="B270" s="39">
        <v>2.65</v>
      </c>
      <c r="C270" t="str">
        <f t="shared" si="4"/>
        <v>4.2019</v>
      </c>
    </row>
    <row r="271" spans="1:3">
      <c r="A271" s="40">
        <v>43600</v>
      </c>
      <c r="B271" s="39">
        <v>2.64</v>
      </c>
      <c r="C271" t="str">
        <f t="shared" si="4"/>
        <v>5.2019</v>
      </c>
    </row>
    <row r="272" spans="1:3">
      <c r="A272" s="40">
        <v>43631</v>
      </c>
      <c r="B272" s="39">
        <v>2.4</v>
      </c>
      <c r="C272" t="str">
        <f t="shared" si="4"/>
        <v>6.2019</v>
      </c>
    </row>
    <row r="273" spans="1:3">
      <c r="A273" s="40">
        <v>43661</v>
      </c>
      <c r="B273" s="39">
        <v>2.37</v>
      </c>
      <c r="C273" t="str">
        <f t="shared" si="4"/>
        <v>7.2019</v>
      </c>
    </row>
    <row r="274" spans="1:3">
      <c r="A274" s="40">
        <v>43692</v>
      </c>
      <c r="B274" s="39">
        <v>2.2200000000000002</v>
      </c>
      <c r="C274" t="str">
        <f t="shared" si="4"/>
        <v>8.2019</v>
      </c>
    </row>
    <row r="275" spans="1:3">
      <c r="A275" s="40">
        <v>43723</v>
      </c>
      <c r="B275" s="39">
        <v>2.56</v>
      </c>
      <c r="C275" t="str">
        <f t="shared" si="4"/>
        <v>9.2019</v>
      </c>
    </row>
    <row r="276" spans="1:3">
      <c r="A276" s="40">
        <v>43753</v>
      </c>
      <c r="B276" s="39">
        <v>2.33</v>
      </c>
      <c r="C276" t="str">
        <f t="shared" si="4"/>
        <v>10.2019</v>
      </c>
    </row>
    <row r="277" spans="1:3">
      <c r="A277" s="40">
        <v>43784</v>
      </c>
      <c r="B277" s="39">
        <v>2.65</v>
      </c>
      <c r="C277" t="str">
        <f t="shared" si="4"/>
        <v>11.2019</v>
      </c>
    </row>
    <row r="278" spans="1:3">
      <c r="A278" s="40">
        <v>43814</v>
      </c>
      <c r="B278" s="39">
        <v>2.2200000000000002</v>
      </c>
      <c r="C278" t="str">
        <f t="shared" si="4"/>
        <v>12.2019</v>
      </c>
    </row>
    <row r="279" spans="1:3">
      <c r="A279" s="40">
        <v>43845</v>
      </c>
      <c r="B279" s="39">
        <v>2.02</v>
      </c>
      <c r="C279" t="str">
        <f t="shared" si="4"/>
        <v>1.2020</v>
      </c>
    </row>
    <row r="280" spans="1:3">
      <c r="A280" s="40">
        <v>43876</v>
      </c>
      <c r="B280" s="39">
        <v>1.91</v>
      </c>
      <c r="C280" t="str">
        <f t="shared" si="4"/>
        <v>2.2020</v>
      </c>
    </row>
    <row r="281" spans="1:3">
      <c r="A281" s="40">
        <v>43905</v>
      </c>
      <c r="B281" s="39">
        <v>1.79</v>
      </c>
      <c r="C281" t="str">
        <f t="shared" si="4"/>
        <v>3.2020</v>
      </c>
    </row>
    <row r="282" spans="1:3">
      <c r="A282" s="40">
        <v>43936</v>
      </c>
      <c r="B282" s="39">
        <v>1.74</v>
      </c>
      <c r="C282" t="str">
        <f t="shared" si="4"/>
        <v>4.2020</v>
      </c>
    </row>
    <row r="283" spans="1:3">
      <c r="A283" s="40">
        <v>43966</v>
      </c>
      <c r="B283" s="39">
        <v>1.75</v>
      </c>
      <c r="C283" t="str">
        <f t="shared" si="4"/>
        <v>5.2020</v>
      </c>
    </row>
    <row r="284" spans="1:3">
      <c r="A284" s="40">
        <v>43997</v>
      </c>
      <c r="B284" s="39">
        <v>1.63</v>
      </c>
      <c r="C284" t="str">
        <f t="shared" si="4"/>
        <v>6.2020</v>
      </c>
    </row>
    <row r="285" spans="1:3">
      <c r="A285" s="40">
        <v>44027</v>
      </c>
      <c r="B285" s="39">
        <v>1.76</v>
      </c>
      <c r="C285" t="str">
        <f t="shared" si="4"/>
        <v>7.2020</v>
      </c>
    </row>
    <row r="286" spans="1:3">
      <c r="A286" s="40">
        <v>44058</v>
      </c>
      <c r="B286" s="39">
        <v>2.2999999999999998</v>
      </c>
      <c r="C286" t="str">
        <f t="shared" si="4"/>
        <v>8.2020</v>
      </c>
    </row>
    <row r="287" spans="1:3">
      <c r="A287" s="40">
        <v>44089</v>
      </c>
      <c r="B287" s="39">
        <v>1.92</v>
      </c>
      <c r="C287" t="str">
        <f t="shared" si="4"/>
        <v>9.2020</v>
      </c>
    </row>
    <row r="288" spans="1:3">
      <c r="A288" s="40">
        <v>44119</v>
      </c>
      <c r="B288" s="39">
        <v>2.39</v>
      </c>
      <c r="C288" t="str">
        <f t="shared" si="4"/>
        <v>10.2020</v>
      </c>
    </row>
    <row r="289" spans="1:3">
      <c r="A289" s="40">
        <v>44150</v>
      </c>
      <c r="B289" s="39">
        <v>2.61</v>
      </c>
      <c r="C289" t="str">
        <f t="shared" si="4"/>
        <v>11.2020</v>
      </c>
    </row>
    <row r="290" spans="1:3">
      <c r="A290" s="40">
        <v>44180</v>
      </c>
      <c r="B290" s="39">
        <v>2.58</v>
      </c>
      <c r="C290" t="str">
        <f t="shared" si="4"/>
        <v>12.2020</v>
      </c>
    </row>
    <row r="291" spans="1:3">
      <c r="A291" s="40">
        <v>44211</v>
      </c>
      <c r="B291" s="39">
        <v>2.71</v>
      </c>
      <c r="C291" t="str">
        <f t="shared" si="4"/>
        <v>1.2021</v>
      </c>
    </row>
    <row r="292" spans="1:3">
      <c r="A292" s="40">
        <v>44242</v>
      </c>
      <c r="B292" s="39">
        <v>5.35</v>
      </c>
      <c r="C292" t="str">
        <f t="shared" si="4"/>
        <v>2.2021</v>
      </c>
    </row>
    <row r="293" spans="1:3">
      <c r="A293" s="40">
        <v>44270</v>
      </c>
      <c r="B293" s="39">
        <v>2.62</v>
      </c>
      <c r="C293" t="str">
        <f t="shared" si="4"/>
        <v>3.2021</v>
      </c>
    </row>
    <row r="294" spans="1:3">
      <c r="A294" s="40">
        <v>44301</v>
      </c>
      <c r="B294" s="39">
        <v>2.66</v>
      </c>
      <c r="C294" t="str">
        <f t="shared" si="4"/>
        <v>4.2021</v>
      </c>
    </row>
    <row r="295" spans="1:3">
      <c r="A295" s="40">
        <v>44331</v>
      </c>
      <c r="B295" s="39">
        <v>2.91</v>
      </c>
      <c r="C295" t="str">
        <f t="shared" si="4"/>
        <v>5.2021</v>
      </c>
    </row>
    <row r="296" spans="1:3">
      <c r="A296" s="40">
        <v>44362</v>
      </c>
      <c r="B296" s="39">
        <v>3.26</v>
      </c>
      <c r="C296" t="str">
        <f t="shared" si="4"/>
        <v>6.2021</v>
      </c>
    </row>
    <row r="297" spans="1:3">
      <c r="A297" s="40">
        <v>44392</v>
      </c>
      <c r="B297" s="39">
        <v>3.84</v>
      </c>
      <c r="C297" t="str">
        <f t="shared" si="4"/>
        <v>7.2021</v>
      </c>
    </row>
    <row r="298" spans="1:3">
      <c r="A298" s="40">
        <v>44423</v>
      </c>
      <c r="B298" s="39">
        <v>4.07</v>
      </c>
      <c r="C298" t="str">
        <f t="shared" si="4"/>
        <v>8.2021</v>
      </c>
    </row>
    <row r="299" spans="1:3">
      <c r="A299" s="40">
        <v>44454</v>
      </c>
      <c r="B299" s="39">
        <v>5.16</v>
      </c>
      <c r="C299" t="str">
        <f t="shared" si="4"/>
        <v>9.2021</v>
      </c>
    </row>
    <row r="300" spans="1:3">
      <c r="A300" s="40">
        <v>44484</v>
      </c>
      <c r="B300" s="39">
        <v>5.51</v>
      </c>
      <c r="C300" t="str">
        <f t="shared" si="4"/>
        <v>10.2021</v>
      </c>
    </row>
    <row r="301" spans="1:3">
      <c r="A301" s="40">
        <v>44515</v>
      </c>
      <c r="B301" s="39">
        <v>5.05</v>
      </c>
      <c r="C301" t="str">
        <f t="shared" si="4"/>
        <v>11.2021</v>
      </c>
    </row>
    <row r="302" spans="1:3">
      <c r="A302" s="40">
        <v>44545</v>
      </c>
      <c r="B302" s="39">
        <v>3.76</v>
      </c>
      <c r="C302" t="str">
        <f t="shared" si="4"/>
        <v>12.2021</v>
      </c>
    </row>
    <row r="303" spans="1:3">
      <c r="A303" s="40">
        <v>44576</v>
      </c>
      <c r="B303" s="39">
        <v>4.38</v>
      </c>
      <c r="C303" t="str">
        <f t="shared" si="4"/>
        <v>1.2022</v>
      </c>
    </row>
    <row r="304" spans="1:3">
      <c r="A304" s="40">
        <v>44607</v>
      </c>
      <c r="B304" s="39">
        <v>4.6900000000000004</v>
      </c>
      <c r="C304" t="str">
        <f t="shared" si="4"/>
        <v>2.2022</v>
      </c>
    </row>
    <row r="305" spans="1:3">
      <c r="A305" s="40">
        <v>44635</v>
      </c>
      <c r="B305" s="39">
        <v>4.9000000000000004</v>
      </c>
      <c r="C305" t="str">
        <f t="shared" si="4"/>
        <v>3.2022</v>
      </c>
    </row>
    <row r="306" spans="1:3">
      <c r="A306" s="40">
        <v>44666</v>
      </c>
      <c r="B306" s="39">
        <v>6.6</v>
      </c>
      <c r="C306" t="str">
        <f t="shared" si="4"/>
        <v>4.2022</v>
      </c>
    </row>
    <row r="307" spans="1:3">
      <c r="A307" s="40">
        <v>44696</v>
      </c>
      <c r="B307" s="39">
        <v>8.14</v>
      </c>
      <c r="C307" t="str">
        <f t="shared" si="4"/>
        <v>5.2022</v>
      </c>
    </row>
    <row r="308" spans="1:3">
      <c r="A308" s="40">
        <v>44727</v>
      </c>
      <c r="B308" s="39">
        <v>7.7</v>
      </c>
      <c r="C308" t="str">
        <f t="shared" si="4"/>
        <v>6.2022</v>
      </c>
    </row>
    <row r="309" spans="1:3">
      <c r="A309" s="40">
        <v>44757</v>
      </c>
      <c r="B309" s="39">
        <v>7.28</v>
      </c>
      <c r="C309" t="str">
        <f t="shared" si="4"/>
        <v>7.2022</v>
      </c>
    </row>
    <row r="310" spans="1:3">
      <c r="A310" s="40">
        <v>44788</v>
      </c>
      <c r="B310" s="39">
        <v>8.81</v>
      </c>
      <c r="C310" t="str">
        <f t="shared" si="4"/>
        <v>8.2022</v>
      </c>
    </row>
    <row r="311" spans="1:3">
      <c r="A311" s="40">
        <v>44819</v>
      </c>
      <c r="B311" s="39">
        <v>7.88</v>
      </c>
      <c r="C311" t="str">
        <f t="shared" si="4"/>
        <v>9.2022</v>
      </c>
    </row>
    <row r="312" spans="1:3">
      <c r="A312" s="40">
        <v>44849</v>
      </c>
      <c r="B312" s="39">
        <v>5.66</v>
      </c>
      <c r="C312" t="str">
        <f t="shared" si="4"/>
        <v>10.2022</v>
      </c>
    </row>
    <row r="313" spans="1:3">
      <c r="A313" s="40">
        <v>44880</v>
      </c>
      <c r="B313" s="39">
        <v>5.45</v>
      </c>
      <c r="C313" t="str">
        <f t="shared" si="4"/>
        <v>11.2022</v>
      </c>
    </row>
    <row r="314" spans="1:3">
      <c r="A314" s="40">
        <v>44910</v>
      </c>
      <c r="B314" s="39">
        <v>5.53</v>
      </c>
      <c r="C314" t="str">
        <f t="shared" si="4"/>
        <v>12.2022</v>
      </c>
    </row>
    <row r="315" spans="1:3">
      <c r="A315" s="40">
        <v>44941</v>
      </c>
      <c r="B315" s="39">
        <v>3.27</v>
      </c>
      <c r="C315" t="str">
        <f t="shared" si="4"/>
        <v>1.2023</v>
      </c>
    </row>
    <row r="316" spans="1:3">
      <c r="A316" s="40">
        <v>44972</v>
      </c>
      <c r="B316" s="39">
        <v>2.38</v>
      </c>
      <c r="C316" t="str">
        <f t="shared" si="4"/>
        <v>2.2023</v>
      </c>
    </row>
    <row r="317" spans="1:3">
      <c r="A317" s="40">
        <v>45000</v>
      </c>
      <c r="B317" s="39">
        <v>2.31</v>
      </c>
      <c r="C317" t="str">
        <f t="shared" si="4"/>
        <v>3.2023</v>
      </c>
    </row>
    <row r="318" spans="1:3">
      <c r="A318" s="40">
        <v>45031</v>
      </c>
      <c r="B318" s="39">
        <v>2.16</v>
      </c>
      <c r="C318" t="str">
        <f t="shared" si="4"/>
        <v>4.2023</v>
      </c>
    </row>
    <row r="319" spans="1:3">
      <c r="A319" s="40">
        <v>45061</v>
      </c>
      <c r="B319" s="39">
        <v>2.15</v>
      </c>
      <c r="C319" t="str">
        <f t="shared" si="4"/>
        <v>5.2023</v>
      </c>
    </row>
    <row r="320" spans="1:3">
      <c r="A320" s="40">
        <v>45092</v>
      </c>
      <c r="B320" s="39">
        <v>2.1800000000000002</v>
      </c>
      <c r="C320" t="str">
        <f t="shared" si="4"/>
        <v>6.2023</v>
      </c>
    </row>
    <row r="321" spans="1:3">
      <c r="A321" s="40">
        <v>45122</v>
      </c>
      <c r="B321" s="39">
        <v>2.5499999999999998</v>
      </c>
      <c r="C321" t="str">
        <f t="shared" si="4"/>
        <v>7.2023</v>
      </c>
    </row>
    <row r="322" spans="1:3">
      <c r="A322" s="40">
        <v>45153</v>
      </c>
      <c r="B322" s="39">
        <v>2.58</v>
      </c>
      <c r="C322" t="str">
        <f t="shared" si="4"/>
        <v>8.2023</v>
      </c>
    </row>
    <row r="323" spans="1:3">
      <c r="A323" s="40">
        <v>45184</v>
      </c>
      <c r="B323" s="39">
        <v>2.64</v>
      </c>
      <c r="C323" t="str">
        <f t="shared" si="4"/>
        <v>9.2023</v>
      </c>
    </row>
    <row r="324" spans="1:3">
      <c r="A324" s="40">
        <v>45214</v>
      </c>
      <c r="B324" s="39">
        <v>2.98</v>
      </c>
      <c r="C324" t="str">
        <f t="shared" si="4"/>
        <v>10.2023</v>
      </c>
    </row>
    <row r="325" spans="1:3">
      <c r="A325" s="40">
        <v>45245</v>
      </c>
      <c r="B325" s="39">
        <v>2.71</v>
      </c>
      <c r="C325" t="str">
        <f t="shared" ref="C325:C354" si="5">CONCATENATE(MONTH(A325),".",YEAR(A325))</f>
        <v>11.2023</v>
      </c>
    </row>
    <row r="326" spans="1:3">
      <c r="A326" s="40">
        <v>45275</v>
      </c>
      <c r="B326" s="39">
        <v>2.52</v>
      </c>
      <c r="C326" t="str">
        <f t="shared" si="5"/>
        <v>12.2023</v>
      </c>
    </row>
    <row r="327" spans="1:3">
      <c r="A327" s="40">
        <v>45306</v>
      </c>
      <c r="B327" s="39">
        <v>3.18</v>
      </c>
      <c r="C327" t="str">
        <f t="shared" si="5"/>
        <v>1.2024</v>
      </c>
    </row>
    <row r="328" spans="1:3">
      <c r="A328" s="40">
        <v>45337</v>
      </c>
      <c r="B328" s="39">
        <v>1.72</v>
      </c>
      <c r="C328" t="str">
        <f t="shared" si="5"/>
        <v>2.2024</v>
      </c>
    </row>
    <row r="329" spans="1:3">
      <c r="A329" s="40">
        <v>45366</v>
      </c>
      <c r="B329" s="39">
        <v>1.49</v>
      </c>
      <c r="C329" t="str">
        <f t="shared" si="5"/>
        <v>3.2024</v>
      </c>
    </row>
    <row r="330" spans="1:3">
      <c r="A330" s="40">
        <v>45397</v>
      </c>
      <c r="B330" s="39">
        <v>1.6</v>
      </c>
      <c r="C330" t="str">
        <f t="shared" si="5"/>
        <v>4.2024</v>
      </c>
    </row>
    <row r="331" spans="1:3">
      <c r="A331" s="40">
        <v>45427</v>
      </c>
      <c r="B331" s="39">
        <v>2.12</v>
      </c>
      <c r="C331" t="str">
        <f t="shared" si="5"/>
        <v>5.2024</v>
      </c>
    </row>
    <row r="332" spans="1:3">
      <c r="A332" s="40">
        <v>45458</v>
      </c>
      <c r="B332" s="39">
        <v>2.54</v>
      </c>
      <c r="C332" t="str">
        <f t="shared" si="5"/>
        <v>6.2024</v>
      </c>
    </row>
    <row r="333" spans="1:3">
      <c r="A333" s="40">
        <v>45488</v>
      </c>
      <c r="B333" s="39">
        <v>2.0699999999999998</v>
      </c>
      <c r="C333" t="str">
        <f t="shared" si="5"/>
        <v>7.2024</v>
      </c>
    </row>
    <row r="334" spans="1:3">
      <c r="A334" s="40">
        <v>45519</v>
      </c>
      <c r="B334" s="39">
        <v>1.99</v>
      </c>
      <c r="C334" t="str">
        <f t="shared" si="5"/>
        <v>8.2024</v>
      </c>
    </row>
    <row r="335" spans="1:3">
      <c r="A335" s="40">
        <v>45550</v>
      </c>
      <c r="B335" s="39">
        <v>2.2799999999999998</v>
      </c>
      <c r="C335" t="str">
        <f t="shared" si="5"/>
        <v>9.2024</v>
      </c>
    </row>
    <row r="336" spans="1:3">
      <c r="A336" s="40">
        <v>45580</v>
      </c>
      <c r="B336" s="39">
        <v>2.2000000000000002</v>
      </c>
      <c r="C336" t="str">
        <f t="shared" si="5"/>
        <v>10.2024</v>
      </c>
    </row>
    <row r="337" spans="1:3">
      <c r="A337" s="40">
        <v>45611</v>
      </c>
      <c r="B337" s="39">
        <v>2.12</v>
      </c>
      <c r="C337" t="str">
        <f t="shared" si="5"/>
        <v>11.2024</v>
      </c>
    </row>
    <row r="338" spans="1:3">
      <c r="A338" s="40">
        <v>45641</v>
      </c>
      <c r="B338" s="39">
        <v>3.01</v>
      </c>
      <c r="C338" t="str">
        <f t="shared" si="5"/>
        <v>12.2024</v>
      </c>
    </row>
    <row r="339" spans="1:3">
      <c r="A339" s="40">
        <v>45672</v>
      </c>
      <c r="B339" s="39">
        <v>4.13</v>
      </c>
      <c r="C339" t="str">
        <f t="shared" si="5"/>
        <v>1.2025</v>
      </c>
    </row>
    <row r="340" spans="1:3">
      <c r="A340" s="40">
        <v>45703</v>
      </c>
      <c r="B340" s="39">
        <v>4.1900000000000004</v>
      </c>
      <c r="C340" t="str">
        <f t="shared" si="5"/>
        <v>2.2025</v>
      </c>
    </row>
    <row r="341" spans="1:3">
      <c r="A341" s="40">
        <v>45731</v>
      </c>
      <c r="B341" s="39">
        <v>4.12</v>
      </c>
      <c r="C341" t="str">
        <f t="shared" si="5"/>
        <v>3.2025</v>
      </c>
    </row>
    <row r="342" spans="1:3">
      <c r="A342" s="40">
        <v>45762</v>
      </c>
      <c r="B342" s="39">
        <v>3.42</v>
      </c>
      <c r="C342" t="str">
        <f t="shared" si="5"/>
        <v>4.2025</v>
      </c>
    </row>
    <row r="343" spans="1:3">
      <c r="A343" s="40">
        <v>45792</v>
      </c>
      <c r="B343" s="39">
        <v>3.12</v>
      </c>
      <c r="C343" t="str">
        <f t="shared" si="5"/>
        <v>5.2025</v>
      </c>
    </row>
    <row r="344" spans="1:3">
      <c r="A344" s="40">
        <v>45823</v>
      </c>
      <c r="B344" s="39">
        <v>3.02</v>
      </c>
      <c r="C344" t="str">
        <f t="shared" si="5"/>
        <v>6.2025</v>
      </c>
    </row>
    <row r="345" spans="1:3">
      <c r="A345" s="40">
        <v>45853</v>
      </c>
      <c r="B345" s="39">
        <v>3.2</v>
      </c>
      <c r="C345" t="str">
        <f t="shared" si="5"/>
        <v>7.2025</v>
      </c>
    </row>
    <row r="346" spans="1:3">
      <c r="A346" s="40">
        <v>45884</v>
      </c>
      <c r="B346" s="39">
        <v>2.91</v>
      </c>
      <c r="C346" t="str">
        <f t="shared" si="5"/>
        <v>8.2025</v>
      </c>
    </row>
    <row r="347" spans="1:3">
      <c r="A347" s="40">
        <v>45915</v>
      </c>
      <c r="B347" s="39">
        <v>2.97</v>
      </c>
      <c r="C347" t="str">
        <f t="shared" si="5"/>
        <v>9.2025</v>
      </c>
    </row>
    <row r="348" spans="1:3">
      <c r="A348" s="40">
        <v>45945</v>
      </c>
      <c r="B348" s="39">
        <v>3.19</v>
      </c>
      <c r="C348" t="str">
        <f t="shared" si="5"/>
        <v>10.2025</v>
      </c>
    </row>
    <row r="349" spans="1:3">
      <c r="A349" s="40">
        <v>45976</v>
      </c>
      <c r="B349" s="39">
        <v>3.79</v>
      </c>
      <c r="C349" t="str">
        <f t="shared" si="5"/>
        <v>11.2025</v>
      </c>
    </row>
    <row r="350" spans="1:3">
      <c r="A350" s="40">
        <v>46006</v>
      </c>
      <c r="B350" s="39">
        <v>4.26</v>
      </c>
      <c r="C350" t="str">
        <f t="shared" si="5"/>
        <v>12.2025</v>
      </c>
    </row>
    <row r="351" spans="1:3">
      <c r="A351" s="40">
        <v>46037</v>
      </c>
      <c r="B351" s="39">
        <v>7.72</v>
      </c>
      <c r="C351" t="str">
        <f t="shared" si="5"/>
        <v>1.2026</v>
      </c>
    </row>
    <row r="352" spans="1:3">
      <c r="A352" s="40">
        <v>46068</v>
      </c>
      <c r="B352" s="39">
        <v>3.62</v>
      </c>
      <c r="C352" t="str">
        <f t="shared" si="5"/>
        <v>2.2026</v>
      </c>
    </row>
    <row r="353" spans="1:3">
      <c r="A353" s="40">
        <v>46096</v>
      </c>
      <c r="B353" s="39">
        <v>3.04</v>
      </c>
      <c r="C353" t="str">
        <f t="shared" si="5"/>
        <v>3.2026</v>
      </c>
    </row>
    <row r="354" spans="1:3">
      <c r="A354" s="40">
        <v>46127</v>
      </c>
      <c r="B354" s="39">
        <v>2.77</v>
      </c>
      <c r="C354" t="str">
        <f t="shared" si="5"/>
        <v>4.2026</v>
      </c>
    </row>
    <row r="355" spans="1:3">
      <c r="A355" s="40">
        <v>46157.534277407409</v>
      </c>
      <c r="B355" s="39">
        <v>2.94</v>
      </c>
      <c r="C355" t="str">
        <f>CONCATENATE(MONTH(A355),".",YEAR(A355))</f>
        <v>5.2026</v>
      </c>
    </row>
    <row r="356" spans="1:3">
      <c r="A356" s="40">
        <v>46188.534277997685</v>
      </c>
      <c r="B356" s="39">
        <v>3.15</v>
      </c>
      <c r="C356" t="str">
        <f>CONCATENATE(MONTH(A356),".",YEAR(A356))</f>
        <v>6.2026</v>
      </c>
    </row>
    <row r="357" spans="1:3">
      <c r="A357" s="40">
        <v>46218.534278449071</v>
      </c>
      <c r="B357" s="39">
        <v>2.89</v>
      </c>
      <c r="C357" t="str">
        <f>CONCATENATE(MONTH(A357),".",YEAR(A357))</f>
        <v>7.2026</v>
      </c>
    </row>
    <row r="358" spans="1:3">
      <c r="A358" s="40">
        <v>46249.534278877312</v>
      </c>
      <c r="B358" s="39">
        <v>2.78</v>
      </c>
      <c r="C358" t="str">
        <f>CONCATENATE(MONTH(A358),".",YEAR(A358))</f>
        <v>8.2026</v>
      </c>
    </row>
    <row r="359" spans="1:3">
      <c r="A359" s="40"/>
      <c r="B359" s="39"/>
    </row>
    <row r="360" spans="1:3" ht="15.75">
      <c r="A360" s="41" t="s">
        <v>478</v>
      </c>
      <c r="B360" s="31" t="s">
        <v>662</v>
      </c>
    </row>
    <row r="361" spans="1:3" ht="24.75">
      <c r="A361" s="32" t="s">
        <v>479</v>
      </c>
      <c r="B361" s="34" t="s">
        <v>480</v>
      </c>
    </row>
    <row r="362" spans="1:3" ht="115.5">
      <c r="A362" s="33" t="s">
        <v>481</v>
      </c>
      <c r="B362" s="35" t="s">
        <v>482</v>
      </c>
    </row>
    <row r="363" spans="1:3">
      <c r="A363" s="45">
        <v>35611</v>
      </c>
      <c r="B363" s="39">
        <v>2.4900000000000002</v>
      </c>
      <c r="C363">
        <v>1997</v>
      </c>
    </row>
    <row r="364" spans="1:3">
      <c r="A364" s="45">
        <v>35976</v>
      </c>
      <c r="B364" s="39">
        <v>2.09</v>
      </c>
      <c r="C364">
        <v>1998</v>
      </c>
    </row>
    <row r="365" spans="1:3">
      <c r="A365" s="45">
        <v>36341</v>
      </c>
      <c r="B365" s="39">
        <v>2.27</v>
      </c>
      <c r="C365">
        <v>1999</v>
      </c>
    </row>
    <row r="366" spans="1:3">
      <c r="A366" s="45">
        <v>36707</v>
      </c>
      <c r="B366" s="39">
        <v>4.3099999999999996</v>
      </c>
      <c r="C366">
        <v>2000</v>
      </c>
    </row>
    <row r="367" spans="1:3">
      <c r="A367" s="45">
        <v>37072</v>
      </c>
      <c r="B367" s="39">
        <v>3.96</v>
      </c>
      <c r="C367">
        <v>2001</v>
      </c>
    </row>
    <row r="368" spans="1:3">
      <c r="A368" s="45">
        <v>37437</v>
      </c>
      <c r="B368" s="39">
        <v>3.38</v>
      </c>
      <c r="C368">
        <v>2002</v>
      </c>
    </row>
    <row r="369" spans="1:3">
      <c r="A369" s="45">
        <v>37802</v>
      </c>
      <c r="B369" s="39">
        <v>5.47</v>
      </c>
      <c r="C369">
        <v>2003</v>
      </c>
    </row>
    <row r="370" spans="1:3">
      <c r="A370" s="45">
        <v>38168</v>
      </c>
      <c r="B370" s="39">
        <v>5.89</v>
      </c>
      <c r="C370">
        <v>2004</v>
      </c>
    </row>
    <row r="371" spans="1:3">
      <c r="A371" s="45">
        <v>38533</v>
      </c>
      <c r="B371" s="39">
        <v>8.69</v>
      </c>
      <c r="C371">
        <v>2005</v>
      </c>
    </row>
    <row r="372" spans="1:3">
      <c r="A372" s="45">
        <v>38898</v>
      </c>
      <c r="B372" s="39">
        <v>6.73</v>
      </c>
      <c r="C372">
        <v>2006</v>
      </c>
    </row>
    <row r="373" spans="1:3">
      <c r="A373" s="45">
        <v>39263</v>
      </c>
      <c r="B373" s="39">
        <v>6.97</v>
      </c>
      <c r="C373">
        <v>2007</v>
      </c>
    </row>
    <row r="374" spans="1:3">
      <c r="A374" s="45">
        <v>39629</v>
      </c>
      <c r="B374" s="39">
        <v>8.86</v>
      </c>
      <c r="C374">
        <v>2008</v>
      </c>
    </row>
    <row r="375" spans="1:3">
      <c r="A375" s="45">
        <v>39994</v>
      </c>
      <c r="B375" s="39">
        <v>3.94</v>
      </c>
      <c r="C375">
        <v>2009</v>
      </c>
    </row>
    <row r="376" spans="1:3">
      <c r="A376" s="45">
        <v>40359</v>
      </c>
      <c r="B376" s="39">
        <v>4.37</v>
      </c>
      <c r="C376">
        <v>2010</v>
      </c>
    </row>
    <row r="377" spans="1:3">
      <c r="A377" s="45">
        <v>40724</v>
      </c>
      <c r="B377" s="39">
        <v>4</v>
      </c>
      <c r="C377">
        <v>2011</v>
      </c>
    </row>
    <row r="378" spans="1:3">
      <c r="A378" s="45">
        <v>41090</v>
      </c>
      <c r="B378" s="39">
        <v>2.75</v>
      </c>
      <c r="C378">
        <v>2012</v>
      </c>
    </row>
    <row r="379" spans="1:3">
      <c r="A379" s="45">
        <v>41455</v>
      </c>
      <c r="B379" s="39">
        <v>3.73</v>
      </c>
      <c r="C379">
        <v>2013</v>
      </c>
    </row>
    <row r="380" spans="1:3">
      <c r="A380" s="45">
        <v>41820</v>
      </c>
      <c r="B380" s="39">
        <v>4.37</v>
      </c>
      <c r="C380">
        <v>2014</v>
      </c>
    </row>
    <row r="381" spans="1:3">
      <c r="A381" s="45">
        <v>42185</v>
      </c>
      <c r="B381" s="39">
        <v>2.62</v>
      </c>
      <c r="C381">
        <v>2015</v>
      </c>
    </row>
    <row r="382" spans="1:3">
      <c r="A382" s="45">
        <v>42551</v>
      </c>
      <c r="B382" s="39">
        <v>2.52</v>
      </c>
      <c r="C382">
        <v>2016</v>
      </c>
    </row>
    <row r="383" spans="1:3">
      <c r="A383" s="45">
        <v>42916</v>
      </c>
      <c r="B383" s="39">
        <v>2.99</v>
      </c>
      <c r="C383">
        <v>2017</v>
      </c>
    </row>
    <row r="384" spans="1:3">
      <c r="A384" s="45">
        <v>43281</v>
      </c>
      <c r="B384" s="39">
        <v>3.15</v>
      </c>
      <c r="C384">
        <v>2018</v>
      </c>
    </row>
    <row r="385" spans="1:3">
      <c r="A385" s="45">
        <v>43646</v>
      </c>
      <c r="B385" s="39">
        <v>2.56</v>
      </c>
      <c r="C385">
        <v>2019</v>
      </c>
    </row>
    <row r="386" spans="1:3">
      <c r="A386" s="45">
        <v>44012</v>
      </c>
      <c r="B386" s="39">
        <v>2.0299999999999998</v>
      </c>
      <c r="C386">
        <v>2020</v>
      </c>
    </row>
    <row r="387" spans="1:3">
      <c r="A387" s="45">
        <v>44377</v>
      </c>
      <c r="B387" s="39">
        <v>3.89</v>
      </c>
      <c r="C387">
        <v>2021</v>
      </c>
    </row>
    <row r="388" spans="1:3">
      <c r="A388" s="45">
        <v>44742</v>
      </c>
      <c r="B388" s="39">
        <v>6.45</v>
      </c>
      <c r="C388">
        <v>2022</v>
      </c>
    </row>
    <row r="389" spans="1:3">
      <c r="A389" s="45">
        <v>45107</v>
      </c>
      <c r="B389" s="39">
        <v>2.5299999999999998</v>
      </c>
      <c r="C389">
        <v>2023</v>
      </c>
    </row>
    <row r="390" spans="1:3">
      <c r="A390" s="45">
        <v>45473</v>
      </c>
      <c r="B390" s="39">
        <v>2.19</v>
      </c>
      <c r="C390">
        <v>2024</v>
      </c>
    </row>
    <row r="391" spans="1:3">
      <c r="A391" s="45">
        <v>45838</v>
      </c>
      <c r="B391" s="39">
        <v>3.52</v>
      </c>
      <c r="C391">
        <v>2025</v>
      </c>
    </row>
    <row r="392" spans="1:3">
      <c r="A392" s="37"/>
    </row>
    <row r="393" spans="1:3">
      <c r="A393" s="37"/>
    </row>
    <row r="394" spans="1:3">
      <c r="A394" s="37"/>
    </row>
    <row r="395" spans="1:3">
      <c r="A395" s="37"/>
    </row>
    <row r="396" spans="1:3">
      <c r="A396" s="37"/>
    </row>
    <row r="397" spans="1:3">
      <c r="A397" s="37"/>
    </row>
    <row r="398" spans="1:3">
      <c r="A398" s="37"/>
    </row>
    <row r="399" spans="1:3">
      <c r="A399" s="37"/>
    </row>
    <row r="400" spans="1:3">
      <c r="A400" s="37"/>
    </row>
    <row r="401" spans="1:1">
      <c r="A401" s="37"/>
    </row>
    <row r="402" spans="1:1">
      <c r="A402" s="37"/>
    </row>
    <row r="403" spans="1:1">
      <c r="A403" s="37"/>
    </row>
    <row r="404" spans="1:1">
      <c r="A404" s="37"/>
    </row>
    <row r="405" spans="1:1">
      <c r="A405" s="37"/>
    </row>
    <row r="406" spans="1:1">
      <c r="A406" s="37"/>
    </row>
    <row r="407" spans="1:1">
      <c r="A407" s="37"/>
    </row>
    <row r="408" spans="1:1">
      <c r="A408" s="37"/>
    </row>
    <row r="409" spans="1:1">
      <c r="A409" s="37"/>
    </row>
    <row r="410" spans="1:1">
      <c r="A410" s="37"/>
    </row>
    <row r="411" spans="1:1">
      <c r="A411" s="37"/>
    </row>
    <row r="412" spans="1:1">
      <c r="A412" s="37"/>
    </row>
    <row r="413" spans="1:1">
      <c r="A413" s="37"/>
    </row>
    <row r="414" spans="1:1">
      <c r="A414" s="37"/>
    </row>
    <row r="415" spans="1:1">
      <c r="A415" s="37"/>
    </row>
    <row r="416" spans="1:1">
      <c r="A416" s="37"/>
    </row>
    <row r="417" spans="1:1">
      <c r="A417" s="37"/>
    </row>
    <row r="418" spans="1:1">
      <c r="A418" s="37"/>
    </row>
    <row r="419" spans="1:1">
      <c r="A419" s="37"/>
    </row>
    <row r="420" spans="1:1">
      <c r="A420" s="37"/>
    </row>
    <row r="421" spans="1:1">
      <c r="A421" s="37"/>
    </row>
    <row r="422" spans="1:1">
      <c r="A422" s="37"/>
    </row>
    <row r="423" spans="1:1">
      <c r="A423" s="37"/>
    </row>
    <row r="424" spans="1:1">
      <c r="A424" s="37"/>
    </row>
    <row r="425" spans="1:1">
      <c r="A425" s="37"/>
    </row>
    <row r="426" spans="1:1">
      <c r="A426" s="37"/>
    </row>
    <row r="427" spans="1:1">
      <c r="A427" s="37"/>
    </row>
    <row r="428" spans="1:1">
      <c r="A428" s="37"/>
    </row>
    <row r="429" spans="1:1">
      <c r="A429" s="37"/>
    </row>
    <row r="430" spans="1:1">
      <c r="A430" s="37"/>
    </row>
    <row r="431" spans="1:1">
      <c r="A431" s="37"/>
    </row>
    <row r="432" spans="1:1">
      <c r="A432" s="37"/>
    </row>
    <row r="433" spans="1:1">
      <c r="A433" s="37"/>
    </row>
    <row r="434" spans="1:1">
      <c r="A434" s="37"/>
    </row>
    <row r="435" spans="1:1">
      <c r="A435" s="37"/>
    </row>
    <row r="436" spans="1:1">
      <c r="A436" s="37"/>
    </row>
    <row r="437" spans="1:1">
      <c r="A437" s="37"/>
    </row>
    <row r="438" spans="1:1">
      <c r="A438" s="37"/>
    </row>
    <row r="439" spans="1:1">
      <c r="A439" s="37"/>
    </row>
    <row r="440" spans="1:1">
      <c r="A440" s="37"/>
    </row>
    <row r="441" spans="1:1">
      <c r="A441" s="37"/>
    </row>
    <row r="442" spans="1:1">
      <c r="A442" s="37"/>
    </row>
    <row r="443" spans="1:1">
      <c r="A443" s="37"/>
    </row>
    <row r="444" spans="1:1">
      <c r="A444" s="37"/>
    </row>
    <row r="445" spans="1:1">
      <c r="A445" s="37"/>
    </row>
    <row r="446" spans="1:1">
      <c r="A446" s="37"/>
    </row>
    <row r="447" spans="1:1">
      <c r="A447" s="37"/>
    </row>
    <row r="448" spans="1:1">
      <c r="A448" s="37"/>
    </row>
    <row r="449" spans="1:1">
      <c r="A449" s="37"/>
    </row>
    <row r="450" spans="1:1">
      <c r="A450" s="37"/>
    </row>
    <row r="451" spans="1:1">
      <c r="A451" s="37"/>
    </row>
    <row r="452" spans="1:1">
      <c r="A452" s="37"/>
    </row>
    <row r="453" spans="1:1">
      <c r="A453" s="37"/>
    </row>
    <row r="454" spans="1:1">
      <c r="A454" s="37"/>
    </row>
    <row r="455" spans="1:1">
      <c r="A455" s="37"/>
    </row>
    <row r="456" spans="1:1">
      <c r="A456" s="37"/>
    </row>
    <row r="457" spans="1:1">
      <c r="A457" s="37"/>
    </row>
    <row r="458" spans="1:1">
      <c r="A458" s="37"/>
    </row>
    <row r="459" spans="1:1">
      <c r="A459" s="37"/>
    </row>
    <row r="460" spans="1:1">
      <c r="A460" s="37"/>
    </row>
    <row r="461" spans="1:1">
      <c r="A461" s="37"/>
    </row>
    <row r="462" spans="1:1">
      <c r="A462" s="37"/>
    </row>
    <row r="463" spans="1:1">
      <c r="A463" s="37"/>
    </row>
    <row r="464" spans="1:1">
      <c r="A464" s="37"/>
    </row>
    <row r="465" spans="1:1">
      <c r="A465" s="37"/>
    </row>
    <row r="466" spans="1:1">
      <c r="A466" s="37"/>
    </row>
    <row r="467" spans="1:1">
      <c r="A467" s="37"/>
    </row>
    <row r="468" spans="1:1">
      <c r="A468" s="37"/>
    </row>
    <row r="469" spans="1:1">
      <c r="A469" s="37"/>
    </row>
    <row r="470" spans="1:1">
      <c r="A470" s="37"/>
    </row>
    <row r="471" spans="1:1">
      <c r="A471" s="37"/>
    </row>
    <row r="472" spans="1:1">
      <c r="A472" s="37"/>
    </row>
    <row r="473" spans="1:1">
      <c r="A473" s="37"/>
    </row>
    <row r="474" spans="1:1">
      <c r="A474" s="37"/>
    </row>
    <row r="475" spans="1:1">
      <c r="A475" s="37"/>
    </row>
    <row r="476" spans="1:1">
      <c r="A476" s="37"/>
    </row>
    <row r="477" spans="1:1">
      <c r="A477" s="37"/>
    </row>
    <row r="478" spans="1:1">
      <c r="A478" s="37"/>
    </row>
    <row r="479" spans="1:1">
      <c r="A479" s="37"/>
    </row>
    <row r="480" spans="1:1">
      <c r="A480" s="37"/>
    </row>
    <row r="481" spans="1:1">
      <c r="A481" s="37"/>
    </row>
    <row r="482" spans="1:1">
      <c r="A482" s="37"/>
    </row>
    <row r="483" spans="1:1">
      <c r="A483" s="37"/>
    </row>
    <row r="484" spans="1:1">
      <c r="A484" s="37"/>
    </row>
    <row r="485" spans="1:1">
      <c r="A485" s="37"/>
    </row>
    <row r="486" spans="1:1">
      <c r="A486" s="37"/>
    </row>
    <row r="487" spans="1:1">
      <c r="A487" s="37"/>
    </row>
    <row r="488" spans="1:1">
      <c r="A488" s="37"/>
    </row>
    <row r="489" spans="1:1">
      <c r="A489" s="37"/>
    </row>
    <row r="490" spans="1:1">
      <c r="A490" s="37"/>
    </row>
    <row r="491" spans="1:1">
      <c r="A491" s="37"/>
    </row>
    <row r="492" spans="1:1">
      <c r="A492" s="37"/>
    </row>
    <row r="493" spans="1:1">
      <c r="A493" s="37"/>
    </row>
    <row r="494" spans="1:1">
      <c r="A494" s="37"/>
    </row>
    <row r="495" spans="1:1">
      <c r="A495" s="37"/>
    </row>
    <row r="496" spans="1:1">
      <c r="A496" s="37"/>
    </row>
    <row r="497" spans="1:1">
      <c r="A497" s="37"/>
    </row>
    <row r="498" spans="1:1">
      <c r="A498" s="37"/>
    </row>
    <row r="499" spans="1:1">
      <c r="A499" s="37"/>
    </row>
    <row r="500" spans="1:1">
      <c r="A500" s="37"/>
    </row>
    <row r="501" spans="1:1">
      <c r="A501" s="37"/>
    </row>
    <row r="502" spans="1:1">
      <c r="A502" s="37"/>
    </row>
    <row r="503" spans="1:1">
      <c r="A503" s="37"/>
    </row>
    <row r="504" spans="1:1">
      <c r="A504" s="37"/>
    </row>
    <row r="505" spans="1:1">
      <c r="A505" s="37"/>
    </row>
    <row r="506" spans="1:1">
      <c r="A506" s="37"/>
    </row>
    <row r="507" spans="1:1">
      <c r="A507" s="37"/>
    </row>
    <row r="508" spans="1:1">
      <c r="A508" s="37"/>
    </row>
    <row r="509" spans="1:1">
      <c r="A509" s="37"/>
    </row>
    <row r="510" spans="1:1">
      <c r="A510" s="37"/>
    </row>
    <row r="511" spans="1:1">
      <c r="A511" s="37"/>
    </row>
    <row r="512" spans="1:1">
      <c r="A512" s="37"/>
    </row>
    <row r="513" spans="1:1">
      <c r="A513" s="37"/>
    </row>
    <row r="514" spans="1:1">
      <c r="A514" s="37"/>
    </row>
    <row r="515" spans="1:1">
      <c r="A515" s="37"/>
    </row>
    <row r="516" spans="1:1">
      <c r="A516" s="37"/>
    </row>
    <row r="517" spans="1:1">
      <c r="A517" s="37"/>
    </row>
    <row r="518" spans="1:1">
      <c r="A518" s="37"/>
    </row>
    <row r="519" spans="1:1">
      <c r="A519" s="37"/>
    </row>
    <row r="520" spans="1:1">
      <c r="A520" s="37"/>
    </row>
    <row r="521" spans="1:1">
      <c r="A521" s="37"/>
    </row>
    <row r="522" spans="1:1">
      <c r="A522" s="37"/>
    </row>
    <row r="523" spans="1:1">
      <c r="A523" s="37"/>
    </row>
    <row r="524" spans="1:1">
      <c r="A524" s="37"/>
    </row>
    <row r="525" spans="1:1">
      <c r="A525" s="37"/>
    </row>
    <row r="526" spans="1:1">
      <c r="A526" s="37"/>
    </row>
    <row r="527" spans="1:1">
      <c r="A527" s="37"/>
    </row>
    <row r="528" spans="1:1">
      <c r="A528" s="37"/>
    </row>
    <row r="529" spans="1:1">
      <c r="A529" s="37"/>
    </row>
    <row r="530" spans="1:1">
      <c r="A530" s="37"/>
    </row>
    <row r="531" spans="1:1">
      <c r="A531" s="37"/>
    </row>
    <row r="532" spans="1:1">
      <c r="A532" s="37"/>
    </row>
    <row r="533" spans="1:1">
      <c r="A533" s="37"/>
    </row>
    <row r="534" spans="1:1">
      <c r="A534" s="37"/>
    </row>
    <row r="535" spans="1:1">
      <c r="A535" s="37"/>
    </row>
    <row r="536" spans="1:1">
      <c r="A536" s="37"/>
    </row>
    <row r="537" spans="1:1">
      <c r="A537" s="37"/>
    </row>
    <row r="538" spans="1:1">
      <c r="A538" s="37"/>
    </row>
    <row r="539" spans="1:1">
      <c r="A539" s="37"/>
    </row>
    <row r="540" spans="1:1">
      <c r="A540" s="37"/>
    </row>
    <row r="541" spans="1:1">
      <c r="A541" s="37"/>
    </row>
    <row r="542" spans="1:1">
      <c r="A542" s="37"/>
    </row>
    <row r="543" spans="1:1">
      <c r="A543" s="37"/>
    </row>
    <row r="544" spans="1:1">
      <c r="A544" s="37"/>
    </row>
    <row r="545" spans="1:1">
      <c r="A545" s="37"/>
    </row>
    <row r="546" spans="1:1">
      <c r="A546" s="37"/>
    </row>
    <row r="547" spans="1:1">
      <c r="A547" s="37"/>
    </row>
    <row r="548" spans="1:1">
      <c r="A548" s="37"/>
    </row>
    <row r="549" spans="1:1">
      <c r="A549" s="37"/>
    </row>
    <row r="550" spans="1:1">
      <c r="A550" s="37"/>
    </row>
    <row r="551" spans="1:1">
      <c r="A551" s="37"/>
    </row>
    <row r="552" spans="1:1">
      <c r="A552" s="37"/>
    </row>
    <row r="553" spans="1:1">
      <c r="A553" s="37"/>
    </row>
    <row r="554" spans="1:1">
      <c r="A554" s="37"/>
    </row>
    <row r="555" spans="1:1">
      <c r="A555" s="37"/>
    </row>
    <row r="556" spans="1:1">
      <c r="A556" s="37"/>
    </row>
    <row r="557" spans="1:1">
      <c r="A557" s="37"/>
    </row>
    <row r="558" spans="1:1">
      <c r="A558" s="37"/>
    </row>
    <row r="559" spans="1:1">
      <c r="A559" s="37"/>
    </row>
    <row r="560" spans="1:1">
      <c r="A560" s="37"/>
    </row>
    <row r="561" spans="1:1">
      <c r="A561" s="37"/>
    </row>
    <row r="562" spans="1:1">
      <c r="A562" s="37"/>
    </row>
    <row r="563" spans="1:1">
      <c r="A563" s="37"/>
    </row>
    <row r="564" spans="1:1">
      <c r="A564" s="37"/>
    </row>
    <row r="565" spans="1:1">
      <c r="A565" s="37"/>
    </row>
    <row r="566" spans="1:1">
      <c r="A566" s="37"/>
    </row>
    <row r="567" spans="1:1">
      <c r="A567" s="37"/>
    </row>
    <row r="568" spans="1:1">
      <c r="A568" s="37"/>
    </row>
    <row r="569" spans="1:1">
      <c r="A569" s="37"/>
    </row>
    <row r="570" spans="1:1">
      <c r="A570" s="37"/>
    </row>
    <row r="571" spans="1:1">
      <c r="A571" s="37"/>
    </row>
    <row r="572" spans="1:1">
      <c r="A572" s="37"/>
    </row>
    <row r="573" spans="1:1">
      <c r="A573" s="37"/>
    </row>
    <row r="574" spans="1:1">
      <c r="A574" s="37"/>
    </row>
    <row r="575" spans="1:1">
      <c r="A575" s="37"/>
    </row>
    <row r="576" spans="1:1">
      <c r="A576" s="37"/>
    </row>
    <row r="577" spans="1:1">
      <c r="A577" s="37"/>
    </row>
    <row r="578" spans="1:1">
      <c r="A578" s="37"/>
    </row>
    <row r="579" spans="1:1">
      <c r="A579" s="37"/>
    </row>
    <row r="580" spans="1:1">
      <c r="A580" s="37"/>
    </row>
    <row r="581" spans="1:1">
      <c r="A581" s="37"/>
    </row>
    <row r="582" spans="1:1">
      <c r="A582" s="37"/>
    </row>
    <row r="583" spans="1:1">
      <c r="A583" s="37"/>
    </row>
    <row r="584" spans="1:1">
      <c r="A584" s="37"/>
    </row>
    <row r="585" spans="1:1">
      <c r="A585" s="37"/>
    </row>
    <row r="586" spans="1:1">
      <c r="A586" s="37"/>
    </row>
    <row r="587" spans="1:1">
      <c r="A587" s="37"/>
    </row>
    <row r="588" spans="1:1">
      <c r="A588" s="37"/>
    </row>
    <row r="589" spans="1:1">
      <c r="A589" s="37"/>
    </row>
    <row r="590" spans="1:1">
      <c r="A590" s="37"/>
    </row>
    <row r="591" spans="1:1">
      <c r="A591" s="37"/>
    </row>
    <row r="592" spans="1:1">
      <c r="A592" s="37"/>
    </row>
    <row r="593" spans="1:1">
      <c r="A593" s="37"/>
    </row>
    <row r="594" spans="1:1">
      <c r="A594" s="37"/>
    </row>
    <row r="595" spans="1:1">
      <c r="A595" s="37"/>
    </row>
    <row r="596" spans="1:1">
      <c r="A596" s="37"/>
    </row>
    <row r="597" spans="1:1">
      <c r="A597" s="37"/>
    </row>
    <row r="598" spans="1:1">
      <c r="A598" s="37"/>
    </row>
    <row r="599" spans="1:1">
      <c r="A599" s="37"/>
    </row>
    <row r="600" spans="1:1">
      <c r="A600" s="37"/>
    </row>
    <row r="601" spans="1:1">
      <c r="A601" s="37"/>
    </row>
    <row r="602" spans="1:1">
      <c r="A602" s="37"/>
    </row>
    <row r="603" spans="1:1">
      <c r="A603" s="37"/>
    </row>
    <row r="604" spans="1:1">
      <c r="A604" s="37"/>
    </row>
    <row r="605" spans="1:1">
      <c r="A605" s="37"/>
    </row>
    <row r="606" spans="1:1">
      <c r="A606" s="37"/>
    </row>
    <row r="607" spans="1:1">
      <c r="A607" s="37"/>
    </row>
    <row r="608" spans="1:1">
      <c r="A608" s="37"/>
    </row>
    <row r="609" spans="1:1">
      <c r="A609" s="37"/>
    </row>
    <row r="610" spans="1:1">
      <c r="A610" s="37"/>
    </row>
    <row r="611" spans="1:1">
      <c r="A611" s="37"/>
    </row>
    <row r="612" spans="1:1">
      <c r="A612" s="37"/>
    </row>
    <row r="613" spans="1:1">
      <c r="A613" s="37"/>
    </row>
    <row r="614" spans="1:1">
      <c r="A614" s="37"/>
    </row>
    <row r="615" spans="1:1">
      <c r="A615" s="37"/>
    </row>
    <row r="616" spans="1:1">
      <c r="A616" s="37"/>
    </row>
    <row r="617" spans="1:1">
      <c r="A617" s="37"/>
    </row>
    <row r="618" spans="1:1">
      <c r="A618" s="37"/>
    </row>
    <row r="619" spans="1:1">
      <c r="A619" s="37"/>
    </row>
    <row r="620" spans="1:1">
      <c r="A620" s="37"/>
    </row>
    <row r="621" spans="1:1">
      <c r="A621" s="37"/>
    </row>
    <row r="622" spans="1:1">
      <c r="A622" s="37"/>
    </row>
    <row r="623" spans="1:1">
      <c r="A623" s="37"/>
    </row>
    <row r="624" spans="1:1">
      <c r="A624" s="37"/>
    </row>
    <row r="625" spans="1:1">
      <c r="A625" s="37"/>
    </row>
    <row r="626" spans="1:1">
      <c r="A626" s="37"/>
    </row>
    <row r="627" spans="1:1">
      <c r="A627" s="37"/>
    </row>
    <row r="628" spans="1:1">
      <c r="A628" s="37"/>
    </row>
    <row r="629" spans="1:1">
      <c r="A629" s="37"/>
    </row>
    <row r="630" spans="1:1">
      <c r="A630" s="37"/>
    </row>
    <row r="631" spans="1:1">
      <c r="A631" s="37"/>
    </row>
    <row r="632" spans="1:1">
      <c r="A632" s="37"/>
    </row>
    <row r="633" spans="1:1">
      <c r="A633" s="37"/>
    </row>
    <row r="634" spans="1:1">
      <c r="A634" s="37"/>
    </row>
    <row r="635" spans="1:1">
      <c r="A635" s="37"/>
    </row>
    <row r="636" spans="1:1">
      <c r="A636" s="37"/>
    </row>
    <row r="637" spans="1:1">
      <c r="A637" s="37"/>
    </row>
    <row r="638" spans="1:1">
      <c r="A638" s="37"/>
    </row>
    <row r="639" spans="1:1">
      <c r="A639" s="37"/>
    </row>
    <row r="640" spans="1:1">
      <c r="A640" s="37"/>
    </row>
    <row r="641" spans="1:1">
      <c r="A641" s="37"/>
    </row>
    <row r="642" spans="1:1">
      <c r="A642" s="37"/>
    </row>
    <row r="643" spans="1:1">
      <c r="A643" s="37"/>
    </row>
    <row r="644" spans="1:1">
      <c r="A644" s="37"/>
    </row>
    <row r="645" spans="1:1">
      <c r="A645" s="37"/>
    </row>
    <row r="646" spans="1:1">
      <c r="A646" s="37"/>
    </row>
    <row r="647" spans="1:1">
      <c r="A647" s="37"/>
    </row>
    <row r="648" spans="1:1">
      <c r="A648" s="37"/>
    </row>
    <row r="649" spans="1:1">
      <c r="A649" s="37"/>
    </row>
    <row r="650" spans="1:1">
      <c r="A650" s="37"/>
    </row>
    <row r="651" spans="1:1">
      <c r="A651" s="37"/>
    </row>
    <row r="652" spans="1:1">
      <c r="A652" s="37"/>
    </row>
    <row r="653" spans="1:1">
      <c r="A653" s="37"/>
    </row>
    <row r="654" spans="1:1">
      <c r="A654" s="37"/>
    </row>
    <row r="655" spans="1:1">
      <c r="A655" s="37"/>
    </row>
    <row r="656" spans="1:1">
      <c r="A656" s="37"/>
    </row>
    <row r="657" spans="1:1">
      <c r="A657" s="37"/>
    </row>
    <row r="658" spans="1:1">
      <c r="A658" s="37"/>
    </row>
    <row r="659" spans="1:1">
      <c r="A659" s="37"/>
    </row>
    <row r="660" spans="1:1">
      <c r="A660" s="37"/>
    </row>
    <row r="661" spans="1:1">
      <c r="A661" s="37"/>
    </row>
    <row r="662" spans="1:1">
      <c r="A662" s="37"/>
    </row>
    <row r="663" spans="1:1">
      <c r="A663" s="37"/>
    </row>
    <row r="664" spans="1:1">
      <c r="A664" s="37"/>
    </row>
    <row r="665" spans="1:1">
      <c r="A665" s="37"/>
    </row>
    <row r="666" spans="1:1">
      <c r="A666" s="37"/>
    </row>
    <row r="667" spans="1:1">
      <c r="A667" s="37"/>
    </row>
    <row r="668" spans="1:1">
      <c r="A668" s="37"/>
    </row>
    <row r="669" spans="1:1">
      <c r="A669" s="37"/>
    </row>
    <row r="670" spans="1:1">
      <c r="A670" s="37"/>
    </row>
    <row r="671" spans="1:1">
      <c r="A671" s="37"/>
    </row>
    <row r="672" spans="1:1">
      <c r="A672" s="37"/>
    </row>
    <row r="673" spans="1:1">
      <c r="A673" s="37"/>
    </row>
    <row r="674" spans="1:1">
      <c r="A674" s="37"/>
    </row>
    <row r="675" spans="1:1">
      <c r="A675" s="37"/>
    </row>
    <row r="676" spans="1:1">
      <c r="A676" s="37"/>
    </row>
    <row r="677" spans="1:1">
      <c r="A677" s="37"/>
    </row>
    <row r="678" spans="1:1">
      <c r="A678" s="37"/>
    </row>
    <row r="679" spans="1:1">
      <c r="A679" s="37"/>
    </row>
    <row r="680" spans="1:1">
      <c r="A680" s="37"/>
    </row>
    <row r="681" spans="1:1">
      <c r="A681" s="37"/>
    </row>
    <row r="682" spans="1:1">
      <c r="A682" s="37"/>
    </row>
    <row r="683" spans="1:1">
      <c r="A683" s="37"/>
    </row>
    <row r="684" spans="1:1">
      <c r="A684" s="37"/>
    </row>
    <row r="685" spans="1:1">
      <c r="A685" s="37"/>
    </row>
    <row r="686" spans="1:1">
      <c r="A686" s="37"/>
    </row>
    <row r="687" spans="1:1">
      <c r="A687" s="37"/>
    </row>
    <row r="688" spans="1:1">
      <c r="A688" s="37"/>
    </row>
    <row r="689" spans="1:1">
      <c r="A689" s="37"/>
    </row>
    <row r="690" spans="1:1">
      <c r="A690" s="37"/>
    </row>
    <row r="691" spans="1:1">
      <c r="A691" s="37"/>
    </row>
    <row r="692" spans="1:1">
      <c r="A692" s="37"/>
    </row>
    <row r="693" spans="1:1">
      <c r="A693" s="37"/>
    </row>
    <row r="694" spans="1:1">
      <c r="A694" s="37"/>
    </row>
    <row r="695" spans="1:1">
      <c r="A695" s="37"/>
    </row>
    <row r="696" spans="1:1">
      <c r="A696" s="37"/>
    </row>
    <row r="697" spans="1:1">
      <c r="A697" s="37"/>
    </row>
    <row r="698" spans="1:1">
      <c r="A698" s="37"/>
    </row>
    <row r="699" spans="1:1">
      <c r="A699" s="37"/>
    </row>
    <row r="700" spans="1:1">
      <c r="A700" s="37"/>
    </row>
    <row r="701" spans="1:1">
      <c r="A701" s="37"/>
    </row>
    <row r="702" spans="1:1">
      <c r="A702" s="37"/>
    </row>
    <row r="703" spans="1:1">
      <c r="A703" s="37"/>
    </row>
    <row r="704" spans="1:1">
      <c r="A704" s="37"/>
    </row>
    <row r="705" spans="1:1">
      <c r="A705" s="37"/>
    </row>
    <row r="706" spans="1:1">
      <c r="A706" s="37"/>
    </row>
    <row r="707" spans="1:1">
      <c r="A707" s="37"/>
    </row>
    <row r="708" spans="1:1">
      <c r="A708" s="37"/>
    </row>
    <row r="709" spans="1:1">
      <c r="A709" s="37"/>
    </row>
    <row r="710" spans="1:1">
      <c r="A710" s="37"/>
    </row>
    <row r="711" spans="1:1">
      <c r="A711" s="37"/>
    </row>
    <row r="712" spans="1:1">
      <c r="A712" s="37"/>
    </row>
    <row r="713" spans="1:1">
      <c r="A713" s="37"/>
    </row>
    <row r="714" spans="1:1">
      <c r="A714" s="37"/>
    </row>
    <row r="715" spans="1:1">
      <c r="A715" s="37"/>
    </row>
    <row r="716" spans="1:1">
      <c r="A716" s="37"/>
    </row>
    <row r="717" spans="1:1">
      <c r="A717" s="37"/>
    </row>
    <row r="718" spans="1:1">
      <c r="A718" s="37"/>
    </row>
    <row r="719" spans="1:1">
      <c r="A719" s="37"/>
    </row>
    <row r="720" spans="1:1">
      <c r="A720" s="37"/>
    </row>
    <row r="721" spans="1:1">
      <c r="A721" s="37"/>
    </row>
    <row r="722" spans="1:1">
      <c r="A722" s="37"/>
    </row>
    <row r="723" spans="1:1">
      <c r="A723" s="37"/>
    </row>
    <row r="724" spans="1:1">
      <c r="A724" s="37"/>
    </row>
    <row r="725" spans="1:1">
      <c r="A725" s="37"/>
    </row>
    <row r="726" spans="1:1">
      <c r="A726" s="37"/>
    </row>
    <row r="727" spans="1:1">
      <c r="A727" s="37"/>
    </row>
    <row r="728" spans="1:1">
      <c r="A728" s="37"/>
    </row>
    <row r="729" spans="1:1">
      <c r="A729" s="37"/>
    </row>
    <row r="730" spans="1:1">
      <c r="A730" s="37"/>
    </row>
    <row r="731" spans="1:1">
      <c r="A731" s="37"/>
    </row>
    <row r="732" spans="1:1">
      <c r="A732" s="37"/>
    </row>
    <row r="733" spans="1:1">
      <c r="A733" s="37"/>
    </row>
    <row r="734" spans="1:1">
      <c r="A734" s="37"/>
    </row>
    <row r="735" spans="1:1">
      <c r="A735" s="37"/>
    </row>
    <row r="736" spans="1:1">
      <c r="A736" s="37"/>
    </row>
    <row r="737" spans="1:1">
      <c r="A737" s="37"/>
    </row>
    <row r="738" spans="1:1">
      <c r="A738" s="37"/>
    </row>
    <row r="739" spans="1:1">
      <c r="A739" s="37"/>
    </row>
    <row r="740" spans="1:1">
      <c r="A740" s="37"/>
    </row>
    <row r="741" spans="1:1">
      <c r="A741" s="37"/>
    </row>
    <row r="742" spans="1:1">
      <c r="A742" s="37"/>
    </row>
    <row r="743" spans="1:1">
      <c r="A743" s="37"/>
    </row>
    <row r="744" spans="1:1">
      <c r="A744" s="37"/>
    </row>
    <row r="745" spans="1:1">
      <c r="A745" s="37"/>
    </row>
    <row r="746" spans="1:1">
      <c r="A746" s="37"/>
    </row>
    <row r="747" spans="1:1">
      <c r="A747" s="37"/>
    </row>
    <row r="748" spans="1:1">
      <c r="A748" s="37"/>
    </row>
    <row r="749" spans="1:1">
      <c r="A749" s="37"/>
    </row>
    <row r="750" spans="1:1">
      <c r="A750" s="37"/>
    </row>
    <row r="751" spans="1:1">
      <c r="A751" s="37"/>
    </row>
    <row r="752" spans="1:1">
      <c r="A752" s="37"/>
    </row>
    <row r="753" spans="1:1">
      <c r="A753" s="37"/>
    </row>
    <row r="754" spans="1:1">
      <c r="A754" s="37"/>
    </row>
    <row r="755" spans="1:1">
      <c r="A755" s="37"/>
    </row>
    <row r="756" spans="1:1">
      <c r="A756" s="37"/>
    </row>
    <row r="757" spans="1:1">
      <c r="A757" s="37"/>
    </row>
    <row r="758" spans="1:1">
      <c r="A758" s="37"/>
    </row>
    <row r="759" spans="1:1">
      <c r="A759" s="37"/>
    </row>
    <row r="760" spans="1:1">
      <c r="A760" s="37"/>
    </row>
    <row r="761" spans="1:1">
      <c r="A761" s="37"/>
    </row>
    <row r="762" spans="1:1">
      <c r="A762" s="37"/>
    </row>
    <row r="763" spans="1:1">
      <c r="A763" s="37"/>
    </row>
    <row r="764" spans="1:1">
      <c r="A764" s="37"/>
    </row>
    <row r="765" spans="1:1">
      <c r="A765" s="37"/>
    </row>
    <row r="766" spans="1:1">
      <c r="A766" s="37"/>
    </row>
    <row r="767" spans="1:1">
      <c r="A767" s="37"/>
    </row>
    <row r="768" spans="1:1">
      <c r="A768" s="37"/>
    </row>
    <row r="769" spans="1:1">
      <c r="A769" s="37"/>
    </row>
    <row r="770" spans="1:1">
      <c r="A770" s="37"/>
    </row>
    <row r="771" spans="1:1">
      <c r="A771" s="37"/>
    </row>
    <row r="772" spans="1:1">
      <c r="A772" s="37"/>
    </row>
    <row r="773" spans="1:1">
      <c r="A773" s="37"/>
    </row>
    <row r="774" spans="1:1">
      <c r="A774" s="37"/>
    </row>
    <row r="775" spans="1:1">
      <c r="A775" s="37"/>
    </row>
    <row r="776" spans="1:1">
      <c r="A776" s="37"/>
    </row>
    <row r="777" spans="1:1">
      <c r="A777" s="37"/>
    </row>
    <row r="778" spans="1:1">
      <c r="A778" s="37"/>
    </row>
    <row r="779" spans="1:1">
      <c r="A779" s="37"/>
    </row>
    <row r="780" spans="1:1">
      <c r="A780" s="37"/>
    </row>
    <row r="781" spans="1:1">
      <c r="A781" s="37"/>
    </row>
    <row r="782" spans="1:1">
      <c r="A782" s="37"/>
    </row>
    <row r="783" spans="1:1">
      <c r="A783" s="37"/>
    </row>
    <row r="784" spans="1:1">
      <c r="A784" s="37"/>
    </row>
    <row r="785" spans="1:1">
      <c r="A785" s="37"/>
    </row>
    <row r="786" spans="1:1">
      <c r="A786" s="37"/>
    </row>
    <row r="787" spans="1:1">
      <c r="A787" s="37"/>
    </row>
    <row r="788" spans="1:1">
      <c r="A788" s="37"/>
    </row>
    <row r="789" spans="1:1">
      <c r="A789" s="37"/>
    </row>
    <row r="790" spans="1:1">
      <c r="A790" s="37"/>
    </row>
    <row r="791" spans="1:1">
      <c r="A791" s="37"/>
    </row>
    <row r="792" spans="1:1">
      <c r="A792" s="37"/>
    </row>
    <row r="793" spans="1:1">
      <c r="A793" s="37"/>
    </row>
    <row r="794" spans="1:1">
      <c r="A794" s="37"/>
    </row>
    <row r="795" spans="1:1">
      <c r="A795" s="37"/>
    </row>
    <row r="796" spans="1:1">
      <c r="A796" s="37"/>
    </row>
    <row r="797" spans="1:1">
      <c r="A797" s="37"/>
    </row>
    <row r="798" spans="1:1">
      <c r="A798" s="37"/>
    </row>
    <row r="799" spans="1:1">
      <c r="A799" s="37"/>
    </row>
    <row r="800" spans="1:1">
      <c r="A800" s="37"/>
    </row>
    <row r="801" spans="1:1">
      <c r="A801" s="37"/>
    </row>
    <row r="802" spans="1:1">
      <c r="A802" s="37"/>
    </row>
    <row r="803" spans="1:1">
      <c r="A803" s="37"/>
    </row>
    <row r="804" spans="1:1">
      <c r="A804" s="37"/>
    </row>
    <row r="805" spans="1:1">
      <c r="A805" s="37"/>
    </row>
    <row r="806" spans="1:1">
      <c r="A806" s="37"/>
    </row>
    <row r="807" spans="1:1">
      <c r="A807" s="37"/>
    </row>
    <row r="808" spans="1:1">
      <c r="A808" s="37"/>
    </row>
    <row r="809" spans="1:1">
      <c r="A809" s="37"/>
    </row>
    <row r="810" spans="1:1">
      <c r="A810" s="37"/>
    </row>
    <row r="811" spans="1:1">
      <c r="A811" s="37"/>
    </row>
    <row r="812" spans="1:1">
      <c r="A812" s="37"/>
    </row>
    <row r="813" spans="1:1">
      <c r="A813" s="37"/>
    </row>
    <row r="814" spans="1:1">
      <c r="A814" s="37"/>
    </row>
    <row r="815" spans="1:1">
      <c r="A815" s="37"/>
    </row>
    <row r="816" spans="1:1">
      <c r="A816" s="37"/>
    </row>
    <row r="817" spans="1:1">
      <c r="A817" s="37"/>
    </row>
    <row r="818" spans="1:1">
      <c r="A818" s="37"/>
    </row>
    <row r="819" spans="1:1">
      <c r="A819" s="37"/>
    </row>
    <row r="820" spans="1:1">
      <c r="A820" s="37"/>
    </row>
    <row r="821" spans="1:1">
      <c r="A821" s="37"/>
    </row>
    <row r="822" spans="1:1">
      <c r="A822" s="37"/>
    </row>
    <row r="823" spans="1:1">
      <c r="A823" s="37"/>
    </row>
    <row r="824" spans="1:1">
      <c r="A824" s="37"/>
    </row>
    <row r="825" spans="1:1">
      <c r="A825" s="37"/>
    </row>
    <row r="826" spans="1:1">
      <c r="A826" s="37"/>
    </row>
    <row r="827" spans="1:1">
      <c r="A827" s="37"/>
    </row>
    <row r="828" spans="1:1">
      <c r="A828" s="37"/>
    </row>
    <row r="829" spans="1:1">
      <c r="A829" s="37"/>
    </row>
    <row r="830" spans="1:1">
      <c r="A830" s="37"/>
    </row>
    <row r="831" spans="1:1">
      <c r="A831" s="37"/>
    </row>
    <row r="832" spans="1:1">
      <c r="A832" s="37"/>
    </row>
    <row r="833" spans="1:1">
      <c r="A833" s="37"/>
    </row>
    <row r="834" spans="1:1">
      <c r="A834" s="37"/>
    </row>
    <row r="835" spans="1:1">
      <c r="A835" s="37"/>
    </row>
    <row r="836" spans="1:1">
      <c r="A836" s="37"/>
    </row>
    <row r="837" spans="1:1">
      <c r="A837" s="37"/>
    </row>
    <row r="838" spans="1:1">
      <c r="A838" s="37"/>
    </row>
    <row r="839" spans="1:1">
      <c r="A839" s="37"/>
    </row>
    <row r="840" spans="1:1">
      <c r="A840" s="37"/>
    </row>
    <row r="841" spans="1:1">
      <c r="A841" s="37"/>
    </row>
    <row r="842" spans="1:1">
      <c r="A842" s="37"/>
    </row>
    <row r="843" spans="1:1">
      <c r="A843" s="37"/>
    </row>
    <row r="844" spans="1:1">
      <c r="A844" s="37"/>
    </row>
    <row r="845" spans="1:1">
      <c r="A845" s="37"/>
    </row>
    <row r="846" spans="1:1">
      <c r="A846" s="37"/>
    </row>
    <row r="847" spans="1:1">
      <c r="A847" s="37"/>
    </row>
    <row r="848" spans="1:1">
      <c r="A848" s="37"/>
    </row>
    <row r="849" spans="1:1">
      <c r="A849" s="37"/>
    </row>
    <row r="850" spans="1:1">
      <c r="A850" s="37"/>
    </row>
    <row r="851" spans="1:1">
      <c r="A851" s="37"/>
    </row>
    <row r="852" spans="1:1">
      <c r="A852" s="37"/>
    </row>
    <row r="853" spans="1:1">
      <c r="A853" s="37"/>
    </row>
    <row r="854" spans="1:1">
      <c r="A854" s="37"/>
    </row>
    <row r="855" spans="1:1">
      <c r="A855" s="37"/>
    </row>
    <row r="856" spans="1:1">
      <c r="A856" s="37"/>
    </row>
    <row r="857" spans="1:1">
      <c r="A857" s="37"/>
    </row>
    <row r="858" spans="1:1">
      <c r="A858" s="37"/>
    </row>
    <row r="859" spans="1:1">
      <c r="A859" s="37"/>
    </row>
    <row r="860" spans="1:1">
      <c r="A860" s="37"/>
    </row>
    <row r="861" spans="1:1">
      <c r="A861" s="37"/>
    </row>
    <row r="862" spans="1:1">
      <c r="A862" s="37"/>
    </row>
    <row r="863" spans="1:1">
      <c r="A863" s="37"/>
    </row>
    <row r="864" spans="1:1">
      <c r="A864" s="37"/>
    </row>
    <row r="865" spans="1:1">
      <c r="A865" s="37"/>
    </row>
    <row r="866" spans="1:1">
      <c r="A866" s="37"/>
    </row>
    <row r="867" spans="1:1">
      <c r="A867" s="37"/>
    </row>
    <row r="868" spans="1:1">
      <c r="A868" s="37"/>
    </row>
    <row r="869" spans="1:1">
      <c r="A869" s="37"/>
    </row>
    <row r="870" spans="1:1">
      <c r="A870" s="37"/>
    </row>
    <row r="871" spans="1:1">
      <c r="A871" s="37"/>
    </row>
    <row r="872" spans="1:1">
      <c r="A872" s="37"/>
    </row>
    <row r="873" spans="1:1">
      <c r="A873" s="37"/>
    </row>
    <row r="874" spans="1:1">
      <c r="A874" s="37"/>
    </row>
    <row r="875" spans="1:1">
      <c r="A875" s="37"/>
    </row>
    <row r="876" spans="1:1">
      <c r="A876" s="37"/>
    </row>
    <row r="877" spans="1:1">
      <c r="A877" s="37"/>
    </row>
    <row r="878" spans="1:1">
      <c r="A878" s="37"/>
    </row>
    <row r="879" spans="1:1">
      <c r="A879" s="37"/>
    </row>
    <row r="880" spans="1:1">
      <c r="A880" s="37"/>
    </row>
    <row r="881" spans="1:1">
      <c r="A881" s="37"/>
    </row>
    <row r="882" spans="1:1">
      <c r="A882" s="37"/>
    </row>
    <row r="883" spans="1:1">
      <c r="A883" s="37"/>
    </row>
    <row r="884" spans="1:1">
      <c r="A884" s="37"/>
    </row>
    <row r="885" spans="1:1">
      <c r="A885" s="37"/>
    </row>
    <row r="886" spans="1:1">
      <c r="A886" s="37"/>
    </row>
    <row r="887" spans="1:1">
      <c r="A887" s="37"/>
    </row>
    <row r="888" spans="1:1">
      <c r="A888" s="37"/>
    </row>
    <row r="889" spans="1:1">
      <c r="A889" s="37"/>
    </row>
    <row r="890" spans="1:1">
      <c r="A890" s="37"/>
    </row>
    <row r="891" spans="1:1">
      <c r="A891" s="37"/>
    </row>
    <row r="892" spans="1:1">
      <c r="A892" s="37"/>
    </row>
    <row r="893" spans="1:1">
      <c r="A893" s="37"/>
    </row>
    <row r="894" spans="1:1">
      <c r="A894" s="37"/>
    </row>
    <row r="895" spans="1:1">
      <c r="A895" s="37"/>
    </row>
    <row r="896" spans="1:1">
      <c r="A896" s="37"/>
    </row>
    <row r="897" spans="1:1">
      <c r="A897" s="37"/>
    </row>
    <row r="898" spans="1:1">
      <c r="A898" s="37"/>
    </row>
    <row r="899" spans="1:1">
      <c r="A899" s="37"/>
    </row>
    <row r="900" spans="1:1">
      <c r="A900" s="37"/>
    </row>
    <row r="901" spans="1:1">
      <c r="A901" s="37"/>
    </row>
    <row r="902" spans="1:1">
      <c r="A902" s="37"/>
    </row>
    <row r="903" spans="1:1">
      <c r="A903" s="37"/>
    </row>
    <row r="904" spans="1:1">
      <c r="A904" s="37"/>
    </row>
    <row r="905" spans="1:1">
      <c r="A905" s="37"/>
    </row>
    <row r="906" spans="1:1">
      <c r="A906" s="37"/>
    </row>
    <row r="907" spans="1:1">
      <c r="A907" s="37"/>
    </row>
    <row r="908" spans="1:1">
      <c r="A908" s="37"/>
    </row>
    <row r="909" spans="1:1">
      <c r="A909" s="37"/>
    </row>
    <row r="910" spans="1:1">
      <c r="A910" s="37"/>
    </row>
    <row r="911" spans="1:1">
      <c r="A911" s="37"/>
    </row>
    <row r="912" spans="1:1">
      <c r="A912" s="37"/>
    </row>
    <row r="913" spans="1:1">
      <c r="A913" s="37"/>
    </row>
    <row r="914" spans="1:1">
      <c r="A914" s="37"/>
    </row>
    <row r="915" spans="1:1">
      <c r="A915" s="37"/>
    </row>
    <row r="916" spans="1:1">
      <c r="A916" s="37"/>
    </row>
    <row r="917" spans="1:1">
      <c r="A917" s="37"/>
    </row>
    <row r="918" spans="1:1">
      <c r="A918" s="37"/>
    </row>
    <row r="919" spans="1:1">
      <c r="A919" s="37"/>
    </row>
    <row r="920" spans="1:1">
      <c r="A920" s="37"/>
    </row>
    <row r="921" spans="1:1">
      <c r="A921" s="37"/>
    </row>
    <row r="922" spans="1:1">
      <c r="A922" s="37"/>
    </row>
    <row r="923" spans="1:1">
      <c r="A923" s="37"/>
    </row>
    <row r="924" spans="1:1">
      <c r="A924" s="37"/>
    </row>
    <row r="925" spans="1:1">
      <c r="A925" s="37"/>
    </row>
    <row r="926" spans="1:1">
      <c r="A926" s="37"/>
    </row>
    <row r="927" spans="1:1">
      <c r="A927" s="37"/>
    </row>
    <row r="928" spans="1:1">
      <c r="A928" s="37"/>
    </row>
    <row r="929" spans="1:1">
      <c r="A929" s="37"/>
    </row>
    <row r="930" spans="1:1">
      <c r="A930" s="37"/>
    </row>
    <row r="931" spans="1:1">
      <c r="A931" s="37"/>
    </row>
    <row r="932" spans="1:1">
      <c r="A932" s="37"/>
    </row>
    <row r="933" spans="1:1">
      <c r="A933" s="37"/>
    </row>
    <row r="934" spans="1:1">
      <c r="A934" s="37"/>
    </row>
    <row r="935" spans="1:1">
      <c r="A935" s="37"/>
    </row>
    <row r="936" spans="1:1">
      <c r="A936" s="37"/>
    </row>
    <row r="937" spans="1:1">
      <c r="A937" s="37"/>
    </row>
    <row r="938" spans="1:1">
      <c r="A938" s="37"/>
    </row>
    <row r="939" spans="1:1">
      <c r="A939" s="37"/>
    </row>
    <row r="940" spans="1:1">
      <c r="A940" s="37"/>
    </row>
    <row r="941" spans="1:1">
      <c r="A941" s="37"/>
    </row>
    <row r="942" spans="1:1">
      <c r="A942" s="37"/>
    </row>
    <row r="943" spans="1:1">
      <c r="A943" s="37"/>
    </row>
    <row r="944" spans="1:1">
      <c r="A944" s="37"/>
    </row>
    <row r="945" spans="1:1">
      <c r="A945" s="37"/>
    </row>
    <row r="946" spans="1:1">
      <c r="A946" s="37"/>
    </row>
    <row r="947" spans="1:1">
      <c r="A947" s="37"/>
    </row>
    <row r="948" spans="1:1">
      <c r="A948" s="37"/>
    </row>
    <row r="949" spans="1:1">
      <c r="A949" s="37"/>
    </row>
    <row r="950" spans="1:1">
      <c r="A950" s="37"/>
    </row>
    <row r="951" spans="1:1">
      <c r="A951" s="37"/>
    </row>
    <row r="952" spans="1:1">
      <c r="A952" s="37"/>
    </row>
    <row r="953" spans="1:1">
      <c r="A953" s="37"/>
    </row>
    <row r="954" spans="1:1">
      <c r="A954" s="37"/>
    </row>
    <row r="955" spans="1:1">
      <c r="A955" s="37"/>
    </row>
    <row r="956" spans="1:1">
      <c r="A956" s="37"/>
    </row>
    <row r="957" spans="1:1">
      <c r="A957" s="37"/>
    </row>
    <row r="958" spans="1:1">
      <c r="A958" s="37"/>
    </row>
    <row r="959" spans="1:1">
      <c r="A959" s="37"/>
    </row>
    <row r="960" spans="1:1">
      <c r="A960" s="37"/>
    </row>
    <row r="961" spans="1:1">
      <c r="A961" s="37"/>
    </row>
    <row r="962" spans="1:1">
      <c r="A962" s="37"/>
    </row>
    <row r="963" spans="1:1">
      <c r="A963" s="37"/>
    </row>
    <row r="964" spans="1:1">
      <c r="A964" s="37"/>
    </row>
    <row r="965" spans="1:1">
      <c r="A965" s="37"/>
    </row>
    <row r="966" spans="1:1">
      <c r="A966" s="37"/>
    </row>
    <row r="967" spans="1:1">
      <c r="A967" s="37"/>
    </row>
    <row r="968" spans="1:1">
      <c r="A968" s="37"/>
    </row>
    <row r="969" spans="1:1">
      <c r="A969" s="37"/>
    </row>
    <row r="970" spans="1:1">
      <c r="A970" s="37"/>
    </row>
    <row r="971" spans="1:1">
      <c r="A971" s="37"/>
    </row>
    <row r="972" spans="1:1">
      <c r="A972" s="37"/>
    </row>
    <row r="973" spans="1:1">
      <c r="A973" s="37"/>
    </row>
    <row r="974" spans="1:1">
      <c r="A974" s="37"/>
    </row>
    <row r="975" spans="1:1">
      <c r="A975" s="37"/>
    </row>
    <row r="976" spans="1:1">
      <c r="A976" s="37"/>
    </row>
    <row r="977" spans="1:1">
      <c r="A977" s="37"/>
    </row>
    <row r="978" spans="1:1">
      <c r="A978" s="37"/>
    </row>
    <row r="979" spans="1:1">
      <c r="A979" s="37"/>
    </row>
    <row r="980" spans="1:1">
      <c r="A980" s="37"/>
    </row>
    <row r="981" spans="1:1">
      <c r="A981" s="37"/>
    </row>
    <row r="982" spans="1:1">
      <c r="A982" s="37"/>
    </row>
    <row r="983" spans="1:1">
      <c r="A983" s="37"/>
    </row>
    <row r="984" spans="1:1">
      <c r="A984" s="37"/>
    </row>
    <row r="985" spans="1:1">
      <c r="A985" s="37"/>
    </row>
    <row r="986" spans="1:1">
      <c r="A986" s="37"/>
    </row>
    <row r="987" spans="1:1">
      <c r="A987" s="37"/>
    </row>
    <row r="988" spans="1:1">
      <c r="A988" s="37"/>
    </row>
    <row r="989" spans="1:1">
      <c r="A989" s="37"/>
    </row>
    <row r="990" spans="1:1">
      <c r="A990" s="37"/>
    </row>
    <row r="991" spans="1:1">
      <c r="A991" s="37"/>
    </row>
    <row r="992" spans="1:1">
      <c r="A992" s="37"/>
    </row>
    <row r="993" spans="1:1">
      <c r="A993" s="37"/>
    </row>
    <row r="994" spans="1:1">
      <c r="A994" s="37"/>
    </row>
    <row r="995" spans="1:1">
      <c r="A995" s="37"/>
    </row>
    <row r="996" spans="1:1">
      <c r="A996" s="37"/>
    </row>
    <row r="997" spans="1:1">
      <c r="A997" s="37"/>
    </row>
    <row r="998" spans="1:1">
      <c r="A998" s="37"/>
    </row>
    <row r="999" spans="1:1">
      <c r="A999" s="37"/>
    </row>
    <row r="1000" spans="1:1">
      <c r="A1000" s="37"/>
    </row>
    <row r="1001" spans="1:1">
      <c r="A1001" s="37"/>
    </row>
    <row r="1002" spans="1:1">
      <c r="A1002" s="37"/>
    </row>
    <row r="1003" spans="1:1">
      <c r="A1003" s="37"/>
    </row>
    <row r="1004" spans="1:1">
      <c r="A1004" s="37"/>
    </row>
    <row r="1005" spans="1:1">
      <c r="A1005" s="37"/>
    </row>
    <row r="1006" spans="1:1">
      <c r="A1006" s="37"/>
    </row>
    <row r="1007" spans="1:1">
      <c r="A1007" s="37"/>
    </row>
    <row r="1008" spans="1:1">
      <c r="A1008" s="37"/>
    </row>
    <row r="1009" spans="1:1">
      <c r="A1009" s="37"/>
    </row>
    <row r="1010" spans="1:1">
      <c r="A1010" s="37"/>
    </row>
    <row r="1011" spans="1:1">
      <c r="A1011" s="37"/>
    </row>
    <row r="1012" spans="1:1">
      <c r="A1012" s="37"/>
    </row>
    <row r="1013" spans="1:1">
      <c r="A1013" s="37"/>
    </row>
    <row r="1014" spans="1:1">
      <c r="A1014" s="37"/>
    </row>
    <row r="1015" spans="1:1">
      <c r="A1015" s="37"/>
    </row>
    <row r="1016" spans="1:1">
      <c r="A1016" s="37"/>
    </row>
    <row r="1017" spans="1:1">
      <c r="A1017" s="37"/>
    </row>
    <row r="1018" spans="1:1">
      <c r="A1018" s="37"/>
    </row>
    <row r="1019" spans="1:1">
      <c r="A1019" s="37"/>
    </row>
    <row r="1020" spans="1:1">
      <c r="A1020" s="37"/>
    </row>
    <row r="1021" spans="1:1">
      <c r="A1021" s="37"/>
    </row>
    <row r="1022" spans="1:1">
      <c r="A1022" s="37"/>
    </row>
    <row r="1023" spans="1:1">
      <c r="A1023" s="37"/>
    </row>
    <row r="1024" spans="1:1">
      <c r="A1024" s="37"/>
    </row>
    <row r="1025" spans="1:1">
      <c r="A1025" s="37"/>
    </row>
    <row r="1026" spans="1:1">
      <c r="A1026" s="37"/>
    </row>
    <row r="1027" spans="1:1">
      <c r="A1027" s="37"/>
    </row>
    <row r="1028" spans="1:1">
      <c r="A1028" s="37"/>
    </row>
    <row r="1029" spans="1:1">
      <c r="A1029" s="37"/>
    </row>
    <row r="1030" spans="1:1">
      <c r="A1030" s="37"/>
    </row>
    <row r="1031" spans="1:1">
      <c r="A1031" s="37"/>
    </row>
    <row r="1032" spans="1:1">
      <c r="A1032" s="37"/>
    </row>
    <row r="1033" spans="1:1">
      <c r="A1033" s="37"/>
    </row>
    <row r="1034" spans="1:1">
      <c r="A1034" s="37"/>
    </row>
    <row r="1035" spans="1:1">
      <c r="A1035" s="37"/>
    </row>
    <row r="1036" spans="1:1">
      <c r="A1036" s="37"/>
    </row>
    <row r="1037" spans="1:1">
      <c r="A1037" s="37"/>
    </row>
    <row r="1038" spans="1:1">
      <c r="A1038" s="37"/>
    </row>
    <row r="1039" spans="1:1">
      <c r="A1039" s="37"/>
    </row>
    <row r="1040" spans="1:1">
      <c r="A1040" s="37"/>
    </row>
    <row r="1041" spans="1:1">
      <c r="A1041" s="37"/>
    </row>
    <row r="1042" spans="1:1">
      <c r="A1042" s="37"/>
    </row>
    <row r="1043" spans="1:1">
      <c r="A1043" s="37"/>
    </row>
    <row r="1044" spans="1:1">
      <c r="A1044" s="37"/>
    </row>
    <row r="1045" spans="1:1">
      <c r="A1045" s="37"/>
    </row>
    <row r="1046" spans="1:1">
      <c r="A1046" s="37"/>
    </row>
    <row r="1047" spans="1:1">
      <c r="A1047" s="37"/>
    </row>
    <row r="1048" spans="1:1">
      <c r="A1048" s="37"/>
    </row>
    <row r="1049" spans="1:1">
      <c r="A1049" s="37"/>
    </row>
    <row r="1050" spans="1:1">
      <c r="A1050" s="37"/>
    </row>
    <row r="1051" spans="1:1">
      <c r="A1051" s="37"/>
    </row>
    <row r="1052" spans="1:1">
      <c r="A1052" s="37"/>
    </row>
    <row r="1053" spans="1:1">
      <c r="A1053" s="37"/>
    </row>
    <row r="1054" spans="1:1">
      <c r="A1054" s="37"/>
    </row>
    <row r="1055" spans="1:1">
      <c r="A1055" s="37"/>
    </row>
    <row r="1056" spans="1:1">
      <c r="A1056" s="37"/>
    </row>
    <row r="1057" spans="1:1">
      <c r="A1057" s="37"/>
    </row>
    <row r="1058" spans="1:1">
      <c r="A1058" s="37"/>
    </row>
    <row r="1059" spans="1:1">
      <c r="A1059" s="37"/>
    </row>
    <row r="1060" spans="1:1">
      <c r="A1060" s="37"/>
    </row>
    <row r="1061" spans="1:1">
      <c r="A1061" s="37"/>
    </row>
    <row r="1062" spans="1:1">
      <c r="A1062" s="37"/>
    </row>
    <row r="1063" spans="1:1">
      <c r="A1063" s="37"/>
    </row>
    <row r="1064" spans="1:1">
      <c r="A1064" s="37"/>
    </row>
    <row r="1065" spans="1:1">
      <c r="A1065" s="37"/>
    </row>
    <row r="1066" spans="1:1">
      <c r="A1066" s="37"/>
    </row>
    <row r="1067" spans="1:1">
      <c r="A1067" s="37"/>
    </row>
    <row r="1068" spans="1:1">
      <c r="A1068" s="37"/>
    </row>
    <row r="1069" spans="1:1">
      <c r="A1069" s="37"/>
    </row>
    <row r="1070" spans="1:1">
      <c r="A1070" s="37"/>
    </row>
    <row r="1071" spans="1:1">
      <c r="A1071" s="37"/>
    </row>
    <row r="1072" spans="1:1">
      <c r="A1072" s="37"/>
    </row>
    <row r="1073" spans="1:1">
      <c r="A1073" s="37"/>
    </row>
    <row r="1074" spans="1:1">
      <c r="A1074" s="37"/>
    </row>
    <row r="1075" spans="1:1">
      <c r="A1075" s="37"/>
    </row>
    <row r="1076" spans="1:1">
      <c r="A1076" s="37"/>
    </row>
    <row r="1077" spans="1:1">
      <c r="A1077" s="37"/>
    </row>
    <row r="1078" spans="1:1">
      <c r="A1078" s="37"/>
    </row>
    <row r="1079" spans="1:1">
      <c r="A1079" s="37"/>
    </row>
    <row r="1080" spans="1:1">
      <c r="A1080" s="37"/>
    </row>
    <row r="1081" spans="1:1">
      <c r="A1081" s="37"/>
    </row>
    <row r="1082" spans="1:1">
      <c r="A1082" s="37"/>
    </row>
    <row r="1083" spans="1:1">
      <c r="A1083" s="37"/>
    </row>
    <row r="1084" spans="1:1">
      <c r="A1084" s="37"/>
    </row>
    <row r="1085" spans="1:1">
      <c r="A1085" s="37"/>
    </row>
    <row r="1086" spans="1:1">
      <c r="A1086" s="37"/>
    </row>
    <row r="1087" spans="1:1">
      <c r="A1087" s="37"/>
    </row>
    <row r="1088" spans="1:1">
      <c r="A1088" s="37"/>
    </row>
    <row r="1089" spans="1:1">
      <c r="A1089" s="37"/>
    </row>
    <row r="1090" spans="1:1">
      <c r="A1090" s="37"/>
    </row>
    <row r="1091" spans="1:1">
      <c r="A1091" s="37"/>
    </row>
    <row r="1092" spans="1:1">
      <c r="A1092" s="37"/>
    </row>
    <row r="1093" spans="1:1">
      <c r="A1093" s="37"/>
    </row>
    <row r="1094" spans="1:1">
      <c r="A1094" s="37"/>
    </row>
    <row r="1095" spans="1:1">
      <c r="A1095" s="37"/>
    </row>
    <row r="1096" spans="1:1">
      <c r="A1096" s="37"/>
    </row>
    <row r="1097" spans="1:1">
      <c r="A1097" s="37"/>
    </row>
    <row r="1098" spans="1:1">
      <c r="A1098" s="37"/>
    </row>
    <row r="1099" spans="1:1">
      <c r="A1099" s="37"/>
    </row>
    <row r="1100" spans="1:1">
      <c r="A1100" s="37"/>
    </row>
    <row r="1101" spans="1:1">
      <c r="A1101" s="37"/>
    </row>
    <row r="1102" spans="1:1">
      <c r="A1102" s="37"/>
    </row>
    <row r="1103" spans="1:1">
      <c r="A1103" s="37"/>
    </row>
    <row r="1104" spans="1:1">
      <c r="A1104" s="37"/>
    </row>
    <row r="1105" spans="1:1">
      <c r="A1105" s="37"/>
    </row>
    <row r="1106" spans="1:1">
      <c r="A1106" s="37"/>
    </row>
    <row r="1107" spans="1:1">
      <c r="A1107" s="37"/>
    </row>
    <row r="1108" spans="1:1">
      <c r="A1108" s="37"/>
    </row>
    <row r="1109" spans="1:1">
      <c r="A1109" s="37"/>
    </row>
    <row r="1110" spans="1:1">
      <c r="A1110" s="37"/>
    </row>
    <row r="1111" spans="1:1">
      <c r="A1111" s="37"/>
    </row>
    <row r="1112" spans="1:1">
      <c r="A1112" s="37"/>
    </row>
    <row r="1113" spans="1:1">
      <c r="A1113" s="37"/>
    </row>
    <row r="1114" spans="1:1">
      <c r="A1114" s="37"/>
    </row>
    <row r="1115" spans="1:1">
      <c r="A1115" s="37"/>
    </row>
    <row r="1116" spans="1:1">
      <c r="A1116" s="37"/>
    </row>
    <row r="1117" spans="1:1">
      <c r="A1117" s="37"/>
    </row>
    <row r="1118" spans="1:1">
      <c r="A1118" s="37"/>
    </row>
    <row r="1119" spans="1:1">
      <c r="A1119" s="37"/>
    </row>
    <row r="1120" spans="1:1">
      <c r="A1120" s="37"/>
    </row>
    <row r="1121" spans="1:1">
      <c r="A1121" s="37"/>
    </row>
    <row r="1122" spans="1:1">
      <c r="A1122" s="37"/>
    </row>
    <row r="1123" spans="1:1">
      <c r="A1123" s="37"/>
    </row>
    <row r="1124" spans="1:1">
      <c r="A1124" s="37"/>
    </row>
    <row r="1125" spans="1:1">
      <c r="A1125" s="37"/>
    </row>
    <row r="1126" spans="1:1">
      <c r="A1126" s="37"/>
    </row>
    <row r="1127" spans="1:1">
      <c r="A1127" s="37"/>
    </row>
    <row r="1128" spans="1:1">
      <c r="A1128" s="37"/>
    </row>
    <row r="1129" spans="1:1">
      <c r="A1129" s="37"/>
    </row>
    <row r="1130" spans="1:1">
      <c r="A1130" s="37"/>
    </row>
    <row r="1131" spans="1:1">
      <c r="A1131" s="37"/>
    </row>
    <row r="1132" spans="1:1">
      <c r="A1132" s="37"/>
    </row>
    <row r="1133" spans="1:1">
      <c r="A1133" s="37"/>
    </row>
    <row r="1134" spans="1:1">
      <c r="A1134" s="37"/>
    </row>
    <row r="1135" spans="1:1">
      <c r="A1135" s="37"/>
    </row>
    <row r="1136" spans="1:1">
      <c r="A1136" s="37"/>
    </row>
    <row r="1137" spans="1:1">
      <c r="A1137" s="37"/>
    </row>
    <row r="1138" spans="1:1">
      <c r="A1138" s="37"/>
    </row>
    <row r="1139" spans="1:1">
      <c r="A1139" s="37"/>
    </row>
    <row r="1140" spans="1:1">
      <c r="A1140" s="37"/>
    </row>
    <row r="1141" spans="1:1">
      <c r="A1141" s="37"/>
    </row>
    <row r="1142" spans="1:1">
      <c r="A1142" s="37"/>
    </row>
    <row r="1143" spans="1:1">
      <c r="A1143" s="37"/>
    </row>
    <row r="1144" spans="1:1">
      <c r="A1144" s="37"/>
    </row>
    <row r="1145" spans="1:1">
      <c r="A1145" s="37"/>
    </row>
    <row r="1146" spans="1:1">
      <c r="A1146" s="37"/>
    </row>
    <row r="1147" spans="1:1">
      <c r="A1147" s="37"/>
    </row>
    <row r="1148" spans="1:1">
      <c r="A1148" s="37"/>
    </row>
    <row r="1149" spans="1:1">
      <c r="A1149" s="37"/>
    </row>
    <row r="1150" spans="1:1">
      <c r="A1150" s="37"/>
    </row>
    <row r="1151" spans="1:1">
      <c r="A1151" s="37"/>
    </row>
    <row r="1152" spans="1:1">
      <c r="A1152" s="37"/>
    </row>
    <row r="1153" spans="1:1">
      <c r="A1153" s="37"/>
    </row>
    <row r="1154" spans="1:1">
      <c r="A1154" s="37"/>
    </row>
    <row r="1155" spans="1:1">
      <c r="A1155" s="37"/>
    </row>
    <row r="1156" spans="1:1">
      <c r="A1156" s="37"/>
    </row>
    <row r="1157" spans="1:1">
      <c r="A1157" s="37"/>
    </row>
    <row r="1158" spans="1:1">
      <c r="A1158" s="37"/>
    </row>
    <row r="1159" spans="1:1">
      <c r="A1159" s="37"/>
    </row>
    <row r="1160" spans="1:1">
      <c r="A1160" s="37"/>
    </row>
    <row r="1161" spans="1:1">
      <c r="A1161" s="37"/>
    </row>
    <row r="1162" spans="1:1">
      <c r="A1162" s="37"/>
    </row>
    <row r="1163" spans="1:1">
      <c r="A1163" s="37"/>
    </row>
    <row r="1164" spans="1:1">
      <c r="A1164" s="37"/>
    </row>
    <row r="1165" spans="1:1">
      <c r="A1165" s="37"/>
    </row>
    <row r="1166" spans="1:1">
      <c r="A1166" s="37"/>
    </row>
    <row r="1167" spans="1:1">
      <c r="A1167" s="37"/>
    </row>
    <row r="1168" spans="1:1">
      <c r="A1168" s="37"/>
    </row>
    <row r="1169" spans="1:1">
      <c r="A1169" s="37"/>
    </row>
    <row r="1170" spans="1:1">
      <c r="A1170" s="37"/>
    </row>
    <row r="1171" spans="1:1">
      <c r="A1171" s="37"/>
    </row>
    <row r="1172" spans="1:1">
      <c r="A1172" s="37"/>
    </row>
    <row r="1173" spans="1:1">
      <c r="A1173" s="37"/>
    </row>
    <row r="1174" spans="1:1">
      <c r="A1174" s="37"/>
    </row>
    <row r="1175" spans="1:1">
      <c r="A1175" s="37"/>
    </row>
    <row r="1176" spans="1:1">
      <c r="A1176" s="37"/>
    </row>
    <row r="1177" spans="1:1">
      <c r="A1177" s="37"/>
    </row>
    <row r="1178" spans="1:1">
      <c r="A1178" s="37"/>
    </row>
    <row r="1179" spans="1:1">
      <c r="A1179" s="37"/>
    </row>
    <row r="1180" spans="1:1">
      <c r="A1180" s="37"/>
    </row>
    <row r="1181" spans="1:1">
      <c r="A1181" s="37"/>
    </row>
    <row r="1182" spans="1:1">
      <c r="A1182" s="37"/>
    </row>
    <row r="1183" spans="1:1">
      <c r="A1183" s="37"/>
    </row>
    <row r="1184" spans="1:1">
      <c r="A1184" s="37"/>
    </row>
    <row r="1185" spans="1:1">
      <c r="A1185" s="37"/>
    </row>
    <row r="1186" spans="1:1">
      <c r="A1186" s="37"/>
    </row>
    <row r="1187" spans="1:1">
      <c r="A1187" s="37"/>
    </row>
    <row r="1188" spans="1:1">
      <c r="A1188" s="37"/>
    </row>
    <row r="1189" spans="1:1">
      <c r="A1189" s="37"/>
    </row>
    <row r="1190" spans="1:1">
      <c r="A1190" s="37"/>
    </row>
    <row r="1191" spans="1:1">
      <c r="A1191" s="37"/>
    </row>
    <row r="1192" spans="1:1">
      <c r="A1192" s="37"/>
    </row>
    <row r="1193" spans="1:1">
      <c r="A1193" s="37"/>
    </row>
    <row r="1194" spans="1:1">
      <c r="A1194" s="37"/>
    </row>
    <row r="1195" spans="1:1">
      <c r="A1195" s="37"/>
    </row>
    <row r="1196" spans="1:1">
      <c r="A1196" s="37"/>
    </row>
    <row r="1197" spans="1:1">
      <c r="A1197" s="37"/>
    </row>
    <row r="1198" spans="1:1">
      <c r="A1198" s="37"/>
    </row>
    <row r="1199" spans="1:1">
      <c r="A1199" s="37"/>
    </row>
    <row r="1200" spans="1:1">
      <c r="A1200" s="37"/>
    </row>
    <row r="1201" spans="1:1">
      <c r="A1201" s="37"/>
    </row>
    <row r="1202" spans="1:1">
      <c r="A1202" s="37"/>
    </row>
    <row r="1203" spans="1:1">
      <c r="A1203" s="37"/>
    </row>
    <row r="1204" spans="1:1">
      <c r="A1204" s="37"/>
    </row>
    <row r="1205" spans="1:1">
      <c r="A1205" s="37"/>
    </row>
    <row r="1206" spans="1:1">
      <c r="A1206" s="37"/>
    </row>
    <row r="1207" spans="1:1">
      <c r="A1207" s="37"/>
    </row>
    <row r="1208" spans="1:1">
      <c r="A1208" s="37"/>
    </row>
    <row r="1209" spans="1:1">
      <c r="A1209" s="37"/>
    </row>
    <row r="1210" spans="1:1">
      <c r="A1210" s="37"/>
    </row>
    <row r="1211" spans="1:1">
      <c r="A1211" s="37"/>
    </row>
    <row r="1212" spans="1:1">
      <c r="A1212" s="37"/>
    </row>
    <row r="1213" spans="1:1">
      <c r="A1213" s="37"/>
    </row>
    <row r="1214" spans="1:1">
      <c r="A1214" s="37"/>
    </row>
    <row r="1215" spans="1:1">
      <c r="A1215" s="37"/>
    </row>
    <row r="1216" spans="1:1">
      <c r="A1216" s="37"/>
    </row>
    <row r="1217" spans="1:1">
      <c r="A1217" s="37"/>
    </row>
    <row r="1218" spans="1:1">
      <c r="A1218" s="37"/>
    </row>
    <row r="1219" spans="1:1">
      <c r="A1219" s="37"/>
    </row>
    <row r="1220" spans="1:1">
      <c r="A1220" s="37"/>
    </row>
    <row r="1221" spans="1:1">
      <c r="A1221" s="37"/>
    </row>
    <row r="1222" spans="1:1">
      <c r="A1222" s="37"/>
    </row>
    <row r="1223" spans="1:1">
      <c r="A1223" s="37"/>
    </row>
    <row r="1224" spans="1:1">
      <c r="A1224" s="37"/>
    </row>
    <row r="1225" spans="1:1">
      <c r="A1225" s="37"/>
    </row>
    <row r="1226" spans="1:1">
      <c r="A1226" s="37"/>
    </row>
    <row r="1227" spans="1:1">
      <c r="A1227" s="37"/>
    </row>
    <row r="1228" spans="1:1">
      <c r="A1228" s="37"/>
    </row>
    <row r="1229" spans="1:1">
      <c r="A1229" s="37"/>
    </row>
    <row r="1230" spans="1:1">
      <c r="A1230" s="37"/>
    </row>
    <row r="1231" spans="1:1">
      <c r="A1231" s="37"/>
    </row>
    <row r="1232" spans="1:1">
      <c r="A1232" s="37"/>
    </row>
    <row r="1233" spans="1:1">
      <c r="A1233" s="37"/>
    </row>
    <row r="1234" spans="1:1">
      <c r="A1234" s="37"/>
    </row>
    <row r="1235" spans="1:1">
      <c r="A1235" s="37"/>
    </row>
    <row r="1236" spans="1:1">
      <c r="A1236" s="37"/>
    </row>
    <row r="1237" spans="1:1">
      <c r="A1237" s="37"/>
    </row>
    <row r="1238" spans="1:1">
      <c r="A1238" s="37"/>
    </row>
    <row r="1239" spans="1:1">
      <c r="A1239" s="37"/>
    </row>
    <row r="1240" spans="1:1">
      <c r="A1240" s="37"/>
    </row>
    <row r="1241" spans="1:1">
      <c r="A1241" s="37"/>
    </row>
    <row r="1242" spans="1:1">
      <c r="A1242" s="37"/>
    </row>
    <row r="1243" spans="1:1">
      <c r="A1243" s="37"/>
    </row>
    <row r="1244" spans="1:1">
      <c r="A1244" s="37"/>
    </row>
    <row r="1245" spans="1:1">
      <c r="A1245" s="37"/>
    </row>
    <row r="1246" spans="1:1">
      <c r="A1246" s="37"/>
    </row>
    <row r="1247" spans="1:1">
      <c r="A1247" s="37"/>
    </row>
    <row r="1248" spans="1:1">
      <c r="A1248" s="37"/>
    </row>
    <row r="1249" spans="1:1">
      <c r="A1249" s="37"/>
    </row>
    <row r="1250" spans="1:1">
      <c r="A1250" s="37"/>
    </row>
    <row r="1251" spans="1:1">
      <c r="A1251" s="37"/>
    </row>
    <row r="1252" spans="1:1">
      <c r="A1252" s="37"/>
    </row>
    <row r="1253" spans="1:1">
      <c r="A1253" s="37"/>
    </row>
    <row r="1254" spans="1:1">
      <c r="A1254" s="37"/>
    </row>
    <row r="1255" spans="1:1">
      <c r="A1255" s="37"/>
    </row>
    <row r="1256" spans="1:1">
      <c r="A1256" s="37"/>
    </row>
    <row r="1257" spans="1:1">
      <c r="A1257" s="37"/>
    </row>
    <row r="1258" spans="1:1">
      <c r="A1258" s="37"/>
    </row>
    <row r="1259" spans="1:1">
      <c r="A1259" s="37"/>
    </row>
    <row r="1260" spans="1:1">
      <c r="A1260" s="37"/>
    </row>
    <row r="1261" spans="1:1">
      <c r="A1261" s="37"/>
    </row>
    <row r="1262" spans="1:1">
      <c r="A1262" s="37"/>
    </row>
    <row r="1263" spans="1:1">
      <c r="A1263" s="37"/>
    </row>
    <row r="1264" spans="1:1">
      <c r="A1264" s="37"/>
    </row>
    <row r="1265" spans="1:1">
      <c r="A1265" s="37"/>
    </row>
    <row r="1266" spans="1:1">
      <c r="A1266" s="37"/>
    </row>
    <row r="1267" spans="1:1">
      <c r="A1267" s="37"/>
    </row>
    <row r="1268" spans="1:1">
      <c r="A1268" s="37"/>
    </row>
    <row r="1269" spans="1:1">
      <c r="A1269" s="37"/>
    </row>
    <row r="1270" spans="1:1">
      <c r="A1270" s="37"/>
    </row>
    <row r="1271" spans="1:1">
      <c r="A1271" s="37"/>
    </row>
    <row r="1272" spans="1:1">
      <c r="A1272" s="37"/>
    </row>
    <row r="1273" spans="1:1">
      <c r="A1273" s="37"/>
    </row>
    <row r="1274" spans="1:1">
      <c r="A1274" s="37"/>
    </row>
    <row r="1275" spans="1:1">
      <c r="A1275" s="37"/>
    </row>
    <row r="1276" spans="1:1">
      <c r="A1276" s="37"/>
    </row>
    <row r="1277" spans="1:1">
      <c r="A1277" s="37"/>
    </row>
    <row r="1278" spans="1:1">
      <c r="A1278" s="37"/>
    </row>
    <row r="1279" spans="1:1">
      <c r="A1279" s="37"/>
    </row>
    <row r="1280" spans="1:1">
      <c r="A1280" s="37"/>
    </row>
    <row r="1281" spans="1:1">
      <c r="A1281" s="37"/>
    </row>
    <row r="1282" spans="1:1">
      <c r="A1282" s="37"/>
    </row>
    <row r="1283" spans="1:1">
      <c r="A1283" s="37"/>
    </row>
    <row r="1284" spans="1:1">
      <c r="A1284" s="37"/>
    </row>
    <row r="1285" spans="1:1">
      <c r="A1285" s="37"/>
    </row>
    <row r="1286" spans="1:1">
      <c r="A1286" s="37"/>
    </row>
    <row r="1287" spans="1:1">
      <c r="A1287" s="37"/>
    </row>
    <row r="1288" spans="1:1">
      <c r="A1288" s="37"/>
    </row>
    <row r="1289" spans="1:1">
      <c r="A1289" s="37"/>
    </row>
    <row r="1290" spans="1:1">
      <c r="A1290" s="37"/>
    </row>
    <row r="1291" spans="1:1">
      <c r="A1291" s="37"/>
    </row>
    <row r="1292" spans="1:1">
      <c r="A1292" s="37"/>
    </row>
    <row r="1293" spans="1:1">
      <c r="A1293" s="37"/>
    </row>
    <row r="1294" spans="1:1">
      <c r="A1294" s="37"/>
    </row>
    <row r="1295" spans="1:1">
      <c r="A1295" s="37"/>
    </row>
    <row r="1296" spans="1:1">
      <c r="A1296" s="37"/>
    </row>
    <row r="1297" spans="1:1">
      <c r="A1297" s="37"/>
    </row>
    <row r="1298" spans="1:1">
      <c r="A1298" s="37"/>
    </row>
    <row r="1299" spans="1:1">
      <c r="A1299" s="37"/>
    </row>
    <row r="1300" spans="1:1">
      <c r="A1300" s="37"/>
    </row>
    <row r="1301" spans="1:1">
      <c r="A1301" s="37"/>
    </row>
    <row r="1302" spans="1:1">
      <c r="A1302" s="37"/>
    </row>
    <row r="1303" spans="1:1">
      <c r="A1303" s="37"/>
    </row>
    <row r="1304" spans="1:1">
      <c r="A1304" s="37"/>
    </row>
    <row r="1305" spans="1:1">
      <c r="A1305" s="37"/>
    </row>
    <row r="1306" spans="1:1">
      <c r="A1306" s="37"/>
    </row>
    <row r="1307" spans="1:1">
      <c r="A1307" s="37"/>
    </row>
    <row r="1308" spans="1:1">
      <c r="A1308" s="37"/>
    </row>
    <row r="1309" spans="1:1">
      <c r="A1309" s="37"/>
    </row>
    <row r="1310" spans="1:1">
      <c r="A1310" s="37"/>
    </row>
    <row r="1311" spans="1:1">
      <c r="A1311" s="37"/>
    </row>
    <row r="1312" spans="1:1">
      <c r="A1312" s="37"/>
    </row>
    <row r="1313" spans="1:1">
      <c r="A1313" s="37"/>
    </row>
    <row r="1314" spans="1:1">
      <c r="A1314" s="37"/>
    </row>
    <row r="1315" spans="1:1">
      <c r="A1315" s="37"/>
    </row>
    <row r="1316" spans="1:1">
      <c r="A1316" s="37"/>
    </row>
    <row r="1317" spans="1:1">
      <c r="A1317" s="37"/>
    </row>
    <row r="1318" spans="1:1">
      <c r="A1318" s="37"/>
    </row>
    <row r="1319" spans="1:1">
      <c r="A1319" s="37"/>
    </row>
    <row r="1320" spans="1:1">
      <c r="A1320" s="37"/>
    </row>
    <row r="1321" spans="1:1">
      <c r="A1321" s="37"/>
    </row>
    <row r="1322" spans="1:1">
      <c r="A1322" s="37"/>
    </row>
    <row r="1323" spans="1:1">
      <c r="A1323" s="37"/>
    </row>
    <row r="1324" spans="1:1">
      <c r="A1324" s="37"/>
    </row>
    <row r="1325" spans="1:1">
      <c r="A1325" s="37"/>
    </row>
    <row r="1326" spans="1:1">
      <c r="A1326" s="37"/>
    </row>
    <row r="1327" spans="1:1">
      <c r="A1327" s="37"/>
    </row>
    <row r="1328" spans="1:1">
      <c r="A1328" s="37"/>
    </row>
    <row r="1329" spans="1:1">
      <c r="A1329" s="37"/>
    </row>
    <row r="1330" spans="1:1">
      <c r="A1330" s="37"/>
    </row>
    <row r="1331" spans="1:1">
      <c r="A1331" s="37"/>
    </row>
    <row r="1332" spans="1:1">
      <c r="A1332" s="37"/>
    </row>
    <row r="1333" spans="1:1">
      <c r="A1333" s="37"/>
    </row>
    <row r="1334" spans="1:1">
      <c r="A1334" s="37"/>
    </row>
    <row r="1335" spans="1:1">
      <c r="A1335" s="37"/>
    </row>
    <row r="1336" spans="1:1">
      <c r="A1336" s="37"/>
    </row>
    <row r="1337" spans="1:1">
      <c r="A1337" s="37"/>
    </row>
    <row r="1338" spans="1:1">
      <c r="A1338" s="37"/>
    </row>
    <row r="1339" spans="1:1">
      <c r="A1339" s="37"/>
    </row>
    <row r="1340" spans="1:1">
      <c r="A1340" s="37"/>
    </row>
    <row r="1341" spans="1:1">
      <c r="A1341" s="37"/>
    </row>
    <row r="1342" spans="1:1">
      <c r="A1342" s="37"/>
    </row>
    <row r="1343" spans="1:1">
      <c r="A1343" s="37"/>
    </row>
    <row r="1344" spans="1:1">
      <c r="A1344" s="37"/>
    </row>
    <row r="1345" spans="1:1">
      <c r="A1345" s="37"/>
    </row>
    <row r="1346" spans="1:1">
      <c r="A1346" s="37"/>
    </row>
    <row r="1347" spans="1:1">
      <c r="A1347" s="37"/>
    </row>
    <row r="1348" spans="1:1">
      <c r="A1348" s="37"/>
    </row>
    <row r="1349" spans="1:1">
      <c r="A1349" s="37"/>
    </row>
    <row r="1350" spans="1:1">
      <c r="A1350" s="37"/>
    </row>
    <row r="1351" spans="1:1">
      <c r="A1351" s="37"/>
    </row>
    <row r="1352" spans="1:1">
      <c r="A1352" s="37"/>
    </row>
    <row r="1353" spans="1:1">
      <c r="A1353" s="37"/>
    </row>
    <row r="1354" spans="1:1">
      <c r="A1354" s="37"/>
    </row>
    <row r="1355" spans="1:1">
      <c r="A1355" s="37"/>
    </row>
    <row r="1356" spans="1:1">
      <c r="A1356" s="37"/>
    </row>
    <row r="1357" spans="1:1">
      <c r="A1357" s="37"/>
    </row>
    <row r="1358" spans="1:1">
      <c r="A1358" s="37"/>
    </row>
    <row r="1359" spans="1:1">
      <c r="A1359" s="37"/>
    </row>
    <row r="1360" spans="1:1">
      <c r="A1360" s="37"/>
    </row>
    <row r="1361" spans="1:1">
      <c r="A1361" s="37"/>
    </row>
    <row r="1362" spans="1:1">
      <c r="A1362" s="37"/>
    </row>
    <row r="1363" spans="1:1">
      <c r="A1363" s="37"/>
    </row>
    <row r="1364" spans="1:1">
      <c r="A1364" s="37"/>
    </row>
    <row r="1365" spans="1:1">
      <c r="A1365" s="37"/>
    </row>
    <row r="1366" spans="1:1">
      <c r="A1366" s="37"/>
    </row>
    <row r="1367" spans="1:1">
      <c r="A1367" s="37"/>
    </row>
    <row r="1368" spans="1:1">
      <c r="A1368" s="37"/>
    </row>
    <row r="1369" spans="1:1">
      <c r="A1369" s="37"/>
    </row>
    <row r="1370" spans="1:1">
      <c r="A1370" s="37"/>
    </row>
    <row r="1371" spans="1:1">
      <c r="A1371" s="37"/>
    </row>
    <row r="1372" spans="1:1">
      <c r="A1372" s="37"/>
    </row>
    <row r="1373" spans="1:1">
      <c r="A1373" s="37"/>
    </row>
    <row r="1374" spans="1:1">
      <c r="A1374" s="37"/>
    </row>
    <row r="1375" spans="1:1">
      <c r="A1375" s="37"/>
    </row>
    <row r="1376" spans="1:1">
      <c r="A1376" s="37"/>
    </row>
    <row r="1377" spans="1:1">
      <c r="A1377" s="37"/>
    </row>
    <row r="1378" spans="1:1">
      <c r="A1378" s="37"/>
    </row>
    <row r="1379" spans="1:1">
      <c r="A1379" s="37"/>
    </row>
    <row r="1380" spans="1:1">
      <c r="A1380" s="37"/>
    </row>
    <row r="1381" spans="1:1">
      <c r="A1381" s="37"/>
    </row>
    <row r="1382" spans="1:1">
      <c r="A1382" s="37"/>
    </row>
    <row r="1383" spans="1:1">
      <c r="A1383" s="37"/>
    </row>
    <row r="1384" spans="1:1">
      <c r="A1384" s="37"/>
    </row>
    <row r="1385" spans="1:1">
      <c r="A1385" s="37"/>
    </row>
    <row r="1386" spans="1:1">
      <c r="A1386" s="37"/>
    </row>
    <row r="1387" spans="1:1">
      <c r="A1387" s="37"/>
    </row>
    <row r="1388" spans="1:1">
      <c r="A1388" s="37"/>
    </row>
    <row r="1389" spans="1:1">
      <c r="A1389" s="37"/>
    </row>
    <row r="1390" spans="1:1">
      <c r="A1390" s="37"/>
    </row>
    <row r="1391" spans="1:1">
      <c r="A1391" s="37"/>
    </row>
    <row r="1392" spans="1:1">
      <c r="A1392" s="37"/>
    </row>
    <row r="1393" spans="1:1">
      <c r="A1393" s="37"/>
    </row>
    <row r="1394" spans="1:1">
      <c r="A1394" s="37"/>
    </row>
    <row r="1395" spans="1:1">
      <c r="A1395" s="37"/>
    </row>
    <row r="1396" spans="1:1">
      <c r="A1396" s="37"/>
    </row>
    <row r="1397" spans="1:1">
      <c r="A1397" s="37"/>
    </row>
    <row r="1398" spans="1:1">
      <c r="A1398" s="37"/>
    </row>
    <row r="1399" spans="1:1">
      <c r="A1399" s="37"/>
    </row>
    <row r="1400" spans="1:1">
      <c r="A1400" s="37"/>
    </row>
    <row r="1401" spans="1:1">
      <c r="A1401" s="37"/>
    </row>
    <row r="1402" spans="1:1">
      <c r="A1402" s="37"/>
    </row>
    <row r="1403" spans="1:1">
      <c r="A1403" s="37"/>
    </row>
    <row r="1404" spans="1:1">
      <c r="A1404" s="37"/>
    </row>
    <row r="1405" spans="1:1">
      <c r="A1405" s="37"/>
    </row>
    <row r="1406" spans="1:1">
      <c r="A1406" s="37"/>
    </row>
    <row r="1407" spans="1:1">
      <c r="A1407" s="37"/>
    </row>
    <row r="1408" spans="1:1">
      <c r="A1408" s="37"/>
    </row>
    <row r="1409" spans="1:1">
      <c r="A1409" s="37"/>
    </row>
    <row r="1410" spans="1:1">
      <c r="A1410" s="37"/>
    </row>
    <row r="1411" spans="1:1">
      <c r="A1411" s="37"/>
    </row>
    <row r="1412" spans="1:1">
      <c r="A1412" s="37"/>
    </row>
    <row r="1413" spans="1:1">
      <c r="A1413" s="37"/>
    </row>
    <row r="1414" spans="1:1">
      <c r="A1414" s="37"/>
    </row>
    <row r="1415" spans="1:1">
      <c r="A1415" s="37"/>
    </row>
    <row r="1416" spans="1:1">
      <c r="A1416" s="37"/>
    </row>
    <row r="1417" spans="1:1">
      <c r="A1417" s="37"/>
    </row>
    <row r="1418" spans="1:1">
      <c r="A1418" s="37"/>
    </row>
    <row r="1419" spans="1:1">
      <c r="A1419" s="37"/>
    </row>
    <row r="1420" spans="1:1">
      <c r="A1420" s="37"/>
    </row>
    <row r="1421" spans="1:1">
      <c r="A1421" s="37"/>
    </row>
    <row r="1422" spans="1:1">
      <c r="A1422" s="37"/>
    </row>
    <row r="1423" spans="1:1">
      <c r="A1423" s="37"/>
    </row>
    <row r="1424" spans="1:1">
      <c r="A1424" s="37"/>
    </row>
    <row r="1425" spans="1:1">
      <c r="A1425" s="37"/>
    </row>
    <row r="1426" spans="1:1">
      <c r="A1426" s="37"/>
    </row>
    <row r="1427" spans="1:1">
      <c r="A1427" s="37"/>
    </row>
    <row r="1428" spans="1:1">
      <c r="A1428" s="37"/>
    </row>
    <row r="1429" spans="1:1">
      <c r="A1429" s="37"/>
    </row>
    <row r="1430" spans="1:1">
      <c r="A1430" s="37"/>
    </row>
    <row r="1431" spans="1:1">
      <c r="A1431" s="37"/>
    </row>
    <row r="1432" spans="1:1">
      <c r="A1432" s="37"/>
    </row>
    <row r="1433" spans="1:1">
      <c r="A1433" s="37"/>
    </row>
    <row r="1434" spans="1:1">
      <c r="A1434" s="37"/>
    </row>
    <row r="1435" spans="1:1">
      <c r="A1435" s="37"/>
    </row>
    <row r="1436" spans="1:1">
      <c r="A1436" s="37"/>
    </row>
    <row r="1437" spans="1:1">
      <c r="A1437" s="37"/>
    </row>
    <row r="1438" spans="1:1">
      <c r="A1438" s="37"/>
    </row>
    <row r="1439" spans="1:1">
      <c r="A1439" s="37"/>
    </row>
    <row r="1440" spans="1:1">
      <c r="A1440" s="37"/>
    </row>
    <row r="1441" spans="1:1">
      <c r="A1441" s="37"/>
    </row>
    <row r="1442" spans="1:1">
      <c r="A1442" s="37"/>
    </row>
    <row r="1443" spans="1:1">
      <c r="A1443" s="37"/>
    </row>
    <row r="1444" spans="1:1">
      <c r="A1444" s="37"/>
    </row>
    <row r="1445" spans="1:1">
      <c r="A1445" s="37"/>
    </row>
    <row r="1446" spans="1:1">
      <c r="A1446" s="37"/>
    </row>
    <row r="1447" spans="1:1">
      <c r="A1447" s="37"/>
    </row>
    <row r="1448" spans="1:1">
      <c r="A1448" s="37"/>
    </row>
    <row r="1449" spans="1:1">
      <c r="A1449" s="37"/>
    </row>
    <row r="1450" spans="1:1">
      <c r="A1450" s="37"/>
    </row>
    <row r="1451" spans="1:1">
      <c r="A1451" s="37"/>
    </row>
    <row r="1452" spans="1:1">
      <c r="A1452" s="37"/>
    </row>
    <row r="1453" spans="1:1">
      <c r="A1453" s="37"/>
    </row>
    <row r="1454" spans="1:1">
      <c r="A1454" s="37"/>
    </row>
    <row r="1455" spans="1:1">
      <c r="A1455" s="37"/>
    </row>
    <row r="1456" spans="1:1">
      <c r="A1456" s="37"/>
    </row>
    <row r="1457" spans="1:1">
      <c r="A1457" s="37"/>
    </row>
    <row r="1458" spans="1:1">
      <c r="A1458" s="37"/>
    </row>
    <row r="1459" spans="1:1">
      <c r="A1459" s="37"/>
    </row>
    <row r="1460" spans="1:1">
      <c r="A1460" s="37"/>
    </row>
    <row r="1461" spans="1:1">
      <c r="A1461" s="37"/>
    </row>
    <row r="1462" spans="1:1">
      <c r="A1462" s="37"/>
    </row>
    <row r="1463" spans="1:1">
      <c r="A1463" s="37"/>
    </row>
    <row r="1464" spans="1:1">
      <c r="A1464" s="37"/>
    </row>
    <row r="1465" spans="1:1">
      <c r="A1465" s="37"/>
    </row>
    <row r="1466" spans="1:1">
      <c r="A1466" s="37"/>
    </row>
    <row r="1467" spans="1:1">
      <c r="A1467" s="37"/>
    </row>
    <row r="1468" spans="1:1">
      <c r="A1468" s="37"/>
    </row>
    <row r="1469" spans="1:1">
      <c r="A1469" s="37"/>
    </row>
    <row r="1470" spans="1:1">
      <c r="A1470" s="37"/>
    </row>
    <row r="1471" spans="1:1">
      <c r="A1471" s="37"/>
    </row>
    <row r="1472" spans="1:1">
      <c r="A1472" s="37"/>
    </row>
    <row r="1473" spans="1:1">
      <c r="A1473" s="37"/>
    </row>
    <row r="1474" spans="1:1">
      <c r="A1474" s="37"/>
    </row>
    <row r="1475" spans="1:1">
      <c r="A1475" s="37"/>
    </row>
    <row r="1476" spans="1:1">
      <c r="A1476" s="37"/>
    </row>
    <row r="1477" spans="1:1">
      <c r="A1477" s="37"/>
    </row>
    <row r="1478" spans="1:1">
      <c r="A1478" s="37"/>
    </row>
    <row r="1479" spans="1:1">
      <c r="A1479" s="37"/>
    </row>
    <row r="1480" spans="1:1">
      <c r="A1480" s="37"/>
    </row>
    <row r="1481" spans="1:1">
      <c r="A1481" s="37"/>
    </row>
    <row r="1482" spans="1:1">
      <c r="A1482" s="37"/>
    </row>
    <row r="1483" spans="1:1">
      <c r="A1483" s="37"/>
    </row>
    <row r="1484" spans="1:1">
      <c r="A1484" s="37"/>
    </row>
    <row r="1485" spans="1:1">
      <c r="A1485" s="37"/>
    </row>
    <row r="1486" spans="1:1">
      <c r="A1486" s="37"/>
    </row>
    <row r="1487" spans="1:1">
      <c r="A1487" s="37"/>
    </row>
    <row r="1488" spans="1:1">
      <c r="A1488" s="37"/>
    </row>
    <row r="1489" spans="1:1">
      <c r="A1489" s="37"/>
    </row>
    <row r="1490" spans="1:1">
      <c r="A1490" s="37"/>
    </row>
    <row r="1491" spans="1:1">
      <c r="A1491" s="37"/>
    </row>
    <row r="1492" spans="1:1">
      <c r="A1492" s="37"/>
    </row>
    <row r="1493" spans="1:1">
      <c r="A1493" s="37"/>
    </row>
    <row r="1494" spans="1:1">
      <c r="A1494" s="37"/>
    </row>
    <row r="1495" spans="1:1">
      <c r="A1495" s="37"/>
    </row>
    <row r="1496" spans="1:1">
      <c r="A1496" s="37"/>
    </row>
    <row r="1497" spans="1:1">
      <c r="A1497" s="37"/>
    </row>
    <row r="1498" spans="1:1">
      <c r="A1498" s="37"/>
    </row>
    <row r="1499" spans="1:1">
      <c r="A1499" s="37"/>
    </row>
    <row r="1500" spans="1:1">
      <c r="A1500" s="37"/>
    </row>
    <row r="1501" spans="1:1">
      <c r="A1501" s="37"/>
    </row>
    <row r="1502" spans="1:1">
      <c r="A1502" s="37"/>
    </row>
    <row r="1503" spans="1:1">
      <c r="A1503" s="37"/>
    </row>
    <row r="1504" spans="1:1">
      <c r="A1504" s="37"/>
    </row>
    <row r="1505" spans="1:1">
      <c r="A1505" s="37"/>
    </row>
    <row r="1506" spans="1:1">
      <c r="A1506" s="37"/>
    </row>
    <row r="1507" spans="1:1">
      <c r="A1507" s="37"/>
    </row>
    <row r="1508" spans="1:1">
      <c r="A1508" s="37"/>
    </row>
    <row r="1509" spans="1:1">
      <c r="A1509" s="37"/>
    </row>
    <row r="1510" spans="1:1">
      <c r="A1510" s="37"/>
    </row>
    <row r="1511" spans="1:1">
      <c r="A1511" s="37"/>
    </row>
    <row r="1512" spans="1:1">
      <c r="A1512" s="37"/>
    </row>
    <row r="1513" spans="1:1">
      <c r="A1513" s="37"/>
    </row>
    <row r="1514" spans="1:1">
      <c r="A1514" s="37"/>
    </row>
    <row r="1515" spans="1:1">
      <c r="A1515" s="37"/>
    </row>
    <row r="1516" spans="1:1">
      <c r="A1516" s="37"/>
    </row>
    <row r="1517" spans="1:1">
      <c r="A1517" s="37"/>
    </row>
    <row r="1518" spans="1:1">
      <c r="A1518" s="37"/>
    </row>
    <row r="1519" spans="1:1">
      <c r="A1519" s="37"/>
    </row>
    <row r="1520" spans="1:1">
      <c r="A1520" s="37"/>
    </row>
    <row r="1521" spans="1:1">
      <c r="A1521" s="37"/>
    </row>
    <row r="1522" spans="1:1">
      <c r="A1522" s="37"/>
    </row>
    <row r="1523" spans="1:1">
      <c r="A1523" s="37"/>
    </row>
    <row r="1524" spans="1:1">
      <c r="A1524" s="37"/>
    </row>
    <row r="1525" spans="1:1">
      <c r="A1525" s="37"/>
    </row>
    <row r="1526" spans="1:1">
      <c r="A1526" s="37"/>
    </row>
    <row r="1527" spans="1:1">
      <c r="A1527" s="37"/>
    </row>
    <row r="1528" spans="1:1">
      <c r="A1528" s="37"/>
    </row>
    <row r="1529" spans="1:1">
      <c r="A1529" s="37"/>
    </row>
    <row r="1530" spans="1:1">
      <c r="A1530" s="37"/>
    </row>
    <row r="1531" spans="1:1">
      <c r="A1531" s="37"/>
    </row>
    <row r="1532" spans="1:1">
      <c r="A1532" s="37"/>
    </row>
    <row r="1533" spans="1:1">
      <c r="A1533" s="37"/>
    </row>
    <row r="1534" spans="1:1">
      <c r="A1534" s="37"/>
    </row>
    <row r="1535" spans="1:1">
      <c r="A1535" s="37"/>
    </row>
    <row r="1536" spans="1:1">
      <c r="A1536" s="37"/>
    </row>
    <row r="1537" spans="1:1">
      <c r="A1537" s="37"/>
    </row>
    <row r="1538" spans="1:1">
      <c r="A1538" s="37"/>
    </row>
    <row r="1539" spans="1:1">
      <c r="A1539" s="37"/>
    </row>
    <row r="1540" spans="1:1">
      <c r="A1540" s="37"/>
    </row>
    <row r="1541" spans="1:1">
      <c r="A1541" s="37"/>
    </row>
    <row r="1542" spans="1:1">
      <c r="A1542" s="37"/>
    </row>
    <row r="1543" spans="1:1">
      <c r="A1543" s="37"/>
    </row>
    <row r="1544" spans="1:1">
      <c r="A1544" s="37"/>
    </row>
    <row r="1545" spans="1:1">
      <c r="A1545" s="37"/>
    </row>
    <row r="1546" spans="1:1">
      <c r="A1546" s="37"/>
    </row>
    <row r="1547" spans="1:1">
      <c r="A1547" s="37"/>
    </row>
    <row r="1548" spans="1:1">
      <c r="A1548" s="37"/>
    </row>
    <row r="1549" spans="1:1">
      <c r="A1549" s="37"/>
    </row>
    <row r="1550" spans="1:1">
      <c r="A1550" s="37"/>
    </row>
    <row r="1551" spans="1:1">
      <c r="A1551" s="37"/>
    </row>
    <row r="1552" spans="1:1">
      <c r="A1552" s="37"/>
    </row>
    <row r="1553" spans="1:1">
      <c r="A1553" s="37"/>
    </row>
    <row r="1554" spans="1:1">
      <c r="A1554" s="37"/>
    </row>
    <row r="1555" spans="1:1">
      <c r="A1555" s="37"/>
    </row>
    <row r="1556" spans="1:1">
      <c r="A1556" s="37"/>
    </row>
    <row r="1557" spans="1:1">
      <c r="A1557" s="37"/>
    </row>
    <row r="1558" spans="1:1">
      <c r="A1558" s="37"/>
    </row>
    <row r="1559" spans="1:1">
      <c r="A1559" s="37"/>
    </row>
    <row r="1560" spans="1:1">
      <c r="A1560" s="37"/>
    </row>
    <row r="1561" spans="1:1">
      <c r="A1561" s="37"/>
    </row>
    <row r="1562" spans="1:1">
      <c r="A1562" s="37"/>
    </row>
    <row r="1563" spans="1:1">
      <c r="A1563" s="37"/>
    </row>
    <row r="1564" spans="1:1">
      <c r="A1564" s="37"/>
    </row>
    <row r="1565" spans="1:1">
      <c r="A1565" s="37"/>
    </row>
    <row r="1566" spans="1:1">
      <c r="A1566" s="37"/>
    </row>
    <row r="1567" spans="1:1">
      <c r="A1567" s="37"/>
    </row>
    <row r="1568" spans="1:1">
      <c r="A1568" s="37"/>
    </row>
    <row r="1569" spans="1:1">
      <c r="A1569" s="37"/>
    </row>
    <row r="1570" spans="1:1">
      <c r="A1570" s="37"/>
    </row>
    <row r="1571" spans="1:1">
      <c r="A1571" s="37"/>
    </row>
    <row r="1572" spans="1:1">
      <c r="A1572" s="37"/>
    </row>
    <row r="1573" spans="1:1">
      <c r="A1573" s="37"/>
    </row>
    <row r="1574" spans="1:1">
      <c r="A1574" s="37"/>
    </row>
    <row r="1575" spans="1:1">
      <c r="A1575" s="37"/>
    </row>
    <row r="1576" spans="1:1">
      <c r="A1576" s="37"/>
    </row>
    <row r="1577" spans="1:1">
      <c r="A1577" s="37"/>
    </row>
    <row r="1578" spans="1:1">
      <c r="A1578" s="37"/>
    </row>
    <row r="1579" spans="1:1">
      <c r="A1579" s="37"/>
    </row>
    <row r="1580" spans="1:1">
      <c r="A1580" s="37"/>
    </row>
    <row r="1581" spans="1:1">
      <c r="A1581" s="37"/>
    </row>
    <row r="1582" spans="1:1">
      <c r="A1582" s="37"/>
    </row>
    <row r="1583" spans="1:1">
      <c r="A1583" s="37"/>
    </row>
    <row r="1584" spans="1:1">
      <c r="A1584" s="37"/>
    </row>
    <row r="1585" spans="1:1">
      <c r="A1585" s="37"/>
    </row>
    <row r="1586" spans="1:1">
      <c r="A1586" s="37"/>
    </row>
    <row r="1587" spans="1:1">
      <c r="A1587" s="37"/>
    </row>
    <row r="1588" spans="1:1">
      <c r="A1588" s="37"/>
    </row>
    <row r="1589" spans="1:1">
      <c r="A1589" s="37"/>
    </row>
    <row r="1590" spans="1:1">
      <c r="A1590" s="37"/>
    </row>
    <row r="1591" spans="1:1">
      <c r="A1591" s="37"/>
    </row>
    <row r="1592" spans="1:1">
      <c r="A1592" s="37"/>
    </row>
    <row r="1593" spans="1:1">
      <c r="A1593" s="37"/>
    </row>
    <row r="1594" spans="1:1">
      <c r="A1594" s="37"/>
    </row>
    <row r="1595" spans="1:1">
      <c r="A1595" s="37"/>
    </row>
    <row r="1596" spans="1:1">
      <c r="A1596" s="37"/>
    </row>
    <row r="1597" spans="1:1">
      <c r="A1597" s="37"/>
    </row>
    <row r="1598" spans="1:1">
      <c r="A1598" s="37"/>
    </row>
    <row r="1599" spans="1:1">
      <c r="A1599" s="37"/>
    </row>
    <row r="1600" spans="1:1">
      <c r="A1600" s="37"/>
    </row>
    <row r="1601" spans="1:1">
      <c r="A1601" s="37"/>
    </row>
    <row r="1602" spans="1:1">
      <c r="A1602" s="37"/>
    </row>
    <row r="1603" spans="1:1">
      <c r="A1603" s="37"/>
    </row>
    <row r="1604" spans="1:1">
      <c r="A1604" s="37"/>
    </row>
    <row r="1605" spans="1:1">
      <c r="A1605" s="37"/>
    </row>
    <row r="1606" spans="1:1">
      <c r="A1606" s="37"/>
    </row>
    <row r="1607" spans="1:1">
      <c r="A1607" s="37"/>
    </row>
    <row r="1608" spans="1:1">
      <c r="A1608" s="37"/>
    </row>
    <row r="1609" spans="1:1">
      <c r="A1609" s="37"/>
    </row>
    <row r="1610" spans="1:1">
      <c r="A1610" s="37"/>
    </row>
    <row r="1611" spans="1:1">
      <c r="A1611" s="37"/>
    </row>
    <row r="1612" spans="1:1">
      <c r="A1612" s="37"/>
    </row>
    <row r="1613" spans="1:1">
      <c r="A1613" s="37"/>
    </row>
    <row r="1614" spans="1:1">
      <c r="A1614" s="37"/>
    </row>
    <row r="1615" spans="1:1">
      <c r="A1615" s="37"/>
    </row>
    <row r="1616" spans="1:1">
      <c r="A1616" s="37"/>
    </row>
    <row r="1617" spans="1:1">
      <c r="A1617" s="37"/>
    </row>
    <row r="1618" spans="1:1">
      <c r="A1618" s="37"/>
    </row>
    <row r="1619" spans="1:1">
      <c r="A1619" s="37"/>
    </row>
    <row r="1620" spans="1:1">
      <c r="A1620" s="37"/>
    </row>
    <row r="1621" spans="1:1">
      <c r="A1621" s="37"/>
    </row>
    <row r="1622" spans="1:1">
      <c r="A1622" s="37"/>
    </row>
    <row r="1623" spans="1:1">
      <c r="A1623" s="37"/>
    </row>
    <row r="1624" spans="1:1">
      <c r="A1624" s="37"/>
    </row>
    <row r="1625" spans="1:1">
      <c r="A1625" s="37"/>
    </row>
    <row r="1626" spans="1:1">
      <c r="A1626" s="37"/>
    </row>
    <row r="1627" spans="1:1">
      <c r="A1627" s="37"/>
    </row>
    <row r="1628" spans="1:1">
      <c r="A1628" s="37"/>
    </row>
    <row r="1629" spans="1:1">
      <c r="A1629" s="37"/>
    </row>
    <row r="1630" spans="1:1">
      <c r="A1630" s="37"/>
    </row>
    <row r="1631" spans="1:1">
      <c r="A1631" s="37"/>
    </row>
    <row r="1632" spans="1:1">
      <c r="A1632" s="37"/>
    </row>
    <row r="1633" spans="1:1">
      <c r="A1633" s="37"/>
    </row>
    <row r="1634" spans="1:1">
      <c r="A1634" s="37"/>
    </row>
    <row r="1635" spans="1:1">
      <c r="A1635" s="37"/>
    </row>
    <row r="1636" spans="1:1">
      <c r="A1636" s="37"/>
    </row>
    <row r="1637" spans="1:1">
      <c r="A1637" s="37"/>
    </row>
    <row r="1638" spans="1:1">
      <c r="A1638" s="37"/>
    </row>
    <row r="1639" spans="1:1">
      <c r="A1639" s="37"/>
    </row>
    <row r="1640" spans="1:1">
      <c r="A1640" s="37"/>
    </row>
    <row r="1641" spans="1:1">
      <c r="A1641" s="37"/>
    </row>
    <row r="1642" spans="1:1">
      <c r="A1642" s="37"/>
    </row>
    <row r="1643" spans="1:1">
      <c r="A1643" s="37"/>
    </row>
    <row r="1644" spans="1:1">
      <c r="A1644" s="37"/>
    </row>
    <row r="1645" spans="1:1">
      <c r="A1645" s="37"/>
    </row>
    <row r="1646" spans="1:1">
      <c r="A1646" s="37"/>
    </row>
    <row r="1647" spans="1:1">
      <c r="A1647" s="37"/>
    </row>
    <row r="1648" spans="1:1">
      <c r="A1648" s="37"/>
    </row>
    <row r="1649" spans="1:1">
      <c r="A1649" s="37"/>
    </row>
    <row r="1650" spans="1:1">
      <c r="A1650" s="37"/>
    </row>
    <row r="1651" spans="1:1">
      <c r="A1651" s="37"/>
    </row>
    <row r="1652" spans="1:1">
      <c r="A1652" s="37"/>
    </row>
    <row r="1653" spans="1:1">
      <c r="A1653" s="37"/>
    </row>
    <row r="1654" spans="1:1">
      <c r="A1654" s="37"/>
    </row>
    <row r="1655" spans="1:1">
      <c r="A1655" s="37"/>
    </row>
    <row r="1656" spans="1:1">
      <c r="A1656" s="37"/>
    </row>
    <row r="1657" spans="1:1">
      <c r="A1657" s="37"/>
    </row>
    <row r="1658" spans="1:1">
      <c r="A1658" s="37"/>
    </row>
    <row r="1659" spans="1:1">
      <c r="A1659" s="37"/>
    </row>
    <row r="1660" spans="1:1">
      <c r="A1660" s="37"/>
    </row>
    <row r="1661" spans="1:1">
      <c r="A1661" s="37"/>
    </row>
    <row r="1662" spans="1:1">
      <c r="A1662" s="37"/>
    </row>
    <row r="1663" spans="1:1">
      <c r="A1663" s="37"/>
    </row>
    <row r="1664" spans="1:1">
      <c r="A1664" s="37"/>
    </row>
    <row r="1665" spans="1:1">
      <c r="A1665" s="37"/>
    </row>
    <row r="1666" spans="1:1">
      <c r="A1666" s="37"/>
    </row>
    <row r="1667" spans="1:1">
      <c r="A1667" s="37"/>
    </row>
    <row r="1668" spans="1:1">
      <c r="A1668" s="37"/>
    </row>
    <row r="1669" spans="1:1">
      <c r="A1669" s="37"/>
    </row>
    <row r="1670" spans="1:1">
      <c r="A1670" s="37"/>
    </row>
    <row r="1671" spans="1:1">
      <c r="A1671" s="37"/>
    </row>
    <row r="1672" spans="1:1">
      <c r="A1672" s="37"/>
    </row>
    <row r="1673" spans="1:1">
      <c r="A1673" s="37"/>
    </row>
    <row r="1674" spans="1:1">
      <c r="A1674" s="37"/>
    </row>
    <row r="1675" spans="1:1">
      <c r="A1675" s="37"/>
    </row>
    <row r="1676" spans="1:1">
      <c r="A1676" s="37"/>
    </row>
    <row r="1677" spans="1:1">
      <c r="A1677" s="37"/>
    </row>
    <row r="1678" spans="1:1">
      <c r="A1678" s="37"/>
    </row>
    <row r="1679" spans="1:1">
      <c r="A1679" s="37"/>
    </row>
    <row r="1680" spans="1:1">
      <c r="A1680" s="37"/>
    </row>
    <row r="1681" spans="1:1">
      <c r="A1681" s="37"/>
    </row>
    <row r="1682" spans="1:1">
      <c r="A1682" s="37"/>
    </row>
    <row r="1683" spans="1:1">
      <c r="A1683" s="37"/>
    </row>
    <row r="1684" spans="1:1">
      <c r="A1684" s="37"/>
    </row>
    <row r="1685" spans="1:1">
      <c r="A1685" s="37"/>
    </row>
    <row r="1686" spans="1:1">
      <c r="A1686" s="37"/>
    </row>
    <row r="1687" spans="1:1">
      <c r="A1687" s="37"/>
    </row>
    <row r="1688" spans="1:1">
      <c r="A1688" s="37"/>
    </row>
    <row r="1689" spans="1:1">
      <c r="A1689" s="37"/>
    </row>
    <row r="1690" spans="1:1">
      <c r="A1690" s="37"/>
    </row>
    <row r="1691" spans="1:1">
      <c r="A1691" s="37"/>
    </row>
    <row r="1692" spans="1:1">
      <c r="A1692" s="37"/>
    </row>
    <row r="1693" spans="1:1">
      <c r="A1693" s="37"/>
    </row>
    <row r="1694" spans="1:1">
      <c r="A1694" s="37"/>
    </row>
    <row r="1695" spans="1:1">
      <c r="A1695" s="37"/>
    </row>
    <row r="1696" spans="1:1">
      <c r="A1696" s="37"/>
    </row>
    <row r="1697" spans="1:1">
      <c r="A1697" s="37"/>
    </row>
    <row r="1698" spans="1:1">
      <c r="A1698" s="37"/>
    </row>
    <row r="1699" spans="1:1">
      <c r="A1699" s="37"/>
    </row>
    <row r="1700" spans="1:1">
      <c r="A1700" s="37"/>
    </row>
    <row r="1701" spans="1:1">
      <c r="A1701" s="37"/>
    </row>
    <row r="1702" spans="1:1">
      <c r="A1702" s="37"/>
    </row>
    <row r="1703" spans="1:1">
      <c r="A1703" s="37"/>
    </row>
    <row r="1704" spans="1:1">
      <c r="A1704" s="37"/>
    </row>
    <row r="1705" spans="1:1">
      <c r="A1705" s="37"/>
    </row>
    <row r="1706" spans="1:1">
      <c r="A1706" s="37"/>
    </row>
    <row r="1707" spans="1:1">
      <c r="A1707" s="37"/>
    </row>
    <row r="1708" spans="1:1">
      <c r="A1708" s="37"/>
    </row>
    <row r="1709" spans="1:1">
      <c r="A1709" s="37"/>
    </row>
    <row r="1710" spans="1:1">
      <c r="A1710" s="37"/>
    </row>
    <row r="1711" spans="1:1">
      <c r="A1711" s="37"/>
    </row>
    <row r="1712" spans="1:1">
      <c r="A1712" s="37"/>
    </row>
    <row r="1713" spans="1:1">
      <c r="A1713" s="37"/>
    </row>
    <row r="1714" spans="1:1">
      <c r="A1714" s="37"/>
    </row>
    <row r="1715" spans="1:1">
      <c r="A1715" s="37"/>
    </row>
    <row r="1716" spans="1:1">
      <c r="A1716" s="37"/>
    </row>
    <row r="1717" spans="1:1">
      <c r="A1717" s="37"/>
    </row>
    <row r="1718" spans="1:1">
      <c r="A1718" s="37"/>
    </row>
    <row r="1719" spans="1:1">
      <c r="A1719" s="37"/>
    </row>
    <row r="1720" spans="1:1">
      <c r="A1720" s="37"/>
    </row>
    <row r="1721" spans="1:1">
      <c r="A1721" s="37"/>
    </row>
    <row r="1722" spans="1:1">
      <c r="A1722" s="37"/>
    </row>
    <row r="1723" spans="1:1">
      <c r="A1723" s="37"/>
    </row>
    <row r="1724" spans="1:1">
      <c r="A1724" s="37"/>
    </row>
    <row r="1725" spans="1:1">
      <c r="A1725" s="37"/>
    </row>
    <row r="1726" spans="1:1">
      <c r="A1726" s="37"/>
    </row>
    <row r="1727" spans="1:1">
      <c r="A1727" s="37"/>
    </row>
    <row r="1728" spans="1:1">
      <c r="A1728" s="37"/>
    </row>
    <row r="1729" spans="1:1">
      <c r="A1729" s="37"/>
    </row>
    <row r="1730" spans="1:1">
      <c r="A1730" s="37"/>
    </row>
    <row r="1731" spans="1:1">
      <c r="A1731" s="37"/>
    </row>
    <row r="1732" spans="1:1">
      <c r="A1732" s="37"/>
    </row>
    <row r="1733" spans="1:1">
      <c r="A1733" s="37"/>
    </row>
    <row r="1734" spans="1:1">
      <c r="A1734" s="37"/>
    </row>
    <row r="1735" spans="1:1">
      <c r="A1735" s="37"/>
    </row>
    <row r="1736" spans="1:1">
      <c r="A1736" s="37"/>
    </row>
    <row r="1737" spans="1:1">
      <c r="A1737" s="37"/>
    </row>
    <row r="1738" spans="1:1">
      <c r="A1738" s="37"/>
    </row>
    <row r="1739" spans="1:1">
      <c r="A1739" s="37"/>
    </row>
    <row r="1740" spans="1:1">
      <c r="A1740" s="37"/>
    </row>
    <row r="1741" spans="1:1">
      <c r="A1741" s="37"/>
    </row>
    <row r="1742" spans="1:1">
      <c r="A1742" s="37"/>
    </row>
    <row r="1743" spans="1:1">
      <c r="A1743" s="37"/>
    </row>
    <row r="1744" spans="1:1">
      <c r="A1744" s="37"/>
    </row>
    <row r="1745" spans="1:1">
      <c r="A1745" s="37"/>
    </row>
    <row r="1746" spans="1:1">
      <c r="A1746" s="37"/>
    </row>
    <row r="1747" spans="1:1">
      <c r="A1747" s="37"/>
    </row>
    <row r="1748" spans="1:1">
      <c r="A1748" s="37"/>
    </row>
    <row r="1749" spans="1:1">
      <c r="A1749" s="37"/>
    </row>
    <row r="1750" spans="1:1">
      <c r="A1750" s="37"/>
    </row>
    <row r="1751" spans="1:1">
      <c r="A1751" s="37"/>
    </row>
    <row r="1752" spans="1:1">
      <c r="A1752" s="37"/>
    </row>
    <row r="1753" spans="1:1">
      <c r="A1753" s="37"/>
    </row>
    <row r="1754" spans="1:1">
      <c r="A1754" s="37"/>
    </row>
    <row r="1755" spans="1:1">
      <c r="A1755" s="37"/>
    </row>
    <row r="1756" spans="1:1">
      <c r="A1756" s="37"/>
    </row>
    <row r="1757" spans="1:1">
      <c r="A1757" s="37"/>
    </row>
    <row r="1758" spans="1:1">
      <c r="A1758" s="37"/>
    </row>
    <row r="1759" spans="1:1">
      <c r="A1759" s="37"/>
    </row>
    <row r="1760" spans="1:1">
      <c r="A1760" s="37"/>
    </row>
    <row r="1761" spans="1:1">
      <c r="A1761" s="37"/>
    </row>
    <row r="1762" spans="1:1">
      <c r="A1762" s="37"/>
    </row>
    <row r="1763" spans="1:1">
      <c r="A1763" s="37"/>
    </row>
    <row r="1764" spans="1:1">
      <c r="A1764" s="37"/>
    </row>
    <row r="1765" spans="1:1">
      <c r="A1765" s="37"/>
    </row>
    <row r="1766" spans="1:1">
      <c r="A1766" s="37"/>
    </row>
    <row r="1767" spans="1:1">
      <c r="A1767" s="37"/>
    </row>
    <row r="1768" spans="1:1">
      <c r="A1768" s="37"/>
    </row>
    <row r="1769" spans="1:1">
      <c r="A1769" s="37"/>
    </row>
    <row r="1770" spans="1:1">
      <c r="A1770" s="37"/>
    </row>
    <row r="1771" spans="1:1">
      <c r="A1771" s="37"/>
    </row>
    <row r="1772" spans="1:1">
      <c r="A1772" s="37"/>
    </row>
    <row r="1773" spans="1:1">
      <c r="A1773" s="37"/>
    </row>
    <row r="1774" spans="1:1">
      <c r="A1774" s="37"/>
    </row>
    <row r="1775" spans="1:1">
      <c r="A1775" s="37"/>
    </row>
    <row r="1776" spans="1:1">
      <c r="A1776" s="37"/>
    </row>
    <row r="1777" spans="1:1">
      <c r="A1777" s="37"/>
    </row>
    <row r="1778" spans="1:1">
      <c r="A1778" s="37"/>
    </row>
    <row r="1779" spans="1:1">
      <c r="A1779" s="37"/>
    </row>
    <row r="1780" spans="1:1">
      <c r="A1780" s="37"/>
    </row>
    <row r="1781" spans="1:1">
      <c r="A1781" s="37"/>
    </row>
    <row r="1782" spans="1:1">
      <c r="A1782" s="37"/>
    </row>
    <row r="1783" spans="1:1">
      <c r="A1783" s="37"/>
    </row>
    <row r="1784" spans="1:1">
      <c r="A1784" s="37"/>
    </row>
    <row r="1785" spans="1:1">
      <c r="A1785" s="37"/>
    </row>
    <row r="1786" spans="1:1">
      <c r="A1786" s="37"/>
    </row>
    <row r="1787" spans="1:1">
      <c r="A1787" s="37"/>
    </row>
    <row r="1788" spans="1:1">
      <c r="A1788" s="37"/>
    </row>
    <row r="1789" spans="1:1">
      <c r="A1789" s="37"/>
    </row>
    <row r="1790" spans="1:1">
      <c r="A1790" s="37"/>
    </row>
    <row r="1791" spans="1:1">
      <c r="A1791" s="37"/>
    </row>
    <row r="1792" spans="1:1">
      <c r="A1792" s="37"/>
    </row>
    <row r="1793" spans="1:1">
      <c r="A1793" s="37"/>
    </row>
    <row r="1794" spans="1:1">
      <c r="A1794" s="37"/>
    </row>
    <row r="1795" spans="1:1">
      <c r="A1795" s="37"/>
    </row>
    <row r="1796" spans="1:1">
      <c r="A1796" s="37"/>
    </row>
    <row r="1797" spans="1:1">
      <c r="A1797" s="37"/>
    </row>
    <row r="1798" spans="1:1">
      <c r="A1798" s="37"/>
    </row>
    <row r="1799" spans="1:1">
      <c r="A1799" s="37"/>
    </row>
    <row r="1800" spans="1:1">
      <c r="A1800" s="37"/>
    </row>
    <row r="1801" spans="1:1">
      <c r="A1801" s="37"/>
    </row>
    <row r="1802" spans="1:1">
      <c r="A1802" s="37"/>
    </row>
    <row r="1803" spans="1:1">
      <c r="A1803" s="37"/>
    </row>
    <row r="1804" spans="1:1">
      <c r="A1804" s="37"/>
    </row>
    <row r="1805" spans="1:1">
      <c r="A1805" s="37"/>
    </row>
    <row r="1806" spans="1:1">
      <c r="A1806" s="37"/>
    </row>
    <row r="1807" spans="1:1">
      <c r="A1807" s="37"/>
    </row>
    <row r="1808" spans="1:1">
      <c r="A1808" s="37"/>
    </row>
    <row r="1809" spans="1:1">
      <c r="A1809" s="37"/>
    </row>
    <row r="1810" spans="1:1">
      <c r="A1810" s="37"/>
    </row>
    <row r="1811" spans="1:1">
      <c r="A1811" s="37"/>
    </row>
    <row r="1812" spans="1:1">
      <c r="A1812" s="37"/>
    </row>
    <row r="1813" spans="1:1">
      <c r="A1813" s="37"/>
    </row>
    <row r="1814" spans="1:1">
      <c r="A1814" s="37"/>
    </row>
    <row r="1815" spans="1:1">
      <c r="A1815" s="37"/>
    </row>
    <row r="1816" spans="1:1">
      <c r="A1816" s="37"/>
    </row>
    <row r="1817" spans="1:1">
      <c r="A1817" s="37"/>
    </row>
    <row r="1818" spans="1:1">
      <c r="A1818" s="37"/>
    </row>
    <row r="1819" spans="1:1">
      <c r="A1819" s="37"/>
    </row>
    <row r="1820" spans="1:1">
      <c r="A1820" s="37"/>
    </row>
    <row r="1821" spans="1:1">
      <c r="A1821" s="37"/>
    </row>
    <row r="1822" spans="1:1">
      <c r="A1822" s="37"/>
    </row>
    <row r="1823" spans="1:1">
      <c r="A1823" s="37"/>
    </row>
    <row r="1824" spans="1:1">
      <c r="A1824" s="37"/>
    </row>
    <row r="1825" spans="1:1">
      <c r="A1825" s="37"/>
    </row>
    <row r="1826" spans="1:1">
      <c r="A1826" s="37"/>
    </row>
    <row r="1827" spans="1:1">
      <c r="A1827" s="37"/>
    </row>
    <row r="1828" spans="1:1">
      <c r="A1828" s="37"/>
    </row>
    <row r="1829" spans="1:1">
      <c r="A1829" s="37"/>
    </row>
    <row r="1830" spans="1:1">
      <c r="A1830" s="37"/>
    </row>
    <row r="1831" spans="1:1">
      <c r="A1831" s="37"/>
    </row>
    <row r="1832" spans="1:1">
      <c r="A1832" s="37"/>
    </row>
    <row r="1833" spans="1:1">
      <c r="A1833" s="37"/>
    </row>
    <row r="1834" spans="1:1">
      <c r="A1834" s="37"/>
    </row>
    <row r="1835" spans="1:1">
      <c r="A1835" s="37"/>
    </row>
    <row r="1836" spans="1:1">
      <c r="A1836" s="37"/>
    </row>
    <row r="1837" spans="1:1">
      <c r="A1837" s="37"/>
    </row>
    <row r="1838" spans="1:1">
      <c r="A1838" s="37"/>
    </row>
    <row r="1839" spans="1:1">
      <c r="A1839" s="37"/>
    </row>
    <row r="1840" spans="1:1">
      <c r="A1840" s="37"/>
    </row>
    <row r="1841" spans="1:1">
      <c r="A1841" s="37"/>
    </row>
    <row r="1842" spans="1:1">
      <c r="A1842" s="37"/>
    </row>
    <row r="1843" spans="1:1">
      <c r="A1843" s="37"/>
    </row>
    <row r="1844" spans="1:1">
      <c r="A1844" s="37"/>
    </row>
    <row r="1845" spans="1:1">
      <c r="A1845" s="37"/>
    </row>
    <row r="1846" spans="1:1">
      <c r="A1846" s="37"/>
    </row>
    <row r="1847" spans="1:1">
      <c r="A1847" s="37"/>
    </row>
    <row r="1848" spans="1:1">
      <c r="A1848" s="37"/>
    </row>
    <row r="1849" spans="1:1">
      <c r="A1849" s="37"/>
    </row>
    <row r="1850" spans="1:1">
      <c r="A1850" s="37"/>
    </row>
    <row r="1851" spans="1:1">
      <c r="A1851" s="37"/>
    </row>
    <row r="1852" spans="1:1">
      <c r="A1852" s="37"/>
    </row>
    <row r="1853" spans="1:1">
      <c r="A1853" s="37"/>
    </row>
    <row r="1854" spans="1:1">
      <c r="A1854" s="37"/>
    </row>
    <row r="1855" spans="1:1">
      <c r="A1855" s="37"/>
    </row>
    <row r="1856" spans="1:1">
      <c r="A1856" s="37"/>
    </row>
    <row r="1857" spans="1:1">
      <c r="A1857" s="37"/>
    </row>
    <row r="1858" spans="1:1">
      <c r="A1858" s="37"/>
    </row>
    <row r="1859" spans="1:1">
      <c r="A1859" s="37"/>
    </row>
    <row r="1860" spans="1:1">
      <c r="A1860" s="37"/>
    </row>
    <row r="1861" spans="1:1">
      <c r="A1861" s="37"/>
    </row>
    <row r="1862" spans="1:1">
      <c r="A1862" s="37"/>
    </row>
    <row r="1863" spans="1:1">
      <c r="A1863" s="37"/>
    </row>
    <row r="1864" spans="1:1">
      <c r="A1864" s="37"/>
    </row>
    <row r="1865" spans="1:1">
      <c r="A1865" s="37"/>
    </row>
    <row r="1866" spans="1:1">
      <c r="A1866" s="37"/>
    </row>
    <row r="1867" spans="1:1">
      <c r="A1867" s="37"/>
    </row>
    <row r="1868" spans="1:1">
      <c r="A1868" s="37"/>
    </row>
    <row r="1869" spans="1:1">
      <c r="A1869" s="37"/>
    </row>
    <row r="1870" spans="1:1">
      <c r="A1870" s="37"/>
    </row>
    <row r="1871" spans="1:1">
      <c r="A1871" s="37"/>
    </row>
    <row r="1872" spans="1:1">
      <c r="A1872" s="37"/>
    </row>
    <row r="1873" spans="1:1">
      <c r="A1873" s="37"/>
    </row>
    <row r="1874" spans="1:1">
      <c r="A1874" s="37"/>
    </row>
    <row r="1875" spans="1:1">
      <c r="A1875" s="37"/>
    </row>
    <row r="1876" spans="1:1">
      <c r="A1876" s="37"/>
    </row>
    <row r="1877" spans="1:1">
      <c r="A1877" s="37"/>
    </row>
    <row r="1878" spans="1:1">
      <c r="A1878" s="37"/>
    </row>
    <row r="1879" spans="1:1">
      <c r="A1879" s="37"/>
    </row>
    <row r="1880" spans="1:1">
      <c r="A1880" s="37"/>
    </row>
    <row r="1881" spans="1:1">
      <c r="A1881" s="37"/>
    </row>
    <row r="1882" spans="1:1">
      <c r="A1882" s="37"/>
    </row>
    <row r="1883" spans="1:1">
      <c r="A1883" s="37"/>
    </row>
    <row r="1884" spans="1:1">
      <c r="A1884" s="37"/>
    </row>
    <row r="1885" spans="1:1">
      <c r="A1885" s="37"/>
    </row>
    <row r="1886" spans="1:1">
      <c r="A1886" s="37"/>
    </row>
    <row r="1887" spans="1:1">
      <c r="A1887" s="37"/>
    </row>
    <row r="1888" spans="1:1">
      <c r="A1888" s="37"/>
    </row>
    <row r="1889" spans="1:1">
      <c r="A1889" s="37"/>
    </row>
    <row r="1890" spans="1:1">
      <c r="A1890" s="37"/>
    </row>
    <row r="1891" spans="1:1">
      <c r="A1891" s="37"/>
    </row>
    <row r="1892" spans="1:1">
      <c r="A1892" s="37"/>
    </row>
    <row r="1893" spans="1:1">
      <c r="A1893" s="37"/>
    </row>
    <row r="1894" spans="1:1">
      <c r="A1894" s="37"/>
    </row>
    <row r="1895" spans="1:1">
      <c r="A1895" s="37"/>
    </row>
    <row r="1896" spans="1:1">
      <c r="A1896" s="37"/>
    </row>
    <row r="1897" spans="1:1">
      <c r="A1897" s="37"/>
    </row>
    <row r="1898" spans="1:1">
      <c r="A1898" s="37"/>
    </row>
    <row r="1899" spans="1:1">
      <c r="A1899" s="37"/>
    </row>
    <row r="1900" spans="1:1">
      <c r="A1900" s="37"/>
    </row>
    <row r="1901" spans="1:1">
      <c r="A1901" s="37"/>
    </row>
    <row r="1902" spans="1:1">
      <c r="A1902" s="37"/>
    </row>
    <row r="1903" spans="1:1">
      <c r="A1903" s="37"/>
    </row>
    <row r="1904" spans="1:1">
      <c r="A1904" s="37"/>
    </row>
    <row r="1905" spans="1:1">
      <c r="A1905" s="37"/>
    </row>
    <row r="1906" spans="1:1">
      <c r="A1906" s="37"/>
    </row>
    <row r="1907" spans="1:1">
      <c r="A1907" s="37"/>
    </row>
    <row r="1908" spans="1:1">
      <c r="A1908" s="37"/>
    </row>
    <row r="1909" spans="1:1">
      <c r="A1909" s="37"/>
    </row>
    <row r="1910" spans="1:1">
      <c r="A1910" s="37"/>
    </row>
    <row r="1911" spans="1:1">
      <c r="A1911" s="37"/>
    </row>
    <row r="1912" spans="1:1">
      <c r="A1912" s="37"/>
    </row>
    <row r="1913" spans="1:1">
      <c r="A1913" s="37"/>
    </row>
    <row r="1914" spans="1:1">
      <c r="A1914" s="37"/>
    </row>
    <row r="1915" spans="1:1">
      <c r="A1915" s="37"/>
    </row>
    <row r="1916" spans="1:1">
      <c r="A1916" s="37"/>
    </row>
    <row r="1917" spans="1:1">
      <c r="A1917" s="37"/>
    </row>
    <row r="1918" spans="1:1">
      <c r="A1918" s="37"/>
    </row>
    <row r="1919" spans="1:1">
      <c r="A1919" s="37"/>
    </row>
    <row r="1920" spans="1:1">
      <c r="A1920" s="37"/>
    </row>
    <row r="1921" spans="1:1">
      <c r="A1921" s="37"/>
    </row>
    <row r="1922" spans="1:1">
      <c r="A1922" s="37"/>
    </row>
    <row r="1923" spans="1:1">
      <c r="A1923" s="37"/>
    </row>
    <row r="1924" spans="1:1">
      <c r="A1924" s="37"/>
    </row>
    <row r="1925" spans="1:1">
      <c r="A1925" s="37"/>
    </row>
    <row r="1926" spans="1:1">
      <c r="A1926" s="37"/>
    </row>
    <row r="1927" spans="1:1">
      <c r="A1927" s="37"/>
    </row>
    <row r="1928" spans="1:1">
      <c r="A1928" s="37"/>
    </row>
    <row r="1929" spans="1:1">
      <c r="A1929" s="37"/>
    </row>
    <row r="1930" spans="1:1">
      <c r="A1930" s="37"/>
    </row>
    <row r="1931" spans="1:1">
      <c r="A1931" s="37"/>
    </row>
    <row r="1932" spans="1:1">
      <c r="A1932" s="37"/>
    </row>
    <row r="1933" spans="1:1">
      <c r="A1933" s="37"/>
    </row>
    <row r="1934" spans="1:1">
      <c r="A1934" s="37"/>
    </row>
    <row r="1935" spans="1:1">
      <c r="A1935" s="37"/>
    </row>
    <row r="1936" spans="1:1">
      <c r="A1936" s="37"/>
    </row>
    <row r="1937" spans="1:1">
      <c r="A1937" s="37"/>
    </row>
    <row r="1938" spans="1:1">
      <c r="A1938" s="37"/>
    </row>
    <row r="1939" spans="1:1">
      <c r="A1939" s="37"/>
    </row>
    <row r="1940" spans="1:1">
      <c r="A1940" s="37"/>
    </row>
    <row r="1941" spans="1:1">
      <c r="A1941" s="37"/>
    </row>
    <row r="1942" spans="1:1">
      <c r="A1942" s="37"/>
    </row>
    <row r="1943" spans="1:1">
      <c r="A1943" s="37"/>
    </row>
    <row r="1944" spans="1:1">
      <c r="A1944" s="37"/>
    </row>
    <row r="1945" spans="1:1">
      <c r="A1945" s="37"/>
    </row>
    <row r="1946" spans="1:1">
      <c r="A1946" s="37"/>
    </row>
    <row r="1947" spans="1:1">
      <c r="A1947" s="37"/>
    </row>
    <row r="1948" spans="1:1">
      <c r="A1948" s="37"/>
    </row>
    <row r="1949" spans="1:1">
      <c r="A1949" s="37"/>
    </row>
    <row r="1950" spans="1:1">
      <c r="A1950" s="37"/>
    </row>
    <row r="1951" spans="1:1">
      <c r="A1951" s="37"/>
    </row>
    <row r="1952" spans="1:1">
      <c r="A1952" s="37"/>
    </row>
    <row r="1953" spans="1:1">
      <c r="A1953" s="37"/>
    </row>
    <row r="1954" spans="1:1">
      <c r="A1954" s="37"/>
    </row>
    <row r="1955" spans="1:1">
      <c r="A1955" s="37"/>
    </row>
    <row r="1956" spans="1:1">
      <c r="A1956" s="37"/>
    </row>
    <row r="1957" spans="1:1">
      <c r="A1957" s="37"/>
    </row>
    <row r="1958" spans="1:1">
      <c r="A1958" s="37"/>
    </row>
    <row r="1959" spans="1:1">
      <c r="A1959" s="37"/>
    </row>
    <row r="1960" spans="1:1">
      <c r="A1960" s="37"/>
    </row>
    <row r="1961" spans="1:1">
      <c r="A1961" s="37"/>
    </row>
    <row r="1962" spans="1:1">
      <c r="A1962" s="37"/>
    </row>
    <row r="1963" spans="1:1">
      <c r="A1963" s="37"/>
    </row>
    <row r="1964" spans="1:1">
      <c r="A1964" s="37"/>
    </row>
    <row r="1965" spans="1:1">
      <c r="A1965" s="37"/>
    </row>
    <row r="1966" spans="1:1">
      <c r="A1966" s="37"/>
    </row>
    <row r="1967" spans="1:1">
      <c r="A1967" s="37"/>
    </row>
    <row r="1968" spans="1:1">
      <c r="A1968" s="37"/>
    </row>
    <row r="1969" spans="1:1">
      <c r="A1969" s="37"/>
    </row>
    <row r="1970" spans="1:1">
      <c r="A1970" s="37"/>
    </row>
    <row r="1971" spans="1:1">
      <c r="A1971" s="37"/>
    </row>
    <row r="1972" spans="1:1">
      <c r="A1972" s="37"/>
    </row>
    <row r="1973" spans="1:1">
      <c r="A1973" s="37"/>
    </row>
    <row r="1974" spans="1:1">
      <c r="A1974" s="37"/>
    </row>
    <row r="1975" spans="1:1">
      <c r="A1975" s="37"/>
    </row>
    <row r="1976" spans="1:1">
      <c r="A1976" s="37"/>
    </row>
    <row r="1977" spans="1:1">
      <c r="A1977" s="37"/>
    </row>
    <row r="1978" spans="1:1">
      <c r="A1978" s="37"/>
    </row>
    <row r="1979" spans="1:1">
      <c r="A1979" s="37"/>
    </row>
    <row r="1980" spans="1:1">
      <c r="A1980" s="37"/>
    </row>
    <row r="1981" spans="1:1">
      <c r="A1981" s="37"/>
    </row>
    <row r="1982" spans="1:1">
      <c r="A1982" s="37"/>
    </row>
    <row r="1983" spans="1:1">
      <c r="A1983" s="37"/>
    </row>
    <row r="1984" spans="1:1">
      <c r="A1984" s="37"/>
    </row>
    <row r="1985" spans="1:1">
      <c r="A1985" s="37"/>
    </row>
    <row r="1986" spans="1:1">
      <c r="A1986" s="37"/>
    </row>
    <row r="1987" spans="1:1">
      <c r="A1987" s="37"/>
    </row>
    <row r="1988" spans="1:1">
      <c r="A1988" s="37"/>
    </row>
    <row r="1989" spans="1:1">
      <c r="A1989" s="37"/>
    </row>
    <row r="1990" spans="1:1">
      <c r="A1990" s="37"/>
    </row>
    <row r="1991" spans="1:1">
      <c r="A1991" s="37"/>
    </row>
    <row r="1992" spans="1:1">
      <c r="A1992" s="37"/>
    </row>
    <row r="1993" spans="1:1">
      <c r="A1993" s="37"/>
    </row>
    <row r="1994" spans="1:1">
      <c r="A1994" s="37"/>
    </row>
    <row r="1995" spans="1:1">
      <c r="A1995" s="37"/>
    </row>
    <row r="1996" spans="1:1">
      <c r="A1996" s="37"/>
    </row>
    <row r="1997" spans="1:1">
      <c r="A1997" s="37"/>
    </row>
    <row r="1998" spans="1:1">
      <c r="A1998" s="37"/>
    </row>
    <row r="1999" spans="1:1">
      <c r="A1999" s="37"/>
    </row>
    <row r="2000" spans="1:1">
      <c r="A2000" s="37"/>
    </row>
    <row r="2001" spans="1:1">
      <c r="A2001" s="37"/>
    </row>
    <row r="2002" spans="1:1">
      <c r="A2002" s="37"/>
    </row>
    <row r="2003" spans="1:1">
      <c r="A2003" s="37"/>
    </row>
    <row r="2004" spans="1:1">
      <c r="A2004" s="37"/>
    </row>
    <row r="2005" spans="1:1">
      <c r="A2005" s="37"/>
    </row>
    <row r="2006" spans="1:1">
      <c r="A2006" s="37"/>
    </row>
    <row r="2007" spans="1:1">
      <c r="A2007" s="37"/>
    </row>
    <row r="2008" spans="1:1">
      <c r="A2008" s="37"/>
    </row>
    <row r="2009" spans="1:1">
      <c r="A2009" s="37"/>
    </row>
    <row r="2010" spans="1:1">
      <c r="A2010" s="37"/>
    </row>
    <row r="2011" spans="1:1">
      <c r="A2011" s="37"/>
    </row>
    <row r="2012" spans="1:1">
      <c r="A2012" s="37"/>
    </row>
    <row r="2013" spans="1:1">
      <c r="A2013" s="37"/>
    </row>
    <row r="2014" spans="1:1">
      <c r="A2014" s="37"/>
    </row>
    <row r="2015" spans="1:1">
      <c r="A2015" s="37"/>
    </row>
    <row r="2016" spans="1:1">
      <c r="A2016" s="37"/>
    </row>
    <row r="2017" spans="1:1">
      <c r="A2017" s="37"/>
    </row>
    <row r="2018" spans="1:1">
      <c r="A2018" s="37"/>
    </row>
    <row r="2019" spans="1:1">
      <c r="A2019" s="37"/>
    </row>
    <row r="2020" spans="1:1">
      <c r="A2020" s="37"/>
    </row>
    <row r="2021" spans="1:1">
      <c r="A2021" s="37"/>
    </row>
    <row r="2022" spans="1:1">
      <c r="A2022" s="37"/>
    </row>
    <row r="2023" spans="1:1">
      <c r="A2023" s="37"/>
    </row>
    <row r="2024" spans="1:1">
      <c r="A2024" s="37"/>
    </row>
    <row r="2025" spans="1:1">
      <c r="A2025" s="37"/>
    </row>
    <row r="2026" spans="1:1">
      <c r="A2026" s="37"/>
    </row>
    <row r="2027" spans="1:1">
      <c r="A2027" s="37"/>
    </row>
    <row r="2028" spans="1:1">
      <c r="A2028" s="37"/>
    </row>
    <row r="2029" spans="1:1">
      <c r="A2029" s="37"/>
    </row>
    <row r="2030" spans="1:1">
      <c r="A2030" s="37"/>
    </row>
    <row r="2031" spans="1:1">
      <c r="A2031" s="37"/>
    </row>
    <row r="2032" spans="1:1">
      <c r="A2032" s="37"/>
    </row>
    <row r="2033" spans="1:1">
      <c r="A2033" s="37"/>
    </row>
    <row r="2034" spans="1:1">
      <c r="A2034" s="37"/>
    </row>
    <row r="2035" spans="1:1">
      <c r="A2035" s="37"/>
    </row>
    <row r="2036" spans="1:1">
      <c r="A2036" s="37"/>
    </row>
    <row r="2037" spans="1:1">
      <c r="A2037" s="37"/>
    </row>
    <row r="2038" spans="1:1">
      <c r="A2038" s="37"/>
    </row>
    <row r="2039" spans="1:1">
      <c r="A2039" s="37"/>
    </row>
    <row r="2040" spans="1:1">
      <c r="A2040" s="37"/>
    </row>
    <row r="2041" spans="1:1">
      <c r="A2041" s="37"/>
    </row>
    <row r="2042" spans="1:1">
      <c r="A2042" s="37"/>
    </row>
    <row r="2043" spans="1:1">
      <c r="A2043" s="37"/>
    </row>
    <row r="2044" spans="1:1">
      <c r="A2044" s="37"/>
    </row>
    <row r="2045" spans="1:1">
      <c r="A2045" s="37"/>
    </row>
    <row r="2046" spans="1:1">
      <c r="A2046" s="37"/>
    </row>
    <row r="2047" spans="1:1">
      <c r="A2047" s="37"/>
    </row>
    <row r="2048" spans="1:1">
      <c r="A2048" s="37"/>
    </row>
    <row r="2049" spans="1:1">
      <c r="A2049" s="37"/>
    </row>
    <row r="2050" spans="1:1">
      <c r="A2050" s="37"/>
    </row>
    <row r="2051" spans="1:1">
      <c r="A2051" s="37"/>
    </row>
    <row r="2052" spans="1:1">
      <c r="A2052" s="37"/>
    </row>
    <row r="2053" spans="1:1">
      <c r="A2053" s="37"/>
    </row>
    <row r="2054" spans="1:1">
      <c r="A2054" s="37"/>
    </row>
    <row r="2055" spans="1:1">
      <c r="A2055" s="37"/>
    </row>
    <row r="2056" spans="1:1">
      <c r="A2056" s="37"/>
    </row>
    <row r="2057" spans="1:1">
      <c r="A2057" s="37"/>
    </row>
    <row r="2058" spans="1:1">
      <c r="A2058" s="37"/>
    </row>
    <row r="2059" spans="1:1">
      <c r="A2059" s="37"/>
    </row>
    <row r="2060" spans="1:1">
      <c r="A2060" s="37"/>
    </row>
    <row r="2061" spans="1:1">
      <c r="A2061" s="37"/>
    </row>
    <row r="2062" spans="1:1">
      <c r="A2062" s="37"/>
    </row>
    <row r="2063" spans="1:1">
      <c r="A2063" s="37"/>
    </row>
    <row r="2064" spans="1:1">
      <c r="A2064" s="37"/>
    </row>
    <row r="2065" spans="1:1">
      <c r="A2065" s="37"/>
    </row>
    <row r="2066" spans="1:1">
      <c r="A2066" s="37"/>
    </row>
    <row r="2067" spans="1:1">
      <c r="A2067" s="37"/>
    </row>
    <row r="2068" spans="1:1">
      <c r="A2068" s="37"/>
    </row>
    <row r="2069" spans="1:1">
      <c r="A2069" s="37"/>
    </row>
    <row r="2070" spans="1:1">
      <c r="A2070" s="37"/>
    </row>
    <row r="2071" spans="1:1">
      <c r="A2071" s="37"/>
    </row>
    <row r="2072" spans="1:1">
      <c r="A2072" s="37"/>
    </row>
    <row r="2073" spans="1:1">
      <c r="A2073" s="37"/>
    </row>
    <row r="2074" spans="1:1">
      <c r="A2074" s="37"/>
    </row>
    <row r="2075" spans="1:1">
      <c r="A2075" s="37"/>
    </row>
    <row r="2076" spans="1:1">
      <c r="A2076" s="37"/>
    </row>
    <row r="2077" spans="1:1">
      <c r="A2077" s="37"/>
    </row>
    <row r="2078" spans="1:1">
      <c r="A2078" s="37"/>
    </row>
    <row r="2079" spans="1:1">
      <c r="A2079" s="37"/>
    </row>
    <row r="2080" spans="1:1">
      <c r="A2080" s="37"/>
    </row>
    <row r="2081" spans="1:1">
      <c r="A2081" s="37"/>
    </row>
    <row r="2082" spans="1:1">
      <c r="A2082" s="37"/>
    </row>
    <row r="2083" spans="1:1">
      <c r="A2083" s="37"/>
    </row>
    <row r="2084" spans="1:1">
      <c r="A2084" s="37"/>
    </row>
    <row r="2085" spans="1:1">
      <c r="A2085" s="37"/>
    </row>
    <row r="2086" spans="1:1">
      <c r="A2086" s="37"/>
    </row>
    <row r="2087" spans="1:1">
      <c r="A2087" s="37"/>
    </row>
    <row r="2088" spans="1:1">
      <c r="A2088" s="37"/>
    </row>
    <row r="2089" spans="1:1">
      <c r="A2089" s="37"/>
    </row>
    <row r="2090" spans="1:1">
      <c r="A2090" s="37"/>
    </row>
    <row r="2091" spans="1:1">
      <c r="A2091" s="37"/>
    </row>
    <row r="2092" spans="1:1">
      <c r="A2092" s="37"/>
    </row>
    <row r="2093" spans="1:1">
      <c r="A2093" s="37"/>
    </row>
    <row r="2094" spans="1:1">
      <c r="A2094" s="37"/>
    </row>
    <row r="2095" spans="1:1">
      <c r="A2095" s="37"/>
    </row>
    <row r="2096" spans="1:1">
      <c r="A2096" s="37"/>
    </row>
    <row r="2097" spans="1:1">
      <c r="A2097" s="37"/>
    </row>
    <row r="2098" spans="1:1">
      <c r="A2098" s="37"/>
    </row>
    <row r="2099" spans="1:1">
      <c r="A2099" s="37"/>
    </row>
    <row r="2100" spans="1:1">
      <c r="A2100" s="37"/>
    </row>
    <row r="2101" spans="1:1">
      <c r="A2101" s="37"/>
    </row>
    <row r="2102" spans="1:1">
      <c r="A2102" s="37"/>
    </row>
    <row r="2103" spans="1:1">
      <c r="A2103" s="37"/>
    </row>
    <row r="2104" spans="1:1">
      <c r="A2104" s="37"/>
    </row>
    <row r="2105" spans="1:1">
      <c r="A2105" s="37"/>
    </row>
    <row r="2106" spans="1:1">
      <c r="A2106" s="37"/>
    </row>
    <row r="2107" spans="1:1">
      <c r="A2107" s="37"/>
    </row>
    <row r="2108" spans="1:1">
      <c r="A2108" s="37"/>
    </row>
    <row r="2109" spans="1:1">
      <c r="A2109" s="37"/>
    </row>
    <row r="2110" spans="1:1">
      <c r="A2110" s="37"/>
    </row>
    <row r="2111" spans="1:1">
      <c r="A2111" s="37"/>
    </row>
    <row r="2112" spans="1:1">
      <c r="A2112" s="37"/>
    </row>
    <row r="2113" spans="1:1">
      <c r="A2113" s="37"/>
    </row>
    <row r="2114" spans="1:1">
      <c r="A2114" s="37"/>
    </row>
    <row r="2115" spans="1:1">
      <c r="A2115" s="37"/>
    </row>
    <row r="2116" spans="1:1">
      <c r="A2116" s="37"/>
    </row>
    <row r="2117" spans="1:1">
      <c r="A2117" s="37"/>
    </row>
    <row r="2118" spans="1:1">
      <c r="A2118" s="37"/>
    </row>
    <row r="2119" spans="1:1">
      <c r="A2119" s="37"/>
    </row>
    <row r="2120" spans="1:1">
      <c r="A2120" s="37"/>
    </row>
    <row r="2121" spans="1:1">
      <c r="A2121" s="37"/>
    </row>
    <row r="2122" spans="1:1">
      <c r="A2122" s="37"/>
    </row>
    <row r="2123" spans="1:1">
      <c r="A2123" s="37"/>
    </row>
    <row r="2124" spans="1:1">
      <c r="A2124" s="37"/>
    </row>
    <row r="2125" spans="1:1">
      <c r="A2125" s="37"/>
    </row>
    <row r="2126" spans="1:1">
      <c r="A2126" s="37"/>
    </row>
    <row r="2127" spans="1:1">
      <c r="A2127" s="37"/>
    </row>
    <row r="2128" spans="1:1">
      <c r="A2128" s="37"/>
    </row>
    <row r="2129" spans="1:1">
      <c r="A2129" s="37"/>
    </row>
    <row r="2130" spans="1:1">
      <c r="A2130" s="37"/>
    </row>
    <row r="2131" spans="1:1">
      <c r="A2131" s="37"/>
    </row>
    <row r="2132" spans="1:1">
      <c r="A2132" s="37"/>
    </row>
    <row r="2133" spans="1:1">
      <c r="A2133" s="37"/>
    </row>
    <row r="2134" spans="1:1">
      <c r="A2134" s="37"/>
    </row>
    <row r="2135" spans="1:1">
      <c r="A2135" s="37"/>
    </row>
    <row r="2136" spans="1:1">
      <c r="A2136" s="37"/>
    </row>
    <row r="2137" spans="1:1">
      <c r="A2137" s="37"/>
    </row>
    <row r="2138" spans="1:1">
      <c r="A2138" s="37"/>
    </row>
    <row r="2139" spans="1:1">
      <c r="A2139" s="37"/>
    </row>
    <row r="2140" spans="1:1">
      <c r="A2140" s="37"/>
    </row>
    <row r="2141" spans="1:1">
      <c r="A2141" s="37"/>
    </row>
    <row r="2142" spans="1:1">
      <c r="A2142" s="37"/>
    </row>
    <row r="2143" spans="1:1">
      <c r="A2143" s="37"/>
    </row>
    <row r="2144" spans="1:1">
      <c r="A2144" s="37"/>
    </row>
    <row r="2145" spans="1:1">
      <c r="A2145" s="37"/>
    </row>
    <row r="2146" spans="1:1">
      <c r="A2146" s="37"/>
    </row>
    <row r="2147" spans="1:1">
      <c r="A2147" s="37"/>
    </row>
    <row r="2148" spans="1:1">
      <c r="A2148" s="37"/>
    </row>
    <row r="2149" spans="1:1">
      <c r="A2149" s="37"/>
    </row>
    <row r="2150" spans="1:1">
      <c r="A2150" s="37"/>
    </row>
    <row r="2151" spans="1:1">
      <c r="A2151" s="37"/>
    </row>
    <row r="2152" spans="1:1">
      <c r="A2152" s="37"/>
    </row>
    <row r="2153" spans="1:1">
      <c r="A2153" s="37"/>
    </row>
    <row r="2154" spans="1:1">
      <c r="A2154" s="37"/>
    </row>
    <row r="2155" spans="1:1">
      <c r="A2155" s="37"/>
    </row>
    <row r="2156" spans="1:1">
      <c r="A2156" s="37"/>
    </row>
    <row r="2157" spans="1:1">
      <c r="A2157" s="37"/>
    </row>
    <row r="2158" spans="1:1">
      <c r="A2158" s="37"/>
    </row>
    <row r="2159" spans="1:1">
      <c r="A2159" s="37"/>
    </row>
    <row r="2160" spans="1:1">
      <c r="A2160" s="37"/>
    </row>
    <row r="2161" spans="1:1">
      <c r="A2161" s="37"/>
    </row>
    <row r="2162" spans="1:1">
      <c r="A2162" s="37"/>
    </row>
    <row r="2163" spans="1:1">
      <c r="A2163" s="37"/>
    </row>
    <row r="2164" spans="1:1">
      <c r="A2164" s="37"/>
    </row>
    <row r="2165" spans="1:1">
      <c r="A2165" s="37"/>
    </row>
    <row r="2166" spans="1:1">
      <c r="A2166" s="37"/>
    </row>
    <row r="2167" spans="1:1">
      <c r="A2167" s="37"/>
    </row>
    <row r="2168" spans="1:1">
      <c r="A2168" s="37"/>
    </row>
    <row r="2169" spans="1:1">
      <c r="A2169" s="37"/>
    </row>
    <row r="2170" spans="1:1">
      <c r="A2170" s="37"/>
    </row>
    <row r="2171" spans="1:1">
      <c r="A2171" s="37"/>
    </row>
    <row r="2172" spans="1:1">
      <c r="A2172" s="37"/>
    </row>
    <row r="2173" spans="1:1">
      <c r="A2173" s="37"/>
    </row>
    <row r="2174" spans="1:1">
      <c r="A2174" s="37"/>
    </row>
    <row r="2175" spans="1:1">
      <c r="A2175" s="37"/>
    </row>
    <row r="2176" spans="1:1">
      <c r="A2176" s="37"/>
    </row>
    <row r="2177" spans="1:1">
      <c r="A2177" s="37"/>
    </row>
    <row r="2178" spans="1:1">
      <c r="A2178" s="37"/>
    </row>
    <row r="2179" spans="1:1">
      <c r="A2179" s="37"/>
    </row>
    <row r="2180" spans="1:1">
      <c r="A2180" s="37"/>
    </row>
    <row r="2181" spans="1:1">
      <c r="A2181" s="37"/>
    </row>
    <row r="2182" spans="1:1">
      <c r="A2182" s="37"/>
    </row>
    <row r="2183" spans="1:1">
      <c r="A2183" s="37"/>
    </row>
    <row r="2184" spans="1:1">
      <c r="A2184" s="37"/>
    </row>
    <row r="2185" spans="1:1">
      <c r="A2185" s="37"/>
    </row>
    <row r="2186" spans="1:1">
      <c r="A2186" s="37"/>
    </row>
    <row r="2187" spans="1:1">
      <c r="A2187" s="37"/>
    </row>
    <row r="2188" spans="1:1">
      <c r="A2188" s="37"/>
    </row>
    <row r="2189" spans="1:1">
      <c r="A2189" s="37"/>
    </row>
    <row r="2190" spans="1:1">
      <c r="A2190" s="37"/>
    </row>
    <row r="2191" spans="1:1">
      <c r="A2191" s="37"/>
    </row>
    <row r="2192" spans="1:1">
      <c r="A2192" s="37"/>
    </row>
    <row r="2193" spans="1:1">
      <c r="A2193" s="37"/>
    </row>
    <row r="2194" spans="1:1">
      <c r="A2194" s="37"/>
    </row>
    <row r="2195" spans="1:1">
      <c r="A2195" s="37"/>
    </row>
    <row r="2196" spans="1:1">
      <c r="A2196" s="37"/>
    </row>
    <row r="2197" spans="1:1">
      <c r="A2197" s="37"/>
    </row>
    <row r="2198" spans="1:1">
      <c r="A2198" s="37"/>
    </row>
    <row r="2199" spans="1:1">
      <c r="A2199" s="37"/>
    </row>
    <row r="2200" spans="1:1">
      <c r="A2200" s="37"/>
    </row>
    <row r="2201" spans="1:1">
      <c r="A2201" s="37"/>
    </row>
    <row r="2202" spans="1:1">
      <c r="A2202" s="37"/>
    </row>
    <row r="2203" spans="1:1">
      <c r="A2203" s="37"/>
    </row>
    <row r="2204" spans="1:1">
      <c r="A2204" s="37"/>
    </row>
    <row r="2205" spans="1:1">
      <c r="A2205" s="37"/>
    </row>
    <row r="2206" spans="1:1">
      <c r="A2206" s="37"/>
    </row>
    <row r="2207" spans="1:1">
      <c r="A2207" s="37"/>
    </row>
    <row r="2208" spans="1:1">
      <c r="A2208" s="37"/>
    </row>
    <row r="2209" spans="1:1">
      <c r="A2209" s="37"/>
    </row>
    <row r="2210" spans="1:1">
      <c r="A2210" s="37"/>
    </row>
    <row r="2211" spans="1:1">
      <c r="A2211" s="37"/>
    </row>
    <row r="2212" spans="1:1">
      <c r="A2212" s="37"/>
    </row>
    <row r="2213" spans="1:1">
      <c r="A2213" s="37"/>
    </row>
    <row r="2214" spans="1:1">
      <c r="A2214" s="37"/>
    </row>
    <row r="2215" spans="1:1">
      <c r="A2215" s="37"/>
    </row>
    <row r="2216" spans="1:1">
      <c r="A2216" s="37"/>
    </row>
    <row r="2217" spans="1:1">
      <c r="A2217" s="37"/>
    </row>
    <row r="2218" spans="1:1">
      <c r="A2218" s="37"/>
    </row>
    <row r="2219" spans="1:1">
      <c r="A2219" s="37"/>
    </row>
    <row r="2220" spans="1:1">
      <c r="A2220" s="37"/>
    </row>
    <row r="2221" spans="1:1">
      <c r="A2221" s="37"/>
    </row>
    <row r="2222" spans="1:1">
      <c r="A2222" s="37"/>
    </row>
    <row r="2223" spans="1:1">
      <c r="A2223" s="37"/>
    </row>
    <row r="2224" spans="1:1">
      <c r="A2224" s="37"/>
    </row>
    <row r="2225" spans="1:1">
      <c r="A2225" s="37"/>
    </row>
    <row r="2226" spans="1:1">
      <c r="A2226" s="37"/>
    </row>
    <row r="2227" spans="1:1">
      <c r="A2227" s="37"/>
    </row>
    <row r="2228" spans="1:1">
      <c r="A2228" s="37"/>
    </row>
    <row r="2229" spans="1:1">
      <c r="A2229" s="37"/>
    </row>
    <row r="2230" spans="1:1">
      <c r="A2230" s="37"/>
    </row>
    <row r="2231" spans="1:1">
      <c r="A2231" s="37"/>
    </row>
    <row r="2232" spans="1:1">
      <c r="A2232" s="37"/>
    </row>
    <row r="2233" spans="1:1">
      <c r="A2233" s="37"/>
    </row>
    <row r="2234" spans="1:1">
      <c r="A2234" s="37"/>
    </row>
    <row r="2235" spans="1:1">
      <c r="A2235" s="37"/>
    </row>
    <row r="2236" spans="1:1">
      <c r="A2236" s="37"/>
    </row>
    <row r="2237" spans="1:1">
      <c r="A2237" s="37"/>
    </row>
    <row r="2238" spans="1:1">
      <c r="A2238" s="37"/>
    </row>
    <row r="2239" spans="1:1">
      <c r="A2239" s="37"/>
    </row>
    <row r="2240" spans="1:1">
      <c r="A2240" s="37"/>
    </row>
    <row r="2241" spans="1:1">
      <c r="A2241" s="37"/>
    </row>
    <row r="2242" spans="1:1">
      <c r="A2242" s="37"/>
    </row>
    <row r="2243" spans="1:1">
      <c r="A2243" s="37"/>
    </row>
    <row r="2244" spans="1:1">
      <c r="A2244" s="37"/>
    </row>
    <row r="2245" spans="1:1">
      <c r="A2245" s="37"/>
    </row>
    <row r="2246" spans="1:1">
      <c r="A2246" s="37"/>
    </row>
    <row r="2247" spans="1:1">
      <c r="A2247" s="37"/>
    </row>
    <row r="2248" spans="1:1">
      <c r="A2248" s="37"/>
    </row>
    <row r="2249" spans="1:1">
      <c r="A2249" s="37"/>
    </row>
    <row r="2250" spans="1:1">
      <c r="A2250" s="37"/>
    </row>
    <row r="2251" spans="1:1">
      <c r="A2251" s="37"/>
    </row>
    <row r="2252" spans="1:1">
      <c r="A2252" s="37"/>
    </row>
    <row r="2253" spans="1:1">
      <c r="A2253" s="37"/>
    </row>
    <row r="2254" spans="1:1">
      <c r="A2254" s="37"/>
    </row>
    <row r="2255" spans="1:1">
      <c r="A2255" s="37"/>
    </row>
    <row r="2256" spans="1:1">
      <c r="A2256" s="37"/>
    </row>
    <row r="2257" spans="1:1">
      <c r="A2257" s="37"/>
    </row>
    <row r="2258" spans="1:1">
      <c r="A2258" s="37"/>
    </row>
    <row r="2259" spans="1:1">
      <c r="A2259" s="37"/>
    </row>
    <row r="2260" spans="1:1">
      <c r="A2260" s="37"/>
    </row>
    <row r="2261" spans="1:1">
      <c r="A2261" s="37"/>
    </row>
    <row r="2262" spans="1:1">
      <c r="A2262" s="37"/>
    </row>
    <row r="2263" spans="1:1">
      <c r="A2263" s="37"/>
    </row>
    <row r="2264" spans="1:1">
      <c r="A2264" s="37"/>
    </row>
    <row r="2265" spans="1:1">
      <c r="A2265" s="37"/>
    </row>
    <row r="2266" spans="1:1">
      <c r="A2266" s="37"/>
    </row>
    <row r="2267" spans="1:1">
      <c r="A2267" s="37"/>
    </row>
    <row r="2268" spans="1:1">
      <c r="A2268" s="37"/>
    </row>
    <row r="2269" spans="1:1">
      <c r="A2269" s="37"/>
    </row>
    <row r="2270" spans="1:1">
      <c r="A2270" s="37"/>
    </row>
    <row r="2271" spans="1:1">
      <c r="A2271" s="37"/>
    </row>
    <row r="2272" spans="1:1">
      <c r="A2272" s="37"/>
    </row>
    <row r="2273" spans="1:1">
      <c r="A2273" s="37"/>
    </row>
    <row r="2274" spans="1:1">
      <c r="A2274" s="37"/>
    </row>
    <row r="2275" spans="1:1">
      <c r="A2275" s="37"/>
    </row>
    <row r="2276" spans="1:1">
      <c r="A2276" s="37"/>
    </row>
    <row r="2277" spans="1:1">
      <c r="A2277" s="37"/>
    </row>
    <row r="2278" spans="1:1">
      <c r="A2278" s="37"/>
    </row>
    <row r="2279" spans="1:1">
      <c r="A2279" s="37"/>
    </row>
    <row r="2280" spans="1:1">
      <c r="A2280" s="37"/>
    </row>
    <row r="2281" spans="1:1">
      <c r="A2281" s="37"/>
    </row>
    <row r="2282" spans="1:1">
      <c r="A2282" s="37"/>
    </row>
    <row r="2283" spans="1:1">
      <c r="A2283" s="37"/>
    </row>
    <row r="2284" spans="1:1">
      <c r="A2284" s="37"/>
    </row>
    <row r="2285" spans="1:1">
      <c r="A2285" s="37"/>
    </row>
    <row r="2286" spans="1:1">
      <c r="A2286" s="37"/>
    </row>
    <row r="2287" spans="1:1">
      <c r="A2287" s="37"/>
    </row>
    <row r="2288" spans="1:1">
      <c r="A2288" s="37"/>
    </row>
    <row r="2289" spans="1:1">
      <c r="A2289" s="37"/>
    </row>
    <row r="2290" spans="1:1">
      <c r="A2290" s="37"/>
    </row>
    <row r="2291" spans="1:1">
      <c r="A2291" s="37"/>
    </row>
    <row r="2292" spans="1:1">
      <c r="A2292" s="37"/>
    </row>
    <row r="2293" spans="1:1">
      <c r="A2293" s="37"/>
    </row>
    <row r="2294" spans="1:1">
      <c r="A2294" s="37"/>
    </row>
    <row r="2295" spans="1:1">
      <c r="A2295" s="37"/>
    </row>
    <row r="2296" spans="1:1">
      <c r="A2296" s="37"/>
    </row>
    <row r="2297" spans="1:1">
      <c r="A2297" s="37"/>
    </row>
    <row r="2298" spans="1:1">
      <c r="A2298" s="37"/>
    </row>
    <row r="2299" spans="1:1">
      <c r="A2299" s="37"/>
    </row>
    <row r="2300" spans="1:1">
      <c r="A2300" s="37"/>
    </row>
    <row r="2301" spans="1:1">
      <c r="A2301" s="37"/>
    </row>
    <row r="2302" spans="1:1">
      <c r="A2302" s="37"/>
    </row>
    <row r="2303" spans="1:1">
      <c r="A2303" s="37"/>
    </row>
    <row r="2304" spans="1:1">
      <c r="A2304" s="37"/>
    </row>
    <row r="2305" spans="1:1">
      <c r="A2305" s="37"/>
    </row>
    <row r="2306" spans="1:1">
      <c r="A2306" s="37"/>
    </row>
    <row r="2307" spans="1:1">
      <c r="A2307" s="37"/>
    </row>
    <row r="2308" spans="1:1">
      <c r="A2308" s="37"/>
    </row>
    <row r="2309" spans="1:1">
      <c r="A2309" s="37"/>
    </row>
    <row r="2310" spans="1:1">
      <c r="A2310" s="37"/>
    </row>
    <row r="2311" spans="1:1">
      <c r="A2311" s="37"/>
    </row>
    <row r="2312" spans="1:1">
      <c r="A2312" s="37"/>
    </row>
    <row r="2313" spans="1:1">
      <c r="A2313" s="37"/>
    </row>
    <row r="2314" spans="1:1">
      <c r="A2314" s="37"/>
    </row>
    <row r="2315" spans="1:1">
      <c r="A2315" s="37"/>
    </row>
    <row r="2316" spans="1:1">
      <c r="A2316" s="37"/>
    </row>
    <row r="2317" spans="1:1">
      <c r="A2317" s="37"/>
    </row>
    <row r="2318" spans="1:1">
      <c r="A2318" s="37"/>
    </row>
    <row r="2319" spans="1:1">
      <c r="A2319" s="37"/>
    </row>
    <row r="2320" spans="1:1">
      <c r="A2320" s="37"/>
    </row>
    <row r="2321" spans="1:1">
      <c r="A2321" s="37"/>
    </row>
    <row r="2322" spans="1:1">
      <c r="A2322" s="37"/>
    </row>
    <row r="2323" spans="1:1">
      <c r="A2323" s="37"/>
    </row>
    <row r="2324" spans="1:1">
      <c r="A2324" s="37"/>
    </row>
    <row r="2325" spans="1:1">
      <c r="A2325" s="37"/>
    </row>
    <row r="2326" spans="1:1">
      <c r="A2326" s="37"/>
    </row>
    <row r="2327" spans="1:1">
      <c r="A2327" s="37"/>
    </row>
    <row r="2328" spans="1:1">
      <c r="A2328" s="37"/>
    </row>
    <row r="2329" spans="1:1">
      <c r="A2329" s="37"/>
    </row>
    <row r="2330" spans="1:1">
      <c r="A2330" s="37"/>
    </row>
    <row r="2331" spans="1:1">
      <c r="A2331" s="37"/>
    </row>
    <row r="2332" spans="1:1">
      <c r="A2332" s="37"/>
    </row>
    <row r="2333" spans="1:1">
      <c r="A2333" s="37"/>
    </row>
    <row r="2334" spans="1:1">
      <c r="A2334" s="37"/>
    </row>
    <row r="2335" spans="1:1">
      <c r="A2335" s="37"/>
    </row>
    <row r="2336" spans="1:1">
      <c r="A2336" s="37"/>
    </row>
    <row r="2337" spans="1:1">
      <c r="A2337" s="37"/>
    </row>
    <row r="2338" spans="1:1">
      <c r="A2338" s="37"/>
    </row>
    <row r="2339" spans="1:1">
      <c r="A2339" s="37"/>
    </row>
    <row r="2340" spans="1:1">
      <c r="A2340" s="37"/>
    </row>
    <row r="2341" spans="1:1">
      <c r="A2341" s="37"/>
    </row>
    <row r="2342" spans="1:1">
      <c r="A2342" s="37"/>
    </row>
    <row r="2343" spans="1:1">
      <c r="A2343" s="37"/>
    </row>
    <row r="2344" spans="1:1">
      <c r="A2344" s="37"/>
    </row>
    <row r="2345" spans="1:1">
      <c r="A2345" s="37"/>
    </row>
    <row r="2346" spans="1:1">
      <c r="A2346" s="37"/>
    </row>
    <row r="2347" spans="1:1">
      <c r="A2347" s="37"/>
    </row>
    <row r="2348" spans="1:1">
      <c r="A2348" s="37"/>
    </row>
    <row r="2349" spans="1:1">
      <c r="A2349" s="37"/>
    </row>
    <row r="2350" spans="1:1">
      <c r="A2350" s="37"/>
    </row>
    <row r="2351" spans="1:1">
      <c r="A2351" s="37"/>
    </row>
    <row r="2352" spans="1:1">
      <c r="A2352" s="37"/>
    </row>
    <row r="2353" spans="1:1">
      <c r="A2353" s="37"/>
    </row>
    <row r="2354" spans="1:1">
      <c r="A2354" s="37"/>
    </row>
    <row r="2355" spans="1:1">
      <c r="A2355" s="37"/>
    </row>
    <row r="2356" spans="1:1">
      <c r="A2356" s="37"/>
    </row>
    <row r="2357" spans="1:1">
      <c r="A2357" s="37"/>
    </row>
    <row r="2358" spans="1:1">
      <c r="A2358" s="37"/>
    </row>
    <row r="2359" spans="1:1">
      <c r="A2359" s="37"/>
    </row>
    <row r="2360" spans="1:1">
      <c r="A2360" s="37"/>
    </row>
    <row r="2361" spans="1:1">
      <c r="A2361" s="37"/>
    </row>
    <row r="2362" spans="1:1">
      <c r="A2362" s="37"/>
    </row>
    <row r="2363" spans="1:1">
      <c r="A2363" s="37"/>
    </row>
    <row r="2364" spans="1:1">
      <c r="A2364" s="37"/>
    </row>
    <row r="2365" spans="1:1">
      <c r="A2365" s="37"/>
    </row>
    <row r="2366" spans="1:1">
      <c r="A2366" s="37"/>
    </row>
    <row r="2367" spans="1:1">
      <c r="A2367" s="37"/>
    </row>
    <row r="2368" spans="1:1">
      <c r="A2368" s="37"/>
    </row>
    <row r="2369" spans="1:1">
      <c r="A2369" s="37"/>
    </row>
    <row r="2370" spans="1:1">
      <c r="A2370" s="37"/>
    </row>
    <row r="2371" spans="1:1">
      <c r="A2371" s="37"/>
    </row>
    <row r="2372" spans="1:1">
      <c r="A2372" s="37"/>
    </row>
    <row r="2373" spans="1:1">
      <c r="A2373" s="37"/>
    </row>
    <row r="2374" spans="1:1">
      <c r="A2374" s="37"/>
    </row>
    <row r="2375" spans="1:1">
      <c r="A2375" s="37"/>
    </row>
    <row r="2376" spans="1:1">
      <c r="A2376" s="37"/>
    </row>
    <row r="2377" spans="1:1">
      <c r="A2377" s="37"/>
    </row>
    <row r="2378" spans="1:1">
      <c r="A2378" s="37"/>
    </row>
    <row r="2379" spans="1:1">
      <c r="A2379" s="37"/>
    </row>
    <row r="2380" spans="1:1">
      <c r="A2380" s="37"/>
    </row>
    <row r="2381" spans="1:1">
      <c r="A2381" s="37"/>
    </row>
    <row r="2382" spans="1:1">
      <c r="A2382" s="37"/>
    </row>
    <row r="2383" spans="1:1">
      <c r="A2383" s="37"/>
    </row>
    <row r="2384" spans="1:1">
      <c r="A2384" s="37"/>
    </row>
    <row r="2385" spans="1:1">
      <c r="A2385" s="37"/>
    </row>
    <row r="2386" spans="1:1">
      <c r="A2386" s="37"/>
    </row>
    <row r="2387" spans="1:1">
      <c r="A2387" s="37"/>
    </row>
    <row r="2388" spans="1:1">
      <c r="A2388" s="37"/>
    </row>
    <row r="2389" spans="1:1">
      <c r="A2389" s="37"/>
    </row>
    <row r="2390" spans="1:1">
      <c r="A2390" s="37"/>
    </row>
    <row r="2391" spans="1:1">
      <c r="A2391" s="37"/>
    </row>
    <row r="2392" spans="1:1">
      <c r="A2392" s="37"/>
    </row>
    <row r="2393" spans="1:1">
      <c r="A2393" s="37"/>
    </row>
    <row r="2394" spans="1:1">
      <c r="A2394" s="37"/>
    </row>
    <row r="2395" spans="1:1">
      <c r="A2395" s="37"/>
    </row>
    <row r="2396" spans="1:1">
      <c r="A2396" s="37"/>
    </row>
    <row r="2397" spans="1:1">
      <c r="A2397" s="37"/>
    </row>
    <row r="2398" spans="1:1">
      <c r="A2398" s="37"/>
    </row>
    <row r="2399" spans="1:1">
      <c r="A2399" s="37"/>
    </row>
    <row r="2400" spans="1:1">
      <c r="A2400" s="37"/>
    </row>
    <row r="2401" spans="1:1">
      <c r="A2401" s="37"/>
    </row>
    <row r="2402" spans="1:1">
      <c r="A2402" s="37"/>
    </row>
    <row r="2403" spans="1:1">
      <c r="A2403" s="37"/>
    </row>
    <row r="2404" spans="1:1">
      <c r="A2404" s="37"/>
    </row>
    <row r="2405" spans="1:1">
      <c r="A2405" s="37"/>
    </row>
    <row r="2406" spans="1:1">
      <c r="A2406" s="37"/>
    </row>
    <row r="2407" spans="1:1">
      <c r="A2407" s="37"/>
    </row>
    <row r="2408" spans="1:1">
      <c r="A2408" s="37"/>
    </row>
    <row r="2409" spans="1:1">
      <c r="A2409" s="37"/>
    </row>
    <row r="2410" spans="1:1">
      <c r="A2410" s="37"/>
    </row>
    <row r="2411" spans="1:1">
      <c r="A2411" s="37"/>
    </row>
    <row r="2412" spans="1:1">
      <c r="A2412" s="37"/>
    </row>
    <row r="2413" spans="1:1">
      <c r="A2413" s="37"/>
    </row>
    <row r="2414" spans="1:1">
      <c r="A2414" s="37"/>
    </row>
    <row r="2415" spans="1:1">
      <c r="A2415" s="37"/>
    </row>
    <row r="2416" spans="1:1">
      <c r="A2416" s="37"/>
    </row>
    <row r="2417" spans="1:1">
      <c r="A2417" s="37"/>
    </row>
    <row r="2418" spans="1:1">
      <c r="A2418" s="37"/>
    </row>
    <row r="2419" spans="1:1">
      <c r="A2419" s="37"/>
    </row>
    <row r="2420" spans="1:1">
      <c r="A2420" s="37"/>
    </row>
    <row r="2421" spans="1:1">
      <c r="A2421" s="37"/>
    </row>
    <row r="2422" spans="1:1">
      <c r="A2422" s="37"/>
    </row>
    <row r="2423" spans="1:1">
      <c r="A2423" s="37"/>
    </row>
    <row r="2424" spans="1:1">
      <c r="A2424" s="37"/>
    </row>
    <row r="2425" spans="1:1">
      <c r="A2425" s="37"/>
    </row>
    <row r="2426" spans="1:1">
      <c r="A2426" s="37"/>
    </row>
    <row r="2427" spans="1:1">
      <c r="A2427" s="37"/>
    </row>
    <row r="2428" spans="1:1">
      <c r="A2428" s="37"/>
    </row>
    <row r="2429" spans="1:1">
      <c r="A2429" s="37"/>
    </row>
    <row r="2430" spans="1:1">
      <c r="A2430" s="37"/>
    </row>
    <row r="2431" spans="1:1">
      <c r="A2431" s="37"/>
    </row>
    <row r="2432" spans="1:1">
      <c r="A2432" s="37"/>
    </row>
    <row r="2433" spans="1:1">
      <c r="A2433" s="37"/>
    </row>
    <row r="2434" spans="1:1">
      <c r="A2434" s="37"/>
    </row>
    <row r="2435" spans="1:1">
      <c r="A2435" s="37"/>
    </row>
    <row r="2436" spans="1:1">
      <c r="A2436" s="37"/>
    </row>
    <row r="2437" spans="1:1">
      <c r="A2437" s="37"/>
    </row>
    <row r="2438" spans="1:1">
      <c r="A2438" s="37"/>
    </row>
    <row r="2439" spans="1:1">
      <c r="A2439" s="37"/>
    </row>
    <row r="2440" spans="1:1">
      <c r="A2440" s="37"/>
    </row>
    <row r="2441" spans="1:1">
      <c r="A2441" s="37"/>
    </row>
    <row r="2442" spans="1:1">
      <c r="A2442" s="37"/>
    </row>
    <row r="2443" spans="1:1">
      <c r="A2443" s="37"/>
    </row>
    <row r="2444" spans="1:1">
      <c r="A2444" s="37"/>
    </row>
    <row r="2445" spans="1:1">
      <c r="A2445" s="37"/>
    </row>
    <row r="2446" spans="1:1">
      <c r="A2446" s="37"/>
    </row>
    <row r="2447" spans="1:1">
      <c r="A2447" s="37"/>
    </row>
    <row r="2448" spans="1:1">
      <c r="A2448" s="37"/>
    </row>
    <row r="2449" spans="1:1">
      <c r="A2449" s="37"/>
    </row>
    <row r="2450" spans="1:1">
      <c r="A2450" s="37"/>
    </row>
    <row r="2451" spans="1:1">
      <c r="A2451" s="37"/>
    </row>
    <row r="2452" spans="1:1">
      <c r="A2452" s="37"/>
    </row>
    <row r="2453" spans="1:1">
      <c r="A2453" s="37"/>
    </row>
    <row r="2454" spans="1:1">
      <c r="A2454" s="37"/>
    </row>
    <row r="2455" spans="1:1">
      <c r="A2455" s="37"/>
    </row>
    <row r="2456" spans="1:1">
      <c r="A2456" s="37"/>
    </row>
    <row r="2457" spans="1:1">
      <c r="A2457" s="37"/>
    </row>
    <row r="2458" spans="1:1">
      <c r="A2458" s="37"/>
    </row>
    <row r="2459" spans="1:1">
      <c r="A2459" s="37"/>
    </row>
    <row r="2460" spans="1:1">
      <c r="A2460" s="37"/>
    </row>
    <row r="2461" spans="1:1">
      <c r="A2461" s="37"/>
    </row>
    <row r="2462" spans="1:1">
      <c r="A2462" s="37"/>
    </row>
    <row r="2463" spans="1:1">
      <c r="A2463" s="37"/>
    </row>
    <row r="2464" spans="1:1">
      <c r="A2464" s="37"/>
    </row>
    <row r="2465" spans="1:1">
      <c r="A2465" s="37"/>
    </row>
    <row r="2466" spans="1:1">
      <c r="A2466" s="37"/>
    </row>
    <row r="2467" spans="1:1">
      <c r="A2467" s="37"/>
    </row>
    <row r="2468" spans="1:1">
      <c r="A2468" s="37"/>
    </row>
    <row r="2469" spans="1:1">
      <c r="A2469" s="37"/>
    </row>
    <row r="2470" spans="1:1">
      <c r="A2470" s="37"/>
    </row>
    <row r="2471" spans="1:1">
      <c r="A2471" s="37"/>
    </row>
    <row r="2472" spans="1:1">
      <c r="A2472" s="37"/>
    </row>
    <row r="2473" spans="1:1">
      <c r="A2473" s="37"/>
    </row>
    <row r="2474" spans="1:1">
      <c r="A2474" s="37"/>
    </row>
    <row r="2475" spans="1:1">
      <c r="A2475" s="37"/>
    </row>
    <row r="2476" spans="1:1">
      <c r="A2476" s="37"/>
    </row>
    <row r="2477" spans="1:1">
      <c r="A2477" s="37"/>
    </row>
    <row r="2478" spans="1:1">
      <c r="A2478" s="37"/>
    </row>
    <row r="2479" spans="1:1">
      <c r="A2479" s="37"/>
    </row>
    <row r="2480" spans="1:1">
      <c r="A2480" s="37"/>
    </row>
    <row r="2481" spans="1:1">
      <c r="A2481" s="37"/>
    </row>
    <row r="2482" spans="1:1">
      <c r="A2482" s="37"/>
    </row>
    <row r="2483" spans="1:1">
      <c r="A2483" s="37"/>
    </row>
    <row r="2484" spans="1:1">
      <c r="A2484" s="37"/>
    </row>
    <row r="2485" spans="1:1">
      <c r="A2485" s="37"/>
    </row>
    <row r="2486" spans="1:1">
      <c r="A2486" s="37"/>
    </row>
    <row r="2487" spans="1:1">
      <c r="A2487" s="37"/>
    </row>
    <row r="2488" spans="1:1">
      <c r="A2488" s="37"/>
    </row>
    <row r="2489" spans="1:1">
      <c r="A2489" s="37"/>
    </row>
    <row r="2490" spans="1:1">
      <c r="A2490" s="37"/>
    </row>
    <row r="2491" spans="1:1">
      <c r="A2491" s="37"/>
    </row>
    <row r="2492" spans="1:1">
      <c r="A2492" s="37"/>
    </row>
    <row r="2493" spans="1:1">
      <c r="A2493" s="37"/>
    </row>
    <row r="2494" spans="1:1">
      <c r="A2494" s="37"/>
    </row>
    <row r="2495" spans="1:1">
      <c r="A2495" s="37"/>
    </row>
    <row r="2496" spans="1:1">
      <c r="A2496" s="37"/>
    </row>
    <row r="2497" spans="1:1">
      <c r="A2497" s="37"/>
    </row>
    <row r="2498" spans="1:1">
      <c r="A2498" s="37"/>
    </row>
    <row r="2499" spans="1:1">
      <c r="A2499" s="37"/>
    </row>
    <row r="2500" spans="1:1">
      <c r="A2500" s="37"/>
    </row>
    <row r="2501" spans="1:1">
      <c r="A2501" s="37"/>
    </row>
    <row r="2502" spans="1:1">
      <c r="A2502" s="37"/>
    </row>
    <row r="2503" spans="1:1">
      <c r="A2503" s="37"/>
    </row>
    <row r="2504" spans="1:1">
      <c r="A2504" s="37"/>
    </row>
    <row r="2505" spans="1:1">
      <c r="A2505" s="37"/>
    </row>
    <row r="2506" spans="1:1">
      <c r="A2506" s="37"/>
    </row>
    <row r="2507" spans="1:1">
      <c r="A2507" s="37"/>
    </row>
    <row r="2508" spans="1:1">
      <c r="A2508" s="37"/>
    </row>
    <row r="2509" spans="1:1">
      <c r="A2509" s="37"/>
    </row>
    <row r="2510" spans="1:1">
      <c r="A2510" s="37"/>
    </row>
    <row r="2511" spans="1:1">
      <c r="A2511" s="37"/>
    </row>
    <row r="2512" spans="1:1">
      <c r="A2512" s="37"/>
    </row>
    <row r="2513" spans="1:1">
      <c r="A2513" s="37"/>
    </row>
    <row r="2514" spans="1:1">
      <c r="A2514" s="37"/>
    </row>
    <row r="2515" spans="1:1">
      <c r="A2515" s="37"/>
    </row>
    <row r="2516" spans="1:1">
      <c r="A2516" s="37"/>
    </row>
    <row r="2517" spans="1:1">
      <c r="A2517" s="37"/>
    </row>
    <row r="2518" spans="1:1">
      <c r="A2518" s="37"/>
    </row>
    <row r="2519" spans="1:1">
      <c r="A2519" s="37"/>
    </row>
    <row r="2520" spans="1:1">
      <c r="A2520" s="37"/>
    </row>
    <row r="2521" spans="1:1">
      <c r="A2521" s="37"/>
    </row>
    <row r="2522" spans="1:1">
      <c r="A2522" s="37"/>
    </row>
    <row r="2523" spans="1:1">
      <c r="A2523" s="37"/>
    </row>
    <row r="2524" spans="1:1">
      <c r="A2524" s="37"/>
    </row>
    <row r="2525" spans="1:1">
      <c r="A2525" s="37"/>
    </row>
    <row r="2526" spans="1:1">
      <c r="A2526" s="37"/>
    </row>
    <row r="2527" spans="1:1">
      <c r="A2527" s="37"/>
    </row>
    <row r="2528" spans="1:1">
      <c r="A2528" s="37"/>
    </row>
    <row r="2529" spans="1:1">
      <c r="A2529" s="37"/>
    </row>
    <row r="2530" spans="1:1">
      <c r="A2530" s="37"/>
    </row>
    <row r="2531" spans="1:1">
      <c r="A2531" s="37"/>
    </row>
    <row r="2532" spans="1:1">
      <c r="A2532" s="37"/>
    </row>
    <row r="2533" spans="1:1">
      <c r="A2533" s="37"/>
    </row>
    <row r="2534" spans="1:1">
      <c r="A2534" s="37"/>
    </row>
    <row r="2535" spans="1:1">
      <c r="A2535" s="37"/>
    </row>
    <row r="2536" spans="1:1">
      <c r="A2536" s="37"/>
    </row>
    <row r="2537" spans="1:1">
      <c r="A2537" s="37"/>
    </row>
    <row r="2538" spans="1:1">
      <c r="A2538" s="37"/>
    </row>
    <row r="2539" spans="1:1">
      <c r="A2539" s="37"/>
    </row>
    <row r="2540" spans="1:1">
      <c r="A2540" s="37"/>
    </row>
    <row r="2541" spans="1:1">
      <c r="A2541" s="37"/>
    </row>
    <row r="2542" spans="1:1">
      <c r="A2542" s="37"/>
    </row>
    <row r="2543" spans="1:1">
      <c r="A2543" s="37"/>
    </row>
    <row r="2544" spans="1:1">
      <c r="A2544" s="37"/>
    </row>
    <row r="2545" spans="1:1">
      <c r="A2545" s="37"/>
    </row>
    <row r="2546" spans="1:1">
      <c r="A2546" s="37"/>
    </row>
    <row r="2547" spans="1:1">
      <c r="A2547" s="37"/>
    </row>
    <row r="2548" spans="1:1">
      <c r="A2548" s="37"/>
    </row>
    <row r="2549" spans="1:1">
      <c r="A2549" s="37"/>
    </row>
    <row r="2550" spans="1:1">
      <c r="A2550" s="37"/>
    </row>
    <row r="2551" spans="1:1">
      <c r="A2551" s="37"/>
    </row>
    <row r="2552" spans="1:1">
      <c r="A2552" s="37"/>
    </row>
    <row r="2553" spans="1:1">
      <c r="A2553" s="37"/>
    </row>
    <row r="2554" spans="1:1">
      <c r="A2554" s="37"/>
    </row>
    <row r="2555" spans="1:1">
      <c r="A2555" s="37"/>
    </row>
    <row r="2556" spans="1:1">
      <c r="A2556" s="37"/>
    </row>
    <row r="2557" spans="1:1">
      <c r="A2557" s="37"/>
    </row>
    <row r="2558" spans="1:1">
      <c r="A2558" s="37"/>
    </row>
    <row r="2559" spans="1:1">
      <c r="A2559" s="37"/>
    </row>
    <row r="2560" spans="1:1">
      <c r="A2560" s="37"/>
    </row>
    <row r="2561" spans="1:1">
      <c r="A2561" s="37"/>
    </row>
    <row r="2562" spans="1:1">
      <c r="A2562" s="37"/>
    </row>
    <row r="2563" spans="1:1">
      <c r="A2563" s="37"/>
    </row>
    <row r="2564" spans="1:1">
      <c r="A2564" s="37"/>
    </row>
    <row r="2565" spans="1:1">
      <c r="A2565" s="37"/>
    </row>
    <row r="2566" spans="1:1">
      <c r="A2566" s="37"/>
    </row>
    <row r="2567" spans="1:1">
      <c r="A2567" s="37"/>
    </row>
    <row r="2568" spans="1:1">
      <c r="A2568" s="37"/>
    </row>
    <row r="2569" spans="1:1">
      <c r="A2569" s="37"/>
    </row>
    <row r="2570" spans="1:1">
      <c r="A2570" s="37"/>
    </row>
    <row r="2571" spans="1:1">
      <c r="A2571" s="37"/>
    </row>
    <row r="2572" spans="1:1">
      <c r="A2572" s="37"/>
    </row>
    <row r="2573" spans="1:1">
      <c r="A2573" s="37"/>
    </row>
    <row r="2574" spans="1:1">
      <c r="A2574" s="37"/>
    </row>
    <row r="2575" spans="1:1">
      <c r="A2575" s="37"/>
    </row>
    <row r="2576" spans="1:1">
      <c r="A2576" s="37"/>
    </row>
    <row r="2577" spans="1:1">
      <c r="A2577" s="37"/>
    </row>
    <row r="2578" spans="1:1">
      <c r="A2578" s="37"/>
    </row>
    <row r="2579" spans="1:1">
      <c r="A2579" s="37"/>
    </row>
    <row r="2580" spans="1:1">
      <c r="A2580" s="37"/>
    </row>
    <row r="2581" spans="1:1">
      <c r="A2581" s="37"/>
    </row>
    <row r="2582" spans="1:1">
      <c r="A2582" s="37"/>
    </row>
    <row r="2583" spans="1:1">
      <c r="A2583" s="37"/>
    </row>
    <row r="2584" spans="1:1">
      <c r="A2584" s="37"/>
    </row>
    <row r="2585" spans="1:1">
      <c r="A2585" s="37"/>
    </row>
    <row r="2586" spans="1:1">
      <c r="A2586" s="37"/>
    </row>
    <row r="2587" spans="1:1">
      <c r="A2587" s="37"/>
    </row>
    <row r="2588" spans="1:1">
      <c r="A2588" s="37"/>
    </row>
    <row r="2589" spans="1:1">
      <c r="A2589" s="37"/>
    </row>
    <row r="2590" spans="1:1">
      <c r="A2590" s="37"/>
    </row>
    <row r="2591" spans="1:1">
      <c r="A2591" s="37"/>
    </row>
    <row r="2592" spans="1:1">
      <c r="A2592" s="37"/>
    </row>
    <row r="2593" spans="1:1">
      <c r="A2593" s="37"/>
    </row>
    <row r="2594" spans="1:1">
      <c r="A2594" s="37"/>
    </row>
    <row r="2595" spans="1:1">
      <c r="A2595" s="37"/>
    </row>
    <row r="2596" spans="1:1">
      <c r="A2596" s="37"/>
    </row>
    <row r="2597" spans="1:1">
      <c r="A2597" s="37"/>
    </row>
    <row r="2598" spans="1:1">
      <c r="A2598" s="37"/>
    </row>
    <row r="2599" spans="1:1">
      <c r="A2599" s="37"/>
    </row>
    <row r="2600" spans="1:1">
      <c r="A2600" s="37"/>
    </row>
    <row r="2601" spans="1:1">
      <c r="A2601" s="37"/>
    </row>
    <row r="2602" spans="1:1">
      <c r="A2602" s="37"/>
    </row>
    <row r="2603" spans="1:1">
      <c r="A2603" s="37"/>
    </row>
    <row r="2604" spans="1:1">
      <c r="A2604" s="37"/>
    </row>
    <row r="2605" spans="1:1">
      <c r="A2605" s="37"/>
    </row>
    <row r="2606" spans="1:1">
      <c r="A2606" s="37"/>
    </row>
    <row r="2607" spans="1:1">
      <c r="A2607" s="37"/>
    </row>
    <row r="2608" spans="1:1">
      <c r="A2608" s="37"/>
    </row>
    <row r="2609" spans="1:1">
      <c r="A2609" s="37"/>
    </row>
    <row r="2610" spans="1:1">
      <c r="A2610" s="37"/>
    </row>
    <row r="2611" spans="1:1">
      <c r="A2611" s="37"/>
    </row>
    <row r="2612" spans="1:1">
      <c r="A2612" s="37"/>
    </row>
    <row r="2613" spans="1:1">
      <c r="A2613" s="37"/>
    </row>
    <row r="2614" spans="1:1">
      <c r="A2614" s="37"/>
    </row>
    <row r="2615" spans="1:1">
      <c r="A2615" s="37"/>
    </row>
    <row r="2616" spans="1:1">
      <c r="A2616" s="37"/>
    </row>
    <row r="2617" spans="1:1">
      <c r="A2617" s="37"/>
    </row>
    <row r="2618" spans="1:1">
      <c r="A2618" s="37"/>
    </row>
    <row r="2619" spans="1:1">
      <c r="A2619" s="37"/>
    </row>
    <row r="2620" spans="1:1">
      <c r="A2620" s="37"/>
    </row>
    <row r="2621" spans="1:1">
      <c r="A2621" s="37"/>
    </row>
    <row r="2622" spans="1:1">
      <c r="A2622" s="37"/>
    </row>
    <row r="2623" spans="1:1">
      <c r="A2623" s="37"/>
    </row>
    <row r="2624" spans="1:1">
      <c r="A2624" s="37"/>
    </row>
    <row r="2625" spans="1:1">
      <c r="A2625" s="37"/>
    </row>
    <row r="2626" spans="1:1">
      <c r="A2626" s="37"/>
    </row>
    <row r="2627" spans="1:1">
      <c r="A2627" s="37"/>
    </row>
    <row r="2628" spans="1:1">
      <c r="A2628" s="37"/>
    </row>
    <row r="2629" spans="1:1">
      <c r="A2629" s="37"/>
    </row>
    <row r="2630" spans="1:1">
      <c r="A2630" s="37"/>
    </row>
    <row r="2631" spans="1:1">
      <c r="A2631" s="37"/>
    </row>
    <row r="2632" spans="1:1">
      <c r="A2632" s="37"/>
    </row>
    <row r="2633" spans="1:1">
      <c r="A2633" s="37"/>
    </row>
    <row r="2634" spans="1:1">
      <c r="A2634" s="37"/>
    </row>
    <row r="2635" spans="1:1">
      <c r="A2635" s="37"/>
    </row>
    <row r="2636" spans="1:1">
      <c r="A2636" s="37"/>
    </row>
    <row r="2637" spans="1:1">
      <c r="A2637" s="37"/>
    </row>
    <row r="2638" spans="1:1">
      <c r="A2638" s="37"/>
    </row>
    <row r="2639" spans="1:1">
      <c r="A2639" s="37"/>
    </row>
    <row r="2640" spans="1:1">
      <c r="A2640" s="37"/>
    </row>
    <row r="2641" spans="1:1">
      <c r="A2641" s="37"/>
    </row>
    <row r="2642" spans="1:1">
      <c r="A2642" s="37"/>
    </row>
    <row r="2643" spans="1:1">
      <c r="A2643" s="37"/>
    </row>
    <row r="2644" spans="1:1">
      <c r="A2644" s="37"/>
    </row>
    <row r="2645" spans="1:1">
      <c r="A2645" s="37"/>
    </row>
    <row r="2646" spans="1:1">
      <c r="A2646" s="37"/>
    </row>
    <row r="2647" spans="1:1">
      <c r="A2647" s="37"/>
    </row>
    <row r="2648" spans="1:1">
      <c r="A2648" s="37"/>
    </row>
    <row r="2649" spans="1:1">
      <c r="A2649" s="37"/>
    </row>
    <row r="2650" spans="1:1">
      <c r="A2650" s="37"/>
    </row>
    <row r="2651" spans="1:1">
      <c r="A2651" s="37"/>
    </row>
    <row r="2652" spans="1:1">
      <c r="A2652" s="37"/>
    </row>
    <row r="2653" spans="1:1">
      <c r="A2653" s="37"/>
    </row>
    <row r="2654" spans="1:1">
      <c r="A2654" s="37"/>
    </row>
    <row r="2655" spans="1:1">
      <c r="A2655" s="37"/>
    </row>
    <row r="2656" spans="1:1">
      <c r="A2656" s="37"/>
    </row>
    <row r="2657" spans="1:1">
      <c r="A2657" s="37"/>
    </row>
    <row r="2658" spans="1:1">
      <c r="A2658" s="37"/>
    </row>
    <row r="2659" spans="1:1">
      <c r="A2659" s="37"/>
    </row>
    <row r="2660" spans="1:1">
      <c r="A2660" s="37"/>
    </row>
    <row r="2661" spans="1:1">
      <c r="A2661" s="37"/>
    </row>
    <row r="2662" spans="1:1">
      <c r="A2662" s="37"/>
    </row>
    <row r="2663" spans="1:1">
      <c r="A2663" s="37"/>
    </row>
    <row r="2664" spans="1:1">
      <c r="A2664" s="37"/>
    </row>
    <row r="2665" spans="1:1">
      <c r="A2665" s="37"/>
    </row>
    <row r="2666" spans="1:1">
      <c r="A2666" s="37"/>
    </row>
    <row r="2667" spans="1:1">
      <c r="A2667" s="37"/>
    </row>
    <row r="2668" spans="1:1">
      <c r="A2668" s="37"/>
    </row>
    <row r="2669" spans="1:1">
      <c r="A2669" s="37"/>
    </row>
    <row r="2670" spans="1:1">
      <c r="A2670" s="37"/>
    </row>
    <row r="2671" spans="1:1">
      <c r="A2671" s="37"/>
    </row>
    <row r="2672" spans="1:1">
      <c r="A2672" s="37"/>
    </row>
    <row r="2673" spans="1:1">
      <c r="A2673" s="37"/>
    </row>
    <row r="2674" spans="1:1">
      <c r="A2674" s="37"/>
    </row>
    <row r="2675" spans="1:1">
      <c r="A2675" s="37"/>
    </row>
    <row r="2676" spans="1:1">
      <c r="A2676" s="37"/>
    </row>
    <row r="2677" spans="1:1">
      <c r="A2677" s="37"/>
    </row>
    <row r="2678" spans="1:1">
      <c r="A2678" s="37"/>
    </row>
    <row r="2679" spans="1:1">
      <c r="A2679" s="37"/>
    </row>
    <row r="2680" spans="1:1">
      <c r="A2680" s="37"/>
    </row>
    <row r="2681" spans="1:1">
      <c r="A2681" s="37"/>
    </row>
    <row r="2682" spans="1:1">
      <c r="A2682" s="37"/>
    </row>
    <row r="2683" spans="1:1">
      <c r="A2683" s="37"/>
    </row>
    <row r="2684" spans="1:1">
      <c r="A2684" s="37"/>
    </row>
    <row r="2685" spans="1:1">
      <c r="A2685" s="37"/>
    </row>
    <row r="2686" spans="1:1">
      <c r="A2686" s="37"/>
    </row>
    <row r="2687" spans="1:1">
      <c r="A2687" s="37"/>
    </row>
    <row r="2688" spans="1:1">
      <c r="A2688" s="37"/>
    </row>
    <row r="2689" spans="1:1">
      <c r="A2689" s="37"/>
    </row>
    <row r="2690" spans="1:1">
      <c r="A2690" s="37"/>
    </row>
    <row r="2691" spans="1:1">
      <c r="A2691" s="37"/>
    </row>
    <row r="2692" spans="1:1">
      <c r="A2692" s="37"/>
    </row>
    <row r="2693" spans="1:1">
      <c r="A2693" s="37"/>
    </row>
    <row r="2694" spans="1:1">
      <c r="A2694" s="37"/>
    </row>
    <row r="2695" spans="1:1">
      <c r="A2695" s="37"/>
    </row>
    <row r="2696" spans="1:1">
      <c r="A2696" s="37"/>
    </row>
    <row r="2697" spans="1:1">
      <c r="A2697" s="37"/>
    </row>
    <row r="2698" spans="1:1">
      <c r="A2698" s="37"/>
    </row>
    <row r="2699" spans="1:1">
      <c r="A2699" s="37"/>
    </row>
    <row r="2700" spans="1:1">
      <c r="A2700" s="37"/>
    </row>
    <row r="2701" spans="1:1">
      <c r="A2701" s="37"/>
    </row>
    <row r="2702" spans="1:1">
      <c r="A2702" s="37"/>
    </row>
    <row r="2703" spans="1:1">
      <c r="A2703" s="37"/>
    </row>
    <row r="2704" spans="1:1">
      <c r="A2704" s="37"/>
    </row>
    <row r="2705" spans="1:1">
      <c r="A2705" s="37"/>
    </row>
    <row r="2706" spans="1:1">
      <c r="A2706" s="37"/>
    </row>
    <row r="2707" spans="1:1">
      <c r="A2707" s="37"/>
    </row>
    <row r="2708" spans="1:1">
      <c r="A2708" s="37"/>
    </row>
    <row r="2709" spans="1:1">
      <c r="A2709" s="37"/>
    </row>
    <row r="2710" spans="1:1">
      <c r="A2710" s="37"/>
    </row>
    <row r="2711" spans="1:1">
      <c r="A2711" s="37"/>
    </row>
    <row r="2712" spans="1:1">
      <c r="A2712" s="37"/>
    </row>
    <row r="2713" spans="1:1">
      <c r="A2713" s="37"/>
    </row>
    <row r="2714" spans="1:1">
      <c r="A2714" s="37"/>
    </row>
    <row r="2715" spans="1:1">
      <c r="A2715" s="37"/>
    </row>
    <row r="2716" spans="1:1">
      <c r="A2716" s="37"/>
    </row>
    <row r="2717" spans="1:1">
      <c r="A2717" s="37"/>
    </row>
    <row r="2718" spans="1:1">
      <c r="A2718" s="37"/>
    </row>
    <row r="2719" spans="1:1">
      <c r="A2719" s="37"/>
    </row>
    <row r="2720" spans="1:1">
      <c r="A2720" s="37"/>
    </row>
    <row r="2721" spans="1:1">
      <c r="A2721" s="37"/>
    </row>
    <row r="2722" spans="1:1">
      <c r="A2722" s="37"/>
    </row>
    <row r="2723" spans="1:1">
      <c r="A2723" s="37"/>
    </row>
    <row r="2724" spans="1:1">
      <c r="A2724" s="37"/>
    </row>
    <row r="2725" spans="1:1">
      <c r="A2725" s="37"/>
    </row>
    <row r="2726" spans="1:1">
      <c r="A2726" s="37"/>
    </row>
    <row r="2727" spans="1:1">
      <c r="A2727" s="37"/>
    </row>
    <row r="2728" spans="1:1">
      <c r="A2728" s="37"/>
    </row>
    <row r="2729" spans="1:1">
      <c r="A2729" s="37"/>
    </row>
    <row r="2730" spans="1:1">
      <c r="A2730" s="37"/>
    </row>
    <row r="2731" spans="1:1">
      <c r="A2731" s="37"/>
    </row>
    <row r="2732" spans="1:1">
      <c r="A2732" s="37"/>
    </row>
    <row r="2733" spans="1:1">
      <c r="A2733" s="37"/>
    </row>
    <row r="2734" spans="1:1">
      <c r="A2734" s="37"/>
    </row>
    <row r="2735" spans="1:1">
      <c r="A2735" s="37"/>
    </row>
    <row r="2736" spans="1:1">
      <c r="A2736" s="37"/>
    </row>
    <row r="2737" spans="1:1">
      <c r="A2737" s="37"/>
    </row>
    <row r="2738" spans="1:1">
      <c r="A2738" s="37"/>
    </row>
    <row r="2739" spans="1:1">
      <c r="A2739" s="37"/>
    </row>
    <row r="2740" spans="1:1">
      <c r="A2740" s="37"/>
    </row>
    <row r="2741" spans="1:1">
      <c r="A2741" s="37"/>
    </row>
    <row r="2742" spans="1:1">
      <c r="A2742" s="37"/>
    </row>
    <row r="2743" spans="1:1">
      <c r="A2743" s="37"/>
    </row>
    <row r="2744" spans="1:1">
      <c r="A2744" s="37"/>
    </row>
    <row r="2745" spans="1:1">
      <c r="A2745" s="37"/>
    </row>
    <row r="2746" spans="1:1">
      <c r="A2746" s="37"/>
    </row>
    <row r="2747" spans="1:1">
      <c r="A2747" s="37"/>
    </row>
    <row r="2748" spans="1:1">
      <c r="A2748" s="37"/>
    </row>
    <row r="2749" spans="1:1">
      <c r="A2749" s="37"/>
    </row>
    <row r="2750" spans="1:1">
      <c r="A2750" s="37"/>
    </row>
    <row r="2751" spans="1:1">
      <c r="A2751" s="37"/>
    </row>
    <row r="2752" spans="1:1">
      <c r="A2752" s="37"/>
    </row>
    <row r="2753" spans="1:1">
      <c r="A2753" s="37"/>
    </row>
    <row r="2754" spans="1:1">
      <c r="A2754" s="37"/>
    </row>
    <row r="2755" spans="1:1">
      <c r="A2755" s="37"/>
    </row>
    <row r="2756" spans="1:1">
      <c r="A2756" s="37"/>
    </row>
    <row r="2757" spans="1:1">
      <c r="A2757" s="37"/>
    </row>
    <row r="2758" spans="1:1">
      <c r="A2758" s="37"/>
    </row>
    <row r="2759" spans="1:1">
      <c r="A2759" s="37"/>
    </row>
    <row r="2760" spans="1:1">
      <c r="A2760" s="37"/>
    </row>
    <row r="2761" spans="1:1">
      <c r="A2761" s="37"/>
    </row>
    <row r="2762" spans="1:1">
      <c r="A2762" s="37"/>
    </row>
    <row r="2763" spans="1:1">
      <c r="A2763" s="37"/>
    </row>
    <row r="2764" spans="1:1">
      <c r="A2764" s="37"/>
    </row>
    <row r="2765" spans="1:1">
      <c r="A2765" s="37"/>
    </row>
    <row r="2766" spans="1:1">
      <c r="A2766" s="37"/>
    </row>
    <row r="2767" spans="1:1">
      <c r="A2767" s="37"/>
    </row>
    <row r="2768" spans="1:1">
      <c r="A2768" s="37"/>
    </row>
    <row r="2769" spans="1:1">
      <c r="A2769" s="37"/>
    </row>
    <row r="2770" spans="1:1">
      <c r="A2770" s="37"/>
    </row>
    <row r="2771" spans="1:1">
      <c r="A2771" s="37"/>
    </row>
    <row r="2772" spans="1:1">
      <c r="A2772" s="37"/>
    </row>
    <row r="2773" spans="1:1">
      <c r="A2773" s="37"/>
    </row>
    <row r="2774" spans="1:1">
      <c r="A2774" s="37"/>
    </row>
    <row r="2775" spans="1:1">
      <c r="A2775" s="37"/>
    </row>
    <row r="2776" spans="1:1">
      <c r="A2776" s="37"/>
    </row>
    <row r="2777" spans="1:1">
      <c r="A2777" s="37"/>
    </row>
    <row r="2778" spans="1:1">
      <c r="A2778" s="37"/>
    </row>
    <row r="2779" spans="1:1">
      <c r="A2779" s="37"/>
    </row>
    <row r="2780" spans="1:1">
      <c r="A2780" s="37"/>
    </row>
    <row r="2781" spans="1:1">
      <c r="A2781" s="37"/>
    </row>
    <row r="2782" spans="1:1">
      <c r="A2782" s="37"/>
    </row>
    <row r="2783" spans="1:1">
      <c r="A2783" s="37"/>
    </row>
    <row r="2784" spans="1:1">
      <c r="A2784" s="37"/>
    </row>
    <row r="2785" spans="1:1">
      <c r="A2785" s="37"/>
    </row>
    <row r="2786" spans="1:1">
      <c r="A2786" s="37"/>
    </row>
    <row r="2787" spans="1:1">
      <c r="A2787" s="37"/>
    </row>
    <row r="2788" spans="1:1">
      <c r="A2788" s="37"/>
    </row>
    <row r="2789" spans="1:1">
      <c r="A2789" s="37"/>
    </row>
    <row r="2790" spans="1:1">
      <c r="A2790" s="37"/>
    </row>
    <row r="2791" spans="1:1">
      <c r="A2791" s="37"/>
    </row>
    <row r="2792" spans="1:1">
      <c r="A2792" s="37"/>
    </row>
    <row r="2793" spans="1:1">
      <c r="A2793" s="37"/>
    </row>
    <row r="2794" spans="1:1">
      <c r="A2794" s="37"/>
    </row>
    <row r="2795" spans="1:1">
      <c r="A2795" s="37"/>
    </row>
    <row r="2796" spans="1:1">
      <c r="A2796" s="37"/>
    </row>
    <row r="2797" spans="1:1">
      <c r="A2797" s="37"/>
    </row>
    <row r="2798" spans="1:1">
      <c r="A2798" s="37"/>
    </row>
    <row r="2799" spans="1:1">
      <c r="A2799" s="37"/>
    </row>
    <row r="2800" spans="1:1">
      <c r="A2800" s="37"/>
    </row>
    <row r="2801" spans="1:1">
      <c r="A2801" s="37"/>
    </row>
    <row r="2802" spans="1:1">
      <c r="A2802" s="37"/>
    </row>
    <row r="2803" spans="1:1">
      <c r="A2803" s="37"/>
    </row>
    <row r="2804" spans="1:1">
      <c r="A2804" s="37"/>
    </row>
    <row r="2805" spans="1:1">
      <c r="A2805" s="37"/>
    </row>
    <row r="2806" spans="1:1">
      <c r="A2806" s="37"/>
    </row>
    <row r="2807" spans="1:1">
      <c r="A2807" s="37"/>
    </row>
    <row r="2808" spans="1:1">
      <c r="A2808" s="37"/>
    </row>
    <row r="2809" spans="1:1">
      <c r="A2809" s="37"/>
    </row>
    <row r="2810" spans="1:1">
      <c r="A2810" s="37"/>
    </row>
    <row r="2811" spans="1:1">
      <c r="A2811" s="37"/>
    </row>
    <row r="2812" spans="1:1">
      <c r="A2812" s="37"/>
    </row>
    <row r="2813" spans="1:1">
      <c r="A2813" s="37"/>
    </row>
    <row r="2814" spans="1:1">
      <c r="A2814" s="37"/>
    </row>
    <row r="2815" spans="1:1">
      <c r="A2815" s="37"/>
    </row>
    <row r="2816" spans="1:1">
      <c r="A2816" s="37"/>
    </row>
    <row r="2817" spans="1:1">
      <c r="A2817" s="37"/>
    </row>
    <row r="2818" spans="1:1">
      <c r="A2818" s="37"/>
    </row>
    <row r="2819" spans="1:1">
      <c r="A2819" s="37"/>
    </row>
    <row r="2820" spans="1:1">
      <c r="A2820" s="37"/>
    </row>
    <row r="2821" spans="1:1">
      <c r="A2821" s="37"/>
    </row>
    <row r="2822" spans="1:1">
      <c r="A2822" s="37"/>
    </row>
    <row r="2823" spans="1:1">
      <c r="A2823" s="37"/>
    </row>
    <row r="2824" spans="1:1">
      <c r="A2824" s="37"/>
    </row>
    <row r="2825" spans="1:1">
      <c r="A2825" s="37"/>
    </row>
    <row r="2826" spans="1:1">
      <c r="A2826" s="37"/>
    </row>
    <row r="2827" spans="1:1">
      <c r="A2827" s="37"/>
    </row>
    <row r="2828" spans="1:1">
      <c r="A2828" s="37"/>
    </row>
    <row r="2829" spans="1:1">
      <c r="A2829" s="37"/>
    </row>
    <row r="2830" spans="1:1">
      <c r="A2830" s="37"/>
    </row>
    <row r="2831" spans="1:1">
      <c r="A2831" s="37"/>
    </row>
    <row r="2832" spans="1:1">
      <c r="A2832" s="37"/>
    </row>
    <row r="2833" spans="1:1">
      <c r="A2833" s="37"/>
    </row>
    <row r="2834" spans="1:1">
      <c r="A2834" s="37"/>
    </row>
    <row r="2835" spans="1:1">
      <c r="A2835" s="37"/>
    </row>
    <row r="2836" spans="1:1">
      <c r="A2836" s="37"/>
    </row>
    <row r="2837" spans="1:1">
      <c r="A2837" s="37"/>
    </row>
    <row r="2838" spans="1:1">
      <c r="A2838" s="37"/>
    </row>
    <row r="2839" spans="1:1">
      <c r="A2839" s="37"/>
    </row>
    <row r="2840" spans="1:1">
      <c r="A2840" s="37"/>
    </row>
    <row r="2841" spans="1:1">
      <c r="A2841" s="37"/>
    </row>
    <row r="2842" spans="1:1">
      <c r="A2842" s="37"/>
    </row>
    <row r="2843" spans="1:1">
      <c r="A2843" s="37"/>
    </row>
    <row r="2844" spans="1:1">
      <c r="A2844" s="37"/>
    </row>
    <row r="2845" spans="1:1">
      <c r="A2845" s="37"/>
    </row>
    <row r="2846" spans="1:1">
      <c r="A2846" s="37"/>
    </row>
    <row r="2847" spans="1:1">
      <c r="A2847" s="37"/>
    </row>
    <row r="2848" spans="1:1">
      <c r="A2848" s="37"/>
    </row>
    <row r="2849" spans="1:1">
      <c r="A2849" s="37"/>
    </row>
    <row r="2850" spans="1:1">
      <c r="A2850" s="37"/>
    </row>
    <row r="2851" spans="1:1">
      <c r="A2851" s="37"/>
    </row>
    <row r="2852" spans="1:1">
      <c r="A2852" s="37"/>
    </row>
    <row r="2853" spans="1:1">
      <c r="A2853" s="37"/>
    </row>
    <row r="2854" spans="1:1">
      <c r="A2854" s="37"/>
    </row>
    <row r="2855" spans="1:1">
      <c r="A2855" s="37"/>
    </row>
    <row r="2856" spans="1:1">
      <c r="A2856" s="37"/>
    </row>
    <row r="2857" spans="1:1">
      <c r="A2857" s="37"/>
    </row>
    <row r="2858" spans="1:1">
      <c r="A2858" s="37"/>
    </row>
    <row r="2859" spans="1:1">
      <c r="A2859" s="37"/>
    </row>
    <row r="2860" spans="1:1">
      <c r="A2860" s="37"/>
    </row>
    <row r="2861" spans="1:1">
      <c r="A2861" s="37"/>
    </row>
    <row r="2862" spans="1:1">
      <c r="A2862" s="37"/>
    </row>
    <row r="2863" spans="1:1">
      <c r="A2863" s="37"/>
    </row>
    <row r="2864" spans="1:1">
      <c r="A2864" s="37"/>
    </row>
    <row r="2865" spans="1:1">
      <c r="A2865" s="37"/>
    </row>
    <row r="2866" spans="1:1">
      <c r="A2866" s="37"/>
    </row>
    <row r="2867" spans="1:1">
      <c r="A2867" s="37"/>
    </row>
    <row r="2868" spans="1:1">
      <c r="A2868" s="37"/>
    </row>
    <row r="2869" spans="1:1">
      <c r="A2869" s="37"/>
    </row>
    <row r="2870" spans="1:1">
      <c r="A2870" s="37"/>
    </row>
    <row r="2871" spans="1:1">
      <c r="A2871" s="37"/>
    </row>
    <row r="2872" spans="1:1">
      <c r="A2872" s="37"/>
    </row>
    <row r="2873" spans="1:1">
      <c r="A2873" s="37"/>
    </row>
    <row r="2874" spans="1:1">
      <c r="A2874" s="37"/>
    </row>
    <row r="2875" spans="1:1">
      <c r="A2875" s="37"/>
    </row>
    <row r="2876" spans="1:1">
      <c r="A2876" s="37"/>
    </row>
    <row r="2877" spans="1:1">
      <c r="A2877" s="37"/>
    </row>
    <row r="2878" spans="1:1">
      <c r="A2878" s="37"/>
    </row>
    <row r="2879" spans="1:1">
      <c r="A2879" s="37"/>
    </row>
    <row r="2880" spans="1:1">
      <c r="A2880" s="37"/>
    </row>
    <row r="2881" spans="1:1">
      <c r="A2881" s="37"/>
    </row>
    <row r="2882" spans="1:1">
      <c r="A2882" s="37"/>
    </row>
    <row r="2883" spans="1:1">
      <c r="A2883" s="37"/>
    </row>
    <row r="2884" spans="1:1">
      <c r="A2884" s="37"/>
    </row>
    <row r="2885" spans="1:1">
      <c r="A2885" s="37"/>
    </row>
    <row r="2886" spans="1:1">
      <c r="A2886" s="37"/>
    </row>
    <row r="2887" spans="1:1">
      <c r="A2887" s="37"/>
    </row>
    <row r="2888" spans="1:1">
      <c r="A2888" s="37"/>
    </row>
    <row r="2889" spans="1:1">
      <c r="A2889" s="37"/>
    </row>
    <row r="2890" spans="1:1">
      <c r="A2890" s="37"/>
    </row>
    <row r="2891" spans="1:1">
      <c r="A2891" s="37"/>
    </row>
    <row r="2892" spans="1:1">
      <c r="A2892" s="37"/>
    </row>
    <row r="2893" spans="1:1">
      <c r="A2893" s="37"/>
    </row>
    <row r="2894" spans="1:1">
      <c r="A2894" s="37"/>
    </row>
    <row r="2895" spans="1:1">
      <c r="A2895" s="37"/>
    </row>
    <row r="2896" spans="1:1">
      <c r="A2896" s="37"/>
    </row>
    <row r="2897" spans="1:1">
      <c r="A2897" s="37"/>
    </row>
    <row r="2898" spans="1:1">
      <c r="A2898" s="37"/>
    </row>
    <row r="2899" spans="1:1">
      <c r="A2899" s="37"/>
    </row>
    <row r="2900" spans="1:1">
      <c r="A2900" s="37"/>
    </row>
    <row r="2901" spans="1:1">
      <c r="A2901" s="37"/>
    </row>
    <row r="2902" spans="1:1">
      <c r="A2902" s="37"/>
    </row>
    <row r="2903" spans="1:1">
      <c r="A2903" s="37"/>
    </row>
    <row r="2904" spans="1:1">
      <c r="A2904" s="37"/>
    </row>
    <row r="2905" spans="1:1">
      <c r="A2905" s="37"/>
    </row>
    <row r="2906" spans="1:1">
      <c r="A2906" s="37"/>
    </row>
    <row r="2907" spans="1:1">
      <c r="A2907" s="37"/>
    </row>
    <row r="2908" spans="1:1">
      <c r="A2908" s="37"/>
    </row>
    <row r="2909" spans="1:1">
      <c r="A2909" s="37"/>
    </row>
    <row r="2910" spans="1:1">
      <c r="A2910" s="37"/>
    </row>
    <row r="2911" spans="1:1">
      <c r="A2911" s="37"/>
    </row>
    <row r="2912" spans="1:1">
      <c r="A2912" s="37"/>
    </row>
    <row r="2913" spans="1:1">
      <c r="A2913" s="37"/>
    </row>
    <row r="2914" spans="1:1">
      <c r="A2914" s="37"/>
    </row>
    <row r="2915" spans="1:1">
      <c r="A2915" s="37"/>
    </row>
    <row r="2916" spans="1:1">
      <c r="A2916" s="37"/>
    </row>
    <row r="2917" spans="1:1">
      <c r="A2917" s="37"/>
    </row>
    <row r="2918" spans="1:1">
      <c r="A2918" s="37"/>
    </row>
    <row r="2919" spans="1:1">
      <c r="A2919" s="37"/>
    </row>
    <row r="2920" spans="1:1">
      <c r="A2920" s="37"/>
    </row>
    <row r="2921" spans="1:1">
      <c r="A2921" s="37"/>
    </row>
    <row r="2922" spans="1:1">
      <c r="A2922" s="37"/>
    </row>
    <row r="2923" spans="1:1">
      <c r="A2923" s="37"/>
    </row>
    <row r="2924" spans="1:1">
      <c r="A2924" s="37"/>
    </row>
    <row r="2925" spans="1:1">
      <c r="A2925" s="37"/>
    </row>
    <row r="2926" spans="1:1">
      <c r="A2926" s="37"/>
    </row>
    <row r="2927" spans="1:1">
      <c r="A2927" s="37"/>
    </row>
    <row r="2928" spans="1:1">
      <c r="A2928" s="37"/>
    </row>
    <row r="2929" spans="1:1">
      <c r="A2929" s="37"/>
    </row>
    <row r="2930" spans="1:1">
      <c r="A2930" s="37"/>
    </row>
    <row r="2931" spans="1:1">
      <c r="A2931" s="37"/>
    </row>
    <row r="2932" spans="1:1">
      <c r="A2932" s="37"/>
    </row>
    <row r="2933" spans="1:1">
      <c r="A2933" s="37"/>
    </row>
    <row r="2934" spans="1:1">
      <c r="A2934" s="37"/>
    </row>
    <row r="2935" spans="1:1">
      <c r="A2935" s="37"/>
    </row>
    <row r="2936" spans="1:1">
      <c r="A2936" s="37"/>
    </row>
    <row r="2937" spans="1:1">
      <c r="A2937" s="37"/>
    </row>
    <row r="2938" spans="1:1">
      <c r="A2938" s="37"/>
    </row>
    <row r="2939" spans="1:1">
      <c r="A2939" s="37"/>
    </row>
    <row r="2940" spans="1:1">
      <c r="A2940" s="37"/>
    </row>
    <row r="2941" spans="1:1">
      <c r="A2941" s="37"/>
    </row>
    <row r="2942" spans="1:1">
      <c r="A2942" s="37"/>
    </row>
    <row r="2943" spans="1:1">
      <c r="A2943" s="37"/>
    </row>
    <row r="2944" spans="1:1">
      <c r="A2944" s="37"/>
    </row>
    <row r="2945" spans="1:1">
      <c r="A2945" s="37"/>
    </row>
    <row r="2946" spans="1:1">
      <c r="A2946" s="37"/>
    </row>
    <row r="2947" spans="1:1">
      <c r="A2947" s="37"/>
    </row>
    <row r="2948" spans="1:1">
      <c r="A2948" s="37"/>
    </row>
    <row r="2949" spans="1:1">
      <c r="A2949" s="37"/>
    </row>
    <row r="2950" spans="1:1">
      <c r="A2950" s="37"/>
    </row>
    <row r="2951" spans="1:1">
      <c r="A2951" s="37"/>
    </row>
    <row r="2952" spans="1:1">
      <c r="A2952" s="37"/>
    </row>
    <row r="2953" spans="1:1">
      <c r="A2953" s="37"/>
    </row>
    <row r="2954" spans="1:1">
      <c r="A2954" s="37"/>
    </row>
    <row r="2955" spans="1:1">
      <c r="A2955" s="37"/>
    </row>
    <row r="2956" spans="1:1">
      <c r="A2956" s="37"/>
    </row>
    <row r="2957" spans="1:1">
      <c r="A2957" s="37"/>
    </row>
    <row r="2958" spans="1:1">
      <c r="A2958" s="37"/>
    </row>
    <row r="2959" spans="1:1">
      <c r="A2959" s="37"/>
    </row>
    <row r="2960" spans="1:1">
      <c r="A2960" s="37"/>
    </row>
    <row r="2961" spans="1:1">
      <c r="A2961" s="37"/>
    </row>
    <row r="2962" spans="1:1">
      <c r="A2962" s="37"/>
    </row>
    <row r="2963" spans="1:1">
      <c r="A2963" s="37"/>
    </row>
    <row r="2964" spans="1:1">
      <c r="A2964" s="37"/>
    </row>
    <row r="2965" spans="1:1">
      <c r="A2965" s="37"/>
    </row>
    <row r="2966" spans="1:1">
      <c r="A2966" s="37"/>
    </row>
    <row r="2967" spans="1:1">
      <c r="A2967" s="37"/>
    </row>
    <row r="2968" spans="1:1">
      <c r="A2968" s="37"/>
    </row>
    <row r="2969" spans="1:1">
      <c r="A2969" s="37"/>
    </row>
    <row r="2970" spans="1:1">
      <c r="A2970" s="37"/>
    </row>
    <row r="2971" spans="1:1">
      <c r="A2971" s="37"/>
    </row>
    <row r="2972" spans="1:1">
      <c r="A2972" s="37"/>
    </row>
    <row r="2973" spans="1:1">
      <c r="A2973" s="37"/>
    </row>
    <row r="2974" spans="1:1">
      <c r="A2974" s="37"/>
    </row>
    <row r="2975" spans="1:1">
      <c r="A2975" s="37"/>
    </row>
    <row r="2976" spans="1:1">
      <c r="A2976" s="37"/>
    </row>
    <row r="2977" spans="1:1">
      <c r="A2977" s="37"/>
    </row>
    <row r="2978" spans="1:1">
      <c r="A2978" s="37"/>
    </row>
    <row r="2979" spans="1:1">
      <c r="A2979" s="37"/>
    </row>
    <row r="2980" spans="1:1">
      <c r="A2980" s="37"/>
    </row>
    <row r="2981" spans="1:1">
      <c r="A2981" s="37"/>
    </row>
    <row r="2982" spans="1:1">
      <c r="A2982" s="37"/>
    </row>
    <row r="2983" spans="1:1">
      <c r="A2983" s="37"/>
    </row>
    <row r="2984" spans="1:1">
      <c r="A2984" s="37"/>
    </row>
    <row r="2985" spans="1:1">
      <c r="A2985" s="37"/>
    </row>
    <row r="2986" spans="1:1">
      <c r="A2986" s="37"/>
    </row>
    <row r="2987" spans="1:1">
      <c r="A2987" s="37"/>
    </row>
    <row r="2988" spans="1:1">
      <c r="A2988" s="37"/>
    </row>
    <row r="2989" spans="1:1">
      <c r="A2989" s="37"/>
    </row>
    <row r="2990" spans="1:1">
      <c r="A2990" s="37"/>
    </row>
    <row r="2991" spans="1:1">
      <c r="A2991" s="37"/>
    </row>
    <row r="2992" spans="1:1">
      <c r="A2992" s="37"/>
    </row>
    <row r="2993" spans="1:1">
      <c r="A2993" s="37"/>
    </row>
    <row r="2994" spans="1:1">
      <c r="A2994" s="37"/>
    </row>
    <row r="2995" spans="1:1">
      <c r="A2995" s="37"/>
    </row>
    <row r="2996" spans="1:1">
      <c r="A2996" s="37"/>
    </row>
    <row r="2997" spans="1:1">
      <c r="A2997" s="37"/>
    </row>
    <row r="2998" spans="1:1">
      <c r="A2998" s="37"/>
    </row>
    <row r="2999" spans="1:1">
      <c r="A2999" s="37"/>
    </row>
    <row r="3000" spans="1:1">
      <c r="A3000" s="37"/>
    </row>
    <row r="3001" spans="1:1">
      <c r="A3001" s="37"/>
    </row>
    <row r="3002" spans="1:1">
      <c r="A3002" s="37"/>
    </row>
    <row r="3003" spans="1:1">
      <c r="A3003" s="37"/>
    </row>
    <row r="3004" spans="1:1">
      <c r="A3004" s="37"/>
    </row>
    <row r="3005" spans="1:1">
      <c r="A3005" s="37"/>
    </row>
    <row r="3006" spans="1:1">
      <c r="A3006" s="37"/>
    </row>
    <row r="3007" spans="1:1">
      <c r="A3007" s="37"/>
    </row>
    <row r="3008" spans="1:1">
      <c r="A3008" s="37"/>
    </row>
    <row r="3009" spans="1:1">
      <c r="A3009" s="37"/>
    </row>
    <row r="3010" spans="1:1">
      <c r="A3010" s="37"/>
    </row>
    <row r="3011" spans="1:1">
      <c r="A3011" s="37"/>
    </row>
    <row r="3012" spans="1:1">
      <c r="A3012" s="37"/>
    </row>
    <row r="3013" spans="1:1">
      <c r="A3013" s="37"/>
    </row>
    <row r="3014" spans="1:1">
      <c r="A3014" s="37"/>
    </row>
    <row r="3015" spans="1:1">
      <c r="A3015" s="37"/>
    </row>
    <row r="3016" spans="1:1">
      <c r="A3016" s="37"/>
    </row>
    <row r="3017" spans="1:1">
      <c r="A3017" s="37"/>
    </row>
    <row r="3018" spans="1:1">
      <c r="A3018" s="37"/>
    </row>
    <row r="3019" spans="1:1">
      <c r="A3019" s="37"/>
    </row>
    <row r="3020" spans="1:1">
      <c r="A3020" s="37"/>
    </row>
    <row r="3021" spans="1:1">
      <c r="A3021" s="37"/>
    </row>
    <row r="3022" spans="1:1">
      <c r="A3022" s="37"/>
    </row>
    <row r="3023" spans="1:1">
      <c r="A3023" s="37"/>
    </row>
    <row r="3024" spans="1:1">
      <c r="A3024" s="37"/>
    </row>
    <row r="3025" spans="1:1">
      <c r="A3025" s="37"/>
    </row>
    <row r="3026" spans="1:1">
      <c r="A3026" s="37"/>
    </row>
    <row r="3027" spans="1:1">
      <c r="A3027" s="37"/>
    </row>
    <row r="3028" spans="1:1">
      <c r="A3028" s="37"/>
    </row>
    <row r="3029" spans="1:1">
      <c r="A3029" s="37"/>
    </row>
    <row r="3030" spans="1:1">
      <c r="A3030" s="37"/>
    </row>
    <row r="3031" spans="1:1">
      <c r="A3031" s="37"/>
    </row>
    <row r="3032" spans="1:1">
      <c r="A3032" s="37"/>
    </row>
    <row r="3033" spans="1:1">
      <c r="A3033" s="37"/>
    </row>
    <row r="3034" spans="1:1">
      <c r="A3034" s="37"/>
    </row>
    <row r="3035" spans="1:1">
      <c r="A3035" s="37"/>
    </row>
    <row r="3036" spans="1:1">
      <c r="A3036" s="37"/>
    </row>
    <row r="3037" spans="1:1">
      <c r="A3037" s="37"/>
    </row>
    <row r="3038" spans="1:1">
      <c r="A3038" s="37"/>
    </row>
    <row r="3039" spans="1:1">
      <c r="A3039" s="37"/>
    </row>
    <row r="3040" spans="1:1">
      <c r="A3040" s="37"/>
    </row>
    <row r="3041" spans="1:1">
      <c r="A3041" s="37"/>
    </row>
    <row r="3042" spans="1:1">
      <c r="A3042" s="37"/>
    </row>
    <row r="3043" spans="1:1">
      <c r="A3043" s="37"/>
    </row>
    <row r="3044" spans="1:1">
      <c r="A3044" s="37"/>
    </row>
    <row r="3045" spans="1:1">
      <c r="A3045" s="37"/>
    </row>
    <row r="3046" spans="1:1">
      <c r="A3046" s="37"/>
    </row>
    <row r="3047" spans="1:1">
      <c r="A3047" s="37"/>
    </row>
    <row r="3048" spans="1:1">
      <c r="A3048" s="37"/>
    </row>
    <row r="3049" spans="1:1">
      <c r="A3049" s="37"/>
    </row>
    <row r="3050" spans="1:1">
      <c r="A3050" s="37"/>
    </row>
    <row r="3051" spans="1:1">
      <c r="A3051" s="37"/>
    </row>
    <row r="3052" spans="1:1">
      <c r="A3052" s="37"/>
    </row>
    <row r="3053" spans="1:1">
      <c r="A3053" s="37"/>
    </row>
    <row r="3054" spans="1:1">
      <c r="A3054" s="37"/>
    </row>
    <row r="3055" spans="1:1">
      <c r="A3055" s="37"/>
    </row>
    <row r="3056" spans="1:1">
      <c r="A3056" s="37"/>
    </row>
    <row r="3057" spans="1:1">
      <c r="A3057" s="37"/>
    </row>
    <row r="3058" spans="1:1">
      <c r="A3058" s="37"/>
    </row>
    <row r="3059" spans="1:1">
      <c r="A3059" s="37"/>
    </row>
    <row r="3060" spans="1:1">
      <c r="A3060" s="37"/>
    </row>
    <row r="3061" spans="1:1">
      <c r="A3061" s="37"/>
    </row>
    <row r="3062" spans="1:1">
      <c r="A3062" s="37"/>
    </row>
    <row r="3063" spans="1:1">
      <c r="A3063" s="37"/>
    </row>
    <row r="3064" spans="1:1">
      <c r="A3064" s="37"/>
    </row>
    <row r="3065" spans="1:1">
      <c r="A3065" s="37"/>
    </row>
    <row r="3066" spans="1:1">
      <c r="A3066" s="37"/>
    </row>
    <row r="3067" spans="1:1">
      <c r="A3067" s="37"/>
    </row>
    <row r="3068" spans="1:1">
      <c r="A3068" s="37"/>
    </row>
    <row r="3069" spans="1:1">
      <c r="A3069" s="37"/>
    </row>
    <row r="3070" spans="1:1">
      <c r="A3070" s="37"/>
    </row>
    <row r="3071" spans="1:1">
      <c r="A3071" s="37"/>
    </row>
    <row r="3072" spans="1:1">
      <c r="A3072" s="37"/>
    </row>
    <row r="3073" spans="1:1">
      <c r="A3073" s="37"/>
    </row>
    <row r="3074" spans="1:1">
      <c r="A3074" s="37"/>
    </row>
    <row r="3075" spans="1:1">
      <c r="A3075" s="37"/>
    </row>
    <row r="3076" spans="1:1">
      <c r="A3076" s="37"/>
    </row>
    <row r="3077" spans="1:1">
      <c r="A3077" s="37"/>
    </row>
    <row r="3078" spans="1:1">
      <c r="A3078" s="37"/>
    </row>
    <row r="3079" spans="1:1">
      <c r="A3079" s="37"/>
    </row>
    <row r="3080" spans="1:1">
      <c r="A3080" s="37"/>
    </row>
    <row r="3081" spans="1:1">
      <c r="A3081" s="37"/>
    </row>
    <row r="3082" spans="1:1">
      <c r="A3082" s="37"/>
    </row>
    <row r="3083" spans="1:1">
      <c r="A3083" s="37"/>
    </row>
    <row r="3084" spans="1:1">
      <c r="A3084" s="37"/>
    </row>
    <row r="3085" spans="1:1">
      <c r="A3085" s="37"/>
    </row>
    <row r="3086" spans="1:1">
      <c r="A3086" s="37"/>
    </row>
    <row r="3087" spans="1:1">
      <c r="A3087" s="37"/>
    </row>
    <row r="3088" spans="1:1">
      <c r="A3088" s="37"/>
    </row>
    <row r="3089" spans="1:1">
      <c r="A3089" s="37"/>
    </row>
    <row r="3090" spans="1:1">
      <c r="A3090" s="37"/>
    </row>
    <row r="3091" spans="1:1">
      <c r="A3091" s="37"/>
    </row>
    <row r="3092" spans="1:1">
      <c r="A3092" s="37"/>
    </row>
    <row r="3093" spans="1:1">
      <c r="A3093" s="37"/>
    </row>
    <row r="3094" spans="1:1">
      <c r="A3094" s="37"/>
    </row>
    <row r="3095" spans="1:1">
      <c r="A3095" s="37"/>
    </row>
    <row r="3096" spans="1:1">
      <c r="A3096" s="37"/>
    </row>
    <row r="3097" spans="1:1">
      <c r="A3097" s="37"/>
    </row>
    <row r="3098" spans="1:1">
      <c r="A3098" s="37"/>
    </row>
    <row r="3099" spans="1:1">
      <c r="A3099" s="37"/>
    </row>
    <row r="3100" spans="1:1">
      <c r="A3100" s="37"/>
    </row>
    <row r="3101" spans="1:1">
      <c r="A3101" s="37"/>
    </row>
    <row r="3102" spans="1:1">
      <c r="A3102" s="37"/>
    </row>
    <row r="3103" spans="1:1">
      <c r="A3103" s="37"/>
    </row>
    <row r="3104" spans="1:1">
      <c r="A3104" s="37"/>
    </row>
    <row r="3105" spans="1:1">
      <c r="A3105" s="37"/>
    </row>
    <row r="3106" spans="1:1">
      <c r="A3106" s="37"/>
    </row>
    <row r="3107" spans="1:1">
      <c r="A3107" s="37"/>
    </row>
    <row r="3108" spans="1:1">
      <c r="A3108" s="37"/>
    </row>
    <row r="3109" spans="1:1">
      <c r="A3109" s="37"/>
    </row>
    <row r="3110" spans="1:1">
      <c r="A3110" s="37"/>
    </row>
    <row r="3111" spans="1:1">
      <c r="A3111" s="37"/>
    </row>
    <row r="3112" spans="1:1">
      <c r="A3112" s="37"/>
    </row>
    <row r="3113" spans="1:1">
      <c r="A3113" s="37"/>
    </row>
    <row r="3114" spans="1:1">
      <c r="A3114" s="37"/>
    </row>
    <row r="3115" spans="1:1">
      <c r="A3115" s="37"/>
    </row>
    <row r="3116" spans="1:1">
      <c r="A3116" s="37"/>
    </row>
    <row r="3117" spans="1:1">
      <c r="A3117" s="37"/>
    </row>
    <row r="3118" spans="1:1">
      <c r="A3118" s="37"/>
    </row>
    <row r="3119" spans="1:1">
      <c r="A3119" s="37"/>
    </row>
    <row r="3120" spans="1:1">
      <c r="A3120" s="37"/>
    </row>
    <row r="3121" spans="1:1">
      <c r="A3121" s="37"/>
    </row>
    <row r="3122" spans="1:1">
      <c r="A3122" s="37"/>
    </row>
    <row r="3123" spans="1:1">
      <c r="A3123" s="37"/>
    </row>
    <row r="3124" spans="1:1">
      <c r="A3124" s="37"/>
    </row>
    <row r="3125" spans="1:1">
      <c r="A3125" s="37"/>
    </row>
    <row r="3126" spans="1:1">
      <c r="A3126" s="37"/>
    </row>
    <row r="3127" spans="1:1">
      <c r="A3127" s="37"/>
    </row>
    <row r="3128" spans="1:1">
      <c r="A3128" s="37"/>
    </row>
    <row r="3129" spans="1:1">
      <c r="A3129" s="37"/>
    </row>
    <row r="3130" spans="1:1">
      <c r="A3130" s="37"/>
    </row>
    <row r="3131" spans="1:1">
      <c r="A3131" s="37"/>
    </row>
    <row r="3132" spans="1:1">
      <c r="A3132" s="37"/>
    </row>
    <row r="3133" spans="1:1">
      <c r="A3133" s="37"/>
    </row>
    <row r="3134" spans="1:1">
      <c r="A3134" s="37"/>
    </row>
    <row r="3135" spans="1:1">
      <c r="A3135" s="37"/>
    </row>
    <row r="3136" spans="1:1">
      <c r="A3136" s="37"/>
    </row>
    <row r="3137" spans="1:1">
      <c r="A3137" s="37"/>
    </row>
    <row r="3138" spans="1:1">
      <c r="A3138" s="37"/>
    </row>
    <row r="3139" spans="1:1">
      <c r="A3139" s="37"/>
    </row>
    <row r="3140" spans="1:1">
      <c r="A3140" s="37"/>
    </row>
    <row r="3141" spans="1:1">
      <c r="A3141" s="37"/>
    </row>
    <row r="3142" spans="1:1">
      <c r="A3142" s="37"/>
    </row>
    <row r="3143" spans="1:1">
      <c r="A3143" s="37"/>
    </row>
    <row r="3144" spans="1:1">
      <c r="A3144" s="37"/>
    </row>
    <row r="3145" spans="1:1">
      <c r="A3145" s="37"/>
    </row>
    <row r="3146" spans="1:1">
      <c r="A3146" s="37"/>
    </row>
    <row r="3147" spans="1:1">
      <c r="A3147" s="37"/>
    </row>
    <row r="3148" spans="1:1">
      <c r="A3148" s="37"/>
    </row>
    <row r="3149" spans="1:1">
      <c r="A3149" s="37"/>
    </row>
    <row r="3150" spans="1:1">
      <c r="A3150" s="37"/>
    </row>
    <row r="3151" spans="1:1">
      <c r="A3151" s="37"/>
    </row>
    <row r="3152" spans="1:1">
      <c r="A3152" s="37"/>
    </row>
    <row r="3153" spans="1:1">
      <c r="A3153" s="37"/>
    </row>
    <row r="3154" spans="1:1">
      <c r="A3154" s="37"/>
    </row>
    <row r="3155" spans="1:1">
      <c r="A3155" s="37"/>
    </row>
    <row r="3156" spans="1:1">
      <c r="A3156" s="37"/>
    </row>
    <row r="3157" spans="1:1">
      <c r="A3157" s="37"/>
    </row>
    <row r="3158" spans="1:1">
      <c r="A3158" s="37"/>
    </row>
    <row r="3159" spans="1:1">
      <c r="A3159" s="37"/>
    </row>
    <row r="3160" spans="1:1">
      <c r="A3160" s="37"/>
    </row>
    <row r="3161" spans="1:1">
      <c r="A3161" s="37"/>
    </row>
    <row r="3162" spans="1:1">
      <c r="A3162" s="37"/>
    </row>
    <row r="3163" spans="1:1">
      <c r="A3163" s="37"/>
    </row>
    <row r="3164" spans="1:1">
      <c r="A3164" s="37"/>
    </row>
    <row r="3165" spans="1:1">
      <c r="A3165" s="37"/>
    </row>
    <row r="3166" spans="1:1">
      <c r="A3166" s="37"/>
    </row>
    <row r="3167" spans="1:1">
      <c r="A3167" s="37"/>
    </row>
    <row r="3168" spans="1:1">
      <c r="A3168" s="37"/>
    </row>
    <row r="3169" spans="1:1">
      <c r="A3169" s="37"/>
    </row>
    <row r="3170" spans="1:1">
      <c r="A3170" s="37"/>
    </row>
    <row r="3171" spans="1:1">
      <c r="A3171" s="37"/>
    </row>
    <row r="3172" spans="1:1">
      <c r="A3172" s="37"/>
    </row>
    <row r="3173" spans="1:1">
      <c r="A3173" s="37"/>
    </row>
    <row r="3174" spans="1:1">
      <c r="A3174" s="37"/>
    </row>
    <row r="3175" spans="1:1">
      <c r="A3175" s="37"/>
    </row>
    <row r="3176" spans="1:1">
      <c r="A3176" s="37"/>
    </row>
    <row r="3177" spans="1:1">
      <c r="A3177" s="37"/>
    </row>
    <row r="3178" spans="1:1">
      <c r="A3178" s="37"/>
    </row>
    <row r="3179" spans="1:1">
      <c r="A3179" s="37"/>
    </row>
    <row r="3180" spans="1:1">
      <c r="A3180" s="37"/>
    </row>
    <row r="3181" spans="1:1">
      <c r="A3181" s="37"/>
    </row>
    <row r="3182" spans="1:1">
      <c r="A3182" s="37"/>
    </row>
    <row r="3183" spans="1:1">
      <c r="A3183" s="37"/>
    </row>
    <row r="3184" spans="1:1">
      <c r="A3184" s="37"/>
    </row>
    <row r="3185" spans="1:1">
      <c r="A3185" s="37"/>
    </row>
    <row r="3186" spans="1:1">
      <c r="A3186" s="37"/>
    </row>
    <row r="3187" spans="1:1">
      <c r="A3187" s="37"/>
    </row>
    <row r="3188" spans="1:1">
      <c r="A3188" s="37"/>
    </row>
    <row r="3189" spans="1:1">
      <c r="A3189" s="37"/>
    </row>
    <row r="3190" spans="1:1">
      <c r="A3190" s="37"/>
    </row>
    <row r="3191" spans="1:1">
      <c r="A3191" s="37"/>
    </row>
    <row r="3192" spans="1:1">
      <c r="A3192" s="37"/>
    </row>
    <row r="3193" spans="1:1">
      <c r="A3193" s="37"/>
    </row>
    <row r="3194" spans="1:1">
      <c r="A3194" s="37"/>
    </row>
    <row r="3195" spans="1:1">
      <c r="A3195" s="37"/>
    </row>
    <row r="3196" spans="1:1">
      <c r="A3196" s="37"/>
    </row>
    <row r="3197" spans="1:1">
      <c r="A3197" s="37"/>
    </row>
    <row r="3198" spans="1:1">
      <c r="A3198" s="37"/>
    </row>
    <row r="3199" spans="1:1">
      <c r="A3199" s="37"/>
    </row>
    <row r="3200" spans="1:1">
      <c r="A3200" s="37"/>
    </row>
    <row r="3201" spans="1:1">
      <c r="A3201" s="37"/>
    </row>
    <row r="3202" spans="1:1">
      <c r="A3202" s="37"/>
    </row>
    <row r="3203" spans="1:1">
      <c r="A3203" s="37"/>
    </row>
    <row r="3204" spans="1:1">
      <c r="A3204" s="37"/>
    </row>
    <row r="3205" spans="1:1">
      <c r="A3205" s="37"/>
    </row>
    <row r="3206" spans="1:1">
      <c r="A3206" s="37"/>
    </row>
    <row r="3207" spans="1:1">
      <c r="A3207" s="37"/>
    </row>
    <row r="3208" spans="1:1">
      <c r="A3208" s="37"/>
    </row>
    <row r="3209" spans="1:1">
      <c r="A3209" s="37"/>
    </row>
    <row r="3210" spans="1:1">
      <c r="A3210" s="37"/>
    </row>
    <row r="3211" spans="1:1">
      <c r="A3211" s="37"/>
    </row>
    <row r="3212" spans="1:1">
      <c r="A3212" s="37"/>
    </row>
    <row r="3213" spans="1:1">
      <c r="A3213" s="37"/>
    </row>
    <row r="3214" spans="1:1">
      <c r="A3214" s="37"/>
    </row>
    <row r="3215" spans="1:1">
      <c r="A3215" s="37"/>
    </row>
    <row r="3216" spans="1:1">
      <c r="A3216" s="37"/>
    </row>
    <row r="3217" spans="1:1">
      <c r="A3217" s="37"/>
    </row>
    <row r="3218" spans="1:1">
      <c r="A3218" s="37"/>
    </row>
    <row r="3219" spans="1:1">
      <c r="A3219" s="37"/>
    </row>
    <row r="3220" spans="1:1">
      <c r="A3220" s="37"/>
    </row>
    <row r="3221" spans="1:1">
      <c r="A3221" s="37"/>
    </row>
    <row r="3222" spans="1:1">
      <c r="A3222" s="37"/>
    </row>
    <row r="3223" spans="1:1">
      <c r="A3223" s="37"/>
    </row>
    <row r="3224" spans="1:1">
      <c r="A3224" s="37"/>
    </row>
    <row r="3225" spans="1:1">
      <c r="A3225" s="37"/>
    </row>
    <row r="3226" spans="1:1">
      <c r="A3226" s="37"/>
    </row>
    <row r="3227" spans="1:1">
      <c r="A3227" s="37"/>
    </row>
    <row r="3228" spans="1:1">
      <c r="A3228" s="37"/>
    </row>
    <row r="3229" spans="1:1">
      <c r="A3229" s="37"/>
    </row>
    <row r="3230" spans="1:1">
      <c r="A3230" s="37"/>
    </row>
    <row r="3231" spans="1:1">
      <c r="A3231" s="37"/>
    </row>
    <row r="3232" spans="1:1">
      <c r="A3232" s="37"/>
    </row>
    <row r="3233" spans="1:1">
      <c r="A3233" s="37"/>
    </row>
    <row r="3234" spans="1:1">
      <c r="A3234" s="37"/>
    </row>
    <row r="3235" spans="1:1">
      <c r="A3235" s="37"/>
    </row>
    <row r="3236" spans="1:1">
      <c r="A3236" s="37"/>
    </row>
    <row r="3237" spans="1:1">
      <c r="A3237" s="37"/>
    </row>
    <row r="3238" spans="1:1">
      <c r="A3238" s="37"/>
    </row>
    <row r="3239" spans="1:1">
      <c r="A3239" s="37"/>
    </row>
    <row r="3240" spans="1:1">
      <c r="A3240" s="37"/>
    </row>
    <row r="3241" spans="1:1">
      <c r="A3241" s="37"/>
    </row>
    <row r="3242" spans="1:1">
      <c r="A3242" s="37"/>
    </row>
    <row r="3243" spans="1:1">
      <c r="A3243" s="37"/>
    </row>
    <row r="3244" spans="1:1">
      <c r="A3244" s="37"/>
    </row>
    <row r="3245" spans="1:1">
      <c r="A3245" s="37"/>
    </row>
    <row r="3246" spans="1:1">
      <c r="A3246" s="37"/>
    </row>
    <row r="3247" spans="1:1">
      <c r="A3247" s="37"/>
    </row>
    <row r="3248" spans="1:1">
      <c r="A3248" s="37"/>
    </row>
    <row r="3249" spans="1:1">
      <c r="A3249" s="37"/>
    </row>
    <row r="3250" spans="1:1">
      <c r="A3250" s="37"/>
    </row>
    <row r="3251" spans="1:1">
      <c r="A3251" s="37"/>
    </row>
    <row r="3252" spans="1:1">
      <c r="A3252" s="37"/>
    </row>
    <row r="3253" spans="1:1">
      <c r="A3253" s="37"/>
    </row>
    <row r="3254" spans="1:1">
      <c r="A3254" s="37"/>
    </row>
    <row r="3255" spans="1:1">
      <c r="A3255" s="37"/>
    </row>
    <row r="3256" spans="1:1">
      <c r="A3256" s="37"/>
    </row>
    <row r="3257" spans="1:1">
      <c r="A3257" s="37"/>
    </row>
    <row r="3258" spans="1:1">
      <c r="A3258" s="37"/>
    </row>
    <row r="3259" spans="1:1">
      <c r="A3259" s="37"/>
    </row>
    <row r="3260" spans="1:1">
      <c r="A3260" s="37"/>
    </row>
    <row r="3261" spans="1:1">
      <c r="A3261" s="37"/>
    </row>
    <row r="3262" spans="1:1">
      <c r="A3262" s="37"/>
    </row>
    <row r="3263" spans="1:1">
      <c r="A3263" s="37"/>
    </row>
    <row r="3264" spans="1:1">
      <c r="A3264" s="37"/>
    </row>
    <row r="3265" spans="1:1">
      <c r="A3265" s="37"/>
    </row>
    <row r="3266" spans="1:1">
      <c r="A3266" s="37"/>
    </row>
    <row r="3267" spans="1:1">
      <c r="A3267" s="37"/>
    </row>
    <row r="3268" spans="1:1">
      <c r="A3268" s="37"/>
    </row>
    <row r="3269" spans="1:1">
      <c r="A3269" s="37"/>
    </row>
    <row r="3270" spans="1:1">
      <c r="A3270" s="37"/>
    </row>
    <row r="3271" spans="1:1">
      <c r="A3271" s="37"/>
    </row>
    <row r="3272" spans="1:1">
      <c r="A3272" s="37"/>
    </row>
    <row r="3273" spans="1:1">
      <c r="A3273" s="37"/>
    </row>
    <row r="3274" spans="1:1">
      <c r="A3274" s="37"/>
    </row>
    <row r="3275" spans="1:1">
      <c r="A3275" s="37"/>
    </row>
    <row r="3276" spans="1:1">
      <c r="A3276" s="37"/>
    </row>
    <row r="3277" spans="1:1">
      <c r="A3277" s="37"/>
    </row>
    <row r="3278" spans="1:1">
      <c r="A3278" s="37"/>
    </row>
    <row r="3279" spans="1:1">
      <c r="A3279" s="37"/>
    </row>
    <row r="3280" spans="1:1">
      <c r="A3280" s="37"/>
    </row>
    <row r="3281" spans="1:1">
      <c r="A3281" s="37"/>
    </row>
    <row r="3282" spans="1:1">
      <c r="A3282" s="37"/>
    </row>
    <row r="3283" spans="1:1">
      <c r="A3283" s="37"/>
    </row>
    <row r="3284" spans="1:1">
      <c r="A3284" s="37"/>
    </row>
    <row r="3285" spans="1:1">
      <c r="A3285" s="37"/>
    </row>
    <row r="3286" spans="1:1">
      <c r="A3286" s="37"/>
    </row>
    <row r="3287" spans="1:1">
      <c r="A3287" s="37"/>
    </row>
    <row r="3288" spans="1:1">
      <c r="A3288" s="37"/>
    </row>
    <row r="3289" spans="1:1">
      <c r="A3289" s="37"/>
    </row>
    <row r="3290" spans="1:1">
      <c r="A3290" s="37"/>
    </row>
    <row r="3291" spans="1:1">
      <c r="A3291" s="37"/>
    </row>
    <row r="3292" spans="1:1">
      <c r="A3292" s="37"/>
    </row>
    <row r="3293" spans="1:1">
      <c r="A3293" s="37"/>
    </row>
    <row r="3294" spans="1:1">
      <c r="A3294" s="37"/>
    </row>
    <row r="3295" spans="1:1">
      <c r="A3295" s="37"/>
    </row>
    <row r="3296" spans="1:1">
      <c r="A3296" s="37"/>
    </row>
    <row r="3297" spans="1:1">
      <c r="A3297" s="37"/>
    </row>
    <row r="3298" spans="1:1">
      <c r="A3298" s="37"/>
    </row>
    <row r="3299" spans="1:1">
      <c r="A3299" s="37"/>
    </row>
    <row r="3300" spans="1:1">
      <c r="A3300" s="37"/>
    </row>
    <row r="3301" spans="1:1">
      <c r="A3301" s="37"/>
    </row>
    <row r="3302" spans="1:1">
      <c r="A3302" s="37"/>
    </row>
    <row r="3303" spans="1:1">
      <c r="A3303" s="37"/>
    </row>
    <row r="3304" spans="1:1">
      <c r="A3304" s="37"/>
    </row>
    <row r="3305" spans="1:1">
      <c r="A3305" s="37"/>
    </row>
    <row r="3306" spans="1:1">
      <c r="A3306" s="37"/>
    </row>
    <row r="3307" spans="1:1">
      <c r="A3307" s="37"/>
    </row>
    <row r="3308" spans="1:1">
      <c r="A3308" s="37"/>
    </row>
    <row r="3309" spans="1:1">
      <c r="A3309" s="37"/>
    </row>
    <row r="3310" spans="1:1">
      <c r="A3310" s="37"/>
    </row>
    <row r="3311" spans="1:1">
      <c r="A3311" s="37"/>
    </row>
    <row r="3312" spans="1:1">
      <c r="A3312" s="37"/>
    </row>
    <row r="3313" spans="1:1">
      <c r="A3313" s="37"/>
    </row>
    <row r="3314" spans="1:1">
      <c r="A3314" s="37"/>
    </row>
    <row r="3315" spans="1:1">
      <c r="A3315" s="37"/>
    </row>
    <row r="3316" spans="1:1">
      <c r="A3316" s="37"/>
    </row>
    <row r="3317" spans="1:1">
      <c r="A3317" s="37"/>
    </row>
    <row r="3318" spans="1:1">
      <c r="A3318" s="37"/>
    </row>
    <row r="3319" spans="1:1">
      <c r="A3319" s="37"/>
    </row>
    <row r="3320" spans="1:1">
      <c r="A3320" s="37"/>
    </row>
    <row r="3321" spans="1:1">
      <c r="A3321" s="37"/>
    </row>
    <row r="3322" spans="1:1">
      <c r="A3322" s="37"/>
    </row>
    <row r="3323" spans="1:1">
      <c r="A3323" s="37"/>
    </row>
    <row r="3324" spans="1:1">
      <c r="A3324" s="37"/>
    </row>
    <row r="3325" spans="1:1">
      <c r="A3325" s="37"/>
    </row>
    <row r="3326" spans="1:1">
      <c r="A3326" s="37"/>
    </row>
    <row r="3327" spans="1:1">
      <c r="A3327" s="37"/>
    </row>
    <row r="3328" spans="1:1">
      <c r="A3328" s="37"/>
    </row>
    <row r="3329" spans="1:1">
      <c r="A3329" s="37"/>
    </row>
    <row r="3330" spans="1:1">
      <c r="A3330" s="37"/>
    </row>
    <row r="3331" spans="1:1">
      <c r="A3331" s="37"/>
    </row>
    <row r="3332" spans="1:1">
      <c r="A3332" s="37"/>
    </row>
    <row r="3333" spans="1:1">
      <c r="A3333" s="37"/>
    </row>
    <row r="3334" spans="1:1">
      <c r="A3334" s="37"/>
    </row>
    <row r="3335" spans="1:1">
      <c r="A3335" s="37"/>
    </row>
    <row r="3336" spans="1:1">
      <c r="A3336" s="37"/>
    </row>
    <row r="3337" spans="1:1">
      <c r="A3337" s="37"/>
    </row>
    <row r="3338" spans="1:1">
      <c r="A3338" s="37"/>
    </row>
    <row r="3339" spans="1:1">
      <c r="A3339" s="37"/>
    </row>
    <row r="3340" spans="1:1">
      <c r="A3340" s="37"/>
    </row>
    <row r="3341" spans="1:1">
      <c r="A3341" s="37"/>
    </row>
    <row r="3342" spans="1:1">
      <c r="A3342" s="37"/>
    </row>
    <row r="3343" spans="1:1">
      <c r="A3343" s="37"/>
    </row>
    <row r="3344" spans="1:1">
      <c r="A3344" s="37"/>
    </row>
    <row r="3345" spans="1:1">
      <c r="A3345" s="37"/>
    </row>
    <row r="3346" spans="1:1">
      <c r="A3346" s="37"/>
    </row>
    <row r="3347" spans="1:1">
      <c r="A3347" s="37"/>
    </row>
    <row r="3348" spans="1:1">
      <c r="A3348" s="37"/>
    </row>
    <row r="3349" spans="1:1">
      <c r="A3349" s="37"/>
    </row>
    <row r="3350" spans="1:1">
      <c r="A3350" s="37"/>
    </row>
    <row r="3351" spans="1:1">
      <c r="A3351" s="37"/>
    </row>
    <row r="3352" spans="1:1">
      <c r="A3352" s="37"/>
    </row>
    <row r="3353" spans="1:1">
      <c r="A3353" s="37"/>
    </row>
    <row r="3354" spans="1:1">
      <c r="A3354" s="37"/>
    </row>
    <row r="3355" spans="1:1">
      <c r="A3355" s="37"/>
    </row>
    <row r="3356" spans="1:1">
      <c r="A3356" s="37"/>
    </row>
    <row r="3357" spans="1:1">
      <c r="A3357" s="37"/>
    </row>
    <row r="3358" spans="1:1">
      <c r="A3358" s="37"/>
    </row>
    <row r="3359" spans="1:1">
      <c r="A3359" s="37"/>
    </row>
    <row r="3360" spans="1:1">
      <c r="A3360" s="37"/>
    </row>
    <row r="3361" spans="1:1">
      <c r="A3361" s="37"/>
    </row>
    <row r="3362" spans="1:1">
      <c r="A3362" s="37"/>
    </row>
    <row r="3363" spans="1:1">
      <c r="A3363" s="37"/>
    </row>
    <row r="3364" spans="1:1">
      <c r="A3364" s="37"/>
    </row>
    <row r="3365" spans="1:1">
      <c r="A3365" s="37"/>
    </row>
    <row r="3366" spans="1:1">
      <c r="A3366" s="37"/>
    </row>
    <row r="3367" spans="1:1">
      <c r="A3367" s="37"/>
    </row>
    <row r="3368" spans="1:1">
      <c r="A3368" s="37"/>
    </row>
    <row r="3369" spans="1:1">
      <c r="A3369" s="37"/>
    </row>
    <row r="3370" spans="1:1">
      <c r="A3370" s="37"/>
    </row>
    <row r="3371" spans="1:1">
      <c r="A3371" s="37"/>
    </row>
    <row r="3372" spans="1:1">
      <c r="A3372" s="37"/>
    </row>
    <row r="3373" spans="1:1">
      <c r="A3373" s="37"/>
    </row>
    <row r="3374" spans="1:1">
      <c r="A3374" s="37"/>
    </row>
    <row r="3375" spans="1:1">
      <c r="A3375" s="37"/>
    </row>
    <row r="3376" spans="1:1">
      <c r="A3376" s="37"/>
    </row>
    <row r="3377" spans="1:1">
      <c r="A3377" s="37"/>
    </row>
    <row r="3378" spans="1:1">
      <c r="A3378" s="37"/>
    </row>
    <row r="3379" spans="1:1">
      <c r="A3379" s="37"/>
    </row>
    <row r="3380" spans="1:1">
      <c r="A3380" s="37"/>
    </row>
    <row r="3381" spans="1:1">
      <c r="A3381" s="37"/>
    </row>
    <row r="3382" spans="1:1">
      <c r="A3382" s="37"/>
    </row>
    <row r="3383" spans="1:1">
      <c r="A3383" s="37"/>
    </row>
    <row r="3384" spans="1:1">
      <c r="A3384" s="37"/>
    </row>
    <row r="3385" spans="1:1">
      <c r="A3385" s="37"/>
    </row>
    <row r="3386" spans="1:1">
      <c r="A3386" s="37"/>
    </row>
    <row r="3387" spans="1:1">
      <c r="A3387" s="37"/>
    </row>
    <row r="3388" spans="1:1">
      <c r="A3388" s="37"/>
    </row>
    <row r="3389" spans="1:1">
      <c r="A3389" s="37"/>
    </row>
    <row r="3390" spans="1:1">
      <c r="A3390" s="37"/>
    </row>
    <row r="3391" spans="1:1">
      <c r="A3391" s="37"/>
    </row>
    <row r="3392" spans="1:1">
      <c r="A3392" s="37"/>
    </row>
    <row r="3393" spans="1:1">
      <c r="A3393" s="37"/>
    </row>
    <row r="3394" spans="1:1">
      <c r="A3394" s="37"/>
    </row>
    <row r="3395" spans="1:1">
      <c r="A3395" s="37"/>
    </row>
    <row r="3396" spans="1:1">
      <c r="A3396" s="37"/>
    </row>
    <row r="3397" spans="1:1">
      <c r="A3397" s="37"/>
    </row>
    <row r="3398" spans="1:1">
      <c r="A3398" s="37"/>
    </row>
    <row r="3399" spans="1:1">
      <c r="A3399" s="37"/>
    </row>
    <row r="3400" spans="1:1">
      <c r="A3400" s="37"/>
    </row>
    <row r="3401" spans="1:1">
      <c r="A3401" s="37"/>
    </row>
    <row r="3402" spans="1:1">
      <c r="A3402" s="37"/>
    </row>
    <row r="3403" spans="1:1">
      <c r="A3403" s="37"/>
    </row>
    <row r="3404" spans="1:1">
      <c r="A3404" s="37"/>
    </row>
    <row r="3405" spans="1:1">
      <c r="A3405" s="37"/>
    </row>
    <row r="3406" spans="1:1">
      <c r="A3406" s="37"/>
    </row>
    <row r="3407" spans="1:1">
      <c r="A3407" s="37"/>
    </row>
    <row r="3408" spans="1:1">
      <c r="A3408" s="37"/>
    </row>
    <row r="3409" spans="1:1">
      <c r="A3409" s="37"/>
    </row>
    <row r="3410" spans="1:1">
      <c r="A3410" s="37"/>
    </row>
    <row r="3411" spans="1:1">
      <c r="A3411" s="37"/>
    </row>
    <row r="3412" spans="1:1">
      <c r="A3412" s="37"/>
    </row>
    <row r="3413" spans="1:1">
      <c r="A3413" s="37"/>
    </row>
    <row r="3414" spans="1:1">
      <c r="A3414" s="37"/>
    </row>
    <row r="3415" spans="1:1">
      <c r="A3415" s="37"/>
    </row>
    <row r="3416" spans="1:1">
      <c r="A3416" s="37"/>
    </row>
    <row r="3417" spans="1:1">
      <c r="A3417" s="37"/>
    </row>
    <row r="3418" spans="1:1">
      <c r="A3418" s="37"/>
    </row>
    <row r="3419" spans="1:1">
      <c r="A3419" s="37"/>
    </row>
    <row r="3420" spans="1:1">
      <c r="A3420" s="37"/>
    </row>
    <row r="3421" spans="1:1">
      <c r="A3421" s="37"/>
    </row>
    <row r="3422" spans="1:1">
      <c r="A3422" s="37"/>
    </row>
    <row r="3423" spans="1:1">
      <c r="A3423" s="37"/>
    </row>
    <row r="3424" spans="1:1">
      <c r="A3424" s="37"/>
    </row>
    <row r="3425" spans="1:1">
      <c r="A3425" s="37"/>
    </row>
    <row r="3426" spans="1:1">
      <c r="A3426" s="37"/>
    </row>
    <row r="3427" spans="1:1">
      <c r="A3427" s="37"/>
    </row>
    <row r="3428" spans="1:1">
      <c r="A3428" s="37"/>
    </row>
    <row r="3429" spans="1:1">
      <c r="A3429" s="37"/>
    </row>
    <row r="3430" spans="1:1">
      <c r="A3430" s="37"/>
    </row>
    <row r="3431" spans="1:1">
      <c r="A3431" s="37"/>
    </row>
    <row r="3432" spans="1:1">
      <c r="A3432" s="37"/>
    </row>
    <row r="3433" spans="1:1">
      <c r="A3433" s="37"/>
    </row>
    <row r="3434" spans="1:1">
      <c r="A3434" s="37"/>
    </row>
    <row r="3435" spans="1:1">
      <c r="A3435" s="37"/>
    </row>
    <row r="3436" spans="1:1">
      <c r="A3436" s="37"/>
    </row>
    <row r="3437" spans="1:1">
      <c r="A3437" s="37"/>
    </row>
    <row r="3438" spans="1:1">
      <c r="A3438" s="37"/>
    </row>
    <row r="3439" spans="1:1">
      <c r="A3439" s="37"/>
    </row>
    <row r="3440" spans="1:1">
      <c r="A3440" s="37"/>
    </row>
    <row r="3441" spans="1:1">
      <c r="A3441" s="37"/>
    </row>
    <row r="3442" spans="1:1">
      <c r="A3442" s="37"/>
    </row>
    <row r="3443" spans="1:1">
      <c r="A3443" s="37"/>
    </row>
    <row r="3444" spans="1:1">
      <c r="A3444" s="37"/>
    </row>
    <row r="3445" spans="1:1">
      <c r="A3445" s="37"/>
    </row>
    <row r="3446" spans="1:1">
      <c r="A3446" s="37"/>
    </row>
    <row r="3447" spans="1:1">
      <c r="A3447" s="37"/>
    </row>
    <row r="3448" spans="1:1">
      <c r="A3448" s="37"/>
    </row>
    <row r="3449" spans="1:1">
      <c r="A3449" s="37"/>
    </row>
    <row r="3450" spans="1:1">
      <c r="A3450" s="37"/>
    </row>
    <row r="3451" spans="1:1">
      <c r="A3451" s="37"/>
    </row>
    <row r="3452" spans="1:1">
      <c r="A3452" s="37"/>
    </row>
    <row r="3453" spans="1:1">
      <c r="A3453" s="37"/>
    </row>
    <row r="3454" spans="1:1">
      <c r="A3454" s="37"/>
    </row>
    <row r="3455" spans="1:1">
      <c r="A3455" s="37"/>
    </row>
    <row r="3456" spans="1:1">
      <c r="A3456" s="37"/>
    </row>
    <row r="3457" spans="1:1">
      <c r="A3457" s="37"/>
    </row>
    <row r="3458" spans="1:1">
      <c r="A3458" s="37"/>
    </row>
    <row r="3459" spans="1:1">
      <c r="A3459" s="37"/>
    </row>
    <row r="3460" spans="1:1">
      <c r="A3460" s="37"/>
    </row>
    <row r="3461" spans="1:1">
      <c r="A3461" s="37"/>
    </row>
    <row r="3462" spans="1:1">
      <c r="A3462" s="37"/>
    </row>
    <row r="3463" spans="1:1">
      <c r="A3463" s="37"/>
    </row>
    <row r="3464" spans="1:1">
      <c r="A3464" s="37"/>
    </row>
    <row r="3465" spans="1:1">
      <c r="A3465" s="37"/>
    </row>
    <row r="3466" spans="1:1">
      <c r="A3466" s="37"/>
    </row>
    <row r="3467" spans="1:1">
      <c r="A3467" s="37"/>
    </row>
    <row r="3468" spans="1:1">
      <c r="A3468" s="37"/>
    </row>
    <row r="3469" spans="1:1">
      <c r="A3469" s="37"/>
    </row>
    <row r="3470" spans="1:1">
      <c r="A3470" s="37"/>
    </row>
    <row r="3471" spans="1:1">
      <c r="A3471" s="37"/>
    </row>
    <row r="3472" spans="1:1">
      <c r="A3472" s="37"/>
    </row>
    <row r="3473" spans="1:1">
      <c r="A3473" s="37"/>
    </row>
    <row r="3474" spans="1:1">
      <c r="A3474" s="37"/>
    </row>
    <row r="3475" spans="1:1">
      <c r="A3475" s="37"/>
    </row>
    <row r="3476" spans="1:1">
      <c r="A3476" s="37"/>
    </row>
    <row r="3477" spans="1:1">
      <c r="A3477" s="37"/>
    </row>
    <row r="3478" spans="1:1">
      <c r="A3478" s="37"/>
    </row>
    <row r="3479" spans="1:1">
      <c r="A3479" s="37"/>
    </row>
    <row r="3480" spans="1:1">
      <c r="A3480" s="37"/>
    </row>
    <row r="3481" spans="1:1">
      <c r="A3481" s="37"/>
    </row>
    <row r="3482" spans="1:1">
      <c r="A3482" s="37"/>
    </row>
    <row r="3483" spans="1:1">
      <c r="A3483" s="37"/>
    </row>
    <row r="3484" spans="1:1">
      <c r="A3484" s="37"/>
    </row>
    <row r="3485" spans="1:1">
      <c r="A3485" s="37"/>
    </row>
    <row r="3486" spans="1:1">
      <c r="A3486" s="37"/>
    </row>
    <row r="3487" spans="1:1">
      <c r="A3487" s="37"/>
    </row>
    <row r="3488" spans="1:1">
      <c r="A3488" s="37"/>
    </row>
    <row r="3489" spans="1:1">
      <c r="A3489" s="37"/>
    </row>
    <row r="3490" spans="1:1">
      <c r="A3490" s="37"/>
    </row>
    <row r="3491" spans="1:1">
      <c r="A3491" s="37"/>
    </row>
    <row r="3492" spans="1:1">
      <c r="A3492" s="37"/>
    </row>
    <row r="3493" spans="1:1">
      <c r="A3493" s="37"/>
    </row>
    <row r="3494" spans="1:1">
      <c r="A3494" s="37"/>
    </row>
    <row r="3495" spans="1:1">
      <c r="A3495" s="37"/>
    </row>
    <row r="3496" spans="1:1">
      <c r="A3496" s="37"/>
    </row>
    <row r="3497" spans="1:1">
      <c r="A3497" s="37"/>
    </row>
    <row r="3498" spans="1:1">
      <c r="A3498" s="37"/>
    </row>
    <row r="3499" spans="1:1">
      <c r="A3499" s="37"/>
    </row>
    <row r="3500" spans="1:1">
      <c r="A3500" s="37"/>
    </row>
    <row r="3501" spans="1:1">
      <c r="A3501" s="37"/>
    </row>
    <row r="3502" spans="1:1">
      <c r="A3502" s="37"/>
    </row>
    <row r="3503" spans="1:1">
      <c r="A3503" s="37"/>
    </row>
    <row r="3504" spans="1:1">
      <c r="A3504" s="37"/>
    </row>
    <row r="3505" spans="1:1">
      <c r="A3505" s="37"/>
    </row>
    <row r="3506" spans="1:1">
      <c r="A3506" s="37"/>
    </row>
    <row r="3507" spans="1:1">
      <c r="A3507" s="37"/>
    </row>
    <row r="3508" spans="1:1">
      <c r="A3508" s="37"/>
    </row>
    <row r="3509" spans="1:1">
      <c r="A3509" s="37"/>
    </row>
    <row r="3510" spans="1:1">
      <c r="A3510" s="37"/>
    </row>
    <row r="3511" spans="1:1">
      <c r="A3511" s="37"/>
    </row>
    <row r="3512" spans="1:1">
      <c r="A3512" s="37"/>
    </row>
    <row r="3513" spans="1:1">
      <c r="A3513" s="37"/>
    </row>
    <row r="3514" spans="1:1">
      <c r="A3514" s="37"/>
    </row>
    <row r="3515" spans="1:1">
      <c r="A3515" s="37"/>
    </row>
    <row r="3516" spans="1:1">
      <c r="A3516" s="37"/>
    </row>
    <row r="3517" spans="1:1">
      <c r="A3517" s="37"/>
    </row>
    <row r="3518" spans="1:1">
      <c r="A3518" s="37"/>
    </row>
    <row r="3519" spans="1:1">
      <c r="A3519" s="37"/>
    </row>
    <row r="3520" spans="1:1">
      <c r="A3520" s="37"/>
    </row>
    <row r="3521" spans="1:1">
      <c r="A3521" s="37"/>
    </row>
    <row r="3522" spans="1:1">
      <c r="A3522" s="37"/>
    </row>
    <row r="3523" spans="1:1">
      <c r="A3523" s="37"/>
    </row>
    <row r="3524" spans="1:1">
      <c r="A3524" s="37"/>
    </row>
    <row r="3525" spans="1:1">
      <c r="A3525" s="37"/>
    </row>
    <row r="3526" spans="1:1">
      <c r="A3526" s="37"/>
    </row>
    <row r="3527" spans="1:1">
      <c r="A3527" s="37"/>
    </row>
    <row r="3528" spans="1:1">
      <c r="A3528" s="37"/>
    </row>
    <row r="3529" spans="1:1">
      <c r="A3529" s="37"/>
    </row>
    <row r="3530" spans="1:1">
      <c r="A3530" s="37"/>
    </row>
    <row r="3531" spans="1:1">
      <c r="A3531" s="37"/>
    </row>
    <row r="3532" spans="1:1">
      <c r="A3532" s="37"/>
    </row>
    <row r="3533" spans="1:1">
      <c r="A3533" s="37"/>
    </row>
    <row r="3534" spans="1:1">
      <c r="A3534" s="37"/>
    </row>
    <row r="3535" spans="1:1">
      <c r="A3535" s="37"/>
    </row>
    <row r="3536" spans="1:1">
      <c r="A3536" s="37"/>
    </row>
    <row r="3537" spans="1:1">
      <c r="A3537" s="37"/>
    </row>
    <row r="3538" spans="1:1">
      <c r="A3538" s="37"/>
    </row>
    <row r="3539" spans="1:1">
      <c r="A3539" s="37"/>
    </row>
    <row r="3540" spans="1:1">
      <c r="A3540" s="37"/>
    </row>
    <row r="3541" spans="1:1">
      <c r="A3541" s="37"/>
    </row>
    <row r="3542" spans="1:1">
      <c r="A3542" s="37"/>
    </row>
    <row r="3543" spans="1:1">
      <c r="A3543" s="37"/>
    </row>
    <row r="3544" spans="1:1">
      <c r="A3544" s="37"/>
    </row>
    <row r="3545" spans="1:1">
      <c r="A3545" s="37"/>
    </row>
    <row r="3546" spans="1:1">
      <c r="A3546" s="37"/>
    </row>
    <row r="3547" spans="1:1">
      <c r="A3547" s="37"/>
    </row>
    <row r="3548" spans="1:1">
      <c r="A3548" s="37"/>
    </row>
    <row r="3549" spans="1:1">
      <c r="A3549" s="37"/>
    </row>
    <row r="3550" spans="1:1">
      <c r="A3550" s="37"/>
    </row>
    <row r="3551" spans="1:1">
      <c r="A3551" s="37"/>
    </row>
    <row r="3552" spans="1:1">
      <c r="A3552" s="37"/>
    </row>
    <row r="3553" spans="1:1">
      <c r="A3553" s="37"/>
    </row>
    <row r="3554" spans="1:1">
      <c r="A3554" s="37"/>
    </row>
    <row r="3555" spans="1:1">
      <c r="A3555" s="37"/>
    </row>
    <row r="3556" spans="1:1">
      <c r="A3556" s="37"/>
    </row>
    <row r="3557" spans="1:1">
      <c r="A3557" s="37"/>
    </row>
    <row r="3558" spans="1:1">
      <c r="A3558" s="37"/>
    </row>
    <row r="3559" spans="1:1">
      <c r="A3559" s="37"/>
    </row>
    <row r="3560" spans="1:1">
      <c r="A3560" s="37"/>
    </row>
    <row r="3561" spans="1:1">
      <c r="A3561" s="37"/>
    </row>
    <row r="3562" spans="1:1">
      <c r="A3562" s="37"/>
    </row>
    <row r="3563" spans="1:1">
      <c r="A3563" s="37"/>
    </row>
    <row r="3564" spans="1:1">
      <c r="A3564" s="37"/>
    </row>
    <row r="3565" spans="1:1">
      <c r="A3565" s="37"/>
    </row>
    <row r="3566" spans="1:1">
      <c r="A3566" s="37"/>
    </row>
    <row r="3567" spans="1:1">
      <c r="A3567" s="37"/>
    </row>
    <row r="3568" spans="1:1">
      <c r="A3568" s="37"/>
    </row>
    <row r="3569" spans="1:1">
      <c r="A3569" s="37"/>
    </row>
    <row r="3570" spans="1:1">
      <c r="A3570" s="37"/>
    </row>
    <row r="3571" spans="1:1">
      <c r="A3571" s="37"/>
    </row>
    <row r="3572" spans="1:1">
      <c r="A3572" s="37"/>
    </row>
    <row r="3573" spans="1:1">
      <c r="A3573" s="37"/>
    </row>
    <row r="3574" spans="1:1">
      <c r="A3574" s="37"/>
    </row>
    <row r="3575" spans="1:1">
      <c r="A3575" s="37"/>
    </row>
    <row r="3576" spans="1:1">
      <c r="A3576" s="37"/>
    </row>
    <row r="3577" spans="1:1">
      <c r="A3577" s="37"/>
    </row>
    <row r="3578" spans="1:1">
      <c r="A3578" s="37"/>
    </row>
    <row r="3579" spans="1:1">
      <c r="A3579" s="37"/>
    </row>
    <row r="3580" spans="1:1">
      <c r="A3580" s="37"/>
    </row>
    <row r="3581" spans="1:1">
      <c r="A3581" s="37"/>
    </row>
    <row r="3582" spans="1:1">
      <c r="A3582" s="37"/>
    </row>
    <row r="3583" spans="1:1">
      <c r="A3583" s="37"/>
    </row>
    <row r="3584" spans="1:1">
      <c r="A3584" s="37"/>
    </row>
    <row r="3585" spans="1:1">
      <c r="A3585" s="37"/>
    </row>
    <row r="3586" spans="1:1">
      <c r="A3586" s="37"/>
    </row>
    <row r="3587" spans="1:1">
      <c r="A3587" s="37"/>
    </row>
    <row r="3588" spans="1:1">
      <c r="A3588" s="37"/>
    </row>
    <row r="3589" spans="1:1">
      <c r="A3589" s="37"/>
    </row>
    <row r="3590" spans="1:1">
      <c r="A3590" s="37"/>
    </row>
    <row r="3591" spans="1:1">
      <c r="A3591" s="37"/>
    </row>
    <row r="3592" spans="1:1">
      <c r="A3592" s="37"/>
    </row>
    <row r="3593" spans="1:1">
      <c r="A3593" s="37"/>
    </row>
    <row r="3594" spans="1:1">
      <c r="A3594" s="37"/>
    </row>
    <row r="3595" spans="1:1">
      <c r="A3595" s="37"/>
    </row>
    <row r="3596" spans="1:1">
      <c r="A3596" s="37"/>
    </row>
    <row r="3597" spans="1:1">
      <c r="A3597" s="37"/>
    </row>
    <row r="3598" spans="1:1">
      <c r="A3598" s="37"/>
    </row>
    <row r="3599" spans="1:1">
      <c r="A3599" s="37"/>
    </row>
    <row r="3600" spans="1:1">
      <c r="A3600" s="37"/>
    </row>
    <row r="3601" spans="1:1">
      <c r="A3601" s="37"/>
    </row>
    <row r="3602" spans="1:1">
      <c r="A3602" s="37"/>
    </row>
    <row r="3603" spans="1:1">
      <c r="A3603" s="37"/>
    </row>
    <row r="3604" spans="1:1">
      <c r="A3604" s="37"/>
    </row>
    <row r="3605" spans="1:1">
      <c r="A3605" s="37"/>
    </row>
    <row r="3606" spans="1:1">
      <c r="A3606" s="37"/>
    </row>
    <row r="3607" spans="1:1">
      <c r="A3607" s="37"/>
    </row>
    <row r="3608" spans="1:1">
      <c r="A3608" s="37"/>
    </row>
    <row r="3609" spans="1:1">
      <c r="A3609" s="37"/>
    </row>
    <row r="3610" spans="1:1">
      <c r="A3610" s="37"/>
    </row>
    <row r="3611" spans="1:1">
      <c r="A3611" s="37"/>
    </row>
    <row r="3612" spans="1:1">
      <c r="A3612" s="37"/>
    </row>
    <row r="3613" spans="1:1">
      <c r="A3613" s="37"/>
    </row>
    <row r="3614" spans="1:1">
      <c r="A3614" s="37"/>
    </row>
    <row r="3615" spans="1:1">
      <c r="A3615" s="37"/>
    </row>
    <row r="3616" spans="1:1">
      <c r="A3616" s="37"/>
    </row>
    <row r="3617" spans="1:1">
      <c r="A3617" s="37"/>
    </row>
    <row r="3618" spans="1:1">
      <c r="A3618" s="37"/>
    </row>
    <row r="3619" spans="1:1">
      <c r="A3619" s="37"/>
    </row>
    <row r="3620" spans="1:1">
      <c r="A3620" s="37"/>
    </row>
    <row r="3621" spans="1:1">
      <c r="A3621" s="37"/>
    </row>
    <row r="3622" spans="1:1">
      <c r="A3622" s="37"/>
    </row>
    <row r="3623" spans="1:1">
      <c r="A3623" s="37"/>
    </row>
    <row r="3624" spans="1:1">
      <c r="A3624" s="37"/>
    </row>
    <row r="3625" spans="1:1">
      <c r="A3625" s="37"/>
    </row>
    <row r="3626" spans="1:1">
      <c r="A3626" s="37"/>
    </row>
    <row r="3627" spans="1:1">
      <c r="A3627" s="37"/>
    </row>
    <row r="3628" spans="1:1">
      <c r="A3628" s="37"/>
    </row>
    <row r="3629" spans="1:1">
      <c r="A3629" s="37"/>
    </row>
    <row r="3630" spans="1:1">
      <c r="A3630" s="37"/>
    </row>
    <row r="3631" spans="1:1">
      <c r="A3631" s="37"/>
    </row>
    <row r="3632" spans="1:1">
      <c r="A3632" s="37"/>
    </row>
    <row r="3633" spans="1:1">
      <c r="A3633" s="37"/>
    </row>
    <row r="3634" spans="1:1">
      <c r="A3634" s="37"/>
    </row>
    <row r="3635" spans="1:1">
      <c r="A3635" s="37"/>
    </row>
    <row r="3636" spans="1:1">
      <c r="A3636" s="37"/>
    </row>
    <row r="3637" spans="1:1">
      <c r="A3637" s="37"/>
    </row>
    <row r="3638" spans="1:1">
      <c r="A3638" s="37"/>
    </row>
    <row r="3639" spans="1:1">
      <c r="A3639" s="37"/>
    </row>
    <row r="3640" spans="1:1">
      <c r="A3640" s="37"/>
    </row>
    <row r="3641" spans="1:1">
      <c r="A3641" s="37"/>
    </row>
    <row r="3642" spans="1:1">
      <c r="A3642" s="37"/>
    </row>
    <row r="3643" spans="1:1">
      <c r="A3643" s="37"/>
    </row>
    <row r="3644" spans="1:1">
      <c r="A3644" s="37"/>
    </row>
    <row r="3645" spans="1:1">
      <c r="A3645" s="37"/>
    </row>
    <row r="3646" spans="1:1">
      <c r="A3646" s="37"/>
    </row>
    <row r="3647" spans="1:1">
      <c r="A3647" s="37"/>
    </row>
    <row r="3648" spans="1:1">
      <c r="A3648" s="37"/>
    </row>
    <row r="3649" spans="1:1">
      <c r="A3649" s="37"/>
    </row>
    <row r="3650" spans="1:1">
      <c r="A3650" s="37"/>
    </row>
    <row r="3651" spans="1:1">
      <c r="A3651" s="37"/>
    </row>
    <row r="3652" spans="1:1">
      <c r="A3652" s="37"/>
    </row>
    <row r="3653" spans="1:1">
      <c r="A3653" s="37"/>
    </row>
    <row r="3654" spans="1:1">
      <c r="A3654" s="37"/>
    </row>
    <row r="3655" spans="1:1">
      <c r="A3655" s="37"/>
    </row>
    <row r="3656" spans="1:1">
      <c r="A3656" s="37"/>
    </row>
    <row r="3657" spans="1:1">
      <c r="A3657" s="37"/>
    </row>
    <row r="3658" spans="1:1">
      <c r="A3658" s="37"/>
    </row>
    <row r="3659" spans="1:1">
      <c r="A3659" s="37"/>
    </row>
    <row r="3660" spans="1:1">
      <c r="A3660" s="37"/>
    </row>
    <row r="3661" spans="1:1">
      <c r="A3661" s="37"/>
    </row>
    <row r="3662" spans="1:1">
      <c r="A3662" s="37"/>
    </row>
    <row r="3663" spans="1:1">
      <c r="A3663" s="37"/>
    </row>
    <row r="3664" spans="1:1">
      <c r="A3664" s="37"/>
    </row>
    <row r="3665" spans="1:1">
      <c r="A3665" s="37"/>
    </row>
    <row r="3666" spans="1:1">
      <c r="A3666" s="37"/>
    </row>
    <row r="3667" spans="1:1">
      <c r="A3667" s="37"/>
    </row>
    <row r="3668" spans="1:1">
      <c r="A3668" s="37"/>
    </row>
    <row r="3669" spans="1:1">
      <c r="A3669" s="37"/>
    </row>
    <row r="3670" spans="1:1">
      <c r="A3670" s="37"/>
    </row>
    <row r="3671" spans="1:1">
      <c r="A3671" s="37"/>
    </row>
    <row r="3672" spans="1:1">
      <c r="A3672" s="37"/>
    </row>
    <row r="3673" spans="1:1">
      <c r="A3673" s="37"/>
    </row>
    <row r="3674" spans="1:1">
      <c r="A3674" s="37"/>
    </row>
    <row r="3675" spans="1:1">
      <c r="A3675" s="37"/>
    </row>
    <row r="3676" spans="1:1">
      <c r="A3676" s="37"/>
    </row>
    <row r="3677" spans="1:1">
      <c r="A3677" s="37"/>
    </row>
    <row r="3678" spans="1:1">
      <c r="A3678" s="37"/>
    </row>
    <row r="3679" spans="1:1">
      <c r="A3679" s="37"/>
    </row>
    <row r="3680" spans="1:1">
      <c r="A3680" s="37"/>
    </row>
    <row r="3681" spans="1:1">
      <c r="A3681" s="37"/>
    </row>
    <row r="3682" spans="1:1">
      <c r="A3682" s="37"/>
    </row>
    <row r="3683" spans="1:1">
      <c r="A3683" s="37"/>
    </row>
    <row r="3684" spans="1:1">
      <c r="A3684" s="37"/>
    </row>
    <row r="3685" spans="1:1">
      <c r="A3685" s="37"/>
    </row>
    <row r="3686" spans="1:1">
      <c r="A3686" s="37"/>
    </row>
    <row r="3687" spans="1:1">
      <c r="A3687" s="37"/>
    </row>
    <row r="3688" spans="1:1">
      <c r="A3688" s="37"/>
    </row>
    <row r="3689" spans="1:1">
      <c r="A3689" s="37"/>
    </row>
    <row r="3690" spans="1:1">
      <c r="A3690" s="37"/>
    </row>
    <row r="3691" spans="1:1">
      <c r="A3691" s="37"/>
    </row>
    <row r="3692" spans="1:1">
      <c r="A3692" s="37"/>
    </row>
    <row r="3693" spans="1:1">
      <c r="A3693" s="37"/>
    </row>
    <row r="3694" spans="1:1">
      <c r="A3694" s="37"/>
    </row>
    <row r="3695" spans="1:1">
      <c r="A3695" s="37"/>
    </row>
    <row r="3696" spans="1:1">
      <c r="A3696" s="37"/>
    </row>
    <row r="3697" spans="1:1">
      <c r="A3697" s="37"/>
    </row>
    <row r="3698" spans="1:1">
      <c r="A3698" s="37"/>
    </row>
    <row r="3699" spans="1:1">
      <c r="A3699" s="37"/>
    </row>
    <row r="3700" spans="1:1">
      <c r="A3700" s="37"/>
    </row>
    <row r="3701" spans="1:1">
      <c r="A3701" s="37"/>
    </row>
    <row r="3702" spans="1:1">
      <c r="A3702" s="37"/>
    </row>
    <row r="3703" spans="1:1">
      <c r="A3703" s="37"/>
    </row>
    <row r="3704" spans="1:1">
      <c r="A3704" s="37"/>
    </row>
    <row r="3705" spans="1:1">
      <c r="A3705" s="37"/>
    </row>
    <row r="3706" spans="1:1">
      <c r="A3706" s="37"/>
    </row>
    <row r="3707" spans="1:1">
      <c r="A3707" s="37"/>
    </row>
    <row r="3708" spans="1:1">
      <c r="A3708" s="37"/>
    </row>
    <row r="3709" spans="1:1">
      <c r="A3709" s="37"/>
    </row>
    <row r="3710" spans="1:1">
      <c r="A3710" s="37"/>
    </row>
    <row r="3711" spans="1:1">
      <c r="A3711" s="37"/>
    </row>
    <row r="3712" spans="1:1">
      <c r="A3712" s="37"/>
    </row>
    <row r="3713" spans="1:1">
      <c r="A3713" s="37"/>
    </row>
    <row r="3714" spans="1:1">
      <c r="A3714" s="37"/>
    </row>
    <row r="3715" spans="1:1">
      <c r="A3715" s="37"/>
    </row>
    <row r="3716" spans="1:1">
      <c r="A3716" s="37"/>
    </row>
    <row r="3717" spans="1:1">
      <c r="A3717" s="37"/>
    </row>
    <row r="3718" spans="1:1">
      <c r="A3718" s="37"/>
    </row>
    <row r="3719" spans="1:1">
      <c r="A3719" s="37"/>
    </row>
    <row r="3720" spans="1:1">
      <c r="A3720" s="37"/>
    </row>
    <row r="3721" spans="1:1">
      <c r="A3721" s="37"/>
    </row>
    <row r="3722" spans="1:1">
      <c r="A3722" s="37"/>
    </row>
    <row r="3723" spans="1:1">
      <c r="A3723" s="37"/>
    </row>
    <row r="3724" spans="1:1">
      <c r="A3724" s="37"/>
    </row>
    <row r="3725" spans="1:1">
      <c r="A3725" s="37"/>
    </row>
    <row r="3726" spans="1:1">
      <c r="A3726" s="37"/>
    </row>
    <row r="3727" spans="1:1">
      <c r="A3727" s="37"/>
    </row>
    <row r="3728" spans="1:1">
      <c r="A3728" s="37"/>
    </row>
    <row r="3729" spans="1:1">
      <c r="A3729" s="37"/>
    </row>
    <row r="3730" spans="1:1">
      <c r="A3730" s="37"/>
    </row>
    <row r="3731" spans="1:1">
      <c r="A3731" s="37"/>
    </row>
    <row r="3732" spans="1:1">
      <c r="A3732" s="37"/>
    </row>
    <row r="3733" spans="1:1">
      <c r="A3733" s="37"/>
    </row>
    <row r="3734" spans="1:1">
      <c r="A3734" s="37"/>
    </row>
    <row r="3735" spans="1:1">
      <c r="A3735" s="37"/>
    </row>
    <row r="3736" spans="1:1">
      <c r="A3736" s="37"/>
    </row>
    <row r="3737" spans="1:1">
      <c r="A3737" s="37"/>
    </row>
    <row r="3738" spans="1:1">
      <c r="A3738" s="37"/>
    </row>
    <row r="3739" spans="1:1">
      <c r="A3739" s="37"/>
    </row>
    <row r="3740" spans="1:1">
      <c r="A3740" s="37"/>
    </row>
    <row r="3741" spans="1:1">
      <c r="A3741" s="37"/>
    </row>
    <row r="3742" spans="1:1">
      <c r="A3742" s="37"/>
    </row>
    <row r="3743" spans="1:1">
      <c r="A3743" s="37"/>
    </row>
    <row r="3744" spans="1:1">
      <c r="A3744" s="37"/>
    </row>
    <row r="3745" spans="1:1">
      <c r="A3745" s="37"/>
    </row>
    <row r="3746" spans="1:1">
      <c r="A3746" s="37"/>
    </row>
    <row r="3747" spans="1:1">
      <c r="A3747" s="37"/>
    </row>
    <row r="3748" spans="1:1">
      <c r="A3748" s="37"/>
    </row>
    <row r="3749" spans="1:1">
      <c r="A3749" s="37"/>
    </row>
    <row r="3750" spans="1:1">
      <c r="A3750" s="37"/>
    </row>
    <row r="3751" spans="1:1">
      <c r="A3751" s="37"/>
    </row>
    <row r="3752" spans="1:1">
      <c r="A3752" s="37"/>
    </row>
    <row r="3753" spans="1:1">
      <c r="A3753" s="37"/>
    </row>
    <row r="3754" spans="1:1">
      <c r="A3754" s="37"/>
    </row>
    <row r="3755" spans="1:1">
      <c r="A3755" s="37"/>
    </row>
    <row r="3756" spans="1:1">
      <c r="A3756" s="37"/>
    </row>
    <row r="3757" spans="1:1">
      <c r="A3757" s="37"/>
    </row>
    <row r="3758" spans="1:1">
      <c r="A3758" s="37"/>
    </row>
    <row r="3759" spans="1:1">
      <c r="A3759" s="37"/>
    </row>
    <row r="3760" spans="1:1">
      <c r="A3760" s="37"/>
    </row>
    <row r="3761" spans="1:1">
      <c r="A3761" s="37"/>
    </row>
    <row r="3762" spans="1:1">
      <c r="A3762" s="37"/>
    </row>
    <row r="3763" spans="1:1">
      <c r="A3763" s="37"/>
    </row>
    <row r="3764" spans="1:1">
      <c r="A3764" s="37"/>
    </row>
    <row r="3765" spans="1:1">
      <c r="A3765" s="37"/>
    </row>
    <row r="3766" spans="1:1">
      <c r="A3766" s="37"/>
    </row>
    <row r="3767" spans="1:1">
      <c r="A3767" s="37"/>
    </row>
    <row r="3768" spans="1:1">
      <c r="A3768" s="37"/>
    </row>
    <row r="3769" spans="1:1">
      <c r="A3769" s="37"/>
    </row>
    <row r="3770" spans="1:1">
      <c r="A3770" s="37"/>
    </row>
    <row r="3771" spans="1:1">
      <c r="A3771" s="37"/>
    </row>
    <row r="3772" spans="1:1">
      <c r="A3772" s="37"/>
    </row>
    <row r="3773" spans="1:1">
      <c r="A3773" s="37"/>
    </row>
    <row r="3774" spans="1:1">
      <c r="A3774" s="37"/>
    </row>
    <row r="3775" spans="1:1">
      <c r="A3775" s="37"/>
    </row>
    <row r="3776" spans="1:1">
      <c r="A3776" s="37"/>
    </row>
    <row r="3777" spans="1:1">
      <c r="A3777" s="37"/>
    </row>
    <row r="3778" spans="1:1">
      <c r="A3778" s="37"/>
    </row>
    <row r="3779" spans="1:1">
      <c r="A3779" s="37"/>
    </row>
    <row r="3780" spans="1:1">
      <c r="A3780" s="37"/>
    </row>
    <row r="3781" spans="1:1">
      <c r="A3781" s="37"/>
    </row>
    <row r="3782" spans="1:1">
      <c r="A3782" s="37"/>
    </row>
    <row r="3783" spans="1:1">
      <c r="A3783" s="37"/>
    </row>
    <row r="3784" spans="1:1">
      <c r="A3784" s="37"/>
    </row>
    <row r="3785" spans="1:1">
      <c r="A3785" s="37"/>
    </row>
    <row r="3786" spans="1:1">
      <c r="A3786" s="37"/>
    </row>
    <row r="3787" spans="1:1">
      <c r="A3787" s="37"/>
    </row>
    <row r="3788" spans="1:1">
      <c r="A3788" s="37"/>
    </row>
    <row r="3789" spans="1:1">
      <c r="A3789" s="37"/>
    </row>
    <row r="3790" spans="1:1">
      <c r="A3790" s="37"/>
    </row>
    <row r="3791" spans="1:1">
      <c r="A3791" s="37"/>
    </row>
    <row r="3792" spans="1:1">
      <c r="A3792" s="37"/>
    </row>
    <row r="3793" spans="1:1">
      <c r="A3793" s="37"/>
    </row>
    <row r="3794" spans="1:1">
      <c r="A3794" s="37"/>
    </row>
    <row r="3795" spans="1:1">
      <c r="A3795" s="37"/>
    </row>
    <row r="3796" spans="1:1">
      <c r="A3796" s="37"/>
    </row>
    <row r="3797" spans="1:1">
      <c r="A3797" s="37"/>
    </row>
    <row r="3798" spans="1:1">
      <c r="A3798" s="37"/>
    </row>
    <row r="3799" spans="1:1">
      <c r="A3799" s="37"/>
    </row>
    <row r="3800" spans="1:1">
      <c r="A3800" s="37"/>
    </row>
    <row r="3801" spans="1:1">
      <c r="A3801" s="37"/>
    </row>
    <row r="3802" spans="1:1">
      <c r="A3802" s="37"/>
    </row>
    <row r="3803" spans="1:1">
      <c r="A3803" s="37"/>
    </row>
    <row r="3804" spans="1:1">
      <c r="A3804" s="37"/>
    </row>
    <row r="3805" spans="1:1">
      <c r="A3805" s="37"/>
    </row>
    <row r="3806" spans="1:1">
      <c r="A3806" s="37"/>
    </row>
    <row r="3807" spans="1:1">
      <c r="A3807" s="37"/>
    </row>
    <row r="3808" spans="1:1">
      <c r="A3808" s="37"/>
    </row>
    <row r="3809" spans="1:1">
      <c r="A3809" s="37"/>
    </row>
    <row r="3810" spans="1:1">
      <c r="A3810" s="37"/>
    </row>
    <row r="3811" spans="1:1">
      <c r="A3811" s="37"/>
    </row>
    <row r="3812" spans="1:1">
      <c r="A3812" s="37"/>
    </row>
    <row r="3813" spans="1:1">
      <c r="A3813" s="37"/>
    </row>
    <row r="3814" spans="1:1">
      <c r="A3814" s="37"/>
    </row>
    <row r="3815" spans="1:1">
      <c r="A3815" s="37"/>
    </row>
    <row r="3816" spans="1:1">
      <c r="A3816" s="37"/>
    </row>
    <row r="3817" spans="1:1">
      <c r="A3817" s="37"/>
    </row>
    <row r="3818" spans="1:1">
      <c r="A3818" s="37"/>
    </row>
    <row r="3819" spans="1:1">
      <c r="A3819" s="37"/>
    </row>
    <row r="3820" spans="1:1">
      <c r="A3820" s="37"/>
    </row>
    <row r="3821" spans="1:1">
      <c r="A3821" s="37"/>
    </row>
    <row r="3822" spans="1:1">
      <c r="A3822" s="37"/>
    </row>
    <row r="3823" spans="1:1">
      <c r="A3823" s="37"/>
    </row>
    <row r="3824" spans="1:1">
      <c r="A3824" s="37"/>
    </row>
    <row r="3825" spans="1:1">
      <c r="A3825" s="37"/>
    </row>
    <row r="3826" spans="1:1">
      <c r="A3826" s="37"/>
    </row>
    <row r="3827" spans="1:1">
      <c r="A3827" s="37"/>
    </row>
    <row r="3828" spans="1:1">
      <c r="A3828" s="37"/>
    </row>
    <row r="3829" spans="1:1">
      <c r="A3829" s="37"/>
    </row>
    <row r="3830" spans="1:1">
      <c r="A3830" s="37"/>
    </row>
    <row r="3831" spans="1:1">
      <c r="A3831" s="37"/>
    </row>
    <row r="3832" spans="1:1">
      <c r="A3832" s="37"/>
    </row>
    <row r="3833" spans="1:1">
      <c r="A3833" s="37"/>
    </row>
    <row r="3834" spans="1:1">
      <c r="A3834" s="37"/>
    </row>
    <row r="3835" spans="1:1">
      <c r="A3835" s="37"/>
    </row>
    <row r="3836" spans="1:1">
      <c r="A3836" s="37"/>
    </row>
    <row r="3837" spans="1:1">
      <c r="A3837" s="37"/>
    </row>
    <row r="3838" spans="1:1">
      <c r="A3838" s="37"/>
    </row>
    <row r="3839" spans="1:1">
      <c r="A3839" s="37"/>
    </row>
    <row r="3840" spans="1:1">
      <c r="A3840" s="37"/>
    </row>
    <row r="3841" spans="1:1">
      <c r="A3841" s="37"/>
    </row>
    <row r="3842" spans="1:1">
      <c r="A3842" s="37"/>
    </row>
    <row r="3843" spans="1:1">
      <c r="A3843" s="37"/>
    </row>
    <row r="3844" spans="1:1">
      <c r="A3844" s="37"/>
    </row>
    <row r="3845" spans="1:1">
      <c r="A3845" s="37"/>
    </row>
    <row r="3846" spans="1:1">
      <c r="A3846" s="37"/>
    </row>
    <row r="3847" spans="1:1">
      <c r="A3847" s="37"/>
    </row>
    <row r="3848" spans="1:1">
      <c r="A3848" s="37"/>
    </row>
    <row r="3849" spans="1:1">
      <c r="A3849" s="37"/>
    </row>
    <row r="3850" spans="1:1">
      <c r="A3850" s="37"/>
    </row>
    <row r="3851" spans="1:1">
      <c r="A3851" s="37"/>
    </row>
    <row r="3852" spans="1:1">
      <c r="A3852" s="37"/>
    </row>
    <row r="3853" spans="1:1">
      <c r="A3853" s="37"/>
    </row>
    <row r="3854" spans="1:1">
      <c r="A3854" s="37"/>
    </row>
    <row r="3855" spans="1:1">
      <c r="A3855" s="37"/>
    </row>
    <row r="3856" spans="1:1">
      <c r="A3856" s="37"/>
    </row>
    <row r="3857" spans="1:1">
      <c r="A3857" s="37"/>
    </row>
    <row r="3858" spans="1:1">
      <c r="A3858" s="37"/>
    </row>
    <row r="3859" spans="1:1">
      <c r="A3859" s="37"/>
    </row>
    <row r="3860" spans="1:1">
      <c r="A3860" s="37"/>
    </row>
    <row r="3861" spans="1:1">
      <c r="A3861" s="37"/>
    </row>
    <row r="3862" spans="1:1">
      <c r="A3862" s="37"/>
    </row>
    <row r="3863" spans="1:1">
      <c r="A3863" s="37"/>
    </row>
    <row r="3864" spans="1:1">
      <c r="A3864" s="37"/>
    </row>
    <row r="3865" spans="1:1">
      <c r="A3865" s="37"/>
    </row>
    <row r="3866" spans="1:1">
      <c r="A3866" s="37"/>
    </row>
    <row r="3867" spans="1:1">
      <c r="A3867" s="37"/>
    </row>
    <row r="3868" spans="1:1">
      <c r="A3868" s="37"/>
    </row>
    <row r="3869" spans="1:1">
      <c r="A3869" s="37"/>
    </row>
    <row r="3870" spans="1:1">
      <c r="A3870" s="37"/>
    </row>
    <row r="3871" spans="1:1">
      <c r="A3871" s="37"/>
    </row>
    <row r="3872" spans="1:1">
      <c r="A3872" s="37"/>
    </row>
    <row r="3873" spans="1:1">
      <c r="A3873" s="37"/>
    </row>
    <row r="3874" spans="1:1">
      <c r="A3874" s="37"/>
    </row>
    <row r="3875" spans="1:1">
      <c r="A3875" s="37"/>
    </row>
    <row r="3876" spans="1:1">
      <c r="A3876" s="37"/>
    </row>
    <row r="3877" spans="1:1">
      <c r="A3877" s="37"/>
    </row>
    <row r="3878" spans="1:1">
      <c r="A3878" s="37"/>
    </row>
    <row r="3879" spans="1:1">
      <c r="A3879" s="37"/>
    </row>
    <row r="3880" spans="1:1">
      <c r="A3880" s="37"/>
    </row>
    <row r="3881" spans="1:1">
      <c r="A3881" s="37"/>
    </row>
    <row r="3882" spans="1:1">
      <c r="A3882" s="37"/>
    </row>
    <row r="3883" spans="1:1">
      <c r="A3883" s="37"/>
    </row>
    <row r="3884" spans="1:1">
      <c r="A3884" s="37"/>
    </row>
    <row r="3885" spans="1:1">
      <c r="A3885" s="37"/>
    </row>
    <row r="3886" spans="1:1">
      <c r="A3886" s="37"/>
    </row>
    <row r="3887" spans="1:1">
      <c r="A3887" s="37"/>
    </row>
    <row r="3888" spans="1:1">
      <c r="A3888" s="37"/>
    </row>
    <row r="3889" spans="1:1">
      <c r="A3889" s="37"/>
    </row>
    <row r="3890" spans="1:1">
      <c r="A3890" s="37"/>
    </row>
    <row r="3891" spans="1:1">
      <c r="A3891" s="37"/>
    </row>
    <row r="3892" spans="1:1">
      <c r="A3892" s="37"/>
    </row>
    <row r="3893" spans="1:1">
      <c r="A3893" s="37"/>
    </row>
    <row r="3894" spans="1:1">
      <c r="A3894" s="37"/>
    </row>
    <row r="3895" spans="1:1">
      <c r="A3895" s="37"/>
    </row>
    <row r="3896" spans="1:1">
      <c r="A3896" s="37"/>
    </row>
    <row r="3897" spans="1:1">
      <c r="A3897" s="37"/>
    </row>
    <row r="3898" spans="1:1">
      <c r="A3898" s="37"/>
    </row>
    <row r="3899" spans="1:1">
      <c r="A3899" s="37"/>
    </row>
    <row r="3900" spans="1:1">
      <c r="A3900" s="37"/>
    </row>
    <row r="3901" spans="1:1">
      <c r="A3901" s="37"/>
    </row>
    <row r="3902" spans="1:1">
      <c r="A3902" s="37"/>
    </row>
    <row r="3903" spans="1:1">
      <c r="A3903" s="37"/>
    </row>
    <row r="3904" spans="1:1">
      <c r="A3904" s="37"/>
    </row>
    <row r="3905" spans="1:1">
      <c r="A3905" s="37"/>
    </row>
    <row r="3906" spans="1:1">
      <c r="A3906" s="37"/>
    </row>
    <row r="3907" spans="1:1">
      <c r="A3907" s="37"/>
    </row>
    <row r="3908" spans="1:1">
      <c r="A3908" s="37"/>
    </row>
    <row r="3909" spans="1:1">
      <c r="A3909" s="37"/>
    </row>
    <row r="3910" spans="1:1">
      <c r="A3910" s="37"/>
    </row>
    <row r="3911" spans="1:1">
      <c r="A3911" s="37"/>
    </row>
    <row r="3912" spans="1:1">
      <c r="A3912" s="37"/>
    </row>
    <row r="3913" spans="1:1">
      <c r="A3913" s="37"/>
    </row>
    <row r="3914" spans="1:1">
      <c r="A3914" s="37"/>
    </row>
    <row r="3915" spans="1:1">
      <c r="A3915" s="37"/>
    </row>
    <row r="3916" spans="1:1">
      <c r="A3916" s="37"/>
    </row>
    <row r="3917" spans="1:1">
      <c r="A3917" s="37"/>
    </row>
    <row r="3918" spans="1:1">
      <c r="A3918" s="37"/>
    </row>
    <row r="3919" spans="1:1">
      <c r="A3919" s="37"/>
    </row>
    <row r="3920" spans="1:1">
      <c r="A3920" s="37"/>
    </row>
    <row r="3921" spans="1:1">
      <c r="A3921" s="37"/>
    </row>
    <row r="3922" spans="1:1">
      <c r="A3922" s="37"/>
    </row>
    <row r="3923" spans="1:1">
      <c r="A3923" s="37"/>
    </row>
    <row r="3924" spans="1:1">
      <c r="A3924" s="37"/>
    </row>
    <row r="3925" spans="1:1">
      <c r="A3925" s="37"/>
    </row>
    <row r="3926" spans="1:1">
      <c r="A3926" s="37"/>
    </row>
    <row r="3927" spans="1:1">
      <c r="A3927" s="37"/>
    </row>
    <row r="3928" spans="1:1">
      <c r="A3928" s="37"/>
    </row>
    <row r="3929" spans="1:1">
      <c r="A3929" s="37"/>
    </row>
    <row r="3930" spans="1:1">
      <c r="A3930" s="37"/>
    </row>
    <row r="3931" spans="1:1">
      <c r="A3931" s="37"/>
    </row>
    <row r="3932" spans="1:1">
      <c r="A3932" s="37"/>
    </row>
    <row r="3933" spans="1:1">
      <c r="A3933" s="37"/>
    </row>
    <row r="3934" spans="1:1">
      <c r="A3934" s="37"/>
    </row>
    <row r="3935" spans="1:1">
      <c r="A3935" s="37"/>
    </row>
    <row r="3936" spans="1:1">
      <c r="A3936" s="37"/>
    </row>
    <row r="3937" spans="1:1">
      <c r="A3937" s="37"/>
    </row>
    <row r="3938" spans="1:1">
      <c r="A3938" s="37"/>
    </row>
    <row r="3939" spans="1:1">
      <c r="A3939" s="37"/>
    </row>
    <row r="3940" spans="1:1">
      <c r="A3940" s="37"/>
    </row>
    <row r="3941" spans="1:1">
      <c r="A3941" s="37"/>
    </row>
    <row r="3942" spans="1:1">
      <c r="A3942" s="37"/>
    </row>
    <row r="3943" spans="1:1">
      <c r="A3943" s="37"/>
    </row>
    <row r="3944" spans="1:1">
      <c r="A3944" s="37"/>
    </row>
    <row r="3945" spans="1:1">
      <c r="A3945" s="37"/>
    </row>
    <row r="3946" spans="1:1">
      <c r="A3946" s="37"/>
    </row>
    <row r="3947" spans="1:1">
      <c r="A3947" s="37"/>
    </row>
    <row r="3948" spans="1:1">
      <c r="A3948" s="37"/>
    </row>
    <row r="3949" spans="1:1">
      <c r="A3949" s="37"/>
    </row>
    <row r="3950" spans="1:1">
      <c r="A3950" s="37"/>
    </row>
    <row r="3951" spans="1:1">
      <c r="A3951" s="37"/>
    </row>
    <row r="3952" spans="1:1">
      <c r="A3952" s="37"/>
    </row>
    <row r="3953" spans="1:1">
      <c r="A3953" s="37"/>
    </row>
    <row r="3954" spans="1:1">
      <c r="A3954" s="37"/>
    </row>
    <row r="3955" spans="1:1">
      <c r="A3955" s="37"/>
    </row>
    <row r="3956" spans="1:1">
      <c r="A3956" s="37"/>
    </row>
    <row r="3957" spans="1:1">
      <c r="A3957" s="37"/>
    </row>
    <row r="3958" spans="1:1">
      <c r="A3958" s="37"/>
    </row>
    <row r="3959" spans="1:1">
      <c r="A3959" s="37"/>
    </row>
    <row r="3960" spans="1:1">
      <c r="A3960" s="37"/>
    </row>
    <row r="3961" spans="1:1">
      <c r="A3961" s="37"/>
    </row>
    <row r="3962" spans="1:1">
      <c r="A3962" s="37"/>
    </row>
    <row r="3963" spans="1:1">
      <c r="A3963" s="37"/>
    </row>
    <row r="3964" spans="1:1">
      <c r="A3964" s="37"/>
    </row>
    <row r="3965" spans="1:1">
      <c r="A3965" s="37"/>
    </row>
    <row r="3966" spans="1:1">
      <c r="A3966" s="37"/>
    </row>
    <row r="3967" spans="1:1">
      <c r="A3967" s="37"/>
    </row>
    <row r="3968" spans="1:1">
      <c r="A3968" s="37"/>
    </row>
    <row r="3969" spans="1:1">
      <c r="A3969" s="37"/>
    </row>
    <row r="3970" spans="1:1">
      <c r="A3970" s="37"/>
    </row>
    <row r="3971" spans="1:1">
      <c r="A3971" s="37"/>
    </row>
    <row r="3972" spans="1:1">
      <c r="A3972" s="37"/>
    </row>
    <row r="3973" spans="1:1">
      <c r="A3973" s="37"/>
    </row>
    <row r="3974" spans="1:1">
      <c r="A3974" s="37"/>
    </row>
    <row r="3975" spans="1:1">
      <c r="A3975" s="37"/>
    </row>
    <row r="3976" spans="1:1">
      <c r="A3976" s="37"/>
    </row>
    <row r="3977" spans="1:1">
      <c r="A3977" s="37"/>
    </row>
    <row r="3978" spans="1:1">
      <c r="A3978" s="37"/>
    </row>
    <row r="3979" spans="1:1">
      <c r="A3979" s="37"/>
    </row>
    <row r="3980" spans="1:1">
      <c r="A3980" s="37"/>
    </row>
    <row r="3981" spans="1:1">
      <c r="A3981" s="37"/>
    </row>
    <row r="3982" spans="1:1">
      <c r="A3982" s="37"/>
    </row>
    <row r="3983" spans="1:1">
      <c r="A3983" s="37"/>
    </row>
    <row r="3984" spans="1:1">
      <c r="A3984" s="37"/>
    </row>
    <row r="3985" spans="1:1">
      <c r="A3985" s="37"/>
    </row>
    <row r="3986" spans="1:1">
      <c r="A3986" s="37"/>
    </row>
    <row r="3987" spans="1:1">
      <c r="A3987" s="37"/>
    </row>
    <row r="3988" spans="1:1">
      <c r="A3988" s="37"/>
    </row>
    <row r="3989" spans="1:1">
      <c r="A3989" s="37"/>
    </row>
    <row r="3990" spans="1:1">
      <c r="A3990" s="37"/>
    </row>
    <row r="3991" spans="1:1">
      <c r="A3991" s="37"/>
    </row>
    <row r="3992" spans="1:1">
      <c r="A3992" s="37"/>
    </row>
    <row r="3993" spans="1:1">
      <c r="A3993" s="37"/>
    </row>
    <row r="3994" spans="1:1">
      <c r="A3994" s="37"/>
    </row>
    <row r="3995" spans="1:1">
      <c r="A3995" s="37"/>
    </row>
    <row r="3996" spans="1:1">
      <c r="A3996" s="37"/>
    </row>
    <row r="3997" spans="1:1">
      <c r="A3997" s="37"/>
    </row>
    <row r="3998" spans="1:1">
      <c r="A3998" s="37"/>
    </row>
    <row r="3999" spans="1:1">
      <c r="A3999" s="37"/>
    </row>
    <row r="4000" spans="1:1">
      <c r="A4000" s="37"/>
    </row>
    <row r="4001" spans="1:1">
      <c r="A4001" s="37"/>
    </row>
    <row r="4002" spans="1:1">
      <c r="A4002" s="37"/>
    </row>
    <row r="4003" spans="1:1">
      <c r="A4003" s="37"/>
    </row>
    <row r="4004" spans="1:1">
      <c r="A4004" s="37"/>
    </row>
    <row r="4005" spans="1:1">
      <c r="A4005" s="37"/>
    </row>
    <row r="4006" spans="1:1">
      <c r="A4006" s="37"/>
    </row>
    <row r="4007" spans="1:1">
      <c r="A4007" s="37"/>
    </row>
    <row r="4008" spans="1:1">
      <c r="A4008" s="37"/>
    </row>
    <row r="4009" spans="1:1">
      <c r="A4009" s="37"/>
    </row>
    <row r="4010" spans="1:1">
      <c r="A4010" s="37"/>
    </row>
    <row r="4011" spans="1:1">
      <c r="A4011" s="37"/>
    </row>
    <row r="4012" spans="1:1">
      <c r="A4012" s="37"/>
    </row>
    <row r="4013" spans="1:1">
      <c r="A4013" s="37"/>
    </row>
    <row r="4014" spans="1:1">
      <c r="A4014" s="37"/>
    </row>
    <row r="4015" spans="1:1">
      <c r="A4015" s="37"/>
    </row>
    <row r="4016" spans="1:1">
      <c r="A4016" s="37"/>
    </row>
    <row r="4017" spans="1:1">
      <c r="A4017" s="37"/>
    </row>
    <row r="4018" spans="1:1">
      <c r="A4018" s="37"/>
    </row>
    <row r="4019" spans="1:1">
      <c r="A4019" s="37"/>
    </row>
    <row r="4020" spans="1:1">
      <c r="A4020" s="37"/>
    </row>
    <row r="4021" spans="1:1">
      <c r="A4021" s="37"/>
    </row>
    <row r="4022" spans="1:1">
      <c r="A4022" s="37"/>
    </row>
    <row r="4023" spans="1:1">
      <c r="A4023" s="37"/>
    </row>
    <row r="4024" spans="1:1">
      <c r="A4024" s="37"/>
    </row>
    <row r="4025" spans="1:1">
      <c r="A4025" s="37"/>
    </row>
    <row r="4026" spans="1:1">
      <c r="A4026" s="37"/>
    </row>
    <row r="4027" spans="1:1">
      <c r="A4027" s="37"/>
    </row>
    <row r="4028" spans="1:1">
      <c r="A4028" s="37"/>
    </row>
    <row r="4029" spans="1:1">
      <c r="A4029" s="37"/>
    </row>
    <row r="4030" spans="1:1">
      <c r="A4030" s="37"/>
    </row>
    <row r="4031" spans="1:1">
      <c r="A4031" s="37"/>
    </row>
    <row r="4032" spans="1:1">
      <c r="A4032" s="37"/>
    </row>
    <row r="4033" spans="1:1">
      <c r="A4033" s="37"/>
    </row>
    <row r="4034" spans="1:1">
      <c r="A4034" s="37"/>
    </row>
    <row r="4035" spans="1:1">
      <c r="A4035" s="37"/>
    </row>
    <row r="4036" spans="1:1">
      <c r="A4036" s="37"/>
    </row>
    <row r="4037" spans="1:1">
      <c r="A4037" s="37"/>
    </row>
    <row r="4038" spans="1:1">
      <c r="A4038" s="37"/>
    </row>
    <row r="4039" spans="1:1">
      <c r="A4039" s="37"/>
    </row>
    <row r="4040" spans="1:1">
      <c r="A4040" s="37"/>
    </row>
    <row r="4041" spans="1:1">
      <c r="A4041" s="37"/>
    </row>
    <row r="4042" spans="1:1">
      <c r="A4042" s="37"/>
    </row>
    <row r="4043" spans="1:1">
      <c r="A4043" s="37"/>
    </row>
    <row r="4044" spans="1:1">
      <c r="A4044" s="37"/>
    </row>
    <row r="4045" spans="1:1">
      <c r="A4045" s="37"/>
    </row>
    <row r="4046" spans="1:1">
      <c r="A4046" s="37"/>
    </row>
    <row r="4047" spans="1:1">
      <c r="A4047" s="37"/>
    </row>
    <row r="4048" spans="1:1">
      <c r="A4048" s="37"/>
    </row>
    <row r="4049" spans="1:1">
      <c r="A4049" s="37"/>
    </row>
    <row r="4050" spans="1:1">
      <c r="A4050" s="37"/>
    </row>
    <row r="4051" spans="1:1">
      <c r="A4051" s="37"/>
    </row>
    <row r="4052" spans="1:1">
      <c r="A4052" s="37"/>
    </row>
    <row r="4053" spans="1:1">
      <c r="A4053" s="37"/>
    </row>
    <row r="4054" spans="1:1">
      <c r="A4054" s="37"/>
    </row>
    <row r="4055" spans="1:1">
      <c r="A4055" s="37"/>
    </row>
    <row r="4056" spans="1:1">
      <c r="A4056" s="37"/>
    </row>
    <row r="4057" spans="1:1">
      <c r="A4057" s="37"/>
    </row>
    <row r="4058" spans="1:1">
      <c r="A4058" s="37"/>
    </row>
    <row r="4059" spans="1:1">
      <c r="A4059" s="37"/>
    </row>
    <row r="4060" spans="1:1">
      <c r="A4060" s="37"/>
    </row>
    <row r="4061" spans="1:1">
      <c r="A4061" s="37"/>
    </row>
    <row r="4062" spans="1:1">
      <c r="A4062" s="37"/>
    </row>
    <row r="4063" spans="1:1">
      <c r="A4063" s="37"/>
    </row>
    <row r="4064" spans="1:1">
      <c r="A4064" s="37"/>
    </row>
    <row r="4065" spans="1:1">
      <c r="A4065" s="37"/>
    </row>
    <row r="4066" spans="1:1">
      <c r="A4066" s="37"/>
    </row>
    <row r="4067" spans="1:1">
      <c r="A4067" s="37"/>
    </row>
    <row r="4068" spans="1:1">
      <c r="A4068" s="37"/>
    </row>
    <row r="4069" spans="1:1">
      <c r="A4069" s="37"/>
    </row>
    <row r="4070" spans="1:1">
      <c r="A4070" s="37"/>
    </row>
    <row r="4071" spans="1:1">
      <c r="A4071" s="37"/>
    </row>
    <row r="4072" spans="1:1">
      <c r="A4072" s="37"/>
    </row>
    <row r="4073" spans="1:1">
      <c r="A4073" s="37"/>
    </row>
    <row r="4074" spans="1:1">
      <c r="A4074" s="37"/>
    </row>
    <row r="4075" spans="1:1">
      <c r="A4075" s="37"/>
    </row>
    <row r="4076" spans="1:1">
      <c r="A4076" s="37"/>
    </row>
    <row r="4077" spans="1:1">
      <c r="A4077" s="37"/>
    </row>
    <row r="4078" spans="1:1">
      <c r="A4078" s="37"/>
    </row>
    <row r="4079" spans="1:1">
      <c r="A4079" s="37"/>
    </row>
    <row r="4080" spans="1:1">
      <c r="A4080" s="37"/>
    </row>
    <row r="4081" spans="1:1">
      <c r="A4081" s="37"/>
    </row>
    <row r="4082" spans="1:1">
      <c r="A4082" s="37"/>
    </row>
    <row r="4083" spans="1:1">
      <c r="A4083" s="37"/>
    </row>
    <row r="4084" spans="1:1">
      <c r="A4084" s="37"/>
    </row>
    <row r="4085" spans="1:1">
      <c r="A4085" s="37"/>
    </row>
    <row r="4086" spans="1:1">
      <c r="A4086" s="37"/>
    </row>
    <row r="4087" spans="1:1">
      <c r="A4087" s="37"/>
    </row>
    <row r="4088" spans="1:1">
      <c r="A4088" s="37"/>
    </row>
    <row r="4089" spans="1:1">
      <c r="A4089" s="37"/>
    </row>
    <row r="4090" spans="1:1">
      <c r="A4090" s="37"/>
    </row>
    <row r="4091" spans="1:1">
      <c r="A4091" s="37"/>
    </row>
    <row r="4092" spans="1:1">
      <c r="A4092" s="37"/>
    </row>
    <row r="4093" spans="1:1">
      <c r="A4093" s="37"/>
    </row>
    <row r="4094" spans="1:1">
      <c r="A4094" s="37"/>
    </row>
    <row r="4095" spans="1:1">
      <c r="A4095" s="37"/>
    </row>
    <row r="4096" spans="1:1">
      <c r="A4096" s="37"/>
    </row>
    <row r="4097" spans="1:1">
      <c r="A4097" s="37"/>
    </row>
    <row r="4098" spans="1:1">
      <c r="A4098" s="37"/>
    </row>
    <row r="4099" spans="1:1">
      <c r="A4099" s="37"/>
    </row>
    <row r="4100" spans="1:1">
      <c r="A4100" s="37"/>
    </row>
    <row r="4101" spans="1:1">
      <c r="A4101" s="37"/>
    </row>
    <row r="4102" spans="1:1">
      <c r="A4102" s="37"/>
    </row>
    <row r="4103" spans="1:1">
      <c r="A4103" s="37"/>
    </row>
    <row r="4104" spans="1:1">
      <c r="A4104" s="37"/>
    </row>
    <row r="4105" spans="1:1">
      <c r="A4105" s="37"/>
    </row>
    <row r="4106" spans="1:1">
      <c r="A4106" s="37"/>
    </row>
    <row r="4107" spans="1:1">
      <c r="A4107" s="37"/>
    </row>
    <row r="4108" spans="1:1">
      <c r="A4108" s="37"/>
    </row>
    <row r="4109" spans="1:1">
      <c r="A4109" s="37"/>
    </row>
    <row r="4110" spans="1:1">
      <c r="A4110" s="37"/>
    </row>
    <row r="4111" spans="1:1">
      <c r="A4111" s="37"/>
    </row>
    <row r="4112" spans="1:1">
      <c r="A4112" s="37"/>
    </row>
    <row r="4113" spans="1:1">
      <c r="A4113" s="37"/>
    </row>
    <row r="4114" spans="1:1">
      <c r="A4114" s="37"/>
    </row>
    <row r="4115" spans="1:1">
      <c r="A4115" s="37"/>
    </row>
    <row r="4116" spans="1:1">
      <c r="A4116" s="37"/>
    </row>
    <row r="4117" spans="1:1">
      <c r="A4117" s="37"/>
    </row>
    <row r="4118" spans="1:1">
      <c r="A4118" s="37"/>
    </row>
    <row r="4119" spans="1:1">
      <c r="A4119" s="37"/>
    </row>
    <row r="4120" spans="1:1">
      <c r="A4120" s="37"/>
    </row>
    <row r="4121" spans="1:1">
      <c r="A4121" s="37"/>
    </row>
    <row r="4122" spans="1:1">
      <c r="A4122" s="37"/>
    </row>
    <row r="4123" spans="1:1">
      <c r="A4123" s="37"/>
    </row>
    <row r="4124" spans="1:1">
      <c r="A4124" s="37"/>
    </row>
    <row r="4125" spans="1:1">
      <c r="A4125" s="37"/>
    </row>
    <row r="4126" spans="1:1">
      <c r="A4126" s="37"/>
    </row>
    <row r="4127" spans="1:1">
      <c r="A4127" s="37"/>
    </row>
    <row r="4128" spans="1:1">
      <c r="A4128" s="37"/>
    </row>
    <row r="4129" spans="1:1">
      <c r="A4129" s="37"/>
    </row>
    <row r="4130" spans="1:1">
      <c r="A4130" s="37"/>
    </row>
    <row r="4131" spans="1:1">
      <c r="A4131" s="37"/>
    </row>
    <row r="4132" spans="1:1">
      <c r="A4132" s="37"/>
    </row>
    <row r="4133" spans="1:1">
      <c r="A4133" s="37"/>
    </row>
    <row r="4134" spans="1:1">
      <c r="A4134" s="37"/>
    </row>
    <row r="4135" spans="1:1">
      <c r="A4135" s="37"/>
    </row>
    <row r="4136" spans="1:1">
      <c r="A4136" s="37"/>
    </row>
    <row r="4137" spans="1:1">
      <c r="A4137" s="37"/>
    </row>
    <row r="4138" spans="1:1">
      <c r="A4138" s="37"/>
    </row>
    <row r="4139" spans="1:1">
      <c r="A4139" s="37"/>
    </row>
    <row r="4140" spans="1:1">
      <c r="A4140" s="37"/>
    </row>
    <row r="4141" spans="1:1">
      <c r="A4141" s="37"/>
    </row>
    <row r="4142" spans="1:1">
      <c r="A4142" s="37"/>
    </row>
    <row r="4143" spans="1:1">
      <c r="A4143" s="37"/>
    </row>
    <row r="4144" spans="1:1">
      <c r="A4144" s="37"/>
    </row>
    <row r="4145" spans="1:1">
      <c r="A4145" s="37"/>
    </row>
    <row r="4146" spans="1:1">
      <c r="A4146" s="37"/>
    </row>
    <row r="4147" spans="1:1">
      <c r="A4147" s="37"/>
    </row>
    <row r="4148" spans="1:1">
      <c r="A4148" s="37"/>
    </row>
    <row r="4149" spans="1:1">
      <c r="A4149" s="37"/>
    </row>
    <row r="4150" spans="1:1">
      <c r="A4150" s="37"/>
    </row>
    <row r="4151" spans="1:1">
      <c r="A4151" s="37"/>
    </row>
    <row r="4152" spans="1:1">
      <c r="A4152" s="37"/>
    </row>
    <row r="4153" spans="1:1">
      <c r="A4153" s="37"/>
    </row>
    <row r="4154" spans="1:1">
      <c r="A4154" s="37"/>
    </row>
    <row r="4155" spans="1:1">
      <c r="A4155" s="37"/>
    </row>
    <row r="4156" spans="1:1">
      <c r="A4156" s="37"/>
    </row>
    <row r="4157" spans="1:1">
      <c r="A4157" s="37"/>
    </row>
    <row r="4158" spans="1:1">
      <c r="A4158" s="37"/>
    </row>
    <row r="4159" spans="1:1">
      <c r="A4159" s="37"/>
    </row>
    <row r="4160" spans="1:1">
      <c r="A4160" s="37"/>
    </row>
    <row r="4161" spans="1:1">
      <c r="A4161" s="37"/>
    </row>
    <row r="4162" spans="1:1">
      <c r="A4162" s="37"/>
    </row>
    <row r="4163" spans="1:1">
      <c r="A4163" s="37"/>
    </row>
    <row r="4164" spans="1:1">
      <c r="A4164" s="37"/>
    </row>
    <row r="4165" spans="1:1">
      <c r="A4165" s="37"/>
    </row>
    <row r="4166" spans="1:1">
      <c r="A4166" s="37"/>
    </row>
    <row r="4167" spans="1:1">
      <c r="A4167" s="37"/>
    </row>
    <row r="4168" spans="1:1">
      <c r="A4168" s="37"/>
    </row>
    <row r="4169" spans="1:1">
      <c r="A4169" s="37"/>
    </row>
    <row r="4170" spans="1:1">
      <c r="A4170" s="37"/>
    </row>
    <row r="4171" spans="1:1">
      <c r="A4171" s="37"/>
    </row>
    <row r="4172" spans="1:1">
      <c r="A4172" s="37"/>
    </row>
    <row r="4173" spans="1:1">
      <c r="A4173" s="37"/>
    </row>
    <row r="4174" spans="1:1">
      <c r="A4174" s="37"/>
    </row>
    <row r="4175" spans="1:1">
      <c r="A4175" s="37"/>
    </row>
    <row r="4176" spans="1:1">
      <c r="A4176" s="37"/>
    </row>
    <row r="4177" spans="1:1">
      <c r="A4177" s="37"/>
    </row>
    <row r="4178" spans="1:1">
      <c r="A4178" s="37"/>
    </row>
    <row r="4179" spans="1:1">
      <c r="A4179" s="37"/>
    </row>
    <row r="4180" spans="1:1">
      <c r="A4180" s="37"/>
    </row>
    <row r="4181" spans="1:1">
      <c r="A4181" s="37"/>
    </row>
    <row r="4182" spans="1:1">
      <c r="A4182" s="37"/>
    </row>
    <row r="4183" spans="1:1">
      <c r="A4183" s="37"/>
    </row>
    <row r="4184" spans="1:1">
      <c r="A4184" s="37"/>
    </row>
    <row r="4185" spans="1:1">
      <c r="A4185" s="37"/>
    </row>
    <row r="4186" spans="1:1">
      <c r="A4186" s="37"/>
    </row>
    <row r="4187" spans="1:1">
      <c r="A4187" s="37"/>
    </row>
    <row r="4188" spans="1:1">
      <c r="A4188" s="37"/>
    </row>
    <row r="4189" spans="1:1">
      <c r="A4189" s="37"/>
    </row>
    <row r="4190" spans="1:1">
      <c r="A4190" s="37"/>
    </row>
    <row r="4191" spans="1:1">
      <c r="A4191" s="37"/>
    </row>
    <row r="4192" spans="1:1">
      <c r="A4192" s="37"/>
    </row>
    <row r="4193" spans="1:1">
      <c r="A4193" s="37"/>
    </row>
    <row r="4194" spans="1:1">
      <c r="A4194" s="37"/>
    </row>
    <row r="4195" spans="1:1">
      <c r="A4195" s="37"/>
    </row>
    <row r="4196" spans="1:1">
      <c r="A4196" s="37"/>
    </row>
    <row r="4197" spans="1:1">
      <c r="A4197" s="37"/>
    </row>
    <row r="4198" spans="1:1">
      <c r="A4198" s="37"/>
    </row>
    <row r="4199" spans="1:1">
      <c r="A4199" s="37"/>
    </row>
    <row r="4200" spans="1:1">
      <c r="A4200" s="37"/>
    </row>
    <row r="4201" spans="1:1">
      <c r="A4201" s="37"/>
    </row>
    <row r="4202" spans="1:1">
      <c r="A4202" s="37"/>
    </row>
    <row r="4203" spans="1:1">
      <c r="A4203" s="37"/>
    </row>
    <row r="4204" spans="1:1">
      <c r="A4204" s="37"/>
    </row>
    <row r="4205" spans="1:1">
      <c r="A4205" s="37"/>
    </row>
    <row r="4206" spans="1:1">
      <c r="A4206" s="37"/>
    </row>
    <row r="4207" spans="1:1">
      <c r="A4207" s="37"/>
    </row>
    <row r="4208" spans="1:1">
      <c r="A4208" s="37"/>
    </row>
    <row r="4209" spans="1:1">
      <c r="A4209" s="37"/>
    </row>
    <row r="4210" spans="1:1">
      <c r="A4210" s="37"/>
    </row>
    <row r="4211" spans="1:1">
      <c r="A4211" s="37"/>
    </row>
    <row r="4212" spans="1:1">
      <c r="A4212" s="37"/>
    </row>
    <row r="4213" spans="1:1">
      <c r="A4213" s="37"/>
    </row>
    <row r="4214" spans="1:1">
      <c r="A4214" s="37"/>
    </row>
    <row r="4215" spans="1:1">
      <c r="A4215" s="37"/>
    </row>
    <row r="4216" spans="1:1">
      <c r="A4216" s="37"/>
    </row>
    <row r="4217" spans="1:1">
      <c r="A4217" s="37"/>
    </row>
    <row r="4218" spans="1:1">
      <c r="A4218" s="37"/>
    </row>
    <row r="4219" spans="1:1">
      <c r="A4219" s="37"/>
    </row>
    <row r="4220" spans="1:1">
      <c r="A4220" s="37"/>
    </row>
    <row r="4221" spans="1:1">
      <c r="A4221" s="37"/>
    </row>
    <row r="4222" spans="1:1">
      <c r="A4222" s="37"/>
    </row>
    <row r="4223" spans="1:1">
      <c r="A4223" s="37"/>
    </row>
    <row r="4224" spans="1:1">
      <c r="A4224" s="37"/>
    </row>
    <row r="4225" spans="1:1">
      <c r="A4225" s="37"/>
    </row>
    <row r="4226" spans="1:1">
      <c r="A4226" s="37"/>
    </row>
    <row r="4227" spans="1:1">
      <c r="A4227" s="37"/>
    </row>
    <row r="4228" spans="1:1">
      <c r="A4228" s="37"/>
    </row>
    <row r="4229" spans="1:1">
      <c r="A4229" s="37"/>
    </row>
    <row r="4230" spans="1:1">
      <c r="A4230" s="37"/>
    </row>
    <row r="4231" spans="1:1">
      <c r="A4231" s="37"/>
    </row>
    <row r="4232" spans="1:1">
      <c r="A4232" s="37"/>
    </row>
    <row r="4233" spans="1:1">
      <c r="A4233" s="37"/>
    </row>
    <row r="4234" spans="1:1">
      <c r="A4234" s="37"/>
    </row>
    <row r="4235" spans="1:1">
      <c r="A4235" s="37"/>
    </row>
    <row r="4236" spans="1:1">
      <c r="A4236" s="37"/>
    </row>
    <row r="4237" spans="1:1">
      <c r="A4237" s="37"/>
    </row>
    <row r="4238" spans="1:1">
      <c r="A4238" s="37"/>
    </row>
    <row r="4239" spans="1:1">
      <c r="A4239" s="37"/>
    </row>
    <row r="4240" spans="1:1">
      <c r="A4240" s="37"/>
    </row>
    <row r="4241" spans="1:1">
      <c r="A4241" s="37"/>
    </row>
    <row r="4242" spans="1:1">
      <c r="A4242" s="37"/>
    </row>
    <row r="4243" spans="1:1">
      <c r="A4243" s="37"/>
    </row>
    <row r="4244" spans="1:1">
      <c r="A4244" s="37"/>
    </row>
    <row r="4245" spans="1:1">
      <c r="A4245" s="37"/>
    </row>
    <row r="4246" spans="1:1">
      <c r="A4246" s="37"/>
    </row>
    <row r="4247" spans="1:1">
      <c r="A4247" s="37"/>
    </row>
    <row r="4248" spans="1:1">
      <c r="A4248" s="37"/>
    </row>
    <row r="4249" spans="1:1">
      <c r="A4249" s="37"/>
    </row>
    <row r="4250" spans="1:1">
      <c r="A4250" s="37"/>
    </row>
    <row r="4251" spans="1:1">
      <c r="A4251" s="37"/>
    </row>
    <row r="4252" spans="1:1">
      <c r="A4252" s="37"/>
    </row>
    <row r="4253" spans="1:1">
      <c r="A4253" s="37"/>
    </row>
    <row r="4254" spans="1:1">
      <c r="A4254" s="37"/>
    </row>
    <row r="4255" spans="1:1">
      <c r="A4255" s="37"/>
    </row>
    <row r="4256" spans="1:1">
      <c r="A4256" s="37"/>
    </row>
    <row r="4257" spans="1:1">
      <c r="A4257" s="37"/>
    </row>
    <row r="4258" spans="1:1">
      <c r="A4258" s="37"/>
    </row>
    <row r="4259" spans="1:1">
      <c r="A4259" s="37"/>
    </row>
    <row r="4260" spans="1:1">
      <c r="A4260" s="37"/>
    </row>
    <row r="4261" spans="1:1">
      <c r="A4261" s="37"/>
    </row>
    <row r="4262" spans="1:1">
      <c r="A4262" s="37"/>
    </row>
    <row r="4263" spans="1:1">
      <c r="A4263" s="37"/>
    </row>
    <row r="4264" spans="1:1">
      <c r="A4264" s="37"/>
    </row>
    <row r="4265" spans="1:1">
      <c r="A4265" s="37"/>
    </row>
    <row r="4266" spans="1:1">
      <c r="A4266" s="37"/>
    </row>
    <row r="4267" spans="1:1">
      <c r="A4267" s="37"/>
    </row>
    <row r="4268" spans="1:1">
      <c r="A4268" s="37"/>
    </row>
    <row r="4269" spans="1:1">
      <c r="A4269" s="37"/>
    </row>
    <row r="4270" spans="1:1">
      <c r="A4270" s="37"/>
    </row>
    <row r="4271" spans="1:1">
      <c r="A4271" s="37"/>
    </row>
    <row r="4272" spans="1:1">
      <c r="A4272" s="37"/>
    </row>
    <row r="4273" spans="1:1">
      <c r="A4273" s="37"/>
    </row>
    <row r="4274" spans="1:1">
      <c r="A4274" s="37"/>
    </row>
    <row r="4275" spans="1:1">
      <c r="A4275" s="37"/>
    </row>
    <row r="4276" spans="1:1">
      <c r="A4276" s="37"/>
    </row>
    <row r="4277" spans="1:1">
      <c r="A4277" s="37"/>
    </row>
    <row r="4278" spans="1:1">
      <c r="A4278" s="37"/>
    </row>
    <row r="4279" spans="1:1">
      <c r="A4279" s="37"/>
    </row>
    <row r="4280" spans="1:1">
      <c r="A4280" s="37"/>
    </row>
    <row r="4281" spans="1:1">
      <c r="A4281" s="37"/>
    </row>
    <row r="4282" spans="1:1">
      <c r="A4282" s="37"/>
    </row>
    <row r="4283" spans="1:1">
      <c r="A4283" s="37"/>
    </row>
    <row r="4284" spans="1:1">
      <c r="A4284" s="37"/>
    </row>
    <row r="4285" spans="1:1">
      <c r="A4285" s="37"/>
    </row>
    <row r="4286" spans="1:1">
      <c r="A4286" s="37"/>
    </row>
    <row r="4287" spans="1:1">
      <c r="A4287" s="37"/>
    </row>
    <row r="4288" spans="1:1">
      <c r="A4288" s="37"/>
    </row>
    <row r="4289" spans="1:1">
      <c r="A4289" s="37"/>
    </row>
    <row r="4290" spans="1:1">
      <c r="A4290" s="37"/>
    </row>
    <row r="4291" spans="1:1">
      <c r="A4291" s="37"/>
    </row>
    <row r="4292" spans="1:1">
      <c r="A4292" s="37"/>
    </row>
    <row r="4293" spans="1:1">
      <c r="A4293" s="37"/>
    </row>
    <row r="4294" spans="1:1">
      <c r="A4294" s="37"/>
    </row>
    <row r="4295" spans="1:1">
      <c r="A4295" s="37"/>
    </row>
    <row r="4296" spans="1:1">
      <c r="A4296" s="37"/>
    </row>
    <row r="4297" spans="1:1">
      <c r="A4297" s="37"/>
    </row>
    <row r="4298" spans="1:1">
      <c r="A4298" s="37"/>
    </row>
    <row r="4299" spans="1:1">
      <c r="A4299" s="37"/>
    </row>
    <row r="4300" spans="1:1">
      <c r="A4300" s="37"/>
    </row>
    <row r="4301" spans="1:1">
      <c r="A4301" s="37"/>
    </row>
    <row r="4302" spans="1:1">
      <c r="A4302" s="37"/>
    </row>
    <row r="4303" spans="1:1">
      <c r="A4303" s="37"/>
    </row>
    <row r="4304" spans="1:1">
      <c r="A4304" s="37"/>
    </row>
    <row r="4305" spans="1:1">
      <c r="A4305" s="37"/>
    </row>
    <row r="4306" spans="1:1">
      <c r="A4306" s="37"/>
    </row>
    <row r="4307" spans="1:1">
      <c r="A4307" s="37"/>
    </row>
    <row r="4308" spans="1:1">
      <c r="A4308" s="37"/>
    </row>
    <row r="4309" spans="1:1">
      <c r="A4309" s="37"/>
    </row>
    <row r="4310" spans="1:1">
      <c r="A4310" s="37"/>
    </row>
    <row r="4311" spans="1:1">
      <c r="A4311" s="37"/>
    </row>
    <row r="4312" spans="1:1">
      <c r="A4312" s="37"/>
    </row>
    <row r="4313" spans="1:1">
      <c r="A4313" s="37"/>
    </row>
    <row r="4314" spans="1:1">
      <c r="A4314" s="37"/>
    </row>
    <row r="4315" spans="1:1">
      <c r="A4315" s="37"/>
    </row>
    <row r="4316" spans="1:1">
      <c r="A4316" s="37"/>
    </row>
    <row r="4317" spans="1:1">
      <c r="A4317" s="37"/>
    </row>
    <row r="4318" spans="1:1">
      <c r="A4318" s="37"/>
    </row>
    <row r="4319" spans="1:1">
      <c r="A4319" s="37"/>
    </row>
    <row r="4320" spans="1:1">
      <c r="A4320" s="37"/>
    </row>
    <row r="4321" spans="1:1">
      <c r="A4321" s="37"/>
    </row>
    <row r="4322" spans="1:1">
      <c r="A4322" s="37"/>
    </row>
    <row r="4323" spans="1:1">
      <c r="A4323" s="37"/>
    </row>
    <row r="4324" spans="1:1">
      <c r="A4324" s="37"/>
    </row>
    <row r="4325" spans="1:1">
      <c r="A4325" s="37"/>
    </row>
    <row r="4326" spans="1:1">
      <c r="A4326" s="37"/>
    </row>
    <row r="4327" spans="1:1">
      <c r="A4327" s="37"/>
    </row>
    <row r="4328" spans="1:1">
      <c r="A4328" s="37"/>
    </row>
    <row r="4329" spans="1:1">
      <c r="A4329" s="37"/>
    </row>
    <row r="4330" spans="1:1">
      <c r="A4330" s="37"/>
    </row>
    <row r="4331" spans="1:1">
      <c r="A4331" s="37"/>
    </row>
    <row r="4332" spans="1:1">
      <c r="A4332" s="37"/>
    </row>
    <row r="4333" spans="1:1">
      <c r="A4333" s="37"/>
    </row>
    <row r="4334" spans="1:1">
      <c r="A4334" s="37"/>
    </row>
    <row r="4335" spans="1:1">
      <c r="A4335" s="37"/>
    </row>
    <row r="4336" spans="1:1">
      <c r="A4336" s="37"/>
    </row>
    <row r="4337" spans="1:1">
      <c r="A4337" s="37"/>
    </row>
    <row r="4338" spans="1:1">
      <c r="A4338" s="37"/>
    </row>
    <row r="4339" spans="1:1">
      <c r="A4339" s="37"/>
    </row>
    <row r="4340" spans="1:1">
      <c r="A4340" s="37"/>
    </row>
    <row r="4341" spans="1:1">
      <c r="A4341" s="37"/>
    </row>
    <row r="4342" spans="1:1">
      <c r="A4342" s="37"/>
    </row>
    <row r="4343" spans="1:1">
      <c r="A4343" s="37"/>
    </row>
    <row r="4344" spans="1:1">
      <c r="A4344" s="37"/>
    </row>
    <row r="4345" spans="1:1">
      <c r="A4345" s="37"/>
    </row>
    <row r="4346" spans="1:1">
      <c r="A4346" s="37"/>
    </row>
    <row r="4347" spans="1:1">
      <c r="A4347" s="37"/>
    </row>
    <row r="4348" spans="1:1">
      <c r="A4348" s="37"/>
    </row>
    <row r="4349" spans="1:1">
      <c r="A4349" s="37"/>
    </row>
    <row r="4350" spans="1:1">
      <c r="A4350" s="37"/>
    </row>
    <row r="4351" spans="1:1">
      <c r="A4351" s="37"/>
    </row>
    <row r="4352" spans="1:1">
      <c r="A4352" s="37"/>
    </row>
    <row r="4353" spans="1:1">
      <c r="A4353" s="37"/>
    </row>
    <row r="4354" spans="1:1">
      <c r="A4354" s="37"/>
    </row>
    <row r="4355" spans="1:1">
      <c r="A4355" s="37"/>
    </row>
    <row r="4356" spans="1:1">
      <c r="A4356" s="37"/>
    </row>
    <row r="4357" spans="1:1">
      <c r="A4357" s="37"/>
    </row>
    <row r="4358" spans="1:1">
      <c r="A4358" s="37"/>
    </row>
    <row r="4359" spans="1:1">
      <c r="A4359" s="37"/>
    </row>
    <row r="4360" spans="1:1">
      <c r="A4360" s="37"/>
    </row>
    <row r="4361" spans="1:1">
      <c r="A4361" s="37"/>
    </row>
    <row r="4362" spans="1:1">
      <c r="A4362" s="37"/>
    </row>
    <row r="4363" spans="1:1">
      <c r="A4363" s="37"/>
    </row>
    <row r="4364" spans="1:1">
      <c r="A4364" s="37"/>
    </row>
    <row r="4365" spans="1:1">
      <c r="A4365" s="37"/>
    </row>
    <row r="4366" spans="1:1">
      <c r="A4366" s="37"/>
    </row>
    <row r="4367" spans="1:1">
      <c r="A4367" s="37"/>
    </row>
    <row r="4368" spans="1:1">
      <c r="A4368" s="37"/>
    </row>
    <row r="4369" spans="1:1">
      <c r="A4369" s="37"/>
    </row>
    <row r="4370" spans="1:1">
      <c r="A4370" s="37"/>
    </row>
    <row r="4371" spans="1:1">
      <c r="A4371" s="37"/>
    </row>
    <row r="4372" spans="1:1">
      <c r="A4372" s="37"/>
    </row>
    <row r="4373" spans="1:1">
      <c r="A4373" s="37"/>
    </row>
    <row r="4374" spans="1:1">
      <c r="A4374" s="37"/>
    </row>
    <row r="4375" spans="1:1">
      <c r="A4375" s="37"/>
    </row>
    <row r="4376" spans="1:1">
      <c r="A4376" s="37"/>
    </row>
    <row r="4377" spans="1:1">
      <c r="A4377" s="37"/>
    </row>
    <row r="4378" spans="1:1">
      <c r="A4378" s="37"/>
    </row>
    <row r="4379" spans="1:1">
      <c r="A4379" s="37"/>
    </row>
    <row r="4380" spans="1:1">
      <c r="A4380" s="37"/>
    </row>
    <row r="4381" spans="1:1">
      <c r="A4381" s="37"/>
    </row>
    <row r="4382" spans="1:1">
      <c r="A4382" s="37"/>
    </row>
    <row r="4383" spans="1:1">
      <c r="A4383" s="37"/>
    </row>
    <row r="4384" spans="1:1">
      <c r="A4384" s="37"/>
    </row>
    <row r="4385" spans="1:1">
      <c r="A4385" s="37"/>
    </row>
    <row r="4386" spans="1:1">
      <c r="A4386" s="37"/>
    </row>
    <row r="4387" spans="1:1">
      <c r="A4387" s="37"/>
    </row>
    <row r="4388" spans="1:1">
      <c r="A4388" s="37"/>
    </row>
    <row r="4389" spans="1:1">
      <c r="A4389" s="37"/>
    </row>
    <row r="4390" spans="1:1">
      <c r="A4390" s="37"/>
    </row>
    <row r="4391" spans="1:1">
      <c r="A4391" s="37"/>
    </row>
    <row r="4392" spans="1:1">
      <c r="A4392" s="37"/>
    </row>
    <row r="4393" spans="1:1">
      <c r="A4393" s="37"/>
    </row>
    <row r="4394" spans="1:1">
      <c r="A4394" s="37"/>
    </row>
    <row r="4395" spans="1:1">
      <c r="A4395" s="37"/>
    </row>
    <row r="4396" spans="1:1">
      <c r="A4396" s="37"/>
    </row>
    <row r="4397" spans="1:1">
      <c r="A4397" s="37"/>
    </row>
    <row r="4398" spans="1:1">
      <c r="A4398" s="37"/>
    </row>
    <row r="4399" spans="1:1">
      <c r="A4399" s="37"/>
    </row>
    <row r="4400" spans="1:1">
      <c r="A4400" s="37"/>
    </row>
    <row r="4401" spans="1:1">
      <c r="A4401" s="37"/>
    </row>
    <row r="4402" spans="1:1">
      <c r="A4402" s="37"/>
    </row>
    <row r="4403" spans="1:1">
      <c r="A4403" s="37"/>
    </row>
    <row r="4404" spans="1:1">
      <c r="A4404" s="37"/>
    </row>
    <row r="4405" spans="1:1">
      <c r="A4405" s="37"/>
    </row>
    <row r="4406" spans="1:1">
      <c r="A4406" s="37"/>
    </row>
    <row r="4407" spans="1:1">
      <c r="A4407" s="37"/>
    </row>
    <row r="4408" spans="1:1">
      <c r="A4408" s="37"/>
    </row>
    <row r="4409" spans="1:1">
      <c r="A4409" s="37"/>
    </row>
    <row r="4410" spans="1:1">
      <c r="A4410" s="37"/>
    </row>
    <row r="4411" spans="1:1">
      <c r="A4411" s="37"/>
    </row>
    <row r="4412" spans="1:1">
      <c r="A4412" s="37"/>
    </row>
    <row r="4413" spans="1:1">
      <c r="A4413" s="37"/>
    </row>
    <row r="4414" spans="1:1">
      <c r="A4414" s="37"/>
    </row>
    <row r="4415" spans="1:1">
      <c r="A4415" s="37"/>
    </row>
    <row r="4416" spans="1:1">
      <c r="A4416" s="37"/>
    </row>
    <row r="4417" spans="1:1">
      <c r="A4417" s="37"/>
    </row>
    <row r="4418" spans="1:1">
      <c r="A4418" s="37"/>
    </row>
    <row r="4419" spans="1:1">
      <c r="A4419" s="37"/>
    </row>
    <row r="4420" spans="1:1">
      <c r="A4420" s="37"/>
    </row>
    <row r="4421" spans="1:1">
      <c r="A4421" s="37"/>
    </row>
    <row r="4422" spans="1:1">
      <c r="A4422" s="37"/>
    </row>
    <row r="4423" spans="1:1">
      <c r="A4423" s="37"/>
    </row>
    <row r="4424" spans="1:1">
      <c r="A4424" s="37"/>
    </row>
    <row r="4425" spans="1:1">
      <c r="A4425" s="37"/>
    </row>
    <row r="4426" spans="1:1">
      <c r="A4426" s="37"/>
    </row>
    <row r="4427" spans="1:1">
      <c r="A4427" s="37"/>
    </row>
    <row r="4428" spans="1:1">
      <c r="A4428" s="37"/>
    </row>
    <row r="4429" spans="1:1">
      <c r="A4429" s="37"/>
    </row>
    <row r="4430" spans="1:1">
      <c r="A4430" s="37"/>
    </row>
    <row r="4431" spans="1:1">
      <c r="A4431" s="37"/>
    </row>
    <row r="4432" spans="1:1">
      <c r="A4432" s="37"/>
    </row>
    <row r="4433" spans="1:1">
      <c r="A4433" s="37"/>
    </row>
    <row r="4434" spans="1:1">
      <c r="A4434" s="37"/>
    </row>
    <row r="4435" spans="1:1">
      <c r="A4435" s="37"/>
    </row>
    <row r="4436" spans="1:1">
      <c r="A4436" s="37"/>
    </row>
    <row r="4437" spans="1:1">
      <c r="A4437" s="37"/>
    </row>
    <row r="4438" spans="1:1">
      <c r="A4438" s="37"/>
    </row>
    <row r="4439" spans="1:1">
      <c r="A4439" s="37"/>
    </row>
    <row r="4440" spans="1:1">
      <c r="A4440" s="37"/>
    </row>
    <row r="4441" spans="1:1">
      <c r="A4441" s="37"/>
    </row>
    <row r="4442" spans="1:1">
      <c r="A4442" s="37"/>
    </row>
    <row r="4443" spans="1:1">
      <c r="A4443" s="37"/>
    </row>
    <row r="4444" spans="1:1">
      <c r="A4444" s="37"/>
    </row>
    <row r="4445" spans="1:1">
      <c r="A4445" s="37"/>
    </row>
    <row r="4446" spans="1:1">
      <c r="A4446" s="37"/>
    </row>
    <row r="4447" spans="1:1">
      <c r="A4447" s="37"/>
    </row>
    <row r="4448" spans="1:1">
      <c r="A4448" s="37"/>
    </row>
    <row r="4449" spans="1:1">
      <c r="A4449" s="37"/>
    </row>
    <row r="4450" spans="1:1">
      <c r="A4450" s="37"/>
    </row>
    <row r="4451" spans="1:1">
      <c r="A4451" s="37"/>
    </row>
    <row r="4452" spans="1:1">
      <c r="A4452" s="37"/>
    </row>
    <row r="4453" spans="1:1">
      <c r="A4453" s="37"/>
    </row>
    <row r="4454" spans="1:1">
      <c r="A4454" s="37"/>
    </row>
    <row r="4455" spans="1:1">
      <c r="A4455" s="37"/>
    </row>
    <row r="4456" spans="1:1">
      <c r="A4456" s="37"/>
    </row>
    <row r="4457" spans="1:1">
      <c r="A4457" s="37"/>
    </row>
    <row r="4458" spans="1:1">
      <c r="A4458" s="37"/>
    </row>
    <row r="4459" spans="1:1">
      <c r="A4459" s="37"/>
    </row>
    <row r="4460" spans="1:1">
      <c r="A4460" s="37"/>
    </row>
    <row r="4461" spans="1:1">
      <c r="A4461" s="37"/>
    </row>
    <row r="4462" spans="1:1">
      <c r="A4462" s="37"/>
    </row>
    <row r="4463" spans="1:1">
      <c r="A4463" s="37"/>
    </row>
    <row r="4464" spans="1:1">
      <c r="A4464" s="37"/>
    </row>
    <row r="4465" spans="1:1">
      <c r="A4465" s="37"/>
    </row>
    <row r="4466" spans="1:1">
      <c r="A4466" s="37"/>
    </row>
    <row r="4467" spans="1:1">
      <c r="A4467" s="37"/>
    </row>
    <row r="4468" spans="1:1">
      <c r="A4468" s="37"/>
    </row>
    <row r="4469" spans="1:1">
      <c r="A4469" s="37"/>
    </row>
    <row r="4470" spans="1:1">
      <c r="A4470" s="37"/>
    </row>
    <row r="4471" spans="1:1">
      <c r="A4471" s="37"/>
    </row>
    <row r="4472" spans="1:1">
      <c r="A4472" s="37"/>
    </row>
    <row r="4473" spans="1:1">
      <c r="A4473" s="37"/>
    </row>
    <row r="4474" spans="1:1">
      <c r="A4474" s="37"/>
    </row>
    <row r="4475" spans="1:1">
      <c r="A4475" s="37"/>
    </row>
    <row r="4476" spans="1:1">
      <c r="A4476" s="37"/>
    </row>
    <row r="4477" spans="1:1">
      <c r="A4477" s="37"/>
    </row>
    <row r="4478" spans="1:1">
      <c r="A4478" s="37"/>
    </row>
    <row r="4479" spans="1:1">
      <c r="A4479" s="37"/>
    </row>
    <row r="4480" spans="1:1">
      <c r="A4480" s="37"/>
    </row>
    <row r="4481" spans="1:1">
      <c r="A4481" s="37"/>
    </row>
    <row r="4482" spans="1:1">
      <c r="A4482" s="37"/>
    </row>
    <row r="4483" spans="1:1">
      <c r="A4483" s="37"/>
    </row>
    <row r="4484" spans="1:1">
      <c r="A4484" s="37"/>
    </row>
    <row r="4485" spans="1:1">
      <c r="A4485" s="37"/>
    </row>
    <row r="4486" spans="1:1">
      <c r="A4486" s="37"/>
    </row>
    <row r="4487" spans="1:1">
      <c r="A4487" s="37"/>
    </row>
    <row r="4488" spans="1:1">
      <c r="A4488" s="37"/>
    </row>
    <row r="4489" spans="1:1">
      <c r="A4489" s="37"/>
    </row>
    <row r="4490" spans="1:1">
      <c r="A4490" s="37"/>
    </row>
    <row r="4491" spans="1:1">
      <c r="A4491" s="37"/>
    </row>
    <row r="4492" spans="1:1">
      <c r="A4492" s="37"/>
    </row>
    <row r="4493" spans="1:1">
      <c r="A4493" s="37"/>
    </row>
    <row r="4494" spans="1:1">
      <c r="A4494" s="37"/>
    </row>
    <row r="4495" spans="1:1">
      <c r="A4495" s="37"/>
    </row>
    <row r="4496" spans="1:1">
      <c r="A4496" s="37"/>
    </row>
    <row r="4497" spans="1:1">
      <c r="A4497" s="37"/>
    </row>
    <row r="4498" spans="1:1">
      <c r="A4498" s="37"/>
    </row>
    <row r="4499" spans="1:1">
      <c r="A4499" s="37"/>
    </row>
    <row r="4500" spans="1:1">
      <c r="A4500" s="37"/>
    </row>
    <row r="4501" spans="1:1">
      <c r="A4501" s="37"/>
    </row>
    <row r="4502" spans="1:1">
      <c r="A4502" s="37"/>
    </row>
    <row r="4503" spans="1:1">
      <c r="A4503" s="37"/>
    </row>
    <row r="4504" spans="1:1">
      <c r="A4504" s="37"/>
    </row>
    <row r="4505" spans="1:1">
      <c r="A4505" s="37"/>
    </row>
    <row r="4506" spans="1:1">
      <c r="A4506" s="37"/>
    </row>
    <row r="4507" spans="1:1">
      <c r="A4507" s="37"/>
    </row>
    <row r="4508" spans="1:1">
      <c r="A4508" s="37"/>
    </row>
    <row r="4509" spans="1:1">
      <c r="A4509" s="37"/>
    </row>
    <row r="4510" spans="1:1">
      <c r="A4510" s="37"/>
    </row>
    <row r="4511" spans="1:1">
      <c r="A4511" s="37"/>
    </row>
    <row r="4512" spans="1:1">
      <c r="A4512" s="37"/>
    </row>
    <row r="4513" spans="1:1">
      <c r="A4513" s="37"/>
    </row>
    <row r="4514" spans="1:1">
      <c r="A4514" s="37"/>
    </row>
    <row r="4515" spans="1:1">
      <c r="A4515" s="37"/>
    </row>
    <row r="4516" spans="1:1">
      <c r="A4516" s="37"/>
    </row>
    <row r="4517" spans="1:1">
      <c r="A4517" s="37"/>
    </row>
    <row r="4518" spans="1:1">
      <c r="A4518" s="37"/>
    </row>
    <row r="4519" spans="1:1">
      <c r="A4519" s="37"/>
    </row>
    <row r="4520" spans="1:1">
      <c r="A4520" s="37"/>
    </row>
    <row r="4521" spans="1:1">
      <c r="A4521" s="37"/>
    </row>
    <row r="4522" spans="1:1">
      <c r="A4522" s="37"/>
    </row>
    <row r="4523" spans="1:1">
      <c r="A4523" s="37"/>
    </row>
    <row r="4524" spans="1:1">
      <c r="A4524" s="37"/>
    </row>
    <row r="4525" spans="1:1">
      <c r="A4525" s="37"/>
    </row>
    <row r="4526" spans="1:1">
      <c r="A4526" s="37"/>
    </row>
    <row r="4527" spans="1:1">
      <c r="A4527" s="37"/>
    </row>
    <row r="4528" spans="1:1">
      <c r="A4528" s="37"/>
    </row>
    <row r="4529" spans="1:1">
      <c r="A4529" s="37"/>
    </row>
    <row r="4530" spans="1:1">
      <c r="A4530" s="37"/>
    </row>
    <row r="4531" spans="1:1">
      <c r="A4531" s="37"/>
    </row>
    <row r="4532" spans="1:1">
      <c r="A4532" s="37"/>
    </row>
    <row r="4533" spans="1:1">
      <c r="A4533" s="37"/>
    </row>
    <row r="4534" spans="1:1">
      <c r="A4534" s="37"/>
    </row>
    <row r="4535" spans="1:1">
      <c r="A4535" s="37"/>
    </row>
    <row r="4536" spans="1:1">
      <c r="A4536" s="37"/>
    </row>
    <row r="4537" spans="1:1">
      <c r="A4537" s="37"/>
    </row>
    <row r="4538" spans="1:1">
      <c r="A4538" s="37"/>
    </row>
    <row r="4539" spans="1:1">
      <c r="A4539" s="37"/>
    </row>
    <row r="4540" spans="1:1">
      <c r="A4540" s="37"/>
    </row>
    <row r="4541" spans="1:1">
      <c r="A4541" s="37"/>
    </row>
    <row r="4542" spans="1:1">
      <c r="A4542" s="37"/>
    </row>
    <row r="4543" spans="1:1">
      <c r="A4543" s="37"/>
    </row>
    <row r="4544" spans="1:1">
      <c r="A4544" s="37"/>
    </row>
    <row r="4545" spans="1:1">
      <c r="A4545" s="37"/>
    </row>
    <row r="4546" spans="1:1">
      <c r="A4546" s="37"/>
    </row>
    <row r="4547" spans="1:1">
      <c r="A4547" s="37"/>
    </row>
    <row r="4548" spans="1:1">
      <c r="A4548" s="37"/>
    </row>
    <row r="4549" spans="1:1">
      <c r="A4549" s="37"/>
    </row>
    <row r="4550" spans="1:1">
      <c r="A4550" s="37"/>
    </row>
    <row r="4551" spans="1:1">
      <c r="A4551" s="37"/>
    </row>
    <row r="4552" spans="1:1">
      <c r="A4552" s="37"/>
    </row>
    <row r="4553" spans="1:1">
      <c r="A4553" s="37"/>
    </row>
    <row r="4554" spans="1:1">
      <c r="A4554" s="37"/>
    </row>
    <row r="4555" spans="1:1">
      <c r="A4555" s="37"/>
    </row>
    <row r="4556" spans="1:1">
      <c r="A4556" s="37"/>
    </row>
    <row r="4557" spans="1:1">
      <c r="A4557" s="37"/>
    </row>
    <row r="4558" spans="1:1">
      <c r="A4558" s="37"/>
    </row>
    <row r="4559" spans="1:1">
      <c r="A4559" s="37"/>
    </row>
    <row r="4560" spans="1:1">
      <c r="A4560" s="37"/>
    </row>
    <row r="4561" spans="1:1">
      <c r="A4561" s="37"/>
    </row>
    <row r="4562" spans="1:1">
      <c r="A4562" s="37"/>
    </row>
    <row r="4563" spans="1:1">
      <c r="A4563" s="37"/>
    </row>
    <row r="4564" spans="1:1">
      <c r="A4564" s="37"/>
    </row>
    <row r="4565" spans="1:1">
      <c r="A4565" s="37"/>
    </row>
    <row r="4566" spans="1:1">
      <c r="A4566" s="37"/>
    </row>
    <row r="4567" spans="1:1">
      <c r="A4567" s="37"/>
    </row>
    <row r="4568" spans="1:1">
      <c r="A4568" s="37"/>
    </row>
    <row r="4569" spans="1:1">
      <c r="A4569" s="37"/>
    </row>
    <row r="4570" spans="1:1">
      <c r="A4570" s="37"/>
    </row>
    <row r="4571" spans="1:1">
      <c r="A4571" s="37"/>
    </row>
    <row r="4572" spans="1:1">
      <c r="A4572" s="37"/>
    </row>
    <row r="4573" spans="1:1">
      <c r="A4573" s="37"/>
    </row>
    <row r="4574" spans="1:1">
      <c r="A4574" s="37"/>
    </row>
    <row r="4575" spans="1:1">
      <c r="A4575" s="37"/>
    </row>
    <row r="4576" spans="1:1">
      <c r="A4576" s="37"/>
    </row>
    <row r="4577" spans="1:1">
      <c r="A4577" s="37"/>
    </row>
    <row r="4578" spans="1:1">
      <c r="A4578" s="37"/>
    </row>
    <row r="4579" spans="1:1">
      <c r="A4579" s="37"/>
    </row>
    <row r="4580" spans="1:1">
      <c r="A4580" s="37"/>
    </row>
    <row r="4581" spans="1:1">
      <c r="A4581" s="37"/>
    </row>
    <row r="4582" spans="1:1">
      <c r="A4582" s="37"/>
    </row>
    <row r="4583" spans="1:1">
      <c r="A4583" s="37"/>
    </row>
    <row r="4584" spans="1:1">
      <c r="A4584" s="37"/>
    </row>
    <row r="4585" spans="1:1">
      <c r="A4585" s="37"/>
    </row>
    <row r="4586" spans="1:1">
      <c r="A4586" s="37"/>
    </row>
    <row r="4587" spans="1:1">
      <c r="A4587" s="37"/>
    </row>
    <row r="4588" spans="1:1">
      <c r="A4588" s="37"/>
    </row>
    <row r="4589" spans="1:1">
      <c r="A4589" s="37"/>
    </row>
    <row r="4590" spans="1:1">
      <c r="A4590" s="37"/>
    </row>
    <row r="4591" spans="1:1">
      <c r="A4591" s="37"/>
    </row>
    <row r="4592" spans="1:1">
      <c r="A4592" s="37"/>
    </row>
    <row r="4593" spans="1:1">
      <c r="A4593" s="37"/>
    </row>
    <row r="4594" spans="1:1">
      <c r="A4594" s="37"/>
    </row>
    <row r="4595" spans="1:1">
      <c r="A4595" s="37"/>
    </row>
    <row r="4596" spans="1:1">
      <c r="A4596" s="37"/>
    </row>
    <row r="4597" spans="1:1">
      <c r="A4597" s="37"/>
    </row>
    <row r="4598" spans="1:1">
      <c r="A4598" s="37"/>
    </row>
    <row r="4599" spans="1:1">
      <c r="A4599" s="37"/>
    </row>
    <row r="4600" spans="1:1">
      <c r="A4600" s="37"/>
    </row>
    <row r="4601" spans="1:1">
      <c r="A4601" s="37"/>
    </row>
    <row r="4602" spans="1:1">
      <c r="A4602" s="37"/>
    </row>
    <row r="4603" spans="1:1">
      <c r="A4603" s="37"/>
    </row>
    <row r="4604" spans="1:1">
      <c r="A4604" s="37"/>
    </row>
    <row r="4605" spans="1:1">
      <c r="A4605" s="37"/>
    </row>
    <row r="4606" spans="1:1">
      <c r="A4606" s="37"/>
    </row>
    <row r="4607" spans="1:1">
      <c r="A4607" s="37"/>
    </row>
    <row r="4608" spans="1:1">
      <c r="A4608" s="37"/>
    </row>
    <row r="4609" spans="1:1">
      <c r="A4609" s="37"/>
    </row>
    <row r="4610" spans="1:1">
      <c r="A4610" s="37"/>
    </row>
    <row r="4611" spans="1:1">
      <c r="A4611" s="37"/>
    </row>
    <row r="4612" spans="1:1">
      <c r="A4612" s="37"/>
    </row>
    <row r="4613" spans="1:1">
      <c r="A4613" s="37"/>
    </row>
    <row r="4614" spans="1:1">
      <c r="A4614" s="37"/>
    </row>
    <row r="4615" spans="1:1">
      <c r="A4615" s="37"/>
    </row>
    <row r="4616" spans="1:1">
      <c r="A4616" s="37"/>
    </row>
    <row r="4617" spans="1:1">
      <c r="A4617" s="37"/>
    </row>
    <row r="4618" spans="1:1">
      <c r="A4618" s="37"/>
    </row>
    <row r="4619" spans="1:1">
      <c r="A4619" s="37"/>
    </row>
    <row r="4620" spans="1:1">
      <c r="A4620" s="37"/>
    </row>
    <row r="4621" spans="1:1">
      <c r="A4621" s="37"/>
    </row>
    <row r="4622" spans="1:1">
      <c r="A4622" s="37"/>
    </row>
    <row r="4623" spans="1:1">
      <c r="A4623" s="37"/>
    </row>
    <row r="4624" spans="1:1">
      <c r="A4624" s="37"/>
    </row>
    <row r="4625" spans="1:1">
      <c r="A4625" s="37"/>
    </row>
    <row r="4626" spans="1:1">
      <c r="A4626" s="37"/>
    </row>
    <row r="4627" spans="1:1">
      <c r="A4627" s="37"/>
    </row>
    <row r="4628" spans="1:1">
      <c r="A4628" s="37"/>
    </row>
    <row r="4629" spans="1:1">
      <c r="A4629" s="37"/>
    </row>
    <row r="4630" spans="1:1">
      <c r="A4630" s="37"/>
    </row>
    <row r="4631" spans="1:1">
      <c r="A4631" s="37"/>
    </row>
    <row r="4632" spans="1:1">
      <c r="A4632" s="37"/>
    </row>
    <row r="4633" spans="1:1">
      <c r="A4633" s="37"/>
    </row>
    <row r="4634" spans="1:1">
      <c r="A4634" s="37"/>
    </row>
    <row r="4635" spans="1:1">
      <c r="A4635" s="37"/>
    </row>
    <row r="4636" spans="1:1">
      <c r="A4636" s="37"/>
    </row>
    <row r="4637" spans="1:1">
      <c r="A4637" s="37"/>
    </row>
    <row r="4638" spans="1:1">
      <c r="A4638" s="37"/>
    </row>
    <row r="4639" spans="1:1">
      <c r="A4639" s="37"/>
    </row>
    <row r="4640" spans="1:1">
      <c r="A4640" s="37"/>
    </row>
    <row r="4641" spans="1:1">
      <c r="A4641" s="37"/>
    </row>
    <row r="4642" spans="1:1">
      <c r="A4642" s="37"/>
    </row>
    <row r="4643" spans="1:1">
      <c r="A4643" s="37"/>
    </row>
    <row r="4644" spans="1:1">
      <c r="A4644" s="37"/>
    </row>
    <row r="4645" spans="1:1">
      <c r="A4645" s="37"/>
    </row>
    <row r="4646" spans="1:1">
      <c r="A4646" s="37"/>
    </row>
    <row r="4647" spans="1:1">
      <c r="A4647" s="37"/>
    </row>
    <row r="4648" spans="1:1">
      <c r="A4648" s="37"/>
    </row>
    <row r="4649" spans="1:1">
      <c r="A4649" s="37"/>
    </row>
    <row r="4650" spans="1:1">
      <c r="A4650" s="37"/>
    </row>
    <row r="4651" spans="1:1">
      <c r="A4651" s="37"/>
    </row>
    <row r="4652" spans="1:1">
      <c r="A4652" s="37"/>
    </row>
    <row r="4653" spans="1:1">
      <c r="A4653" s="37"/>
    </row>
    <row r="4654" spans="1:1">
      <c r="A4654" s="37"/>
    </row>
    <row r="4655" spans="1:1">
      <c r="A4655" s="37"/>
    </row>
    <row r="4656" spans="1:1">
      <c r="A4656" s="37"/>
    </row>
    <row r="4657" spans="1:1">
      <c r="A4657" s="37"/>
    </row>
    <row r="4658" spans="1:1">
      <c r="A4658" s="37"/>
    </row>
    <row r="4659" spans="1:1">
      <c r="A4659" s="37"/>
    </row>
    <row r="4660" spans="1:1">
      <c r="A4660" s="37"/>
    </row>
    <row r="4661" spans="1:1">
      <c r="A4661" s="37"/>
    </row>
    <row r="4662" spans="1:1">
      <c r="A4662" s="37"/>
    </row>
    <row r="4663" spans="1:1">
      <c r="A4663" s="37"/>
    </row>
    <row r="4664" spans="1:1">
      <c r="A4664" s="37"/>
    </row>
    <row r="4665" spans="1:1">
      <c r="A4665" s="37"/>
    </row>
    <row r="4666" spans="1:1">
      <c r="A4666" s="37"/>
    </row>
    <row r="4667" spans="1:1">
      <c r="A4667" s="37"/>
    </row>
    <row r="4668" spans="1:1">
      <c r="A4668" s="37"/>
    </row>
    <row r="4669" spans="1:1">
      <c r="A4669" s="37"/>
    </row>
    <row r="4670" spans="1:1">
      <c r="A4670" s="37"/>
    </row>
    <row r="4671" spans="1:1">
      <c r="A4671" s="37"/>
    </row>
    <row r="4672" spans="1:1">
      <c r="A4672" s="37"/>
    </row>
    <row r="4673" spans="1:1">
      <c r="A4673" s="37"/>
    </row>
    <row r="4674" spans="1:1">
      <c r="A4674" s="37"/>
    </row>
    <row r="4675" spans="1:1">
      <c r="A4675" s="37"/>
    </row>
    <row r="4676" spans="1:1">
      <c r="A4676" s="37"/>
    </row>
    <row r="4677" spans="1:1">
      <c r="A4677" s="37"/>
    </row>
    <row r="4678" spans="1:1">
      <c r="A4678" s="37"/>
    </row>
    <row r="4679" spans="1:1">
      <c r="A4679" s="37"/>
    </row>
    <row r="4680" spans="1:1">
      <c r="A4680" s="37"/>
    </row>
    <row r="4681" spans="1:1">
      <c r="A4681" s="37"/>
    </row>
    <row r="4682" spans="1:1">
      <c r="A4682" s="37"/>
    </row>
    <row r="4683" spans="1:1">
      <c r="A4683" s="37"/>
    </row>
    <row r="4684" spans="1:1">
      <c r="A4684" s="37"/>
    </row>
    <row r="4685" spans="1:1">
      <c r="A4685" s="37"/>
    </row>
    <row r="4686" spans="1:1">
      <c r="A4686" s="37"/>
    </row>
    <row r="4687" spans="1:1">
      <c r="A4687" s="37"/>
    </row>
    <row r="4688" spans="1:1">
      <c r="A4688" s="37"/>
    </row>
    <row r="4689" spans="1:1">
      <c r="A4689" s="37"/>
    </row>
    <row r="4690" spans="1:1">
      <c r="A4690" s="37"/>
    </row>
    <row r="4691" spans="1:1">
      <c r="A4691" s="37"/>
    </row>
    <row r="4692" spans="1:1">
      <c r="A4692" s="37"/>
    </row>
    <row r="4693" spans="1:1">
      <c r="A4693" s="37"/>
    </row>
    <row r="4694" spans="1:1">
      <c r="A4694" s="37"/>
    </row>
    <row r="4695" spans="1:1">
      <c r="A4695" s="37"/>
    </row>
    <row r="4696" spans="1:1">
      <c r="A4696" s="37"/>
    </row>
    <row r="4697" spans="1:1">
      <c r="A4697" s="37"/>
    </row>
    <row r="4698" spans="1:1">
      <c r="A4698" s="37"/>
    </row>
    <row r="4699" spans="1:1">
      <c r="A4699" s="37"/>
    </row>
    <row r="4700" spans="1:1">
      <c r="A4700" s="37"/>
    </row>
    <row r="4701" spans="1:1">
      <c r="A4701" s="37"/>
    </row>
    <row r="4702" spans="1:1">
      <c r="A4702" s="37"/>
    </row>
    <row r="4703" spans="1:1">
      <c r="A4703" s="37"/>
    </row>
    <row r="4704" spans="1:1">
      <c r="A4704" s="37"/>
    </row>
    <row r="4705" spans="1:1">
      <c r="A4705" s="37"/>
    </row>
    <row r="4706" spans="1:1">
      <c r="A4706" s="37"/>
    </row>
    <row r="4707" spans="1:1">
      <c r="A4707" s="37"/>
    </row>
    <row r="4708" spans="1:1">
      <c r="A4708" s="37"/>
    </row>
    <row r="4709" spans="1:1">
      <c r="A4709" s="37"/>
    </row>
    <row r="4710" spans="1:1">
      <c r="A4710" s="37"/>
    </row>
    <row r="4711" spans="1:1">
      <c r="A4711" s="37"/>
    </row>
    <row r="4712" spans="1:1">
      <c r="A4712" s="37"/>
    </row>
    <row r="4713" spans="1:1">
      <c r="A4713" s="37"/>
    </row>
    <row r="4714" spans="1:1">
      <c r="A4714" s="37"/>
    </row>
    <row r="4715" spans="1:1">
      <c r="A4715" s="37"/>
    </row>
    <row r="4716" spans="1:1">
      <c r="A4716" s="37"/>
    </row>
    <row r="4717" spans="1:1">
      <c r="A4717" s="37"/>
    </row>
    <row r="4718" spans="1:1">
      <c r="A4718" s="37"/>
    </row>
    <row r="4719" spans="1:1">
      <c r="A4719" s="37"/>
    </row>
    <row r="4720" spans="1:1">
      <c r="A4720" s="37"/>
    </row>
    <row r="4721" spans="1:1">
      <c r="A4721" s="37"/>
    </row>
    <row r="4722" spans="1:1">
      <c r="A4722" s="37"/>
    </row>
    <row r="4723" spans="1:1">
      <c r="A4723" s="37"/>
    </row>
    <row r="4724" spans="1:1">
      <c r="A4724" s="37"/>
    </row>
    <row r="4725" spans="1:1">
      <c r="A4725" s="37"/>
    </row>
    <row r="4726" spans="1:1">
      <c r="A4726" s="37"/>
    </row>
    <row r="4727" spans="1:1">
      <c r="A4727" s="37"/>
    </row>
    <row r="4728" spans="1:1">
      <c r="A4728" s="37"/>
    </row>
    <row r="4729" spans="1:1">
      <c r="A4729" s="37"/>
    </row>
    <row r="4730" spans="1:1">
      <c r="A4730" s="37"/>
    </row>
    <row r="4731" spans="1:1">
      <c r="A4731" s="37"/>
    </row>
    <row r="4732" spans="1:1">
      <c r="A4732" s="37"/>
    </row>
    <row r="4733" spans="1:1">
      <c r="A4733" s="37"/>
    </row>
    <row r="4734" spans="1:1">
      <c r="A4734" s="37"/>
    </row>
    <row r="4735" spans="1:1">
      <c r="A4735" s="37"/>
    </row>
    <row r="4736" spans="1:1">
      <c r="A4736" s="37"/>
    </row>
    <row r="4737" spans="1:1">
      <c r="A4737" s="37"/>
    </row>
    <row r="4738" spans="1:1">
      <c r="A4738" s="37"/>
    </row>
    <row r="4739" spans="1:1">
      <c r="A4739" s="37"/>
    </row>
    <row r="4740" spans="1:1">
      <c r="A4740" s="37"/>
    </row>
    <row r="4741" spans="1:1">
      <c r="A4741" s="37"/>
    </row>
    <row r="4742" spans="1:1">
      <c r="A4742" s="37"/>
    </row>
    <row r="4743" spans="1:1">
      <c r="A4743" s="37"/>
    </row>
    <row r="4744" spans="1:1">
      <c r="A4744" s="37"/>
    </row>
    <row r="4745" spans="1:1">
      <c r="A4745" s="37"/>
    </row>
    <row r="4746" spans="1:1">
      <c r="A4746" s="37"/>
    </row>
    <row r="4747" spans="1:1">
      <c r="A4747" s="37"/>
    </row>
    <row r="4748" spans="1:1">
      <c r="A4748" s="37"/>
    </row>
    <row r="4749" spans="1:1">
      <c r="A4749" s="37"/>
    </row>
    <row r="4750" spans="1:1">
      <c r="A4750" s="37"/>
    </row>
    <row r="4751" spans="1:1">
      <c r="A4751" s="37"/>
    </row>
    <row r="4752" spans="1:1">
      <c r="A4752" s="37"/>
    </row>
    <row r="4753" spans="1:1">
      <c r="A4753" s="37"/>
    </row>
    <row r="4754" spans="1:1">
      <c r="A4754" s="37"/>
    </row>
    <row r="4755" spans="1:1">
      <c r="A4755" s="37"/>
    </row>
    <row r="4756" spans="1:1">
      <c r="A4756" s="37"/>
    </row>
    <row r="4757" spans="1:1">
      <c r="A4757" s="37"/>
    </row>
    <row r="4758" spans="1:1">
      <c r="A4758" s="37"/>
    </row>
    <row r="4759" spans="1:1">
      <c r="A4759" s="37"/>
    </row>
    <row r="4760" spans="1:1">
      <c r="A4760" s="37"/>
    </row>
    <row r="4761" spans="1:1">
      <c r="A4761" s="37"/>
    </row>
    <row r="4762" spans="1:1">
      <c r="A4762" s="37"/>
    </row>
    <row r="4763" spans="1:1">
      <c r="A4763" s="37"/>
    </row>
    <row r="4764" spans="1:1">
      <c r="A4764" s="37"/>
    </row>
    <row r="4765" spans="1:1">
      <c r="A4765" s="37"/>
    </row>
    <row r="4766" spans="1:1">
      <c r="A4766" s="37"/>
    </row>
    <row r="4767" spans="1:1">
      <c r="A4767" s="37"/>
    </row>
    <row r="4768" spans="1:1">
      <c r="A4768" s="37"/>
    </row>
    <row r="4769" spans="1:1">
      <c r="A4769" s="37"/>
    </row>
    <row r="4770" spans="1:1">
      <c r="A4770" s="37"/>
    </row>
    <row r="4771" spans="1:1">
      <c r="A4771" s="37"/>
    </row>
    <row r="4772" spans="1:1">
      <c r="A4772" s="37"/>
    </row>
    <row r="4773" spans="1:1">
      <c r="A4773" s="37"/>
    </row>
    <row r="4774" spans="1:1">
      <c r="A4774" s="37"/>
    </row>
    <row r="4775" spans="1:1">
      <c r="A4775" s="37"/>
    </row>
    <row r="4776" spans="1:1">
      <c r="A4776" s="37"/>
    </row>
    <row r="4777" spans="1:1">
      <c r="A4777" s="37"/>
    </row>
    <row r="4778" spans="1:1">
      <c r="A4778" s="37"/>
    </row>
    <row r="4779" spans="1:1">
      <c r="A4779" s="37"/>
    </row>
    <row r="4780" spans="1:1">
      <c r="A4780" s="37"/>
    </row>
    <row r="4781" spans="1:1">
      <c r="A4781" s="37"/>
    </row>
    <row r="4782" spans="1:1">
      <c r="A4782" s="37"/>
    </row>
    <row r="4783" spans="1:1">
      <c r="A4783" s="37"/>
    </row>
    <row r="4784" spans="1:1">
      <c r="A4784" s="37"/>
    </row>
    <row r="4785" spans="1:1">
      <c r="A4785" s="37"/>
    </row>
    <row r="4786" spans="1:1">
      <c r="A4786" s="37"/>
    </row>
    <row r="4787" spans="1:1">
      <c r="A4787" s="37"/>
    </row>
    <row r="4788" spans="1:1">
      <c r="A4788" s="37"/>
    </row>
    <row r="4789" spans="1:1">
      <c r="A4789" s="37"/>
    </row>
    <row r="4790" spans="1:1">
      <c r="A4790" s="37"/>
    </row>
    <row r="4791" spans="1:1">
      <c r="A4791" s="37"/>
    </row>
    <row r="4792" spans="1:1">
      <c r="A4792" s="37"/>
    </row>
    <row r="4793" spans="1:1">
      <c r="A4793" s="37"/>
    </row>
    <row r="4794" spans="1:1">
      <c r="A4794" s="37"/>
    </row>
    <row r="4795" spans="1:1">
      <c r="A4795" s="37"/>
    </row>
    <row r="4796" spans="1:1">
      <c r="A4796" s="37"/>
    </row>
    <row r="4797" spans="1:1">
      <c r="A4797" s="37"/>
    </row>
    <row r="4798" spans="1:1">
      <c r="A4798" s="37"/>
    </row>
    <row r="4799" spans="1:1">
      <c r="A4799" s="37"/>
    </row>
    <row r="4800" spans="1:1">
      <c r="A4800" s="37"/>
    </row>
    <row r="4801" spans="1:1">
      <c r="A4801" s="37"/>
    </row>
    <row r="4802" spans="1:1">
      <c r="A4802" s="37"/>
    </row>
    <row r="4803" spans="1:1">
      <c r="A4803" s="37"/>
    </row>
    <row r="4804" spans="1:1">
      <c r="A4804" s="37"/>
    </row>
    <row r="4805" spans="1:1">
      <c r="A4805" s="37"/>
    </row>
    <row r="4806" spans="1:1">
      <c r="A4806" s="37"/>
    </row>
    <row r="4807" spans="1:1">
      <c r="A4807" s="37"/>
    </row>
    <row r="4808" spans="1:1">
      <c r="A4808" s="37"/>
    </row>
    <row r="4809" spans="1:1">
      <c r="A4809" s="37"/>
    </row>
    <row r="4810" spans="1:1">
      <c r="A4810" s="37"/>
    </row>
    <row r="4811" spans="1:1">
      <c r="A4811" s="37"/>
    </row>
    <row r="4812" spans="1:1">
      <c r="A4812" s="37"/>
    </row>
    <row r="4813" spans="1:1">
      <c r="A4813" s="37"/>
    </row>
    <row r="4814" spans="1:1">
      <c r="A4814" s="37"/>
    </row>
    <row r="4815" spans="1:1">
      <c r="A4815" s="37"/>
    </row>
    <row r="4816" spans="1:1">
      <c r="A4816" s="37"/>
    </row>
    <row r="4817" spans="1:1">
      <c r="A4817" s="37"/>
    </row>
    <row r="4818" spans="1:1">
      <c r="A4818" s="37"/>
    </row>
    <row r="4819" spans="1:1">
      <c r="A4819" s="37"/>
    </row>
    <row r="4820" spans="1:1">
      <c r="A4820" s="37"/>
    </row>
    <row r="4821" spans="1:1">
      <c r="A4821" s="37"/>
    </row>
    <row r="4822" spans="1:1">
      <c r="A4822" s="37"/>
    </row>
    <row r="4823" spans="1:1">
      <c r="A4823" s="37"/>
    </row>
    <row r="4824" spans="1:1">
      <c r="A4824" s="37"/>
    </row>
    <row r="4825" spans="1:1">
      <c r="A4825" s="37"/>
    </row>
    <row r="4826" spans="1:1">
      <c r="A4826" s="37"/>
    </row>
    <row r="4827" spans="1:1">
      <c r="A4827" s="37"/>
    </row>
    <row r="4828" spans="1:1">
      <c r="A4828" s="37"/>
    </row>
    <row r="4829" spans="1:1">
      <c r="A4829" s="37"/>
    </row>
    <row r="4830" spans="1:1">
      <c r="A4830" s="37"/>
    </row>
    <row r="4831" spans="1:1">
      <c r="A4831" s="37"/>
    </row>
    <row r="4832" spans="1:1">
      <c r="A4832" s="37"/>
    </row>
    <row r="4833" spans="1:1">
      <c r="A4833" s="37"/>
    </row>
    <row r="4834" spans="1:1">
      <c r="A4834" s="37"/>
    </row>
    <row r="4835" spans="1:1">
      <c r="A4835" s="37"/>
    </row>
    <row r="4836" spans="1:1">
      <c r="A4836" s="37"/>
    </row>
    <row r="4837" spans="1:1">
      <c r="A4837" s="37"/>
    </row>
    <row r="4838" spans="1:1">
      <c r="A4838" s="37"/>
    </row>
    <row r="4839" spans="1:1">
      <c r="A4839" s="37"/>
    </row>
    <row r="4840" spans="1:1">
      <c r="A4840" s="37"/>
    </row>
    <row r="4841" spans="1:1">
      <c r="A4841" s="37"/>
    </row>
    <row r="4842" spans="1:1">
      <c r="A4842" s="37"/>
    </row>
    <row r="4843" spans="1:1">
      <c r="A4843" s="37"/>
    </row>
    <row r="4844" spans="1:1">
      <c r="A4844" s="37"/>
    </row>
    <row r="4845" spans="1:1">
      <c r="A4845" s="37"/>
    </row>
    <row r="4846" spans="1:1">
      <c r="A4846" s="37"/>
    </row>
    <row r="4847" spans="1:1">
      <c r="A4847" s="37"/>
    </row>
    <row r="4848" spans="1:1">
      <c r="A4848" s="37"/>
    </row>
    <row r="4849" spans="1:1">
      <c r="A4849" s="37"/>
    </row>
    <row r="4850" spans="1:1">
      <c r="A4850" s="37"/>
    </row>
    <row r="4851" spans="1:1">
      <c r="A4851" s="37"/>
    </row>
    <row r="4852" spans="1:1">
      <c r="A4852" s="37"/>
    </row>
    <row r="4853" spans="1:1">
      <c r="A4853" s="37"/>
    </row>
    <row r="4854" spans="1:1">
      <c r="A4854" s="37"/>
    </row>
    <row r="4855" spans="1:1">
      <c r="A4855" s="37"/>
    </row>
    <row r="4856" spans="1:1">
      <c r="A4856" s="37"/>
    </row>
    <row r="4857" spans="1:1">
      <c r="A4857" s="37"/>
    </row>
    <row r="4858" spans="1:1">
      <c r="A4858" s="37"/>
    </row>
    <row r="4859" spans="1:1">
      <c r="A4859" s="37"/>
    </row>
    <row r="4860" spans="1:1">
      <c r="A4860" s="37"/>
    </row>
    <row r="4861" spans="1:1">
      <c r="A4861" s="37"/>
    </row>
    <row r="4862" spans="1:1">
      <c r="A4862" s="37"/>
    </row>
    <row r="4863" spans="1:1">
      <c r="A4863" s="37"/>
    </row>
    <row r="4864" spans="1:1">
      <c r="A4864" s="37"/>
    </row>
    <row r="4865" spans="1:1">
      <c r="A4865" s="37"/>
    </row>
    <row r="4866" spans="1:1">
      <c r="A4866" s="37"/>
    </row>
    <row r="4867" spans="1:1">
      <c r="A4867" s="37"/>
    </row>
    <row r="4868" spans="1:1">
      <c r="A4868" s="37"/>
    </row>
    <row r="4869" spans="1:1">
      <c r="A4869" s="37"/>
    </row>
    <row r="4870" spans="1:1">
      <c r="A4870" s="37"/>
    </row>
    <row r="4871" spans="1:1">
      <c r="A4871" s="37"/>
    </row>
    <row r="4872" spans="1:1">
      <c r="A4872" s="37"/>
    </row>
    <row r="4873" spans="1:1">
      <c r="A4873" s="37"/>
    </row>
    <row r="4874" spans="1:1">
      <c r="A4874" s="37"/>
    </row>
    <row r="4875" spans="1:1">
      <c r="A4875" s="37"/>
    </row>
    <row r="4876" spans="1:1">
      <c r="A4876" s="37"/>
    </row>
    <row r="4877" spans="1:1">
      <c r="A4877" s="37"/>
    </row>
    <row r="4878" spans="1:1">
      <c r="A4878" s="37"/>
    </row>
    <row r="4879" spans="1:1">
      <c r="A4879" s="37"/>
    </row>
    <row r="4880" spans="1:1">
      <c r="A4880" s="37"/>
    </row>
    <row r="4881" spans="1:1">
      <c r="A4881" s="37"/>
    </row>
    <row r="4882" spans="1:1">
      <c r="A4882" s="37"/>
    </row>
    <row r="4883" spans="1:1">
      <c r="A4883" s="37"/>
    </row>
    <row r="4884" spans="1:1">
      <c r="A4884" s="37"/>
    </row>
    <row r="4885" spans="1:1">
      <c r="A4885" s="37"/>
    </row>
    <row r="4886" spans="1:1">
      <c r="A4886" s="37"/>
    </row>
    <row r="4887" spans="1:1">
      <c r="A4887" s="37"/>
    </row>
    <row r="4888" spans="1:1">
      <c r="A4888" s="37"/>
    </row>
    <row r="4889" spans="1:1">
      <c r="A4889" s="37"/>
    </row>
    <row r="4890" spans="1:1">
      <c r="A4890" s="37"/>
    </row>
    <row r="4891" spans="1:1">
      <c r="A4891" s="37"/>
    </row>
    <row r="4892" spans="1:1">
      <c r="A4892" s="37"/>
    </row>
    <row r="4893" spans="1:1">
      <c r="A4893" s="37"/>
    </row>
    <row r="4894" spans="1:1">
      <c r="A4894" s="37"/>
    </row>
    <row r="4895" spans="1:1">
      <c r="A4895" s="37"/>
    </row>
    <row r="4896" spans="1:1">
      <c r="A4896" s="37"/>
    </row>
    <row r="4897" spans="1:1">
      <c r="A4897" s="37"/>
    </row>
    <row r="4898" spans="1:1">
      <c r="A4898" s="37"/>
    </row>
    <row r="4899" spans="1:1">
      <c r="A4899" s="37"/>
    </row>
    <row r="4900" spans="1:1">
      <c r="A4900" s="37"/>
    </row>
    <row r="4901" spans="1:1">
      <c r="A4901" s="37"/>
    </row>
    <row r="4902" spans="1:1">
      <c r="A4902" s="37"/>
    </row>
    <row r="4903" spans="1:1">
      <c r="A4903" s="37"/>
    </row>
    <row r="4904" spans="1:1">
      <c r="A4904" s="37"/>
    </row>
    <row r="4905" spans="1:1">
      <c r="A4905" s="37"/>
    </row>
    <row r="4906" spans="1:1">
      <c r="A4906" s="37"/>
    </row>
    <row r="4907" spans="1:1">
      <c r="A4907" s="37"/>
    </row>
    <row r="4908" spans="1:1">
      <c r="A4908" s="37"/>
    </row>
    <row r="4909" spans="1:1">
      <c r="A4909" s="37"/>
    </row>
    <row r="4910" spans="1:1">
      <c r="A4910" s="37"/>
    </row>
    <row r="4911" spans="1:1">
      <c r="A4911" s="37"/>
    </row>
    <row r="4912" spans="1:1">
      <c r="A4912" s="37"/>
    </row>
    <row r="4913" spans="1:1">
      <c r="A4913" s="37"/>
    </row>
    <row r="4914" spans="1:1">
      <c r="A4914" s="37"/>
    </row>
    <row r="4915" spans="1:1">
      <c r="A4915" s="37"/>
    </row>
    <row r="4916" spans="1:1">
      <c r="A4916" s="37"/>
    </row>
    <row r="4917" spans="1:1">
      <c r="A4917" s="37"/>
    </row>
    <row r="4918" spans="1:1">
      <c r="A4918" s="37"/>
    </row>
    <row r="4919" spans="1:1">
      <c r="A4919" s="37"/>
    </row>
    <row r="4920" spans="1:1">
      <c r="A4920" s="37"/>
    </row>
    <row r="4921" spans="1:1">
      <c r="A4921" s="37"/>
    </row>
    <row r="4922" spans="1:1">
      <c r="A4922" s="37"/>
    </row>
    <row r="4923" spans="1:1">
      <c r="A4923" s="37"/>
    </row>
    <row r="4924" spans="1:1">
      <c r="A4924" s="37"/>
    </row>
    <row r="4925" spans="1:1">
      <c r="A4925" s="37"/>
    </row>
    <row r="4926" spans="1:1">
      <c r="A4926" s="37"/>
    </row>
    <row r="4927" spans="1:1">
      <c r="A4927" s="37"/>
    </row>
    <row r="4928" spans="1:1">
      <c r="A4928" s="37"/>
    </row>
    <row r="4929" spans="1:1">
      <c r="A4929" s="37"/>
    </row>
    <row r="4930" spans="1:1">
      <c r="A4930" s="37"/>
    </row>
    <row r="4931" spans="1:1">
      <c r="A4931" s="37"/>
    </row>
    <row r="4932" spans="1:1">
      <c r="A4932" s="37"/>
    </row>
    <row r="4933" spans="1:1">
      <c r="A4933" s="37"/>
    </row>
    <row r="4934" spans="1:1">
      <c r="A4934" s="37"/>
    </row>
    <row r="4935" spans="1:1">
      <c r="A4935" s="37"/>
    </row>
    <row r="4936" spans="1:1">
      <c r="A4936" s="37"/>
    </row>
    <row r="4937" spans="1:1">
      <c r="A4937" s="37"/>
    </row>
    <row r="4938" spans="1:1">
      <c r="A4938" s="37"/>
    </row>
    <row r="4939" spans="1:1">
      <c r="A4939" s="37"/>
    </row>
    <row r="4940" spans="1:1">
      <c r="A4940" s="37"/>
    </row>
    <row r="4941" spans="1:1">
      <c r="A4941" s="37"/>
    </row>
    <row r="4942" spans="1:1">
      <c r="A4942" s="37"/>
    </row>
    <row r="4943" spans="1:1">
      <c r="A4943" s="37"/>
    </row>
    <row r="4944" spans="1:1">
      <c r="A4944" s="37"/>
    </row>
    <row r="4945" spans="1:1">
      <c r="A4945" s="37"/>
    </row>
    <row r="4946" spans="1:1">
      <c r="A4946" s="37"/>
    </row>
    <row r="4947" spans="1:1">
      <c r="A4947" s="37"/>
    </row>
    <row r="4948" spans="1:1">
      <c r="A4948" s="37"/>
    </row>
    <row r="4949" spans="1:1">
      <c r="A4949" s="37"/>
    </row>
    <row r="4950" spans="1:1">
      <c r="A4950" s="37"/>
    </row>
    <row r="4951" spans="1:1">
      <c r="A4951" s="37"/>
    </row>
    <row r="4952" spans="1:1">
      <c r="A4952" s="37"/>
    </row>
    <row r="4953" spans="1:1">
      <c r="A4953" s="37"/>
    </row>
    <row r="4954" spans="1:1">
      <c r="A4954" s="37"/>
    </row>
    <row r="4955" spans="1:1">
      <c r="A4955" s="37"/>
    </row>
    <row r="4956" spans="1:1">
      <c r="A4956" s="37"/>
    </row>
    <row r="4957" spans="1:1">
      <c r="A4957" s="37"/>
    </row>
    <row r="4958" spans="1:1">
      <c r="A4958" s="37"/>
    </row>
    <row r="4959" spans="1:1">
      <c r="A4959" s="37"/>
    </row>
    <row r="4960" spans="1:1">
      <c r="A4960" s="37"/>
    </row>
    <row r="4961" spans="1:1">
      <c r="A4961" s="37"/>
    </row>
    <row r="4962" spans="1:1">
      <c r="A4962" s="37"/>
    </row>
    <row r="4963" spans="1:1">
      <c r="A4963" s="37"/>
    </row>
    <row r="4964" spans="1:1">
      <c r="A4964" s="37"/>
    </row>
    <row r="4965" spans="1:1">
      <c r="A4965" s="37"/>
    </row>
    <row r="4966" spans="1:1">
      <c r="A4966" s="37"/>
    </row>
    <row r="4967" spans="1:1">
      <c r="A4967" s="37"/>
    </row>
    <row r="4968" spans="1:1">
      <c r="A4968" s="37"/>
    </row>
    <row r="4969" spans="1:1">
      <c r="A4969" s="37"/>
    </row>
    <row r="4970" spans="1:1">
      <c r="A4970" s="37"/>
    </row>
    <row r="4971" spans="1:1">
      <c r="A4971" s="37"/>
    </row>
    <row r="4972" spans="1:1">
      <c r="A4972" s="37"/>
    </row>
    <row r="4973" spans="1:1">
      <c r="A4973" s="37"/>
    </row>
    <row r="4974" spans="1:1">
      <c r="A4974" s="37"/>
    </row>
    <row r="4975" spans="1:1">
      <c r="A4975" s="37"/>
    </row>
    <row r="4976" spans="1:1">
      <c r="A4976" s="37"/>
    </row>
    <row r="4977" spans="1:1">
      <c r="A4977" s="37"/>
    </row>
    <row r="4978" spans="1:1">
      <c r="A4978" s="37"/>
    </row>
    <row r="4979" spans="1:1">
      <c r="A4979" s="37"/>
    </row>
    <row r="4980" spans="1:1">
      <c r="A4980" s="37"/>
    </row>
    <row r="4981" spans="1:1">
      <c r="A4981" s="37"/>
    </row>
    <row r="4982" spans="1:1">
      <c r="A4982" s="37"/>
    </row>
    <row r="4983" spans="1:1">
      <c r="A4983" s="37"/>
    </row>
    <row r="4984" spans="1:1">
      <c r="A4984" s="37"/>
    </row>
    <row r="4985" spans="1:1">
      <c r="A4985" s="37"/>
    </row>
    <row r="4986" spans="1:1">
      <c r="A4986" s="37"/>
    </row>
    <row r="4987" spans="1:1">
      <c r="A4987" s="37"/>
    </row>
    <row r="4988" spans="1:1">
      <c r="A4988" s="37"/>
    </row>
    <row r="4989" spans="1:1">
      <c r="A4989" s="37"/>
    </row>
    <row r="4990" spans="1:1">
      <c r="A4990" s="37"/>
    </row>
    <row r="4991" spans="1:1">
      <c r="A4991" s="37"/>
    </row>
    <row r="4992" spans="1:1">
      <c r="A4992" s="37"/>
    </row>
    <row r="4993" spans="1:1">
      <c r="A4993" s="37"/>
    </row>
    <row r="4994" spans="1:1">
      <c r="A4994" s="37"/>
    </row>
    <row r="4995" spans="1:1">
      <c r="A4995" s="37"/>
    </row>
    <row r="4996" spans="1:1">
      <c r="A4996" s="37"/>
    </row>
    <row r="4997" spans="1:1">
      <c r="A4997" s="37"/>
    </row>
    <row r="4998" spans="1:1">
      <c r="A4998" s="37"/>
    </row>
    <row r="4999" spans="1:1">
      <c r="A4999" s="37"/>
    </row>
    <row r="5000" spans="1:1">
      <c r="A5000" s="37"/>
    </row>
    <row r="5001" spans="1:1">
      <c r="A5001" s="37"/>
    </row>
    <row r="5002" spans="1:1">
      <c r="A5002" s="37"/>
    </row>
    <row r="5003" spans="1:1">
      <c r="A5003" s="37"/>
    </row>
    <row r="5004" spans="1:1">
      <c r="A5004" s="37"/>
    </row>
    <row r="5005" spans="1:1">
      <c r="A5005" s="37"/>
    </row>
    <row r="5006" spans="1:1">
      <c r="A5006" s="37"/>
    </row>
    <row r="5007" spans="1:1">
      <c r="A5007" s="37"/>
    </row>
    <row r="5008" spans="1:1">
      <c r="A5008" s="37"/>
    </row>
    <row r="5009" spans="1:1">
      <c r="A5009" s="37"/>
    </row>
    <row r="5010" spans="1:1">
      <c r="A5010" s="37"/>
    </row>
    <row r="5011" spans="1:1">
      <c r="A5011" s="37"/>
    </row>
    <row r="5012" spans="1:1">
      <c r="A5012" s="37"/>
    </row>
    <row r="5013" spans="1:1">
      <c r="A5013" s="37"/>
    </row>
    <row r="5014" spans="1:1">
      <c r="A5014" s="37"/>
    </row>
    <row r="5015" spans="1:1">
      <c r="A5015" s="37"/>
    </row>
    <row r="5016" spans="1:1">
      <c r="A5016" s="37"/>
    </row>
    <row r="5017" spans="1:1">
      <c r="A5017" s="37"/>
    </row>
    <row r="5018" spans="1:1">
      <c r="A5018" s="37"/>
    </row>
    <row r="5019" spans="1:1">
      <c r="A5019" s="37"/>
    </row>
    <row r="5020" spans="1:1">
      <c r="A5020" s="37"/>
    </row>
    <row r="5021" spans="1:1">
      <c r="A5021" s="37"/>
    </row>
    <row r="5022" spans="1:1">
      <c r="A5022" s="37"/>
    </row>
    <row r="5023" spans="1:1">
      <c r="A5023" s="37"/>
    </row>
    <row r="5024" spans="1:1">
      <c r="A5024" s="37"/>
    </row>
    <row r="5025" spans="1:1">
      <c r="A5025" s="37"/>
    </row>
    <row r="5026" spans="1:1">
      <c r="A5026" s="37"/>
    </row>
    <row r="5027" spans="1:1">
      <c r="A5027" s="37"/>
    </row>
    <row r="5028" spans="1:1">
      <c r="A5028" s="37"/>
    </row>
    <row r="5029" spans="1:1">
      <c r="A5029" s="37"/>
    </row>
    <row r="5030" spans="1:1">
      <c r="A5030" s="37"/>
    </row>
    <row r="5031" spans="1:1">
      <c r="A5031" s="37"/>
    </row>
    <row r="5032" spans="1:1">
      <c r="A5032" s="37"/>
    </row>
    <row r="5033" spans="1:1">
      <c r="A5033" s="37"/>
    </row>
    <row r="5034" spans="1:1">
      <c r="A5034" s="37"/>
    </row>
    <row r="5035" spans="1:1">
      <c r="A5035" s="37"/>
    </row>
    <row r="5036" spans="1:1">
      <c r="A5036" s="37"/>
    </row>
    <row r="5037" spans="1:1">
      <c r="A5037" s="37"/>
    </row>
    <row r="5038" spans="1:1">
      <c r="A5038" s="37"/>
    </row>
    <row r="5039" spans="1:1">
      <c r="A5039" s="37"/>
    </row>
    <row r="5040" spans="1:1">
      <c r="A5040" s="37"/>
    </row>
    <row r="5041" spans="1:1">
      <c r="A5041" s="37"/>
    </row>
    <row r="5042" spans="1:1">
      <c r="A5042" s="37"/>
    </row>
    <row r="5043" spans="1:1">
      <c r="A5043" s="37"/>
    </row>
    <row r="5044" spans="1:1">
      <c r="A5044" s="37"/>
    </row>
    <row r="5045" spans="1:1">
      <c r="A5045" s="37"/>
    </row>
    <row r="5046" spans="1:1">
      <c r="A5046" s="37"/>
    </row>
    <row r="5047" spans="1:1">
      <c r="A5047" s="37"/>
    </row>
    <row r="5048" spans="1:1">
      <c r="A5048" s="37"/>
    </row>
    <row r="5049" spans="1:1">
      <c r="A5049" s="37"/>
    </row>
    <row r="5050" spans="1:1">
      <c r="A5050" s="37"/>
    </row>
    <row r="5051" spans="1:1">
      <c r="A5051" s="37"/>
    </row>
    <row r="5052" spans="1:1">
      <c r="A5052" s="37"/>
    </row>
    <row r="5053" spans="1:1">
      <c r="A5053" s="37"/>
    </row>
    <row r="5054" spans="1:1">
      <c r="A5054" s="37"/>
    </row>
    <row r="5055" spans="1:1">
      <c r="A5055" s="37"/>
    </row>
    <row r="5056" spans="1:1">
      <c r="A5056" s="37"/>
    </row>
    <row r="5057" spans="1:1">
      <c r="A5057" s="37"/>
    </row>
    <row r="5058" spans="1:1">
      <c r="A5058" s="37"/>
    </row>
    <row r="5059" spans="1:1">
      <c r="A5059" s="37"/>
    </row>
    <row r="5060" spans="1:1">
      <c r="A5060" s="37"/>
    </row>
    <row r="5061" spans="1:1">
      <c r="A5061" s="37"/>
    </row>
    <row r="5062" spans="1:1">
      <c r="A5062" s="37"/>
    </row>
    <row r="5063" spans="1:1">
      <c r="A5063" s="37"/>
    </row>
    <row r="5064" spans="1:1">
      <c r="A5064" s="37"/>
    </row>
    <row r="5065" spans="1:1">
      <c r="A5065" s="37"/>
    </row>
    <row r="5066" spans="1:1">
      <c r="A5066" s="37"/>
    </row>
    <row r="5067" spans="1:1">
      <c r="A5067" s="37"/>
    </row>
    <row r="5068" spans="1:1">
      <c r="A5068" s="37"/>
    </row>
    <row r="5069" spans="1:1">
      <c r="A5069" s="37"/>
    </row>
    <row r="5070" spans="1:1">
      <c r="A5070" s="37"/>
    </row>
    <row r="5071" spans="1:1">
      <c r="A5071" s="37"/>
    </row>
    <row r="5072" spans="1:1">
      <c r="A5072" s="37"/>
    </row>
    <row r="5073" spans="1:1">
      <c r="A5073" s="37"/>
    </row>
    <row r="5074" spans="1:1">
      <c r="A5074" s="37"/>
    </row>
    <row r="5075" spans="1:1">
      <c r="A5075" s="37"/>
    </row>
    <row r="5076" spans="1:1">
      <c r="A5076" s="37"/>
    </row>
    <row r="5077" spans="1:1">
      <c r="A5077" s="37"/>
    </row>
    <row r="5078" spans="1:1">
      <c r="A5078" s="37"/>
    </row>
    <row r="5079" spans="1:1">
      <c r="A5079" s="37"/>
    </row>
    <row r="5080" spans="1:1">
      <c r="A5080" s="37"/>
    </row>
    <row r="5081" spans="1:1">
      <c r="A5081" s="37"/>
    </row>
    <row r="5082" spans="1:1">
      <c r="A5082" s="37"/>
    </row>
    <row r="5083" spans="1:1">
      <c r="A5083" s="37"/>
    </row>
    <row r="5084" spans="1:1">
      <c r="A5084" s="37"/>
    </row>
    <row r="5085" spans="1:1">
      <c r="A5085" s="37"/>
    </row>
    <row r="5086" spans="1:1">
      <c r="A5086" s="37"/>
    </row>
    <row r="5087" spans="1:1">
      <c r="A5087" s="37"/>
    </row>
    <row r="5088" spans="1:1">
      <c r="A5088" s="37"/>
    </row>
    <row r="5089" spans="1:1">
      <c r="A5089" s="37"/>
    </row>
    <row r="5090" spans="1:1">
      <c r="A5090" s="37"/>
    </row>
    <row r="5091" spans="1:1">
      <c r="A5091" s="37"/>
    </row>
    <row r="5092" spans="1:1">
      <c r="A5092" s="37"/>
    </row>
    <row r="5093" spans="1:1">
      <c r="A5093" s="37"/>
    </row>
    <row r="5094" spans="1:1">
      <c r="A5094" s="37"/>
    </row>
    <row r="5095" spans="1:1">
      <c r="A5095" s="37"/>
    </row>
    <row r="5096" spans="1:1">
      <c r="A5096" s="37"/>
    </row>
    <row r="5097" spans="1:1">
      <c r="A5097" s="37"/>
    </row>
    <row r="5098" spans="1:1">
      <c r="A5098" s="37"/>
    </row>
    <row r="5099" spans="1:1">
      <c r="A5099" s="37"/>
    </row>
    <row r="5100" spans="1:1">
      <c r="A5100" s="37"/>
    </row>
    <row r="5101" spans="1:1">
      <c r="A5101" s="37"/>
    </row>
    <row r="5102" spans="1:1">
      <c r="A5102" s="37"/>
    </row>
    <row r="5103" spans="1:1">
      <c r="A5103" s="37"/>
    </row>
    <row r="5104" spans="1:1">
      <c r="A5104" s="37"/>
    </row>
    <row r="5105" spans="1:1">
      <c r="A5105" s="37"/>
    </row>
    <row r="5106" spans="1:1">
      <c r="A5106" s="37"/>
    </row>
    <row r="5107" spans="1:1">
      <c r="A5107" s="37"/>
    </row>
    <row r="5108" spans="1:1">
      <c r="A5108" s="37"/>
    </row>
    <row r="5109" spans="1:1">
      <c r="A5109" s="37"/>
    </row>
    <row r="5110" spans="1:1">
      <c r="A5110" s="37"/>
    </row>
    <row r="5111" spans="1:1">
      <c r="A5111" s="37"/>
    </row>
    <row r="5112" spans="1:1">
      <c r="A5112" s="37"/>
    </row>
    <row r="5113" spans="1:1">
      <c r="A5113" s="37"/>
    </row>
    <row r="5114" spans="1:1">
      <c r="A5114" s="37"/>
    </row>
    <row r="5115" spans="1:1">
      <c r="A5115" s="37"/>
    </row>
    <row r="5116" spans="1:1">
      <c r="A5116" s="37"/>
    </row>
    <row r="5117" spans="1:1">
      <c r="A5117" s="37"/>
    </row>
    <row r="5118" spans="1:1">
      <c r="A5118" s="37"/>
    </row>
    <row r="5119" spans="1:1">
      <c r="A5119" s="37"/>
    </row>
    <row r="5120" spans="1:1">
      <c r="A5120" s="37"/>
    </row>
    <row r="5121" spans="1:1">
      <c r="A5121" s="37"/>
    </row>
    <row r="5122" spans="1:1">
      <c r="A5122" s="37"/>
    </row>
    <row r="5123" spans="1:1">
      <c r="A5123" s="37"/>
    </row>
    <row r="5124" spans="1:1">
      <c r="A5124" s="37"/>
    </row>
    <row r="5125" spans="1:1">
      <c r="A5125" s="37"/>
    </row>
    <row r="5126" spans="1:1">
      <c r="A5126" s="37"/>
    </row>
    <row r="5127" spans="1:1">
      <c r="A5127" s="37"/>
    </row>
    <row r="5128" spans="1:1">
      <c r="A5128" s="37"/>
    </row>
    <row r="5129" spans="1:1">
      <c r="A5129" s="37"/>
    </row>
    <row r="5130" spans="1:1">
      <c r="A5130" s="37"/>
    </row>
    <row r="5131" spans="1:1">
      <c r="A5131" s="37"/>
    </row>
    <row r="5132" spans="1:1">
      <c r="A5132" s="37"/>
    </row>
    <row r="5133" spans="1:1">
      <c r="A5133" s="37"/>
    </row>
    <row r="5134" spans="1:1">
      <c r="A5134" s="37"/>
    </row>
    <row r="5135" spans="1:1">
      <c r="A5135" s="37"/>
    </row>
    <row r="5136" spans="1:1">
      <c r="A5136" s="37"/>
    </row>
    <row r="5137" spans="1:1">
      <c r="A5137" s="37"/>
    </row>
    <row r="5138" spans="1:1">
      <c r="A5138" s="37"/>
    </row>
    <row r="5139" spans="1:1">
      <c r="A5139" s="37"/>
    </row>
    <row r="5140" spans="1:1">
      <c r="A5140" s="37"/>
    </row>
    <row r="5141" spans="1:1">
      <c r="A5141" s="37"/>
    </row>
    <row r="5142" spans="1:1">
      <c r="A5142" s="37"/>
    </row>
    <row r="5143" spans="1:1">
      <c r="A5143" s="37"/>
    </row>
    <row r="5144" spans="1:1">
      <c r="A5144" s="37"/>
    </row>
    <row r="5145" spans="1:1">
      <c r="A5145" s="37"/>
    </row>
    <row r="5146" spans="1:1">
      <c r="A5146" s="37"/>
    </row>
    <row r="5147" spans="1:1">
      <c r="A5147" s="37"/>
    </row>
    <row r="5148" spans="1:1">
      <c r="A5148" s="37"/>
    </row>
    <row r="5149" spans="1:1">
      <c r="A5149" s="37"/>
    </row>
    <row r="5150" spans="1:1">
      <c r="A5150" s="37"/>
    </row>
    <row r="5151" spans="1:1">
      <c r="A5151" s="37"/>
    </row>
    <row r="5152" spans="1:1">
      <c r="A5152" s="37"/>
    </row>
    <row r="5153" spans="1:1">
      <c r="A5153" s="37"/>
    </row>
    <row r="5154" spans="1:1">
      <c r="A5154" s="37"/>
    </row>
    <row r="5155" spans="1:1">
      <c r="A5155" s="37"/>
    </row>
    <row r="5156" spans="1:1">
      <c r="A5156" s="37"/>
    </row>
    <row r="5157" spans="1:1">
      <c r="A5157" s="37"/>
    </row>
    <row r="5158" spans="1:1">
      <c r="A5158" s="37"/>
    </row>
    <row r="5159" spans="1:1">
      <c r="A5159" s="37"/>
    </row>
    <row r="5160" spans="1:1">
      <c r="A5160" s="37"/>
    </row>
    <row r="5161" spans="1:1">
      <c r="A5161" s="37"/>
    </row>
    <row r="5162" spans="1:1">
      <c r="A5162" s="37"/>
    </row>
    <row r="5163" spans="1:1">
      <c r="A5163" s="37"/>
    </row>
    <row r="5164" spans="1:1">
      <c r="A5164" s="37"/>
    </row>
    <row r="5165" spans="1:1">
      <c r="A5165" s="37"/>
    </row>
    <row r="5166" spans="1:1">
      <c r="A5166" s="37"/>
    </row>
    <row r="5167" spans="1:1">
      <c r="A5167" s="37"/>
    </row>
    <row r="5168" spans="1:1">
      <c r="A5168" s="37"/>
    </row>
    <row r="5169" spans="1:1">
      <c r="A5169" s="37"/>
    </row>
    <row r="5170" spans="1:1">
      <c r="A5170" s="37"/>
    </row>
    <row r="5171" spans="1:1">
      <c r="A5171" s="37"/>
    </row>
    <row r="5172" spans="1:1">
      <c r="A5172" s="37"/>
    </row>
    <row r="5173" spans="1:1">
      <c r="A5173" s="37"/>
    </row>
    <row r="5174" spans="1:1">
      <c r="A5174" s="37"/>
    </row>
    <row r="5175" spans="1:1">
      <c r="A5175" s="37"/>
    </row>
    <row r="5176" spans="1:1">
      <c r="A5176" s="37"/>
    </row>
    <row r="5177" spans="1:1">
      <c r="A5177" s="37"/>
    </row>
    <row r="5178" spans="1:1">
      <c r="A5178" s="37"/>
    </row>
    <row r="5179" spans="1:1">
      <c r="A5179" s="37"/>
    </row>
    <row r="5180" spans="1:1">
      <c r="A5180" s="37"/>
    </row>
    <row r="5181" spans="1:1">
      <c r="A5181" s="37"/>
    </row>
    <row r="5182" spans="1:1">
      <c r="A5182" s="37"/>
    </row>
    <row r="5183" spans="1:1">
      <c r="A5183" s="37"/>
    </row>
    <row r="5184" spans="1:1">
      <c r="A5184" s="37"/>
    </row>
    <row r="5185" spans="1:1">
      <c r="A5185" s="37"/>
    </row>
    <row r="5186" spans="1:1">
      <c r="A5186" s="37"/>
    </row>
    <row r="5187" spans="1:1">
      <c r="A5187" s="37"/>
    </row>
    <row r="5188" spans="1:1">
      <c r="A5188" s="37"/>
    </row>
    <row r="5189" spans="1:1">
      <c r="A5189" s="37"/>
    </row>
    <row r="5190" spans="1:1">
      <c r="A5190" s="37"/>
    </row>
    <row r="5191" spans="1:1">
      <c r="A5191" s="37"/>
    </row>
    <row r="5192" spans="1:1">
      <c r="A5192" s="37"/>
    </row>
    <row r="5193" spans="1:1">
      <c r="A5193" s="37"/>
    </row>
    <row r="5194" spans="1:1">
      <c r="A5194" s="37"/>
    </row>
    <row r="5195" spans="1:1">
      <c r="A5195" s="37"/>
    </row>
    <row r="5196" spans="1:1">
      <c r="A5196" s="37"/>
    </row>
    <row r="5197" spans="1:1">
      <c r="A5197" s="37"/>
    </row>
    <row r="5198" spans="1:1">
      <c r="A5198" s="37"/>
    </row>
    <row r="5199" spans="1:1">
      <c r="A5199" s="37"/>
    </row>
    <row r="5200" spans="1:1">
      <c r="A5200" s="37"/>
    </row>
    <row r="5201" spans="1:1">
      <c r="A5201" s="37"/>
    </row>
    <row r="5202" spans="1:1">
      <c r="A5202" s="37"/>
    </row>
    <row r="5203" spans="1:1">
      <c r="A5203" s="37"/>
    </row>
    <row r="5204" spans="1:1">
      <c r="A5204" s="37"/>
    </row>
    <row r="5205" spans="1:1">
      <c r="A5205" s="37"/>
    </row>
    <row r="5206" spans="1:1">
      <c r="A5206" s="37"/>
    </row>
    <row r="5207" spans="1:1">
      <c r="A5207" s="37"/>
    </row>
    <row r="5208" spans="1:1">
      <c r="A5208" s="37"/>
    </row>
    <row r="5209" spans="1:1">
      <c r="A5209" s="37"/>
    </row>
    <row r="5210" spans="1:1">
      <c r="A5210" s="37"/>
    </row>
    <row r="5211" spans="1:1">
      <c r="A5211" s="37"/>
    </row>
    <row r="5212" spans="1:1">
      <c r="A5212" s="37"/>
    </row>
    <row r="5213" spans="1:1">
      <c r="A5213" s="37"/>
    </row>
    <row r="5214" spans="1:1">
      <c r="A5214" s="37"/>
    </row>
    <row r="5215" spans="1:1">
      <c r="A5215" s="37"/>
    </row>
    <row r="5216" spans="1:1">
      <c r="A5216" s="37"/>
    </row>
    <row r="5217" spans="1:1">
      <c r="A5217" s="37"/>
    </row>
    <row r="5218" spans="1:1">
      <c r="A5218" s="37"/>
    </row>
    <row r="5219" spans="1:1">
      <c r="A5219" s="37"/>
    </row>
    <row r="5220" spans="1:1">
      <c r="A5220" s="37"/>
    </row>
    <row r="5221" spans="1:1">
      <c r="A5221" s="37"/>
    </row>
    <row r="5222" spans="1:1">
      <c r="A5222" s="37"/>
    </row>
    <row r="5223" spans="1:1">
      <c r="A5223" s="37"/>
    </row>
    <row r="5224" spans="1:1">
      <c r="A5224" s="37"/>
    </row>
    <row r="5225" spans="1:1">
      <c r="A5225" s="37"/>
    </row>
    <row r="5226" spans="1:1">
      <c r="A5226" s="37"/>
    </row>
    <row r="5227" spans="1:1">
      <c r="A5227" s="37"/>
    </row>
    <row r="5228" spans="1:1">
      <c r="A5228" s="37"/>
    </row>
    <row r="5229" spans="1:1">
      <c r="A5229" s="37"/>
    </row>
    <row r="5230" spans="1:1">
      <c r="A5230" s="37"/>
    </row>
    <row r="5231" spans="1:1">
      <c r="A5231" s="37"/>
    </row>
    <row r="5232" spans="1:1">
      <c r="A5232" s="37"/>
    </row>
    <row r="5233" spans="1:1">
      <c r="A5233" s="37"/>
    </row>
    <row r="5234" spans="1:1">
      <c r="A5234" s="37"/>
    </row>
    <row r="5235" spans="1:1">
      <c r="A5235" s="37"/>
    </row>
    <row r="5236" spans="1:1">
      <c r="A5236" s="37"/>
    </row>
    <row r="5237" spans="1:1">
      <c r="A5237" s="37"/>
    </row>
    <row r="5238" spans="1:1">
      <c r="A5238" s="37"/>
    </row>
    <row r="5239" spans="1:1">
      <c r="A5239" s="37"/>
    </row>
    <row r="5240" spans="1:1">
      <c r="A5240" s="37"/>
    </row>
    <row r="5241" spans="1:1">
      <c r="A5241" s="37"/>
    </row>
    <row r="5242" spans="1:1">
      <c r="A5242" s="37"/>
    </row>
    <row r="5243" spans="1:1">
      <c r="A5243" s="37"/>
    </row>
    <row r="5244" spans="1:1">
      <c r="A5244" s="37"/>
    </row>
    <row r="5245" spans="1:1">
      <c r="A5245" s="37"/>
    </row>
    <row r="5246" spans="1:1">
      <c r="A5246" s="37"/>
    </row>
    <row r="5247" spans="1:1">
      <c r="A5247" s="37"/>
    </row>
    <row r="5248" spans="1:1">
      <c r="A5248" s="37"/>
    </row>
    <row r="5249" spans="1:1">
      <c r="A5249" s="37"/>
    </row>
    <row r="5250" spans="1:1">
      <c r="A5250" s="37"/>
    </row>
    <row r="5251" spans="1:1">
      <c r="A5251" s="37"/>
    </row>
    <row r="5252" spans="1:1">
      <c r="A5252" s="37"/>
    </row>
    <row r="5253" spans="1:1">
      <c r="A5253" s="37"/>
    </row>
    <row r="5254" spans="1:1">
      <c r="A5254" s="37"/>
    </row>
    <row r="5255" spans="1:1">
      <c r="A5255" s="37"/>
    </row>
    <row r="5256" spans="1:1">
      <c r="A5256" s="37"/>
    </row>
    <row r="5257" spans="1:1">
      <c r="A5257" s="37"/>
    </row>
    <row r="5258" spans="1:1">
      <c r="A5258" s="37"/>
    </row>
    <row r="5259" spans="1:1">
      <c r="A5259" s="37"/>
    </row>
    <row r="5260" spans="1:1">
      <c r="A5260" s="37"/>
    </row>
    <row r="5261" spans="1:1">
      <c r="A5261" s="37"/>
    </row>
    <row r="5262" spans="1:1">
      <c r="A5262" s="37"/>
    </row>
    <row r="5263" spans="1:1">
      <c r="A5263" s="37"/>
    </row>
    <row r="5264" spans="1:1">
      <c r="A5264" s="37"/>
    </row>
    <row r="5265" spans="1:1">
      <c r="A5265" s="37"/>
    </row>
    <row r="5266" spans="1:1">
      <c r="A5266" s="37"/>
    </row>
    <row r="5267" spans="1:1">
      <c r="A5267" s="37"/>
    </row>
    <row r="5268" spans="1:1">
      <c r="A5268" s="37"/>
    </row>
    <row r="5269" spans="1:1">
      <c r="A5269" s="37"/>
    </row>
    <row r="5270" spans="1:1">
      <c r="A5270" s="37"/>
    </row>
    <row r="5271" spans="1:1">
      <c r="A5271" s="37"/>
    </row>
    <row r="5272" spans="1:1">
      <c r="A5272" s="37"/>
    </row>
    <row r="5273" spans="1:1">
      <c r="A5273" s="37"/>
    </row>
    <row r="5274" spans="1:1">
      <c r="A5274" s="37"/>
    </row>
    <row r="5275" spans="1:1">
      <c r="A5275" s="37"/>
    </row>
    <row r="5276" spans="1:1">
      <c r="A5276" s="37"/>
    </row>
    <row r="5277" spans="1:1">
      <c r="A5277" s="37"/>
    </row>
    <row r="5278" spans="1:1">
      <c r="A5278" s="37"/>
    </row>
    <row r="5279" spans="1:1">
      <c r="A5279" s="37"/>
    </row>
    <row r="5280" spans="1:1">
      <c r="A5280" s="37"/>
    </row>
    <row r="5281" spans="1:1">
      <c r="A5281" s="37"/>
    </row>
    <row r="5282" spans="1:1">
      <c r="A5282" s="37"/>
    </row>
    <row r="5283" spans="1:1">
      <c r="A5283" s="37"/>
    </row>
    <row r="5284" spans="1:1">
      <c r="A5284" s="37"/>
    </row>
    <row r="5285" spans="1:1">
      <c r="A5285" s="37"/>
    </row>
    <row r="5286" spans="1:1">
      <c r="A5286" s="37"/>
    </row>
    <row r="5287" spans="1:1">
      <c r="A5287" s="37"/>
    </row>
    <row r="5288" spans="1:1">
      <c r="A5288" s="37"/>
    </row>
    <row r="5289" spans="1:1">
      <c r="A5289" s="37"/>
    </row>
    <row r="5290" spans="1:1">
      <c r="A5290" s="37"/>
    </row>
    <row r="5291" spans="1:1">
      <c r="A5291" s="37"/>
    </row>
    <row r="5292" spans="1:1">
      <c r="A5292" s="37"/>
    </row>
    <row r="5293" spans="1:1">
      <c r="A5293" s="37"/>
    </row>
    <row r="5294" spans="1:1">
      <c r="A5294" s="37"/>
    </row>
    <row r="5295" spans="1:1">
      <c r="A5295" s="37"/>
    </row>
    <row r="5296" spans="1:1">
      <c r="A5296" s="37"/>
    </row>
    <row r="5297" spans="1:1">
      <c r="A5297" s="37"/>
    </row>
    <row r="5298" spans="1:1">
      <c r="A5298" s="37"/>
    </row>
    <row r="5299" spans="1:1">
      <c r="A5299" s="37"/>
    </row>
    <row r="5300" spans="1:1">
      <c r="A5300" s="37"/>
    </row>
    <row r="5301" spans="1:1">
      <c r="A5301" s="37"/>
    </row>
    <row r="5302" spans="1:1">
      <c r="A5302" s="37"/>
    </row>
    <row r="5303" spans="1:1">
      <c r="A5303" s="37"/>
    </row>
    <row r="5304" spans="1:1">
      <c r="A5304" s="37"/>
    </row>
    <row r="5305" spans="1:1">
      <c r="A5305" s="37"/>
    </row>
    <row r="5306" spans="1:1">
      <c r="A5306" s="37"/>
    </row>
    <row r="5307" spans="1:1">
      <c r="A5307" s="37"/>
    </row>
    <row r="5308" spans="1:1">
      <c r="A5308" s="37"/>
    </row>
    <row r="5309" spans="1:1">
      <c r="A5309" s="37"/>
    </row>
    <row r="5310" spans="1:1">
      <c r="A5310" s="37"/>
    </row>
    <row r="5311" spans="1:1">
      <c r="A5311" s="37"/>
    </row>
    <row r="5312" spans="1:1">
      <c r="A5312" s="37"/>
    </row>
    <row r="5313" spans="1:1">
      <c r="A5313" s="37"/>
    </row>
    <row r="5314" spans="1:1">
      <c r="A5314" s="37"/>
    </row>
    <row r="5315" spans="1:1">
      <c r="A5315" s="37"/>
    </row>
    <row r="5316" spans="1:1">
      <c r="A5316" s="37"/>
    </row>
    <row r="5317" spans="1:1">
      <c r="A5317" s="37"/>
    </row>
    <row r="5318" spans="1:1">
      <c r="A5318" s="37"/>
    </row>
    <row r="5319" spans="1:1">
      <c r="A5319" s="37"/>
    </row>
    <row r="5320" spans="1:1">
      <c r="A5320" s="37"/>
    </row>
    <row r="5321" spans="1:1">
      <c r="A5321" s="37"/>
    </row>
    <row r="5322" spans="1:1">
      <c r="A5322" s="37"/>
    </row>
    <row r="5323" spans="1:1">
      <c r="A5323" s="37"/>
    </row>
    <row r="5324" spans="1:1">
      <c r="A5324" s="37"/>
    </row>
    <row r="5325" spans="1:1">
      <c r="A5325" s="37"/>
    </row>
    <row r="5326" spans="1:1">
      <c r="A5326" s="37"/>
    </row>
    <row r="5327" spans="1:1">
      <c r="A5327" s="37"/>
    </row>
    <row r="5328" spans="1:1">
      <c r="A5328" s="37"/>
    </row>
    <row r="5329" spans="1:1">
      <c r="A5329" s="37"/>
    </row>
    <row r="5330" spans="1:1">
      <c r="A5330" s="37"/>
    </row>
    <row r="5331" spans="1:1">
      <c r="A5331" s="37"/>
    </row>
    <row r="5332" spans="1:1">
      <c r="A5332" s="37"/>
    </row>
    <row r="5333" spans="1:1">
      <c r="A5333" s="37"/>
    </row>
    <row r="5334" spans="1:1">
      <c r="A5334" s="37"/>
    </row>
    <row r="5335" spans="1:1">
      <c r="A5335" s="37"/>
    </row>
    <row r="5336" spans="1:1">
      <c r="A5336" s="37"/>
    </row>
    <row r="5337" spans="1:1">
      <c r="A5337" s="37"/>
    </row>
    <row r="5338" spans="1:1">
      <c r="A5338" s="37"/>
    </row>
    <row r="5339" spans="1:1">
      <c r="A5339" s="37"/>
    </row>
    <row r="5340" spans="1:1">
      <c r="A5340" s="37"/>
    </row>
    <row r="5341" spans="1:1">
      <c r="A5341" s="37"/>
    </row>
    <row r="5342" spans="1:1">
      <c r="A5342" s="37"/>
    </row>
    <row r="5343" spans="1:1">
      <c r="A5343" s="37"/>
    </row>
    <row r="5344" spans="1:1">
      <c r="A5344" s="37"/>
    </row>
    <row r="5345" spans="1:1">
      <c r="A5345" s="37"/>
    </row>
    <row r="5346" spans="1:1">
      <c r="A5346" s="37"/>
    </row>
    <row r="5347" spans="1:1">
      <c r="A5347" s="37"/>
    </row>
    <row r="5348" spans="1:1">
      <c r="A5348" s="37"/>
    </row>
    <row r="5349" spans="1:1">
      <c r="A5349" s="37"/>
    </row>
    <row r="5350" spans="1:1">
      <c r="A5350" s="37"/>
    </row>
    <row r="5351" spans="1:1">
      <c r="A5351" s="37"/>
    </row>
    <row r="5352" spans="1:1">
      <c r="A5352" s="37"/>
    </row>
    <row r="5353" spans="1:1">
      <c r="A5353" s="37"/>
    </row>
    <row r="5354" spans="1:1">
      <c r="A5354" s="37"/>
    </row>
    <row r="5355" spans="1:1">
      <c r="A5355" s="37"/>
    </row>
    <row r="5356" spans="1:1">
      <c r="A5356" s="37"/>
    </row>
    <row r="5357" spans="1:1">
      <c r="A5357" s="37"/>
    </row>
    <row r="5358" spans="1:1">
      <c r="A5358" s="37"/>
    </row>
    <row r="5359" spans="1:1">
      <c r="A5359" s="37"/>
    </row>
    <row r="5360" spans="1:1">
      <c r="A5360" s="37"/>
    </row>
    <row r="5361" spans="1:1">
      <c r="A5361" s="37"/>
    </row>
    <row r="5362" spans="1:1">
      <c r="A5362" s="37"/>
    </row>
    <row r="5363" spans="1:1">
      <c r="A5363" s="37"/>
    </row>
    <row r="5364" spans="1:1">
      <c r="A5364" s="37"/>
    </row>
    <row r="5365" spans="1:1">
      <c r="A5365" s="37"/>
    </row>
    <row r="5366" spans="1:1">
      <c r="A5366" s="37"/>
    </row>
    <row r="5367" spans="1:1">
      <c r="A5367" s="37"/>
    </row>
    <row r="5368" spans="1:1">
      <c r="A5368" s="37"/>
    </row>
    <row r="5369" spans="1:1">
      <c r="A5369" s="37"/>
    </row>
    <row r="5370" spans="1:1">
      <c r="A5370" s="37"/>
    </row>
    <row r="5371" spans="1:1">
      <c r="A5371" s="37"/>
    </row>
    <row r="5372" spans="1:1">
      <c r="A5372" s="37"/>
    </row>
    <row r="5373" spans="1:1">
      <c r="A5373" s="37"/>
    </row>
    <row r="5374" spans="1:1">
      <c r="A5374" s="37"/>
    </row>
    <row r="5375" spans="1:1">
      <c r="A5375" s="37"/>
    </row>
    <row r="5376" spans="1:1">
      <c r="A5376" s="37"/>
    </row>
    <row r="5377" spans="1:1">
      <c r="A5377" s="37"/>
    </row>
    <row r="5378" spans="1:1">
      <c r="A5378" s="37"/>
    </row>
    <row r="5379" spans="1:1">
      <c r="A5379" s="37"/>
    </row>
    <row r="5380" spans="1:1">
      <c r="A5380" s="37"/>
    </row>
    <row r="5381" spans="1:1">
      <c r="A5381" s="37"/>
    </row>
    <row r="5382" spans="1:1">
      <c r="A5382" s="37"/>
    </row>
    <row r="5383" spans="1:1">
      <c r="A5383" s="37"/>
    </row>
    <row r="5384" spans="1:1">
      <c r="A5384" s="37"/>
    </row>
    <row r="5385" spans="1:1">
      <c r="A5385" s="37"/>
    </row>
    <row r="5386" spans="1:1">
      <c r="A5386" s="37"/>
    </row>
    <row r="5387" spans="1:1">
      <c r="A5387" s="37"/>
    </row>
    <row r="5388" spans="1:1">
      <c r="A5388" s="37"/>
    </row>
    <row r="5389" spans="1:1">
      <c r="A5389" s="37"/>
    </row>
    <row r="5390" spans="1:1">
      <c r="A5390" s="37"/>
    </row>
    <row r="5391" spans="1:1">
      <c r="A5391" s="37"/>
    </row>
    <row r="5392" spans="1:1">
      <c r="A5392" s="37"/>
    </row>
    <row r="5393" spans="1:1">
      <c r="A5393" s="37"/>
    </row>
    <row r="5394" spans="1:1">
      <c r="A5394" s="37"/>
    </row>
    <row r="5395" spans="1:1">
      <c r="A5395" s="37"/>
    </row>
    <row r="5396" spans="1:1">
      <c r="A5396" s="37"/>
    </row>
    <row r="5397" spans="1:1">
      <c r="A5397" s="37"/>
    </row>
    <row r="5398" spans="1:1">
      <c r="A5398" s="37"/>
    </row>
    <row r="5399" spans="1:1">
      <c r="A5399" s="37"/>
    </row>
    <row r="5400" spans="1:1">
      <c r="A5400" s="37"/>
    </row>
    <row r="5401" spans="1:1">
      <c r="A5401" s="37"/>
    </row>
    <row r="5402" spans="1:1">
      <c r="A5402" s="37"/>
    </row>
    <row r="5403" spans="1:1">
      <c r="A5403" s="37"/>
    </row>
    <row r="5404" spans="1:1">
      <c r="A5404" s="37"/>
    </row>
    <row r="5405" spans="1:1">
      <c r="A5405" s="37"/>
    </row>
    <row r="5406" spans="1:1">
      <c r="A5406" s="37"/>
    </row>
    <row r="5407" spans="1:1">
      <c r="A5407" s="37"/>
    </row>
    <row r="5408" spans="1:1">
      <c r="A5408" s="37"/>
    </row>
    <row r="5409" spans="1:1">
      <c r="A5409" s="37"/>
    </row>
    <row r="5410" spans="1:1">
      <c r="A5410" s="37"/>
    </row>
    <row r="5411" spans="1:1">
      <c r="A5411" s="37"/>
    </row>
    <row r="5412" spans="1:1">
      <c r="A5412" s="37"/>
    </row>
    <row r="5413" spans="1:1">
      <c r="A5413" s="37"/>
    </row>
    <row r="5414" spans="1:1">
      <c r="A5414" s="37"/>
    </row>
    <row r="5415" spans="1:1">
      <c r="A5415" s="37"/>
    </row>
    <row r="5416" spans="1:1">
      <c r="A5416" s="37"/>
    </row>
    <row r="5417" spans="1:1">
      <c r="A5417" s="37"/>
    </row>
    <row r="5418" spans="1:1">
      <c r="A5418" s="37"/>
    </row>
    <row r="5419" spans="1:1">
      <c r="A5419" s="37"/>
    </row>
    <row r="5420" spans="1:1">
      <c r="A5420" s="37"/>
    </row>
    <row r="5421" spans="1:1">
      <c r="A5421" s="37"/>
    </row>
    <row r="5422" spans="1:1">
      <c r="A5422" s="37"/>
    </row>
    <row r="5423" spans="1:1">
      <c r="A5423" s="37"/>
    </row>
    <row r="5424" spans="1:1">
      <c r="A5424" s="37"/>
    </row>
    <row r="5425" spans="1:1">
      <c r="A5425" s="37"/>
    </row>
    <row r="5426" spans="1:1">
      <c r="A5426" s="37"/>
    </row>
    <row r="5427" spans="1:1">
      <c r="A5427" s="37"/>
    </row>
    <row r="5428" spans="1:1">
      <c r="A5428" s="37"/>
    </row>
    <row r="5429" spans="1:1">
      <c r="A5429" s="37"/>
    </row>
    <row r="5430" spans="1:1">
      <c r="A5430" s="37"/>
    </row>
    <row r="5431" spans="1:1">
      <c r="A5431" s="37"/>
    </row>
    <row r="5432" spans="1:1">
      <c r="A5432" s="37"/>
    </row>
    <row r="5433" spans="1:1">
      <c r="A5433" s="37"/>
    </row>
    <row r="5434" spans="1:1">
      <c r="A5434" s="37"/>
    </row>
    <row r="5435" spans="1:1">
      <c r="A5435" s="37"/>
    </row>
    <row r="5436" spans="1:1">
      <c r="A5436" s="37"/>
    </row>
    <row r="5437" spans="1:1">
      <c r="A5437" s="37"/>
    </row>
    <row r="5438" spans="1:1">
      <c r="A5438" s="37"/>
    </row>
    <row r="5439" spans="1:1">
      <c r="A5439" s="37"/>
    </row>
    <row r="5440" spans="1:1">
      <c r="A5440" s="37"/>
    </row>
    <row r="5441" spans="1:1">
      <c r="A5441" s="37"/>
    </row>
    <row r="5442" spans="1:1">
      <c r="A5442" s="37"/>
    </row>
    <row r="5443" spans="1:1">
      <c r="A5443" s="37"/>
    </row>
    <row r="5444" spans="1:1">
      <c r="A5444" s="37"/>
    </row>
    <row r="5445" spans="1:1">
      <c r="A5445" s="37"/>
    </row>
    <row r="5446" spans="1:1">
      <c r="A5446" s="37"/>
    </row>
    <row r="5447" spans="1:1">
      <c r="A5447" s="37"/>
    </row>
    <row r="5448" spans="1:1">
      <c r="A5448" s="37"/>
    </row>
    <row r="5449" spans="1:1">
      <c r="A5449" s="37"/>
    </row>
    <row r="5450" spans="1:1">
      <c r="A5450" s="37"/>
    </row>
    <row r="5451" spans="1:1">
      <c r="A5451" s="37"/>
    </row>
    <row r="5452" spans="1:1">
      <c r="A5452" s="37"/>
    </row>
    <row r="5453" spans="1:1">
      <c r="A5453" s="37"/>
    </row>
    <row r="5454" spans="1:1">
      <c r="A5454" s="37"/>
    </row>
    <row r="5455" spans="1:1">
      <c r="A5455" s="37"/>
    </row>
    <row r="5456" spans="1:1">
      <c r="A5456" s="37"/>
    </row>
    <row r="5457" spans="1:1">
      <c r="A5457" s="37"/>
    </row>
    <row r="5458" spans="1:1">
      <c r="A5458" s="37"/>
    </row>
    <row r="5459" spans="1:1">
      <c r="A5459" s="37"/>
    </row>
    <row r="5460" spans="1:1">
      <c r="A5460" s="37"/>
    </row>
    <row r="5461" spans="1:1">
      <c r="A5461" s="37"/>
    </row>
    <row r="5462" spans="1:1">
      <c r="A5462" s="37"/>
    </row>
    <row r="5463" spans="1:1">
      <c r="A5463" s="37"/>
    </row>
    <row r="5464" spans="1:1">
      <c r="A5464" s="37"/>
    </row>
    <row r="5465" spans="1:1">
      <c r="A5465" s="37"/>
    </row>
    <row r="5466" spans="1:1">
      <c r="A5466" s="37"/>
    </row>
    <row r="5467" spans="1:1">
      <c r="A5467" s="37"/>
    </row>
    <row r="5468" spans="1:1">
      <c r="A5468" s="37"/>
    </row>
    <row r="5469" spans="1:1">
      <c r="A5469" s="37"/>
    </row>
    <row r="5470" spans="1:1">
      <c r="A5470" s="37"/>
    </row>
    <row r="5471" spans="1:1">
      <c r="A5471" s="37"/>
    </row>
    <row r="5472" spans="1:1">
      <c r="A5472" s="37"/>
    </row>
    <row r="5473" spans="1:1">
      <c r="A5473" s="37"/>
    </row>
    <row r="5474" spans="1:1">
      <c r="A5474" s="37"/>
    </row>
    <row r="5475" spans="1:1">
      <c r="A5475" s="37"/>
    </row>
    <row r="5476" spans="1:1">
      <c r="A5476" s="37"/>
    </row>
    <row r="5477" spans="1:1">
      <c r="A5477" s="37"/>
    </row>
    <row r="5478" spans="1:1">
      <c r="A5478" s="37"/>
    </row>
    <row r="5479" spans="1:1">
      <c r="A5479" s="37"/>
    </row>
    <row r="5480" spans="1:1">
      <c r="A5480" s="37"/>
    </row>
    <row r="5481" spans="1:1">
      <c r="A5481" s="37"/>
    </row>
    <row r="5482" spans="1:1">
      <c r="A5482" s="37"/>
    </row>
    <row r="5483" spans="1:1">
      <c r="A5483" s="37"/>
    </row>
    <row r="5484" spans="1:1">
      <c r="A5484" s="37"/>
    </row>
    <row r="5485" spans="1:1">
      <c r="A5485" s="37"/>
    </row>
    <row r="5486" spans="1:1">
      <c r="A5486" s="37"/>
    </row>
    <row r="5487" spans="1:1">
      <c r="A5487" s="37"/>
    </row>
    <row r="5488" spans="1:1">
      <c r="A5488" s="37"/>
    </row>
    <row r="5489" spans="1:1">
      <c r="A5489" s="37"/>
    </row>
    <row r="5490" spans="1:1">
      <c r="A5490" s="37"/>
    </row>
    <row r="5491" spans="1:1">
      <c r="A5491" s="37"/>
    </row>
    <row r="5492" spans="1:1">
      <c r="A5492" s="37"/>
    </row>
    <row r="5493" spans="1:1">
      <c r="A5493" s="37"/>
    </row>
    <row r="5494" spans="1:1">
      <c r="A5494" s="37"/>
    </row>
    <row r="5495" spans="1:1">
      <c r="A5495" s="37"/>
    </row>
    <row r="5496" spans="1:1">
      <c r="A5496" s="37"/>
    </row>
    <row r="5497" spans="1:1">
      <c r="A5497" s="37"/>
    </row>
    <row r="5498" spans="1:1">
      <c r="A5498" s="37"/>
    </row>
    <row r="5499" spans="1:1">
      <c r="A5499" s="37"/>
    </row>
    <row r="5500" spans="1:1">
      <c r="A5500" s="37"/>
    </row>
    <row r="5501" spans="1:1">
      <c r="A5501" s="37"/>
    </row>
    <row r="5502" spans="1:1">
      <c r="A5502" s="37"/>
    </row>
    <row r="5503" spans="1:1">
      <c r="A5503" s="37"/>
    </row>
    <row r="5504" spans="1:1">
      <c r="A5504" s="37"/>
    </row>
    <row r="5505" spans="1:1">
      <c r="A5505" s="37"/>
    </row>
    <row r="5506" spans="1:1">
      <c r="A5506" s="37"/>
    </row>
    <row r="5507" spans="1:1">
      <c r="A5507" s="37"/>
    </row>
    <row r="5508" spans="1:1">
      <c r="A5508" s="37"/>
    </row>
    <row r="5509" spans="1:1">
      <c r="A5509" s="37"/>
    </row>
    <row r="5510" spans="1:1">
      <c r="A5510" s="37"/>
    </row>
    <row r="5511" spans="1:1">
      <c r="A5511" s="37"/>
    </row>
    <row r="5512" spans="1:1">
      <c r="A5512" s="37"/>
    </row>
    <row r="5513" spans="1:1">
      <c r="A5513" s="37"/>
    </row>
    <row r="5514" spans="1:1">
      <c r="A5514" s="37"/>
    </row>
    <row r="5515" spans="1:1">
      <c r="A5515" s="37"/>
    </row>
    <row r="5516" spans="1:1">
      <c r="A5516" s="37"/>
    </row>
    <row r="5517" spans="1:1">
      <c r="A5517" s="37"/>
    </row>
    <row r="5518" spans="1:1">
      <c r="A5518" s="37"/>
    </row>
    <row r="5519" spans="1:1">
      <c r="A5519" s="37"/>
    </row>
    <row r="5520" spans="1:1">
      <c r="A5520" s="37"/>
    </row>
    <row r="5521" spans="1:1">
      <c r="A5521" s="37"/>
    </row>
    <row r="5522" spans="1:1">
      <c r="A5522" s="37"/>
    </row>
    <row r="5523" spans="1:1">
      <c r="A5523" s="37"/>
    </row>
    <row r="5524" spans="1:1">
      <c r="A5524" s="37"/>
    </row>
    <row r="5525" spans="1:1">
      <c r="A5525" s="37"/>
    </row>
    <row r="5526" spans="1:1">
      <c r="A5526" s="37"/>
    </row>
    <row r="5527" spans="1:1">
      <c r="A5527" s="37"/>
    </row>
    <row r="5528" spans="1:1">
      <c r="A5528" s="37"/>
    </row>
    <row r="5529" spans="1:1">
      <c r="A5529" s="37"/>
    </row>
    <row r="5530" spans="1:1">
      <c r="A5530" s="37"/>
    </row>
    <row r="5531" spans="1:1">
      <c r="A5531" s="37"/>
    </row>
    <row r="5532" spans="1:1">
      <c r="A5532" s="37"/>
    </row>
    <row r="5533" spans="1:1">
      <c r="A5533" s="37"/>
    </row>
    <row r="5534" spans="1:1">
      <c r="A5534" s="37"/>
    </row>
    <row r="5535" spans="1:1">
      <c r="A5535" s="37"/>
    </row>
    <row r="5536" spans="1:1">
      <c r="A5536" s="37"/>
    </row>
    <row r="5537" spans="1:1">
      <c r="A5537" s="37"/>
    </row>
    <row r="5538" spans="1:1">
      <c r="A5538" s="37"/>
    </row>
    <row r="5539" spans="1:1">
      <c r="A5539" s="37"/>
    </row>
    <row r="5540" spans="1:1">
      <c r="A5540" s="37"/>
    </row>
    <row r="5541" spans="1:1">
      <c r="A5541" s="37"/>
    </row>
    <row r="5542" spans="1:1">
      <c r="A5542" s="37"/>
    </row>
    <row r="5543" spans="1:1">
      <c r="A5543" s="37"/>
    </row>
    <row r="5544" spans="1:1">
      <c r="A5544" s="37"/>
    </row>
    <row r="5545" spans="1:1">
      <c r="A5545" s="37"/>
    </row>
    <row r="5546" spans="1:1">
      <c r="A5546" s="37"/>
    </row>
    <row r="5547" spans="1:1">
      <c r="A5547" s="37"/>
    </row>
    <row r="5548" spans="1:1">
      <c r="A5548" s="37"/>
    </row>
    <row r="5549" spans="1:1">
      <c r="A5549" s="37"/>
    </row>
    <row r="5550" spans="1:1">
      <c r="A5550" s="37"/>
    </row>
    <row r="5551" spans="1:1">
      <c r="A5551" s="37"/>
    </row>
    <row r="5552" spans="1:1">
      <c r="A5552" s="37"/>
    </row>
    <row r="5553" spans="1:1">
      <c r="A5553" s="37"/>
    </row>
    <row r="5554" spans="1:1">
      <c r="A5554" s="37"/>
    </row>
    <row r="5555" spans="1:1">
      <c r="A5555" s="37"/>
    </row>
    <row r="5556" spans="1:1">
      <c r="A5556" s="37"/>
    </row>
    <row r="5557" spans="1:1">
      <c r="A5557" s="37"/>
    </row>
    <row r="5558" spans="1:1">
      <c r="A5558" s="37"/>
    </row>
    <row r="5559" spans="1:1">
      <c r="A5559" s="37"/>
    </row>
    <row r="5560" spans="1:1">
      <c r="A5560" s="37"/>
    </row>
    <row r="5561" spans="1:1">
      <c r="A5561" s="37"/>
    </row>
    <row r="5562" spans="1:1">
      <c r="A5562" s="37"/>
    </row>
    <row r="5563" spans="1:1">
      <c r="A5563" s="37"/>
    </row>
    <row r="5564" spans="1:1">
      <c r="A5564" s="37"/>
    </row>
    <row r="5565" spans="1:1">
      <c r="A5565" s="37"/>
    </row>
    <row r="5566" spans="1:1">
      <c r="A5566" s="37"/>
    </row>
    <row r="5567" spans="1:1">
      <c r="A5567" s="37"/>
    </row>
    <row r="5568" spans="1:1">
      <c r="A5568" s="37"/>
    </row>
    <row r="5569" spans="1:1">
      <c r="A5569" s="37"/>
    </row>
    <row r="5570" spans="1:1">
      <c r="A5570" s="37"/>
    </row>
    <row r="5571" spans="1:1">
      <c r="A5571" s="37"/>
    </row>
    <row r="5572" spans="1:1">
      <c r="A5572" s="37"/>
    </row>
    <row r="5573" spans="1:1">
      <c r="A5573" s="37"/>
    </row>
    <row r="5574" spans="1:1">
      <c r="A5574" s="37"/>
    </row>
    <row r="5575" spans="1:1">
      <c r="A5575" s="37"/>
    </row>
    <row r="5576" spans="1:1">
      <c r="A5576" s="37"/>
    </row>
    <row r="5577" spans="1:1">
      <c r="A5577" s="37"/>
    </row>
    <row r="5578" spans="1:1">
      <c r="A5578" s="37"/>
    </row>
    <row r="5579" spans="1:1">
      <c r="A5579" s="37"/>
    </row>
    <row r="5580" spans="1:1">
      <c r="A5580" s="37"/>
    </row>
    <row r="5581" spans="1:1">
      <c r="A5581" s="37"/>
    </row>
    <row r="5582" spans="1:1">
      <c r="A5582" s="37"/>
    </row>
    <row r="5583" spans="1:1">
      <c r="A5583" s="37"/>
    </row>
    <row r="5584" spans="1:1">
      <c r="A5584" s="37"/>
    </row>
    <row r="5585" spans="1:1">
      <c r="A5585" s="37"/>
    </row>
    <row r="5586" spans="1:1">
      <c r="A5586" s="37"/>
    </row>
    <row r="5587" spans="1:1">
      <c r="A5587" s="37"/>
    </row>
    <row r="5588" spans="1:1">
      <c r="A5588" s="37"/>
    </row>
    <row r="5589" spans="1:1">
      <c r="A5589" s="37"/>
    </row>
    <row r="5590" spans="1:1">
      <c r="A5590" s="37"/>
    </row>
    <row r="5591" spans="1:1">
      <c r="A5591" s="37"/>
    </row>
    <row r="5592" spans="1:1">
      <c r="A5592" s="37"/>
    </row>
    <row r="5593" spans="1:1">
      <c r="A5593" s="37"/>
    </row>
    <row r="5594" spans="1:1">
      <c r="A5594" s="37"/>
    </row>
    <row r="5595" spans="1:1">
      <c r="A5595" s="37"/>
    </row>
    <row r="5596" spans="1:1">
      <c r="A5596" s="37"/>
    </row>
    <row r="5597" spans="1:1">
      <c r="A5597" s="37"/>
    </row>
    <row r="5598" spans="1:1">
      <c r="A5598" s="37"/>
    </row>
    <row r="5599" spans="1:1">
      <c r="A5599" s="37"/>
    </row>
    <row r="5600" spans="1:1">
      <c r="A5600" s="37"/>
    </row>
    <row r="5601" spans="1:1">
      <c r="A5601" s="37"/>
    </row>
    <row r="5602" spans="1:1">
      <c r="A5602" s="37"/>
    </row>
    <row r="5603" spans="1:1">
      <c r="A5603" s="37"/>
    </row>
    <row r="5604" spans="1:1">
      <c r="A5604" s="37"/>
    </row>
    <row r="5605" spans="1:1">
      <c r="A5605" s="37"/>
    </row>
    <row r="5606" spans="1:1">
      <c r="A5606" s="37"/>
    </row>
    <row r="5607" spans="1:1">
      <c r="A5607" s="37"/>
    </row>
    <row r="5608" spans="1:1">
      <c r="A5608" s="37"/>
    </row>
    <row r="5609" spans="1:1">
      <c r="A5609" s="37"/>
    </row>
    <row r="5610" spans="1:1">
      <c r="A5610" s="37"/>
    </row>
    <row r="5611" spans="1:1">
      <c r="A5611" s="37"/>
    </row>
    <row r="5612" spans="1:1">
      <c r="A5612" s="37"/>
    </row>
    <row r="5613" spans="1:1">
      <c r="A5613" s="37"/>
    </row>
    <row r="5614" spans="1:1">
      <c r="A5614" s="37"/>
    </row>
    <row r="5615" spans="1:1">
      <c r="A5615" s="37"/>
    </row>
    <row r="5616" spans="1:1">
      <c r="A5616" s="37"/>
    </row>
    <row r="5617" spans="1:1">
      <c r="A5617" s="37"/>
    </row>
    <row r="5618" spans="1:1">
      <c r="A5618" s="37"/>
    </row>
    <row r="5619" spans="1:1">
      <c r="A5619" s="37"/>
    </row>
    <row r="5620" spans="1:1">
      <c r="A5620" s="37"/>
    </row>
    <row r="5621" spans="1:1">
      <c r="A5621" s="37"/>
    </row>
    <row r="5622" spans="1:1">
      <c r="A5622" s="37"/>
    </row>
    <row r="5623" spans="1:1">
      <c r="A5623" s="37"/>
    </row>
    <row r="5624" spans="1:1">
      <c r="A5624" s="37"/>
    </row>
    <row r="5625" spans="1:1">
      <c r="A5625" s="37"/>
    </row>
    <row r="5626" spans="1:1">
      <c r="A5626" s="37"/>
    </row>
    <row r="5627" spans="1:1">
      <c r="A5627" s="37"/>
    </row>
    <row r="5628" spans="1:1">
      <c r="A5628" s="37"/>
    </row>
    <row r="5629" spans="1:1">
      <c r="A5629" s="37"/>
    </row>
    <row r="5630" spans="1:1">
      <c r="A5630" s="37"/>
    </row>
    <row r="5631" spans="1:1">
      <c r="A5631" s="37"/>
    </row>
    <row r="5632" spans="1:1">
      <c r="A5632" s="37"/>
    </row>
    <row r="5633" spans="1:1">
      <c r="A5633" s="37"/>
    </row>
    <row r="5634" spans="1:1">
      <c r="A5634" s="37"/>
    </row>
    <row r="5635" spans="1:1">
      <c r="A5635" s="37"/>
    </row>
    <row r="5636" spans="1:1">
      <c r="A5636" s="37"/>
    </row>
    <row r="5637" spans="1:1">
      <c r="A5637" s="37"/>
    </row>
    <row r="5638" spans="1:1">
      <c r="A5638" s="37"/>
    </row>
    <row r="5639" spans="1:1">
      <c r="A5639" s="37"/>
    </row>
    <row r="5640" spans="1:1">
      <c r="A5640" s="37"/>
    </row>
    <row r="5641" spans="1:1">
      <c r="A5641" s="37"/>
    </row>
    <row r="5642" spans="1:1">
      <c r="A5642" s="37"/>
    </row>
    <row r="5643" spans="1:1">
      <c r="A5643" s="37"/>
    </row>
    <row r="5644" spans="1:1">
      <c r="A5644" s="37"/>
    </row>
    <row r="5645" spans="1:1">
      <c r="A5645" s="37"/>
    </row>
    <row r="5646" spans="1:1">
      <c r="A5646" s="37"/>
    </row>
    <row r="5647" spans="1:1">
      <c r="A5647" s="37"/>
    </row>
    <row r="5648" spans="1:1">
      <c r="A5648" s="37"/>
    </row>
    <row r="5649" spans="1:1">
      <c r="A5649" s="37"/>
    </row>
    <row r="5650" spans="1:1">
      <c r="A5650" s="37"/>
    </row>
    <row r="5651" spans="1:1">
      <c r="A5651" s="37"/>
    </row>
    <row r="5652" spans="1:1">
      <c r="A5652" s="37"/>
    </row>
    <row r="5653" spans="1:1">
      <c r="A5653" s="37"/>
    </row>
    <row r="5654" spans="1:1">
      <c r="A5654" s="37"/>
    </row>
    <row r="5655" spans="1:1">
      <c r="A5655" s="37"/>
    </row>
    <row r="5656" spans="1:1">
      <c r="A5656" s="37"/>
    </row>
    <row r="5657" spans="1:1">
      <c r="A5657" s="37"/>
    </row>
    <row r="5658" spans="1:1">
      <c r="A5658" s="37"/>
    </row>
    <row r="5659" spans="1:1">
      <c r="A5659" s="37"/>
    </row>
    <row r="5660" spans="1:1">
      <c r="A5660" s="37"/>
    </row>
    <row r="5661" spans="1:1">
      <c r="A5661" s="37"/>
    </row>
    <row r="5662" spans="1:1">
      <c r="A5662" s="37"/>
    </row>
    <row r="5663" spans="1:1">
      <c r="A5663" s="37"/>
    </row>
    <row r="5664" spans="1:1">
      <c r="A5664" s="37"/>
    </row>
    <row r="5665" spans="1:1">
      <c r="A5665" s="37"/>
    </row>
    <row r="5666" spans="1:1">
      <c r="A5666" s="37"/>
    </row>
    <row r="5667" spans="1:1">
      <c r="A5667" s="37"/>
    </row>
    <row r="5668" spans="1:1">
      <c r="A5668" s="37"/>
    </row>
    <row r="5669" spans="1:1">
      <c r="A5669" s="37"/>
    </row>
    <row r="5670" spans="1:1">
      <c r="A5670" s="37"/>
    </row>
    <row r="5671" spans="1:1">
      <c r="A5671" s="37"/>
    </row>
    <row r="5672" spans="1:1">
      <c r="A5672" s="37"/>
    </row>
    <row r="5673" spans="1:1">
      <c r="A5673" s="37"/>
    </row>
    <row r="5674" spans="1:1">
      <c r="A5674" s="37"/>
    </row>
    <row r="5675" spans="1:1">
      <c r="A5675" s="37"/>
    </row>
    <row r="5676" spans="1:1">
      <c r="A5676" s="37"/>
    </row>
    <row r="5677" spans="1:1">
      <c r="A5677" s="37"/>
    </row>
    <row r="5678" spans="1:1">
      <c r="A5678" s="37"/>
    </row>
    <row r="5679" spans="1:1">
      <c r="A5679" s="37"/>
    </row>
    <row r="5680" spans="1:1">
      <c r="A5680" s="37"/>
    </row>
    <row r="5681" spans="1:1">
      <c r="A5681" s="37"/>
    </row>
    <row r="5682" spans="1:1">
      <c r="A5682" s="37"/>
    </row>
    <row r="5683" spans="1:1">
      <c r="A5683" s="37"/>
    </row>
    <row r="5684" spans="1:1">
      <c r="A5684" s="37"/>
    </row>
    <row r="5685" spans="1:1">
      <c r="A5685" s="37"/>
    </row>
    <row r="5686" spans="1:1">
      <c r="A5686" s="37"/>
    </row>
    <row r="5687" spans="1:1">
      <c r="A5687" s="37"/>
    </row>
    <row r="5688" spans="1:1">
      <c r="A5688" s="37"/>
    </row>
    <row r="5689" spans="1:1">
      <c r="A5689" s="37"/>
    </row>
    <row r="5690" spans="1:1">
      <c r="A5690" s="37"/>
    </row>
    <row r="5691" spans="1:1">
      <c r="A5691" s="37"/>
    </row>
    <row r="5692" spans="1:1">
      <c r="A5692" s="37"/>
    </row>
    <row r="5693" spans="1:1">
      <c r="A5693" s="37"/>
    </row>
    <row r="5694" spans="1:1">
      <c r="A5694" s="37"/>
    </row>
    <row r="5695" spans="1:1">
      <c r="A5695" s="37"/>
    </row>
    <row r="5696" spans="1:1">
      <c r="A5696" s="37"/>
    </row>
    <row r="5697" spans="1:1">
      <c r="A5697" s="37"/>
    </row>
    <row r="5698" spans="1:1">
      <c r="A5698" s="37"/>
    </row>
    <row r="5699" spans="1:1">
      <c r="A5699" s="37"/>
    </row>
    <row r="5700" spans="1:1">
      <c r="A5700" s="37"/>
    </row>
    <row r="5701" spans="1:1">
      <c r="A5701" s="37"/>
    </row>
    <row r="5702" spans="1:1">
      <c r="A5702" s="37"/>
    </row>
    <row r="5703" spans="1:1">
      <c r="A5703" s="37"/>
    </row>
    <row r="5704" spans="1:1">
      <c r="A5704" s="37"/>
    </row>
    <row r="5705" spans="1:1">
      <c r="A5705" s="37"/>
    </row>
    <row r="5706" spans="1:1">
      <c r="A5706" s="37"/>
    </row>
    <row r="5707" spans="1:1">
      <c r="A5707" s="37"/>
    </row>
    <row r="5708" spans="1:1">
      <c r="A5708" s="37"/>
    </row>
    <row r="5709" spans="1:1">
      <c r="A5709" s="37"/>
    </row>
    <row r="5710" spans="1:1">
      <c r="A5710" s="37"/>
    </row>
    <row r="5711" spans="1:1">
      <c r="A5711" s="37"/>
    </row>
    <row r="5712" spans="1:1">
      <c r="A5712" s="37"/>
    </row>
    <row r="5713" spans="1:1">
      <c r="A5713" s="37"/>
    </row>
    <row r="5714" spans="1:1">
      <c r="A5714" s="37"/>
    </row>
    <row r="5715" spans="1:1">
      <c r="A5715" s="37"/>
    </row>
    <row r="5716" spans="1:1">
      <c r="A5716" s="37"/>
    </row>
    <row r="5717" spans="1:1">
      <c r="A5717" s="37"/>
    </row>
    <row r="5718" spans="1:1">
      <c r="A5718" s="37"/>
    </row>
    <row r="5719" spans="1:1">
      <c r="A5719" s="37"/>
    </row>
    <row r="5720" spans="1:1">
      <c r="A5720" s="37"/>
    </row>
    <row r="5721" spans="1:1">
      <c r="A5721" s="37"/>
    </row>
    <row r="5722" spans="1:1">
      <c r="A5722" s="37"/>
    </row>
    <row r="5723" spans="1:1">
      <c r="A5723" s="37"/>
    </row>
    <row r="5724" spans="1:1">
      <c r="A5724" s="37"/>
    </row>
    <row r="5725" spans="1:1">
      <c r="A5725" s="37"/>
    </row>
    <row r="5726" spans="1:1">
      <c r="A5726" s="37"/>
    </row>
    <row r="5727" spans="1:1">
      <c r="A5727" s="37"/>
    </row>
    <row r="5728" spans="1:1">
      <c r="A5728" s="37"/>
    </row>
    <row r="5729" spans="1:1">
      <c r="A5729" s="37"/>
    </row>
    <row r="5730" spans="1:1">
      <c r="A5730" s="37"/>
    </row>
    <row r="5731" spans="1:1">
      <c r="A5731" s="37"/>
    </row>
    <row r="5732" spans="1:1">
      <c r="A5732" s="37"/>
    </row>
    <row r="5733" spans="1:1">
      <c r="A5733" s="37"/>
    </row>
    <row r="5734" spans="1:1">
      <c r="A5734" s="37"/>
    </row>
    <row r="5735" spans="1:1">
      <c r="A5735" s="37"/>
    </row>
    <row r="5736" spans="1:1">
      <c r="A5736" s="37"/>
    </row>
    <row r="5737" spans="1:1">
      <c r="A5737" s="37"/>
    </row>
    <row r="5738" spans="1:1">
      <c r="A5738" s="37"/>
    </row>
    <row r="5739" spans="1:1">
      <c r="A5739" s="37"/>
    </row>
    <row r="5740" spans="1:1">
      <c r="A5740" s="37"/>
    </row>
    <row r="5741" spans="1:1">
      <c r="A5741" s="37"/>
    </row>
    <row r="5742" spans="1:1">
      <c r="A5742" s="37"/>
    </row>
    <row r="5743" spans="1:1">
      <c r="A5743" s="37"/>
    </row>
    <row r="5744" spans="1:1">
      <c r="A5744" s="37"/>
    </row>
    <row r="5745" spans="1:1">
      <c r="A5745" s="37"/>
    </row>
    <row r="5746" spans="1:1">
      <c r="A5746" s="37"/>
    </row>
    <row r="5747" spans="1:1">
      <c r="A5747" s="37"/>
    </row>
    <row r="5748" spans="1:1">
      <c r="A5748" s="37"/>
    </row>
    <row r="5749" spans="1:1">
      <c r="A5749" s="37"/>
    </row>
    <row r="5750" spans="1:1">
      <c r="A5750" s="37"/>
    </row>
    <row r="5751" spans="1:1">
      <c r="A5751" s="37"/>
    </row>
    <row r="5752" spans="1:1">
      <c r="A5752" s="37"/>
    </row>
    <row r="5753" spans="1:1">
      <c r="A5753" s="37"/>
    </row>
    <row r="5754" spans="1:1">
      <c r="A5754" s="37"/>
    </row>
    <row r="5755" spans="1:1">
      <c r="A5755" s="37"/>
    </row>
    <row r="5756" spans="1:1">
      <c r="A5756" s="37"/>
    </row>
    <row r="5757" spans="1:1">
      <c r="A5757" s="37"/>
    </row>
    <row r="5758" spans="1:1">
      <c r="A5758" s="37"/>
    </row>
    <row r="5759" spans="1:1">
      <c r="A5759" s="37"/>
    </row>
    <row r="5760" spans="1:1">
      <c r="A5760" s="37"/>
    </row>
    <row r="5761" spans="1:1">
      <c r="A5761" s="37"/>
    </row>
    <row r="5762" spans="1:1">
      <c r="A5762" s="37"/>
    </row>
    <row r="5763" spans="1:1">
      <c r="A5763" s="37"/>
    </row>
    <row r="5764" spans="1:1">
      <c r="A5764" s="37"/>
    </row>
    <row r="5765" spans="1:1">
      <c r="A5765" s="37"/>
    </row>
    <row r="5766" spans="1:1">
      <c r="A5766" s="37"/>
    </row>
    <row r="5767" spans="1:1">
      <c r="A5767" s="37"/>
    </row>
    <row r="5768" spans="1:1">
      <c r="A5768" s="37"/>
    </row>
    <row r="5769" spans="1:1">
      <c r="A5769" s="37"/>
    </row>
    <row r="5770" spans="1:1">
      <c r="A5770" s="37"/>
    </row>
    <row r="5771" spans="1:1">
      <c r="A5771" s="37"/>
    </row>
    <row r="5772" spans="1:1">
      <c r="A5772" s="37"/>
    </row>
    <row r="5773" spans="1:1">
      <c r="A5773" s="37"/>
    </row>
    <row r="5774" spans="1:1">
      <c r="A5774" s="37"/>
    </row>
    <row r="5775" spans="1:1">
      <c r="A5775" s="37"/>
    </row>
    <row r="5776" spans="1:1">
      <c r="A5776" s="37"/>
    </row>
    <row r="5777" spans="1:1">
      <c r="A5777" s="37"/>
    </row>
    <row r="5778" spans="1:1">
      <c r="A5778" s="37"/>
    </row>
    <row r="5779" spans="1:1">
      <c r="A5779" s="37"/>
    </row>
    <row r="5780" spans="1:1">
      <c r="A5780" s="37"/>
    </row>
    <row r="5781" spans="1:1">
      <c r="A5781" s="37"/>
    </row>
    <row r="5782" spans="1:1">
      <c r="A5782" s="37"/>
    </row>
    <row r="5783" spans="1:1">
      <c r="A5783" s="37"/>
    </row>
    <row r="5784" spans="1:1">
      <c r="A5784" s="37"/>
    </row>
    <row r="5785" spans="1:1">
      <c r="A5785" s="37"/>
    </row>
    <row r="5786" spans="1:1">
      <c r="A5786" s="37"/>
    </row>
    <row r="5787" spans="1:1">
      <c r="A5787" s="37"/>
    </row>
    <row r="5788" spans="1:1">
      <c r="A5788" s="37"/>
    </row>
    <row r="5789" spans="1:1">
      <c r="A5789" s="37"/>
    </row>
    <row r="5790" spans="1:1">
      <c r="A5790" s="37"/>
    </row>
    <row r="5791" spans="1:1">
      <c r="A5791" s="37"/>
    </row>
    <row r="5792" spans="1:1">
      <c r="A5792" s="37"/>
    </row>
    <row r="5793" spans="1:1">
      <c r="A5793" s="37"/>
    </row>
    <row r="5794" spans="1:1">
      <c r="A5794" s="37"/>
    </row>
    <row r="5795" spans="1:1">
      <c r="A5795" s="37"/>
    </row>
    <row r="5796" spans="1:1">
      <c r="A5796" s="37"/>
    </row>
    <row r="5797" spans="1:1">
      <c r="A5797" s="37"/>
    </row>
    <row r="5798" spans="1:1">
      <c r="A5798" s="37"/>
    </row>
    <row r="5799" spans="1:1">
      <c r="A5799" s="37"/>
    </row>
    <row r="5800" spans="1:1">
      <c r="A5800" s="37"/>
    </row>
    <row r="5801" spans="1:1">
      <c r="A5801" s="37"/>
    </row>
    <row r="5802" spans="1:1">
      <c r="A5802" s="37"/>
    </row>
    <row r="5803" spans="1:1">
      <c r="A5803" s="37"/>
    </row>
    <row r="5804" spans="1:1">
      <c r="A5804" s="37"/>
    </row>
    <row r="5805" spans="1:1">
      <c r="A5805" s="37"/>
    </row>
    <row r="5806" spans="1:1">
      <c r="A5806" s="37"/>
    </row>
    <row r="5807" spans="1:1">
      <c r="A5807" s="37"/>
    </row>
    <row r="5808" spans="1:1">
      <c r="A5808" s="37"/>
    </row>
    <row r="5809" spans="1:1">
      <c r="A5809" s="37"/>
    </row>
    <row r="5810" spans="1:1">
      <c r="A5810" s="37"/>
    </row>
    <row r="5811" spans="1:1">
      <c r="A5811" s="37"/>
    </row>
    <row r="5812" spans="1:1">
      <c r="A5812" s="37"/>
    </row>
    <row r="5813" spans="1:1">
      <c r="A5813" s="37"/>
    </row>
    <row r="5814" spans="1:1">
      <c r="A5814" s="37"/>
    </row>
    <row r="5815" spans="1:1">
      <c r="A5815" s="37"/>
    </row>
    <row r="5816" spans="1:1">
      <c r="A5816" s="37"/>
    </row>
    <row r="5817" spans="1:1">
      <c r="A5817" s="37"/>
    </row>
    <row r="5818" spans="1:1">
      <c r="A5818" s="37"/>
    </row>
    <row r="5819" spans="1:1">
      <c r="A5819" s="37"/>
    </row>
    <row r="5820" spans="1:1">
      <c r="A5820" s="37"/>
    </row>
    <row r="5821" spans="1:1">
      <c r="A5821" s="37"/>
    </row>
    <row r="5822" spans="1:1">
      <c r="A5822" s="37"/>
    </row>
    <row r="5823" spans="1:1">
      <c r="A5823" s="37"/>
    </row>
    <row r="5824" spans="1:1">
      <c r="A5824" s="37"/>
    </row>
    <row r="5825" spans="1:1">
      <c r="A5825" s="37"/>
    </row>
    <row r="5826" spans="1:1">
      <c r="A5826" s="37"/>
    </row>
    <row r="5827" spans="1:1">
      <c r="A5827" s="37"/>
    </row>
    <row r="5828" spans="1:1">
      <c r="A5828" s="37"/>
    </row>
    <row r="5829" spans="1:1">
      <c r="A5829" s="37"/>
    </row>
    <row r="5830" spans="1:1">
      <c r="A5830" s="37"/>
    </row>
    <row r="5831" spans="1:1">
      <c r="A5831" s="37"/>
    </row>
    <row r="5832" spans="1:1">
      <c r="A5832" s="37"/>
    </row>
    <row r="5833" spans="1:1">
      <c r="A5833" s="37"/>
    </row>
    <row r="5834" spans="1:1">
      <c r="A5834" s="37"/>
    </row>
    <row r="5835" spans="1:1">
      <c r="A5835" s="37"/>
    </row>
    <row r="5836" spans="1:1">
      <c r="A5836" s="37"/>
    </row>
    <row r="5837" spans="1:1">
      <c r="A5837" s="37"/>
    </row>
    <row r="5838" spans="1:1">
      <c r="A5838" s="37"/>
    </row>
    <row r="5839" spans="1:1">
      <c r="A5839" s="37"/>
    </row>
    <row r="5840" spans="1:1">
      <c r="A5840" s="37"/>
    </row>
    <row r="5841" spans="1:1">
      <c r="A5841" s="37"/>
    </row>
    <row r="5842" spans="1:1">
      <c r="A5842" s="37"/>
    </row>
    <row r="5843" spans="1:1">
      <c r="A5843" s="37"/>
    </row>
    <row r="5844" spans="1:1">
      <c r="A5844" s="37"/>
    </row>
    <row r="5845" spans="1:1">
      <c r="A5845" s="37"/>
    </row>
    <row r="5846" spans="1:1">
      <c r="A5846" s="37"/>
    </row>
    <row r="5847" spans="1:1">
      <c r="A5847" s="37"/>
    </row>
    <row r="5848" spans="1:1">
      <c r="A5848" s="37"/>
    </row>
    <row r="5849" spans="1:1">
      <c r="A5849" s="37"/>
    </row>
    <row r="5850" spans="1:1">
      <c r="A5850" s="37"/>
    </row>
    <row r="5851" spans="1:1">
      <c r="A5851" s="37"/>
    </row>
    <row r="5852" spans="1:1">
      <c r="A5852" s="37"/>
    </row>
    <row r="5853" spans="1:1">
      <c r="A5853" s="37"/>
    </row>
    <row r="5854" spans="1:1">
      <c r="A5854" s="37"/>
    </row>
    <row r="5855" spans="1:1">
      <c r="A5855" s="37"/>
    </row>
    <row r="5856" spans="1:1">
      <c r="A5856" s="37"/>
    </row>
    <row r="5857" spans="1:1">
      <c r="A5857" s="37"/>
    </row>
    <row r="5858" spans="1:1">
      <c r="A5858" s="37"/>
    </row>
    <row r="5859" spans="1:1">
      <c r="A5859" s="37"/>
    </row>
    <row r="5860" spans="1:1">
      <c r="A5860" s="37"/>
    </row>
    <row r="5861" spans="1:1">
      <c r="A5861" s="37"/>
    </row>
    <row r="5862" spans="1:1">
      <c r="A5862" s="37"/>
    </row>
    <row r="5863" spans="1:1">
      <c r="A5863" s="37"/>
    </row>
    <row r="5864" spans="1:1">
      <c r="A5864" s="37"/>
    </row>
    <row r="5865" spans="1:1">
      <c r="A5865" s="37"/>
    </row>
    <row r="5866" spans="1:1">
      <c r="A5866" s="37"/>
    </row>
    <row r="5867" spans="1:1">
      <c r="A5867" s="37"/>
    </row>
    <row r="5868" spans="1:1">
      <c r="A5868" s="37"/>
    </row>
    <row r="5869" spans="1:1">
      <c r="A5869" s="37"/>
    </row>
    <row r="5870" spans="1:1">
      <c r="A5870" s="37"/>
    </row>
    <row r="5871" spans="1:1">
      <c r="A5871" s="37"/>
    </row>
    <row r="5872" spans="1:1">
      <c r="A5872" s="37"/>
    </row>
    <row r="5873" spans="1:1">
      <c r="A5873" s="37"/>
    </row>
    <row r="5874" spans="1:1">
      <c r="A5874" s="37"/>
    </row>
    <row r="5875" spans="1:1">
      <c r="A5875" s="37"/>
    </row>
    <row r="5876" spans="1:1">
      <c r="A5876" s="37"/>
    </row>
    <row r="5877" spans="1:1">
      <c r="A5877" s="37"/>
    </row>
    <row r="5878" spans="1:1">
      <c r="A5878" s="37"/>
    </row>
    <row r="5879" spans="1:1">
      <c r="A5879" s="37"/>
    </row>
    <row r="5880" spans="1:1">
      <c r="A5880" s="37"/>
    </row>
    <row r="5881" spans="1:1">
      <c r="A5881" s="37"/>
    </row>
    <row r="5882" spans="1:1">
      <c r="A5882" s="37"/>
    </row>
    <row r="5883" spans="1:1">
      <c r="A5883" s="37"/>
    </row>
    <row r="5884" spans="1:1">
      <c r="A5884" s="37"/>
    </row>
    <row r="5885" spans="1:1">
      <c r="A5885" s="37"/>
    </row>
    <row r="5886" spans="1:1">
      <c r="A5886" s="37"/>
    </row>
    <row r="5887" spans="1:1">
      <c r="A5887" s="37"/>
    </row>
    <row r="5888" spans="1:1">
      <c r="A5888" s="37"/>
    </row>
    <row r="5889" spans="1:1">
      <c r="A5889" s="37"/>
    </row>
    <row r="5890" spans="1:1">
      <c r="A5890" s="37"/>
    </row>
    <row r="5891" spans="1:1">
      <c r="A5891" s="37"/>
    </row>
    <row r="5892" spans="1:1">
      <c r="A5892" s="37"/>
    </row>
    <row r="5893" spans="1:1">
      <c r="A5893" s="37"/>
    </row>
    <row r="5894" spans="1:1">
      <c r="A5894" s="37"/>
    </row>
    <row r="5895" spans="1:1">
      <c r="A5895" s="37"/>
    </row>
    <row r="5896" spans="1:1">
      <c r="A5896" s="37"/>
    </row>
    <row r="5897" spans="1:1">
      <c r="A5897" s="37"/>
    </row>
    <row r="5898" spans="1:1">
      <c r="A5898" s="37"/>
    </row>
    <row r="5899" spans="1:1">
      <c r="A5899" s="37"/>
    </row>
    <row r="5900" spans="1:1">
      <c r="A5900" s="37"/>
    </row>
    <row r="5901" spans="1:1">
      <c r="A5901" s="37"/>
    </row>
    <row r="5902" spans="1:1">
      <c r="A5902" s="37"/>
    </row>
    <row r="5903" spans="1:1">
      <c r="A5903" s="37"/>
    </row>
    <row r="5904" spans="1:1">
      <c r="A5904" s="37"/>
    </row>
    <row r="5905" spans="1:1">
      <c r="A5905" s="37"/>
    </row>
    <row r="5906" spans="1:1">
      <c r="A5906" s="37"/>
    </row>
    <row r="5907" spans="1:1">
      <c r="A5907" s="37"/>
    </row>
    <row r="5908" spans="1:1">
      <c r="A5908" s="37"/>
    </row>
    <row r="5909" spans="1:1">
      <c r="A5909" s="37"/>
    </row>
    <row r="5910" spans="1:1">
      <c r="A5910" s="37"/>
    </row>
    <row r="5911" spans="1:1">
      <c r="A5911" s="37"/>
    </row>
    <row r="5912" spans="1:1">
      <c r="A5912" s="37"/>
    </row>
    <row r="5913" spans="1:1">
      <c r="A5913" s="37"/>
    </row>
    <row r="5914" spans="1:1">
      <c r="A5914" s="37"/>
    </row>
    <row r="5915" spans="1:1">
      <c r="A5915" s="37"/>
    </row>
    <row r="5916" spans="1:1">
      <c r="A5916" s="37"/>
    </row>
    <row r="5917" spans="1:1">
      <c r="A5917" s="37"/>
    </row>
    <row r="5918" spans="1:1">
      <c r="A5918" s="37"/>
    </row>
    <row r="5919" spans="1:1">
      <c r="A5919" s="37"/>
    </row>
    <row r="5920" spans="1:1">
      <c r="A5920" s="37"/>
    </row>
    <row r="5921" spans="1:1">
      <c r="A5921" s="37"/>
    </row>
    <row r="5922" spans="1:1">
      <c r="A5922" s="37"/>
    </row>
    <row r="5923" spans="1:1">
      <c r="A5923" s="37"/>
    </row>
    <row r="5924" spans="1:1">
      <c r="A5924" s="37"/>
    </row>
    <row r="5925" spans="1:1">
      <c r="A5925" s="37"/>
    </row>
    <row r="5926" spans="1:1">
      <c r="A5926" s="37"/>
    </row>
    <row r="5927" spans="1:1">
      <c r="A5927" s="37"/>
    </row>
    <row r="5928" spans="1:1">
      <c r="A5928" s="37"/>
    </row>
    <row r="5929" spans="1:1">
      <c r="A5929" s="37"/>
    </row>
    <row r="5930" spans="1:1">
      <c r="A5930" s="37"/>
    </row>
    <row r="5931" spans="1:1">
      <c r="A5931" s="37"/>
    </row>
    <row r="5932" spans="1:1">
      <c r="A5932" s="37"/>
    </row>
    <row r="5933" spans="1:1">
      <c r="A5933" s="37"/>
    </row>
    <row r="5934" spans="1:1">
      <c r="A5934" s="37"/>
    </row>
    <row r="5935" spans="1:1">
      <c r="A5935" s="37"/>
    </row>
    <row r="5936" spans="1:1">
      <c r="A5936" s="37"/>
    </row>
    <row r="5937" spans="1:1">
      <c r="A5937" s="37"/>
    </row>
    <row r="5938" spans="1:1">
      <c r="A5938" s="37"/>
    </row>
    <row r="5939" spans="1:1">
      <c r="A5939" s="37"/>
    </row>
    <row r="5940" spans="1:1">
      <c r="A5940" s="37"/>
    </row>
    <row r="5941" spans="1:1">
      <c r="A5941" s="37"/>
    </row>
    <row r="5942" spans="1:1">
      <c r="A5942" s="37"/>
    </row>
    <row r="5943" spans="1:1">
      <c r="A5943" s="37"/>
    </row>
    <row r="5944" spans="1:1">
      <c r="A5944" s="37"/>
    </row>
    <row r="5945" spans="1:1">
      <c r="A5945" s="37"/>
    </row>
    <row r="5946" spans="1:1">
      <c r="A5946" s="37"/>
    </row>
    <row r="5947" spans="1:1">
      <c r="A5947" s="37"/>
    </row>
    <row r="5948" spans="1:1">
      <c r="A5948" s="37"/>
    </row>
    <row r="5949" spans="1:1">
      <c r="A5949" s="37"/>
    </row>
    <row r="5950" spans="1:1">
      <c r="A5950" s="37"/>
    </row>
    <row r="5951" spans="1:1">
      <c r="A5951" s="37"/>
    </row>
    <row r="5952" spans="1:1">
      <c r="A5952" s="37"/>
    </row>
    <row r="5953" spans="1:1">
      <c r="A5953" s="37"/>
    </row>
    <row r="5954" spans="1:1">
      <c r="A5954" s="37"/>
    </row>
    <row r="5955" spans="1:1">
      <c r="A5955" s="37"/>
    </row>
    <row r="5956" spans="1:1">
      <c r="A5956" s="37"/>
    </row>
    <row r="5957" spans="1:1">
      <c r="A5957" s="37"/>
    </row>
    <row r="5958" spans="1:1">
      <c r="A5958" s="37"/>
    </row>
    <row r="5959" spans="1:1">
      <c r="A5959" s="37"/>
    </row>
    <row r="5960" spans="1:1">
      <c r="A5960" s="37"/>
    </row>
    <row r="5961" spans="1:1">
      <c r="A5961" s="37"/>
    </row>
    <row r="5962" spans="1:1">
      <c r="A5962" s="37"/>
    </row>
    <row r="5963" spans="1:1">
      <c r="A5963" s="37"/>
    </row>
    <row r="5964" spans="1:1">
      <c r="A5964" s="37"/>
    </row>
    <row r="5965" spans="1:1">
      <c r="A5965" s="37"/>
    </row>
    <row r="5966" spans="1:1">
      <c r="A5966" s="37"/>
    </row>
    <row r="5967" spans="1:1">
      <c r="A5967" s="37"/>
    </row>
    <row r="5968" spans="1:1">
      <c r="A5968" s="37"/>
    </row>
    <row r="5969" spans="1:1">
      <c r="A5969" s="37"/>
    </row>
    <row r="5970" spans="1:1">
      <c r="A5970" s="37"/>
    </row>
    <row r="5971" spans="1:1">
      <c r="A5971" s="37"/>
    </row>
    <row r="5972" spans="1:1">
      <c r="A5972" s="37"/>
    </row>
    <row r="5973" spans="1:1">
      <c r="A5973" s="37"/>
    </row>
    <row r="5974" spans="1:1">
      <c r="A5974" s="37"/>
    </row>
    <row r="5975" spans="1:1">
      <c r="A5975" s="37"/>
    </row>
    <row r="5976" spans="1:1">
      <c r="A5976" s="37"/>
    </row>
    <row r="5977" spans="1:1">
      <c r="A5977" s="37"/>
    </row>
    <row r="5978" spans="1:1">
      <c r="A5978" s="37"/>
    </row>
    <row r="5979" spans="1:1">
      <c r="A5979" s="37"/>
    </row>
    <row r="5980" spans="1:1">
      <c r="A5980" s="37"/>
    </row>
    <row r="5981" spans="1:1">
      <c r="A5981" s="37"/>
    </row>
    <row r="5982" spans="1:1">
      <c r="A5982" s="37"/>
    </row>
    <row r="5983" spans="1:1">
      <c r="A5983" s="37"/>
    </row>
    <row r="5984" spans="1:1">
      <c r="A5984" s="37"/>
    </row>
    <row r="5985" spans="1:1">
      <c r="A5985" s="37"/>
    </row>
    <row r="5986" spans="1:1">
      <c r="A5986" s="37"/>
    </row>
    <row r="5987" spans="1:1">
      <c r="A5987" s="37"/>
    </row>
    <row r="5988" spans="1:1">
      <c r="A5988" s="37"/>
    </row>
    <row r="5989" spans="1:1">
      <c r="A5989" s="37"/>
    </row>
    <row r="5990" spans="1:1">
      <c r="A5990" s="37"/>
    </row>
    <row r="5991" spans="1:1">
      <c r="A5991" s="37"/>
    </row>
    <row r="5992" spans="1:1">
      <c r="A5992" s="37"/>
    </row>
    <row r="5993" spans="1:1">
      <c r="A5993" s="37"/>
    </row>
    <row r="5994" spans="1:1">
      <c r="A5994" s="37"/>
    </row>
    <row r="5995" spans="1:1">
      <c r="A5995" s="37"/>
    </row>
    <row r="5996" spans="1:1">
      <c r="A5996" s="37"/>
    </row>
    <row r="5997" spans="1:1">
      <c r="A5997" s="37"/>
    </row>
    <row r="5998" spans="1:1">
      <c r="A5998" s="37"/>
    </row>
    <row r="5999" spans="1:1">
      <c r="A5999" s="37"/>
    </row>
    <row r="6000" spans="1:1">
      <c r="A6000" s="37"/>
    </row>
    <row r="6001" spans="1:1">
      <c r="A6001" s="37"/>
    </row>
    <row r="6002" spans="1:1">
      <c r="A6002" s="37"/>
    </row>
    <row r="6003" spans="1:1">
      <c r="A6003" s="37"/>
    </row>
    <row r="6004" spans="1:1">
      <c r="A6004" s="37"/>
    </row>
    <row r="6005" spans="1:1">
      <c r="A6005" s="37"/>
    </row>
    <row r="6006" spans="1:1">
      <c r="A6006" s="37"/>
    </row>
    <row r="6007" spans="1:1">
      <c r="A6007" s="37"/>
    </row>
    <row r="6008" spans="1:1">
      <c r="A6008" s="37"/>
    </row>
    <row r="6009" spans="1:1">
      <c r="A6009" s="37"/>
    </row>
    <row r="6010" spans="1:1">
      <c r="A6010" s="37"/>
    </row>
    <row r="6011" spans="1:1">
      <c r="A6011" s="37"/>
    </row>
    <row r="6012" spans="1:1">
      <c r="A6012" s="37"/>
    </row>
    <row r="6013" spans="1:1">
      <c r="A6013" s="37"/>
    </row>
    <row r="6014" spans="1:1">
      <c r="A6014" s="37"/>
    </row>
    <row r="6015" spans="1:1">
      <c r="A6015" s="37"/>
    </row>
    <row r="6016" spans="1:1">
      <c r="A6016" s="37"/>
    </row>
    <row r="6017" spans="1:1">
      <c r="A6017" s="37"/>
    </row>
    <row r="6018" spans="1:1">
      <c r="A6018" s="37"/>
    </row>
    <row r="6019" spans="1:1">
      <c r="A6019" s="37"/>
    </row>
    <row r="6020" spans="1:1">
      <c r="A6020" s="37"/>
    </row>
    <row r="6021" spans="1:1">
      <c r="A6021" s="37"/>
    </row>
    <row r="6022" spans="1:1">
      <c r="A6022" s="37"/>
    </row>
    <row r="6023" spans="1:1">
      <c r="A6023" s="37"/>
    </row>
    <row r="6024" spans="1:1">
      <c r="A6024" s="37"/>
    </row>
    <row r="6025" spans="1:1">
      <c r="A6025" s="37"/>
    </row>
    <row r="6026" spans="1:1">
      <c r="A6026" s="37"/>
    </row>
    <row r="6027" spans="1:1">
      <c r="A6027" s="37"/>
    </row>
    <row r="6028" spans="1:1">
      <c r="A6028" s="37"/>
    </row>
    <row r="6029" spans="1:1">
      <c r="A6029" s="37"/>
    </row>
    <row r="6030" spans="1:1">
      <c r="A6030" s="37"/>
    </row>
    <row r="6031" spans="1:1">
      <c r="A6031" s="37"/>
    </row>
    <row r="6032" spans="1:1">
      <c r="A6032" s="37"/>
    </row>
    <row r="6033" spans="1:1">
      <c r="A6033" s="37"/>
    </row>
    <row r="6034" spans="1:1">
      <c r="A6034" s="37"/>
    </row>
    <row r="6035" spans="1:1">
      <c r="A6035" s="37"/>
    </row>
    <row r="6036" spans="1:1">
      <c r="A6036" s="37"/>
    </row>
    <row r="6037" spans="1:1">
      <c r="A6037" s="37"/>
    </row>
    <row r="6038" spans="1:1">
      <c r="A6038" s="37"/>
    </row>
    <row r="6039" spans="1:1">
      <c r="A6039" s="37"/>
    </row>
    <row r="6040" spans="1:1">
      <c r="A6040" s="37"/>
    </row>
    <row r="6041" spans="1:1">
      <c r="A6041" s="37"/>
    </row>
    <row r="6042" spans="1:1">
      <c r="A6042" s="37"/>
    </row>
    <row r="6043" spans="1:1">
      <c r="A6043" s="37"/>
    </row>
    <row r="6044" spans="1:1">
      <c r="A6044" s="37"/>
    </row>
    <row r="6045" spans="1:1">
      <c r="A6045" s="37"/>
    </row>
    <row r="6046" spans="1:1">
      <c r="A6046" s="37"/>
    </row>
    <row r="6047" spans="1:1">
      <c r="A6047" s="37"/>
    </row>
    <row r="6048" spans="1:1">
      <c r="A6048" s="37"/>
    </row>
    <row r="6049" spans="1:1">
      <c r="A6049" s="37"/>
    </row>
    <row r="6050" spans="1:1">
      <c r="A6050" s="37"/>
    </row>
    <row r="6051" spans="1:1">
      <c r="A6051" s="37"/>
    </row>
    <row r="6052" spans="1:1">
      <c r="A6052" s="37"/>
    </row>
    <row r="6053" spans="1:1">
      <c r="A6053" s="37"/>
    </row>
    <row r="6054" spans="1:1">
      <c r="A6054" s="37"/>
    </row>
    <row r="6055" spans="1:1">
      <c r="A6055" s="37"/>
    </row>
    <row r="6056" spans="1:1">
      <c r="A6056" s="37"/>
    </row>
    <row r="6057" spans="1:1">
      <c r="A6057" s="37"/>
    </row>
    <row r="6058" spans="1:1">
      <c r="A6058" s="37"/>
    </row>
    <row r="6059" spans="1:1">
      <c r="A6059" s="37"/>
    </row>
    <row r="6060" spans="1:1">
      <c r="A6060" s="37"/>
    </row>
    <row r="6061" spans="1:1">
      <c r="A6061" s="37"/>
    </row>
    <row r="6062" spans="1:1">
      <c r="A6062" s="37"/>
    </row>
    <row r="6063" spans="1:1">
      <c r="A6063" s="37"/>
    </row>
    <row r="6064" spans="1:1">
      <c r="A6064" s="37"/>
    </row>
    <row r="6065" spans="1:1">
      <c r="A6065" s="37"/>
    </row>
    <row r="6066" spans="1:1">
      <c r="A6066" s="37"/>
    </row>
    <row r="6067" spans="1:1">
      <c r="A6067" s="37"/>
    </row>
    <row r="6068" spans="1:1">
      <c r="A6068" s="37"/>
    </row>
    <row r="6069" spans="1:1">
      <c r="A6069" s="37"/>
    </row>
    <row r="6070" spans="1:1">
      <c r="A6070" s="37"/>
    </row>
    <row r="6071" spans="1:1">
      <c r="A6071" s="37"/>
    </row>
    <row r="6072" spans="1:1">
      <c r="A6072" s="37"/>
    </row>
    <row r="6073" spans="1:1">
      <c r="A6073" s="37"/>
    </row>
    <row r="6074" spans="1:1">
      <c r="A6074" s="37"/>
    </row>
    <row r="6075" spans="1:1">
      <c r="A6075" s="37"/>
    </row>
    <row r="6076" spans="1:1">
      <c r="A6076" s="37"/>
    </row>
    <row r="6077" spans="1:1">
      <c r="A6077" s="37"/>
    </row>
    <row r="6078" spans="1:1">
      <c r="A6078" s="37"/>
    </row>
    <row r="6079" spans="1:1">
      <c r="A6079" s="37"/>
    </row>
    <row r="6080" spans="1:1">
      <c r="A6080" s="37"/>
    </row>
    <row r="6081" spans="1:1">
      <c r="A6081" s="37"/>
    </row>
    <row r="6082" spans="1:1">
      <c r="A6082" s="37"/>
    </row>
    <row r="6083" spans="1:1">
      <c r="A6083" s="37"/>
    </row>
    <row r="6084" spans="1:1">
      <c r="A6084" s="37"/>
    </row>
    <row r="6085" spans="1:1">
      <c r="A6085" s="37"/>
    </row>
    <row r="6086" spans="1:1">
      <c r="A6086" s="37"/>
    </row>
    <row r="6087" spans="1:1">
      <c r="A6087" s="37"/>
    </row>
    <row r="6088" spans="1:1">
      <c r="A6088" s="37"/>
    </row>
    <row r="6089" spans="1:1">
      <c r="A6089" s="37"/>
    </row>
    <row r="6090" spans="1:1">
      <c r="A6090" s="37"/>
    </row>
    <row r="6091" spans="1:1">
      <c r="A6091" s="37"/>
    </row>
    <row r="6092" spans="1:1">
      <c r="A6092" s="37"/>
    </row>
    <row r="6093" spans="1:1">
      <c r="A6093" s="37"/>
    </row>
    <row r="6094" spans="1:1">
      <c r="A6094" s="37"/>
    </row>
    <row r="6095" spans="1:1">
      <c r="A6095" s="37"/>
    </row>
    <row r="6096" spans="1:1">
      <c r="A6096" s="37"/>
    </row>
    <row r="6097" spans="1:1">
      <c r="A6097" s="37"/>
    </row>
    <row r="6098" spans="1:1">
      <c r="A6098" s="37"/>
    </row>
    <row r="6099" spans="1:1">
      <c r="A6099" s="37"/>
    </row>
    <row r="6100" spans="1:1">
      <c r="A6100" s="37"/>
    </row>
    <row r="6101" spans="1:1">
      <c r="A6101" s="37"/>
    </row>
    <row r="6102" spans="1:1">
      <c r="A6102" s="37"/>
    </row>
    <row r="6103" spans="1:1">
      <c r="A6103" s="37"/>
    </row>
    <row r="6104" spans="1:1">
      <c r="A6104" s="37"/>
    </row>
    <row r="6105" spans="1:1">
      <c r="A6105" s="37"/>
    </row>
    <row r="6106" spans="1:1">
      <c r="A6106" s="37"/>
    </row>
    <row r="6107" spans="1:1">
      <c r="A6107" s="37"/>
    </row>
    <row r="6108" spans="1:1">
      <c r="A6108" s="37"/>
    </row>
    <row r="6109" spans="1:1">
      <c r="A6109" s="37"/>
    </row>
    <row r="6110" spans="1:1">
      <c r="A6110" s="37"/>
    </row>
    <row r="6111" spans="1:1">
      <c r="A6111" s="37"/>
    </row>
    <row r="6112" spans="1:1">
      <c r="A6112" s="37"/>
    </row>
    <row r="6113" spans="1:1">
      <c r="A6113" s="37"/>
    </row>
    <row r="6114" spans="1:1">
      <c r="A6114" s="37"/>
    </row>
    <row r="6115" spans="1:1">
      <c r="A6115" s="37"/>
    </row>
    <row r="6116" spans="1:1">
      <c r="A6116" s="37"/>
    </row>
    <row r="6117" spans="1:1">
      <c r="A6117" s="37"/>
    </row>
    <row r="6118" spans="1:1">
      <c r="A6118" s="37"/>
    </row>
    <row r="6119" spans="1:1">
      <c r="A6119" s="37"/>
    </row>
    <row r="6120" spans="1:1">
      <c r="A6120" s="37"/>
    </row>
    <row r="6121" spans="1:1">
      <c r="A6121" s="37"/>
    </row>
    <row r="6122" spans="1:1">
      <c r="A6122" s="37"/>
    </row>
    <row r="6123" spans="1:1">
      <c r="A6123" s="37"/>
    </row>
    <row r="6124" spans="1:1">
      <c r="A6124" s="37"/>
    </row>
    <row r="6125" spans="1:1">
      <c r="A6125" s="37"/>
    </row>
    <row r="6126" spans="1:1">
      <c r="A6126" s="37"/>
    </row>
    <row r="6127" spans="1:1">
      <c r="A6127" s="37"/>
    </row>
    <row r="6128" spans="1:1">
      <c r="A6128" s="37"/>
    </row>
    <row r="6129" spans="1:1">
      <c r="A6129" s="37"/>
    </row>
    <row r="6130" spans="1:1">
      <c r="A6130" s="37"/>
    </row>
    <row r="6131" spans="1:1">
      <c r="A6131" s="37"/>
    </row>
    <row r="6132" spans="1:1">
      <c r="A6132" s="37"/>
    </row>
    <row r="6133" spans="1:1">
      <c r="A6133" s="37"/>
    </row>
    <row r="6134" spans="1:1">
      <c r="A6134" s="37"/>
    </row>
    <row r="6135" spans="1:1">
      <c r="A6135" s="37"/>
    </row>
    <row r="6136" spans="1:1">
      <c r="A6136" s="37"/>
    </row>
    <row r="6137" spans="1:1">
      <c r="A6137" s="37"/>
    </row>
    <row r="6138" spans="1:1">
      <c r="A6138" s="37"/>
    </row>
    <row r="6139" spans="1:1">
      <c r="A6139" s="37"/>
    </row>
    <row r="6140" spans="1:1">
      <c r="A6140" s="37"/>
    </row>
    <row r="6141" spans="1:1">
      <c r="A6141" s="37"/>
    </row>
    <row r="6142" spans="1:1">
      <c r="A6142" s="37"/>
    </row>
    <row r="6143" spans="1:1">
      <c r="A6143" s="37"/>
    </row>
    <row r="6144" spans="1:1">
      <c r="A6144" s="37"/>
    </row>
    <row r="6145" spans="1:1">
      <c r="A6145" s="37"/>
    </row>
    <row r="6146" spans="1:1">
      <c r="A6146" s="37"/>
    </row>
    <row r="6147" spans="1:1">
      <c r="A6147" s="37"/>
    </row>
    <row r="6148" spans="1:1">
      <c r="A6148" s="37"/>
    </row>
    <row r="6149" spans="1:1">
      <c r="A6149" s="37"/>
    </row>
    <row r="6150" spans="1:1">
      <c r="A6150" s="37"/>
    </row>
    <row r="6151" spans="1:1">
      <c r="A6151" s="37"/>
    </row>
    <row r="6152" spans="1:1">
      <c r="A6152" s="37"/>
    </row>
    <row r="6153" spans="1:1">
      <c r="A6153" s="37"/>
    </row>
    <row r="6154" spans="1:1">
      <c r="A6154" s="37"/>
    </row>
    <row r="6155" spans="1:1">
      <c r="A6155" s="37"/>
    </row>
    <row r="6156" spans="1:1">
      <c r="A6156" s="37"/>
    </row>
    <row r="6157" spans="1:1">
      <c r="A6157" s="37"/>
    </row>
    <row r="6158" spans="1:1">
      <c r="A6158" s="37"/>
    </row>
    <row r="6159" spans="1:1">
      <c r="A6159" s="37"/>
    </row>
    <row r="6160" spans="1:1">
      <c r="A6160" s="37"/>
    </row>
    <row r="6161" spans="1:1">
      <c r="A6161" s="37"/>
    </row>
    <row r="6162" spans="1:1">
      <c r="A6162" s="37"/>
    </row>
    <row r="6163" spans="1:1">
      <c r="A6163" s="37"/>
    </row>
    <row r="6164" spans="1:1">
      <c r="A6164" s="37"/>
    </row>
    <row r="6165" spans="1:1">
      <c r="A6165" s="37"/>
    </row>
    <row r="6166" spans="1:1">
      <c r="A6166" s="37"/>
    </row>
    <row r="6167" spans="1:1">
      <c r="A6167" s="37"/>
    </row>
    <row r="6168" spans="1:1">
      <c r="A6168" s="37"/>
    </row>
    <row r="6169" spans="1:1">
      <c r="A6169" s="37"/>
    </row>
    <row r="6170" spans="1:1">
      <c r="A6170" s="37"/>
    </row>
    <row r="6171" spans="1:1">
      <c r="A6171" s="37"/>
    </row>
    <row r="6172" spans="1:1">
      <c r="A6172" s="37"/>
    </row>
    <row r="6173" spans="1:1">
      <c r="A6173" s="37"/>
    </row>
    <row r="6174" spans="1:1">
      <c r="A6174" s="37"/>
    </row>
    <row r="6175" spans="1:1">
      <c r="A6175" s="37"/>
    </row>
    <row r="6176" spans="1:1">
      <c r="A6176" s="37"/>
    </row>
    <row r="6177" spans="1:1">
      <c r="A6177" s="37"/>
    </row>
    <row r="6178" spans="1:1">
      <c r="A6178" s="37"/>
    </row>
    <row r="6179" spans="1:1">
      <c r="A6179" s="37"/>
    </row>
    <row r="6180" spans="1:1">
      <c r="A6180" s="37"/>
    </row>
    <row r="6181" spans="1:1">
      <c r="A6181" s="37"/>
    </row>
    <row r="6182" spans="1:1">
      <c r="A6182" s="37"/>
    </row>
    <row r="6183" spans="1:1">
      <c r="A6183" s="37"/>
    </row>
    <row r="6184" spans="1:1">
      <c r="A6184" s="37"/>
    </row>
    <row r="6185" spans="1:1">
      <c r="A6185" s="37"/>
    </row>
    <row r="6186" spans="1:1">
      <c r="A6186" s="37"/>
    </row>
    <row r="6187" spans="1:1">
      <c r="A6187" s="37"/>
    </row>
    <row r="6188" spans="1:1">
      <c r="A6188" s="37"/>
    </row>
    <row r="6189" spans="1:1">
      <c r="A6189" s="37"/>
    </row>
    <row r="6190" spans="1:1">
      <c r="A6190" s="37"/>
    </row>
    <row r="6191" spans="1:1">
      <c r="A6191" s="37"/>
    </row>
    <row r="6192" spans="1:1">
      <c r="A6192" s="37"/>
    </row>
    <row r="6193" spans="1:1">
      <c r="A6193" s="37"/>
    </row>
    <row r="6194" spans="1:1">
      <c r="A6194" s="37"/>
    </row>
    <row r="6195" spans="1:1">
      <c r="A6195" s="37"/>
    </row>
    <row r="6196" spans="1:1">
      <c r="A6196" s="37"/>
    </row>
    <row r="6197" spans="1:1">
      <c r="A6197" s="37"/>
    </row>
    <row r="6198" spans="1:1">
      <c r="A6198" s="37"/>
    </row>
    <row r="6199" spans="1:1">
      <c r="A6199" s="37"/>
    </row>
    <row r="6200" spans="1:1">
      <c r="A6200" s="37"/>
    </row>
    <row r="6201" spans="1:1">
      <c r="A6201" s="37"/>
    </row>
    <row r="6202" spans="1:1">
      <c r="A6202" s="37"/>
    </row>
    <row r="6203" spans="1:1">
      <c r="A6203" s="37"/>
    </row>
    <row r="6204" spans="1:1">
      <c r="A6204" s="37"/>
    </row>
    <row r="6205" spans="1:1">
      <c r="A6205" s="37"/>
    </row>
    <row r="6206" spans="1:1">
      <c r="A6206" s="37"/>
    </row>
    <row r="6207" spans="1:1">
      <c r="A6207" s="37"/>
    </row>
    <row r="6208" spans="1:1">
      <c r="A6208" s="37"/>
    </row>
    <row r="6209" spans="1:1">
      <c r="A6209" s="37"/>
    </row>
    <row r="6210" spans="1:1">
      <c r="A6210" s="37"/>
    </row>
    <row r="6211" spans="1:1">
      <c r="A6211" s="37"/>
    </row>
    <row r="6212" spans="1:1">
      <c r="A6212" s="37"/>
    </row>
    <row r="6213" spans="1:1">
      <c r="A6213" s="37"/>
    </row>
    <row r="6214" spans="1:1">
      <c r="A6214" s="37"/>
    </row>
    <row r="6215" spans="1:1">
      <c r="A6215" s="37"/>
    </row>
    <row r="6216" spans="1:1">
      <c r="A6216" s="37"/>
    </row>
    <row r="6217" spans="1:1">
      <c r="A6217" s="37"/>
    </row>
    <row r="6218" spans="1:1">
      <c r="A6218" s="37"/>
    </row>
    <row r="6219" spans="1:1">
      <c r="A6219" s="37"/>
    </row>
    <row r="6220" spans="1:1">
      <c r="A6220" s="37"/>
    </row>
    <row r="6221" spans="1:1">
      <c r="A6221" s="37"/>
    </row>
    <row r="6222" spans="1:1">
      <c r="A6222" s="37"/>
    </row>
    <row r="6223" spans="1:1">
      <c r="A6223" s="37"/>
    </row>
    <row r="6224" spans="1:1">
      <c r="A6224" s="37"/>
    </row>
    <row r="6225" spans="1:1">
      <c r="A6225" s="37"/>
    </row>
    <row r="6226" spans="1:1">
      <c r="A6226" s="37"/>
    </row>
    <row r="6227" spans="1:1">
      <c r="A6227" s="37"/>
    </row>
    <row r="6228" spans="1:1">
      <c r="A6228" s="37"/>
    </row>
    <row r="6229" spans="1:1">
      <c r="A6229" s="37"/>
    </row>
    <row r="6230" spans="1:1">
      <c r="A6230" s="37"/>
    </row>
    <row r="6231" spans="1:1">
      <c r="A6231" s="37"/>
    </row>
    <row r="6232" spans="1:1">
      <c r="A6232" s="37"/>
    </row>
    <row r="6233" spans="1:1">
      <c r="A6233" s="37"/>
    </row>
    <row r="6234" spans="1:1">
      <c r="A6234" s="37"/>
    </row>
    <row r="6235" spans="1:1">
      <c r="A6235" s="37"/>
    </row>
    <row r="6236" spans="1:1">
      <c r="A6236" s="37"/>
    </row>
    <row r="6237" spans="1:1">
      <c r="A6237" s="37"/>
    </row>
    <row r="6238" spans="1:1">
      <c r="A6238" s="37"/>
    </row>
    <row r="6239" spans="1:1">
      <c r="A6239" s="37"/>
    </row>
    <row r="6240" spans="1:1">
      <c r="A6240" s="37"/>
    </row>
    <row r="6241" spans="1:1">
      <c r="A6241" s="37"/>
    </row>
    <row r="6242" spans="1:1">
      <c r="A6242" s="37"/>
    </row>
    <row r="6243" spans="1:1">
      <c r="A6243" s="37"/>
    </row>
    <row r="6244" spans="1:1">
      <c r="A6244" s="37"/>
    </row>
    <row r="6245" spans="1:1">
      <c r="A6245" s="37"/>
    </row>
    <row r="6246" spans="1:1">
      <c r="A6246" s="37"/>
    </row>
    <row r="6247" spans="1:1">
      <c r="A6247" s="37"/>
    </row>
    <row r="6248" spans="1:1">
      <c r="A6248" s="37"/>
    </row>
    <row r="6249" spans="1:1">
      <c r="A6249" s="37"/>
    </row>
    <row r="6250" spans="1:1">
      <c r="A6250" s="37"/>
    </row>
    <row r="6251" spans="1:1">
      <c r="A6251" s="37"/>
    </row>
    <row r="6252" spans="1:1">
      <c r="A6252" s="37"/>
    </row>
    <row r="6253" spans="1:1">
      <c r="A6253" s="37"/>
    </row>
    <row r="6254" spans="1:1">
      <c r="A6254" s="37"/>
    </row>
    <row r="6255" spans="1:1">
      <c r="A6255" s="37"/>
    </row>
    <row r="6256" spans="1:1">
      <c r="A6256" s="37"/>
    </row>
    <row r="6257" spans="1:1">
      <c r="A6257" s="37"/>
    </row>
    <row r="6258" spans="1:1">
      <c r="A6258" s="37"/>
    </row>
    <row r="6259" spans="1:1">
      <c r="A6259" s="37"/>
    </row>
    <row r="6260" spans="1:1">
      <c r="A6260" s="37"/>
    </row>
    <row r="6261" spans="1:1">
      <c r="A6261" s="37"/>
    </row>
    <row r="6262" spans="1:1">
      <c r="A6262" s="37"/>
    </row>
    <row r="6263" spans="1:1">
      <c r="A6263" s="37"/>
    </row>
    <row r="6264" spans="1:1">
      <c r="A6264" s="37"/>
    </row>
    <row r="6265" spans="1:1">
      <c r="A6265" s="37"/>
    </row>
    <row r="6266" spans="1:1">
      <c r="A6266" s="37"/>
    </row>
    <row r="6267" spans="1:1">
      <c r="A6267" s="37"/>
    </row>
    <row r="6268" spans="1:1">
      <c r="A6268" s="37"/>
    </row>
    <row r="6269" spans="1:1">
      <c r="A6269" s="37"/>
    </row>
    <row r="6270" spans="1:1">
      <c r="A6270" s="37"/>
    </row>
    <row r="6271" spans="1:1">
      <c r="A6271" s="37"/>
    </row>
    <row r="6272" spans="1:1">
      <c r="A6272" s="37"/>
    </row>
    <row r="6273" spans="1:1">
      <c r="A6273" s="37"/>
    </row>
    <row r="6274" spans="1:1">
      <c r="A6274" s="37"/>
    </row>
    <row r="6275" spans="1:1">
      <c r="A6275" s="37"/>
    </row>
    <row r="6276" spans="1:1">
      <c r="A6276" s="37"/>
    </row>
    <row r="6277" spans="1:1">
      <c r="A6277" s="37"/>
    </row>
    <row r="6278" spans="1:1">
      <c r="A6278" s="37"/>
    </row>
    <row r="6279" spans="1:1">
      <c r="A6279" s="37"/>
    </row>
    <row r="6280" spans="1:1">
      <c r="A6280" s="37"/>
    </row>
    <row r="6281" spans="1:1">
      <c r="A6281" s="37"/>
    </row>
    <row r="6282" spans="1:1">
      <c r="A6282" s="37"/>
    </row>
    <row r="6283" spans="1:1">
      <c r="A6283" s="37"/>
    </row>
    <row r="6284" spans="1:1">
      <c r="A6284" s="37"/>
    </row>
    <row r="6285" spans="1:1">
      <c r="A6285" s="37"/>
    </row>
    <row r="6286" spans="1:1">
      <c r="A6286" s="37"/>
    </row>
    <row r="6287" spans="1:1">
      <c r="A6287" s="37"/>
    </row>
    <row r="6288" spans="1:1">
      <c r="A6288" s="37"/>
    </row>
    <row r="6289" spans="1:1">
      <c r="A6289" s="37"/>
    </row>
    <row r="6290" spans="1:1">
      <c r="A6290" s="37"/>
    </row>
    <row r="6291" spans="1:1">
      <c r="A6291" s="37"/>
    </row>
    <row r="6292" spans="1:1">
      <c r="A6292" s="37"/>
    </row>
    <row r="6293" spans="1:1">
      <c r="A6293" s="37"/>
    </row>
    <row r="6294" spans="1:1">
      <c r="A6294" s="37"/>
    </row>
    <row r="6295" spans="1:1">
      <c r="A6295" s="37"/>
    </row>
    <row r="6296" spans="1:1">
      <c r="A6296" s="37"/>
    </row>
    <row r="6297" spans="1:1">
      <c r="A6297" s="37"/>
    </row>
    <row r="6298" spans="1:1">
      <c r="A6298" s="37"/>
    </row>
    <row r="6299" spans="1:1">
      <c r="A6299" s="37"/>
    </row>
    <row r="6300" spans="1:1">
      <c r="A6300" s="37"/>
    </row>
    <row r="6301" spans="1:1">
      <c r="A6301" s="37"/>
    </row>
    <row r="6302" spans="1:1">
      <c r="A6302" s="37"/>
    </row>
    <row r="6303" spans="1:1">
      <c r="A6303" s="37"/>
    </row>
    <row r="6304" spans="1:1">
      <c r="A6304" s="37"/>
    </row>
    <row r="6305" spans="1:1">
      <c r="A6305" s="37"/>
    </row>
    <row r="6306" spans="1:1">
      <c r="A6306" s="37"/>
    </row>
    <row r="6307" spans="1:1">
      <c r="A6307" s="37"/>
    </row>
    <row r="6308" spans="1:1">
      <c r="A6308" s="37"/>
    </row>
    <row r="6309" spans="1:1">
      <c r="A6309" s="37"/>
    </row>
    <row r="6310" spans="1:1">
      <c r="A6310" s="37"/>
    </row>
    <row r="6311" spans="1:1">
      <c r="A6311" s="37"/>
    </row>
    <row r="6312" spans="1:1">
      <c r="A6312" s="37"/>
    </row>
    <row r="6313" spans="1:1">
      <c r="A6313" s="37"/>
    </row>
    <row r="6314" spans="1:1">
      <c r="A6314" s="37"/>
    </row>
    <row r="6315" spans="1:1">
      <c r="A6315" s="37"/>
    </row>
    <row r="6316" spans="1:1">
      <c r="A6316" s="37"/>
    </row>
    <row r="6317" spans="1:1">
      <c r="A6317" s="37"/>
    </row>
    <row r="6318" spans="1:1">
      <c r="A6318" s="37"/>
    </row>
    <row r="6319" spans="1:1">
      <c r="A6319" s="37"/>
    </row>
    <row r="6320" spans="1:1">
      <c r="A6320" s="37"/>
    </row>
    <row r="6321" spans="1:1">
      <c r="A6321" s="37"/>
    </row>
    <row r="6322" spans="1:1">
      <c r="A6322" s="37"/>
    </row>
    <row r="6323" spans="1:1">
      <c r="A6323" s="37"/>
    </row>
    <row r="6324" spans="1:1">
      <c r="A6324" s="37"/>
    </row>
    <row r="6325" spans="1:1">
      <c r="A6325" s="37"/>
    </row>
    <row r="6326" spans="1:1">
      <c r="A6326" s="37"/>
    </row>
    <row r="6327" spans="1:1">
      <c r="A6327" s="37"/>
    </row>
    <row r="6328" spans="1:1">
      <c r="A6328" s="37"/>
    </row>
    <row r="6329" spans="1:1">
      <c r="A6329" s="37"/>
    </row>
    <row r="6330" spans="1:1">
      <c r="A6330" s="37"/>
    </row>
    <row r="6331" spans="1:1">
      <c r="A6331" s="37"/>
    </row>
    <row r="6332" spans="1:1">
      <c r="A6332" s="37"/>
    </row>
    <row r="6333" spans="1:1">
      <c r="A6333" s="37"/>
    </row>
    <row r="6334" spans="1:1">
      <c r="A6334" s="37"/>
    </row>
    <row r="6335" spans="1:1">
      <c r="A6335" s="37"/>
    </row>
    <row r="6336" spans="1:1">
      <c r="A6336" s="37"/>
    </row>
    <row r="6337" spans="1:1">
      <c r="A6337" s="37"/>
    </row>
    <row r="6338" spans="1:1">
      <c r="A6338" s="37"/>
    </row>
    <row r="6339" spans="1:1">
      <c r="A6339" s="37"/>
    </row>
    <row r="6340" spans="1:1">
      <c r="A6340" s="37"/>
    </row>
    <row r="6341" spans="1:1">
      <c r="A6341" s="37"/>
    </row>
    <row r="6342" spans="1:1">
      <c r="A6342" s="37"/>
    </row>
    <row r="6343" spans="1:1">
      <c r="A6343" s="37"/>
    </row>
    <row r="6344" spans="1:1">
      <c r="A6344" s="37"/>
    </row>
    <row r="6345" spans="1:1">
      <c r="A6345" s="37"/>
    </row>
    <row r="6346" spans="1:1">
      <c r="A6346" s="37"/>
    </row>
    <row r="6347" spans="1:1">
      <c r="A6347" s="37"/>
    </row>
    <row r="6348" spans="1:1">
      <c r="A6348" s="37"/>
    </row>
    <row r="6349" spans="1:1">
      <c r="A6349" s="37"/>
    </row>
    <row r="6350" spans="1:1">
      <c r="A6350" s="37"/>
    </row>
    <row r="6351" spans="1:1">
      <c r="A6351" s="37"/>
    </row>
    <row r="6352" spans="1:1">
      <c r="A6352" s="37"/>
    </row>
    <row r="6353" spans="1:1">
      <c r="A6353" s="37"/>
    </row>
    <row r="6354" spans="1:1">
      <c r="A6354" s="37"/>
    </row>
    <row r="6355" spans="1:1">
      <c r="A6355" s="37"/>
    </row>
    <row r="6356" spans="1:1">
      <c r="A6356" s="37"/>
    </row>
    <row r="6357" spans="1:1">
      <c r="A6357" s="37"/>
    </row>
    <row r="6358" spans="1:1">
      <c r="A6358" s="37"/>
    </row>
    <row r="6359" spans="1:1">
      <c r="A6359" s="37"/>
    </row>
    <row r="6360" spans="1:1">
      <c r="A6360" s="37"/>
    </row>
    <row r="6361" spans="1:1">
      <c r="A6361" s="37"/>
    </row>
    <row r="6362" spans="1:1">
      <c r="A6362" s="37"/>
    </row>
    <row r="6363" spans="1:1">
      <c r="A6363" s="37"/>
    </row>
    <row r="6364" spans="1:1">
      <c r="A6364" s="37"/>
    </row>
    <row r="6365" spans="1:1">
      <c r="A6365" s="37"/>
    </row>
    <row r="6366" spans="1:1">
      <c r="A6366" s="37"/>
    </row>
    <row r="6367" spans="1:1">
      <c r="A6367" s="37"/>
    </row>
    <row r="6368" spans="1:1">
      <c r="A6368" s="37"/>
    </row>
    <row r="6369" spans="1:1">
      <c r="A6369" s="37"/>
    </row>
    <row r="6370" spans="1:1">
      <c r="A6370" s="37"/>
    </row>
    <row r="6371" spans="1:1">
      <c r="A6371" s="37"/>
    </row>
    <row r="6372" spans="1:1">
      <c r="A6372" s="37"/>
    </row>
    <row r="6373" spans="1:1">
      <c r="A6373" s="37"/>
    </row>
    <row r="6374" spans="1:1">
      <c r="A6374" s="37"/>
    </row>
    <row r="6375" spans="1:1">
      <c r="A6375" s="37"/>
    </row>
    <row r="6376" spans="1:1">
      <c r="A6376" s="37"/>
    </row>
    <row r="6377" spans="1:1">
      <c r="A6377" s="37"/>
    </row>
    <row r="6378" spans="1:1">
      <c r="A6378" s="37"/>
    </row>
    <row r="6379" spans="1:1">
      <c r="A6379" s="37"/>
    </row>
    <row r="6380" spans="1:1">
      <c r="A6380" s="37"/>
    </row>
    <row r="6381" spans="1:1">
      <c r="A6381" s="37"/>
    </row>
    <row r="6382" spans="1:1">
      <c r="A6382" s="37"/>
    </row>
    <row r="6383" spans="1:1">
      <c r="A6383" s="37"/>
    </row>
    <row r="6384" spans="1:1">
      <c r="A6384" s="37"/>
    </row>
    <row r="6385" spans="1:1">
      <c r="A6385" s="37"/>
    </row>
    <row r="6386" spans="1:1">
      <c r="A6386" s="37"/>
    </row>
    <row r="6387" spans="1:1">
      <c r="A6387" s="37"/>
    </row>
    <row r="6388" spans="1:1">
      <c r="A6388" s="37"/>
    </row>
    <row r="6389" spans="1:1">
      <c r="A6389" s="37"/>
    </row>
    <row r="6390" spans="1:1">
      <c r="A6390" s="37"/>
    </row>
    <row r="6391" spans="1:1">
      <c r="A6391" s="37"/>
    </row>
    <row r="6392" spans="1:1">
      <c r="A6392" s="37"/>
    </row>
    <row r="6393" spans="1:1">
      <c r="A6393" s="37"/>
    </row>
    <row r="6394" spans="1:1">
      <c r="A6394" s="37"/>
    </row>
    <row r="6395" spans="1:1">
      <c r="A6395" s="37"/>
    </row>
    <row r="6396" spans="1:1">
      <c r="A6396" s="37"/>
    </row>
    <row r="6397" spans="1:1">
      <c r="A6397" s="37"/>
    </row>
    <row r="6398" spans="1:1">
      <c r="A6398" s="37"/>
    </row>
    <row r="6399" spans="1:1">
      <c r="A6399" s="37"/>
    </row>
    <row r="6400" spans="1:1">
      <c r="A6400" s="37"/>
    </row>
    <row r="6401" spans="1:1">
      <c r="A6401" s="37"/>
    </row>
    <row r="6402" spans="1:1">
      <c r="A6402" s="37"/>
    </row>
    <row r="6403" spans="1:1">
      <c r="A6403" s="37"/>
    </row>
    <row r="6404" spans="1:1">
      <c r="A6404" s="37"/>
    </row>
    <row r="6405" spans="1:1">
      <c r="A6405" s="37"/>
    </row>
    <row r="6406" spans="1:1">
      <c r="A6406" s="37"/>
    </row>
    <row r="6407" spans="1:1">
      <c r="A6407" s="37"/>
    </row>
    <row r="6408" spans="1:1">
      <c r="A6408" s="37"/>
    </row>
    <row r="6409" spans="1:1">
      <c r="A6409" s="37"/>
    </row>
    <row r="6410" spans="1:1">
      <c r="A6410" s="37"/>
    </row>
    <row r="6411" spans="1:1">
      <c r="A6411" s="37"/>
    </row>
    <row r="6412" spans="1:1">
      <c r="A6412" s="37"/>
    </row>
    <row r="6413" spans="1:1">
      <c r="A6413" s="37"/>
    </row>
    <row r="6414" spans="1:1">
      <c r="A6414" s="37"/>
    </row>
    <row r="6415" spans="1:1">
      <c r="A6415" s="37"/>
    </row>
    <row r="6416" spans="1:1">
      <c r="A6416" s="37"/>
    </row>
    <row r="6417" spans="1:1">
      <c r="A6417" s="37"/>
    </row>
    <row r="6418" spans="1:1">
      <c r="A6418" s="37"/>
    </row>
    <row r="6419" spans="1:1">
      <c r="A6419" s="37"/>
    </row>
    <row r="6420" spans="1:1">
      <c r="A6420" s="37"/>
    </row>
    <row r="6421" spans="1:1">
      <c r="A6421" s="37"/>
    </row>
    <row r="6422" spans="1:1">
      <c r="A6422" s="37"/>
    </row>
    <row r="6423" spans="1:1">
      <c r="A6423" s="37"/>
    </row>
    <row r="6424" spans="1:1">
      <c r="A6424" s="37"/>
    </row>
    <row r="6425" spans="1:1">
      <c r="A6425" s="37"/>
    </row>
    <row r="6426" spans="1:1">
      <c r="A6426" s="37"/>
    </row>
    <row r="6427" spans="1:1">
      <c r="A6427" s="37"/>
    </row>
    <row r="6428" spans="1:1">
      <c r="A6428" s="37"/>
    </row>
    <row r="6429" spans="1:1">
      <c r="A6429" s="37"/>
    </row>
    <row r="6430" spans="1:1">
      <c r="A6430" s="37"/>
    </row>
    <row r="6431" spans="1:1">
      <c r="A6431" s="37"/>
    </row>
    <row r="6432" spans="1:1">
      <c r="A6432" s="37"/>
    </row>
    <row r="6433" spans="1:1">
      <c r="A6433" s="37"/>
    </row>
    <row r="6434" spans="1:1">
      <c r="A6434" s="37"/>
    </row>
    <row r="6435" spans="1:1">
      <c r="A6435" s="37"/>
    </row>
    <row r="6436" spans="1:1">
      <c r="A6436" s="37"/>
    </row>
    <row r="6437" spans="1:1">
      <c r="A6437" s="37"/>
    </row>
    <row r="6438" spans="1:1">
      <c r="A6438" s="37"/>
    </row>
    <row r="6439" spans="1:1">
      <c r="A6439" s="37"/>
    </row>
  </sheetData>
  <hyperlinks>
    <hyperlink ref="A1" location="Contents!A1" display="Back to Contents" xr:uid="{00000000-0004-0000-0400-000000000000}"/>
    <hyperlink ref="A360" location="Contents!A1" display="Back to Contents" xr:uid="{838C11A2-FB4C-4F4B-AF00-C448D06EBD9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96D66-5229-46AF-86F0-20A885689733}">
  <dimension ref="A1:S107"/>
  <sheetViews>
    <sheetView zoomScale="85" zoomScaleNormal="85" workbookViewId="0">
      <selection activeCell="B2" sqref="B2"/>
    </sheetView>
  </sheetViews>
  <sheetFormatPr defaultColWidth="9.140625" defaultRowHeight="15"/>
  <cols>
    <col min="1" max="1" width="15.140625" customWidth="1"/>
    <col min="2" max="19" width="19" customWidth="1"/>
    <col min="257" max="257" width="15.140625" customWidth="1"/>
    <col min="258" max="275" width="19" customWidth="1"/>
    <col min="513" max="513" width="15.140625" customWidth="1"/>
    <col min="514" max="531" width="19" customWidth="1"/>
    <col min="769" max="769" width="15.140625" customWidth="1"/>
    <col min="770" max="787" width="19" customWidth="1"/>
    <col min="1025" max="1025" width="15.140625" customWidth="1"/>
    <col min="1026" max="1043" width="19" customWidth="1"/>
    <col min="1281" max="1281" width="15.140625" customWidth="1"/>
    <col min="1282" max="1299" width="19" customWidth="1"/>
    <col min="1537" max="1537" width="15.140625" customWidth="1"/>
    <col min="1538" max="1555" width="19" customWidth="1"/>
    <col min="1793" max="1793" width="15.140625" customWidth="1"/>
    <col min="1794" max="1811" width="19" customWidth="1"/>
    <col min="2049" max="2049" width="15.140625" customWidth="1"/>
    <col min="2050" max="2067" width="19" customWidth="1"/>
    <col min="2305" max="2305" width="15.140625" customWidth="1"/>
    <col min="2306" max="2323" width="19" customWidth="1"/>
    <col min="2561" max="2561" width="15.140625" customWidth="1"/>
    <col min="2562" max="2579" width="19" customWidth="1"/>
    <col min="2817" max="2817" width="15.140625" customWidth="1"/>
    <col min="2818" max="2835" width="19" customWidth="1"/>
    <col min="3073" max="3073" width="15.140625" customWidth="1"/>
    <col min="3074" max="3091" width="19" customWidth="1"/>
    <col min="3329" max="3329" width="15.140625" customWidth="1"/>
    <col min="3330" max="3347" width="19" customWidth="1"/>
    <col min="3585" max="3585" width="15.140625" customWidth="1"/>
    <col min="3586" max="3603" width="19" customWidth="1"/>
    <col min="3841" max="3841" width="15.140625" customWidth="1"/>
    <col min="3842" max="3859" width="19" customWidth="1"/>
    <col min="4097" max="4097" width="15.140625" customWidth="1"/>
    <col min="4098" max="4115" width="19" customWidth="1"/>
    <col min="4353" max="4353" width="15.140625" customWidth="1"/>
    <col min="4354" max="4371" width="19" customWidth="1"/>
    <col min="4609" max="4609" width="15.140625" customWidth="1"/>
    <col min="4610" max="4627" width="19" customWidth="1"/>
    <col min="4865" max="4865" width="15.140625" customWidth="1"/>
    <col min="4866" max="4883" width="19" customWidth="1"/>
    <col min="5121" max="5121" width="15.140625" customWidth="1"/>
    <col min="5122" max="5139" width="19" customWidth="1"/>
    <col min="5377" max="5377" width="15.140625" customWidth="1"/>
    <col min="5378" max="5395" width="19" customWidth="1"/>
    <col min="5633" max="5633" width="15.140625" customWidth="1"/>
    <col min="5634" max="5651" width="19" customWidth="1"/>
    <col min="5889" max="5889" width="15.140625" customWidth="1"/>
    <col min="5890" max="5907" width="19" customWidth="1"/>
    <col min="6145" max="6145" width="15.140625" customWidth="1"/>
    <col min="6146" max="6163" width="19" customWidth="1"/>
    <col min="6401" max="6401" width="15.140625" customWidth="1"/>
    <col min="6402" max="6419" width="19" customWidth="1"/>
    <col min="6657" max="6657" width="15.140625" customWidth="1"/>
    <col min="6658" max="6675" width="19" customWidth="1"/>
    <col min="6913" max="6913" width="15.140625" customWidth="1"/>
    <col min="6914" max="6931" width="19" customWidth="1"/>
    <col min="7169" max="7169" width="15.140625" customWidth="1"/>
    <col min="7170" max="7187" width="19" customWidth="1"/>
    <col min="7425" max="7425" width="15.140625" customWidth="1"/>
    <col min="7426" max="7443" width="19" customWidth="1"/>
    <col min="7681" max="7681" width="15.140625" customWidth="1"/>
    <col min="7682" max="7699" width="19" customWidth="1"/>
    <col min="7937" max="7937" width="15.140625" customWidth="1"/>
    <col min="7938" max="7955" width="19" customWidth="1"/>
    <col min="8193" max="8193" width="15.140625" customWidth="1"/>
    <col min="8194" max="8211" width="19" customWidth="1"/>
    <col min="8449" max="8449" width="15.140625" customWidth="1"/>
    <col min="8450" max="8467" width="19" customWidth="1"/>
    <col min="8705" max="8705" width="15.140625" customWidth="1"/>
    <col min="8706" max="8723" width="19" customWidth="1"/>
    <col min="8961" max="8961" width="15.140625" customWidth="1"/>
    <col min="8962" max="8979" width="19" customWidth="1"/>
    <col min="9217" max="9217" width="15.140625" customWidth="1"/>
    <col min="9218" max="9235" width="19" customWidth="1"/>
    <col min="9473" max="9473" width="15.140625" customWidth="1"/>
    <col min="9474" max="9491" width="19" customWidth="1"/>
    <col min="9729" max="9729" width="15.140625" customWidth="1"/>
    <col min="9730" max="9747" width="19" customWidth="1"/>
    <col min="9985" max="9985" width="15.140625" customWidth="1"/>
    <col min="9986" max="10003" width="19" customWidth="1"/>
    <col min="10241" max="10241" width="15.140625" customWidth="1"/>
    <col min="10242" max="10259" width="19" customWidth="1"/>
    <col min="10497" max="10497" width="15.140625" customWidth="1"/>
    <col min="10498" max="10515" width="19" customWidth="1"/>
    <col min="10753" max="10753" width="15.140625" customWidth="1"/>
    <col min="10754" max="10771" width="19" customWidth="1"/>
    <col min="11009" max="11009" width="15.140625" customWidth="1"/>
    <col min="11010" max="11027" width="19" customWidth="1"/>
    <col min="11265" max="11265" width="15.140625" customWidth="1"/>
    <col min="11266" max="11283" width="19" customWidth="1"/>
    <col min="11521" max="11521" width="15.140625" customWidth="1"/>
    <col min="11522" max="11539" width="19" customWidth="1"/>
    <col min="11777" max="11777" width="15.140625" customWidth="1"/>
    <col min="11778" max="11795" width="19" customWidth="1"/>
    <col min="12033" max="12033" width="15.140625" customWidth="1"/>
    <col min="12034" max="12051" width="19" customWidth="1"/>
    <col min="12289" max="12289" width="15.140625" customWidth="1"/>
    <col min="12290" max="12307" width="19" customWidth="1"/>
    <col min="12545" max="12545" width="15.140625" customWidth="1"/>
    <col min="12546" max="12563" width="19" customWidth="1"/>
    <col min="12801" max="12801" width="15.140625" customWidth="1"/>
    <col min="12802" max="12819" width="19" customWidth="1"/>
    <col min="13057" max="13057" width="15.140625" customWidth="1"/>
    <col min="13058" max="13075" width="19" customWidth="1"/>
    <col min="13313" max="13313" width="15.140625" customWidth="1"/>
    <col min="13314" max="13331" width="19" customWidth="1"/>
    <col min="13569" max="13569" width="15.140625" customWidth="1"/>
    <col min="13570" max="13587" width="19" customWidth="1"/>
    <col min="13825" max="13825" width="15.140625" customWidth="1"/>
    <col min="13826" max="13843" width="19" customWidth="1"/>
    <col min="14081" max="14081" width="15.140625" customWidth="1"/>
    <col min="14082" max="14099" width="19" customWidth="1"/>
    <col min="14337" max="14337" width="15.140625" customWidth="1"/>
    <col min="14338" max="14355" width="19" customWidth="1"/>
    <col min="14593" max="14593" width="15.140625" customWidth="1"/>
    <col min="14594" max="14611" width="19" customWidth="1"/>
    <col min="14849" max="14849" width="15.140625" customWidth="1"/>
    <col min="14850" max="14867" width="19" customWidth="1"/>
    <col min="15105" max="15105" width="15.140625" customWidth="1"/>
    <col min="15106" max="15123" width="19" customWidth="1"/>
    <col min="15361" max="15361" width="15.140625" customWidth="1"/>
    <col min="15362" max="15379" width="19" customWidth="1"/>
    <col min="15617" max="15617" width="15.140625" customWidth="1"/>
    <col min="15618" max="15635" width="19" customWidth="1"/>
    <col min="15873" max="15873" width="15.140625" customWidth="1"/>
    <col min="15874" max="15891" width="19" customWidth="1"/>
    <col min="16129" max="16129" width="15.140625" customWidth="1"/>
    <col min="16130" max="16147" width="19" customWidth="1"/>
  </cols>
  <sheetData>
    <row r="1" spans="1:19" ht="15.75">
      <c r="A1" s="30" t="s">
        <v>478</v>
      </c>
      <c r="B1" s="31" t="s">
        <v>492</v>
      </c>
    </row>
    <row r="2" spans="1:19">
      <c r="A2" s="32" t="s">
        <v>479</v>
      </c>
      <c r="B2" s="34" t="s">
        <v>493</v>
      </c>
      <c r="C2" s="34" t="s">
        <v>494</v>
      </c>
      <c r="D2" s="34" t="s">
        <v>495</v>
      </c>
      <c r="E2" s="34" t="s">
        <v>496</v>
      </c>
      <c r="F2" s="34" t="s">
        <v>497</v>
      </c>
      <c r="G2" s="34" t="s">
        <v>498</v>
      </c>
      <c r="H2" s="34" t="s">
        <v>499</v>
      </c>
      <c r="I2" s="34" t="s">
        <v>500</v>
      </c>
      <c r="J2" s="34" t="s">
        <v>501</v>
      </c>
      <c r="K2" s="34" t="s">
        <v>502</v>
      </c>
      <c r="L2" s="34" t="s">
        <v>503</v>
      </c>
      <c r="M2" s="34" t="s">
        <v>504</v>
      </c>
      <c r="N2" s="34" t="s">
        <v>505</v>
      </c>
      <c r="O2" s="34" t="s">
        <v>506</v>
      </c>
      <c r="P2" s="34" t="s">
        <v>507</v>
      </c>
      <c r="Q2" s="34" t="s">
        <v>508</v>
      </c>
      <c r="R2" s="34" t="s">
        <v>509</v>
      </c>
      <c r="S2" s="34"/>
    </row>
    <row r="3" spans="1:19" ht="90">
      <c r="A3" s="47" t="s">
        <v>481</v>
      </c>
      <c r="B3" s="46" t="s">
        <v>510</v>
      </c>
      <c r="C3" s="46" t="s">
        <v>511</v>
      </c>
      <c r="D3" s="46" t="s">
        <v>512</v>
      </c>
      <c r="E3" s="46" t="s">
        <v>513</v>
      </c>
      <c r="F3" s="46" t="s">
        <v>514</v>
      </c>
      <c r="G3" s="46" t="s">
        <v>515</v>
      </c>
      <c r="H3" s="46" t="s">
        <v>516</v>
      </c>
      <c r="I3" s="46" t="s">
        <v>517</v>
      </c>
      <c r="J3" s="46" t="s">
        <v>518</v>
      </c>
      <c r="K3" s="46" t="s">
        <v>519</v>
      </c>
      <c r="L3" s="46" t="s">
        <v>520</v>
      </c>
      <c r="M3" s="46" t="s">
        <v>521</v>
      </c>
      <c r="N3" s="46" t="s">
        <v>522</v>
      </c>
      <c r="O3" s="46" t="s">
        <v>523</v>
      </c>
      <c r="P3" s="46" t="s">
        <v>524</v>
      </c>
      <c r="Q3" s="46" t="s">
        <v>525</v>
      </c>
      <c r="R3" s="46" t="s">
        <v>526</v>
      </c>
      <c r="S3" s="35" t="s">
        <v>488</v>
      </c>
    </row>
    <row r="4" spans="1:19">
      <c r="A4" s="45">
        <v>8217</v>
      </c>
      <c r="B4" s="39">
        <v>0.11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5">
        <f>YEAR(A4)</f>
        <v>1922</v>
      </c>
    </row>
    <row r="5" spans="1:19">
      <c r="A5" s="45">
        <v>8582</v>
      </c>
      <c r="B5" s="39">
        <v>0.1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45">
        <f t="shared" ref="S5:S68" si="0">YEAR(A5)</f>
        <v>1923</v>
      </c>
    </row>
    <row r="6" spans="1:19">
      <c r="A6" s="45">
        <v>8948</v>
      </c>
      <c r="B6" s="39">
        <v>0.09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45">
        <f t="shared" si="0"/>
        <v>1924</v>
      </c>
    </row>
    <row r="7" spans="1:19">
      <c r="A7" s="45">
        <v>9313</v>
      </c>
      <c r="B7" s="39">
        <v>0.09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45">
        <f t="shared" si="0"/>
        <v>1925</v>
      </c>
    </row>
    <row r="8" spans="1:19">
      <c r="A8" s="45">
        <v>9678</v>
      </c>
      <c r="B8" s="39">
        <v>0.1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45">
        <f t="shared" si="0"/>
        <v>1926</v>
      </c>
    </row>
    <row r="9" spans="1:19">
      <c r="A9" s="45">
        <v>10043</v>
      </c>
      <c r="B9" s="39">
        <v>0.09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45">
        <f t="shared" si="0"/>
        <v>1927</v>
      </c>
    </row>
    <row r="10" spans="1:19">
      <c r="A10" s="45">
        <v>10409</v>
      </c>
      <c r="B10" s="39">
        <v>0.09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45">
        <f t="shared" si="0"/>
        <v>1928</v>
      </c>
    </row>
    <row r="11" spans="1:19">
      <c r="A11" s="45">
        <v>10774</v>
      </c>
      <c r="B11" s="39">
        <v>0.08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45">
        <f t="shared" si="0"/>
        <v>1929</v>
      </c>
    </row>
    <row r="12" spans="1:19">
      <c r="A12" s="45">
        <v>11139</v>
      </c>
      <c r="B12" s="39">
        <v>0.08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45">
        <f t="shared" si="0"/>
        <v>1930</v>
      </c>
    </row>
    <row r="13" spans="1:19">
      <c r="A13" s="45">
        <v>11504</v>
      </c>
      <c r="B13" s="39">
        <v>7.0000000000000007E-2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45">
        <f t="shared" si="0"/>
        <v>1931</v>
      </c>
    </row>
    <row r="14" spans="1:19">
      <c r="A14" s="45">
        <v>11870</v>
      </c>
      <c r="B14" s="39">
        <v>0.06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45">
        <f t="shared" si="0"/>
        <v>1932</v>
      </c>
    </row>
    <row r="15" spans="1:19">
      <c r="A15" s="45">
        <v>12235</v>
      </c>
      <c r="B15" s="39">
        <v>0.06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45">
        <f t="shared" si="0"/>
        <v>1933</v>
      </c>
    </row>
    <row r="16" spans="1:19">
      <c r="A16" s="45">
        <v>12600</v>
      </c>
      <c r="B16" s="39">
        <v>0.06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45">
        <f t="shared" si="0"/>
        <v>1934</v>
      </c>
    </row>
    <row r="17" spans="1:19">
      <c r="A17" s="45">
        <v>12965</v>
      </c>
      <c r="B17" s="39">
        <v>0.06</v>
      </c>
      <c r="S17" s="45">
        <f t="shared" si="0"/>
        <v>1935</v>
      </c>
    </row>
    <row r="18" spans="1:19">
      <c r="A18" s="45">
        <v>13331</v>
      </c>
      <c r="B18" s="39">
        <v>0.06</v>
      </c>
      <c r="S18" s="45">
        <f t="shared" si="0"/>
        <v>1936</v>
      </c>
    </row>
    <row r="19" spans="1:19">
      <c r="A19" s="45">
        <v>13696</v>
      </c>
      <c r="B19" s="39">
        <v>0.05</v>
      </c>
      <c r="S19" s="45">
        <f t="shared" si="0"/>
        <v>1937</v>
      </c>
    </row>
    <row r="20" spans="1:19">
      <c r="A20" s="45">
        <v>14061</v>
      </c>
      <c r="B20" s="39">
        <v>0.05</v>
      </c>
      <c r="S20" s="45">
        <f t="shared" si="0"/>
        <v>1938</v>
      </c>
    </row>
    <row r="21" spans="1:19">
      <c r="A21" s="45">
        <v>14426</v>
      </c>
      <c r="B21" s="39">
        <v>0.05</v>
      </c>
      <c r="S21" s="45">
        <f t="shared" si="0"/>
        <v>1939</v>
      </c>
    </row>
    <row r="22" spans="1:19">
      <c r="A22" s="45">
        <v>14792</v>
      </c>
      <c r="B22" s="39">
        <v>0.05</v>
      </c>
      <c r="S22" s="45">
        <f t="shared" si="0"/>
        <v>1940</v>
      </c>
    </row>
    <row r="23" spans="1:19">
      <c r="A23" s="45">
        <v>15157</v>
      </c>
      <c r="B23" s="39">
        <v>0.05</v>
      </c>
      <c r="S23" s="45">
        <f t="shared" si="0"/>
        <v>1941</v>
      </c>
    </row>
    <row r="24" spans="1:19">
      <c r="A24" s="45">
        <v>15522</v>
      </c>
      <c r="B24" s="39">
        <v>0.05</v>
      </c>
      <c r="S24" s="45">
        <f t="shared" si="0"/>
        <v>1942</v>
      </c>
    </row>
    <row r="25" spans="1:19">
      <c r="A25" s="45">
        <v>15887</v>
      </c>
      <c r="B25" s="39">
        <v>0.05</v>
      </c>
      <c r="S25" s="45">
        <f t="shared" si="0"/>
        <v>1943</v>
      </c>
    </row>
    <row r="26" spans="1:19">
      <c r="A26" s="45">
        <v>16253</v>
      </c>
      <c r="B26" s="39">
        <v>0.05</v>
      </c>
      <c r="S26" s="45">
        <f t="shared" si="0"/>
        <v>1944</v>
      </c>
    </row>
    <row r="27" spans="1:19">
      <c r="A27" s="45">
        <v>16618</v>
      </c>
      <c r="B27" s="39">
        <v>0.05</v>
      </c>
      <c r="S27" s="45">
        <f t="shared" si="0"/>
        <v>1945</v>
      </c>
    </row>
    <row r="28" spans="1:19">
      <c r="A28" s="45">
        <v>16983</v>
      </c>
      <c r="B28" s="39">
        <v>0.05</v>
      </c>
      <c r="S28" s="45">
        <f t="shared" si="0"/>
        <v>1946</v>
      </c>
    </row>
    <row r="29" spans="1:19">
      <c r="A29" s="45">
        <v>17348</v>
      </c>
      <c r="B29" s="39">
        <v>0.06</v>
      </c>
      <c r="S29" s="45">
        <f t="shared" si="0"/>
        <v>1947</v>
      </c>
    </row>
    <row r="30" spans="1:19">
      <c r="A30" s="45">
        <v>17714</v>
      </c>
      <c r="B30" s="39">
        <v>7.0000000000000007E-2</v>
      </c>
      <c r="S30" s="45">
        <f t="shared" si="0"/>
        <v>1948</v>
      </c>
    </row>
    <row r="31" spans="1:19">
      <c r="A31" s="45">
        <v>18079</v>
      </c>
      <c r="B31" s="39">
        <v>0.06</v>
      </c>
      <c r="S31" s="45">
        <f t="shared" si="0"/>
        <v>1949</v>
      </c>
    </row>
    <row r="32" spans="1:19">
      <c r="A32" s="45">
        <v>18444</v>
      </c>
      <c r="B32" s="39">
        <v>7.0000000000000007E-2</v>
      </c>
      <c r="S32" s="45">
        <f t="shared" si="0"/>
        <v>1950</v>
      </c>
    </row>
    <row r="33" spans="1:19">
      <c r="A33" s="45">
        <v>18809</v>
      </c>
      <c r="B33" s="39">
        <v>7.0000000000000007E-2</v>
      </c>
      <c r="S33" s="45">
        <f t="shared" si="0"/>
        <v>1951</v>
      </c>
    </row>
    <row r="34" spans="1:19">
      <c r="A34" s="45">
        <v>19175</v>
      </c>
      <c r="B34" s="39">
        <v>0.08</v>
      </c>
      <c r="S34" s="45">
        <f t="shared" si="0"/>
        <v>1952</v>
      </c>
    </row>
    <row r="35" spans="1:19">
      <c r="A35" s="45">
        <v>19540</v>
      </c>
      <c r="B35" s="39">
        <v>0.09</v>
      </c>
      <c r="S35" s="45">
        <f t="shared" si="0"/>
        <v>1953</v>
      </c>
    </row>
    <row r="36" spans="1:19">
      <c r="A36" s="45">
        <v>19905</v>
      </c>
      <c r="B36" s="39">
        <v>0.1</v>
      </c>
      <c r="S36" s="45">
        <f t="shared" si="0"/>
        <v>1954</v>
      </c>
    </row>
    <row r="37" spans="1:19">
      <c r="A37" s="45">
        <v>20270</v>
      </c>
      <c r="B37" s="39">
        <v>0.1</v>
      </c>
      <c r="S37" s="45">
        <f t="shared" si="0"/>
        <v>1955</v>
      </c>
    </row>
    <row r="38" spans="1:19">
      <c r="A38" s="45">
        <v>20636</v>
      </c>
      <c r="B38" s="39">
        <v>0.11</v>
      </c>
      <c r="S38" s="45">
        <f t="shared" si="0"/>
        <v>1956</v>
      </c>
    </row>
    <row r="39" spans="1:19">
      <c r="A39" s="45">
        <v>21001</v>
      </c>
      <c r="B39" s="39">
        <v>0.11</v>
      </c>
      <c r="S39" s="45">
        <f t="shared" si="0"/>
        <v>1957</v>
      </c>
    </row>
    <row r="40" spans="1:19">
      <c r="A40" s="45">
        <v>21366</v>
      </c>
      <c r="B40" s="39">
        <v>0.12</v>
      </c>
      <c r="S40" s="45">
        <f t="shared" si="0"/>
        <v>1958</v>
      </c>
    </row>
    <row r="41" spans="1:19">
      <c r="A41" s="45">
        <v>21731</v>
      </c>
      <c r="B41" s="39">
        <v>0.13</v>
      </c>
      <c r="S41" s="45">
        <f t="shared" si="0"/>
        <v>1959</v>
      </c>
    </row>
    <row r="42" spans="1:19">
      <c r="A42" s="45">
        <v>22097</v>
      </c>
      <c r="B42" s="39">
        <v>0.14000000000000001</v>
      </c>
      <c r="S42" s="45">
        <f t="shared" si="0"/>
        <v>1960</v>
      </c>
    </row>
    <row r="43" spans="1:19">
      <c r="A43" s="45">
        <v>22462</v>
      </c>
      <c r="B43" s="39">
        <v>0.15</v>
      </c>
      <c r="S43" s="45">
        <f t="shared" si="0"/>
        <v>1961</v>
      </c>
    </row>
    <row r="44" spans="1:19">
      <c r="A44" s="45">
        <v>22827</v>
      </c>
      <c r="B44" s="39">
        <v>0.16</v>
      </c>
      <c r="S44" s="45">
        <f t="shared" si="0"/>
        <v>1962</v>
      </c>
    </row>
    <row r="45" spans="1:19">
      <c r="A45" s="45">
        <v>23192</v>
      </c>
      <c r="B45" s="39">
        <v>0.16</v>
      </c>
      <c r="S45" s="45">
        <f t="shared" si="0"/>
        <v>1963</v>
      </c>
    </row>
    <row r="46" spans="1:19">
      <c r="A46" s="45">
        <v>23558</v>
      </c>
      <c r="B46" s="39">
        <v>0.15</v>
      </c>
      <c r="S46" s="45">
        <f t="shared" si="0"/>
        <v>1964</v>
      </c>
    </row>
    <row r="47" spans="1:19">
      <c r="A47" s="45">
        <v>23923</v>
      </c>
      <c r="B47" s="39">
        <v>0.16</v>
      </c>
      <c r="S47" s="45">
        <f t="shared" si="0"/>
        <v>1965</v>
      </c>
    </row>
    <row r="48" spans="1:19">
      <c r="A48" s="45">
        <v>24288</v>
      </c>
      <c r="B48" s="39">
        <v>0.16</v>
      </c>
      <c r="S48" s="45">
        <f t="shared" si="0"/>
        <v>1966</v>
      </c>
    </row>
    <row r="49" spans="1:19">
      <c r="A49" s="45">
        <v>24653</v>
      </c>
      <c r="B49" s="39">
        <v>0.16</v>
      </c>
      <c r="C49" s="39"/>
      <c r="D49" s="39"/>
      <c r="E49" s="39"/>
      <c r="F49" s="39"/>
      <c r="G49" s="39"/>
      <c r="H49" s="39"/>
      <c r="I49" s="39">
        <v>0.2</v>
      </c>
      <c r="J49" s="39"/>
      <c r="K49" s="39">
        <v>1.04</v>
      </c>
      <c r="L49" s="39"/>
      <c r="M49" s="39">
        <v>0.74</v>
      </c>
      <c r="S49" s="45">
        <f t="shared" si="0"/>
        <v>1967</v>
      </c>
    </row>
    <row r="50" spans="1:19">
      <c r="A50" s="45">
        <v>25019</v>
      </c>
      <c r="B50" s="39">
        <v>0.16</v>
      </c>
      <c r="C50" s="39"/>
      <c r="D50" s="39"/>
      <c r="E50" s="39"/>
      <c r="F50" s="39"/>
      <c r="G50" s="39"/>
      <c r="H50" s="39"/>
      <c r="I50" s="39">
        <v>0.2</v>
      </c>
      <c r="J50" s="39"/>
      <c r="K50" s="39">
        <v>1.04</v>
      </c>
      <c r="L50" s="39"/>
      <c r="M50" s="39">
        <v>0.73</v>
      </c>
      <c r="S50" s="45">
        <f t="shared" si="0"/>
        <v>1968</v>
      </c>
    </row>
    <row r="51" spans="1:19">
      <c r="A51" s="45">
        <v>25384</v>
      </c>
      <c r="B51" s="39">
        <v>0.17</v>
      </c>
      <c r="C51" s="39"/>
      <c r="D51" s="39"/>
      <c r="E51" s="39"/>
      <c r="F51" s="39"/>
      <c r="G51" s="39"/>
      <c r="H51" s="39"/>
      <c r="I51" s="39">
        <v>0.21</v>
      </c>
      <c r="J51" s="39"/>
      <c r="K51" s="39">
        <v>1.05</v>
      </c>
      <c r="L51" s="39"/>
      <c r="M51" s="39">
        <v>0.74</v>
      </c>
      <c r="S51" s="45">
        <f t="shared" si="0"/>
        <v>1969</v>
      </c>
    </row>
    <row r="52" spans="1:19">
      <c r="A52" s="45">
        <v>25749</v>
      </c>
      <c r="B52" s="39">
        <v>0.17</v>
      </c>
      <c r="C52" s="39"/>
      <c r="D52" s="39"/>
      <c r="E52" s="39"/>
      <c r="F52" s="39"/>
      <c r="G52" s="39"/>
      <c r="H52" s="39"/>
      <c r="I52" s="39">
        <v>0.21</v>
      </c>
      <c r="J52" s="39"/>
      <c r="K52" s="39">
        <v>1.0900000000000001</v>
      </c>
      <c r="L52" s="39"/>
      <c r="M52" s="39">
        <v>0.77</v>
      </c>
      <c r="S52" s="45">
        <f t="shared" si="0"/>
        <v>1970</v>
      </c>
    </row>
    <row r="53" spans="1:19">
      <c r="A53" s="45">
        <v>26114</v>
      </c>
      <c r="B53" s="39">
        <v>0.18</v>
      </c>
      <c r="C53" s="39"/>
      <c r="D53" s="39"/>
      <c r="E53" s="39"/>
      <c r="F53" s="39"/>
      <c r="G53" s="39"/>
      <c r="H53" s="39"/>
      <c r="I53" s="39">
        <v>0.22</v>
      </c>
      <c r="J53" s="39"/>
      <c r="K53" s="39">
        <v>1.1499999999999999</v>
      </c>
      <c r="L53" s="39"/>
      <c r="M53" s="39">
        <v>0.82</v>
      </c>
      <c r="S53" s="45">
        <f t="shared" si="0"/>
        <v>1971</v>
      </c>
    </row>
    <row r="54" spans="1:19">
      <c r="A54" s="45">
        <v>26480</v>
      </c>
      <c r="B54" s="39">
        <v>0.19</v>
      </c>
      <c r="C54" s="39"/>
      <c r="D54" s="39"/>
      <c r="E54" s="39"/>
      <c r="F54" s="39"/>
      <c r="G54" s="39"/>
      <c r="H54" s="39"/>
      <c r="I54" s="39">
        <v>0.23</v>
      </c>
      <c r="J54" s="39"/>
      <c r="K54" s="39">
        <v>1.21</v>
      </c>
      <c r="L54" s="39"/>
      <c r="M54" s="39">
        <v>0.88</v>
      </c>
      <c r="S54" s="45">
        <f t="shared" si="0"/>
        <v>1972</v>
      </c>
    </row>
    <row r="55" spans="1:19">
      <c r="A55" s="45">
        <v>26845</v>
      </c>
      <c r="B55" s="39">
        <v>0.22</v>
      </c>
      <c r="C55" s="39"/>
      <c r="D55" s="39"/>
      <c r="E55" s="39"/>
      <c r="F55" s="39"/>
      <c r="G55" s="39"/>
      <c r="H55" s="39"/>
      <c r="I55" s="39">
        <v>0.25</v>
      </c>
      <c r="J55" s="39"/>
      <c r="K55" s="39">
        <v>1.29</v>
      </c>
      <c r="L55" s="39"/>
      <c r="M55" s="39">
        <v>0.94</v>
      </c>
      <c r="S55" s="45">
        <f t="shared" si="0"/>
        <v>1973</v>
      </c>
    </row>
    <row r="56" spans="1:19">
      <c r="A56" s="45">
        <v>27210</v>
      </c>
      <c r="B56" s="39">
        <v>0.3</v>
      </c>
      <c r="C56" s="39"/>
      <c r="D56" s="39"/>
      <c r="E56" s="39"/>
      <c r="F56" s="39"/>
      <c r="G56" s="39"/>
      <c r="H56" s="39"/>
      <c r="I56" s="39">
        <v>0.3</v>
      </c>
      <c r="J56" s="39"/>
      <c r="K56" s="39">
        <v>1.43</v>
      </c>
      <c r="L56" s="39"/>
      <c r="M56" s="39">
        <v>1.07</v>
      </c>
      <c r="S56" s="45">
        <f t="shared" si="0"/>
        <v>1974</v>
      </c>
    </row>
    <row r="57" spans="1:19">
      <c r="A57" s="45">
        <v>27575</v>
      </c>
      <c r="B57" s="39">
        <v>0.44</v>
      </c>
      <c r="C57" s="39"/>
      <c r="D57" s="39"/>
      <c r="E57" s="39"/>
      <c r="F57" s="39"/>
      <c r="G57" s="39"/>
      <c r="H57" s="39"/>
      <c r="I57" s="39">
        <v>0.4</v>
      </c>
      <c r="J57" s="39"/>
      <c r="K57" s="39">
        <v>1.71</v>
      </c>
      <c r="L57" s="39"/>
      <c r="M57" s="39">
        <v>1.35</v>
      </c>
      <c r="S57" s="45">
        <f t="shared" si="0"/>
        <v>1975</v>
      </c>
    </row>
    <row r="58" spans="1:19">
      <c r="A58" s="45">
        <v>27941</v>
      </c>
      <c r="B58" s="39">
        <v>0.57999999999999996</v>
      </c>
      <c r="C58" s="39"/>
      <c r="D58" s="39"/>
      <c r="E58" s="39"/>
      <c r="F58" s="39"/>
      <c r="G58" s="39"/>
      <c r="H58" s="39"/>
      <c r="I58" s="39">
        <v>0.51</v>
      </c>
      <c r="J58" s="39"/>
      <c r="K58" s="39">
        <v>1.98</v>
      </c>
      <c r="L58" s="39"/>
      <c r="M58" s="39">
        <v>1.64</v>
      </c>
      <c r="S58" s="45">
        <f t="shared" si="0"/>
        <v>1976</v>
      </c>
    </row>
    <row r="59" spans="1:19">
      <c r="A59" s="45">
        <v>28306</v>
      </c>
      <c r="B59" s="39">
        <v>0.79</v>
      </c>
      <c r="C59" s="39"/>
      <c r="D59" s="39"/>
      <c r="E59" s="39"/>
      <c r="F59" s="39"/>
      <c r="G59" s="39"/>
      <c r="H59" s="39"/>
      <c r="I59" s="39">
        <v>0.77</v>
      </c>
      <c r="J59" s="39"/>
      <c r="K59" s="39">
        <v>2.35</v>
      </c>
      <c r="L59" s="39"/>
      <c r="M59" s="39">
        <v>2.04</v>
      </c>
      <c r="S59" s="45">
        <f t="shared" si="0"/>
        <v>1977</v>
      </c>
    </row>
    <row r="60" spans="1:19">
      <c r="A60" s="45">
        <v>28671</v>
      </c>
      <c r="B60" s="39">
        <v>0.91</v>
      </c>
      <c r="C60" s="39"/>
      <c r="D60" s="39"/>
      <c r="E60" s="39"/>
      <c r="F60" s="39"/>
      <c r="G60" s="39"/>
      <c r="H60" s="39"/>
      <c r="I60" s="39">
        <v>0.9</v>
      </c>
      <c r="J60" s="39"/>
      <c r="K60" s="39">
        <v>2.56</v>
      </c>
      <c r="L60" s="39"/>
      <c r="M60" s="39">
        <v>2.23</v>
      </c>
      <c r="S60" s="45">
        <f t="shared" si="0"/>
        <v>1978</v>
      </c>
    </row>
    <row r="61" spans="1:19">
      <c r="A61" s="45">
        <v>29036</v>
      </c>
      <c r="B61" s="39">
        <v>1.18</v>
      </c>
      <c r="C61" s="39"/>
      <c r="D61" s="39"/>
      <c r="E61" s="39"/>
      <c r="F61" s="39"/>
      <c r="G61" s="39"/>
      <c r="H61" s="39"/>
      <c r="I61" s="39">
        <v>1.32</v>
      </c>
      <c r="J61" s="39"/>
      <c r="K61" s="39">
        <v>2.98</v>
      </c>
      <c r="L61" s="39"/>
      <c r="M61" s="39">
        <v>2.73</v>
      </c>
      <c r="S61" s="45">
        <f t="shared" si="0"/>
        <v>1979</v>
      </c>
    </row>
    <row r="62" spans="1:19">
      <c r="A62" s="45">
        <v>29402</v>
      </c>
      <c r="B62" s="39">
        <v>1.59</v>
      </c>
      <c r="C62" s="39"/>
      <c r="D62" s="39"/>
      <c r="E62" s="39"/>
      <c r="F62" s="39"/>
      <c r="G62" s="39"/>
      <c r="H62" s="39"/>
      <c r="I62" s="39">
        <v>1.85</v>
      </c>
      <c r="J62" s="39"/>
      <c r="K62" s="39">
        <v>3.68</v>
      </c>
      <c r="L62" s="39"/>
      <c r="M62" s="39">
        <v>3.39</v>
      </c>
      <c r="S62" s="45">
        <f t="shared" si="0"/>
        <v>1980</v>
      </c>
    </row>
    <row r="63" spans="1:19">
      <c r="A63" s="45">
        <v>29767</v>
      </c>
      <c r="B63" s="39">
        <v>1.98</v>
      </c>
      <c r="C63" s="39"/>
      <c r="D63" s="39"/>
      <c r="E63" s="39"/>
      <c r="F63" s="39"/>
      <c r="G63" s="39"/>
      <c r="H63" s="39"/>
      <c r="I63" s="39">
        <v>2.39</v>
      </c>
      <c r="J63" s="39"/>
      <c r="K63" s="39">
        <v>4.29</v>
      </c>
      <c r="L63" s="39"/>
      <c r="M63" s="39">
        <v>4</v>
      </c>
      <c r="S63" s="45">
        <f t="shared" si="0"/>
        <v>1981</v>
      </c>
    </row>
    <row r="64" spans="1:19">
      <c r="A64" s="45">
        <v>30132</v>
      </c>
      <c r="B64" s="39">
        <v>2.46</v>
      </c>
      <c r="C64" s="39"/>
      <c r="D64" s="39"/>
      <c r="E64" s="39"/>
      <c r="F64" s="39"/>
      <c r="G64" s="39"/>
      <c r="H64" s="39"/>
      <c r="I64" s="39">
        <v>2.97</v>
      </c>
      <c r="J64" s="39"/>
      <c r="K64" s="39">
        <v>5.17</v>
      </c>
      <c r="L64" s="39"/>
      <c r="M64" s="39">
        <v>4.82</v>
      </c>
      <c r="S64" s="45">
        <f t="shared" si="0"/>
        <v>1982</v>
      </c>
    </row>
    <row r="65" spans="1:19">
      <c r="A65" s="45">
        <v>30497</v>
      </c>
      <c r="B65" s="39">
        <v>2.59</v>
      </c>
      <c r="C65" s="39"/>
      <c r="D65" s="39"/>
      <c r="E65" s="39"/>
      <c r="F65" s="39"/>
      <c r="G65" s="39"/>
      <c r="H65" s="39"/>
      <c r="I65" s="39">
        <v>3.15</v>
      </c>
      <c r="J65" s="39"/>
      <c r="K65" s="39">
        <v>6.06</v>
      </c>
      <c r="L65" s="39"/>
      <c r="M65" s="39">
        <v>5.59</v>
      </c>
      <c r="N65" s="39"/>
      <c r="O65" s="39"/>
      <c r="P65" s="39"/>
      <c r="Q65" s="39"/>
      <c r="R65" s="39"/>
      <c r="S65" s="45">
        <f t="shared" si="0"/>
        <v>1983</v>
      </c>
    </row>
    <row r="66" spans="1:19">
      <c r="A66" s="45">
        <v>30863</v>
      </c>
      <c r="B66" s="39">
        <v>2.66</v>
      </c>
      <c r="C66" s="39"/>
      <c r="D66" s="39"/>
      <c r="E66" s="39"/>
      <c r="F66" s="39"/>
      <c r="G66" s="39"/>
      <c r="H66" s="39"/>
      <c r="I66" s="39">
        <v>3.04</v>
      </c>
      <c r="J66" s="39">
        <v>3.95</v>
      </c>
      <c r="K66" s="39">
        <v>6.12</v>
      </c>
      <c r="L66" s="39"/>
      <c r="M66" s="39">
        <v>5.55</v>
      </c>
      <c r="N66" s="39"/>
      <c r="O66" s="39"/>
      <c r="P66" s="39"/>
      <c r="Q66" s="39"/>
      <c r="R66" s="39"/>
      <c r="S66" s="45">
        <f t="shared" si="0"/>
        <v>1984</v>
      </c>
    </row>
    <row r="67" spans="1:19">
      <c r="A67" s="45">
        <v>31228</v>
      </c>
      <c r="B67" s="39">
        <v>2.5099999999999998</v>
      </c>
      <c r="C67" s="39">
        <v>3.21</v>
      </c>
      <c r="D67" s="39">
        <v>3.17</v>
      </c>
      <c r="E67" s="39">
        <v>4.5999999999999996</v>
      </c>
      <c r="F67" s="39">
        <v>4.7699999999999996</v>
      </c>
      <c r="G67" s="39">
        <v>3.92</v>
      </c>
      <c r="H67" s="39">
        <v>4.8099999999999996</v>
      </c>
      <c r="I67" s="39">
        <v>2.92</v>
      </c>
      <c r="J67" s="39">
        <v>3.75</v>
      </c>
      <c r="K67" s="39">
        <v>6.12</v>
      </c>
      <c r="L67" s="39"/>
      <c r="M67" s="39">
        <v>5.5</v>
      </c>
      <c r="N67" s="39"/>
      <c r="O67" s="39"/>
      <c r="P67" s="39"/>
      <c r="Q67" s="39"/>
      <c r="R67" s="39"/>
      <c r="S67" s="45">
        <f t="shared" si="0"/>
        <v>1985</v>
      </c>
    </row>
    <row r="68" spans="1:19">
      <c r="A68" s="45">
        <v>31593</v>
      </c>
      <c r="B68" s="39">
        <v>1.94</v>
      </c>
      <c r="C68" s="39">
        <v>2.4300000000000002</v>
      </c>
      <c r="D68" s="39">
        <v>2.42</v>
      </c>
      <c r="E68" s="39">
        <v>4.62</v>
      </c>
      <c r="F68" s="39">
        <v>2.81</v>
      </c>
      <c r="G68" s="39">
        <v>2.35</v>
      </c>
      <c r="H68" s="39">
        <v>2.91</v>
      </c>
      <c r="I68" s="39">
        <v>2.52</v>
      </c>
      <c r="J68" s="39">
        <v>3.22</v>
      </c>
      <c r="K68" s="39">
        <v>5.83</v>
      </c>
      <c r="L68" s="39"/>
      <c r="M68" s="39">
        <v>5.08</v>
      </c>
      <c r="N68" s="39"/>
      <c r="O68" s="39"/>
      <c r="P68" s="39"/>
      <c r="Q68" s="39"/>
      <c r="R68" s="39"/>
      <c r="S68" s="45">
        <f t="shared" si="0"/>
        <v>1986</v>
      </c>
    </row>
    <row r="69" spans="1:19">
      <c r="A69" s="45">
        <v>31958</v>
      </c>
      <c r="B69" s="39">
        <v>1.67</v>
      </c>
      <c r="C69" s="39">
        <v>1.95</v>
      </c>
      <c r="D69" s="39">
        <v>1.95</v>
      </c>
      <c r="E69" s="39"/>
      <c r="F69" s="39">
        <v>3.07</v>
      </c>
      <c r="G69" s="39">
        <v>2.35</v>
      </c>
      <c r="H69" s="39">
        <v>3.15</v>
      </c>
      <c r="I69" s="39">
        <v>2.17</v>
      </c>
      <c r="J69" s="39">
        <v>2.87</v>
      </c>
      <c r="K69" s="39">
        <v>5.54</v>
      </c>
      <c r="L69" s="39"/>
      <c r="M69" s="39">
        <v>4.7699999999999996</v>
      </c>
      <c r="N69" s="39">
        <v>93.1</v>
      </c>
      <c r="O69" s="39"/>
      <c r="P69" s="39"/>
      <c r="Q69" s="39"/>
      <c r="R69" s="39"/>
      <c r="S69" s="45">
        <f t="shared" ref="S69:S106" si="1">YEAR(A69)</f>
        <v>1987</v>
      </c>
    </row>
    <row r="70" spans="1:19">
      <c r="A70" s="45">
        <v>32324</v>
      </c>
      <c r="B70" s="39">
        <v>1.69</v>
      </c>
      <c r="C70" s="39">
        <v>1.84</v>
      </c>
      <c r="D70" s="39">
        <v>1.83</v>
      </c>
      <c r="E70" s="39">
        <v>2.71</v>
      </c>
      <c r="F70" s="39">
        <v>2.74</v>
      </c>
      <c r="G70" s="39">
        <v>2.14</v>
      </c>
      <c r="H70" s="39">
        <v>2.98</v>
      </c>
      <c r="I70" s="39">
        <v>2.1</v>
      </c>
      <c r="J70" s="39">
        <v>2.92</v>
      </c>
      <c r="K70" s="39">
        <v>5.47</v>
      </c>
      <c r="L70" s="39"/>
      <c r="M70" s="39">
        <v>4.63</v>
      </c>
      <c r="N70" s="39">
        <v>90.8</v>
      </c>
      <c r="O70" s="39"/>
      <c r="P70" s="39"/>
      <c r="Q70" s="39"/>
      <c r="R70" s="39"/>
      <c r="S70" s="45">
        <f t="shared" si="1"/>
        <v>1988</v>
      </c>
    </row>
    <row r="71" spans="1:19">
      <c r="A71" s="45">
        <v>32689</v>
      </c>
      <c r="B71" s="39">
        <v>1.69</v>
      </c>
      <c r="C71" s="39">
        <v>1.82</v>
      </c>
      <c r="D71" s="39">
        <v>1.81</v>
      </c>
      <c r="E71" s="39">
        <v>2.2200000000000002</v>
      </c>
      <c r="F71" s="39">
        <v>2.5099999999999998</v>
      </c>
      <c r="G71" s="39">
        <v>2.0499999999999998</v>
      </c>
      <c r="H71" s="39">
        <v>3.01</v>
      </c>
      <c r="I71" s="39">
        <v>2.0099999999999998</v>
      </c>
      <c r="J71" s="39">
        <v>3.01</v>
      </c>
      <c r="K71" s="39">
        <v>5.64</v>
      </c>
      <c r="L71" s="39">
        <v>99.9</v>
      </c>
      <c r="M71" s="39">
        <v>4.74</v>
      </c>
      <c r="N71" s="39">
        <v>89.1</v>
      </c>
      <c r="O71" s="39"/>
      <c r="P71" s="39"/>
      <c r="Q71" s="39">
        <v>4.17</v>
      </c>
      <c r="R71" s="39"/>
      <c r="S71" s="45">
        <f t="shared" si="1"/>
        <v>1989</v>
      </c>
    </row>
    <row r="72" spans="1:19">
      <c r="A72" s="45">
        <v>33054</v>
      </c>
      <c r="B72" s="39">
        <v>1.71</v>
      </c>
      <c r="C72" s="39">
        <v>1.94</v>
      </c>
      <c r="D72" s="39">
        <v>1.91</v>
      </c>
      <c r="E72" s="39">
        <v>2.4700000000000002</v>
      </c>
      <c r="F72" s="39">
        <v>3.1</v>
      </c>
      <c r="G72" s="39">
        <v>2.31</v>
      </c>
      <c r="H72" s="39">
        <v>3.59</v>
      </c>
      <c r="I72" s="39">
        <v>1.95</v>
      </c>
      <c r="J72" s="39">
        <v>3.03</v>
      </c>
      <c r="K72" s="39">
        <v>5.8</v>
      </c>
      <c r="L72" s="39">
        <v>99.2</v>
      </c>
      <c r="M72" s="39">
        <v>4.83</v>
      </c>
      <c r="N72" s="39">
        <v>86.6</v>
      </c>
      <c r="O72" s="39"/>
      <c r="P72" s="39"/>
      <c r="Q72" s="39">
        <v>3.39</v>
      </c>
      <c r="R72" s="39"/>
      <c r="S72" s="45">
        <f t="shared" si="1"/>
        <v>1990</v>
      </c>
    </row>
    <row r="73" spans="1:19">
      <c r="A73" s="45">
        <v>33419</v>
      </c>
      <c r="B73" s="39">
        <v>1.64</v>
      </c>
      <c r="C73" s="39">
        <v>1.83</v>
      </c>
      <c r="D73" s="39">
        <v>1.81</v>
      </c>
      <c r="E73" s="39">
        <v>2.36</v>
      </c>
      <c r="F73" s="39">
        <v>2.59</v>
      </c>
      <c r="G73" s="39">
        <v>1.79</v>
      </c>
      <c r="H73" s="39">
        <v>3.71</v>
      </c>
      <c r="I73" s="39">
        <v>1.87</v>
      </c>
      <c r="J73" s="39">
        <v>2.9</v>
      </c>
      <c r="K73" s="39">
        <v>5.82</v>
      </c>
      <c r="L73" s="39">
        <v>99.2</v>
      </c>
      <c r="M73" s="39">
        <v>4.8099999999999996</v>
      </c>
      <c r="N73" s="39">
        <v>85.1</v>
      </c>
      <c r="O73" s="39"/>
      <c r="P73" s="39"/>
      <c r="Q73" s="39">
        <v>3.96</v>
      </c>
      <c r="R73" s="39"/>
      <c r="S73" s="45">
        <f t="shared" si="1"/>
        <v>1991</v>
      </c>
    </row>
    <row r="74" spans="1:19">
      <c r="A74" s="45">
        <v>33785</v>
      </c>
      <c r="B74" s="39">
        <v>1.74</v>
      </c>
      <c r="C74" s="39">
        <v>1.85</v>
      </c>
      <c r="D74" s="39">
        <v>1.84</v>
      </c>
      <c r="E74" s="39">
        <v>2.54</v>
      </c>
      <c r="F74" s="39">
        <v>2.25</v>
      </c>
      <c r="G74" s="39">
        <v>1.88</v>
      </c>
      <c r="H74" s="39">
        <v>3.43</v>
      </c>
      <c r="I74" s="39">
        <v>2.0699999999999998</v>
      </c>
      <c r="J74" s="39">
        <v>3.01</v>
      </c>
      <c r="K74" s="39">
        <v>5.89</v>
      </c>
      <c r="L74" s="39">
        <v>99.1</v>
      </c>
      <c r="M74" s="39">
        <v>4.88</v>
      </c>
      <c r="N74" s="39">
        <v>83.2</v>
      </c>
      <c r="O74" s="39"/>
      <c r="P74" s="39"/>
      <c r="Q74" s="39">
        <v>4.05</v>
      </c>
      <c r="R74" s="39"/>
      <c r="S74" s="45">
        <f t="shared" si="1"/>
        <v>1992</v>
      </c>
    </row>
    <row r="75" spans="1:19">
      <c r="A75" s="45">
        <v>34150</v>
      </c>
      <c r="B75" s="39">
        <v>2.04</v>
      </c>
      <c r="C75" s="39">
        <v>2.0299999999999998</v>
      </c>
      <c r="D75" s="39">
        <v>2.02</v>
      </c>
      <c r="E75" s="39">
        <v>2.2000000000000002</v>
      </c>
      <c r="F75" s="39">
        <v>2.59</v>
      </c>
      <c r="G75" s="39">
        <v>2.08</v>
      </c>
      <c r="H75" s="39">
        <v>3.34</v>
      </c>
      <c r="I75" s="39">
        <v>1.97</v>
      </c>
      <c r="J75" s="39">
        <v>3.21</v>
      </c>
      <c r="K75" s="39">
        <v>6.16</v>
      </c>
      <c r="L75" s="39">
        <v>99.1</v>
      </c>
      <c r="M75" s="39">
        <v>5.22</v>
      </c>
      <c r="N75" s="39">
        <v>83.9</v>
      </c>
      <c r="O75" s="39"/>
      <c r="P75" s="39"/>
      <c r="Q75" s="39">
        <v>4.2699999999999996</v>
      </c>
      <c r="R75" s="39"/>
      <c r="S75" s="45">
        <f t="shared" si="1"/>
        <v>1993</v>
      </c>
    </row>
    <row r="76" spans="1:19">
      <c r="A76" s="45">
        <v>34515</v>
      </c>
      <c r="B76" s="39">
        <v>1.85</v>
      </c>
      <c r="C76" s="39">
        <v>1.87</v>
      </c>
      <c r="D76" s="39">
        <v>1.86</v>
      </c>
      <c r="E76" s="39">
        <v>2.2799999999999998</v>
      </c>
      <c r="F76" s="39">
        <v>2.5</v>
      </c>
      <c r="G76" s="39">
        <v>2.08</v>
      </c>
      <c r="H76" s="39">
        <v>3.18</v>
      </c>
      <c r="I76" s="39">
        <v>1.7</v>
      </c>
      <c r="J76" s="39">
        <v>3.07</v>
      </c>
      <c r="K76" s="39">
        <v>6.41</v>
      </c>
      <c r="L76" s="39">
        <v>99.1</v>
      </c>
      <c r="M76" s="39">
        <v>5.44</v>
      </c>
      <c r="N76" s="39">
        <v>79.3</v>
      </c>
      <c r="O76" s="39"/>
      <c r="P76" s="39"/>
      <c r="Q76" s="39">
        <v>4.1100000000000003</v>
      </c>
      <c r="R76" s="39"/>
      <c r="S76" s="45">
        <f t="shared" si="1"/>
        <v>1994</v>
      </c>
    </row>
    <row r="77" spans="1:19">
      <c r="A77" s="45">
        <v>34880</v>
      </c>
      <c r="B77" s="39">
        <v>1.55</v>
      </c>
      <c r="C77" s="39">
        <v>1.49</v>
      </c>
      <c r="D77" s="39">
        <v>1.48</v>
      </c>
      <c r="E77" s="39">
        <v>2.2999999999999998</v>
      </c>
      <c r="F77" s="39">
        <v>2.39</v>
      </c>
      <c r="G77" s="39">
        <v>1.64</v>
      </c>
      <c r="H77" s="39">
        <v>3.41</v>
      </c>
      <c r="I77" s="39">
        <v>1.49</v>
      </c>
      <c r="J77" s="39">
        <v>2.78</v>
      </c>
      <c r="K77" s="39">
        <v>6.06</v>
      </c>
      <c r="L77" s="39">
        <v>99</v>
      </c>
      <c r="M77" s="39">
        <v>5.05</v>
      </c>
      <c r="N77" s="39">
        <v>76.7</v>
      </c>
      <c r="O77" s="39"/>
      <c r="P77" s="39"/>
      <c r="Q77" s="39">
        <v>3.98</v>
      </c>
      <c r="R77" s="39"/>
      <c r="S77" s="45">
        <f t="shared" si="1"/>
        <v>1995</v>
      </c>
    </row>
    <row r="78" spans="1:19">
      <c r="A78" s="45">
        <v>35246</v>
      </c>
      <c r="B78" s="39">
        <v>2.17</v>
      </c>
      <c r="C78" s="39">
        <v>1.97</v>
      </c>
      <c r="D78" s="39">
        <v>1.96</v>
      </c>
      <c r="E78" s="39">
        <v>2.8</v>
      </c>
      <c r="F78" s="39">
        <v>2.97</v>
      </c>
      <c r="G78" s="39">
        <v>2.4500000000000002</v>
      </c>
      <c r="H78" s="39">
        <v>3.65</v>
      </c>
      <c r="I78" s="39">
        <v>2.27</v>
      </c>
      <c r="J78" s="39">
        <v>3.27</v>
      </c>
      <c r="K78" s="39">
        <v>6.34</v>
      </c>
      <c r="L78" s="39">
        <v>99</v>
      </c>
      <c r="M78" s="39">
        <v>5.4</v>
      </c>
      <c r="N78" s="39">
        <v>77.599999999999994</v>
      </c>
      <c r="O78" s="39"/>
      <c r="P78" s="39"/>
      <c r="Q78" s="39">
        <v>4.34</v>
      </c>
      <c r="R78" s="39"/>
      <c r="S78" s="45">
        <f t="shared" si="1"/>
        <v>1996</v>
      </c>
    </row>
    <row r="79" spans="1:19">
      <c r="A79" s="45">
        <v>35611</v>
      </c>
      <c r="B79" s="39">
        <v>2.3199999999999998</v>
      </c>
      <c r="C79" s="39">
        <v>2.17</v>
      </c>
      <c r="D79" s="39">
        <v>2.15</v>
      </c>
      <c r="E79" s="39">
        <v>2.74</v>
      </c>
      <c r="F79" s="39">
        <v>3.02</v>
      </c>
      <c r="G79" s="39">
        <v>2.4900000000000002</v>
      </c>
      <c r="H79" s="39">
        <v>3.83</v>
      </c>
      <c r="I79" s="39">
        <v>2.29</v>
      </c>
      <c r="J79" s="39">
        <v>3.66</v>
      </c>
      <c r="K79" s="39">
        <v>6.94</v>
      </c>
      <c r="L79" s="39">
        <v>98.8</v>
      </c>
      <c r="M79" s="39">
        <v>5.8</v>
      </c>
      <c r="N79" s="39">
        <v>70.8</v>
      </c>
      <c r="O79" s="39">
        <v>3.59</v>
      </c>
      <c r="P79" s="39">
        <v>18.100000000000001</v>
      </c>
      <c r="Q79" s="39">
        <v>4.4400000000000004</v>
      </c>
      <c r="R79" s="39">
        <v>2.78</v>
      </c>
      <c r="S79" s="45">
        <f t="shared" si="1"/>
        <v>1997</v>
      </c>
    </row>
    <row r="80" spans="1:19">
      <c r="A80" s="45">
        <v>35976</v>
      </c>
      <c r="B80" s="39">
        <v>1.96</v>
      </c>
      <c r="C80" s="39">
        <v>1.97</v>
      </c>
      <c r="D80" s="39">
        <v>1.95</v>
      </c>
      <c r="E80" s="39">
        <v>2.63</v>
      </c>
      <c r="F80" s="39">
        <v>2.4500000000000002</v>
      </c>
      <c r="G80" s="39">
        <v>2.13</v>
      </c>
      <c r="H80" s="39">
        <v>2.91</v>
      </c>
      <c r="I80" s="39">
        <v>2.0099999999999998</v>
      </c>
      <c r="J80" s="39">
        <v>3.07</v>
      </c>
      <c r="K80" s="39">
        <v>6.82</v>
      </c>
      <c r="L80" s="39">
        <v>97.7</v>
      </c>
      <c r="M80" s="39">
        <v>5.48</v>
      </c>
      <c r="N80" s="39">
        <v>67</v>
      </c>
      <c r="O80" s="39">
        <v>3.14</v>
      </c>
      <c r="P80" s="39">
        <v>16.100000000000001</v>
      </c>
      <c r="Q80" s="39">
        <v>4.59</v>
      </c>
      <c r="R80" s="39">
        <v>2.4</v>
      </c>
      <c r="S80" s="45">
        <f t="shared" si="1"/>
        <v>1998</v>
      </c>
    </row>
    <row r="81" spans="1:19">
      <c r="A81" s="45">
        <v>36341</v>
      </c>
      <c r="B81" s="39">
        <v>2.19</v>
      </c>
      <c r="C81" s="39">
        <v>2.2400000000000002</v>
      </c>
      <c r="D81" s="39">
        <v>2.23</v>
      </c>
      <c r="E81" s="39">
        <v>2.4700000000000002</v>
      </c>
      <c r="F81" s="39">
        <v>2.61</v>
      </c>
      <c r="G81" s="39">
        <v>2.2999999999999998</v>
      </c>
      <c r="H81" s="39">
        <v>3.1</v>
      </c>
      <c r="I81" s="39">
        <v>1.88</v>
      </c>
      <c r="J81" s="39">
        <v>3.1</v>
      </c>
      <c r="K81" s="39">
        <v>6.69</v>
      </c>
      <c r="L81" s="39">
        <v>95.2</v>
      </c>
      <c r="M81" s="39">
        <v>5.33</v>
      </c>
      <c r="N81" s="39">
        <v>66.099999999999994</v>
      </c>
      <c r="O81" s="39">
        <v>3.12</v>
      </c>
      <c r="P81" s="39">
        <v>18.8</v>
      </c>
      <c r="Q81" s="39">
        <v>4.34</v>
      </c>
      <c r="R81" s="39">
        <v>2.62</v>
      </c>
      <c r="S81" s="45">
        <f t="shared" si="1"/>
        <v>1999</v>
      </c>
    </row>
    <row r="82" spans="1:19">
      <c r="A82" s="45">
        <v>36707</v>
      </c>
      <c r="B82" s="39">
        <v>3.68</v>
      </c>
      <c r="C82" s="39">
        <v>3.95</v>
      </c>
      <c r="D82" s="39">
        <v>3.98</v>
      </c>
      <c r="E82" s="39">
        <v>3.5</v>
      </c>
      <c r="F82" s="39">
        <v>4.0999999999999996</v>
      </c>
      <c r="G82" s="39">
        <v>4.0199999999999996</v>
      </c>
      <c r="H82" s="39">
        <v>4.32</v>
      </c>
      <c r="I82" s="39">
        <v>2.97</v>
      </c>
      <c r="J82" s="39">
        <v>4.62</v>
      </c>
      <c r="K82" s="39">
        <v>7.76</v>
      </c>
      <c r="L82" s="39">
        <v>92.6</v>
      </c>
      <c r="M82" s="39">
        <v>6.59</v>
      </c>
      <c r="N82" s="39">
        <v>63.9</v>
      </c>
      <c r="O82" s="39">
        <v>4.45</v>
      </c>
      <c r="P82" s="39">
        <v>19.8</v>
      </c>
      <c r="Q82" s="39">
        <v>5.54</v>
      </c>
      <c r="R82" s="39">
        <v>4.38</v>
      </c>
      <c r="S82" s="45">
        <f t="shared" si="1"/>
        <v>2000</v>
      </c>
    </row>
    <row r="83" spans="1:19">
      <c r="A83" s="45">
        <v>37072</v>
      </c>
      <c r="B83" s="39">
        <v>4</v>
      </c>
      <c r="C83" s="39">
        <v>4.43</v>
      </c>
      <c r="D83" s="39">
        <v>4.4400000000000004</v>
      </c>
      <c r="E83" s="39">
        <v>4.3499999999999996</v>
      </c>
      <c r="F83" s="39">
        <v>4.1900000000000004</v>
      </c>
      <c r="G83" s="39">
        <v>4.1399999999999997</v>
      </c>
      <c r="H83" s="39">
        <v>4.4000000000000004</v>
      </c>
      <c r="I83" s="39">
        <v>3.55</v>
      </c>
      <c r="J83" s="39">
        <v>5.72</v>
      </c>
      <c r="K83" s="39">
        <v>9.6300000000000008</v>
      </c>
      <c r="L83" s="39">
        <v>92.4</v>
      </c>
      <c r="M83" s="39">
        <v>8.43</v>
      </c>
      <c r="N83" s="39">
        <v>66</v>
      </c>
      <c r="O83" s="39">
        <v>5.24</v>
      </c>
      <c r="P83" s="39">
        <v>20.8</v>
      </c>
      <c r="Q83" s="39">
        <v>6.6</v>
      </c>
      <c r="R83" s="39">
        <v>4.6100000000000003</v>
      </c>
      <c r="S83" s="45">
        <f t="shared" si="1"/>
        <v>2001</v>
      </c>
    </row>
    <row r="84" spans="1:19">
      <c r="A84" s="45">
        <v>37437</v>
      </c>
      <c r="B84" s="39">
        <v>2.95</v>
      </c>
      <c r="C84" s="39">
        <v>3.15</v>
      </c>
      <c r="D84" s="39">
        <v>3.13</v>
      </c>
      <c r="E84" s="39">
        <v>3.41</v>
      </c>
      <c r="F84" s="39">
        <v>3.41</v>
      </c>
      <c r="G84" s="39">
        <v>3.32</v>
      </c>
      <c r="H84" s="39">
        <v>4.08</v>
      </c>
      <c r="I84" s="39"/>
      <c r="J84" s="39">
        <v>4.12</v>
      </c>
      <c r="K84" s="39">
        <v>7.89</v>
      </c>
      <c r="L84" s="39">
        <v>97.9</v>
      </c>
      <c r="M84" s="39">
        <v>6.63</v>
      </c>
      <c r="N84" s="39">
        <v>77.400000000000006</v>
      </c>
      <c r="O84" s="39">
        <v>4.0199999999999996</v>
      </c>
      <c r="P84" s="39">
        <v>22.7</v>
      </c>
      <c r="Q84" s="39">
        <v>5.0999999999999996</v>
      </c>
      <c r="R84" s="39">
        <v>3.68</v>
      </c>
      <c r="S84" s="45">
        <f t="shared" si="1"/>
        <v>2002</v>
      </c>
    </row>
    <row r="85" spans="1:19">
      <c r="A85" s="45">
        <v>37802</v>
      </c>
      <c r="B85" s="39">
        <v>4.88</v>
      </c>
      <c r="C85" s="39">
        <v>5.17</v>
      </c>
      <c r="D85" s="39">
        <v>5.23</v>
      </c>
      <c r="E85" s="39">
        <v>4.79</v>
      </c>
      <c r="F85" s="39">
        <v>5.54</v>
      </c>
      <c r="G85" s="39">
        <v>5.66</v>
      </c>
      <c r="H85" s="39">
        <v>4.47</v>
      </c>
      <c r="I85" s="39"/>
      <c r="J85" s="39">
        <v>5.85</v>
      </c>
      <c r="K85" s="39">
        <v>9.6300000000000008</v>
      </c>
      <c r="L85" s="39">
        <v>97.5</v>
      </c>
      <c r="M85" s="39">
        <v>8.4</v>
      </c>
      <c r="N85" s="39">
        <v>78.2</v>
      </c>
      <c r="O85" s="39">
        <v>5.89</v>
      </c>
      <c r="P85" s="39">
        <v>22.1</v>
      </c>
      <c r="Q85" s="39">
        <v>6.19</v>
      </c>
      <c r="R85" s="39">
        <v>5.57</v>
      </c>
      <c r="S85" s="45">
        <f t="shared" si="1"/>
        <v>2003</v>
      </c>
    </row>
    <row r="86" spans="1:19">
      <c r="A86" s="45">
        <v>38168</v>
      </c>
      <c r="B86" s="39">
        <v>5.46</v>
      </c>
      <c r="C86" s="39">
        <v>5.81</v>
      </c>
      <c r="D86" s="39">
        <v>5.8</v>
      </c>
      <c r="E86" s="39">
        <v>5.82</v>
      </c>
      <c r="F86" s="39">
        <v>6.09</v>
      </c>
      <c r="G86" s="39">
        <v>6.18</v>
      </c>
      <c r="H86" s="39">
        <v>4.96</v>
      </c>
      <c r="I86" s="39"/>
      <c r="J86" s="39">
        <v>6.65</v>
      </c>
      <c r="K86" s="39">
        <v>10.75</v>
      </c>
      <c r="L86" s="39">
        <v>97.7</v>
      </c>
      <c r="M86" s="39">
        <v>9.43</v>
      </c>
      <c r="N86" s="39">
        <v>78</v>
      </c>
      <c r="O86" s="39">
        <v>6.53</v>
      </c>
      <c r="P86" s="39">
        <v>23.6</v>
      </c>
      <c r="Q86" s="39">
        <v>7.16</v>
      </c>
      <c r="R86" s="39">
        <v>6.11</v>
      </c>
      <c r="S86" s="45">
        <f t="shared" si="1"/>
        <v>2004</v>
      </c>
    </row>
    <row r="87" spans="1:19">
      <c r="A87" s="45">
        <v>38533</v>
      </c>
      <c r="B87" s="39">
        <v>7.33</v>
      </c>
      <c r="C87" s="39">
        <v>8.1199999999999992</v>
      </c>
      <c r="D87" s="39">
        <v>8.09</v>
      </c>
      <c r="E87" s="39">
        <v>8.26</v>
      </c>
      <c r="F87" s="39">
        <v>7.59</v>
      </c>
      <c r="G87" s="39">
        <v>7.77</v>
      </c>
      <c r="H87" s="39">
        <v>5.79</v>
      </c>
      <c r="I87" s="39"/>
      <c r="J87" s="39">
        <v>8.67</v>
      </c>
      <c r="K87" s="39">
        <v>12.7</v>
      </c>
      <c r="L87" s="39">
        <v>98.1</v>
      </c>
      <c r="M87" s="39">
        <v>11.34</v>
      </c>
      <c r="N87" s="39">
        <v>82.1</v>
      </c>
      <c r="O87" s="39">
        <v>8.56</v>
      </c>
      <c r="P87" s="39">
        <v>24</v>
      </c>
      <c r="Q87" s="39">
        <v>9.14</v>
      </c>
      <c r="R87" s="39">
        <v>8.4700000000000006</v>
      </c>
      <c r="S87" s="45">
        <f t="shared" si="1"/>
        <v>2005</v>
      </c>
    </row>
    <row r="88" spans="1:19">
      <c r="A88" s="45">
        <v>38898</v>
      </c>
      <c r="B88" s="39">
        <v>6.39</v>
      </c>
      <c r="C88" s="39">
        <v>6.88</v>
      </c>
      <c r="D88" s="39">
        <v>6.83</v>
      </c>
      <c r="E88" s="39">
        <v>7.19</v>
      </c>
      <c r="F88" s="39">
        <v>6.83</v>
      </c>
      <c r="G88" s="39">
        <v>6.9</v>
      </c>
      <c r="H88" s="39">
        <v>6.02</v>
      </c>
      <c r="I88" s="39"/>
      <c r="J88" s="39">
        <v>8.61</v>
      </c>
      <c r="K88" s="39">
        <v>13.73</v>
      </c>
      <c r="L88" s="39">
        <v>98.1</v>
      </c>
      <c r="M88" s="39">
        <v>12</v>
      </c>
      <c r="N88" s="39">
        <v>80.8</v>
      </c>
      <c r="O88" s="39">
        <v>7.87</v>
      </c>
      <c r="P88" s="39">
        <v>23.4</v>
      </c>
      <c r="Q88" s="39">
        <v>8.7200000000000006</v>
      </c>
      <c r="R88" s="39">
        <v>7.11</v>
      </c>
      <c r="S88" s="45">
        <f t="shared" si="1"/>
        <v>2006</v>
      </c>
    </row>
    <row r="89" spans="1:19">
      <c r="A89" s="45">
        <v>39263</v>
      </c>
      <c r="B89" s="39">
        <v>6.25</v>
      </c>
      <c r="C89" s="39">
        <v>6.87</v>
      </c>
      <c r="D89" s="39">
        <v>6.83</v>
      </c>
      <c r="E89" s="39">
        <v>7.07</v>
      </c>
      <c r="F89" s="39">
        <v>6.92</v>
      </c>
      <c r="G89" s="39">
        <v>6.96</v>
      </c>
      <c r="H89" s="39">
        <v>6.23</v>
      </c>
      <c r="I89" s="39"/>
      <c r="J89" s="39">
        <v>8.16</v>
      </c>
      <c r="K89" s="39">
        <v>13.08</v>
      </c>
      <c r="L89" s="39">
        <v>98</v>
      </c>
      <c r="M89" s="39">
        <v>11.34</v>
      </c>
      <c r="N89" s="39">
        <v>80.400000000000006</v>
      </c>
      <c r="O89" s="39">
        <v>7.68</v>
      </c>
      <c r="P89" s="39">
        <v>22.2</v>
      </c>
      <c r="Q89" s="39">
        <v>8.5</v>
      </c>
      <c r="R89" s="39">
        <v>7.31</v>
      </c>
      <c r="S89" s="45">
        <f t="shared" si="1"/>
        <v>2007</v>
      </c>
    </row>
    <row r="90" spans="1:19">
      <c r="A90" s="45">
        <v>39629</v>
      </c>
      <c r="B90" s="39">
        <v>7.97</v>
      </c>
      <c r="C90" s="39">
        <v>8.6999999999999993</v>
      </c>
      <c r="D90" s="39">
        <v>8.57</v>
      </c>
      <c r="E90" s="39">
        <v>10.029999999999999</v>
      </c>
      <c r="F90" s="39">
        <v>8.58</v>
      </c>
      <c r="G90" s="39">
        <v>8.6199999999999992</v>
      </c>
      <c r="H90" s="39">
        <v>7.69</v>
      </c>
      <c r="I90" s="39"/>
      <c r="J90" s="39">
        <v>9.18</v>
      </c>
      <c r="K90" s="39">
        <v>13.89</v>
      </c>
      <c r="L90" s="39">
        <v>97.5</v>
      </c>
      <c r="M90" s="39">
        <v>12.23</v>
      </c>
      <c r="N90" s="39">
        <v>79.7</v>
      </c>
      <c r="O90" s="39">
        <v>9.65</v>
      </c>
      <c r="P90" s="39">
        <v>20.399999999999999</v>
      </c>
      <c r="Q90" s="39">
        <v>11.75</v>
      </c>
      <c r="R90" s="39">
        <v>9.26</v>
      </c>
      <c r="S90" s="45">
        <f t="shared" si="1"/>
        <v>2008</v>
      </c>
    </row>
    <row r="91" spans="1:19">
      <c r="A91" s="45">
        <v>39994</v>
      </c>
      <c r="B91" s="39">
        <v>3.67</v>
      </c>
      <c r="C91" s="39">
        <v>4.1900000000000004</v>
      </c>
      <c r="D91" s="39">
        <v>4.13</v>
      </c>
      <c r="E91" s="39">
        <v>4.59</v>
      </c>
      <c r="F91" s="39">
        <v>4.47</v>
      </c>
      <c r="G91" s="39">
        <v>4.34</v>
      </c>
      <c r="H91" s="39">
        <v>8.4</v>
      </c>
      <c r="I91" s="39"/>
      <c r="J91" s="39">
        <v>6.48</v>
      </c>
      <c r="K91" s="39">
        <v>12.14</v>
      </c>
      <c r="L91" s="39">
        <v>97.4</v>
      </c>
      <c r="M91" s="39">
        <v>10.06</v>
      </c>
      <c r="N91" s="39">
        <v>77.8</v>
      </c>
      <c r="O91" s="39">
        <v>5.33</v>
      </c>
      <c r="P91" s="39">
        <v>18.8</v>
      </c>
      <c r="Q91" s="39">
        <v>8.1300000000000008</v>
      </c>
      <c r="R91" s="39">
        <v>4.93</v>
      </c>
      <c r="S91" s="45">
        <f t="shared" si="1"/>
        <v>2009</v>
      </c>
    </row>
    <row r="92" spans="1:19">
      <c r="A92" s="45">
        <v>40359</v>
      </c>
      <c r="B92" s="39">
        <v>4.4800000000000004</v>
      </c>
      <c r="C92" s="39">
        <v>4.5199999999999996</v>
      </c>
      <c r="D92" s="39">
        <v>4.46</v>
      </c>
      <c r="E92" s="39">
        <v>4.9400000000000004</v>
      </c>
      <c r="F92" s="39">
        <v>5.0199999999999996</v>
      </c>
      <c r="G92" s="39">
        <v>4.75</v>
      </c>
      <c r="H92" s="39">
        <v>9.5299999999999994</v>
      </c>
      <c r="I92" s="39"/>
      <c r="J92" s="39">
        <v>6.18</v>
      </c>
      <c r="K92" s="39">
        <v>11.39</v>
      </c>
      <c r="L92" s="39">
        <v>97.4</v>
      </c>
      <c r="M92" s="39">
        <v>9.4700000000000006</v>
      </c>
      <c r="N92" s="39">
        <v>77.5</v>
      </c>
      <c r="O92" s="39">
        <v>5.49</v>
      </c>
      <c r="P92" s="39">
        <v>18</v>
      </c>
      <c r="Q92" s="39">
        <v>6.25</v>
      </c>
      <c r="R92" s="39">
        <v>5.27</v>
      </c>
      <c r="S92" s="45">
        <f t="shared" si="1"/>
        <v>2010</v>
      </c>
    </row>
    <row r="93" spans="1:19">
      <c r="A93" s="45">
        <v>40724</v>
      </c>
      <c r="B93" s="39">
        <v>3.95</v>
      </c>
      <c r="C93" s="39">
        <v>4.24</v>
      </c>
      <c r="D93" s="39">
        <v>4.09</v>
      </c>
      <c r="E93" s="39">
        <v>5.63</v>
      </c>
      <c r="F93" s="39">
        <v>4.6399999999999997</v>
      </c>
      <c r="G93" s="39">
        <v>4.3499999999999996</v>
      </c>
      <c r="H93" s="39">
        <v>10.54</v>
      </c>
      <c r="I93" s="39"/>
      <c r="J93" s="39">
        <v>5.63</v>
      </c>
      <c r="K93" s="39">
        <v>11.03</v>
      </c>
      <c r="L93" s="39">
        <v>96.3</v>
      </c>
      <c r="M93" s="39">
        <v>8.91</v>
      </c>
      <c r="N93" s="39">
        <v>67.3</v>
      </c>
      <c r="O93" s="39">
        <v>5.13</v>
      </c>
      <c r="P93" s="39">
        <v>16.3</v>
      </c>
      <c r="Q93" s="39">
        <v>7.48</v>
      </c>
      <c r="R93" s="39">
        <v>4.8899999999999997</v>
      </c>
      <c r="S93" s="45">
        <f t="shared" si="1"/>
        <v>2011</v>
      </c>
    </row>
    <row r="94" spans="1:19">
      <c r="A94" s="45">
        <v>41090</v>
      </c>
      <c r="B94" s="39">
        <v>2.66</v>
      </c>
      <c r="C94" s="39">
        <v>2.88</v>
      </c>
      <c r="D94" s="39">
        <v>2.79</v>
      </c>
      <c r="E94" s="39">
        <v>4.2699999999999996</v>
      </c>
      <c r="F94" s="39">
        <v>3.25</v>
      </c>
      <c r="G94" s="39">
        <v>3.08</v>
      </c>
      <c r="H94" s="39">
        <v>12.82</v>
      </c>
      <c r="I94" s="39"/>
      <c r="J94" s="39">
        <v>4.7300000000000004</v>
      </c>
      <c r="K94" s="39">
        <v>10.65</v>
      </c>
      <c r="L94" s="39">
        <v>95.8</v>
      </c>
      <c r="M94" s="39">
        <v>8.1</v>
      </c>
      <c r="N94" s="39">
        <v>65.2</v>
      </c>
      <c r="O94" s="39">
        <v>3.88</v>
      </c>
      <c r="P94" s="39">
        <v>16.2</v>
      </c>
      <c r="Q94" s="39">
        <v>8.0399999999999991</v>
      </c>
      <c r="R94" s="39">
        <v>3.54</v>
      </c>
      <c r="S94" s="45">
        <f t="shared" si="1"/>
        <v>2012</v>
      </c>
    </row>
    <row r="95" spans="1:19">
      <c r="A95" s="45">
        <v>41455</v>
      </c>
      <c r="B95" s="39"/>
      <c r="C95" s="39">
        <v>3.83</v>
      </c>
      <c r="D95" s="39">
        <v>3.73</v>
      </c>
      <c r="E95" s="39">
        <v>6.8</v>
      </c>
      <c r="F95" s="39">
        <v>4.08</v>
      </c>
      <c r="G95" s="39">
        <v>4.0599999999999996</v>
      </c>
      <c r="H95" s="39">
        <v>13.36</v>
      </c>
      <c r="I95" s="39"/>
      <c r="J95" s="39">
        <v>4.88</v>
      </c>
      <c r="K95" s="39">
        <v>10.32</v>
      </c>
      <c r="L95" s="39">
        <v>95.7</v>
      </c>
      <c r="M95" s="39">
        <v>8.08</v>
      </c>
      <c r="N95" s="39">
        <v>65.8</v>
      </c>
      <c r="O95" s="39">
        <v>4.6399999999999997</v>
      </c>
      <c r="P95" s="39">
        <v>16.600000000000001</v>
      </c>
      <c r="Q95" s="39"/>
      <c r="R95" s="39">
        <v>4.49</v>
      </c>
      <c r="S95" s="45">
        <f t="shared" si="1"/>
        <v>2013</v>
      </c>
    </row>
    <row r="96" spans="1:19">
      <c r="A96" s="45">
        <v>41820</v>
      </c>
      <c r="B96" s="39"/>
      <c r="C96" s="39">
        <v>5.3</v>
      </c>
      <c r="D96" s="39">
        <v>5.21</v>
      </c>
      <c r="E96" s="39">
        <v>8.85</v>
      </c>
      <c r="F96" s="39">
        <v>5.51</v>
      </c>
      <c r="G96" s="39">
        <v>5.4</v>
      </c>
      <c r="H96" s="39">
        <v>15.66</v>
      </c>
      <c r="I96" s="39"/>
      <c r="J96" s="39">
        <v>5.71</v>
      </c>
      <c r="K96" s="39">
        <v>10.97</v>
      </c>
      <c r="L96" s="39">
        <v>95.5</v>
      </c>
      <c r="M96" s="39">
        <v>8.9</v>
      </c>
      <c r="N96" s="39">
        <v>65.8</v>
      </c>
      <c r="O96" s="39">
        <v>5.62</v>
      </c>
      <c r="P96" s="39">
        <v>15.9</v>
      </c>
      <c r="Q96" s="39"/>
      <c r="R96" s="39">
        <v>5.19</v>
      </c>
      <c r="S96" s="45">
        <f t="shared" si="1"/>
        <v>2014</v>
      </c>
    </row>
    <row r="97" spans="1:19">
      <c r="A97" s="45">
        <v>42185</v>
      </c>
      <c r="B97" s="39"/>
      <c r="C97" s="39">
        <v>2.99</v>
      </c>
      <c r="D97" s="39">
        <v>2.84</v>
      </c>
      <c r="E97" s="39">
        <v>7.37</v>
      </c>
      <c r="F97" s="39">
        <v>3.07</v>
      </c>
      <c r="G97" s="39">
        <v>2.95</v>
      </c>
      <c r="H97" s="39">
        <v>10.92</v>
      </c>
      <c r="I97" s="39"/>
      <c r="J97" s="39">
        <v>4.26</v>
      </c>
      <c r="K97" s="39">
        <v>10.38</v>
      </c>
      <c r="L97" s="39">
        <v>95.6</v>
      </c>
      <c r="M97" s="39">
        <v>7.91</v>
      </c>
      <c r="N97" s="39">
        <v>65.7</v>
      </c>
      <c r="O97" s="39">
        <v>3.93</v>
      </c>
      <c r="P97" s="39">
        <v>14.8</v>
      </c>
      <c r="Q97" s="39"/>
      <c r="R97" s="39">
        <v>3.38</v>
      </c>
      <c r="S97" s="45">
        <f t="shared" si="1"/>
        <v>2015</v>
      </c>
    </row>
    <row r="98" spans="1:19">
      <c r="A98" s="45">
        <v>42551</v>
      </c>
      <c r="B98" s="39"/>
      <c r="C98" s="39">
        <v>2.2400000000000002</v>
      </c>
      <c r="D98" s="39">
        <v>2.1800000000000002</v>
      </c>
      <c r="E98" s="39">
        <v>4.07</v>
      </c>
      <c r="F98" s="39">
        <v>2.79</v>
      </c>
      <c r="G98" s="39">
        <v>2.63</v>
      </c>
      <c r="H98" s="39">
        <v>4.71</v>
      </c>
      <c r="I98" s="39"/>
      <c r="J98" s="39">
        <v>3.71</v>
      </c>
      <c r="K98" s="39">
        <v>10.050000000000001</v>
      </c>
      <c r="L98" s="39">
        <v>95.8</v>
      </c>
      <c r="M98" s="39">
        <v>7.28</v>
      </c>
      <c r="N98" s="39">
        <v>64.8</v>
      </c>
      <c r="O98" s="39">
        <v>3.51</v>
      </c>
      <c r="P98" s="39">
        <v>14.9</v>
      </c>
      <c r="Q98" s="39"/>
      <c r="R98" s="39">
        <v>2.99</v>
      </c>
      <c r="S98" s="45">
        <f t="shared" si="1"/>
        <v>2016</v>
      </c>
    </row>
    <row r="99" spans="1:19">
      <c r="A99" s="45">
        <v>42916</v>
      </c>
      <c r="B99" s="39"/>
      <c r="C99" s="39">
        <v>2.6</v>
      </c>
      <c r="D99" s="39">
        <v>2.5499999999999998</v>
      </c>
      <c r="E99" s="39">
        <v>4.58</v>
      </c>
      <c r="F99" s="39">
        <v>3.54</v>
      </c>
      <c r="G99" s="39">
        <v>3.2</v>
      </c>
      <c r="H99" s="39">
        <v>4.6900000000000004</v>
      </c>
      <c r="I99" s="39"/>
      <c r="J99" s="39">
        <v>4.16</v>
      </c>
      <c r="K99" s="39">
        <v>10.91</v>
      </c>
      <c r="L99" s="39">
        <v>95.9</v>
      </c>
      <c r="M99" s="39">
        <v>7.88</v>
      </c>
      <c r="N99" s="39">
        <v>65.400000000000006</v>
      </c>
      <c r="O99" s="39">
        <v>4.08</v>
      </c>
      <c r="P99" s="39">
        <v>14.8</v>
      </c>
      <c r="Q99" s="39"/>
      <c r="R99" s="39">
        <v>3.51</v>
      </c>
      <c r="S99" s="45">
        <f t="shared" si="1"/>
        <v>2017</v>
      </c>
    </row>
    <row r="100" spans="1:19">
      <c r="A100" s="45">
        <v>43281</v>
      </c>
      <c r="B100" s="39"/>
      <c r="C100" s="39">
        <v>2.69</v>
      </c>
      <c r="D100" s="39">
        <v>2.58</v>
      </c>
      <c r="E100" s="39">
        <v>6.56</v>
      </c>
      <c r="F100" s="39">
        <v>3.89</v>
      </c>
      <c r="G100" s="39">
        <v>3.34</v>
      </c>
      <c r="H100" s="39">
        <v>5.2</v>
      </c>
      <c r="I100" s="39"/>
      <c r="J100" s="39">
        <v>4.2300000000000004</v>
      </c>
      <c r="K100" s="39">
        <v>10.5</v>
      </c>
      <c r="L100" s="39">
        <v>96</v>
      </c>
      <c r="M100" s="39">
        <v>7.79</v>
      </c>
      <c r="N100" s="39">
        <v>65.8</v>
      </c>
      <c r="O100" s="39">
        <v>4.1900000000000004</v>
      </c>
      <c r="P100" s="39">
        <v>14.5</v>
      </c>
      <c r="Q100" s="39"/>
      <c r="R100" s="39">
        <v>3.68</v>
      </c>
      <c r="S100" s="45">
        <f t="shared" si="1"/>
        <v>2018</v>
      </c>
    </row>
    <row r="101" spans="1:19">
      <c r="A101" s="45">
        <v>43646</v>
      </c>
      <c r="B101" s="39"/>
      <c r="C101" s="39">
        <v>2.5499999999999998</v>
      </c>
      <c r="D101" s="39">
        <v>2.46</v>
      </c>
      <c r="E101" s="39">
        <v>7.44</v>
      </c>
      <c r="F101" s="39">
        <v>3.64</v>
      </c>
      <c r="G101" s="39">
        <v>2.64</v>
      </c>
      <c r="H101" s="39">
        <v>5.21</v>
      </c>
      <c r="I101" s="39"/>
      <c r="J101" s="39">
        <v>3.81</v>
      </c>
      <c r="K101" s="39">
        <v>10.51</v>
      </c>
      <c r="L101" s="39">
        <v>96.2</v>
      </c>
      <c r="M101" s="39">
        <v>7.61</v>
      </c>
      <c r="N101" s="39">
        <v>65.5</v>
      </c>
      <c r="O101" s="39">
        <v>3.9</v>
      </c>
      <c r="P101" s="39">
        <v>13</v>
      </c>
      <c r="Q101" s="39"/>
      <c r="R101" s="39">
        <v>2.99</v>
      </c>
      <c r="S101" s="45">
        <f t="shared" si="1"/>
        <v>2019</v>
      </c>
    </row>
    <row r="102" spans="1:19">
      <c r="A102" s="45">
        <v>44012</v>
      </c>
      <c r="B102" s="39"/>
      <c r="C102" s="39">
        <v>2.0699999999999998</v>
      </c>
      <c r="D102" s="39">
        <v>2.02</v>
      </c>
      <c r="E102" s="39">
        <v>4.5999999999999996</v>
      </c>
      <c r="F102" s="39">
        <v>3.7</v>
      </c>
      <c r="G102" s="39">
        <v>2.1</v>
      </c>
      <c r="H102" s="39">
        <v>5.64</v>
      </c>
      <c r="I102" s="39"/>
      <c r="J102" s="39">
        <v>3.43</v>
      </c>
      <c r="K102" s="39">
        <v>10.78</v>
      </c>
      <c r="L102" s="39">
        <v>96.3</v>
      </c>
      <c r="M102" s="39">
        <v>7.48</v>
      </c>
      <c r="N102" s="39">
        <v>64.599999999999994</v>
      </c>
      <c r="O102" s="39">
        <v>3.32</v>
      </c>
      <c r="P102" s="39">
        <v>13.2</v>
      </c>
      <c r="Q102" s="39"/>
      <c r="R102" s="39">
        <v>2.4900000000000002</v>
      </c>
      <c r="S102" s="45">
        <f t="shared" si="1"/>
        <v>2020</v>
      </c>
    </row>
    <row r="103" spans="1:19">
      <c r="A103" s="45">
        <v>44377</v>
      </c>
      <c r="B103" s="39"/>
      <c r="C103" s="39">
        <v>3.78</v>
      </c>
      <c r="D103" s="39">
        <v>3.72</v>
      </c>
      <c r="E103" s="39">
        <v>12.21</v>
      </c>
      <c r="F103" s="39">
        <v>6.38</v>
      </c>
      <c r="G103" s="39">
        <v>4.9400000000000004</v>
      </c>
      <c r="H103" s="39">
        <v>7.62</v>
      </c>
      <c r="I103" s="39"/>
      <c r="J103" s="39">
        <v>6.02</v>
      </c>
      <c r="K103" s="39">
        <v>12.18</v>
      </c>
      <c r="L103" s="39">
        <v>96.6</v>
      </c>
      <c r="M103" s="39">
        <v>8.7899999999999991</v>
      </c>
      <c r="N103" s="39">
        <v>65.099999999999994</v>
      </c>
      <c r="O103" s="39">
        <v>5.44</v>
      </c>
      <c r="P103" s="39">
        <v>13.4</v>
      </c>
      <c r="Q103" s="39"/>
      <c r="R103" s="39">
        <v>5.43</v>
      </c>
      <c r="S103" s="45">
        <f t="shared" si="1"/>
        <v>2021</v>
      </c>
    </row>
    <row r="104" spans="1:19">
      <c r="A104" s="45">
        <v>44742</v>
      </c>
      <c r="B104" s="39"/>
      <c r="C104" s="39">
        <v>6.33</v>
      </c>
      <c r="D104" s="39">
        <v>6.15</v>
      </c>
      <c r="E104" s="39">
        <v>28.51</v>
      </c>
      <c r="F104" s="39">
        <v>9.64</v>
      </c>
      <c r="G104" s="39">
        <v>6.34</v>
      </c>
      <c r="H104" s="39">
        <v>12.24</v>
      </c>
      <c r="I104" s="39"/>
      <c r="J104" s="39">
        <v>6.87</v>
      </c>
      <c r="K104" s="39">
        <v>14.75</v>
      </c>
      <c r="L104" s="39">
        <v>96.7</v>
      </c>
      <c r="M104" s="39">
        <v>11.32</v>
      </c>
      <c r="N104" s="39">
        <v>65.8</v>
      </c>
      <c r="O104" s="39">
        <v>7.69</v>
      </c>
      <c r="P104" s="39">
        <v>13.4</v>
      </c>
      <c r="Q104" s="39"/>
      <c r="R104" s="39">
        <v>7.51</v>
      </c>
      <c r="S104" s="45">
        <f t="shared" si="1"/>
        <v>2022</v>
      </c>
    </row>
    <row r="105" spans="1:19">
      <c r="A105" s="45">
        <v>45107</v>
      </c>
      <c r="B105" s="39"/>
      <c r="C105" s="39">
        <v>3.32</v>
      </c>
      <c r="D105" s="39">
        <v>3.23</v>
      </c>
      <c r="E105" s="39">
        <v>19.63</v>
      </c>
      <c r="F105" s="39">
        <v>5.41</v>
      </c>
      <c r="G105" s="39">
        <v>2.54</v>
      </c>
      <c r="H105" s="39">
        <v>7.57</v>
      </c>
      <c r="I105" s="39"/>
      <c r="J105" s="39">
        <v>5.56</v>
      </c>
      <c r="K105" s="39">
        <v>15.39</v>
      </c>
      <c r="L105" s="39">
        <v>96.9</v>
      </c>
      <c r="M105" s="39">
        <v>11.07</v>
      </c>
      <c r="N105" s="39">
        <v>65.400000000000006</v>
      </c>
      <c r="O105" s="39">
        <v>4.53</v>
      </c>
      <c r="P105" s="39">
        <v>13.3</v>
      </c>
      <c r="Q105" s="39"/>
      <c r="R105" s="39">
        <v>3.5</v>
      </c>
      <c r="S105" s="45">
        <f t="shared" si="1"/>
        <v>2023</v>
      </c>
    </row>
    <row r="106" spans="1:19">
      <c r="A106" s="45">
        <v>45473</v>
      </c>
      <c r="B106" s="39"/>
      <c r="C106" s="39">
        <v>2.06</v>
      </c>
      <c r="D106" s="39">
        <v>2.0099999999999998</v>
      </c>
      <c r="E106" s="39">
        <v>12.19</v>
      </c>
      <c r="F106" s="39">
        <v>4.4800000000000004</v>
      </c>
      <c r="G106" s="39">
        <v>1.95</v>
      </c>
      <c r="H106" s="39">
        <v>6.41</v>
      </c>
      <c r="I106" s="39"/>
      <c r="J106" s="39">
        <v>4.25</v>
      </c>
      <c r="K106" s="39">
        <v>14.5</v>
      </c>
      <c r="L106" s="39">
        <v>97</v>
      </c>
      <c r="M106" s="39">
        <v>10.07</v>
      </c>
      <c r="N106" s="39">
        <v>63.3</v>
      </c>
      <c r="O106" s="39">
        <v>4.07</v>
      </c>
      <c r="P106" s="39">
        <v>13.7</v>
      </c>
      <c r="Q106" s="39"/>
      <c r="R106" s="39">
        <v>2.87</v>
      </c>
      <c r="S106" s="45">
        <f t="shared" si="1"/>
        <v>2024</v>
      </c>
    </row>
    <row r="107" spans="1:19">
      <c r="A107" s="159">
        <v>45838.534280162035</v>
      </c>
      <c r="J107">
        <v>4.8499999999999996</v>
      </c>
      <c r="K107">
        <v>15.34</v>
      </c>
      <c r="M107">
        <v>10.97</v>
      </c>
      <c r="O107">
        <v>5.23</v>
      </c>
      <c r="R107">
        <v>4.0199999999999996</v>
      </c>
      <c r="S107">
        <f>YEAR(A107)</f>
        <v>2025</v>
      </c>
    </row>
  </sheetData>
  <hyperlinks>
    <hyperlink ref="A1" location="Contents!A1" display="Back to Contents" xr:uid="{00000000-0004-0000-05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4287-CB60-4A45-9A70-2C1D5D585AD8}">
  <dimension ref="A1:D300"/>
  <sheetViews>
    <sheetView topLeftCell="A288" workbookViewId="0">
      <selection activeCell="C291" sqref="C291:D300"/>
    </sheetView>
  </sheetViews>
  <sheetFormatPr defaultRowHeight="15"/>
  <sheetData>
    <row r="1" spans="1:4" ht="15.75">
      <c r="A1" s="30" t="s">
        <v>478</v>
      </c>
      <c r="B1" s="31" t="s">
        <v>483</v>
      </c>
    </row>
    <row r="2" spans="1:4" ht="24.75">
      <c r="A2" s="32" t="s">
        <v>479</v>
      </c>
      <c r="B2" s="32" t="s">
        <v>484</v>
      </c>
    </row>
    <row r="3" spans="1:4" ht="102.75">
      <c r="A3" s="47" t="s">
        <v>481</v>
      </c>
      <c r="B3" s="46" t="s">
        <v>485</v>
      </c>
    </row>
    <row r="4" spans="1:4">
      <c r="A4" s="40">
        <v>36906</v>
      </c>
      <c r="B4" s="39">
        <v>2505011</v>
      </c>
      <c r="C4">
        <f>MONTH(A4)</f>
        <v>1</v>
      </c>
      <c r="D4">
        <f>YEAR(A4)</f>
        <v>2001</v>
      </c>
    </row>
    <row r="5" spans="1:4">
      <c r="A5" s="40">
        <v>36937</v>
      </c>
      <c r="B5" s="39">
        <v>2156873</v>
      </c>
      <c r="C5">
        <f t="shared" ref="C5:C68" si="0">MONTH(A5)</f>
        <v>2</v>
      </c>
      <c r="D5">
        <f t="shared" ref="D5:D68" si="1">YEAR(A5)</f>
        <v>2001</v>
      </c>
    </row>
    <row r="6" spans="1:4">
      <c r="A6" s="40">
        <v>36965</v>
      </c>
      <c r="B6" s="39">
        <v>2086568</v>
      </c>
      <c r="C6">
        <f t="shared" si="0"/>
        <v>3</v>
      </c>
      <c r="D6">
        <f t="shared" si="1"/>
        <v>2001</v>
      </c>
    </row>
    <row r="7" spans="1:4">
      <c r="A7" s="40">
        <v>36996</v>
      </c>
      <c r="B7" s="39">
        <v>1663832</v>
      </c>
      <c r="C7">
        <f t="shared" si="0"/>
        <v>4</v>
      </c>
      <c r="D7">
        <f t="shared" si="1"/>
        <v>2001</v>
      </c>
    </row>
    <row r="8" spans="1:4">
      <c r="A8" s="40">
        <v>37026</v>
      </c>
      <c r="B8" s="39">
        <v>1385163</v>
      </c>
      <c r="C8">
        <f t="shared" si="0"/>
        <v>5</v>
      </c>
      <c r="D8">
        <f t="shared" si="1"/>
        <v>2001</v>
      </c>
    </row>
    <row r="9" spans="1:4">
      <c r="A9" s="40">
        <v>37057</v>
      </c>
      <c r="B9" s="39">
        <v>1313119</v>
      </c>
      <c r="C9">
        <f t="shared" si="0"/>
        <v>6</v>
      </c>
      <c r="D9">
        <f t="shared" si="1"/>
        <v>2001</v>
      </c>
    </row>
    <row r="10" spans="1:4">
      <c r="A10" s="40">
        <v>37087</v>
      </c>
      <c r="B10" s="39">
        <v>1459919</v>
      </c>
      <c r="C10">
        <f t="shared" si="0"/>
        <v>7</v>
      </c>
      <c r="D10">
        <f t="shared" si="1"/>
        <v>2001</v>
      </c>
    </row>
    <row r="11" spans="1:4">
      <c r="A11" s="40">
        <v>37118</v>
      </c>
      <c r="B11" s="39">
        <v>1528483</v>
      </c>
      <c r="C11">
        <f t="shared" si="0"/>
        <v>8</v>
      </c>
      <c r="D11">
        <f t="shared" si="1"/>
        <v>2001</v>
      </c>
    </row>
    <row r="12" spans="1:4">
      <c r="A12" s="40">
        <v>37149</v>
      </c>
      <c r="B12" s="39">
        <v>1360871</v>
      </c>
      <c r="C12">
        <f t="shared" si="0"/>
        <v>9</v>
      </c>
      <c r="D12">
        <f t="shared" si="1"/>
        <v>2001</v>
      </c>
    </row>
    <row r="13" spans="1:4">
      <c r="A13" s="40">
        <v>37179</v>
      </c>
      <c r="B13" s="39">
        <v>1507428</v>
      </c>
      <c r="C13">
        <f t="shared" si="0"/>
        <v>10</v>
      </c>
      <c r="D13">
        <f t="shared" si="1"/>
        <v>2001</v>
      </c>
    </row>
    <row r="14" spans="1:4">
      <c r="A14" s="40">
        <v>37210</v>
      </c>
      <c r="B14" s="39">
        <v>1561970</v>
      </c>
      <c r="C14">
        <f t="shared" si="0"/>
        <v>11</v>
      </c>
      <c r="D14">
        <f t="shared" si="1"/>
        <v>2001</v>
      </c>
    </row>
    <row r="15" spans="1:4">
      <c r="A15" s="40">
        <v>37240</v>
      </c>
      <c r="B15" s="39">
        <v>1965873</v>
      </c>
      <c r="C15">
        <f t="shared" si="0"/>
        <v>12</v>
      </c>
      <c r="D15">
        <f t="shared" si="1"/>
        <v>2001</v>
      </c>
    </row>
    <row r="16" spans="1:4">
      <c r="A16" s="40">
        <v>37271</v>
      </c>
      <c r="B16" s="39">
        <v>2319273</v>
      </c>
      <c r="C16">
        <f t="shared" si="0"/>
        <v>1</v>
      </c>
      <c r="D16">
        <f t="shared" si="1"/>
        <v>2002</v>
      </c>
    </row>
    <row r="17" spans="1:4">
      <c r="A17" s="40">
        <v>37302</v>
      </c>
      <c r="B17" s="39">
        <v>2090786</v>
      </c>
      <c r="C17">
        <f t="shared" si="0"/>
        <v>2</v>
      </c>
      <c r="D17">
        <f t="shared" si="1"/>
        <v>2002</v>
      </c>
    </row>
    <row r="18" spans="1:4">
      <c r="A18" s="40">
        <v>37330</v>
      </c>
      <c r="B18" s="39">
        <v>2096915</v>
      </c>
      <c r="C18">
        <f t="shared" si="0"/>
        <v>3</v>
      </c>
      <c r="D18">
        <f t="shared" si="1"/>
        <v>2002</v>
      </c>
    </row>
    <row r="19" spans="1:4">
      <c r="A19" s="40">
        <v>37361</v>
      </c>
      <c r="B19" s="39">
        <v>1734549</v>
      </c>
      <c r="C19">
        <f t="shared" si="0"/>
        <v>4</v>
      </c>
      <c r="D19">
        <f t="shared" si="1"/>
        <v>2002</v>
      </c>
    </row>
    <row r="20" spans="1:4">
      <c r="A20" s="40">
        <v>37391</v>
      </c>
      <c r="B20" s="39">
        <v>1470504</v>
      </c>
      <c r="C20">
        <f t="shared" si="0"/>
        <v>5</v>
      </c>
      <c r="D20">
        <f t="shared" si="1"/>
        <v>2002</v>
      </c>
    </row>
    <row r="21" spans="1:4">
      <c r="A21" s="40">
        <v>37422</v>
      </c>
      <c r="B21" s="39">
        <v>1453967</v>
      </c>
      <c r="C21">
        <f t="shared" si="0"/>
        <v>6</v>
      </c>
      <c r="D21">
        <f t="shared" si="1"/>
        <v>2002</v>
      </c>
    </row>
    <row r="22" spans="1:4">
      <c r="A22" s="40">
        <v>37452</v>
      </c>
      <c r="B22" s="39">
        <v>1602849</v>
      </c>
      <c r="C22">
        <f t="shared" si="0"/>
        <v>7</v>
      </c>
      <c r="D22">
        <f t="shared" si="1"/>
        <v>2002</v>
      </c>
    </row>
    <row r="23" spans="1:4">
      <c r="A23" s="40">
        <v>37483</v>
      </c>
      <c r="B23" s="39">
        <v>1582079</v>
      </c>
      <c r="C23">
        <f t="shared" si="0"/>
        <v>8</v>
      </c>
      <c r="D23">
        <f t="shared" si="1"/>
        <v>2002</v>
      </c>
    </row>
    <row r="24" spans="1:4">
      <c r="A24" s="40">
        <v>37514</v>
      </c>
      <c r="B24" s="39">
        <v>1408599</v>
      </c>
      <c r="C24">
        <f t="shared" si="0"/>
        <v>9</v>
      </c>
      <c r="D24">
        <f t="shared" si="1"/>
        <v>2002</v>
      </c>
    </row>
    <row r="25" spans="1:4">
      <c r="A25" s="40">
        <v>37544</v>
      </c>
      <c r="B25" s="39">
        <v>1506936</v>
      </c>
      <c r="C25">
        <f t="shared" si="0"/>
        <v>10</v>
      </c>
      <c r="D25">
        <f t="shared" si="1"/>
        <v>2002</v>
      </c>
    </row>
    <row r="26" spans="1:4">
      <c r="A26" s="40">
        <v>37575</v>
      </c>
      <c r="B26" s="39">
        <v>1766395</v>
      </c>
      <c r="C26">
        <f t="shared" si="0"/>
        <v>11</v>
      </c>
      <c r="D26">
        <f t="shared" si="1"/>
        <v>2002</v>
      </c>
    </row>
    <row r="27" spans="1:4">
      <c r="A27" s="40">
        <v>37605</v>
      </c>
      <c r="B27" s="39">
        <v>2214167</v>
      </c>
      <c r="C27">
        <f t="shared" si="0"/>
        <v>12</v>
      </c>
      <c r="D27">
        <f t="shared" si="1"/>
        <v>2002</v>
      </c>
    </row>
    <row r="28" spans="1:4">
      <c r="A28" s="40">
        <v>37636</v>
      </c>
      <c r="B28" s="39">
        <v>2532736</v>
      </c>
      <c r="C28">
        <f t="shared" si="0"/>
        <v>1</v>
      </c>
      <c r="D28">
        <f t="shared" si="1"/>
        <v>2003</v>
      </c>
    </row>
    <row r="29" spans="1:4">
      <c r="A29" s="40">
        <v>37667</v>
      </c>
      <c r="B29" s="39">
        <v>2346489</v>
      </c>
      <c r="C29">
        <f t="shared" si="0"/>
        <v>2</v>
      </c>
      <c r="D29">
        <f t="shared" si="1"/>
        <v>2003</v>
      </c>
    </row>
    <row r="30" spans="1:4">
      <c r="A30" s="40">
        <v>37695</v>
      </c>
      <c r="B30" s="39">
        <v>2041522</v>
      </c>
      <c r="C30">
        <f t="shared" si="0"/>
        <v>3</v>
      </c>
      <c r="D30">
        <f t="shared" si="1"/>
        <v>2003</v>
      </c>
    </row>
    <row r="31" spans="1:4">
      <c r="A31" s="40">
        <v>37726</v>
      </c>
      <c r="B31" s="39">
        <v>1603853</v>
      </c>
      <c r="C31">
        <f t="shared" si="0"/>
        <v>4</v>
      </c>
      <c r="D31">
        <f t="shared" si="1"/>
        <v>2003</v>
      </c>
    </row>
    <row r="32" spans="1:4">
      <c r="A32" s="40">
        <v>37756</v>
      </c>
      <c r="B32" s="39">
        <v>1379497</v>
      </c>
      <c r="C32">
        <f t="shared" si="0"/>
        <v>5</v>
      </c>
      <c r="D32">
        <f t="shared" si="1"/>
        <v>2003</v>
      </c>
    </row>
    <row r="33" spans="1:4">
      <c r="A33" s="40">
        <v>37787</v>
      </c>
      <c r="B33" s="39">
        <v>1240196</v>
      </c>
      <c r="C33">
        <f t="shared" si="0"/>
        <v>6</v>
      </c>
      <c r="D33">
        <f t="shared" si="1"/>
        <v>2003</v>
      </c>
    </row>
    <row r="34" spans="1:4">
      <c r="A34" s="40">
        <v>37817</v>
      </c>
      <c r="B34" s="39">
        <v>1464704</v>
      </c>
      <c r="C34">
        <f t="shared" si="0"/>
        <v>7</v>
      </c>
      <c r="D34">
        <f t="shared" si="1"/>
        <v>2003</v>
      </c>
    </row>
    <row r="35" spans="1:4">
      <c r="A35" s="40">
        <v>37848</v>
      </c>
      <c r="B35" s="39">
        <v>1512522</v>
      </c>
      <c r="C35">
        <f t="shared" si="0"/>
        <v>8</v>
      </c>
      <c r="D35">
        <f t="shared" si="1"/>
        <v>2003</v>
      </c>
    </row>
    <row r="36" spans="1:4">
      <c r="A36" s="40">
        <v>37879</v>
      </c>
      <c r="B36" s="39">
        <v>1299128</v>
      </c>
      <c r="C36">
        <f t="shared" si="0"/>
        <v>9</v>
      </c>
      <c r="D36">
        <f t="shared" si="1"/>
        <v>2003</v>
      </c>
    </row>
    <row r="37" spans="1:4">
      <c r="A37" s="40">
        <v>37909</v>
      </c>
      <c r="B37" s="39">
        <v>1417234</v>
      </c>
      <c r="C37">
        <f t="shared" si="0"/>
        <v>10</v>
      </c>
      <c r="D37">
        <f t="shared" si="1"/>
        <v>2003</v>
      </c>
    </row>
    <row r="38" spans="1:4">
      <c r="A38" s="40">
        <v>37940</v>
      </c>
      <c r="B38" s="39">
        <v>1616154</v>
      </c>
      <c r="C38">
        <f t="shared" si="0"/>
        <v>11</v>
      </c>
      <c r="D38">
        <f t="shared" si="1"/>
        <v>2003</v>
      </c>
    </row>
    <row r="39" spans="1:4">
      <c r="A39" s="40">
        <v>37970</v>
      </c>
      <c r="B39" s="39">
        <v>2108690</v>
      </c>
      <c r="C39">
        <f t="shared" si="0"/>
        <v>12</v>
      </c>
      <c r="D39">
        <f t="shared" si="1"/>
        <v>2003</v>
      </c>
    </row>
    <row r="40" spans="1:4">
      <c r="A40" s="40">
        <v>38001</v>
      </c>
      <c r="B40" s="39">
        <v>2512844</v>
      </c>
      <c r="C40">
        <f t="shared" si="0"/>
        <v>1</v>
      </c>
      <c r="D40">
        <f t="shared" si="1"/>
        <v>2004</v>
      </c>
    </row>
    <row r="41" spans="1:4">
      <c r="A41" s="40">
        <v>38032</v>
      </c>
      <c r="B41" s="39">
        <v>2358946</v>
      </c>
      <c r="C41">
        <f t="shared" si="0"/>
        <v>2</v>
      </c>
      <c r="D41">
        <f t="shared" si="1"/>
        <v>2004</v>
      </c>
    </row>
    <row r="42" spans="1:4">
      <c r="A42" s="40">
        <v>38061</v>
      </c>
      <c r="B42" s="39">
        <v>1952607</v>
      </c>
      <c r="C42">
        <f t="shared" si="0"/>
        <v>3</v>
      </c>
      <c r="D42">
        <f t="shared" si="1"/>
        <v>2004</v>
      </c>
    </row>
    <row r="43" spans="1:4">
      <c r="A43" s="40">
        <v>38092</v>
      </c>
      <c r="B43" s="39">
        <v>1609746</v>
      </c>
      <c r="C43">
        <f t="shared" si="0"/>
        <v>4</v>
      </c>
      <c r="D43">
        <f t="shared" si="1"/>
        <v>2004</v>
      </c>
    </row>
    <row r="44" spans="1:4">
      <c r="A44" s="40">
        <v>38122</v>
      </c>
      <c r="B44" s="39">
        <v>1441557</v>
      </c>
      <c r="C44">
        <f t="shared" si="0"/>
        <v>5</v>
      </c>
      <c r="D44">
        <f t="shared" si="1"/>
        <v>2004</v>
      </c>
    </row>
    <row r="45" spans="1:4">
      <c r="A45" s="40">
        <v>38153</v>
      </c>
      <c r="B45" s="39">
        <v>1356266</v>
      </c>
      <c r="C45">
        <f t="shared" si="0"/>
        <v>6</v>
      </c>
      <c r="D45">
        <f t="shared" si="1"/>
        <v>2004</v>
      </c>
    </row>
    <row r="46" spans="1:4">
      <c r="A46" s="40">
        <v>38183</v>
      </c>
      <c r="B46" s="39">
        <v>1452339</v>
      </c>
      <c r="C46">
        <f t="shared" si="0"/>
        <v>7</v>
      </c>
      <c r="D46">
        <f t="shared" si="1"/>
        <v>2004</v>
      </c>
    </row>
    <row r="47" spans="1:4">
      <c r="A47" s="40">
        <v>38214</v>
      </c>
      <c r="B47" s="39">
        <v>1445892</v>
      </c>
      <c r="C47">
        <f t="shared" si="0"/>
        <v>8</v>
      </c>
      <c r="D47">
        <f t="shared" si="1"/>
        <v>2004</v>
      </c>
    </row>
    <row r="48" spans="1:4">
      <c r="A48" s="40">
        <v>38245</v>
      </c>
      <c r="B48" s="39">
        <v>1357712</v>
      </c>
      <c r="C48">
        <f t="shared" si="0"/>
        <v>9</v>
      </c>
      <c r="D48">
        <f t="shared" si="1"/>
        <v>2004</v>
      </c>
    </row>
    <row r="49" spans="1:4">
      <c r="A49" s="40">
        <v>38275</v>
      </c>
      <c r="B49" s="39">
        <v>1426546</v>
      </c>
      <c r="C49">
        <f t="shared" si="0"/>
        <v>10</v>
      </c>
      <c r="D49">
        <f t="shared" si="1"/>
        <v>2004</v>
      </c>
    </row>
    <row r="50" spans="1:4">
      <c r="A50" s="40">
        <v>38306</v>
      </c>
      <c r="B50" s="39">
        <v>1647979</v>
      </c>
      <c r="C50">
        <f t="shared" si="0"/>
        <v>11</v>
      </c>
      <c r="D50">
        <f t="shared" si="1"/>
        <v>2004</v>
      </c>
    </row>
    <row r="51" spans="1:4">
      <c r="A51" s="40">
        <v>38336</v>
      </c>
      <c r="B51" s="39">
        <v>2176020</v>
      </c>
      <c r="C51">
        <f t="shared" si="0"/>
        <v>12</v>
      </c>
      <c r="D51">
        <f t="shared" si="1"/>
        <v>2004</v>
      </c>
    </row>
    <row r="52" spans="1:4">
      <c r="A52" s="40">
        <v>38367</v>
      </c>
      <c r="B52" s="39">
        <v>2396713</v>
      </c>
      <c r="C52">
        <f t="shared" si="0"/>
        <v>1</v>
      </c>
      <c r="D52">
        <f t="shared" si="1"/>
        <v>2005</v>
      </c>
    </row>
    <row r="53" spans="1:4">
      <c r="A53" s="40">
        <v>38398</v>
      </c>
      <c r="B53" s="39">
        <v>2094357</v>
      </c>
      <c r="C53">
        <f t="shared" si="0"/>
        <v>2</v>
      </c>
      <c r="D53">
        <f t="shared" si="1"/>
        <v>2005</v>
      </c>
    </row>
    <row r="54" spans="1:4">
      <c r="A54" s="40">
        <v>38426</v>
      </c>
      <c r="B54" s="39">
        <v>2048169</v>
      </c>
      <c r="C54">
        <f t="shared" si="0"/>
        <v>3</v>
      </c>
      <c r="D54">
        <f t="shared" si="1"/>
        <v>2005</v>
      </c>
    </row>
    <row r="55" spans="1:4">
      <c r="A55" s="40">
        <v>38457</v>
      </c>
      <c r="B55" s="39">
        <v>1585188</v>
      </c>
      <c r="C55">
        <f t="shared" si="0"/>
        <v>4</v>
      </c>
      <c r="D55">
        <f t="shared" si="1"/>
        <v>2005</v>
      </c>
    </row>
    <row r="56" spans="1:4">
      <c r="A56" s="40">
        <v>38487</v>
      </c>
      <c r="B56" s="39">
        <v>1386917</v>
      </c>
      <c r="C56">
        <f t="shared" si="0"/>
        <v>5</v>
      </c>
      <c r="D56">
        <f t="shared" si="1"/>
        <v>2005</v>
      </c>
    </row>
    <row r="57" spans="1:4">
      <c r="A57" s="40">
        <v>38518</v>
      </c>
      <c r="B57" s="39">
        <v>1400018</v>
      </c>
      <c r="C57">
        <f t="shared" si="0"/>
        <v>6</v>
      </c>
      <c r="D57">
        <f t="shared" si="1"/>
        <v>2005</v>
      </c>
    </row>
    <row r="58" spans="1:4">
      <c r="A58" s="40">
        <v>38548</v>
      </c>
      <c r="B58" s="39">
        <v>1547608</v>
      </c>
      <c r="C58">
        <f t="shared" si="0"/>
        <v>7</v>
      </c>
      <c r="D58">
        <f t="shared" si="1"/>
        <v>2005</v>
      </c>
    </row>
    <row r="59" spans="1:4">
      <c r="A59" s="40">
        <v>38579</v>
      </c>
      <c r="B59" s="39">
        <v>1555887</v>
      </c>
      <c r="C59">
        <f t="shared" si="0"/>
        <v>8</v>
      </c>
      <c r="D59">
        <f t="shared" si="1"/>
        <v>2005</v>
      </c>
    </row>
    <row r="60" spans="1:4">
      <c r="A60" s="40">
        <v>38610</v>
      </c>
      <c r="B60" s="39">
        <v>1301829</v>
      </c>
      <c r="C60">
        <f t="shared" si="0"/>
        <v>9</v>
      </c>
      <c r="D60">
        <f t="shared" si="1"/>
        <v>2005</v>
      </c>
    </row>
    <row r="61" spans="1:4">
      <c r="A61" s="40">
        <v>38640</v>
      </c>
      <c r="B61" s="39">
        <v>1302758</v>
      </c>
      <c r="C61">
        <f t="shared" si="0"/>
        <v>10</v>
      </c>
      <c r="D61">
        <f t="shared" si="1"/>
        <v>2005</v>
      </c>
    </row>
    <row r="62" spans="1:4">
      <c r="A62" s="40">
        <v>38671</v>
      </c>
      <c r="B62" s="39">
        <v>1529693</v>
      </c>
      <c r="C62">
        <f t="shared" si="0"/>
        <v>11</v>
      </c>
      <c r="D62">
        <f t="shared" si="1"/>
        <v>2005</v>
      </c>
    </row>
    <row r="63" spans="1:4">
      <c r="A63" s="40">
        <v>38701</v>
      </c>
      <c r="B63" s="39">
        <v>2169754</v>
      </c>
      <c r="C63">
        <f t="shared" si="0"/>
        <v>12</v>
      </c>
      <c r="D63">
        <f t="shared" si="1"/>
        <v>2005</v>
      </c>
    </row>
    <row r="64" spans="1:4">
      <c r="A64" s="40">
        <v>38732</v>
      </c>
      <c r="B64" s="39">
        <v>2010926</v>
      </c>
      <c r="C64">
        <f t="shared" si="0"/>
        <v>1</v>
      </c>
      <c r="D64">
        <f t="shared" si="1"/>
        <v>2006</v>
      </c>
    </row>
    <row r="65" spans="1:4">
      <c r="A65" s="40">
        <v>38763</v>
      </c>
      <c r="B65" s="39">
        <v>1999359</v>
      </c>
      <c r="C65">
        <f t="shared" si="0"/>
        <v>2</v>
      </c>
      <c r="D65">
        <f t="shared" si="1"/>
        <v>2006</v>
      </c>
    </row>
    <row r="66" spans="1:4">
      <c r="A66" s="40">
        <v>38791</v>
      </c>
      <c r="B66" s="39">
        <v>1972165</v>
      </c>
      <c r="C66">
        <f t="shared" si="0"/>
        <v>3</v>
      </c>
      <c r="D66">
        <f t="shared" si="1"/>
        <v>2006</v>
      </c>
    </row>
    <row r="67" spans="1:4">
      <c r="A67" s="40">
        <v>38822</v>
      </c>
      <c r="B67" s="39">
        <v>1543302</v>
      </c>
      <c r="C67">
        <f t="shared" si="0"/>
        <v>4</v>
      </c>
      <c r="D67">
        <f t="shared" si="1"/>
        <v>2006</v>
      </c>
    </row>
    <row r="68" spans="1:4">
      <c r="A68" s="40">
        <v>38852</v>
      </c>
      <c r="B68" s="39">
        <v>1390353</v>
      </c>
      <c r="C68">
        <f t="shared" si="0"/>
        <v>5</v>
      </c>
      <c r="D68">
        <f t="shared" si="1"/>
        <v>2006</v>
      </c>
    </row>
    <row r="69" spans="1:4">
      <c r="A69" s="40">
        <v>38883</v>
      </c>
      <c r="B69" s="39">
        <v>1415134</v>
      </c>
      <c r="C69">
        <f t="shared" ref="C69:C132" si="2">MONTH(A69)</f>
        <v>6</v>
      </c>
      <c r="D69">
        <f t="shared" ref="D69:D132" si="3">YEAR(A69)</f>
        <v>2006</v>
      </c>
    </row>
    <row r="70" spans="1:4">
      <c r="A70" s="40">
        <v>38913</v>
      </c>
      <c r="B70" s="39">
        <v>1615241</v>
      </c>
      <c r="C70">
        <f t="shared" si="2"/>
        <v>7</v>
      </c>
      <c r="D70">
        <f t="shared" si="3"/>
        <v>2006</v>
      </c>
    </row>
    <row r="71" spans="1:4">
      <c r="A71" s="40">
        <v>38944</v>
      </c>
      <c r="B71" s="39">
        <v>1607830</v>
      </c>
      <c r="C71">
        <f t="shared" si="2"/>
        <v>8</v>
      </c>
      <c r="D71">
        <f t="shared" si="3"/>
        <v>2006</v>
      </c>
    </row>
    <row r="72" spans="1:4">
      <c r="A72" s="40">
        <v>38975</v>
      </c>
      <c r="B72" s="39">
        <v>1328565</v>
      </c>
      <c r="C72">
        <f t="shared" si="2"/>
        <v>9</v>
      </c>
      <c r="D72">
        <f t="shared" si="3"/>
        <v>2006</v>
      </c>
    </row>
    <row r="73" spans="1:4">
      <c r="A73" s="40">
        <v>39005</v>
      </c>
      <c r="B73" s="39">
        <v>1501925</v>
      </c>
      <c r="C73">
        <f t="shared" si="2"/>
        <v>10</v>
      </c>
      <c r="D73">
        <f t="shared" si="3"/>
        <v>2006</v>
      </c>
    </row>
    <row r="74" spans="1:4">
      <c r="A74" s="40">
        <v>39036</v>
      </c>
      <c r="B74" s="39">
        <v>1622364</v>
      </c>
      <c r="C74">
        <f t="shared" si="2"/>
        <v>11</v>
      </c>
      <c r="D74">
        <f t="shared" si="3"/>
        <v>2006</v>
      </c>
    </row>
    <row r="75" spans="1:4">
      <c r="A75" s="40">
        <v>39066</v>
      </c>
      <c r="B75" s="39">
        <v>1965718</v>
      </c>
      <c r="C75">
        <f t="shared" si="2"/>
        <v>12</v>
      </c>
      <c r="D75">
        <f t="shared" si="3"/>
        <v>2006</v>
      </c>
    </row>
    <row r="76" spans="1:4">
      <c r="A76" s="40">
        <v>39097</v>
      </c>
      <c r="B76" s="39">
        <v>2306943</v>
      </c>
      <c r="C76">
        <f t="shared" si="2"/>
        <v>1</v>
      </c>
      <c r="D76">
        <f t="shared" si="3"/>
        <v>2007</v>
      </c>
    </row>
    <row r="77" spans="1:4">
      <c r="A77" s="40">
        <v>39128</v>
      </c>
      <c r="B77" s="39">
        <v>2403778</v>
      </c>
      <c r="C77">
        <f t="shared" si="2"/>
        <v>2</v>
      </c>
      <c r="D77">
        <f t="shared" si="3"/>
        <v>2007</v>
      </c>
    </row>
    <row r="78" spans="1:4">
      <c r="A78" s="40">
        <v>39156</v>
      </c>
      <c r="B78" s="39">
        <v>1967388</v>
      </c>
      <c r="C78">
        <f t="shared" si="2"/>
        <v>3</v>
      </c>
      <c r="D78">
        <f t="shared" si="3"/>
        <v>2007</v>
      </c>
    </row>
    <row r="79" spans="1:4">
      <c r="A79" s="40">
        <v>39187</v>
      </c>
      <c r="B79" s="39">
        <v>1662412</v>
      </c>
      <c r="C79">
        <f t="shared" si="2"/>
        <v>4</v>
      </c>
      <c r="D79">
        <f t="shared" si="3"/>
        <v>2007</v>
      </c>
    </row>
    <row r="80" spans="1:4">
      <c r="A80" s="40">
        <v>39217</v>
      </c>
      <c r="B80" s="39">
        <v>1414428</v>
      </c>
      <c r="C80">
        <f t="shared" si="2"/>
        <v>5</v>
      </c>
      <c r="D80">
        <f t="shared" si="3"/>
        <v>2007</v>
      </c>
    </row>
    <row r="81" spans="1:4">
      <c r="A81" s="40">
        <v>39248</v>
      </c>
      <c r="B81" s="39">
        <v>1413254</v>
      </c>
      <c r="C81">
        <f t="shared" si="2"/>
        <v>6</v>
      </c>
      <c r="D81">
        <f t="shared" si="3"/>
        <v>2007</v>
      </c>
    </row>
    <row r="82" spans="1:4">
      <c r="A82" s="40">
        <v>39278</v>
      </c>
      <c r="B82" s="39">
        <v>1513157</v>
      </c>
      <c r="C82">
        <f t="shared" si="2"/>
        <v>7</v>
      </c>
      <c r="D82">
        <f t="shared" si="3"/>
        <v>2007</v>
      </c>
    </row>
    <row r="83" spans="1:4">
      <c r="A83" s="40">
        <v>39309</v>
      </c>
      <c r="B83" s="39">
        <v>1741755</v>
      </c>
      <c r="C83">
        <f t="shared" si="2"/>
        <v>8</v>
      </c>
      <c r="D83">
        <f t="shared" si="3"/>
        <v>2007</v>
      </c>
    </row>
    <row r="84" spans="1:4">
      <c r="A84" s="40">
        <v>39340</v>
      </c>
      <c r="B84" s="39">
        <v>1446674</v>
      </c>
      <c r="C84">
        <f t="shared" si="2"/>
        <v>9</v>
      </c>
      <c r="D84">
        <f t="shared" si="3"/>
        <v>2007</v>
      </c>
    </row>
    <row r="85" spans="1:4">
      <c r="A85" s="40">
        <v>39370</v>
      </c>
      <c r="B85" s="39">
        <v>1479110</v>
      </c>
      <c r="C85">
        <f t="shared" si="2"/>
        <v>10</v>
      </c>
      <c r="D85">
        <f t="shared" si="3"/>
        <v>2007</v>
      </c>
    </row>
    <row r="86" spans="1:4">
      <c r="A86" s="40">
        <v>39401</v>
      </c>
      <c r="B86" s="39">
        <v>1681149</v>
      </c>
      <c r="C86">
        <f t="shared" si="2"/>
        <v>11</v>
      </c>
      <c r="D86">
        <f t="shared" si="3"/>
        <v>2007</v>
      </c>
    </row>
    <row r="87" spans="1:4">
      <c r="A87" s="40">
        <v>39431</v>
      </c>
      <c r="B87" s="39">
        <v>2225994</v>
      </c>
      <c r="C87">
        <f t="shared" si="2"/>
        <v>12</v>
      </c>
      <c r="D87">
        <f t="shared" si="3"/>
        <v>2007</v>
      </c>
    </row>
    <row r="88" spans="1:4">
      <c r="A88" s="40">
        <v>39462</v>
      </c>
      <c r="B88" s="39">
        <v>2554281</v>
      </c>
      <c r="C88">
        <f t="shared" si="2"/>
        <v>1</v>
      </c>
      <c r="D88">
        <f t="shared" si="3"/>
        <v>2008</v>
      </c>
    </row>
    <row r="89" spans="1:4">
      <c r="A89" s="40">
        <v>39493</v>
      </c>
      <c r="B89" s="39">
        <v>2335770</v>
      </c>
      <c r="C89">
        <f t="shared" si="2"/>
        <v>2</v>
      </c>
      <c r="D89">
        <f t="shared" si="3"/>
        <v>2008</v>
      </c>
    </row>
    <row r="90" spans="1:4">
      <c r="A90" s="40">
        <v>39522</v>
      </c>
      <c r="B90" s="39">
        <v>2109623</v>
      </c>
      <c r="C90">
        <f t="shared" si="2"/>
        <v>3</v>
      </c>
      <c r="D90">
        <f t="shared" si="3"/>
        <v>2008</v>
      </c>
    </row>
    <row r="91" spans="1:4">
      <c r="A91" s="40">
        <v>39553</v>
      </c>
      <c r="B91" s="39">
        <v>1672724</v>
      </c>
      <c r="C91">
        <f t="shared" si="2"/>
        <v>4</v>
      </c>
      <c r="D91">
        <f t="shared" si="3"/>
        <v>2008</v>
      </c>
    </row>
    <row r="92" spans="1:4">
      <c r="A92" s="40">
        <v>39583</v>
      </c>
      <c r="B92" s="39">
        <v>1430242</v>
      </c>
      <c r="C92">
        <f t="shared" si="2"/>
        <v>5</v>
      </c>
      <c r="D92">
        <f t="shared" si="3"/>
        <v>2008</v>
      </c>
    </row>
    <row r="93" spans="1:4">
      <c r="A93" s="40">
        <v>39614</v>
      </c>
      <c r="B93" s="39">
        <v>1459015</v>
      </c>
      <c r="C93">
        <f t="shared" si="2"/>
        <v>6</v>
      </c>
      <c r="D93">
        <f t="shared" si="3"/>
        <v>2008</v>
      </c>
    </row>
    <row r="94" spans="1:4">
      <c r="A94" s="40">
        <v>39644</v>
      </c>
      <c r="B94" s="39">
        <v>1556011</v>
      </c>
      <c r="C94">
        <f t="shared" si="2"/>
        <v>7</v>
      </c>
      <c r="D94">
        <f t="shared" si="3"/>
        <v>2008</v>
      </c>
    </row>
    <row r="95" spans="1:4">
      <c r="A95" s="40">
        <v>39675</v>
      </c>
      <c r="B95" s="39">
        <v>1531863</v>
      </c>
      <c r="C95">
        <f t="shared" si="2"/>
        <v>8</v>
      </c>
      <c r="D95">
        <f t="shared" si="3"/>
        <v>2008</v>
      </c>
    </row>
    <row r="96" spans="1:4">
      <c r="A96" s="40">
        <v>39706</v>
      </c>
      <c r="B96" s="39">
        <v>1329726</v>
      </c>
      <c r="C96">
        <f t="shared" si="2"/>
        <v>9</v>
      </c>
      <c r="D96">
        <f t="shared" si="3"/>
        <v>2008</v>
      </c>
    </row>
    <row r="97" spans="1:4">
      <c r="A97" s="40">
        <v>39736</v>
      </c>
      <c r="B97" s="39">
        <v>1488645</v>
      </c>
      <c r="C97">
        <f t="shared" si="2"/>
        <v>10</v>
      </c>
      <c r="D97">
        <f t="shared" si="3"/>
        <v>2008</v>
      </c>
    </row>
    <row r="98" spans="1:4">
      <c r="A98" s="40">
        <v>39767</v>
      </c>
      <c r="B98" s="39">
        <v>1714971</v>
      </c>
      <c r="C98">
        <f t="shared" si="2"/>
        <v>11</v>
      </c>
      <c r="D98">
        <f t="shared" si="3"/>
        <v>2008</v>
      </c>
    </row>
    <row r="99" spans="1:4">
      <c r="A99" s="40">
        <v>39797</v>
      </c>
      <c r="B99" s="39">
        <v>2226478</v>
      </c>
      <c r="C99">
        <f t="shared" si="2"/>
        <v>12</v>
      </c>
      <c r="D99">
        <f t="shared" si="3"/>
        <v>2008</v>
      </c>
    </row>
    <row r="100" spans="1:4">
      <c r="A100" s="40">
        <v>39828</v>
      </c>
      <c r="B100" s="39">
        <v>2538368</v>
      </c>
      <c r="C100">
        <f t="shared" si="2"/>
        <v>1</v>
      </c>
      <c r="D100">
        <f t="shared" si="3"/>
        <v>2009</v>
      </c>
    </row>
    <row r="101" spans="1:4">
      <c r="A101" s="40">
        <v>39859</v>
      </c>
      <c r="B101" s="39">
        <v>2162215</v>
      </c>
      <c r="C101">
        <f t="shared" si="2"/>
        <v>2</v>
      </c>
      <c r="D101">
        <f t="shared" si="3"/>
        <v>2009</v>
      </c>
    </row>
    <row r="102" spans="1:4">
      <c r="A102" s="40">
        <v>39887</v>
      </c>
      <c r="B102" s="39">
        <v>1996245</v>
      </c>
      <c r="C102">
        <f t="shared" si="2"/>
        <v>3</v>
      </c>
      <c r="D102">
        <f t="shared" si="3"/>
        <v>2009</v>
      </c>
    </row>
    <row r="103" spans="1:4">
      <c r="A103" s="40">
        <v>39918</v>
      </c>
      <c r="B103" s="39">
        <v>1585512</v>
      </c>
      <c r="C103">
        <f t="shared" si="2"/>
        <v>4</v>
      </c>
      <c r="D103">
        <f t="shared" si="3"/>
        <v>2009</v>
      </c>
    </row>
    <row r="104" spans="1:4">
      <c r="A104" s="40">
        <v>39948</v>
      </c>
      <c r="B104" s="39">
        <v>1353150</v>
      </c>
      <c r="C104">
        <f t="shared" si="2"/>
        <v>5</v>
      </c>
      <c r="D104">
        <f t="shared" si="3"/>
        <v>2009</v>
      </c>
    </row>
    <row r="105" spans="1:4">
      <c r="A105" s="40">
        <v>39979</v>
      </c>
      <c r="B105" s="39">
        <v>1378772</v>
      </c>
      <c r="C105">
        <f t="shared" si="2"/>
        <v>6</v>
      </c>
      <c r="D105">
        <f t="shared" si="3"/>
        <v>2009</v>
      </c>
    </row>
    <row r="106" spans="1:4">
      <c r="A106" s="40">
        <v>40009</v>
      </c>
      <c r="B106" s="39">
        <v>1503321</v>
      </c>
      <c r="C106">
        <f t="shared" si="2"/>
        <v>7</v>
      </c>
      <c r="D106">
        <f t="shared" si="3"/>
        <v>2009</v>
      </c>
    </row>
    <row r="107" spans="1:4">
      <c r="A107" s="40">
        <v>40040</v>
      </c>
      <c r="B107" s="39">
        <v>1578354</v>
      </c>
      <c r="C107">
        <f t="shared" si="2"/>
        <v>8</v>
      </c>
      <c r="D107">
        <f t="shared" si="3"/>
        <v>2009</v>
      </c>
    </row>
    <row r="108" spans="1:4">
      <c r="A108" s="40">
        <v>40071</v>
      </c>
      <c r="B108" s="39">
        <v>1427135</v>
      </c>
      <c r="C108">
        <f t="shared" si="2"/>
        <v>9</v>
      </c>
      <c r="D108">
        <f t="shared" si="3"/>
        <v>2009</v>
      </c>
    </row>
    <row r="109" spans="1:4">
      <c r="A109" s="40">
        <v>40101</v>
      </c>
      <c r="B109" s="39">
        <v>1510867</v>
      </c>
      <c r="C109">
        <f t="shared" si="2"/>
        <v>10</v>
      </c>
      <c r="D109">
        <f t="shared" si="3"/>
        <v>2009</v>
      </c>
    </row>
    <row r="110" spans="1:4">
      <c r="A110" s="40">
        <v>40132</v>
      </c>
      <c r="B110" s="39">
        <v>1619852</v>
      </c>
      <c r="C110">
        <f t="shared" si="2"/>
        <v>11</v>
      </c>
      <c r="D110">
        <f t="shared" si="3"/>
        <v>2009</v>
      </c>
    </row>
    <row r="111" spans="1:4">
      <c r="A111" s="40">
        <v>40162</v>
      </c>
      <c r="B111" s="39">
        <v>2310875</v>
      </c>
      <c r="C111">
        <f t="shared" si="2"/>
        <v>12</v>
      </c>
      <c r="D111">
        <f t="shared" si="3"/>
        <v>2009</v>
      </c>
    </row>
    <row r="112" spans="1:4">
      <c r="A112" s="40">
        <v>40193</v>
      </c>
      <c r="B112" s="39">
        <v>2624217</v>
      </c>
      <c r="C112">
        <f t="shared" si="2"/>
        <v>1</v>
      </c>
      <c r="D112">
        <f t="shared" si="3"/>
        <v>2010</v>
      </c>
    </row>
    <row r="113" spans="1:4">
      <c r="A113" s="40">
        <v>40224</v>
      </c>
      <c r="B113" s="39">
        <v>2312746</v>
      </c>
      <c r="C113">
        <f t="shared" si="2"/>
        <v>2</v>
      </c>
      <c r="D113">
        <f t="shared" si="3"/>
        <v>2010</v>
      </c>
    </row>
    <row r="114" spans="1:4">
      <c r="A114" s="40">
        <v>40252</v>
      </c>
      <c r="B114" s="39">
        <v>1974222</v>
      </c>
      <c r="C114">
        <f t="shared" si="2"/>
        <v>3</v>
      </c>
      <c r="D114">
        <f t="shared" si="3"/>
        <v>2010</v>
      </c>
    </row>
    <row r="115" spans="1:4">
      <c r="A115" s="40">
        <v>40283</v>
      </c>
      <c r="B115" s="39">
        <v>1540128</v>
      </c>
      <c r="C115">
        <f t="shared" si="2"/>
        <v>4</v>
      </c>
      <c r="D115">
        <f t="shared" si="3"/>
        <v>2010</v>
      </c>
    </row>
    <row r="116" spans="1:4">
      <c r="A116" s="40">
        <v>40313</v>
      </c>
      <c r="B116" s="39">
        <v>1465089</v>
      </c>
      <c r="C116">
        <f t="shared" si="2"/>
        <v>5</v>
      </c>
      <c r="D116">
        <f t="shared" si="3"/>
        <v>2010</v>
      </c>
    </row>
    <row r="117" spans="1:4">
      <c r="A117" s="40">
        <v>40344</v>
      </c>
      <c r="B117" s="39">
        <v>1500962</v>
      </c>
      <c r="C117">
        <f t="shared" si="2"/>
        <v>6</v>
      </c>
      <c r="D117">
        <f t="shared" si="3"/>
        <v>2010</v>
      </c>
    </row>
    <row r="118" spans="1:4">
      <c r="A118" s="40">
        <v>40374</v>
      </c>
      <c r="B118" s="39">
        <v>1668244</v>
      </c>
      <c r="C118">
        <f t="shared" si="2"/>
        <v>7</v>
      </c>
      <c r="D118">
        <f t="shared" si="3"/>
        <v>2010</v>
      </c>
    </row>
    <row r="119" spans="1:4">
      <c r="A119" s="40">
        <v>40405</v>
      </c>
      <c r="B119" s="39">
        <v>1718550</v>
      </c>
      <c r="C119">
        <f t="shared" si="2"/>
        <v>8</v>
      </c>
      <c r="D119">
        <f t="shared" si="3"/>
        <v>2010</v>
      </c>
    </row>
    <row r="120" spans="1:4">
      <c r="A120" s="40">
        <v>40436</v>
      </c>
      <c r="B120" s="39">
        <v>1485061</v>
      </c>
      <c r="C120">
        <f t="shared" si="2"/>
        <v>9</v>
      </c>
      <c r="D120">
        <f t="shared" si="3"/>
        <v>2010</v>
      </c>
    </row>
    <row r="121" spans="1:4">
      <c r="A121" s="40">
        <v>40466</v>
      </c>
      <c r="B121" s="39">
        <v>1506234</v>
      </c>
      <c r="C121">
        <f t="shared" si="2"/>
        <v>10</v>
      </c>
      <c r="D121">
        <f t="shared" si="3"/>
        <v>2010</v>
      </c>
    </row>
    <row r="122" spans="1:4">
      <c r="A122" s="40">
        <v>40497</v>
      </c>
      <c r="B122" s="39">
        <v>1809151</v>
      </c>
      <c r="C122">
        <f t="shared" si="2"/>
        <v>11</v>
      </c>
      <c r="D122">
        <f t="shared" si="3"/>
        <v>2010</v>
      </c>
    </row>
    <row r="123" spans="1:4">
      <c r="A123" s="40">
        <v>40527</v>
      </c>
      <c r="B123" s="39">
        <v>2522442</v>
      </c>
      <c r="C123">
        <f t="shared" si="2"/>
        <v>12</v>
      </c>
      <c r="D123">
        <f t="shared" si="3"/>
        <v>2010</v>
      </c>
    </row>
    <row r="124" spans="1:4">
      <c r="A124" s="40">
        <v>40558</v>
      </c>
      <c r="B124" s="39">
        <v>2699039</v>
      </c>
      <c r="C124">
        <f t="shared" si="2"/>
        <v>1</v>
      </c>
      <c r="D124">
        <f t="shared" si="3"/>
        <v>2011</v>
      </c>
    </row>
    <row r="125" spans="1:4">
      <c r="A125" s="40">
        <v>40589</v>
      </c>
      <c r="B125" s="39">
        <v>2285465</v>
      </c>
      <c r="C125">
        <f t="shared" si="2"/>
        <v>2</v>
      </c>
      <c r="D125">
        <f t="shared" si="3"/>
        <v>2011</v>
      </c>
    </row>
    <row r="126" spans="1:4">
      <c r="A126" s="40">
        <v>40617</v>
      </c>
      <c r="B126" s="39">
        <v>2056105</v>
      </c>
      <c r="C126">
        <f t="shared" si="2"/>
        <v>3</v>
      </c>
      <c r="D126">
        <f t="shared" si="3"/>
        <v>2011</v>
      </c>
    </row>
    <row r="127" spans="1:4">
      <c r="A127" s="40">
        <v>40648</v>
      </c>
      <c r="B127" s="39">
        <v>1665278</v>
      </c>
      <c r="C127">
        <f t="shared" si="2"/>
        <v>4</v>
      </c>
      <c r="D127">
        <f t="shared" si="3"/>
        <v>2011</v>
      </c>
    </row>
    <row r="128" spans="1:4">
      <c r="A128" s="40">
        <v>40678</v>
      </c>
      <c r="B128" s="39">
        <v>1509295</v>
      </c>
      <c r="C128">
        <f t="shared" si="2"/>
        <v>5</v>
      </c>
      <c r="D128">
        <f t="shared" si="3"/>
        <v>2011</v>
      </c>
    </row>
    <row r="129" spans="1:4">
      <c r="A129" s="40">
        <v>40709</v>
      </c>
      <c r="B129" s="39">
        <v>1503845</v>
      </c>
      <c r="C129">
        <f t="shared" si="2"/>
        <v>6</v>
      </c>
      <c r="D129">
        <f t="shared" si="3"/>
        <v>2011</v>
      </c>
    </row>
    <row r="130" spans="1:4">
      <c r="A130" s="40">
        <v>40739</v>
      </c>
      <c r="B130" s="39">
        <v>1728010</v>
      </c>
      <c r="C130">
        <f t="shared" si="2"/>
        <v>7</v>
      </c>
      <c r="D130">
        <f t="shared" si="3"/>
        <v>2011</v>
      </c>
    </row>
    <row r="131" spans="1:4">
      <c r="A131" s="40">
        <v>40770</v>
      </c>
      <c r="B131" s="39">
        <v>1727907</v>
      </c>
      <c r="C131">
        <f t="shared" si="2"/>
        <v>8</v>
      </c>
      <c r="D131">
        <f t="shared" si="3"/>
        <v>2011</v>
      </c>
    </row>
    <row r="132" spans="1:4">
      <c r="A132" s="40">
        <v>40801</v>
      </c>
      <c r="B132" s="39">
        <v>1500242</v>
      </c>
      <c r="C132">
        <f t="shared" si="2"/>
        <v>9</v>
      </c>
      <c r="D132">
        <f t="shared" si="3"/>
        <v>2011</v>
      </c>
    </row>
    <row r="133" spans="1:4">
      <c r="A133" s="40">
        <v>40831</v>
      </c>
      <c r="B133" s="39">
        <v>1579772</v>
      </c>
      <c r="C133">
        <f t="shared" ref="C133:C196" si="4">MONTH(A133)</f>
        <v>10</v>
      </c>
      <c r="D133">
        <f t="shared" ref="D133:D196" si="5">YEAR(A133)</f>
        <v>2011</v>
      </c>
    </row>
    <row r="134" spans="1:4">
      <c r="A134" s="40">
        <v>40862</v>
      </c>
      <c r="B134" s="39">
        <v>1860159</v>
      </c>
      <c r="C134">
        <f t="shared" si="4"/>
        <v>11</v>
      </c>
      <c r="D134">
        <f t="shared" si="5"/>
        <v>2011</v>
      </c>
    </row>
    <row r="135" spans="1:4">
      <c r="A135" s="40">
        <v>40892</v>
      </c>
      <c r="B135" s="39">
        <v>2351937</v>
      </c>
      <c r="C135">
        <f t="shared" si="4"/>
        <v>12</v>
      </c>
      <c r="D135">
        <f t="shared" si="5"/>
        <v>2011</v>
      </c>
    </row>
    <row r="136" spans="1:4">
      <c r="A136" s="40">
        <v>40923</v>
      </c>
      <c r="B136" s="39">
        <v>2557465</v>
      </c>
      <c r="C136">
        <f t="shared" si="4"/>
        <v>1</v>
      </c>
      <c r="D136">
        <f t="shared" si="5"/>
        <v>2012</v>
      </c>
    </row>
    <row r="137" spans="1:4">
      <c r="A137" s="40">
        <v>40954</v>
      </c>
      <c r="B137" s="39">
        <v>2319221</v>
      </c>
      <c r="C137">
        <f t="shared" si="4"/>
        <v>2</v>
      </c>
      <c r="D137">
        <f t="shared" si="5"/>
        <v>2012</v>
      </c>
    </row>
    <row r="138" spans="1:4">
      <c r="A138" s="40">
        <v>40983</v>
      </c>
      <c r="B138" s="39">
        <v>1949890</v>
      </c>
      <c r="C138">
        <f t="shared" si="4"/>
        <v>3</v>
      </c>
      <c r="D138">
        <f t="shared" si="5"/>
        <v>2012</v>
      </c>
    </row>
    <row r="139" spans="1:4">
      <c r="A139" s="40">
        <v>41014</v>
      </c>
      <c r="B139" s="39">
        <v>1784460</v>
      </c>
      <c r="C139">
        <f t="shared" si="4"/>
        <v>4</v>
      </c>
      <c r="D139">
        <f t="shared" si="5"/>
        <v>2012</v>
      </c>
    </row>
    <row r="140" spans="1:4">
      <c r="A140" s="40">
        <v>41044</v>
      </c>
      <c r="B140" s="39">
        <v>1703507</v>
      </c>
      <c r="C140">
        <f t="shared" si="4"/>
        <v>5</v>
      </c>
      <c r="D140">
        <f t="shared" si="5"/>
        <v>2012</v>
      </c>
    </row>
    <row r="141" spans="1:4">
      <c r="A141" s="40">
        <v>41075</v>
      </c>
      <c r="B141" s="39">
        <v>1702557</v>
      </c>
      <c r="C141">
        <f t="shared" si="4"/>
        <v>6</v>
      </c>
      <c r="D141">
        <f t="shared" si="5"/>
        <v>2012</v>
      </c>
    </row>
    <row r="142" spans="1:4">
      <c r="A142" s="40">
        <v>41105</v>
      </c>
      <c r="B142" s="39">
        <v>1891318</v>
      </c>
      <c r="C142">
        <f t="shared" si="4"/>
        <v>7</v>
      </c>
      <c r="D142">
        <f t="shared" si="5"/>
        <v>2012</v>
      </c>
    </row>
    <row r="143" spans="1:4">
      <c r="A143" s="40">
        <v>41136</v>
      </c>
      <c r="B143" s="39">
        <v>1832775</v>
      </c>
      <c r="C143">
        <f t="shared" si="4"/>
        <v>8</v>
      </c>
      <c r="D143">
        <f t="shared" si="5"/>
        <v>2012</v>
      </c>
    </row>
    <row r="144" spans="1:4">
      <c r="A144" s="40">
        <v>41167</v>
      </c>
      <c r="B144" s="39">
        <v>1640347</v>
      </c>
      <c r="C144">
        <f t="shared" si="4"/>
        <v>9</v>
      </c>
      <c r="D144">
        <f t="shared" si="5"/>
        <v>2012</v>
      </c>
    </row>
    <row r="145" spans="1:4">
      <c r="A145" s="40">
        <v>41197</v>
      </c>
      <c r="B145" s="39">
        <v>1727393</v>
      </c>
      <c r="C145">
        <f t="shared" si="4"/>
        <v>10</v>
      </c>
      <c r="D145">
        <f t="shared" si="5"/>
        <v>2012</v>
      </c>
    </row>
    <row r="146" spans="1:4">
      <c r="A146" s="40">
        <v>41228</v>
      </c>
      <c r="B146" s="39">
        <v>1989660</v>
      </c>
      <c r="C146">
        <f t="shared" si="4"/>
        <v>11</v>
      </c>
      <c r="D146">
        <f t="shared" si="5"/>
        <v>2012</v>
      </c>
    </row>
    <row r="147" spans="1:4">
      <c r="A147" s="40">
        <v>41258</v>
      </c>
      <c r="B147" s="39">
        <v>2312832</v>
      </c>
      <c r="C147">
        <f t="shared" si="4"/>
        <v>12</v>
      </c>
      <c r="D147">
        <f t="shared" si="5"/>
        <v>2012</v>
      </c>
    </row>
    <row r="148" spans="1:4">
      <c r="A148" s="40">
        <v>41289</v>
      </c>
      <c r="B148" s="39">
        <v>2661816</v>
      </c>
      <c r="C148">
        <f t="shared" si="4"/>
        <v>1</v>
      </c>
      <c r="D148">
        <f t="shared" si="5"/>
        <v>2013</v>
      </c>
    </row>
    <row r="149" spans="1:4">
      <c r="A149" s="40">
        <v>41320</v>
      </c>
      <c r="B149" s="39">
        <v>2371983</v>
      </c>
      <c r="C149">
        <f t="shared" si="4"/>
        <v>2</v>
      </c>
      <c r="D149">
        <f t="shared" si="5"/>
        <v>2013</v>
      </c>
    </row>
    <row r="150" spans="1:4">
      <c r="A150" s="40">
        <v>41348</v>
      </c>
      <c r="B150" s="39">
        <v>2316191</v>
      </c>
      <c r="C150">
        <f t="shared" si="4"/>
        <v>3</v>
      </c>
      <c r="D150">
        <f t="shared" si="5"/>
        <v>2013</v>
      </c>
    </row>
    <row r="151" spans="1:4">
      <c r="A151" s="40">
        <v>41379</v>
      </c>
      <c r="B151" s="39">
        <v>1783603</v>
      </c>
      <c r="C151">
        <f t="shared" si="4"/>
        <v>4</v>
      </c>
      <c r="D151">
        <f t="shared" si="5"/>
        <v>2013</v>
      </c>
    </row>
    <row r="152" spans="1:4">
      <c r="A152" s="40">
        <v>41409</v>
      </c>
      <c r="B152" s="39">
        <v>1572373</v>
      </c>
      <c r="C152">
        <f t="shared" si="4"/>
        <v>5</v>
      </c>
      <c r="D152">
        <f t="shared" si="5"/>
        <v>2013</v>
      </c>
    </row>
    <row r="153" spans="1:4">
      <c r="A153" s="40">
        <v>41440</v>
      </c>
      <c r="B153" s="39">
        <v>1567216</v>
      </c>
      <c r="C153">
        <f t="shared" si="4"/>
        <v>6</v>
      </c>
      <c r="D153">
        <f t="shared" si="5"/>
        <v>2013</v>
      </c>
    </row>
    <row r="154" spans="1:4">
      <c r="A154" s="40">
        <v>41470</v>
      </c>
      <c r="B154" s="39">
        <v>1738157</v>
      </c>
      <c r="C154">
        <f t="shared" si="4"/>
        <v>7</v>
      </c>
      <c r="D154">
        <f t="shared" si="5"/>
        <v>2013</v>
      </c>
    </row>
    <row r="155" spans="1:4">
      <c r="A155" s="40">
        <v>41501</v>
      </c>
      <c r="B155" s="39">
        <v>1739436</v>
      </c>
      <c r="C155">
        <f t="shared" si="4"/>
        <v>8</v>
      </c>
      <c r="D155">
        <f t="shared" si="5"/>
        <v>2013</v>
      </c>
    </row>
    <row r="156" spans="1:4">
      <c r="A156" s="40">
        <v>41532</v>
      </c>
      <c r="B156" s="39">
        <v>1588718</v>
      </c>
      <c r="C156">
        <f t="shared" si="4"/>
        <v>9</v>
      </c>
      <c r="D156">
        <f t="shared" si="5"/>
        <v>2013</v>
      </c>
    </row>
    <row r="157" spans="1:4">
      <c r="A157" s="40">
        <v>41562</v>
      </c>
      <c r="B157" s="39">
        <v>1680814</v>
      </c>
      <c r="C157">
        <f t="shared" si="4"/>
        <v>10</v>
      </c>
      <c r="D157">
        <f t="shared" si="5"/>
        <v>2013</v>
      </c>
    </row>
    <row r="158" spans="1:4">
      <c r="A158" s="40">
        <v>41593</v>
      </c>
      <c r="B158" s="39">
        <v>2118508</v>
      </c>
      <c r="C158">
        <f t="shared" si="4"/>
        <v>11</v>
      </c>
      <c r="D158">
        <f t="shared" si="5"/>
        <v>2013</v>
      </c>
    </row>
    <row r="159" spans="1:4">
      <c r="A159" s="40">
        <v>41623</v>
      </c>
      <c r="B159" s="39">
        <v>2700111</v>
      </c>
      <c r="C159">
        <f t="shared" si="4"/>
        <v>12</v>
      </c>
      <c r="D159">
        <f t="shared" si="5"/>
        <v>2013</v>
      </c>
    </row>
    <row r="160" spans="1:4">
      <c r="A160" s="40">
        <v>41654</v>
      </c>
      <c r="B160" s="39">
        <v>2997145</v>
      </c>
      <c r="C160">
        <f t="shared" si="4"/>
        <v>1</v>
      </c>
      <c r="D160">
        <f t="shared" si="5"/>
        <v>2014</v>
      </c>
    </row>
    <row r="161" spans="1:4">
      <c r="A161" s="40">
        <v>41685</v>
      </c>
      <c r="B161" s="39">
        <v>2556038</v>
      </c>
      <c r="C161">
        <f t="shared" si="4"/>
        <v>2</v>
      </c>
      <c r="D161">
        <f t="shared" si="5"/>
        <v>2014</v>
      </c>
    </row>
    <row r="162" spans="1:4">
      <c r="A162" s="40">
        <v>41713</v>
      </c>
      <c r="B162" s="39">
        <v>2365293</v>
      </c>
      <c r="C162">
        <f t="shared" si="4"/>
        <v>3</v>
      </c>
      <c r="D162">
        <f t="shared" si="5"/>
        <v>2014</v>
      </c>
    </row>
    <row r="163" spans="1:4">
      <c r="A163" s="40">
        <v>41744</v>
      </c>
      <c r="B163" s="39">
        <v>1786764</v>
      </c>
      <c r="C163">
        <f t="shared" si="4"/>
        <v>4</v>
      </c>
      <c r="D163">
        <f t="shared" si="5"/>
        <v>2014</v>
      </c>
    </row>
    <row r="164" spans="1:4">
      <c r="A164" s="40">
        <v>41774</v>
      </c>
      <c r="B164" s="39">
        <v>1636202</v>
      </c>
      <c r="C164">
        <f t="shared" si="4"/>
        <v>5</v>
      </c>
      <c r="D164">
        <f t="shared" si="5"/>
        <v>2014</v>
      </c>
    </row>
    <row r="165" spans="1:4">
      <c r="A165" s="40">
        <v>41805</v>
      </c>
      <c r="B165" s="39">
        <v>1576508</v>
      </c>
      <c r="C165">
        <f t="shared" si="4"/>
        <v>6</v>
      </c>
      <c r="D165">
        <f t="shared" si="5"/>
        <v>2014</v>
      </c>
    </row>
    <row r="166" spans="1:4">
      <c r="A166" s="40">
        <v>41835</v>
      </c>
      <c r="B166" s="39">
        <v>1701744</v>
      </c>
      <c r="C166">
        <f t="shared" si="4"/>
        <v>7</v>
      </c>
      <c r="D166">
        <f t="shared" si="5"/>
        <v>2014</v>
      </c>
    </row>
    <row r="167" spans="1:4">
      <c r="A167" s="40">
        <v>41866</v>
      </c>
      <c r="B167" s="39">
        <v>1751644</v>
      </c>
      <c r="C167">
        <f t="shared" si="4"/>
        <v>8</v>
      </c>
      <c r="D167">
        <f t="shared" si="5"/>
        <v>2014</v>
      </c>
    </row>
    <row r="168" spans="1:4">
      <c r="A168" s="40">
        <v>41897</v>
      </c>
      <c r="B168" s="39">
        <v>1635485</v>
      </c>
      <c r="C168">
        <f t="shared" si="4"/>
        <v>9</v>
      </c>
      <c r="D168">
        <f t="shared" si="5"/>
        <v>2014</v>
      </c>
    </row>
    <row r="169" spans="1:4">
      <c r="A169" s="40">
        <v>41927</v>
      </c>
      <c r="B169" s="39">
        <v>1730740</v>
      </c>
      <c r="C169">
        <f t="shared" si="4"/>
        <v>10</v>
      </c>
      <c r="D169">
        <f t="shared" si="5"/>
        <v>2014</v>
      </c>
    </row>
    <row r="170" spans="1:4">
      <c r="A170" s="40">
        <v>41958</v>
      </c>
      <c r="B170" s="39">
        <v>2167984</v>
      </c>
      <c r="C170">
        <f t="shared" si="4"/>
        <v>11</v>
      </c>
      <c r="D170">
        <f t="shared" si="5"/>
        <v>2014</v>
      </c>
    </row>
    <row r="171" spans="1:4">
      <c r="A171" s="40">
        <v>41988</v>
      </c>
      <c r="B171" s="39">
        <v>2475535</v>
      </c>
      <c r="C171">
        <f t="shared" si="4"/>
        <v>12</v>
      </c>
      <c r="D171">
        <f t="shared" si="5"/>
        <v>2014</v>
      </c>
    </row>
    <row r="172" spans="1:4">
      <c r="A172" s="40">
        <v>42019</v>
      </c>
      <c r="B172" s="39">
        <v>2903574</v>
      </c>
      <c r="C172">
        <f t="shared" si="4"/>
        <v>1</v>
      </c>
      <c r="D172">
        <f t="shared" si="5"/>
        <v>2015</v>
      </c>
    </row>
    <row r="173" spans="1:4">
      <c r="A173" s="40">
        <v>42050</v>
      </c>
      <c r="B173" s="39">
        <v>2730693</v>
      </c>
      <c r="C173">
        <f t="shared" si="4"/>
        <v>2</v>
      </c>
      <c r="D173">
        <f t="shared" si="5"/>
        <v>2015</v>
      </c>
    </row>
    <row r="174" spans="1:4">
      <c r="A174" s="40">
        <v>42078</v>
      </c>
      <c r="B174" s="39">
        <v>2392542</v>
      </c>
      <c r="C174">
        <f t="shared" si="4"/>
        <v>3</v>
      </c>
      <c r="D174">
        <f t="shared" si="5"/>
        <v>2015</v>
      </c>
    </row>
    <row r="175" spans="1:4">
      <c r="A175" s="40">
        <v>42109</v>
      </c>
      <c r="B175" s="39">
        <v>1826933</v>
      </c>
      <c r="C175">
        <f t="shared" si="4"/>
        <v>4</v>
      </c>
      <c r="D175">
        <f t="shared" si="5"/>
        <v>2015</v>
      </c>
    </row>
    <row r="176" spans="1:4">
      <c r="A176" s="40">
        <v>42139</v>
      </c>
      <c r="B176" s="39">
        <v>1678755</v>
      </c>
      <c r="C176">
        <f t="shared" si="4"/>
        <v>5</v>
      </c>
      <c r="D176">
        <f t="shared" si="5"/>
        <v>2015</v>
      </c>
    </row>
    <row r="177" spans="1:4">
      <c r="A177" s="40">
        <v>42170</v>
      </c>
      <c r="B177" s="39">
        <v>1723906</v>
      </c>
      <c r="C177">
        <f t="shared" si="4"/>
        <v>6</v>
      </c>
      <c r="D177">
        <f t="shared" si="5"/>
        <v>2015</v>
      </c>
    </row>
    <row r="178" spans="1:4">
      <c r="A178" s="40">
        <v>42200</v>
      </c>
      <c r="B178" s="39">
        <v>1882675</v>
      </c>
      <c r="C178">
        <f t="shared" si="4"/>
        <v>7</v>
      </c>
      <c r="D178">
        <f t="shared" si="5"/>
        <v>2015</v>
      </c>
    </row>
    <row r="179" spans="1:4">
      <c r="A179" s="40">
        <v>42231</v>
      </c>
      <c r="B179" s="39">
        <v>1867936</v>
      </c>
      <c r="C179">
        <f t="shared" si="4"/>
        <v>8</v>
      </c>
      <c r="D179">
        <f t="shared" si="5"/>
        <v>2015</v>
      </c>
    </row>
    <row r="180" spans="1:4">
      <c r="A180" s="40">
        <v>42262</v>
      </c>
      <c r="B180" s="39">
        <v>1723960</v>
      </c>
      <c r="C180">
        <f t="shared" si="4"/>
        <v>9</v>
      </c>
      <c r="D180">
        <f t="shared" si="5"/>
        <v>2015</v>
      </c>
    </row>
    <row r="181" spans="1:4">
      <c r="A181" s="40">
        <v>42292</v>
      </c>
      <c r="B181" s="39">
        <v>1804380</v>
      </c>
      <c r="C181">
        <f t="shared" si="4"/>
        <v>10</v>
      </c>
      <c r="D181">
        <f t="shared" si="5"/>
        <v>2015</v>
      </c>
    </row>
    <row r="182" spans="1:4">
      <c r="A182" s="40">
        <v>42323</v>
      </c>
      <c r="B182" s="39">
        <v>2064029</v>
      </c>
      <c r="C182">
        <f t="shared" si="4"/>
        <v>11</v>
      </c>
      <c r="D182">
        <f t="shared" si="5"/>
        <v>2015</v>
      </c>
    </row>
    <row r="183" spans="1:4">
      <c r="A183" s="40">
        <v>42353</v>
      </c>
      <c r="B183" s="39">
        <v>2389902</v>
      </c>
      <c r="C183">
        <f t="shared" si="4"/>
        <v>12</v>
      </c>
      <c r="D183">
        <f t="shared" si="5"/>
        <v>2015</v>
      </c>
    </row>
    <row r="184" spans="1:4">
      <c r="A184" s="40">
        <v>42384</v>
      </c>
      <c r="B184" s="39">
        <v>2880714</v>
      </c>
      <c r="C184">
        <f t="shared" si="4"/>
        <v>1</v>
      </c>
      <c r="D184">
        <f t="shared" si="5"/>
        <v>2016</v>
      </c>
    </row>
    <row r="185" spans="1:4">
      <c r="A185" s="40">
        <v>42415</v>
      </c>
      <c r="B185" s="39">
        <v>2459545</v>
      </c>
      <c r="C185">
        <f t="shared" si="4"/>
        <v>2</v>
      </c>
      <c r="D185">
        <f t="shared" si="5"/>
        <v>2016</v>
      </c>
    </row>
    <row r="186" spans="1:4">
      <c r="A186" s="40">
        <v>42444</v>
      </c>
      <c r="B186" s="39">
        <v>2164467</v>
      </c>
      <c r="C186">
        <f t="shared" si="4"/>
        <v>3</v>
      </c>
      <c r="D186">
        <f t="shared" si="5"/>
        <v>2016</v>
      </c>
    </row>
    <row r="187" spans="1:4">
      <c r="A187" s="40">
        <v>42475</v>
      </c>
      <c r="B187" s="39">
        <v>1903501</v>
      </c>
      <c r="C187">
        <f t="shared" si="4"/>
        <v>4</v>
      </c>
      <c r="D187">
        <f t="shared" si="5"/>
        <v>2016</v>
      </c>
    </row>
    <row r="188" spans="1:4">
      <c r="A188" s="40">
        <v>42505</v>
      </c>
      <c r="B188" s="39">
        <v>1785885</v>
      </c>
      <c r="C188">
        <f t="shared" si="4"/>
        <v>5</v>
      </c>
      <c r="D188">
        <f t="shared" si="5"/>
        <v>2016</v>
      </c>
    </row>
    <row r="189" spans="1:4">
      <c r="A189" s="40">
        <v>42536</v>
      </c>
      <c r="B189" s="39">
        <v>1825125</v>
      </c>
      <c r="C189">
        <f t="shared" si="4"/>
        <v>6</v>
      </c>
      <c r="D189">
        <f t="shared" si="5"/>
        <v>2016</v>
      </c>
    </row>
    <row r="190" spans="1:4">
      <c r="A190" s="40">
        <v>42566</v>
      </c>
      <c r="B190" s="39">
        <v>2001036</v>
      </c>
      <c r="C190">
        <f t="shared" si="4"/>
        <v>7</v>
      </c>
      <c r="D190">
        <f t="shared" si="5"/>
        <v>2016</v>
      </c>
    </row>
    <row r="191" spans="1:4">
      <c r="A191" s="40">
        <v>42597</v>
      </c>
      <c r="B191" s="39">
        <v>2023229</v>
      </c>
      <c r="C191">
        <f t="shared" si="4"/>
        <v>8</v>
      </c>
      <c r="D191">
        <f t="shared" si="5"/>
        <v>2016</v>
      </c>
    </row>
    <row r="192" spans="1:4">
      <c r="A192" s="40">
        <v>42628</v>
      </c>
      <c r="B192" s="39">
        <v>1774412</v>
      </c>
      <c r="C192">
        <f t="shared" si="4"/>
        <v>9</v>
      </c>
      <c r="D192">
        <f t="shared" si="5"/>
        <v>2016</v>
      </c>
    </row>
    <row r="193" spans="1:4">
      <c r="A193" s="40">
        <v>42658</v>
      </c>
      <c r="B193" s="39">
        <v>1748897</v>
      </c>
      <c r="C193">
        <f t="shared" si="4"/>
        <v>10</v>
      </c>
      <c r="D193">
        <f t="shared" si="5"/>
        <v>2016</v>
      </c>
    </row>
    <row r="194" spans="1:4">
      <c r="A194" s="40">
        <v>42689</v>
      </c>
      <c r="B194" s="39">
        <v>1979957</v>
      </c>
      <c r="C194">
        <f t="shared" si="4"/>
        <v>11</v>
      </c>
      <c r="D194">
        <f t="shared" si="5"/>
        <v>2016</v>
      </c>
    </row>
    <row r="195" spans="1:4">
      <c r="A195" s="40">
        <v>42719</v>
      </c>
      <c r="B195" s="39">
        <v>2665391</v>
      </c>
      <c r="C195">
        <f t="shared" si="4"/>
        <v>12</v>
      </c>
      <c r="D195">
        <f t="shared" si="5"/>
        <v>2016</v>
      </c>
    </row>
    <row r="196" spans="1:4">
      <c r="A196" s="40">
        <v>42750</v>
      </c>
      <c r="B196" s="39">
        <v>2708217</v>
      </c>
      <c r="C196">
        <f t="shared" si="4"/>
        <v>1</v>
      </c>
      <c r="D196">
        <f t="shared" si="5"/>
        <v>2017</v>
      </c>
    </row>
    <row r="197" spans="1:4">
      <c r="A197" s="40">
        <v>42781</v>
      </c>
      <c r="B197" s="39">
        <v>2161185</v>
      </c>
      <c r="C197">
        <f t="shared" ref="C197:C243" si="6">MONTH(A197)</f>
        <v>2</v>
      </c>
      <c r="D197">
        <f t="shared" ref="D197:D243" si="7">YEAR(A197)</f>
        <v>2017</v>
      </c>
    </row>
    <row r="198" spans="1:4">
      <c r="A198" s="40">
        <v>42809</v>
      </c>
      <c r="B198" s="39">
        <v>2324198</v>
      </c>
      <c r="C198">
        <f t="shared" si="6"/>
        <v>3</v>
      </c>
      <c r="D198">
        <f t="shared" si="7"/>
        <v>2017</v>
      </c>
    </row>
    <row r="199" spans="1:4">
      <c r="A199" s="40">
        <v>42840</v>
      </c>
      <c r="B199" s="39">
        <v>1753578</v>
      </c>
      <c r="C199">
        <f t="shared" si="6"/>
        <v>4</v>
      </c>
      <c r="D199">
        <f t="shared" si="7"/>
        <v>2017</v>
      </c>
    </row>
    <row r="200" spans="1:4">
      <c r="A200" s="40">
        <v>42870</v>
      </c>
      <c r="B200" s="39">
        <v>1710548</v>
      </c>
      <c r="C200">
        <f t="shared" si="6"/>
        <v>5</v>
      </c>
      <c r="D200">
        <f t="shared" si="7"/>
        <v>2017</v>
      </c>
    </row>
    <row r="201" spans="1:4">
      <c r="A201" s="40">
        <v>42901</v>
      </c>
      <c r="B201" s="39">
        <v>1731387</v>
      </c>
      <c r="C201">
        <f t="shared" si="6"/>
        <v>6</v>
      </c>
      <c r="D201">
        <f t="shared" si="7"/>
        <v>2017</v>
      </c>
    </row>
    <row r="202" spans="1:4">
      <c r="A202" s="40">
        <v>42931</v>
      </c>
      <c r="B202" s="39">
        <v>1950510</v>
      </c>
      <c r="C202">
        <f t="shared" si="6"/>
        <v>7</v>
      </c>
      <c r="D202">
        <f t="shared" si="7"/>
        <v>2017</v>
      </c>
    </row>
    <row r="203" spans="1:4">
      <c r="A203" s="40">
        <v>42962</v>
      </c>
      <c r="B203" s="39">
        <v>1904112</v>
      </c>
      <c r="C203">
        <f t="shared" si="6"/>
        <v>8</v>
      </c>
      <c r="D203">
        <f t="shared" si="7"/>
        <v>2017</v>
      </c>
    </row>
    <row r="204" spans="1:4">
      <c r="A204" s="40">
        <v>42993</v>
      </c>
      <c r="B204" s="39">
        <v>1737701</v>
      </c>
      <c r="C204">
        <f t="shared" si="6"/>
        <v>9</v>
      </c>
      <c r="D204">
        <f t="shared" si="7"/>
        <v>2017</v>
      </c>
    </row>
    <row r="205" spans="1:4">
      <c r="A205" s="40">
        <v>43023</v>
      </c>
      <c r="B205" s="39">
        <v>1838965</v>
      </c>
      <c r="C205">
        <f t="shared" si="6"/>
        <v>10</v>
      </c>
      <c r="D205">
        <f t="shared" si="7"/>
        <v>2017</v>
      </c>
    </row>
    <row r="206" spans="1:4">
      <c r="A206" s="40">
        <v>43054</v>
      </c>
      <c r="B206" s="39">
        <v>2155805</v>
      </c>
      <c r="C206">
        <f t="shared" si="6"/>
        <v>11</v>
      </c>
      <c r="D206">
        <f t="shared" si="7"/>
        <v>2017</v>
      </c>
    </row>
    <row r="207" spans="1:4">
      <c r="A207" s="40">
        <v>43084</v>
      </c>
      <c r="B207" s="39">
        <v>2858509</v>
      </c>
      <c r="C207">
        <f t="shared" si="6"/>
        <v>12</v>
      </c>
      <c r="D207">
        <f t="shared" si="7"/>
        <v>2017</v>
      </c>
    </row>
    <row r="208" spans="1:4">
      <c r="A208" s="40">
        <v>43115</v>
      </c>
      <c r="B208" s="39">
        <v>3107734</v>
      </c>
      <c r="C208">
        <f t="shared" si="6"/>
        <v>1</v>
      </c>
      <c r="D208">
        <f t="shared" si="7"/>
        <v>2018</v>
      </c>
    </row>
    <row r="209" spans="1:4">
      <c r="A209" s="40">
        <v>43146</v>
      </c>
      <c r="B209" s="39">
        <v>2507085</v>
      </c>
      <c r="C209">
        <f t="shared" si="6"/>
        <v>2</v>
      </c>
      <c r="D209">
        <f t="shared" si="7"/>
        <v>2018</v>
      </c>
    </row>
    <row r="210" spans="1:4">
      <c r="A210" s="40">
        <v>43174</v>
      </c>
      <c r="B210" s="39">
        <v>2576005</v>
      </c>
      <c r="C210">
        <f t="shared" si="6"/>
        <v>3</v>
      </c>
      <c r="D210">
        <f t="shared" si="7"/>
        <v>2018</v>
      </c>
    </row>
    <row r="211" spans="1:4">
      <c r="A211" s="40">
        <v>43205</v>
      </c>
      <c r="B211" s="39">
        <v>2148089</v>
      </c>
      <c r="C211">
        <f t="shared" si="6"/>
        <v>4</v>
      </c>
      <c r="D211">
        <f t="shared" si="7"/>
        <v>2018</v>
      </c>
    </row>
    <row r="212" spans="1:4">
      <c r="A212" s="40">
        <v>43235</v>
      </c>
      <c r="B212" s="39">
        <v>1855856</v>
      </c>
      <c r="C212">
        <f t="shared" si="6"/>
        <v>5</v>
      </c>
      <c r="D212">
        <f t="shared" si="7"/>
        <v>2018</v>
      </c>
    </row>
    <row r="213" spans="1:4">
      <c r="A213" s="40">
        <v>43266</v>
      </c>
      <c r="B213" s="39">
        <v>1867447</v>
      </c>
      <c r="C213">
        <f t="shared" si="6"/>
        <v>6</v>
      </c>
      <c r="D213">
        <f t="shared" si="7"/>
        <v>2018</v>
      </c>
    </row>
    <row r="214" spans="1:4">
      <c r="A214" s="40">
        <v>43296</v>
      </c>
      <c r="B214" s="39">
        <v>2139037</v>
      </c>
      <c r="C214">
        <f t="shared" si="6"/>
        <v>7</v>
      </c>
      <c r="D214">
        <f t="shared" si="7"/>
        <v>2018</v>
      </c>
    </row>
    <row r="215" spans="1:4">
      <c r="A215" s="40">
        <v>43327</v>
      </c>
      <c r="B215" s="39">
        <v>2100482</v>
      </c>
      <c r="C215">
        <f t="shared" si="6"/>
        <v>8</v>
      </c>
      <c r="D215">
        <f t="shared" si="7"/>
        <v>2018</v>
      </c>
    </row>
    <row r="216" spans="1:4">
      <c r="A216" s="40">
        <v>43358</v>
      </c>
      <c r="B216" s="39">
        <v>1949898</v>
      </c>
      <c r="C216">
        <f t="shared" si="6"/>
        <v>9</v>
      </c>
      <c r="D216">
        <f t="shared" si="7"/>
        <v>2018</v>
      </c>
    </row>
    <row r="217" spans="1:4">
      <c r="A217" s="40">
        <v>43388</v>
      </c>
      <c r="B217" s="39">
        <v>2069201</v>
      </c>
      <c r="C217">
        <f t="shared" si="6"/>
        <v>10</v>
      </c>
      <c r="D217">
        <f t="shared" si="7"/>
        <v>2018</v>
      </c>
    </row>
    <row r="218" spans="1:4">
      <c r="A218" s="40">
        <v>43419</v>
      </c>
      <c r="B218" s="39">
        <v>2488282</v>
      </c>
      <c r="C218">
        <f t="shared" si="6"/>
        <v>11</v>
      </c>
      <c r="D218">
        <f t="shared" si="7"/>
        <v>2018</v>
      </c>
    </row>
    <row r="219" spans="1:4">
      <c r="A219" s="40">
        <v>43449</v>
      </c>
      <c r="B219" s="39">
        <v>2759042</v>
      </c>
      <c r="C219">
        <f t="shared" si="6"/>
        <v>12</v>
      </c>
      <c r="D219">
        <f t="shared" si="7"/>
        <v>2018</v>
      </c>
    </row>
    <row r="220" spans="1:4">
      <c r="A220" s="40">
        <v>43480</v>
      </c>
      <c r="B220" s="39">
        <v>3161732</v>
      </c>
      <c r="C220">
        <f t="shared" si="6"/>
        <v>1</v>
      </c>
      <c r="D220">
        <f t="shared" si="7"/>
        <v>2019</v>
      </c>
    </row>
    <row r="221" spans="1:4">
      <c r="A221" s="40">
        <v>43511</v>
      </c>
      <c r="B221" s="39">
        <v>2783640</v>
      </c>
      <c r="C221">
        <f t="shared" si="6"/>
        <v>2</v>
      </c>
      <c r="D221">
        <f t="shared" si="7"/>
        <v>2019</v>
      </c>
    </row>
    <row r="222" spans="1:4">
      <c r="A222" s="40">
        <v>43539</v>
      </c>
      <c r="B222" s="39">
        <v>2680848</v>
      </c>
      <c r="C222">
        <f t="shared" si="6"/>
        <v>3</v>
      </c>
      <c r="D222">
        <f t="shared" si="7"/>
        <v>2019</v>
      </c>
    </row>
    <row r="223" spans="1:4">
      <c r="A223" s="40">
        <v>43570</v>
      </c>
      <c r="B223" s="39">
        <v>1994279</v>
      </c>
      <c r="C223">
        <f t="shared" si="6"/>
        <v>4</v>
      </c>
      <c r="D223">
        <f t="shared" si="7"/>
        <v>2019</v>
      </c>
    </row>
    <row r="224" spans="1:4">
      <c r="A224" s="40">
        <v>43600</v>
      </c>
      <c r="B224" s="39">
        <v>1912779</v>
      </c>
      <c r="C224">
        <f t="shared" si="6"/>
        <v>5</v>
      </c>
      <c r="D224">
        <f t="shared" si="7"/>
        <v>2019</v>
      </c>
    </row>
    <row r="225" spans="1:4">
      <c r="A225" s="40">
        <v>43631</v>
      </c>
      <c r="B225" s="39">
        <v>1902995</v>
      </c>
      <c r="C225">
        <f t="shared" si="6"/>
        <v>6</v>
      </c>
      <c r="D225">
        <f t="shared" si="7"/>
        <v>2019</v>
      </c>
    </row>
    <row r="226" spans="1:4">
      <c r="A226" s="40">
        <v>43661</v>
      </c>
      <c r="B226" s="39">
        <v>2162450</v>
      </c>
      <c r="C226">
        <f t="shared" si="6"/>
        <v>7</v>
      </c>
      <c r="D226">
        <f t="shared" si="7"/>
        <v>2019</v>
      </c>
    </row>
    <row r="227" spans="1:4">
      <c r="A227" s="40">
        <v>43692</v>
      </c>
      <c r="B227" s="39">
        <v>2197474</v>
      </c>
      <c r="C227">
        <f t="shared" si="6"/>
        <v>8</v>
      </c>
      <c r="D227">
        <f t="shared" si="7"/>
        <v>2019</v>
      </c>
    </row>
    <row r="228" spans="1:4">
      <c r="A228" s="40">
        <v>43723</v>
      </c>
      <c r="B228" s="39">
        <v>1982049</v>
      </c>
      <c r="C228">
        <f t="shared" si="6"/>
        <v>9</v>
      </c>
      <c r="D228">
        <f t="shared" si="7"/>
        <v>2019</v>
      </c>
    </row>
    <row r="229" spans="1:4">
      <c r="A229" s="40">
        <v>43753</v>
      </c>
      <c r="B229" s="39">
        <v>2072599</v>
      </c>
      <c r="C229">
        <f t="shared" si="6"/>
        <v>10</v>
      </c>
      <c r="D229">
        <f t="shared" si="7"/>
        <v>2019</v>
      </c>
    </row>
    <row r="230" spans="1:4">
      <c r="A230" s="40">
        <v>43784</v>
      </c>
      <c r="B230" s="39">
        <v>2535754</v>
      </c>
      <c r="C230">
        <f t="shared" si="6"/>
        <v>11</v>
      </c>
      <c r="D230">
        <f t="shared" si="7"/>
        <v>2019</v>
      </c>
    </row>
    <row r="231" spans="1:4">
      <c r="A231" s="40">
        <v>43814</v>
      </c>
      <c r="B231" s="39">
        <v>2904407</v>
      </c>
      <c r="C231">
        <f t="shared" si="6"/>
        <v>12</v>
      </c>
      <c r="D231">
        <f t="shared" si="7"/>
        <v>2019</v>
      </c>
    </row>
    <row r="232" spans="1:4">
      <c r="A232" s="40">
        <v>43845</v>
      </c>
      <c r="B232" s="39">
        <v>3052335</v>
      </c>
      <c r="C232">
        <f t="shared" si="6"/>
        <v>1</v>
      </c>
      <c r="D232">
        <f t="shared" si="7"/>
        <v>2020</v>
      </c>
    </row>
    <row r="233" spans="1:4">
      <c r="A233" s="40">
        <v>43876</v>
      </c>
      <c r="B233" s="39">
        <v>2809540</v>
      </c>
      <c r="C233">
        <f t="shared" si="6"/>
        <v>2</v>
      </c>
      <c r="D233">
        <f t="shared" si="7"/>
        <v>2020</v>
      </c>
    </row>
    <row r="234" spans="1:4">
      <c r="A234" s="40">
        <v>43905</v>
      </c>
      <c r="B234" s="39">
        <v>2475096</v>
      </c>
      <c r="C234">
        <f t="shared" si="6"/>
        <v>3</v>
      </c>
      <c r="D234">
        <f t="shared" si="7"/>
        <v>2020</v>
      </c>
    </row>
    <row r="235" spans="1:4">
      <c r="A235" s="40">
        <v>43936</v>
      </c>
      <c r="B235" s="39">
        <v>2035122</v>
      </c>
      <c r="C235">
        <f t="shared" si="6"/>
        <v>4</v>
      </c>
      <c r="D235">
        <f t="shared" si="7"/>
        <v>2020</v>
      </c>
    </row>
    <row r="236" spans="1:4">
      <c r="A236" s="40">
        <v>43966</v>
      </c>
      <c r="B236" s="39">
        <v>1861283</v>
      </c>
      <c r="C236">
        <f t="shared" si="6"/>
        <v>5</v>
      </c>
      <c r="D236">
        <f t="shared" si="7"/>
        <v>2020</v>
      </c>
    </row>
    <row r="237" spans="1:4">
      <c r="A237" s="40">
        <v>43997</v>
      </c>
      <c r="B237" s="39">
        <v>1917555</v>
      </c>
      <c r="C237">
        <f t="shared" si="6"/>
        <v>6</v>
      </c>
      <c r="D237">
        <f t="shared" si="7"/>
        <v>2020</v>
      </c>
    </row>
    <row r="238" spans="1:4">
      <c r="A238" s="40">
        <v>44027</v>
      </c>
      <c r="B238" s="39">
        <v>2234989</v>
      </c>
      <c r="C238">
        <f t="shared" si="6"/>
        <v>7</v>
      </c>
      <c r="D238">
        <f t="shared" si="7"/>
        <v>2020</v>
      </c>
    </row>
    <row r="239" spans="1:4">
      <c r="A239" s="40">
        <v>44058</v>
      </c>
      <c r="B239" s="39">
        <v>2173203</v>
      </c>
      <c r="C239">
        <f t="shared" si="6"/>
        <v>8</v>
      </c>
      <c r="D239">
        <f t="shared" si="7"/>
        <v>2020</v>
      </c>
    </row>
    <row r="240" spans="1:4">
      <c r="A240" s="40">
        <v>44089</v>
      </c>
      <c r="B240" s="39">
        <v>1938029</v>
      </c>
      <c r="C240">
        <f t="shared" si="6"/>
        <v>9</v>
      </c>
      <c r="D240">
        <f t="shared" si="7"/>
        <v>2020</v>
      </c>
    </row>
    <row r="241" spans="1:4">
      <c r="A241" s="40">
        <v>44119</v>
      </c>
      <c r="B241" s="39">
        <v>2093493</v>
      </c>
      <c r="C241">
        <f t="shared" si="6"/>
        <v>10</v>
      </c>
      <c r="D241">
        <f t="shared" si="7"/>
        <v>2020</v>
      </c>
    </row>
    <row r="242" spans="1:4">
      <c r="A242" s="40">
        <v>44150</v>
      </c>
      <c r="B242" s="39">
        <v>2215375</v>
      </c>
      <c r="C242">
        <f t="shared" si="6"/>
        <v>11</v>
      </c>
      <c r="D242">
        <f t="shared" si="7"/>
        <v>2020</v>
      </c>
    </row>
    <row r="243" spans="1:4">
      <c r="A243" s="40">
        <v>44180</v>
      </c>
      <c r="B243" s="39">
        <v>2924939</v>
      </c>
      <c r="C243">
        <f t="shared" si="6"/>
        <v>12</v>
      </c>
      <c r="D243">
        <f t="shared" si="7"/>
        <v>2020</v>
      </c>
    </row>
    <row r="244" spans="1:4">
      <c r="A244" s="40">
        <v>44211</v>
      </c>
      <c r="B244" s="39">
        <v>3056278</v>
      </c>
      <c r="C244">
        <f t="shared" ref="C244:C257" si="8">MONTH(A244)</f>
        <v>1</v>
      </c>
      <c r="D244">
        <f t="shared" ref="D244:D257" si="9">YEAR(A244)</f>
        <v>2021</v>
      </c>
    </row>
    <row r="245" spans="1:4">
      <c r="A245" s="40">
        <v>44242</v>
      </c>
      <c r="B245" s="39">
        <v>2850394</v>
      </c>
      <c r="C245">
        <f t="shared" si="8"/>
        <v>2</v>
      </c>
      <c r="D245">
        <f t="shared" si="9"/>
        <v>2021</v>
      </c>
    </row>
    <row r="246" spans="1:4">
      <c r="A246" s="40">
        <v>44270</v>
      </c>
      <c r="B246" s="39">
        <v>2387023</v>
      </c>
      <c r="C246">
        <f t="shared" si="8"/>
        <v>3</v>
      </c>
      <c r="D246">
        <f t="shared" si="9"/>
        <v>2021</v>
      </c>
    </row>
    <row r="247" spans="1:4">
      <c r="A247" s="40">
        <v>44301</v>
      </c>
      <c r="B247" s="39">
        <v>2036708</v>
      </c>
      <c r="C247">
        <f t="shared" si="8"/>
        <v>4</v>
      </c>
      <c r="D247">
        <f t="shared" si="9"/>
        <v>2021</v>
      </c>
    </row>
    <row r="248" spans="1:4">
      <c r="A248" s="40">
        <v>44331</v>
      </c>
      <c r="B248" s="39">
        <v>1882870</v>
      </c>
      <c r="C248">
        <f t="shared" si="8"/>
        <v>5</v>
      </c>
      <c r="D248">
        <f t="shared" si="9"/>
        <v>2021</v>
      </c>
    </row>
    <row r="249" spans="1:4">
      <c r="A249" s="40">
        <v>44362</v>
      </c>
      <c r="B249" s="39">
        <v>2008918</v>
      </c>
      <c r="C249">
        <f t="shared" si="8"/>
        <v>6</v>
      </c>
      <c r="D249">
        <f t="shared" si="9"/>
        <v>2021</v>
      </c>
    </row>
    <row r="250" spans="1:4">
      <c r="A250" s="40">
        <v>44392</v>
      </c>
      <c r="B250" s="39">
        <v>2171329</v>
      </c>
      <c r="C250">
        <f t="shared" si="8"/>
        <v>7</v>
      </c>
      <c r="D250">
        <f t="shared" si="9"/>
        <v>2021</v>
      </c>
    </row>
    <row r="251" spans="1:4">
      <c r="A251" s="40">
        <v>44423</v>
      </c>
      <c r="B251" s="39">
        <v>2188822</v>
      </c>
      <c r="C251">
        <f t="shared" si="8"/>
        <v>8</v>
      </c>
      <c r="D251">
        <f t="shared" si="9"/>
        <v>2021</v>
      </c>
    </row>
    <row r="252" spans="1:4">
      <c r="A252" s="40">
        <v>44454</v>
      </c>
      <c r="B252" s="39">
        <v>1906377</v>
      </c>
      <c r="C252">
        <f t="shared" si="8"/>
        <v>9</v>
      </c>
      <c r="D252">
        <f t="shared" si="9"/>
        <v>2021</v>
      </c>
    </row>
    <row r="253" spans="1:4">
      <c r="A253" s="40">
        <v>44484</v>
      </c>
      <c r="B253" s="39">
        <v>2015381</v>
      </c>
      <c r="C253">
        <f t="shared" si="8"/>
        <v>10</v>
      </c>
      <c r="D253">
        <f t="shared" si="9"/>
        <v>2021</v>
      </c>
    </row>
    <row r="254" spans="1:4">
      <c r="A254" s="40">
        <v>44515</v>
      </c>
      <c r="B254" s="39">
        <v>2427617</v>
      </c>
      <c r="C254">
        <f t="shared" si="8"/>
        <v>11</v>
      </c>
      <c r="D254">
        <f t="shared" si="9"/>
        <v>2021</v>
      </c>
    </row>
    <row r="255" spans="1:4">
      <c r="A255" s="40">
        <v>44545</v>
      </c>
      <c r="B255" s="39">
        <v>2731775</v>
      </c>
      <c r="C255">
        <f t="shared" si="8"/>
        <v>12</v>
      </c>
      <c r="D255">
        <f t="shared" si="9"/>
        <v>2021</v>
      </c>
    </row>
    <row r="256" spans="1:4">
      <c r="A256" s="40">
        <v>44576</v>
      </c>
      <c r="B256" s="39">
        <v>3287895</v>
      </c>
      <c r="C256">
        <f t="shared" si="8"/>
        <v>1</v>
      </c>
      <c r="D256">
        <f t="shared" si="9"/>
        <v>2022</v>
      </c>
    </row>
    <row r="257" spans="1:4">
      <c r="A257" s="40">
        <v>44607</v>
      </c>
      <c r="B257" s="39">
        <v>2793006</v>
      </c>
      <c r="C257">
        <f t="shared" si="8"/>
        <v>2</v>
      </c>
      <c r="D257">
        <f t="shared" si="9"/>
        <v>2022</v>
      </c>
    </row>
    <row r="258" spans="1:4">
      <c r="A258" s="40">
        <v>44635</v>
      </c>
      <c r="B258" s="39">
        <v>2516726</v>
      </c>
      <c r="C258">
        <f t="shared" ref="C258:C269" si="10">MONTH(A258)</f>
        <v>3</v>
      </c>
      <c r="D258">
        <f t="shared" ref="D258:D269" si="11">YEAR(A258)</f>
        <v>2022</v>
      </c>
    </row>
    <row r="259" spans="1:4">
      <c r="A259" s="40">
        <v>44666</v>
      </c>
      <c r="B259" s="39">
        <v>2114010</v>
      </c>
      <c r="C259">
        <f t="shared" si="10"/>
        <v>4</v>
      </c>
      <c r="D259">
        <f t="shared" si="11"/>
        <v>2022</v>
      </c>
    </row>
    <row r="260" spans="1:4">
      <c r="A260" s="40">
        <v>44696</v>
      </c>
      <c r="B260" s="39">
        <v>1995895</v>
      </c>
      <c r="C260">
        <f t="shared" si="10"/>
        <v>5</v>
      </c>
      <c r="D260">
        <f t="shared" si="11"/>
        <v>2022</v>
      </c>
    </row>
    <row r="261" spans="1:4">
      <c r="A261" s="40">
        <v>44727</v>
      </c>
      <c r="B261" s="39">
        <v>2074067</v>
      </c>
      <c r="C261">
        <f t="shared" si="10"/>
        <v>6</v>
      </c>
      <c r="D261">
        <f t="shared" si="11"/>
        <v>2022</v>
      </c>
    </row>
    <row r="262" spans="1:4">
      <c r="A262" s="40">
        <v>44757</v>
      </c>
      <c r="B262" s="39">
        <v>2329216</v>
      </c>
      <c r="C262">
        <f t="shared" si="10"/>
        <v>7</v>
      </c>
      <c r="D262">
        <f t="shared" si="11"/>
        <v>2022</v>
      </c>
    </row>
    <row r="263" spans="1:4">
      <c r="A263" s="40">
        <v>44788</v>
      </c>
      <c r="B263" s="39">
        <v>2306262</v>
      </c>
      <c r="C263">
        <f t="shared" si="10"/>
        <v>8</v>
      </c>
      <c r="D263">
        <f t="shared" si="11"/>
        <v>2022</v>
      </c>
    </row>
    <row r="264" spans="1:4">
      <c r="A264" s="40">
        <v>44819</v>
      </c>
      <c r="B264" s="39">
        <v>2047010</v>
      </c>
      <c r="C264">
        <f t="shared" si="10"/>
        <v>9</v>
      </c>
      <c r="D264">
        <f t="shared" si="11"/>
        <v>2022</v>
      </c>
    </row>
    <row r="265" spans="1:4">
      <c r="A265" s="40">
        <v>44849</v>
      </c>
      <c r="B265" s="39">
        <v>2108275</v>
      </c>
      <c r="C265">
        <f t="shared" si="10"/>
        <v>10</v>
      </c>
      <c r="D265">
        <f t="shared" si="11"/>
        <v>2022</v>
      </c>
    </row>
    <row r="266" spans="1:4">
      <c r="A266" s="40">
        <v>44880</v>
      </c>
      <c r="B266" s="39">
        <v>2502928</v>
      </c>
      <c r="C266">
        <f t="shared" si="10"/>
        <v>11</v>
      </c>
      <c r="D266">
        <f t="shared" si="11"/>
        <v>2022</v>
      </c>
    </row>
    <row r="267" spans="1:4">
      <c r="A267" s="40">
        <v>44910</v>
      </c>
      <c r="B267" s="39">
        <v>3084994</v>
      </c>
      <c r="C267">
        <f t="shared" si="10"/>
        <v>12</v>
      </c>
      <c r="D267">
        <f t="shared" si="11"/>
        <v>2022</v>
      </c>
    </row>
    <row r="268" spans="1:4">
      <c r="A268" s="40">
        <v>44941</v>
      </c>
      <c r="B268" s="39">
        <v>3030057</v>
      </c>
      <c r="C268">
        <f t="shared" si="10"/>
        <v>1</v>
      </c>
      <c r="D268">
        <f t="shared" si="11"/>
        <v>2023</v>
      </c>
    </row>
    <row r="269" spans="1:4">
      <c r="A269" s="40">
        <v>44972</v>
      </c>
      <c r="B269" s="39">
        <v>2702018</v>
      </c>
      <c r="C269">
        <f t="shared" si="10"/>
        <v>2</v>
      </c>
      <c r="D269">
        <f t="shared" si="11"/>
        <v>2023</v>
      </c>
    </row>
    <row r="270" spans="1:4">
      <c r="A270" s="40">
        <v>45000</v>
      </c>
      <c r="B270" s="39">
        <v>2743975</v>
      </c>
      <c r="C270">
        <f t="shared" ref="C270:C279" si="12">MONTH(A270)</f>
        <v>3</v>
      </c>
      <c r="D270">
        <f t="shared" ref="D270:D279" si="13">YEAR(A270)</f>
        <v>2023</v>
      </c>
    </row>
    <row r="271" spans="1:4">
      <c r="A271" s="40">
        <v>45031</v>
      </c>
      <c r="B271" s="39">
        <v>2176612</v>
      </c>
      <c r="C271">
        <f t="shared" si="12"/>
        <v>4</v>
      </c>
      <c r="D271">
        <f t="shared" si="13"/>
        <v>2023</v>
      </c>
    </row>
    <row r="272" spans="1:4">
      <c r="A272" s="40">
        <v>45061</v>
      </c>
      <c r="B272" s="39">
        <v>2065968</v>
      </c>
      <c r="C272">
        <f t="shared" si="12"/>
        <v>5</v>
      </c>
      <c r="D272">
        <f t="shared" si="13"/>
        <v>2023</v>
      </c>
    </row>
    <row r="273" spans="1:4">
      <c r="A273" s="40">
        <v>45092</v>
      </c>
      <c r="B273" s="39">
        <v>2118628</v>
      </c>
      <c r="C273">
        <f t="shared" si="12"/>
        <v>6</v>
      </c>
      <c r="D273">
        <f t="shared" si="13"/>
        <v>2023</v>
      </c>
    </row>
    <row r="274" spans="1:4">
      <c r="A274" s="40">
        <v>45122</v>
      </c>
      <c r="B274" s="39">
        <v>2404122</v>
      </c>
      <c r="C274">
        <f t="shared" si="12"/>
        <v>7</v>
      </c>
      <c r="D274">
        <f t="shared" si="13"/>
        <v>2023</v>
      </c>
    </row>
    <row r="275" spans="1:4">
      <c r="A275" s="40">
        <v>45153</v>
      </c>
      <c r="B275" s="39">
        <v>2409018</v>
      </c>
      <c r="C275">
        <f t="shared" si="12"/>
        <v>8</v>
      </c>
      <c r="D275">
        <f t="shared" si="13"/>
        <v>2023</v>
      </c>
    </row>
    <row r="276" spans="1:4">
      <c r="A276" s="40">
        <v>45184</v>
      </c>
      <c r="B276" s="39">
        <v>2128961</v>
      </c>
      <c r="C276">
        <f t="shared" si="12"/>
        <v>9</v>
      </c>
      <c r="D276">
        <f t="shared" si="13"/>
        <v>2023</v>
      </c>
    </row>
    <row r="277" spans="1:4">
      <c r="A277" s="40">
        <v>45214</v>
      </c>
      <c r="B277" s="39">
        <v>2186224</v>
      </c>
      <c r="C277">
        <f t="shared" si="12"/>
        <v>10</v>
      </c>
      <c r="D277">
        <f t="shared" si="13"/>
        <v>2023</v>
      </c>
    </row>
    <row r="278" spans="1:4">
      <c r="A278" s="40">
        <v>45245</v>
      </c>
      <c r="B278" s="39">
        <v>2558279</v>
      </c>
      <c r="C278">
        <f t="shared" si="12"/>
        <v>11</v>
      </c>
      <c r="D278">
        <f t="shared" si="13"/>
        <v>2023</v>
      </c>
    </row>
    <row r="279" spans="1:4">
      <c r="A279" s="40">
        <v>45275</v>
      </c>
      <c r="B279" s="39">
        <v>2885437</v>
      </c>
      <c r="C279">
        <f t="shared" si="12"/>
        <v>12</v>
      </c>
      <c r="D279">
        <f t="shared" si="13"/>
        <v>2023</v>
      </c>
    </row>
    <row r="280" spans="1:4">
      <c r="A280" s="40">
        <v>45306</v>
      </c>
      <c r="B280" s="39">
        <v>3423098</v>
      </c>
      <c r="C280">
        <f t="shared" ref="C280:C287" si="14">MONTH(A280)</f>
        <v>1</v>
      </c>
      <c r="D280">
        <f t="shared" ref="D280:D287" si="15">YEAR(A280)</f>
        <v>2024</v>
      </c>
    </row>
    <row r="281" spans="1:4">
      <c r="A281" s="40">
        <v>45337</v>
      </c>
      <c r="B281" s="39">
        <v>2698883</v>
      </c>
      <c r="C281">
        <f t="shared" si="14"/>
        <v>2</v>
      </c>
      <c r="D281">
        <f t="shared" si="15"/>
        <v>2024</v>
      </c>
    </row>
    <row r="282" spans="1:4">
      <c r="A282" s="40">
        <v>45366</v>
      </c>
      <c r="B282" s="39">
        <v>2529429</v>
      </c>
      <c r="C282">
        <f t="shared" si="14"/>
        <v>3</v>
      </c>
      <c r="D282">
        <f t="shared" si="15"/>
        <v>2024</v>
      </c>
    </row>
    <row r="283" spans="1:4">
      <c r="A283" s="40">
        <v>45397</v>
      </c>
      <c r="B283" s="39">
        <v>2151137</v>
      </c>
      <c r="C283">
        <f t="shared" si="14"/>
        <v>4</v>
      </c>
      <c r="D283">
        <f t="shared" si="15"/>
        <v>2024</v>
      </c>
    </row>
    <row r="284" spans="1:4">
      <c r="A284" s="40">
        <v>45427</v>
      </c>
      <c r="B284" s="39">
        <v>2087577</v>
      </c>
      <c r="C284">
        <f t="shared" si="14"/>
        <v>5</v>
      </c>
      <c r="D284">
        <f t="shared" si="15"/>
        <v>2024</v>
      </c>
    </row>
    <row r="285" spans="1:4">
      <c r="A285" s="40">
        <v>45458</v>
      </c>
      <c r="B285" s="39">
        <v>2176896</v>
      </c>
      <c r="C285">
        <f t="shared" si="14"/>
        <v>6</v>
      </c>
      <c r="D285">
        <f t="shared" si="15"/>
        <v>2024</v>
      </c>
    </row>
    <row r="286" spans="1:4">
      <c r="A286" s="40">
        <v>45488</v>
      </c>
      <c r="B286" s="39">
        <v>2471981</v>
      </c>
      <c r="C286">
        <f t="shared" si="14"/>
        <v>7</v>
      </c>
      <c r="D286">
        <f t="shared" si="15"/>
        <v>2024</v>
      </c>
    </row>
    <row r="287" spans="1:4">
      <c r="A287" s="40">
        <v>45519</v>
      </c>
      <c r="B287" s="39">
        <v>2453624</v>
      </c>
      <c r="C287">
        <f t="shared" si="14"/>
        <v>8</v>
      </c>
      <c r="D287">
        <f t="shared" si="15"/>
        <v>2024</v>
      </c>
    </row>
    <row r="288" spans="1:4">
      <c r="A288" s="40">
        <v>45550</v>
      </c>
      <c r="B288" s="39">
        <v>2164696</v>
      </c>
      <c r="C288">
        <f t="shared" ref="C288:C291" si="16">MONTH(A288)</f>
        <v>9</v>
      </c>
      <c r="D288">
        <f t="shared" ref="D288:D291" si="17">YEAR(A288)</f>
        <v>2024</v>
      </c>
    </row>
    <row r="289" spans="1:4">
      <c r="A289" s="40">
        <v>45580</v>
      </c>
      <c r="B289" s="39">
        <v>2175522</v>
      </c>
      <c r="C289">
        <f t="shared" si="16"/>
        <v>10</v>
      </c>
      <c r="D289">
        <f t="shared" si="17"/>
        <v>2024</v>
      </c>
    </row>
    <row r="290" spans="1:4">
      <c r="A290" s="40">
        <v>45611</v>
      </c>
      <c r="B290" s="39">
        <v>2445484</v>
      </c>
      <c r="C290">
        <f t="shared" si="16"/>
        <v>11</v>
      </c>
      <c r="D290">
        <f t="shared" si="17"/>
        <v>2024</v>
      </c>
    </row>
    <row r="291" spans="1:4">
      <c r="A291" s="40">
        <v>45641</v>
      </c>
      <c r="B291" s="39">
        <v>3065386</v>
      </c>
      <c r="C291">
        <f t="shared" si="16"/>
        <v>12</v>
      </c>
      <c r="D291">
        <f t="shared" si="17"/>
        <v>2024</v>
      </c>
    </row>
    <row r="292" spans="1:4">
      <c r="A292" s="40">
        <v>45672</v>
      </c>
      <c r="B292" s="39">
        <v>3605812</v>
      </c>
      <c r="C292">
        <f t="shared" ref="C292:C300" si="18">MONTH(A292)</f>
        <v>1</v>
      </c>
      <c r="D292">
        <f t="shared" ref="D292:D300" si="19">YEAR(A292)</f>
        <v>2025</v>
      </c>
    </row>
    <row r="293" spans="1:4">
      <c r="A293" s="40">
        <v>45703</v>
      </c>
      <c r="B293" s="39">
        <v>2960920</v>
      </c>
      <c r="C293">
        <f t="shared" si="18"/>
        <v>2</v>
      </c>
      <c r="D293">
        <f t="shared" si="19"/>
        <v>2025</v>
      </c>
    </row>
    <row r="294" spans="1:4">
      <c r="A294" s="40">
        <v>45731</v>
      </c>
      <c r="B294" s="39">
        <v>2482984</v>
      </c>
      <c r="C294">
        <f t="shared" si="18"/>
        <v>3</v>
      </c>
      <c r="D294">
        <f t="shared" si="19"/>
        <v>2025</v>
      </c>
    </row>
    <row r="295" spans="1:4">
      <c r="A295" s="40">
        <v>45762</v>
      </c>
      <c r="B295" s="39">
        <v>2123687</v>
      </c>
      <c r="C295">
        <f t="shared" si="18"/>
        <v>4</v>
      </c>
      <c r="D295">
        <f t="shared" si="19"/>
        <v>2025</v>
      </c>
    </row>
    <row r="296" spans="1:4">
      <c r="A296" s="40">
        <v>45792</v>
      </c>
      <c r="B296" s="39">
        <v>2050025</v>
      </c>
      <c r="C296">
        <f t="shared" si="18"/>
        <v>5</v>
      </c>
      <c r="D296">
        <f t="shared" si="19"/>
        <v>2025</v>
      </c>
    </row>
    <row r="297" spans="1:4">
      <c r="A297" s="40">
        <v>45823</v>
      </c>
      <c r="B297" s="39">
        <v>2158141</v>
      </c>
      <c r="C297">
        <f t="shared" si="18"/>
        <v>6</v>
      </c>
      <c r="D297">
        <f t="shared" si="19"/>
        <v>2025</v>
      </c>
    </row>
    <row r="298" spans="1:4">
      <c r="A298" s="40">
        <v>45853</v>
      </c>
      <c r="B298" s="39">
        <v>2441338</v>
      </c>
      <c r="C298">
        <f t="shared" si="18"/>
        <v>7</v>
      </c>
      <c r="D298">
        <f t="shared" si="19"/>
        <v>2025</v>
      </c>
    </row>
    <row r="299" spans="1:4">
      <c r="A299" s="40">
        <v>45884</v>
      </c>
      <c r="B299" s="39">
        <v>2367094</v>
      </c>
      <c r="C299">
        <f t="shared" si="18"/>
        <v>8</v>
      </c>
      <c r="D299">
        <f t="shared" si="19"/>
        <v>2025</v>
      </c>
    </row>
    <row r="300" spans="1:4">
      <c r="A300" s="40">
        <v>45915</v>
      </c>
      <c r="B300" s="39">
        <v>2162772</v>
      </c>
      <c r="C300">
        <f t="shared" si="18"/>
        <v>9</v>
      </c>
      <c r="D300">
        <f t="shared" si="19"/>
        <v>2025</v>
      </c>
    </row>
  </sheetData>
  <hyperlinks>
    <hyperlink ref="A1" location="Contents!A1" display="Back to Contents" xr:uid="{511152D4-53CE-4071-B02A-61ECC99E563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22E7B-D616-4734-AD3F-DE1EA86E9712}">
  <dimension ref="A1:Q46"/>
  <sheetViews>
    <sheetView topLeftCell="A18" workbookViewId="0">
      <selection activeCell="H39" sqref="H39"/>
    </sheetView>
  </sheetViews>
  <sheetFormatPr defaultRowHeight="15"/>
  <cols>
    <col min="1" max="1" width="38" customWidth="1"/>
    <col min="2" max="2" width="29.85546875" customWidth="1"/>
    <col min="6" max="6" width="11.42578125" bestFit="1" customWidth="1"/>
  </cols>
  <sheetData>
    <row r="1" spans="1:17">
      <c r="A1" t="s">
        <v>486</v>
      </c>
    </row>
    <row r="2" spans="1:17">
      <c r="A2">
        <v>1</v>
      </c>
      <c r="B2" cm="1">
        <f t="array" ref="B2">SUMPRODUCT(IF('Historical Monthly Gas Cons'!$C:$C='NG Calcs'!A2,IF('Historical Monthly Gas Cons'!$D:$D&gt;2021,'Historical Monthly Gas Cons'!$B:$B))/SUMPRODUCT(IF('Historical Monthly Gas Cons'!$D:$D&gt;2021,'Historical Monthly Gas Cons'!$B:$B)))</f>
        <v>0.12049594357275602</v>
      </c>
    </row>
    <row r="3" spans="1:17">
      <c r="A3">
        <v>2</v>
      </c>
      <c r="B3" cm="1">
        <f t="array" ref="B3">SUMPRODUCT(IF('Historical Monthly Gas Cons'!$C:$C='NG Calcs'!A3,IF('Historical Monthly Gas Cons'!$D:$D&gt;2021,'Historical Monthly Gas Cons'!$B:$B))/SUMPRODUCT(IF('Historical Monthly Gas Cons'!$D:$D&gt;2021,'Historical Monthly Gas Cons'!$B:$B)))</f>
        <v>0.10070617383740503</v>
      </c>
    </row>
    <row r="4" spans="1:17">
      <c r="A4">
        <v>3</v>
      </c>
      <c r="B4" cm="1">
        <f t="array" ref="B4">SUMPRODUCT(IF('Historical Monthly Gas Cons'!$C:$C='NG Calcs'!A4,IF('Historical Monthly Gas Cons'!$D:$D&gt;2021,'Historical Monthly Gas Cons'!$B:$B))/SUMPRODUCT(IF('Historical Monthly Gas Cons'!$D:$D&gt;2021,'Historical Monthly Gas Cons'!$B:$B)))</f>
        <v>9.2746037597488465E-2</v>
      </c>
    </row>
    <row r="5" spans="1:17">
      <c r="A5">
        <v>4</v>
      </c>
      <c r="B5" cm="1">
        <f t="array" ref="B5">SUMPRODUCT(IF('Historical Monthly Gas Cons'!$C:$C='NG Calcs'!A5,IF('Historical Monthly Gas Cons'!$D:$D&gt;2021,'Historical Monthly Gas Cons'!$B:$B))/SUMPRODUCT(IF('Historical Monthly Gas Cons'!$D:$D&gt;2021,'Historical Monthly Gas Cons'!$B:$B)))</f>
        <v>7.7329150319489989E-2</v>
      </c>
    </row>
    <row r="6" spans="1:17">
      <c r="A6">
        <v>5</v>
      </c>
      <c r="B6" cm="1">
        <f t="array" ref="B6">SUMPRODUCT(IF('Historical Monthly Gas Cons'!$C:$C='NG Calcs'!A6,IF('Historical Monthly Gas Cons'!$D:$D&gt;2021,'Historical Monthly Gas Cons'!$B:$B))/SUMPRODUCT(IF('Historical Monthly Gas Cons'!$D:$D&gt;2021,'Historical Monthly Gas Cons'!$B:$B)))</f>
        <v>7.4025060869497852E-2</v>
      </c>
    </row>
    <row r="7" spans="1:17">
      <c r="A7">
        <v>6</v>
      </c>
      <c r="B7" cm="1">
        <f t="array" ref="B7">SUMPRODUCT(IF('Historical Monthly Gas Cons'!$C:$C='NG Calcs'!A7,IF('Historical Monthly Gas Cons'!$D:$D&gt;2021,'Historical Monthly Gas Cons'!$B:$B))/SUMPRODUCT(IF('Historical Monthly Gas Cons'!$D:$D&gt;2021,'Historical Monthly Gas Cons'!$B:$B)))</f>
        <v>7.6988666989707827E-2</v>
      </c>
    </row>
    <row r="8" spans="1:17">
      <c r="A8">
        <v>7</v>
      </c>
      <c r="B8" cm="1">
        <f t="array" ref="B8">SUMPRODUCT(IF('Historical Monthly Gas Cons'!$C:$C='NG Calcs'!A8,IF('Historical Monthly Gas Cons'!$D:$D&gt;2021,'Historical Monthly Gas Cons'!$B:$B))/SUMPRODUCT(IF('Historical Monthly Gas Cons'!$D:$D&gt;2021,'Historical Monthly Gas Cons'!$B:$B)))</f>
        <v>8.7090361579952799E-2</v>
      </c>
    </row>
    <row r="9" spans="1:17">
      <c r="A9">
        <v>8</v>
      </c>
      <c r="B9" cm="1">
        <f t="array" ref="B9">SUMPRODUCT(IF('Historical Monthly Gas Cons'!$C:$C='NG Calcs'!A9,IF('Historical Monthly Gas Cons'!$D:$D&gt;2021,'Historical Monthly Gas Cons'!$B:$B))/SUMPRODUCT(IF('Historical Monthly Gas Cons'!$D:$D&gt;2021,'Historical Monthly Gas Cons'!$B:$B)))</f>
        <v>8.6091328202682726E-2</v>
      </c>
    </row>
    <row r="10" spans="1:17">
      <c r="A10">
        <v>9</v>
      </c>
      <c r="B10" cm="1">
        <f t="array" ref="B10">SUMPRODUCT(IF('Historical Monthly Gas Cons'!$C:$C='NG Calcs'!A10,IF('Historical Monthly Gas Cons'!$D:$D&gt;2021,'Historical Monthly Gas Cons'!$B:$B))/SUMPRODUCT(IF('Historical Monthly Gas Cons'!$D:$D&gt;2021,'Historical Monthly Gas Cons'!$B:$B)))</f>
        <v>7.6769348923992245E-2</v>
      </c>
    </row>
    <row r="11" spans="1:17">
      <c r="A11">
        <v>10</v>
      </c>
      <c r="B11" cm="1">
        <f t="array" ref="B11">SUMPRODUCT(IF('Historical Monthly Gas Cons'!$C:$C='NG Calcs'!A11,IF('Historical Monthly Gas Cons'!$D:$D&gt;2021,'Historical Monthly Gas Cons'!$B:$B))/SUMPRODUCT(IF('Historical Monthly Gas Cons'!$D:$D&gt;2021,'Historical Monthly Gas Cons'!$B:$B)))</f>
        <v>5.8411579091066236E-2</v>
      </c>
    </row>
    <row r="12" spans="1:17">
      <c r="A12">
        <v>11</v>
      </c>
      <c r="B12" cm="1">
        <f t="array" ref="B12">SUMPRODUCT(IF('Historical Monthly Gas Cons'!$C:$C='NG Calcs'!A12,IF('Historical Monthly Gas Cons'!$D:$D&gt;2021,'Historical Monthly Gas Cons'!$B:$B))/SUMPRODUCT(IF('Historical Monthly Gas Cons'!$D:$D&gt;2021,'Historical Monthly Gas Cons'!$B:$B)))</f>
        <v>6.7770672623581149E-2</v>
      </c>
    </row>
    <row r="13" spans="1:17">
      <c r="A13">
        <v>12</v>
      </c>
      <c r="B13" cm="1">
        <f t="array" ref="B13">SUMPRODUCT(IF('Historical Monthly Gas Cons'!$C:$C='NG Calcs'!A13,IF('Historical Monthly Gas Cons'!$D:$D&gt;2021,'Historical Monthly Gas Cons'!$B:$B))/SUMPRODUCT(IF('Historical Monthly Gas Cons'!$D:$D&gt;2021,'Historical Monthly Gas Cons'!$B:$B)))</f>
        <v>8.1575676392379698E-2</v>
      </c>
    </row>
    <row r="15" spans="1:17">
      <c r="A15" t="s">
        <v>487</v>
      </c>
      <c r="B15">
        <v>2021</v>
      </c>
      <c r="C15">
        <v>2022</v>
      </c>
      <c r="D15">
        <v>2023</v>
      </c>
      <c r="E15">
        <v>2024</v>
      </c>
      <c r="F15">
        <v>2025</v>
      </c>
      <c r="G15">
        <v>2026</v>
      </c>
      <c r="H15">
        <v>2027</v>
      </c>
      <c r="I15">
        <v>2028</v>
      </c>
      <c r="J15">
        <v>2029</v>
      </c>
      <c r="K15">
        <v>2030</v>
      </c>
      <c r="L15">
        <v>2031</v>
      </c>
      <c r="M15">
        <v>2032</v>
      </c>
      <c r="N15">
        <v>2033</v>
      </c>
      <c r="O15">
        <v>2034</v>
      </c>
      <c r="P15">
        <v>2035</v>
      </c>
      <c r="Q15">
        <v>2036</v>
      </c>
    </row>
    <row r="16" spans="1:17">
      <c r="A16">
        <v>1</v>
      </c>
      <c r="B16" s="86">
        <f>INDEX('Henry Hub Historicals'!$B$4:$B$389,MATCH(CONCATENATE('NG Calcs'!$A16,".",'NG Calcs'!B$15),'Henry Hub Historicals'!$C$4:$C$389,0),1)</f>
        <v>2.71</v>
      </c>
      <c r="C16" s="86">
        <f>INDEX('Henry Hub Historicals'!$B$4:$B$389,MATCH(CONCATENATE('NG Calcs'!$A16,".",'NG Calcs'!C$15),'Henry Hub Historicals'!$C$4:$C$389,0),1)</f>
        <v>4.38</v>
      </c>
      <c r="D16" s="86">
        <f>INDEX('Henry Hub Historicals'!$B$4:$B$389,MATCH(CONCATENATE('NG Calcs'!$A16,".",'NG Calcs'!D$15),'Henry Hub Historicals'!$C$4:$C$389,0),1)</f>
        <v>3.27</v>
      </c>
      <c r="E16" s="86">
        <f>INDEX('Henry Hub Historicals'!$B$4:$B$389,MATCH(CONCATENATE('NG Calcs'!$A16,".",'NG Calcs'!E$15),'Henry Hub Historicals'!$C$4:$C$389,0),1)</f>
        <v>3.18</v>
      </c>
      <c r="F16" s="86">
        <f>INDEX('Henry Hub Historicals'!$B$4:$B$389,MATCH(CONCATENATE('NG Calcs'!$A16,".",'NG Calcs'!F$15),'Henry Hub Historicals'!$C$4:$C$389,0),1)</f>
        <v>4.13</v>
      </c>
      <c r="G16" s="86">
        <f>INDEX('Henry Hub Historicals'!$B$4:$B$389,MATCH(CONCATENATE('NG Calcs'!$A16,".",'NG Calcs'!G$15),'Henry Hub Historicals'!$C$4:$C$389,0),1)</f>
        <v>7.72</v>
      </c>
      <c r="H16" s="93">
        <f>INDEX('Gas Futures'!$G:$G,MATCH(CONCATENATE('NG Calcs'!$A16,".",'NG Calcs'!H$15),'Gas Futures'!$L:$L,0))</f>
        <v>3.8769999999999998</v>
      </c>
      <c r="I16" s="93">
        <f>INDEX('Gas Futures'!$G:$G,MATCH(CONCATENATE('NG Calcs'!$A16,".",'NG Calcs'!I$15),'Gas Futures'!$L:$L,0))</f>
        <v>4.6130000000000004</v>
      </c>
      <c r="J16">
        <f>INDEX('Gas Futures'!$G:$G,MATCH(CONCATENATE('NG Calcs'!$A16,".",'NG Calcs'!J$15),'Gas Futures'!$L:$L,0))</f>
        <v>4.8380000000000001</v>
      </c>
      <c r="K16" t="str">
        <f>INDEX('Gas Futures'!$G:$G,MATCH(CONCATENATE('NG Calcs'!$A16,".",'NG Calcs'!K$15),'Gas Futures'!$L:$L,0))</f>
        <v>-</v>
      </c>
      <c r="L16" t="str">
        <f>INDEX('Gas Futures'!$G:$G,MATCH(CONCATENATE('NG Calcs'!$A16,".",'NG Calcs'!L$15),'Gas Futures'!$L:$L,0))</f>
        <v>-</v>
      </c>
      <c r="M16" t="str">
        <f>INDEX('Gas Futures'!$G:$G,MATCH(CONCATENATE('NG Calcs'!$A16,".",'NG Calcs'!M$15),'Gas Futures'!$L:$L,0))</f>
        <v>-</v>
      </c>
      <c r="N16" t="str">
        <f>INDEX('Gas Futures'!$G:$G,MATCH(CONCATENATE('NG Calcs'!$A16,".",'NG Calcs'!N$15),'Gas Futures'!$L:$L,0))</f>
        <v>-</v>
      </c>
      <c r="O16" t="str">
        <f>INDEX('Gas Futures'!$G:$G,MATCH(CONCATENATE('NG Calcs'!$A16,".",'NG Calcs'!O$15),'Gas Futures'!$L:$L,0))</f>
        <v>-</v>
      </c>
      <c r="P16" t="str">
        <f>INDEX('Gas Futures'!$G:$G,MATCH(CONCATENATE('NG Calcs'!$A16,".",'NG Calcs'!P$15),'Gas Futures'!$L:$L,0))</f>
        <v>-</v>
      </c>
      <c r="Q16" t="str">
        <f>INDEX('Gas Futures'!$G:$G,MATCH(CONCATENATE('NG Calcs'!$A16,".",'NG Calcs'!Q$15),'Gas Futures'!$L:$L,0))</f>
        <v>-</v>
      </c>
    </row>
    <row r="17" spans="1:17">
      <c r="A17">
        <v>2</v>
      </c>
      <c r="B17" s="86">
        <f>INDEX('Henry Hub Historicals'!$B$4:$B$389,MATCH(CONCATENATE('NG Calcs'!$A17,".",'NG Calcs'!B$15),'Henry Hub Historicals'!$C$4:$C$389,0),1)</f>
        <v>5.35</v>
      </c>
      <c r="C17" s="86">
        <f>INDEX('Henry Hub Historicals'!$B$4:$B$389,MATCH(CONCATENATE('NG Calcs'!$A17,".",'NG Calcs'!C$15),'Henry Hub Historicals'!$C$4:$C$389,0),1)</f>
        <v>4.6900000000000004</v>
      </c>
      <c r="D17" s="86">
        <f>INDEX('Henry Hub Historicals'!$B$4:$B$389,MATCH(CONCATENATE('NG Calcs'!$A17,".",'NG Calcs'!D$15),'Henry Hub Historicals'!$C$4:$C$389,0),1)</f>
        <v>2.38</v>
      </c>
      <c r="E17" s="86">
        <f>INDEX('Henry Hub Historicals'!$B$4:$B$389,MATCH(CONCATENATE('NG Calcs'!$A17,".",'NG Calcs'!E$15),'Henry Hub Historicals'!$C$4:$C$389,0),1)</f>
        <v>1.72</v>
      </c>
      <c r="F17" s="86">
        <f>INDEX('Henry Hub Historicals'!$B$4:$B$389,MATCH(CONCATENATE('NG Calcs'!$A17,".",'NG Calcs'!F$15),'Henry Hub Historicals'!$C$4:$C$389,0),1)</f>
        <v>4.1900000000000004</v>
      </c>
      <c r="G17" s="86">
        <f>INDEX('Henry Hub Historicals'!$B$4:$B$389,MATCH(CONCATENATE('NG Calcs'!$A17,".",'NG Calcs'!G$15),'Henry Hub Historicals'!$C$4:$C$389,0),1)</f>
        <v>3.62</v>
      </c>
      <c r="H17" s="93">
        <f>INDEX('Gas Futures'!$G:$G,MATCH(CONCATENATE('NG Calcs'!$A17,".",'NG Calcs'!H$15),'Gas Futures'!$L:$L,0))</f>
        <v>3.5419999999999998</v>
      </c>
      <c r="I17" s="93">
        <f>INDEX('Gas Futures'!$G:$G,MATCH(CONCATENATE('NG Calcs'!$A17,".",'NG Calcs'!I$15),'Gas Futures'!$L:$L,0))</f>
        <v>4.2119999999999997</v>
      </c>
      <c r="J17">
        <f>INDEX('Gas Futures'!$G:$G,MATCH(CONCATENATE('NG Calcs'!$A17,".",'NG Calcs'!J$15),'Gas Futures'!$L:$L,0))</f>
        <v>4.38</v>
      </c>
      <c r="K17">
        <f>INDEX('Gas Futures'!$G:$G,MATCH(CONCATENATE('NG Calcs'!$A17,".",'NG Calcs'!K$15),'Gas Futures'!$L:$L,0))</f>
        <v>4.3419999999999996</v>
      </c>
      <c r="L17" t="str">
        <f>INDEX('Gas Futures'!$G:$G,MATCH(CONCATENATE('NG Calcs'!$A17,".",'NG Calcs'!L$15),'Gas Futures'!$L:$L,0))</f>
        <v>-</v>
      </c>
      <c r="M17" t="str">
        <f>INDEX('Gas Futures'!$G:$G,MATCH(CONCATENATE('NG Calcs'!$A17,".",'NG Calcs'!M$15),'Gas Futures'!$L:$L,0))</f>
        <v>-</v>
      </c>
      <c r="N17" t="str">
        <f>INDEX('Gas Futures'!$G:$G,MATCH(CONCATENATE('NG Calcs'!$A17,".",'NG Calcs'!N$15),'Gas Futures'!$L:$L,0))</f>
        <v>-</v>
      </c>
      <c r="O17" t="str">
        <f>INDEX('Gas Futures'!$G:$G,MATCH(CONCATENATE('NG Calcs'!$A17,".",'NG Calcs'!O$15),'Gas Futures'!$L:$L,0))</f>
        <v>-</v>
      </c>
      <c r="P17" t="str">
        <f>INDEX('Gas Futures'!$G:$G,MATCH(CONCATENATE('NG Calcs'!$A17,".",'NG Calcs'!P$15),'Gas Futures'!$L:$L,0))</f>
        <v>-</v>
      </c>
      <c r="Q17" t="str">
        <f>INDEX('Gas Futures'!$G:$G,MATCH(CONCATENATE('NG Calcs'!$A17,".",'NG Calcs'!Q$15),'Gas Futures'!$L:$L,0))</f>
        <v>-</v>
      </c>
    </row>
    <row r="18" spans="1:17">
      <c r="A18">
        <v>3</v>
      </c>
      <c r="B18" s="86">
        <f>INDEX('Henry Hub Historicals'!$B$4:$B$389,MATCH(CONCATENATE('NG Calcs'!$A18,".",'NG Calcs'!B$15),'Henry Hub Historicals'!$C$4:$C$389,0),1)</f>
        <v>2.62</v>
      </c>
      <c r="C18" s="86">
        <f>INDEX('Henry Hub Historicals'!$B$4:$B$389,MATCH(CONCATENATE('NG Calcs'!$A18,".",'NG Calcs'!C$15),'Henry Hub Historicals'!$C$4:$C$389,0),1)</f>
        <v>4.9000000000000004</v>
      </c>
      <c r="D18" s="86">
        <f>INDEX('Henry Hub Historicals'!$B$4:$B$389,MATCH(CONCATENATE('NG Calcs'!$A18,".",'NG Calcs'!D$15),'Henry Hub Historicals'!$C$4:$C$389,0),1)</f>
        <v>2.31</v>
      </c>
      <c r="E18" s="86">
        <f>INDEX('Henry Hub Historicals'!$B$4:$B$389,MATCH(CONCATENATE('NG Calcs'!$A18,".",'NG Calcs'!E$15),'Henry Hub Historicals'!$C$4:$C$389,0),1)</f>
        <v>1.49</v>
      </c>
      <c r="F18" s="86">
        <f>INDEX('Henry Hub Historicals'!$B$4:$B$389,MATCH(CONCATENATE('NG Calcs'!$A18,".",'NG Calcs'!F$15),'Henry Hub Historicals'!$C$4:$C$389,0),1)</f>
        <v>4.12</v>
      </c>
      <c r="G18" s="86">
        <f>INDEX('Henry Hub Historicals'!$B$4:$B$389,MATCH(CONCATENATE('NG Calcs'!$A18,".",'NG Calcs'!G$15),'Henry Hub Historicals'!$C$4:$C$389,0),1)</f>
        <v>3.04</v>
      </c>
      <c r="H18" s="93">
        <f>INDEX('Gas Futures'!$G:$G,MATCH(CONCATENATE('NG Calcs'!$A18,".",'NG Calcs'!H$15),'Gas Futures'!$L:$L,0))</f>
        <v>2.8570000000000002</v>
      </c>
      <c r="I18" s="93">
        <f>INDEX('Gas Futures'!$G:$G,MATCH(CONCATENATE('NG Calcs'!$A18,".",'NG Calcs'!I$15),'Gas Futures'!$L:$L,0))</f>
        <v>3.4860000000000002</v>
      </c>
      <c r="J18">
        <f>INDEX('Gas Futures'!$G:$G,MATCH(CONCATENATE('NG Calcs'!$A18,".",'NG Calcs'!J$15),'Gas Futures'!$L:$L,0))</f>
        <v>3.45</v>
      </c>
      <c r="K18" t="str">
        <f>INDEX('Gas Futures'!$G:$G,MATCH(CONCATENATE('NG Calcs'!$A18,".",'NG Calcs'!K$15),'Gas Futures'!$L:$L,0))</f>
        <v>-</v>
      </c>
      <c r="L18" t="str">
        <f>INDEX('Gas Futures'!$G:$G,MATCH(CONCATENATE('NG Calcs'!$A18,".",'NG Calcs'!L$15),'Gas Futures'!$L:$L,0))</f>
        <v>-</v>
      </c>
      <c r="M18" t="str">
        <f>INDEX('Gas Futures'!$G:$G,MATCH(CONCATENATE('NG Calcs'!$A18,".",'NG Calcs'!M$15),'Gas Futures'!$L:$L,0))</f>
        <v>-</v>
      </c>
      <c r="N18" t="str">
        <f>INDEX('Gas Futures'!$G:$G,MATCH(CONCATENATE('NG Calcs'!$A18,".",'NG Calcs'!N$15),'Gas Futures'!$L:$L,0))</f>
        <v>-</v>
      </c>
      <c r="O18" t="str">
        <f>INDEX('Gas Futures'!$G:$G,MATCH(CONCATENATE('NG Calcs'!$A18,".",'NG Calcs'!O$15),'Gas Futures'!$L:$L,0))</f>
        <v>-</v>
      </c>
      <c r="P18" t="str">
        <f>INDEX('Gas Futures'!$G:$G,MATCH(CONCATENATE('NG Calcs'!$A18,".",'NG Calcs'!P$15),'Gas Futures'!$L:$L,0))</f>
        <v>-</v>
      </c>
      <c r="Q18" t="str">
        <f>INDEX('Gas Futures'!$G:$G,MATCH(CONCATENATE('NG Calcs'!$A18,".",'NG Calcs'!Q$15),'Gas Futures'!$L:$L,0))</f>
        <v>-</v>
      </c>
    </row>
    <row r="19" spans="1:17">
      <c r="A19">
        <v>4</v>
      </c>
      <c r="B19" s="86">
        <f>INDEX('Henry Hub Historicals'!$B$4:$B$389,MATCH(CONCATENATE('NG Calcs'!$A19,".",'NG Calcs'!B$15),'Henry Hub Historicals'!$C$4:$C$389,0),1)</f>
        <v>2.66</v>
      </c>
      <c r="C19" s="86">
        <f>INDEX('Henry Hub Historicals'!$B$4:$B$389,MATCH(CONCATENATE('NG Calcs'!$A19,".",'NG Calcs'!C$15),'Henry Hub Historicals'!$C$4:$C$389,0),1)</f>
        <v>6.6</v>
      </c>
      <c r="D19" s="86">
        <f>INDEX('Henry Hub Historicals'!$B$4:$B$389,MATCH(CONCATENATE('NG Calcs'!$A19,".",'NG Calcs'!D$15),'Henry Hub Historicals'!$C$4:$C$389,0),1)</f>
        <v>2.16</v>
      </c>
      <c r="E19" s="86">
        <f>INDEX('Henry Hub Historicals'!$B$4:$B$389,MATCH(CONCATENATE('NG Calcs'!$A19,".",'NG Calcs'!E$15),'Henry Hub Historicals'!$C$4:$C$389,0),1)</f>
        <v>1.6</v>
      </c>
      <c r="F19" s="86">
        <f>INDEX('Henry Hub Historicals'!$B$4:$B$389,MATCH(CONCATENATE('NG Calcs'!$A19,".",'NG Calcs'!F$15),'Henry Hub Historicals'!$C$4:$C$389,0),1)</f>
        <v>3.42</v>
      </c>
      <c r="G19" s="86">
        <f>INDEX('Henry Hub Historicals'!$B$4:$B$389,MATCH(CONCATENATE('NG Calcs'!$A19,".",'NG Calcs'!G$15),'Henry Hub Historicals'!$C$4:$C$389,0),1)</f>
        <v>2.77</v>
      </c>
      <c r="H19" s="93">
        <f>INDEX('Gas Futures'!$G:$G,MATCH(CONCATENATE('NG Calcs'!$A19,".",'NG Calcs'!H$15),'Gas Futures'!$L:$L,0))</f>
        <v>2.734</v>
      </c>
      <c r="I19" s="93">
        <f>INDEX('Gas Futures'!$G:$G,MATCH(CONCATENATE('NG Calcs'!$A19,".",'NG Calcs'!I$15),'Gas Futures'!$L:$L,0))</f>
        <v>3.2549999999999999</v>
      </c>
      <c r="J19">
        <f>INDEX('Gas Futures'!$G:$G,MATCH(CONCATENATE('NG Calcs'!$A19,".",'NG Calcs'!J$15),'Gas Futures'!$L:$L,0))</f>
        <v>3.1779999999999999</v>
      </c>
      <c r="K19" t="str">
        <f>INDEX('Gas Futures'!$G:$G,MATCH(CONCATENATE('NG Calcs'!$A19,".",'NG Calcs'!K$15),'Gas Futures'!$L:$L,0))</f>
        <v>-</v>
      </c>
      <c r="L19">
        <f>INDEX('Gas Futures'!$G:$G,MATCH(CONCATENATE('NG Calcs'!$A19,".",'NG Calcs'!L$15),'Gas Futures'!$L:$L,0))</f>
        <v>3.05</v>
      </c>
      <c r="M19">
        <f>INDEX('Gas Futures'!$G:$G,MATCH(CONCATENATE('NG Calcs'!$A19,".",'NG Calcs'!M$15),'Gas Futures'!$L:$L,0))</f>
        <v>3.02</v>
      </c>
      <c r="N19" t="str">
        <f>INDEX('Gas Futures'!$G:$G,MATCH(CONCATENATE('NG Calcs'!$A19,".",'NG Calcs'!N$15),'Gas Futures'!$L:$L,0))</f>
        <v>-</v>
      </c>
      <c r="O19" t="str">
        <f>INDEX('Gas Futures'!$G:$G,MATCH(CONCATENATE('NG Calcs'!$A19,".",'NG Calcs'!O$15),'Gas Futures'!$L:$L,0))</f>
        <v>-</v>
      </c>
      <c r="P19" t="str">
        <f>INDEX('Gas Futures'!$G:$G,MATCH(CONCATENATE('NG Calcs'!$A19,".",'NG Calcs'!P$15),'Gas Futures'!$L:$L,0))</f>
        <v>-</v>
      </c>
      <c r="Q19" t="str">
        <f>INDEX('Gas Futures'!$G:$G,MATCH(CONCATENATE('NG Calcs'!$A19,".",'NG Calcs'!Q$15),'Gas Futures'!$L:$L,0))</f>
        <v>-</v>
      </c>
    </row>
    <row r="20" spans="1:17">
      <c r="A20">
        <v>5</v>
      </c>
      <c r="B20" s="86">
        <f>INDEX('Henry Hub Historicals'!$B$4:$B$389,MATCH(CONCATENATE('NG Calcs'!$A20,".",'NG Calcs'!B$15),'Henry Hub Historicals'!$C$4:$C$389,0),1)</f>
        <v>2.91</v>
      </c>
      <c r="C20" s="86">
        <f>INDEX('Henry Hub Historicals'!$B$4:$B$389,MATCH(CONCATENATE('NG Calcs'!$A20,".",'NG Calcs'!C$15),'Henry Hub Historicals'!$C$4:$C$389,0),1)</f>
        <v>8.14</v>
      </c>
      <c r="D20" s="86">
        <f>INDEX('Henry Hub Historicals'!$B$4:$B$389,MATCH(CONCATENATE('NG Calcs'!$A20,".",'NG Calcs'!D$15),'Henry Hub Historicals'!$C$4:$C$389,0),1)</f>
        <v>2.15</v>
      </c>
      <c r="E20" s="86">
        <f>INDEX('Henry Hub Historicals'!$B$4:$B$389,MATCH(CONCATENATE('NG Calcs'!$A20,".",'NG Calcs'!E$15),'Henry Hub Historicals'!$C$4:$C$389,0),1)</f>
        <v>2.12</v>
      </c>
      <c r="F20" s="86">
        <f>INDEX('Henry Hub Historicals'!$B$4:$B$389,MATCH(CONCATENATE('NG Calcs'!$A20,".",'NG Calcs'!F$15),'Henry Hub Historicals'!$C$4:$C$389,0),1)</f>
        <v>3.12</v>
      </c>
      <c r="G20" s="91">
        <f>INDEX('Henry Hub Historicals'!$B$4:$B$389,MATCH(CONCATENATE('NG Calcs'!$A20,".",'NG Calcs'!G$15),'Henry Hub Historicals'!$C$4:$C$389,0),1)</f>
        <v>2.94</v>
      </c>
      <c r="H20" s="93">
        <f>INDEX('Gas Futures'!$G:$G,MATCH(CONCATENATE('NG Calcs'!$A20,".",'NG Calcs'!H$15),'Gas Futures'!$L:$L,0))</f>
        <v>2.7650000000000001</v>
      </c>
      <c r="I20" s="93">
        <f>INDEX('Gas Futures'!$G:$G,MATCH(CONCATENATE('NG Calcs'!$A20,".",'NG Calcs'!I$15),'Gas Futures'!$L:$L,0))</f>
        <v>3.2519999999999998</v>
      </c>
      <c r="J20">
        <f>INDEX('Gas Futures'!$G:$G,MATCH(CONCATENATE('NG Calcs'!$A20,".",'NG Calcs'!J$15),'Gas Futures'!$L:$L,0))</f>
        <v>3.16</v>
      </c>
      <c r="K20" t="str">
        <f>INDEX('Gas Futures'!$G:$G,MATCH(CONCATENATE('NG Calcs'!$A20,".",'NG Calcs'!K$15),'Gas Futures'!$L:$L,0))</f>
        <v>-</v>
      </c>
      <c r="L20" t="str">
        <f>INDEX('Gas Futures'!$G:$G,MATCH(CONCATENATE('NG Calcs'!$A20,".",'NG Calcs'!L$15),'Gas Futures'!$L:$L,0))</f>
        <v>-</v>
      </c>
      <c r="M20" t="str">
        <f>INDEX('Gas Futures'!$G:$G,MATCH(CONCATENATE('NG Calcs'!$A20,".",'NG Calcs'!M$15),'Gas Futures'!$L:$L,0))</f>
        <v>-</v>
      </c>
      <c r="N20">
        <f>INDEX('Gas Futures'!$G:$G,MATCH(CONCATENATE('NG Calcs'!$A20,".",'NG Calcs'!N$15),'Gas Futures'!$L:$L,0))</f>
        <v>2.9</v>
      </c>
      <c r="O20" t="str">
        <f>INDEX('Gas Futures'!$G:$G,MATCH(CONCATENATE('NG Calcs'!$A20,".",'NG Calcs'!O$15),'Gas Futures'!$L:$L,0))</f>
        <v>-</v>
      </c>
      <c r="P20" t="str">
        <f>INDEX('Gas Futures'!$G:$G,MATCH(CONCATENATE('NG Calcs'!$A20,".",'NG Calcs'!P$15),'Gas Futures'!$L:$L,0))</f>
        <v>-</v>
      </c>
      <c r="Q20" t="str">
        <f>INDEX('Gas Futures'!$G:$G,MATCH(CONCATENATE('NG Calcs'!$A20,".",'NG Calcs'!Q$15),'Gas Futures'!$L:$L,0))</f>
        <v>-</v>
      </c>
    </row>
    <row r="21" spans="1:17">
      <c r="A21">
        <v>6</v>
      </c>
      <c r="B21" s="86">
        <f>INDEX('Henry Hub Historicals'!$B$4:$B$389,MATCH(CONCATENATE('NG Calcs'!$A21,".",'NG Calcs'!B$15),'Henry Hub Historicals'!$C$4:$C$389,0),1)</f>
        <v>3.26</v>
      </c>
      <c r="C21" s="86">
        <f>INDEX('Henry Hub Historicals'!$B$4:$B$389,MATCH(CONCATENATE('NG Calcs'!$A21,".",'NG Calcs'!C$15),'Henry Hub Historicals'!$C$4:$C$389,0),1)</f>
        <v>7.7</v>
      </c>
      <c r="D21" s="86">
        <f>INDEX('Henry Hub Historicals'!$B$4:$B$389,MATCH(CONCATENATE('NG Calcs'!$A21,".",'NG Calcs'!D$15),'Henry Hub Historicals'!$C$4:$C$389,0),1)</f>
        <v>2.1800000000000002</v>
      </c>
      <c r="E21" s="86">
        <f>INDEX('Henry Hub Historicals'!$B$4:$B$389,MATCH(CONCATENATE('NG Calcs'!$A21,".",'NG Calcs'!E$15),'Henry Hub Historicals'!$C$4:$C$389,0),1)</f>
        <v>2.54</v>
      </c>
      <c r="F21" s="86">
        <f>INDEX('Henry Hub Historicals'!$B$4:$B$389,MATCH(CONCATENATE('NG Calcs'!$A21,".",'NG Calcs'!F$15),'Henry Hub Historicals'!$C$4:$C$389,0),1)</f>
        <v>3.02</v>
      </c>
      <c r="G21" s="93">
        <f>INDEX('Henry Hub Historicals'!$B$4:$B$389,MATCH(CONCATENATE('NG Calcs'!$A21,".",'NG Calcs'!G$15),'Henry Hub Historicals'!$C$4:$C$389,0),1)</f>
        <v>3.15</v>
      </c>
      <c r="H21" s="93">
        <f>INDEX('Gas Futures'!$G:$G,MATCH(CONCATENATE('NG Calcs'!$A21,".",'NG Calcs'!H$15),'Gas Futures'!$L:$L,0))</f>
        <v>2.9220000000000002</v>
      </c>
      <c r="I21" s="93">
        <f>INDEX('Gas Futures'!$G:$G,MATCH(CONCATENATE('NG Calcs'!$A21,".",'NG Calcs'!I$15),'Gas Futures'!$L:$L,0))</f>
        <v>3.4119999999999999</v>
      </c>
      <c r="J21">
        <f>INDEX('Gas Futures'!$G:$G,MATCH(CONCATENATE('NG Calcs'!$A21,".",'NG Calcs'!J$15),'Gas Futures'!$L:$L,0))</f>
        <v>3.2850000000000001</v>
      </c>
      <c r="K21" t="str">
        <f>INDEX('Gas Futures'!$G:$G,MATCH(CONCATENATE('NG Calcs'!$A21,".",'NG Calcs'!K$15),'Gas Futures'!$L:$L,0))</f>
        <v>-</v>
      </c>
      <c r="L21" t="str">
        <f>INDEX('Gas Futures'!$G:$G,MATCH(CONCATENATE('NG Calcs'!$A21,".",'NG Calcs'!L$15),'Gas Futures'!$L:$L,0))</f>
        <v>-</v>
      </c>
      <c r="M21" t="str">
        <f>INDEX('Gas Futures'!$G:$G,MATCH(CONCATENATE('NG Calcs'!$A21,".",'NG Calcs'!M$15),'Gas Futures'!$L:$L,0))</f>
        <v>-</v>
      </c>
      <c r="N21" t="str">
        <f>INDEX('Gas Futures'!$G:$G,MATCH(CONCATENATE('NG Calcs'!$A21,".",'NG Calcs'!N$15),'Gas Futures'!$L:$L,0))</f>
        <v>-</v>
      </c>
      <c r="O21" t="str">
        <f>INDEX('Gas Futures'!$G:$G,MATCH(CONCATENATE('NG Calcs'!$A21,".",'NG Calcs'!O$15),'Gas Futures'!$L:$L,0))</f>
        <v>-</v>
      </c>
      <c r="P21" t="str">
        <f>INDEX('Gas Futures'!$G:$G,MATCH(CONCATENATE('NG Calcs'!$A21,".",'NG Calcs'!P$15),'Gas Futures'!$L:$L,0))</f>
        <v>-</v>
      </c>
      <c r="Q21" t="str">
        <f>INDEX('Gas Futures'!$G:$G,MATCH(CONCATENATE('NG Calcs'!$A21,".",'NG Calcs'!Q$15),'Gas Futures'!$L:$L,0))</f>
        <v>-</v>
      </c>
    </row>
    <row r="22" spans="1:17">
      <c r="A22">
        <v>7</v>
      </c>
      <c r="B22" s="86">
        <f>INDEX('Henry Hub Historicals'!$B$4:$B$389,MATCH(CONCATENATE('NG Calcs'!$A22,".",'NG Calcs'!B$15),'Henry Hub Historicals'!$C$4:$C$389,0),1)</f>
        <v>3.84</v>
      </c>
      <c r="C22" s="86">
        <f>INDEX('Henry Hub Historicals'!$B$4:$B$389,MATCH(CONCATENATE('NG Calcs'!$A22,".",'NG Calcs'!C$15),'Henry Hub Historicals'!$C$4:$C$389,0),1)</f>
        <v>7.28</v>
      </c>
      <c r="D22" s="86">
        <f>INDEX('Henry Hub Historicals'!$B$4:$B$389,MATCH(CONCATENATE('NG Calcs'!$A22,".",'NG Calcs'!D$15),'Henry Hub Historicals'!$C$4:$C$389,0),1)</f>
        <v>2.5499999999999998</v>
      </c>
      <c r="E22" s="86">
        <f>INDEX('Henry Hub Historicals'!$B$4:$B$389,MATCH(CONCATENATE('NG Calcs'!$A22,".",'NG Calcs'!E$15),'Henry Hub Historicals'!$C$4:$C$389,0),1)</f>
        <v>2.0699999999999998</v>
      </c>
      <c r="F22" s="86">
        <f>INDEX('Henry Hub Historicals'!$B$4:$B$389,MATCH(CONCATENATE('NG Calcs'!$A22,".",'NG Calcs'!F$15),'Henry Hub Historicals'!$C$4:$C$389,0),1)</f>
        <v>3.2</v>
      </c>
      <c r="G22" s="93">
        <f>INDEX('Henry Hub Historicals'!$B$4:$B$389,MATCH(CONCATENATE('NG Calcs'!$A22,".",'NG Calcs'!G$15),'Henry Hub Historicals'!$C$4:$C$389,0),1)</f>
        <v>2.89</v>
      </c>
      <c r="H22" s="93">
        <f>INDEX('Gas Futures'!$G:$G,MATCH(CONCATENATE('NG Calcs'!$A22,".",'NG Calcs'!H$15),'Gas Futures'!$L:$L,0))</f>
        <v>3.149</v>
      </c>
      <c r="I22" s="93">
        <f>INDEX('Gas Futures'!$G:$G,MATCH(CONCATENATE('NG Calcs'!$A22,".",'NG Calcs'!I$15),'Gas Futures'!$L:$L,0))</f>
        <v>3.6219999999999999</v>
      </c>
      <c r="J22">
        <f>INDEX('Gas Futures'!$G:$G,MATCH(CONCATENATE('NG Calcs'!$A22,".",'NG Calcs'!J$15),'Gas Futures'!$L:$L,0))</f>
        <v>3.492</v>
      </c>
      <c r="K22">
        <f>INDEX('Gas Futures'!$G:$G,MATCH(CONCATENATE('NG Calcs'!$A22,".",'NG Calcs'!K$15),'Gas Futures'!$L:$L,0))</f>
        <v>3.46</v>
      </c>
      <c r="L22" t="str">
        <f>INDEX('Gas Futures'!$G:$G,MATCH(CONCATENATE('NG Calcs'!$A22,".",'NG Calcs'!L$15),'Gas Futures'!$L:$L,0))</f>
        <v>-</v>
      </c>
      <c r="M22" t="str">
        <f>INDEX('Gas Futures'!$G:$G,MATCH(CONCATENATE('NG Calcs'!$A22,".",'NG Calcs'!M$15),'Gas Futures'!$L:$L,0))</f>
        <v>-</v>
      </c>
      <c r="N22" t="str">
        <f>INDEX('Gas Futures'!$G:$G,MATCH(CONCATENATE('NG Calcs'!$A22,".",'NG Calcs'!N$15),'Gas Futures'!$L:$L,0))</f>
        <v>-</v>
      </c>
      <c r="O22" t="str">
        <f>INDEX('Gas Futures'!$G:$G,MATCH(CONCATENATE('NG Calcs'!$A22,".",'NG Calcs'!O$15),'Gas Futures'!$L:$L,0))</f>
        <v>-</v>
      </c>
      <c r="P22" t="str">
        <f>INDEX('Gas Futures'!$G:$G,MATCH(CONCATENATE('NG Calcs'!$A22,".",'NG Calcs'!P$15),'Gas Futures'!$L:$L,0))</f>
        <v>-</v>
      </c>
      <c r="Q22" t="str">
        <f>INDEX('Gas Futures'!$G:$G,MATCH(CONCATENATE('NG Calcs'!$A22,".",'NG Calcs'!Q$15),'Gas Futures'!$L:$L,0))</f>
        <v>-</v>
      </c>
    </row>
    <row r="23" spans="1:17">
      <c r="A23">
        <v>8</v>
      </c>
      <c r="B23" s="86">
        <f>INDEX('Henry Hub Historicals'!$B$4:$B$389,MATCH(CONCATENATE('NG Calcs'!$A23,".",'NG Calcs'!B$15),'Henry Hub Historicals'!$C$4:$C$389,0),1)</f>
        <v>4.07</v>
      </c>
      <c r="C23" s="86">
        <f>INDEX('Henry Hub Historicals'!$B$4:$B$389,MATCH(CONCATENATE('NG Calcs'!$A23,".",'NG Calcs'!C$15),'Henry Hub Historicals'!$C$4:$C$389,0),1)</f>
        <v>8.81</v>
      </c>
      <c r="D23" s="86">
        <f>INDEX('Henry Hub Historicals'!$B$4:$B$389,MATCH(CONCATENATE('NG Calcs'!$A23,".",'NG Calcs'!D$15),'Henry Hub Historicals'!$C$4:$C$389,0),1)</f>
        <v>2.58</v>
      </c>
      <c r="E23" s="86">
        <f>INDEX('Henry Hub Historicals'!$B$4:$B$389,MATCH(CONCATENATE('NG Calcs'!$A23,".",'NG Calcs'!E$15),'Henry Hub Historicals'!$C$4:$C$389,0),1)</f>
        <v>1.99</v>
      </c>
      <c r="F23" s="86">
        <f>INDEX('Henry Hub Historicals'!$B$4:$B$389,MATCH(CONCATENATE('NG Calcs'!$A23,".",'NG Calcs'!F$15),'Henry Hub Historicals'!$C$4:$C$389,0),1)</f>
        <v>2.91</v>
      </c>
      <c r="G23" s="93">
        <f>INDEX('Henry Hub Historicals'!$B$4:$B$389,MATCH(CONCATENATE('NG Calcs'!$A23,".",'NG Calcs'!G$15),'Henry Hub Historicals'!$C$4:$C$389,0),1)</f>
        <v>2.78</v>
      </c>
      <c r="H23" s="93">
        <f>INDEX('Gas Futures'!$G:$G,MATCH(CONCATENATE('NG Calcs'!$A23,".",'NG Calcs'!H$15),'Gas Futures'!$L:$L,0))</f>
        <v>3.2229999999999999</v>
      </c>
      <c r="I23" s="93">
        <f>INDEX('Gas Futures'!$G:$G,MATCH(CONCATENATE('NG Calcs'!$A23,".",'NG Calcs'!I$15),'Gas Futures'!$L:$L,0))</f>
        <v>3.68</v>
      </c>
      <c r="J23" t="str">
        <f>INDEX('Gas Futures'!$G:$G,MATCH(CONCATENATE('NG Calcs'!$A23,".",'NG Calcs'!J$15),'Gas Futures'!$L:$L,0))</f>
        <v>-</v>
      </c>
      <c r="K23" t="str">
        <f>INDEX('Gas Futures'!$G:$G,MATCH(CONCATENATE('NG Calcs'!$A23,".",'NG Calcs'!K$15),'Gas Futures'!$L:$L,0))</f>
        <v>-</v>
      </c>
      <c r="L23" t="str">
        <f>INDEX('Gas Futures'!$G:$G,MATCH(CONCATENATE('NG Calcs'!$A23,".",'NG Calcs'!L$15),'Gas Futures'!$L:$L,0))</f>
        <v>-</v>
      </c>
      <c r="M23" t="str">
        <f>INDEX('Gas Futures'!$G:$G,MATCH(CONCATENATE('NG Calcs'!$A23,".",'NG Calcs'!M$15),'Gas Futures'!$L:$L,0))</f>
        <v>-</v>
      </c>
      <c r="N23" t="str">
        <f>INDEX('Gas Futures'!$G:$G,MATCH(CONCATENATE('NG Calcs'!$A23,".",'NG Calcs'!N$15),'Gas Futures'!$L:$L,0))</f>
        <v>-</v>
      </c>
      <c r="O23" t="str">
        <f>INDEX('Gas Futures'!$G:$G,MATCH(CONCATENATE('NG Calcs'!$A23,".",'NG Calcs'!O$15),'Gas Futures'!$L:$L,0))</f>
        <v>-</v>
      </c>
      <c r="P23" t="str">
        <f>INDEX('Gas Futures'!$G:$G,MATCH(CONCATENATE('NG Calcs'!$A23,".",'NG Calcs'!P$15),'Gas Futures'!$L:$L,0))</f>
        <v>-</v>
      </c>
      <c r="Q23" t="str">
        <f>INDEX('Gas Futures'!$G:$G,MATCH(CONCATENATE('NG Calcs'!$A23,".",'NG Calcs'!Q$15),'Gas Futures'!$L:$L,0))</f>
        <v>-</v>
      </c>
    </row>
    <row r="24" spans="1:17">
      <c r="A24">
        <v>9</v>
      </c>
      <c r="B24" s="86">
        <f>INDEX('Henry Hub Historicals'!$B$4:$B$389,MATCH(CONCATENATE('NG Calcs'!$A24,".",'NG Calcs'!B$15),'Henry Hub Historicals'!$C$4:$C$389,0),1)</f>
        <v>5.16</v>
      </c>
      <c r="C24" s="86">
        <f>INDEX('Henry Hub Historicals'!$B$4:$B$389,MATCH(CONCATENATE('NG Calcs'!$A24,".",'NG Calcs'!C$15),'Henry Hub Historicals'!$C$4:$C$389,0),1)</f>
        <v>7.88</v>
      </c>
      <c r="D24" s="86">
        <f>INDEX('Henry Hub Historicals'!$B$4:$B$389,MATCH(CONCATENATE('NG Calcs'!$A24,".",'NG Calcs'!D$15),'Henry Hub Historicals'!$C$4:$C$389,0),1)</f>
        <v>2.64</v>
      </c>
      <c r="E24" s="86">
        <f>INDEX('Henry Hub Historicals'!$B$4:$B$389,MATCH(CONCATENATE('NG Calcs'!$A24,".",'NG Calcs'!E$15),'Henry Hub Historicals'!$C$4:$C$389,0),1)</f>
        <v>2.2799999999999998</v>
      </c>
      <c r="F24" s="86">
        <f>INDEX('Henry Hub Historicals'!$B$4:$B$389,MATCH(CONCATENATE('NG Calcs'!$A24,".",'NG Calcs'!F$15),'Henry Hub Historicals'!$C$4:$C$389,0),1)</f>
        <v>2.97</v>
      </c>
      <c r="G24" s="93">
        <f>AVERAGE(G23,G25)</f>
        <v>2.9085000000000001</v>
      </c>
      <c r="H24" s="93">
        <f>INDEX('Gas Futures'!$G:$G,MATCH(CONCATENATE('NG Calcs'!$A24,".",'NG Calcs'!H$15),'Gas Futures'!$L:$L,0))</f>
        <v>3.2090000000000001</v>
      </c>
      <c r="I24" s="93">
        <f>INDEX('Gas Futures'!$G:$G,MATCH(CONCATENATE('NG Calcs'!$A24,".",'NG Calcs'!I$15),'Gas Futures'!$L:$L,0))</f>
        <v>3.6379999999999999</v>
      </c>
      <c r="J24" t="str">
        <f>INDEX('Gas Futures'!$G:$G,MATCH(CONCATENATE('NG Calcs'!$A24,".",'NG Calcs'!J$15),'Gas Futures'!$L:$L,0))</f>
        <v>-</v>
      </c>
      <c r="K24" t="str">
        <f>INDEX('Gas Futures'!$G:$G,MATCH(CONCATENATE('NG Calcs'!$A24,".",'NG Calcs'!K$15),'Gas Futures'!$L:$L,0))</f>
        <v>-</v>
      </c>
      <c r="L24" t="str">
        <f>INDEX('Gas Futures'!$G:$G,MATCH(CONCATENATE('NG Calcs'!$A24,".",'NG Calcs'!L$15),'Gas Futures'!$L:$L,0))</f>
        <v>-</v>
      </c>
      <c r="M24" t="str">
        <f>INDEX('Gas Futures'!$G:$G,MATCH(CONCATENATE('NG Calcs'!$A24,".",'NG Calcs'!M$15),'Gas Futures'!$L:$L,0))</f>
        <v>-</v>
      </c>
      <c r="N24" t="str">
        <f>INDEX('Gas Futures'!$G:$G,MATCH(CONCATENATE('NG Calcs'!$A24,".",'NG Calcs'!N$15),'Gas Futures'!$L:$L,0))</f>
        <v>-</v>
      </c>
      <c r="O24" t="str">
        <f>INDEX('Gas Futures'!$G:$G,MATCH(CONCATENATE('NG Calcs'!$A24,".",'NG Calcs'!O$15),'Gas Futures'!$L:$L,0))</f>
        <v>-</v>
      </c>
      <c r="P24" t="str">
        <f>INDEX('Gas Futures'!$G:$G,MATCH(CONCATENATE('NG Calcs'!$A24,".",'NG Calcs'!P$15),'Gas Futures'!$L:$L,0))</f>
        <v>-</v>
      </c>
      <c r="Q24" t="str">
        <f>INDEX('Gas Futures'!$G:$G,MATCH(CONCATENATE('NG Calcs'!$A24,".",'NG Calcs'!Q$15),'Gas Futures'!$L:$L,0))</f>
        <v>-</v>
      </c>
    </row>
    <row r="25" spans="1:17">
      <c r="A25">
        <v>10</v>
      </c>
      <c r="B25" s="86">
        <f>INDEX('Henry Hub Historicals'!$B$4:$B$389,MATCH(CONCATENATE('NG Calcs'!$A25,".",'NG Calcs'!B$15),'Henry Hub Historicals'!$C$4:$C$389,0),1)</f>
        <v>5.51</v>
      </c>
      <c r="C25" s="86">
        <f>INDEX('Henry Hub Historicals'!$B$4:$B$389,MATCH(CONCATENATE('NG Calcs'!$A25,".",'NG Calcs'!C$15),'Henry Hub Historicals'!$C$4:$C$389,0),1)</f>
        <v>5.66</v>
      </c>
      <c r="D25" s="86">
        <f>INDEX('Henry Hub Historicals'!$B$4:$B$389,MATCH(CONCATENATE('NG Calcs'!$A25,".",'NG Calcs'!D$15),'Henry Hub Historicals'!$C$4:$C$389,0),1)</f>
        <v>2.98</v>
      </c>
      <c r="E25" s="86">
        <f>INDEX('Henry Hub Historicals'!$B$4:$B$389,MATCH(CONCATENATE('NG Calcs'!$A25,".",'NG Calcs'!E$15),'Henry Hub Historicals'!$C$4:$C$389,0),1)</f>
        <v>2.2000000000000002</v>
      </c>
      <c r="F25" s="86">
        <f>INDEX('Henry Hub Historicals'!$B$4:$B$389,MATCH(CONCATENATE('NG Calcs'!$A25,".",'NG Calcs'!F$15),'Henry Hub Historicals'!$C$4:$C$389,0),1)</f>
        <v>3.19</v>
      </c>
      <c r="G25" s="93">
        <f>INDEX('Gas Futures'!$G:$G,MATCH(CONCATENATE('NG Calcs'!$A25,".",'NG Calcs'!G$15),'Gas Futures'!$L:$L,0))</f>
        <v>3.0369999999999999</v>
      </c>
      <c r="H25" s="93">
        <f>INDEX('Gas Futures'!$G:$G,MATCH(CONCATENATE('NG Calcs'!$A25,".",'NG Calcs'!H$15),'Gas Futures'!$L:$L,0))</f>
        <v>3.29</v>
      </c>
      <c r="I25" s="93">
        <f>INDEX('Gas Futures'!$G:$G,MATCH(CONCATENATE('NG Calcs'!$A25,".",'NG Calcs'!I$15),'Gas Futures'!$L:$L,0))</f>
        <v>3.7040000000000002</v>
      </c>
      <c r="J25">
        <f>INDEX('Gas Futures'!$G:$G,MATCH(CONCATENATE('NG Calcs'!$A25,".",'NG Calcs'!J$15),'Gas Futures'!$L:$L,0))</f>
        <v>3.59</v>
      </c>
      <c r="K25" t="str">
        <f>INDEX('Gas Futures'!$G:$G,MATCH(CONCATENATE('NG Calcs'!$A25,".",'NG Calcs'!K$15),'Gas Futures'!$L:$L,0))</f>
        <v>-</v>
      </c>
      <c r="L25" t="str">
        <f>INDEX('Gas Futures'!$G:$G,MATCH(CONCATENATE('NG Calcs'!$A25,".",'NG Calcs'!L$15),'Gas Futures'!$L:$L,0))</f>
        <v>-</v>
      </c>
      <c r="M25" t="str">
        <f>INDEX('Gas Futures'!$G:$G,MATCH(CONCATENATE('NG Calcs'!$A25,".",'NG Calcs'!M$15),'Gas Futures'!$L:$L,0))</f>
        <v>-</v>
      </c>
      <c r="N25" t="str">
        <f>INDEX('Gas Futures'!$G:$G,MATCH(CONCATENATE('NG Calcs'!$A25,".",'NG Calcs'!N$15),'Gas Futures'!$L:$L,0))</f>
        <v>-</v>
      </c>
      <c r="O25" t="str">
        <f>INDEX('Gas Futures'!$G:$G,MATCH(CONCATENATE('NG Calcs'!$A25,".",'NG Calcs'!O$15),'Gas Futures'!$L:$L,0))</f>
        <v>-</v>
      </c>
      <c r="P25" t="str">
        <f>INDEX('Gas Futures'!$G:$G,MATCH(CONCATENATE('NG Calcs'!$A25,".",'NG Calcs'!P$15),'Gas Futures'!$L:$L,0))</f>
        <v>-</v>
      </c>
      <c r="Q25" t="str">
        <f>INDEX('Gas Futures'!$G:$G,MATCH(CONCATENATE('NG Calcs'!$A25,".",'NG Calcs'!Q$15),'Gas Futures'!$L:$L,0))</f>
        <v>-</v>
      </c>
    </row>
    <row r="26" spans="1:17">
      <c r="A26">
        <v>11</v>
      </c>
      <c r="B26" s="86">
        <f>INDEX('Henry Hub Historicals'!$B$4:$B$389,MATCH(CONCATENATE('NG Calcs'!$A26,".",'NG Calcs'!B$15),'Henry Hub Historicals'!$C$4:$C$389,0),1)</f>
        <v>5.05</v>
      </c>
      <c r="C26" s="86">
        <f>INDEX('Henry Hub Historicals'!$B$4:$B$389,MATCH(CONCATENATE('NG Calcs'!$A26,".",'NG Calcs'!C$15),'Henry Hub Historicals'!$C$4:$C$389,0),1)</f>
        <v>5.45</v>
      </c>
      <c r="D26" s="86">
        <f>INDEX('Henry Hub Historicals'!$B$4:$B$389,MATCH(CONCATENATE('NG Calcs'!$A26,".",'NG Calcs'!D$15),'Henry Hub Historicals'!$C$4:$C$389,0),1)</f>
        <v>2.71</v>
      </c>
      <c r="E26" s="86">
        <f>INDEX('Henry Hub Historicals'!$B$4:$B$389,MATCH(CONCATENATE('NG Calcs'!$A26,".",'NG Calcs'!E$15),'Henry Hub Historicals'!$C$4:$C$389,0),1)</f>
        <v>2.12</v>
      </c>
      <c r="F26" s="86">
        <f>INDEX('Henry Hub Historicals'!$B$4:$B$389,MATCH(CONCATENATE('NG Calcs'!$A26,".",'NG Calcs'!F$15),'Henry Hub Historicals'!$C$4:$C$389,0),1)</f>
        <v>3.79</v>
      </c>
      <c r="G26" s="93">
        <f>INDEX('Gas Futures'!$G:$G,MATCH(CONCATENATE('NG Calcs'!$A26,".",'NG Calcs'!G$15),'Gas Futures'!$L:$L,0))</f>
        <v>3.169</v>
      </c>
      <c r="H26" s="93">
        <f>INDEX('Gas Futures'!$G:$G,MATCH(CONCATENATE('NG Calcs'!$A26,".",'NG Calcs'!H$15),'Gas Futures'!$L:$L,0))</f>
        <v>3.5760000000000001</v>
      </c>
      <c r="I26" s="93">
        <f>INDEX('Gas Futures'!$G:$G,MATCH(CONCATENATE('NG Calcs'!$A26,".",'NG Calcs'!I$15),'Gas Futures'!$L:$L,0))</f>
        <v>3.875</v>
      </c>
      <c r="J26">
        <f>INDEX('Gas Futures'!$G:$G,MATCH(CONCATENATE('NG Calcs'!$A26,".",'NG Calcs'!J$15),'Gas Futures'!$L:$L,0))</f>
        <v>3.722</v>
      </c>
      <c r="K26" t="str">
        <f>INDEX('Gas Futures'!$G:$G,MATCH(CONCATENATE('NG Calcs'!$A26,".",'NG Calcs'!K$15),'Gas Futures'!$L:$L,0))</f>
        <v>-</v>
      </c>
      <c r="L26" t="str">
        <f>INDEX('Gas Futures'!$G:$G,MATCH(CONCATENATE('NG Calcs'!$A26,".",'NG Calcs'!L$15),'Gas Futures'!$L:$L,0))</f>
        <v>-</v>
      </c>
      <c r="M26" t="str">
        <f>INDEX('Gas Futures'!$G:$G,MATCH(CONCATENATE('NG Calcs'!$A26,".",'NG Calcs'!M$15),'Gas Futures'!$L:$L,0))</f>
        <v>-</v>
      </c>
      <c r="N26" t="str">
        <f>INDEX('Gas Futures'!$G:$G,MATCH(CONCATENATE('NG Calcs'!$A26,".",'NG Calcs'!N$15),'Gas Futures'!$L:$L,0))</f>
        <v>-</v>
      </c>
      <c r="O26" t="str">
        <f>INDEX('Gas Futures'!$G:$G,MATCH(CONCATENATE('NG Calcs'!$A26,".",'NG Calcs'!O$15),'Gas Futures'!$L:$L,0))</f>
        <v>-</v>
      </c>
      <c r="P26" t="str">
        <f>INDEX('Gas Futures'!$G:$G,MATCH(CONCATENATE('NG Calcs'!$A26,".",'NG Calcs'!P$15),'Gas Futures'!$L:$L,0))</f>
        <v>-</v>
      </c>
      <c r="Q26" t="str">
        <f>INDEX('Gas Futures'!$G:$G,MATCH(CONCATENATE('NG Calcs'!$A26,".",'NG Calcs'!Q$15),'Gas Futures'!$L:$L,0))</f>
        <v>-</v>
      </c>
    </row>
    <row r="27" spans="1:17">
      <c r="A27">
        <v>12</v>
      </c>
      <c r="B27" s="86">
        <f>INDEX('Henry Hub Historicals'!$B$4:$B$389,MATCH(CONCATENATE('NG Calcs'!$A27,".",'NG Calcs'!B$15),'Henry Hub Historicals'!$C$4:$C$389,0),1)</f>
        <v>3.76</v>
      </c>
      <c r="C27" s="86">
        <f>INDEX('Henry Hub Historicals'!$B$4:$B$389,MATCH(CONCATENATE('NG Calcs'!$A27,".",'NG Calcs'!C$15),'Henry Hub Historicals'!$C$4:$C$389,0),1)</f>
        <v>5.53</v>
      </c>
      <c r="D27" s="86">
        <f>INDEX('Henry Hub Historicals'!$B$4:$B$389,MATCH(CONCATENATE('NG Calcs'!$A27,".",'NG Calcs'!D$15),'Henry Hub Historicals'!$C$4:$C$389,0),1)</f>
        <v>2.52</v>
      </c>
      <c r="E27" s="86">
        <f>INDEX('Henry Hub Historicals'!$B$4:$B$389,MATCH(CONCATENATE('NG Calcs'!$A27,".",'NG Calcs'!E$15),'Henry Hub Historicals'!$C$4:$C$389,0),1)</f>
        <v>3.01</v>
      </c>
      <c r="F27" s="86">
        <f>INDEX('Henry Hub Historicals'!$B$4:$B$389,MATCH(CONCATENATE('NG Calcs'!$A27,".",'NG Calcs'!F$15),'Henry Hub Historicals'!$C$4:$C$389,0),1)</f>
        <v>4.26</v>
      </c>
      <c r="G27" s="93">
        <f>INDEX('Gas Futures'!$G:$G,MATCH(CONCATENATE('NG Calcs'!$A27,".",'NG Calcs'!G$15),'Gas Futures'!$L:$L,0))</f>
        <v>3.504</v>
      </c>
      <c r="H27" s="93">
        <f>INDEX('Gas Futures'!$G:$G,MATCH(CONCATENATE('NG Calcs'!$A27,".",'NG Calcs'!H$15),'Gas Futures'!$L:$L,0))</f>
        <v>4.1879999999999997</v>
      </c>
      <c r="I27" s="93">
        <f>INDEX('Gas Futures'!$G:$G,MATCH(CONCATENATE('NG Calcs'!$A27,".",'NG Calcs'!I$15),'Gas Futures'!$L:$L,0))</f>
        <v>4.4089999999999998</v>
      </c>
      <c r="J27" t="str">
        <f>INDEX('Gas Futures'!$G:$G,MATCH(CONCATENATE('NG Calcs'!$A27,".",'NG Calcs'!J$15),'Gas Futures'!$L:$L,0))</f>
        <v>-</v>
      </c>
      <c r="K27" t="str">
        <f>INDEX('Gas Futures'!$G:$G,MATCH(CONCATENATE('NG Calcs'!$A27,".",'NG Calcs'!K$15),'Gas Futures'!$L:$L,0))</f>
        <v>-</v>
      </c>
      <c r="L27" t="str">
        <f>INDEX('Gas Futures'!$G:$G,MATCH(CONCATENATE('NG Calcs'!$A27,".",'NG Calcs'!L$15),'Gas Futures'!$L:$L,0))</f>
        <v>-</v>
      </c>
      <c r="M27" t="str">
        <f>INDEX('Gas Futures'!$G:$G,MATCH(CONCATENATE('NG Calcs'!$A27,".",'NG Calcs'!M$15),'Gas Futures'!$L:$L,0))</f>
        <v>-</v>
      </c>
      <c r="N27" t="str">
        <f>INDEX('Gas Futures'!$G:$G,MATCH(CONCATENATE('NG Calcs'!$A27,".",'NG Calcs'!N$15),'Gas Futures'!$L:$L,0))</f>
        <v>-</v>
      </c>
      <c r="O27" t="str">
        <f>INDEX('Gas Futures'!$G:$G,MATCH(CONCATENATE('NG Calcs'!$A27,".",'NG Calcs'!O$15),'Gas Futures'!$L:$L,0))</f>
        <v>-</v>
      </c>
      <c r="P27" t="str">
        <f>INDEX('Gas Futures'!$G:$G,MATCH(CONCATENATE('NG Calcs'!$A27,".",'NG Calcs'!P$15),'Gas Futures'!$L:$L,0))</f>
        <v>-</v>
      </c>
      <c r="Q27" t="str">
        <f>INDEX('Gas Futures'!$G:$G,MATCH(CONCATENATE('NG Calcs'!$A27,".",'NG Calcs'!Q$15),'Gas Futures'!$L:$L,0))</f>
        <v>-</v>
      </c>
    </row>
    <row r="29" spans="1:17">
      <c r="A29" s="94" t="s">
        <v>1747</v>
      </c>
      <c r="B29" s="86" t="s">
        <v>1744</v>
      </c>
      <c r="C29" s="92" t="s">
        <v>1745</v>
      </c>
      <c r="D29" s="93" t="s">
        <v>1746</v>
      </c>
    </row>
    <row r="30" spans="1:17">
      <c r="I30" s="84" t="s">
        <v>1971</v>
      </c>
      <c r="J30" s="84"/>
      <c r="K30" s="84"/>
    </row>
    <row r="31" spans="1:17">
      <c r="A31" t="s">
        <v>490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</row>
    <row r="32" spans="1:17">
      <c r="B32">
        <f t="shared" ref="B32:H32" si="0">SUMPRODUCT(B16:B27,$B$2:$B$13)</f>
        <v>3.8321709524601801</v>
      </c>
      <c r="C32">
        <f t="shared" si="0"/>
        <v>6.3087869929734532</v>
      </c>
      <c r="D32">
        <f t="shared" si="0"/>
        <v>2.5521287786244362</v>
      </c>
      <c r="E32">
        <f t="shared" si="0"/>
        <v>2.2151492923342802</v>
      </c>
      <c r="F32">
        <f t="shared" si="0"/>
        <v>3.5775665049555925</v>
      </c>
      <c r="G32">
        <f t="shared" si="0"/>
        <v>3.6433938003658866</v>
      </c>
      <c r="H32">
        <f t="shared" si="0"/>
        <v>3.3041312389536901</v>
      </c>
      <c r="I32">
        <v>4.07</v>
      </c>
      <c r="J32">
        <v>4.07</v>
      </c>
      <c r="K32">
        <v>4.07</v>
      </c>
    </row>
    <row r="34" spans="1:17">
      <c r="A34" t="s">
        <v>491</v>
      </c>
      <c r="B34">
        <v>2010</v>
      </c>
      <c r="C34">
        <v>2011</v>
      </c>
      <c r="D34">
        <v>2012</v>
      </c>
      <c r="E34">
        <v>2013</v>
      </c>
      <c r="F34">
        <v>2014</v>
      </c>
      <c r="G34">
        <v>2015</v>
      </c>
      <c r="H34">
        <v>2016</v>
      </c>
      <c r="I34">
        <v>2017</v>
      </c>
      <c r="J34">
        <v>2018</v>
      </c>
      <c r="K34">
        <v>2019</v>
      </c>
      <c r="L34">
        <v>2020</v>
      </c>
      <c r="M34">
        <v>2021</v>
      </c>
      <c r="N34">
        <v>2022</v>
      </c>
      <c r="O34">
        <v>2023</v>
      </c>
      <c r="P34">
        <v>2024</v>
      </c>
      <c r="Q34">
        <v>2025</v>
      </c>
    </row>
    <row r="35" spans="1:17">
      <c r="A35" t="s">
        <v>527</v>
      </c>
      <c r="B35">
        <f>INDEX('NG Sector Price Historicals'!$K:$K,MATCH('NG Calcs'!B$34,'NG Sector Price Historicals'!$S:$S,0),1)/INDEX('Henry Hub Historicals'!$B$363:$B$390,MATCH('NG Calcs'!B$34,'Henry Hub Historicals'!$C$363:$C$390,0),1)</f>
        <v>2.6064073226544622</v>
      </c>
      <c r="C35">
        <f>INDEX('NG Sector Price Historicals'!$K:$K,MATCH('NG Calcs'!C$34,'NG Sector Price Historicals'!$S:$S,0),1)/INDEX('Henry Hub Historicals'!$B$363:$B$390,MATCH('NG Calcs'!C$34,'Henry Hub Historicals'!$C$363:$C$390,0),1)</f>
        <v>2.7574999999999998</v>
      </c>
      <c r="D35">
        <f>INDEX('NG Sector Price Historicals'!$K:$K,MATCH('NG Calcs'!D$34,'NG Sector Price Historicals'!$S:$S,0),1)/INDEX('Henry Hub Historicals'!$B$363:$B$390,MATCH('NG Calcs'!D$34,'Henry Hub Historicals'!$C$363:$C$390,0),1)</f>
        <v>3.872727272727273</v>
      </c>
      <c r="E35">
        <f>INDEX('NG Sector Price Historicals'!$K:$K,MATCH('NG Calcs'!E$34,'NG Sector Price Historicals'!$S:$S,0),1)/INDEX('Henry Hub Historicals'!$B$363:$B$390,MATCH('NG Calcs'!E$34,'Henry Hub Historicals'!$C$363:$C$390,0),1)</f>
        <v>2.7667560321715818</v>
      </c>
      <c r="F35">
        <f>INDEX('NG Sector Price Historicals'!$K:$K,MATCH('NG Calcs'!F$34,'NG Sector Price Historicals'!$S:$S,0),1)/INDEX('Henry Hub Historicals'!$B$363:$B$390,MATCH('NG Calcs'!F$34,'Henry Hub Historicals'!$C$363:$C$390,0),1)</f>
        <v>2.5102974828375286</v>
      </c>
      <c r="G35">
        <f>INDEX('NG Sector Price Historicals'!$K:$K,MATCH('NG Calcs'!G$34,'NG Sector Price Historicals'!$S:$S,0),1)/INDEX('Henry Hub Historicals'!$B$363:$B$390,MATCH('NG Calcs'!G$34,'Henry Hub Historicals'!$C$363:$C$390,0),1)</f>
        <v>3.9618320610687023</v>
      </c>
      <c r="H35">
        <f>INDEX('NG Sector Price Historicals'!$K:$K,MATCH('NG Calcs'!H$34,'NG Sector Price Historicals'!$S:$S,0),1)/INDEX('Henry Hub Historicals'!$B$363:$B$390,MATCH('NG Calcs'!H$34,'Henry Hub Historicals'!$C$363:$C$390,0),1)</f>
        <v>3.9880952380952381</v>
      </c>
      <c r="I35">
        <f>INDEX('NG Sector Price Historicals'!$K:$K,MATCH('NG Calcs'!I$34,'NG Sector Price Historicals'!$S:$S,0),1)/INDEX('Henry Hub Historicals'!$B$363:$B$390,MATCH('NG Calcs'!I$34,'Henry Hub Historicals'!$C$363:$C$390,0),1)</f>
        <v>3.6488294314381267</v>
      </c>
      <c r="J35">
        <f>INDEX('NG Sector Price Historicals'!$K:$K,MATCH('NG Calcs'!J$34,'NG Sector Price Historicals'!$S:$S,0),1)/INDEX('Henry Hub Historicals'!$B$363:$B$390,MATCH('NG Calcs'!J$34,'Henry Hub Historicals'!$C$363:$C$390,0),1)</f>
        <v>3.3333333333333335</v>
      </c>
      <c r="K35">
        <f>INDEX('NG Sector Price Historicals'!$K:$K,MATCH('NG Calcs'!K$34,'NG Sector Price Historicals'!$S:$S,0),1)/INDEX('Henry Hub Historicals'!$B$363:$B$390,MATCH('NG Calcs'!K$34,'Henry Hub Historicals'!$C$363:$C$390,0),1)</f>
        <v>4.10546875</v>
      </c>
      <c r="L35">
        <f>INDEX('NG Sector Price Historicals'!$K:$K,MATCH('NG Calcs'!L$34,'NG Sector Price Historicals'!$S:$S,0),1)/INDEX('Henry Hub Historicals'!$B$363:$B$391,MATCH('NG Calcs'!L$34,'Henry Hub Historicals'!$C$363:$C$391,0),1)</f>
        <v>5.3103448275862073</v>
      </c>
      <c r="M35">
        <f>INDEX('NG Sector Price Historicals'!$K:$K,MATCH('NG Calcs'!M$34,'NG Sector Price Historicals'!$S:$S,0),1)/INDEX('Henry Hub Historicals'!$B$363:$B$391,MATCH('NG Calcs'!M$34,'Henry Hub Historicals'!$C$363:$C$391,0),1)</f>
        <v>3.1311053984575832</v>
      </c>
      <c r="N35">
        <f>INDEX('NG Sector Price Historicals'!$K:$K,MATCH('NG Calcs'!N$34,'NG Sector Price Historicals'!$S:$S,0),1)/INDEX('Henry Hub Historicals'!$B$363:$B$391,MATCH('NG Calcs'!N$34,'Henry Hub Historicals'!$C$363:$C$391,0),1)</f>
        <v>2.2868217054263567</v>
      </c>
      <c r="O35">
        <f>INDEX('NG Sector Price Historicals'!$K:$K,MATCH('NG Calcs'!O$34,'NG Sector Price Historicals'!$S:$S,0),1)/INDEX('Henry Hub Historicals'!$B$363:$B$391,MATCH('NG Calcs'!O$34,'Henry Hub Historicals'!$C$363:$C$391,0),1)</f>
        <v>6.0830039525691708</v>
      </c>
      <c r="P35">
        <f>INDEX('NG Sector Price Historicals'!$K:$K,MATCH('NG Calcs'!P$34,'NG Sector Price Historicals'!$S:$S,0),1)/INDEX('Henry Hub Historicals'!$B$363:$B$391,MATCH('NG Calcs'!P$34,'Henry Hub Historicals'!$C$363:$C$391,0),1)</f>
        <v>6.6210045662100461</v>
      </c>
      <c r="Q35">
        <f>INDEX('NG Sector Price Historicals'!$K:$K,MATCH('NG Calcs'!Q$34,'NG Sector Price Historicals'!$S:$S,0),1)/INDEX('Henry Hub Historicals'!$B$363:$B$391,MATCH('NG Calcs'!Q$34,'Henry Hub Historicals'!$C$363:$C$391,0),1)</f>
        <v>4.357954545454545</v>
      </c>
    </row>
    <row r="36" spans="1:17">
      <c r="A36" t="s">
        <v>528</v>
      </c>
      <c r="B36">
        <f>INDEX('NG Sector Price Historicals'!$M:$M,MATCH('NG Calcs'!B$34,'NG Sector Price Historicals'!$S:$S,0),1)/INDEX('Henry Hub Historicals'!$B363:$B$390,MATCH('NG Calcs'!B$34,'Henry Hub Historicals'!$C$363:$C$390,0),1)</f>
        <v>2.1670480549199085</v>
      </c>
      <c r="C36">
        <f>INDEX('NG Sector Price Historicals'!$M:$M,MATCH('NG Calcs'!C$34,'NG Sector Price Historicals'!$S:$S,0),1)/INDEX('Henry Hub Historicals'!$B363:$B$390,MATCH('NG Calcs'!C$34,'Henry Hub Historicals'!$C$363:$C$390,0),1)</f>
        <v>2.2275</v>
      </c>
      <c r="D36">
        <f>INDEX('NG Sector Price Historicals'!$M:$M,MATCH('NG Calcs'!D$34,'NG Sector Price Historicals'!$S:$S,0),1)/INDEX('Henry Hub Historicals'!$B363:$B$390,MATCH('NG Calcs'!D$34,'Henry Hub Historicals'!$C$363:$C$390,0),1)</f>
        <v>2.9454545454545453</v>
      </c>
      <c r="E36">
        <f>INDEX('NG Sector Price Historicals'!$M:$M,MATCH('NG Calcs'!E$34,'NG Sector Price Historicals'!$S:$S,0),1)/INDEX('Henry Hub Historicals'!$B363:$B$390,MATCH('NG Calcs'!E$34,'Henry Hub Historicals'!$C$363:$C$390,0),1)</f>
        <v>2.1662198391420913</v>
      </c>
      <c r="F36">
        <f>INDEX('NG Sector Price Historicals'!$M:$M,MATCH('NG Calcs'!F$34,'NG Sector Price Historicals'!$S:$S,0),1)/INDEX('Henry Hub Historicals'!$B363:$B$390,MATCH('NG Calcs'!F$34,'Henry Hub Historicals'!$C$363:$C$390,0),1)</f>
        <v>2.0366132723112127</v>
      </c>
      <c r="G36">
        <f>INDEX('NG Sector Price Historicals'!$M:$M,MATCH('NG Calcs'!G$34,'NG Sector Price Historicals'!$S:$S,0),1)/INDEX('Henry Hub Historicals'!$B363:$B$390,MATCH('NG Calcs'!G$34,'Henry Hub Historicals'!$C$363:$C$390,0),1)</f>
        <v>3.0190839694656488</v>
      </c>
      <c r="H36">
        <f>INDEX('NG Sector Price Historicals'!$M:$M,MATCH('NG Calcs'!H$34,'NG Sector Price Historicals'!$S:$S,0),1)/INDEX('Henry Hub Historicals'!$B363:$B$390,MATCH('NG Calcs'!H$34,'Henry Hub Historicals'!$C$363:$C$390,0),1)</f>
        <v>2.8888888888888888</v>
      </c>
      <c r="I36">
        <f>INDEX('NG Sector Price Historicals'!$M:$M,MATCH('NG Calcs'!I$34,'NG Sector Price Historicals'!$S:$S,0),1)/INDEX('Henry Hub Historicals'!$B363:$B$390,MATCH('NG Calcs'!I$34,'Henry Hub Historicals'!$C$363:$C$390,0),1)</f>
        <v>2.635451505016722</v>
      </c>
      <c r="J36">
        <f>INDEX('NG Sector Price Historicals'!$M:$M,MATCH('NG Calcs'!J$34,'NG Sector Price Historicals'!$S:$S,0),1)/INDEX('Henry Hub Historicals'!$B363:$B$390,MATCH('NG Calcs'!J$34,'Henry Hub Historicals'!$C$363:$C$390,0),1)</f>
        <v>2.4730158730158731</v>
      </c>
      <c r="K36">
        <f>INDEX('NG Sector Price Historicals'!$M:$M,MATCH('NG Calcs'!K$34,'NG Sector Price Historicals'!$S:$S,0),1)/INDEX('Henry Hub Historicals'!$B363:$B$390,MATCH('NG Calcs'!K$34,'Henry Hub Historicals'!$C$363:$C$390,0),1)</f>
        <v>2.97265625</v>
      </c>
      <c r="L36">
        <f>INDEX('NG Sector Price Historicals'!$M:$M,MATCH('NG Calcs'!L$34,'NG Sector Price Historicals'!$S:$S,0),1)/INDEX('Henry Hub Historicals'!$B$363:$B$391,MATCH('NG Calcs'!L$34,'Henry Hub Historicals'!$C$363:$C$391,0),1)</f>
        <v>3.6847290640394093</v>
      </c>
      <c r="M36">
        <f>INDEX('NG Sector Price Historicals'!$M:$M,MATCH('NG Calcs'!M$34,'NG Sector Price Historicals'!$S:$S,0),1)/INDEX('Henry Hub Historicals'!$B$363:$B$391,MATCH('NG Calcs'!M$34,'Henry Hub Historicals'!$C$363:$C$391,0),1)</f>
        <v>2.2596401028277633</v>
      </c>
      <c r="N36">
        <f>INDEX('NG Sector Price Historicals'!$M:$M,MATCH('NG Calcs'!N$34,'NG Sector Price Historicals'!$S:$S,0),1)/INDEX('Henry Hub Historicals'!$B$363:$B$391,MATCH('NG Calcs'!N$34,'Henry Hub Historicals'!$C$363:$C$391,0),1)</f>
        <v>1.7550387596899224</v>
      </c>
      <c r="O36">
        <f>INDEX('NG Sector Price Historicals'!$M:$M,MATCH('NG Calcs'!O$34,'NG Sector Price Historicals'!$S:$S,0),1)/INDEX('Henry Hub Historicals'!$B$363:$B$391,MATCH('NG Calcs'!O$34,'Henry Hub Historicals'!$C$363:$C$391,0),1)</f>
        <v>4.3754940711462451</v>
      </c>
      <c r="P36">
        <f>INDEX('NG Sector Price Historicals'!$M:$M,MATCH('NG Calcs'!P$34,'NG Sector Price Historicals'!$S:$S,0),1)/INDEX('Henry Hub Historicals'!$B$363:$B$391,MATCH('NG Calcs'!P$34,'Henry Hub Historicals'!$C$363:$C$391,0),1)</f>
        <v>4.5981735159817356</v>
      </c>
      <c r="Q36">
        <f>INDEX('NG Sector Price Historicals'!$M:$M,MATCH('NG Calcs'!Q$34,'NG Sector Price Historicals'!$S:$S,0),1)/INDEX('Henry Hub Historicals'!$B$363:$B$391,MATCH('NG Calcs'!Q$34,'Henry Hub Historicals'!$C$363:$C$391,0),1)</f>
        <v>3.1164772727272729</v>
      </c>
    </row>
    <row r="37" spans="1:17">
      <c r="A37" t="s">
        <v>348</v>
      </c>
      <c r="B37">
        <f>INDEX('NG Sector Price Historicals'!$O:$O,MATCH('NG Calcs'!B$34,'NG Sector Price Historicals'!$S:$S,0),1)/INDEX('Henry Hub Historicals'!$B$363:$B$390,MATCH('NG Calcs'!B$34,'Henry Hub Historicals'!$C$363:$C$390,0),1)</f>
        <v>1.2562929061784898</v>
      </c>
      <c r="C37">
        <f>INDEX('NG Sector Price Historicals'!$O:$O,MATCH('NG Calcs'!C$34,'NG Sector Price Historicals'!$S:$S,0),1)/INDEX('Henry Hub Historicals'!$B$363:$B$390,MATCH('NG Calcs'!C$34,'Henry Hub Historicals'!$C$363:$C$390,0),1)</f>
        <v>1.2825</v>
      </c>
      <c r="D37">
        <f>INDEX('NG Sector Price Historicals'!$O:$O,MATCH('NG Calcs'!D$34,'NG Sector Price Historicals'!$S:$S,0),1)/INDEX('Henry Hub Historicals'!$B$363:$B$390,MATCH('NG Calcs'!D$34,'Henry Hub Historicals'!$C$363:$C$390,0),1)</f>
        <v>1.4109090909090909</v>
      </c>
      <c r="E37">
        <f>INDEX('NG Sector Price Historicals'!$O:$O,MATCH('NG Calcs'!E$34,'NG Sector Price Historicals'!$S:$S,0),1)/INDEX('Henry Hub Historicals'!$B$363:$B$390,MATCH('NG Calcs'!E$34,'Henry Hub Historicals'!$C$363:$C$390,0),1)</f>
        <v>1.2439678284182305</v>
      </c>
      <c r="F37">
        <f>INDEX('NG Sector Price Historicals'!$O:$O,MATCH('NG Calcs'!F$34,'NG Sector Price Historicals'!$S:$S,0),1)/INDEX('Henry Hub Historicals'!$B$363:$B$390,MATCH('NG Calcs'!F$34,'Henry Hub Historicals'!$C$363:$C$390,0),1)</f>
        <v>1.2860411899313502</v>
      </c>
      <c r="G37">
        <f>INDEX('NG Sector Price Historicals'!$O:$O,MATCH('NG Calcs'!G$34,'NG Sector Price Historicals'!$S:$S,0),1)/INDEX('Henry Hub Historicals'!$B$363:$B$390,MATCH('NG Calcs'!G$34,'Henry Hub Historicals'!$C$363:$C$390,0),1)</f>
        <v>1.5</v>
      </c>
      <c r="H37">
        <f>INDEX('NG Sector Price Historicals'!$O:$O,MATCH('NG Calcs'!H$34,'NG Sector Price Historicals'!$S:$S,0),1)/INDEX('Henry Hub Historicals'!$B$363:$B$390,MATCH('NG Calcs'!H$34,'Henry Hub Historicals'!$C$363:$C$390,0),1)</f>
        <v>1.3928571428571428</v>
      </c>
      <c r="I37">
        <f>INDEX('NG Sector Price Historicals'!$O:$O,MATCH('NG Calcs'!I$34,'NG Sector Price Historicals'!$S:$S,0),1)/INDEX('Henry Hub Historicals'!$B$363:$B$390,MATCH('NG Calcs'!I$34,'Henry Hub Historicals'!$C$363:$C$390,0),1)</f>
        <v>1.3645484949832776</v>
      </c>
      <c r="J37">
        <f>INDEX('NG Sector Price Historicals'!$O:$O,MATCH('NG Calcs'!J$34,'NG Sector Price Historicals'!$S:$S,0),1)/INDEX('Henry Hub Historicals'!$B$363:$B$390,MATCH('NG Calcs'!J$34,'Henry Hub Historicals'!$C$363:$C$390,0),1)</f>
        <v>1.3301587301587303</v>
      </c>
      <c r="K37">
        <f>INDEX('NG Sector Price Historicals'!$O:$O,MATCH('NG Calcs'!K$34,'NG Sector Price Historicals'!$S:$S,0),1)/INDEX('Henry Hub Historicals'!$B$363:$B$390,MATCH('NG Calcs'!K$34,'Henry Hub Historicals'!$C$363:$C$390,0),1)</f>
        <v>1.5234375</v>
      </c>
      <c r="L37">
        <f>INDEX('NG Sector Price Historicals'!$O:$O,MATCH('NG Calcs'!L$34,'NG Sector Price Historicals'!$S:$S,0),1)/INDEX('Henry Hub Historicals'!$B$363:$B$391,MATCH('NG Calcs'!L$34,'Henry Hub Historicals'!$C$363:$C$391,0),1)</f>
        <v>1.6354679802955665</v>
      </c>
      <c r="M37">
        <f>INDEX('NG Sector Price Historicals'!$O:$O,MATCH('NG Calcs'!M$34,'NG Sector Price Historicals'!$S:$S,0),1)/INDEX('Henry Hub Historicals'!$B$363:$B$391,MATCH('NG Calcs'!M$34,'Henry Hub Historicals'!$C$363:$C$391,0),1)</f>
        <v>1.3984575835475579</v>
      </c>
      <c r="N37">
        <f>INDEX('NG Sector Price Historicals'!$O:$O,MATCH('NG Calcs'!N$34,'NG Sector Price Historicals'!$S:$S,0),1)/INDEX('Henry Hub Historicals'!$B$363:$B$391,MATCH('NG Calcs'!N$34,'Henry Hub Historicals'!$C$363:$C$391,0),1)</f>
        <v>1.1922480620155038</v>
      </c>
      <c r="O37">
        <f>INDEX('NG Sector Price Historicals'!$O:$O,MATCH('NG Calcs'!O$34,'NG Sector Price Historicals'!$S:$S,0),1)/INDEX('Henry Hub Historicals'!$B$363:$B$391,MATCH('NG Calcs'!O$34,'Henry Hub Historicals'!$C$363:$C$391,0),1)</f>
        <v>1.7905138339920952</v>
      </c>
      <c r="P37">
        <f>INDEX('NG Sector Price Historicals'!$O:$O,MATCH('NG Calcs'!P$34,'NG Sector Price Historicals'!$S:$S,0),1)/INDEX('Henry Hub Historicals'!$B$363:$B$391,MATCH('NG Calcs'!P$34,'Henry Hub Historicals'!$C$363:$C$391,0),1)</f>
        <v>1.8584474885844751</v>
      </c>
      <c r="Q37">
        <f>INDEX('NG Sector Price Historicals'!$O:$O,MATCH('NG Calcs'!Q$34,'NG Sector Price Historicals'!$S:$S,0),1)/INDEX('Henry Hub Historicals'!$B$363:$B$391,MATCH('NG Calcs'!Q$34,'Henry Hub Historicals'!$C$363:$C$391,0),1)</f>
        <v>1.4857954545454546</v>
      </c>
    </row>
    <row r="38" spans="1:17">
      <c r="A38" t="s">
        <v>345</v>
      </c>
      <c r="B38">
        <f>INDEX('NG Sector Price Historicals'!$R:$R,MATCH('NG Calcs'!B$34,'NG Sector Price Historicals'!$S:$S,0),1)/INDEX('Henry Hub Historicals'!$B$363:$B$390,MATCH('NG Calcs'!B$34,'Henry Hub Historicals'!$C$363:$C$390,0),1)</f>
        <v>1.2059496567505719</v>
      </c>
      <c r="C38">
        <f>INDEX('NG Sector Price Historicals'!$R:$R,MATCH('NG Calcs'!C$34,'NG Sector Price Historicals'!$S:$S,0),1)/INDEX('Henry Hub Historicals'!$B$363:$B$390,MATCH('NG Calcs'!C$34,'Henry Hub Historicals'!$C$363:$C$390,0),1)</f>
        <v>1.2224999999999999</v>
      </c>
      <c r="D38">
        <f>INDEX('NG Sector Price Historicals'!$R:$R,MATCH('NG Calcs'!D$34,'NG Sector Price Historicals'!$S:$S,0),1)/INDEX('Henry Hub Historicals'!$B$363:$B$390,MATCH('NG Calcs'!D$34,'Henry Hub Historicals'!$C$363:$C$390,0),1)</f>
        <v>1.2872727272727273</v>
      </c>
      <c r="E38">
        <f>INDEX('NG Sector Price Historicals'!$R:$R,MATCH('NG Calcs'!E$34,'NG Sector Price Historicals'!$S:$S,0),1)/INDEX('Henry Hub Historicals'!$B$363:$B$390,MATCH('NG Calcs'!E$34,'Henry Hub Historicals'!$C$363:$C$390,0),1)</f>
        <v>1.2037533512064345</v>
      </c>
      <c r="F38">
        <f>INDEX('NG Sector Price Historicals'!$R:$R,MATCH('NG Calcs'!F$34,'NG Sector Price Historicals'!$S:$S,0),1)/INDEX('Henry Hub Historicals'!$B$363:$B$390,MATCH('NG Calcs'!F$34,'Henry Hub Historicals'!$C$363:$C$390,0),1)</f>
        <v>1.1876430205949657</v>
      </c>
      <c r="G38">
        <f>INDEX('NG Sector Price Historicals'!$R:$R,MATCH('NG Calcs'!G$34,'NG Sector Price Historicals'!$S:$S,0),1)/INDEX('Henry Hub Historicals'!$B$363:$B$390,MATCH('NG Calcs'!G$34,'Henry Hub Historicals'!$C$363:$C$390,0),1)</f>
        <v>1.2900763358778624</v>
      </c>
      <c r="H38">
        <f>INDEX('NG Sector Price Historicals'!$R:$R,MATCH('NG Calcs'!H$34,'NG Sector Price Historicals'!$S:$S,0),1)/INDEX('Henry Hub Historicals'!$B$363:$B$390,MATCH('NG Calcs'!H$34,'Henry Hub Historicals'!$C$363:$C$390,0),1)</f>
        <v>1.1865079365079365</v>
      </c>
      <c r="I38">
        <f>INDEX('NG Sector Price Historicals'!$R:$R,MATCH('NG Calcs'!I$34,'NG Sector Price Historicals'!$S:$S,0),1)/INDEX('Henry Hub Historicals'!$B$363:$B$390,MATCH('NG Calcs'!I$34,'Henry Hub Historicals'!$C$363:$C$390,0),1)</f>
        <v>1.1739130434782608</v>
      </c>
      <c r="J38">
        <f>INDEX('NG Sector Price Historicals'!$R:$R,MATCH('NG Calcs'!J$34,'NG Sector Price Historicals'!$S:$S,0),1)/INDEX('Henry Hub Historicals'!$B$363:$B$390,MATCH('NG Calcs'!J$34,'Henry Hub Historicals'!$C$363:$C$390,0),1)</f>
        <v>1.1682539682539683</v>
      </c>
      <c r="K38">
        <f>INDEX('NG Sector Price Historicals'!$R:$R,MATCH('NG Calcs'!K$34,'NG Sector Price Historicals'!$S:$S,0),1)/INDEX('Henry Hub Historicals'!$B$363:$B$390,MATCH('NG Calcs'!K$34,'Henry Hub Historicals'!$C$363:$C$390,0),1)</f>
        <v>1.16796875</v>
      </c>
      <c r="L38">
        <f>INDEX('NG Sector Price Historicals'!$R:$R,MATCH('NG Calcs'!L$34,'NG Sector Price Historicals'!$S:$S,0),1)/INDEX('Henry Hub Historicals'!$B$363:$B$391,MATCH('NG Calcs'!L$34,'Henry Hub Historicals'!$C$363:$C$391,0),1)</f>
        <v>1.226600985221675</v>
      </c>
      <c r="M38">
        <f>INDEX('NG Sector Price Historicals'!$R:$R,MATCH('NG Calcs'!M$34,'NG Sector Price Historicals'!$S:$S,0),1)/INDEX('Henry Hub Historicals'!$B$363:$B$391,MATCH('NG Calcs'!M$34,'Henry Hub Historicals'!$C$363:$C$391,0),1)</f>
        <v>1.3958868894601542</v>
      </c>
      <c r="N38">
        <f>INDEX('NG Sector Price Historicals'!$R:$R,MATCH('NG Calcs'!N$34,'NG Sector Price Historicals'!$S:$S,0),1)/INDEX('Henry Hub Historicals'!$B$363:$B$391,MATCH('NG Calcs'!N$34,'Henry Hub Historicals'!$C$363:$C$391,0),1)</f>
        <v>1.1643410852713179</v>
      </c>
      <c r="O38">
        <f>INDEX('NG Sector Price Historicals'!$R:$R,MATCH('NG Calcs'!O$34,'NG Sector Price Historicals'!$S:$S,0),1)/INDEX('Henry Hub Historicals'!$B$363:$B$391,MATCH('NG Calcs'!O$34,'Henry Hub Historicals'!$C$363:$C$391,0),1)</f>
        <v>1.383399209486166</v>
      </c>
      <c r="P38">
        <f>INDEX('NG Sector Price Historicals'!$R:$R,MATCH('NG Calcs'!P$34,'NG Sector Price Historicals'!$S:$S,0),1)/INDEX('Henry Hub Historicals'!$B$363:$B$391,MATCH('NG Calcs'!P$34,'Henry Hub Historicals'!$C$363:$C$391,0),1)</f>
        <v>1.3105022831050228</v>
      </c>
      <c r="Q38">
        <f>INDEX('NG Sector Price Historicals'!$R:$R,MATCH('NG Calcs'!Q$34,'NG Sector Price Historicals'!$S:$S,0),1)/INDEX('Henry Hub Historicals'!$B$363:$B$391,MATCH('NG Calcs'!Q$34,'Henry Hub Historicals'!$C$363:$C$391,0),1)</f>
        <v>1.1420454545454544</v>
      </c>
    </row>
    <row r="39" spans="1:17">
      <c r="A39" t="s">
        <v>354</v>
      </c>
      <c r="B39" s="36">
        <f>INDEX('NG Sector Price Historicals'!$K:$K,MATCH('NG Calcs'!B$34,'NG Sector Price Historicals'!$S:$S,0),1)/INDEX('Henry Hub Historicals'!$B$363:$B$390,MATCH('NG Calcs'!B$34,'Henry Hub Historicals'!$C$363:$C$390,0),1)</f>
        <v>2.6064073226544622</v>
      </c>
      <c r="C39" s="36">
        <f>INDEX('NG Sector Price Historicals'!$K:$K,MATCH('NG Calcs'!C$34,'NG Sector Price Historicals'!$S:$S,0),1)/INDEX('Henry Hub Historicals'!$B$363:$B$390,MATCH('NG Calcs'!C$34,'Henry Hub Historicals'!$C$363:$C$390,0),1)</f>
        <v>2.7574999999999998</v>
      </c>
      <c r="D39" s="36">
        <f>INDEX('NG Sector Price Historicals'!$K:$K,MATCH('NG Calcs'!D$34,'NG Sector Price Historicals'!$S:$S,0),1)/INDEX('Henry Hub Historicals'!$B$363:$B$390,MATCH('NG Calcs'!D$34,'Henry Hub Historicals'!$C$363:$C$390,0),1)</f>
        <v>3.872727272727273</v>
      </c>
      <c r="E39" s="36">
        <f>INDEX('NG Sector Price Historicals'!$K:$K,MATCH('NG Calcs'!E$34,'NG Sector Price Historicals'!$S:$S,0),1)/INDEX('Henry Hub Historicals'!$B$363:$B$390,MATCH('NG Calcs'!E$34,'Henry Hub Historicals'!$C$363:$C$390,0),1)</f>
        <v>2.7667560321715818</v>
      </c>
      <c r="F39" s="36">
        <f>INDEX('NG Sector Price Historicals'!$K:$K,MATCH('NG Calcs'!F$34,'NG Sector Price Historicals'!$S:$S,0),1)/INDEX('Henry Hub Historicals'!$B$363:$B$390,MATCH('NG Calcs'!F$34,'Henry Hub Historicals'!$C$363:$C$390,0),1)</f>
        <v>2.5102974828375286</v>
      </c>
      <c r="G39" s="36">
        <f>INDEX('NG Sector Price Historicals'!$K:$K,MATCH('NG Calcs'!G$34,'NG Sector Price Historicals'!$S:$S,0),1)/INDEX('Henry Hub Historicals'!$B$363:$B$390,MATCH('NG Calcs'!G$34,'Henry Hub Historicals'!$C$363:$C$390,0),1)</f>
        <v>3.9618320610687023</v>
      </c>
      <c r="H39" s="36">
        <f>INDEX('NG Sector Price Historicals'!$K:$K,MATCH('NG Calcs'!H$34,'NG Sector Price Historicals'!$S:$S,0),1)/INDEX('Henry Hub Historicals'!$B$363:$B$390,MATCH('NG Calcs'!H$34,'Henry Hub Historicals'!$C$363:$C$390,0),1)</f>
        <v>3.9880952380952381</v>
      </c>
      <c r="I39" s="36">
        <f>INDEX('NG Sector Price Historicals'!$K:$K,MATCH('NG Calcs'!I$34,'NG Sector Price Historicals'!$S:$S,0),1)/INDEX('Henry Hub Historicals'!$B$363:$B$390,MATCH('NG Calcs'!I$34,'Henry Hub Historicals'!$C$363:$C$390,0),1)</f>
        <v>3.6488294314381267</v>
      </c>
      <c r="J39" s="36">
        <f>INDEX('NG Sector Price Historicals'!$K:$K,MATCH('NG Calcs'!J$34,'NG Sector Price Historicals'!$S:$S,0),1)/INDEX('Henry Hub Historicals'!$B$363:$B$390,MATCH('NG Calcs'!J$34,'Henry Hub Historicals'!$C$363:$C$390,0),1)</f>
        <v>3.3333333333333335</v>
      </c>
      <c r="K39" s="36">
        <f>INDEX('NG Sector Price Historicals'!$K:$K,MATCH('NG Calcs'!K$34,'NG Sector Price Historicals'!$S:$S,0),1)/INDEX('Henry Hub Historicals'!$B$363:$B$390,MATCH('NG Calcs'!K$34,'Henry Hub Historicals'!$C$363:$C$390,0),1)</f>
        <v>4.10546875</v>
      </c>
      <c r="L39" s="36">
        <f>INDEX('NG Sector Price Historicals'!$K:$K,MATCH('NG Calcs'!L$34,'NG Sector Price Historicals'!$S:$S,0),1)/INDEX('Henry Hub Historicals'!$B$363:$B$391,MATCH('NG Calcs'!L$34,'Henry Hub Historicals'!$C$363:$C$391,0),1)</f>
        <v>5.3103448275862073</v>
      </c>
      <c r="M39" s="36">
        <f>INDEX('NG Sector Price Historicals'!$K:$K,MATCH('NG Calcs'!M$34,'NG Sector Price Historicals'!$S:$S,0),1)/INDEX('Henry Hub Historicals'!$B$363:$B$391,MATCH('NG Calcs'!M$34,'Henry Hub Historicals'!$C$363:$C$391,0),1)</f>
        <v>3.1311053984575832</v>
      </c>
      <c r="N39" s="36">
        <f>INDEX('NG Sector Price Historicals'!$K:$K,MATCH('NG Calcs'!N$34,'NG Sector Price Historicals'!$S:$S,0),1)/INDEX('Henry Hub Historicals'!$B$363:$B$391,MATCH('NG Calcs'!N$34,'Henry Hub Historicals'!$C$363:$C$391,0),1)</f>
        <v>2.2868217054263567</v>
      </c>
      <c r="O39" s="36">
        <f>INDEX('NG Sector Price Historicals'!$K:$K,MATCH('NG Calcs'!O$34,'NG Sector Price Historicals'!$S:$S,0),1)/INDEX('Henry Hub Historicals'!$B$363:$B$391,MATCH('NG Calcs'!O$34,'Henry Hub Historicals'!$C$363:$C$391,0),1)</f>
        <v>6.0830039525691708</v>
      </c>
      <c r="P39" s="36">
        <f>INDEX('NG Sector Price Historicals'!$K:$K,MATCH('NG Calcs'!P$34,'NG Sector Price Historicals'!$S:$S,0),1)/INDEX('Henry Hub Historicals'!$B$363:$B$391,MATCH('NG Calcs'!P$34,'Henry Hub Historicals'!$C$363:$C$391,0),1)</f>
        <v>6.6210045662100461</v>
      </c>
      <c r="Q39">
        <f>INDEX('NG Sector Price Historicals'!$K:$K,MATCH('NG Calcs'!Q$34,'NG Sector Price Historicals'!$S:$S,0),1)/INDEX('Henry Hub Historicals'!$B$363:$B$391,MATCH('NG Calcs'!Q$34,'Henry Hub Historicals'!$C$363:$C$391,0),1)</f>
        <v>4.357954545454545</v>
      </c>
    </row>
    <row r="41" spans="1:17">
      <c r="A41" t="s">
        <v>753</v>
      </c>
      <c r="B41">
        <v>2021</v>
      </c>
      <c r="C41">
        <v>2022</v>
      </c>
      <c r="D41">
        <v>2023</v>
      </c>
      <c r="E41">
        <v>2024</v>
      </c>
      <c r="F41">
        <v>2025</v>
      </c>
      <c r="G41">
        <v>2026</v>
      </c>
      <c r="H41">
        <v>2027</v>
      </c>
      <c r="I41">
        <v>2028</v>
      </c>
      <c r="J41">
        <v>2029</v>
      </c>
      <c r="K41">
        <v>2030</v>
      </c>
    </row>
    <row r="42" spans="1:17">
      <c r="A42" t="s">
        <v>527</v>
      </c>
      <c r="B42" s="17">
        <f>INDEX('NG Sector Price Historicals'!$K:$K,MATCH(B$41,'NG Sector Price Historicals'!$S:$S,0),1)*About!$A$134</f>
        <v>8.9147369528418263</v>
      </c>
      <c r="C42" s="17">
        <f>INDEX('NG Sector Price Historicals'!$K:$K,MATCH(C$41,'NG Sector Price Historicals'!$S:$S,0),1)*About!$A$134</f>
        <v>10.79576108821157</v>
      </c>
      <c r="D42" s="17">
        <f>INDEX('NG Sector Price Historicals'!$K:$K,MATCH(D$41,'NG Sector Price Historicals'!$S:$S,0),1)*About!$A$134</f>
        <v>11.264187332039056</v>
      </c>
      <c r="E42" s="17">
        <f>INDEX('NG Sector Price Historicals'!$K:$K,MATCH(E$41,'NG Sector Price Historicals'!$S:$S,0),1)*About!$A$134</f>
        <v>10.612782086716459</v>
      </c>
      <c r="F42">
        <f>AVERAGE($M35:$Q35)*F$32*About!$A$133</f>
        <v>11.470116114616646</v>
      </c>
      <c r="G42">
        <f>AVERAGE($M35:$Q35)*G$32*About!$A$133</f>
        <v>11.681166481065842</v>
      </c>
      <c r="H42">
        <f>AVERAGE($M35:$Q35)*H$32*About!$A$133</f>
        <v>10.593449182910835</v>
      </c>
      <c r="I42">
        <f>AVERAGE($M35:$Q35)*I$32*About!$A$133</f>
        <v>13.048918174358084</v>
      </c>
      <c r="J42">
        <f>AVERAGE($M35:$Q35)*J$32*About!$A$133</f>
        <v>13.048918174358084</v>
      </c>
      <c r="K42">
        <f>AVERAGE($M35:$Q35)*K$32*About!$A$133</f>
        <v>13.048918174358084</v>
      </c>
    </row>
    <row r="43" spans="1:17">
      <c r="A43" t="s">
        <v>528</v>
      </c>
      <c r="B43" s="17">
        <f>INDEX('NG Sector Price Historicals'!$M:$M,MATCH(B$41,'NG Sector Price Historicals'!$S:$S,0),1)*About!$A$134</f>
        <v>6.4335416925681148</v>
      </c>
      <c r="C43" s="17">
        <f>INDEX('NG Sector Price Historicals'!$M:$M,MATCH(C$41,'NG Sector Price Historicals'!$S:$S,0),1)*About!$A$134</f>
        <v>8.285289187698643</v>
      </c>
      <c r="D43" s="17">
        <f>INDEX('NG Sector Price Historicals'!$M:$M,MATCH(D$41,'NG Sector Price Historicals'!$S:$S,0),1)*About!$A$134</f>
        <v>8.1023101862035318</v>
      </c>
      <c r="E43" s="17">
        <f>INDEX('NG Sector Price Historicals'!$M:$M,MATCH(E$41,'NG Sector Price Historicals'!$S:$S,0),1)*About!$A$134</f>
        <v>7.3703941802230863</v>
      </c>
      <c r="F43">
        <f>AVERAGE($M36:$Q36)*F$32*About!$A$133</f>
        <v>8.2173087465986363</v>
      </c>
      <c r="G43">
        <f>AVERAGE($M36:$Q36)*G$32*About!$A$133</f>
        <v>8.3685073922676025</v>
      </c>
      <c r="H43">
        <f>AVERAGE($M36:$Q36)*H$32*About!$A$133</f>
        <v>7.5892555713932044</v>
      </c>
      <c r="I43">
        <f>AVERAGE($M36:$Q36)*I$32*About!$A$133</f>
        <v>9.3483787240096579</v>
      </c>
      <c r="J43">
        <f>AVERAGE($M36:$Q36)*J$32*About!$A$133</f>
        <v>9.3483787240096579</v>
      </c>
      <c r="K43">
        <f>AVERAGE($M36:$Q36)*K$32*About!$A$133</f>
        <v>9.3483787240096579</v>
      </c>
    </row>
    <row r="44" spans="1:17">
      <c r="A44" t="s">
        <v>348</v>
      </c>
      <c r="B44" s="17">
        <f>INDEX('NG Sector Price Historicals'!$O:$O,MATCH(B$41,'NG Sector Price Historicals'!$S:$S,0),1)*About!$A$134</f>
        <v>3.9816230725336239</v>
      </c>
      <c r="C44" s="17">
        <f>INDEX('NG Sector Price Historicals'!$O:$O,MATCH(C$41,'NG Sector Price Historicals'!$S:$S,0),1)*About!$A$134</f>
        <v>5.6284340859896265</v>
      </c>
      <c r="D44" s="17">
        <f>INDEX('NG Sector Price Historicals'!$O:$O,MATCH(D$41,'NG Sector Price Historicals'!$S:$S,0),1)*About!$A$134</f>
        <v>3.3155795070914182</v>
      </c>
      <c r="E44" s="17">
        <f>INDEX('NG Sector Price Historicals'!$O:$O,MATCH(E$41,'NG Sector Price Historicals'!$S:$S,0),1)*About!$A$134</f>
        <v>2.9788981443404134</v>
      </c>
      <c r="F44">
        <f>AVERAGE($M37:$Q37)*F$32*About!$A$133</f>
        <v>3.9418320269633798</v>
      </c>
      <c r="G44">
        <f>AVERAGE($M37:$Q37)*G$32*About!$A$133</f>
        <v>4.0143618152810108</v>
      </c>
      <c r="H44">
        <f>AVERAGE($M37:$Q37)*H$32*About!$A$133</f>
        <v>3.6405557579311907</v>
      </c>
      <c r="I44">
        <f>AVERAGE($M37:$Q37)*I$32*About!$A$133</f>
        <v>4.4844047839552594</v>
      </c>
      <c r="J44">
        <f>AVERAGE($M37:$Q37)*J$32*About!$A$133</f>
        <v>4.4844047839552594</v>
      </c>
      <c r="K44">
        <f>AVERAGE($M37:$Q37)*K$32*About!$A$133</f>
        <v>4.4844047839552594</v>
      </c>
    </row>
    <row r="45" spans="1:17">
      <c r="A45" t="s">
        <v>345</v>
      </c>
      <c r="B45" s="17">
        <f>INDEX('NG Sector Price Historicals'!$R:$R,MATCH(B$41,'NG Sector Price Historicals'!$S:$S,0),1)*About!$A$134</f>
        <v>3.9743039124738186</v>
      </c>
      <c r="C45" s="17">
        <f>INDEX('NG Sector Price Historicals'!$R:$R,MATCH(C$41,'NG Sector Price Historicals'!$S:$S,0),1)*About!$A$134</f>
        <v>5.4966892049131451</v>
      </c>
      <c r="D45" s="17">
        <f>INDEX('NG Sector Price Historicals'!$R:$R,MATCH(D$41,'NG Sector Price Historicals'!$S:$S,0),1)*About!$A$134</f>
        <v>2.5617060209315592</v>
      </c>
      <c r="E45" s="17">
        <f>INDEX('NG Sector Price Historicals'!$R:$R,MATCH(E$41,'NG Sector Price Historicals'!$S:$S,0),1)*About!$A$134</f>
        <v>2.1005989371638787</v>
      </c>
      <c r="F45">
        <f>AVERAGE($M38:$Q38)*F$32*About!$A$133</f>
        <v>3.2635777352362987</v>
      </c>
      <c r="G45">
        <f>AVERAGE($M38:$Q38)*G$32*About!$A$133</f>
        <v>3.3236276309892574</v>
      </c>
      <c r="H45">
        <f>AVERAGE($M38:$Q38)*H$32*About!$A$133</f>
        <v>3.0141407939757756</v>
      </c>
      <c r="I45">
        <f>AVERAGE($M38:$Q38)*I$32*About!$A$133</f>
        <v>3.7127923028160774</v>
      </c>
      <c r="J45">
        <f>AVERAGE($M38:$Q38)*J$32*About!$A$133</f>
        <v>3.7127923028160774</v>
      </c>
      <c r="K45">
        <f>AVERAGE($M38:$Q38)*K$32*About!$A$133</f>
        <v>3.7127923028160774</v>
      </c>
    </row>
    <row r="46" spans="1:17">
      <c r="A46" t="s">
        <v>354</v>
      </c>
      <c r="B46" s="17">
        <f>B42</f>
        <v>8.9147369528418263</v>
      </c>
      <c r="C46" s="17">
        <f t="shared" ref="C46:D46" si="1">C42</f>
        <v>10.79576108821157</v>
      </c>
      <c r="D46" s="17">
        <f t="shared" si="1"/>
        <v>11.264187332039056</v>
      </c>
      <c r="E46" s="17">
        <f t="shared" ref="E46" si="2">E42</f>
        <v>10.612782086716459</v>
      </c>
      <c r="F46">
        <f>AVERAGE($M39:$Q39)*F$32*About!$A$133</f>
        <v>11.470116114616646</v>
      </c>
      <c r="G46">
        <f>AVERAGE($M39:$Q39)*G$32*About!$A$133</f>
        <v>11.681166481065842</v>
      </c>
      <c r="H46">
        <f>AVERAGE($M39:$Q39)*H$32*About!$A$133</f>
        <v>10.593449182910835</v>
      </c>
      <c r="I46">
        <f>AVERAGE($M39:$Q39)*I$32*About!$A$133</f>
        <v>13.048918174358084</v>
      </c>
      <c r="J46">
        <f>AVERAGE($M39:$Q39)*J$32*About!$A$133</f>
        <v>13.048918174358084</v>
      </c>
      <c r="K46">
        <f>AVERAGE($M39:$Q39)*K$32*About!$A$133</f>
        <v>13.048918174358084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BBAD-4AA3-4FE1-81CD-393226B350D0}">
  <dimension ref="A1:AD235"/>
  <sheetViews>
    <sheetView topLeftCell="A33" workbookViewId="0">
      <selection activeCell="B54" sqref="B54:B55"/>
    </sheetView>
  </sheetViews>
  <sheetFormatPr defaultRowHeight="15"/>
  <cols>
    <col min="1" max="1" width="11.42578125" customWidth="1"/>
    <col min="2" max="2" width="40.7109375" customWidth="1"/>
  </cols>
  <sheetData>
    <row r="1" spans="2:30" s="58" customFormat="1" ht="12">
      <c r="B1" s="58" t="s">
        <v>1</v>
      </c>
      <c r="C1" s="58">
        <v>2024</v>
      </c>
      <c r="D1" s="58">
        <v>2025</v>
      </c>
      <c r="E1" s="58">
        <v>2026</v>
      </c>
      <c r="F1" s="58">
        <v>2027</v>
      </c>
      <c r="G1" s="58">
        <v>2028</v>
      </c>
      <c r="H1" s="58">
        <v>2029</v>
      </c>
      <c r="I1" s="58">
        <v>2030</v>
      </c>
      <c r="J1" s="58">
        <v>2031</v>
      </c>
      <c r="K1" s="58">
        <v>2032</v>
      </c>
      <c r="L1" s="58">
        <v>2033</v>
      </c>
      <c r="M1" s="58">
        <v>2034</v>
      </c>
      <c r="N1" s="58">
        <v>2035</v>
      </c>
      <c r="O1" s="58">
        <v>2036</v>
      </c>
      <c r="P1" s="58">
        <v>2037</v>
      </c>
      <c r="Q1" s="58">
        <v>2038</v>
      </c>
      <c r="R1" s="58">
        <v>2039</v>
      </c>
      <c r="S1" s="58">
        <v>2040</v>
      </c>
      <c r="T1" s="58">
        <v>2041</v>
      </c>
      <c r="U1" s="58">
        <v>2042</v>
      </c>
      <c r="V1" s="58">
        <v>2043</v>
      </c>
      <c r="W1" s="58">
        <v>2044</v>
      </c>
      <c r="X1" s="58">
        <v>2045</v>
      </c>
      <c r="Y1" s="58">
        <v>2046</v>
      </c>
      <c r="Z1" s="58">
        <v>2047</v>
      </c>
      <c r="AA1" s="58">
        <v>2048</v>
      </c>
      <c r="AB1" s="58">
        <v>2049</v>
      </c>
      <c r="AC1" s="58">
        <v>2050</v>
      </c>
      <c r="AD1" s="58" t="s">
        <v>790</v>
      </c>
    </row>
    <row r="5" spans="2:30" s="54" customFormat="1" ht="15.75">
      <c r="B5" s="54" t="s">
        <v>922</v>
      </c>
    </row>
    <row r="6" spans="2:30" s="55" customFormat="1" ht="12"/>
    <row r="7" spans="2:30" s="55" customFormat="1" ht="12">
      <c r="C7" s="55" t="s">
        <v>216</v>
      </c>
      <c r="D7" s="55" t="s">
        <v>786</v>
      </c>
    </row>
    <row r="8" spans="2:30" s="55" customFormat="1" ht="12">
      <c r="C8" s="55" t="s">
        <v>215</v>
      </c>
      <c r="D8" s="55" t="s">
        <v>923</v>
      </c>
      <c r="F8" s="55" t="s">
        <v>924</v>
      </c>
    </row>
    <row r="9" spans="2:30" s="55" customFormat="1" ht="12">
      <c r="C9" s="55" t="s">
        <v>214</v>
      </c>
      <c r="D9" s="55" t="s">
        <v>925</v>
      </c>
    </row>
    <row r="10" spans="2:30" s="55" customFormat="1" ht="12">
      <c r="C10" s="55" t="s">
        <v>213</v>
      </c>
      <c r="E10" s="55" t="s">
        <v>787</v>
      </c>
    </row>
    <row r="11" spans="2:30" s="56" customFormat="1" ht="15.75">
      <c r="B11" s="56" t="s">
        <v>31</v>
      </c>
    </row>
    <row r="12" spans="2:30" s="57" customFormat="1" ht="12">
      <c r="B12" s="57" t="s">
        <v>32</v>
      </c>
    </row>
    <row r="13" spans="2:30" s="55" customFormat="1" ht="12">
      <c r="AD13" s="55" t="s">
        <v>789</v>
      </c>
    </row>
    <row r="14" spans="2:30" s="58" customFormat="1" ht="12">
      <c r="B14" s="58" t="s">
        <v>1</v>
      </c>
      <c r="C14" s="58">
        <v>2024</v>
      </c>
      <c r="D14" s="58">
        <v>2025</v>
      </c>
      <c r="E14" s="58">
        <v>2026</v>
      </c>
      <c r="F14" s="58">
        <v>2027</v>
      </c>
      <c r="G14" s="58">
        <v>2028</v>
      </c>
      <c r="H14" s="58">
        <v>2029</v>
      </c>
      <c r="I14" s="58">
        <v>2030</v>
      </c>
      <c r="J14" s="58">
        <v>2031</v>
      </c>
      <c r="K14" s="58">
        <v>2032</v>
      </c>
      <c r="L14" s="58">
        <v>2033</v>
      </c>
      <c r="M14" s="58">
        <v>2034</v>
      </c>
      <c r="N14" s="58">
        <v>2035</v>
      </c>
      <c r="O14" s="58">
        <v>2036</v>
      </c>
      <c r="P14" s="58">
        <v>2037</v>
      </c>
      <c r="Q14" s="58">
        <v>2038</v>
      </c>
      <c r="R14" s="58">
        <v>2039</v>
      </c>
      <c r="S14" s="58">
        <v>2040</v>
      </c>
      <c r="T14" s="58">
        <v>2041</v>
      </c>
      <c r="U14" s="58">
        <v>2042</v>
      </c>
      <c r="V14" s="58">
        <v>2043</v>
      </c>
      <c r="W14" s="58">
        <v>2044</v>
      </c>
      <c r="X14" s="58">
        <v>2045</v>
      </c>
      <c r="Y14" s="58">
        <v>2046</v>
      </c>
      <c r="Z14" s="58">
        <v>2047</v>
      </c>
      <c r="AA14" s="58">
        <v>2048</v>
      </c>
      <c r="AB14" s="58">
        <v>2049</v>
      </c>
      <c r="AC14" s="58">
        <v>2050</v>
      </c>
      <c r="AD14" s="58" t="s">
        <v>790</v>
      </c>
    </row>
    <row r="15" spans="2:30" s="57" customFormat="1" ht="12"/>
    <row r="16" spans="2:30" s="59" customFormat="1" ht="12">
      <c r="B16" s="59" t="s">
        <v>2</v>
      </c>
    </row>
    <row r="17" spans="1:30" s="57" customFormat="1" ht="12">
      <c r="A17" s="57" t="s">
        <v>212</v>
      </c>
      <c r="B17" s="57" t="s">
        <v>3</v>
      </c>
      <c r="C17" s="57">
        <v>0.44558504223823547</v>
      </c>
      <c r="D17" s="57">
        <v>0.48071110248565668</v>
      </c>
      <c r="E17" s="57">
        <v>0.47766578197479248</v>
      </c>
      <c r="F17" s="57">
        <v>0.47374311089515692</v>
      </c>
      <c r="G17" s="57">
        <v>0.46951377391815191</v>
      </c>
      <c r="H17" s="57">
        <v>0.46448603272438049</v>
      </c>
      <c r="I17" s="57">
        <v>0.45884859561920172</v>
      </c>
      <c r="J17" s="57">
        <v>0.45316347479820251</v>
      </c>
      <c r="K17" s="57">
        <v>0.44746598601341248</v>
      </c>
      <c r="L17" s="57">
        <v>0.44225794076919561</v>
      </c>
      <c r="M17" s="57">
        <v>0.43704321980476379</v>
      </c>
      <c r="N17" s="57">
        <v>0.43268677592277532</v>
      </c>
      <c r="O17" s="57">
        <v>0.42906451225280762</v>
      </c>
      <c r="P17" s="57">
        <v>0.42608413100242609</v>
      </c>
      <c r="Q17" s="57">
        <v>0.42352914810180659</v>
      </c>
      <c r="R17" s="57">
        <v>0.42134740948677057</v>
      </c>
      <c r="S17" s="57">
        <v>0.41947558522224432</v>
      </c>
      <c r="T17" s="57">
        <v>0.41770103573799128</v>
      </c>
      <c r="U17" s="57">
        <v>0.41602927446365362</v>
      </c>
      <c r="V17" s="57">
        <v>0.41437557339668268</v>
      </c>
      <c r="W17" s="57">
        <v>0.4128957986831665</v>
      </c>
      <c r="X17" s="57">
        <v>0.41159260272979742</v>
      </c>
      <c r="Y17" s="57">
        <v>0.41062033176422119</v>
      </c>
      <c r="Z17" s="57">
        <v>0.40981495380401611</v>
      </c>
      <c r="AA17" s="57">
        <v>0.4091135561466217</v>
      </c>
      <c r="AB17" s="57">
        <v>0.40834879875183111</v>
      </c>
      <c r="AC17" s="57">
        <v>0.40728819370269781</v>
      </c>
      <c r="AD17" s="57">
        <v>-3.4504600822924392E-3</v>
      </c>
    </row>
    <row r="18" spans="1:30" s="57" customFormat="1" ht="12">
      <c r="A18" s="57" t="s">
        <v>211</v>
      </c>
      <c r="B18" s="57" t="s">
        <v>359</v>
      </c>
      <c r="C18" s="57">
        <v>0.44587704539299011</v>
      </c>
      <c r="D18" s="57">
        <v>0.47523534297943121</v>
      </c>
      <c r="E18" s="57">
        <v>0.4684758186340332</v>
      </c>
      <c r="F18" s="57">
        <v>0.45941919088363647</v>
      </c>
      <c r="G18" s="57">
        <v>0.44931554794311518</v>
      </c>
      <c r="H18" s="57">
        <v>0.43910390138626099</v>
      </c>
      <c r="I18" s="57">
        <v>0.42929115891456598</v>
      </c>
      <c r="J18" s="57">
        <v>0.42082229256629938</v>
      </c>
      <c r="K18" s="57">
        <v>0.41354706883430481</v>
      </c>
      <c r="L18" s="57">
        <v>0.40717539191246033</v>
      </c>
      <c r="M18" s="57">
        <v>0.40077126026153559</v>
      </c>
      <c r="N18" s="57">
        <v>0.39471599459648132</v>
      </c>
      <c r="O18" s="57">
        <v>0.3888738751411438</v>
      </c>
      <c r="P18" s="57">
        <v>0.3830735981464386</v>
      </c>
      <c r="Q18" s="57">
        <v>0.37743908166885382</v>
      </c>
      <c r="R18" s="57">
        <v>0.37194868922233582</v>
      </c>
      <c r="S18" s="57">
        <v>0.36648339033126831</v>
      </c>
      <c r="T18" s="57">
        <v>0.36104238033294678</v>
      </c>
      <c r="U18" s="57">
        <v>0.35572892427444458</v>
      </c>
      <c r="V18" s="57">
        <v>0.35056218504905701</v>
      </c>
      <c r="W18" s="57">
        <v>0.34526661038398743</v>
      </c>
      <c r="X18" s="57">
        <v>0.34054413437843323</v>
      </c>
      <c r="Y18" s="57">
        <v>0.33597278594970698</v>
      </c>
      <c r="Z18" s="57">
        <v>0.33159229159355158</v>
      </c>
      <c r="AA18" s="57">
        <v>0.32734602689743042</v>
      </c>
      <c r="AB18" s="57">
        <v>0.32318776845932012</v>
      </c>
      <c r="AC18" s="57">
        <v>0.31897494196891779</v>
      </c>
      <c r="AD18" s="57">
        <v>-1.2799332179967199E-2</v>
      </c>
    </row>
    <row r="19" spans="1:30" s="57" customFormat="1" ht="12">
      <c r="A19" s="57" t="s">
        <v>210</v>
      </c>
      <c r="B19" s="57" t="s">
        <v>34</v>
      </c>
      <c r="C19" s="57">
        <v>0.89146208763122559</v>
      </c>
      <c r="D19" s="57">
        <v>0.95594644546508789</v>
      </c>
      <c r="E19" s="57">
        <v>0.94614166021347046</v>
      </c>
      <c r="F19" s="57">
        <v>0.93316227197647095</v>
      </c>
      <c r="G19" s="57">
        <v>0.91882932186126709</v>
      </c>
      <c r="H19" s="57">
        <v>0.90358996391296387</v>
      </c>
      <c r="I19" s="57">
        <v>0.88813972473144531</v>
      </c>
      <c r="J19" s="57">
        <v>0.87398576736450195</v>
      </c>
      <c r="K19" s="57">
        <v>0.86101311445236206</v>
      </c>
      <c r="L19" s="57">
        <v>0.84943336248397827</v>
      </c>
      <c r="M19" s="57">
        <v>0.83781450986862183</v>
      </c>
      <c r="N19" s="57">
        <v>0.82740277051925659</v>
      </c>
      <c r="O19" s="57">
        <v>0.81793838739395142</v>
      </c>
      <c r="P19" s="57">
        <v>0.80915772914886475</v>
      </c>
      <c r="Q19" s="57">
        <v>0.80096817016601563</v>
      </c>
      <c r="R19" s="57">
        <v>0.79329603910446167</v>
      </c>
      <c r="S19" s="57">
        <v>0.78595894575119019</v>
      </c>
      <c r="T19" s="57">
        <v>0.7787434458732605</v>
      </c>
      <c r="U19" s="57">
        <v>0.77175819873809814</v>
      </c>
      <c r="V19" s="57">
        <v>0.76493775844573975</v>
      </c>
      <c r="W19" s="57">
        <v>0.75816237926483154</v>
      </c>
      <c r="X19" s="57">
        <v>0.75213676691055298</v>
      </c>
      <c r="Y19" s="57">
        <v>0.74659311771392822</v>
      </c>
      <c r="Z19" s="57">
        <v>0.74140727519989014</v>
      </c>
      <c r="AA19" s="57">
        <v>0.73645955324172974</v>
      </c>
      <c r="AB19" s="57">
        <v>0.73153650760650635</v>
      </c>
      <c r="AC19" s="57">
        <v>0.72626322507858276</v>
      </c>
      <c r="AD19" s="57">
        <v>-7.8517203137823399E-3</v>
      </c>
    </row>
    <row r="20" spans="1:30" s="57" customFormat="1" ht="12">
      <c r="A20" s="57" t="s">
        <v>209</v>
      </c>
      <c r="B20" s="57" t="s">
        <v>5</v>
      </c>
      <c r="C20" s="57">
        <v>4.6034398078918457</v>
      </c>
      <c r="D20" s="57">
        <v>4.9662084579467773</v>
      </c>
      <c r="E20" s="57">
        <v>4.9995217323303223</v>
      </c>
      <c r="F20" s="57">
        <v>5.0195174217224121</v>
      </c>
      <c r="G20" s="57">
        <v>5.0296082496643066</v>
      </c>
      <c r="H20" s="57">
        <v>5.0161080360412598</v>
      </c>
      <c r="I20" s="57">
        <v>4.9945206642150879</v>
      </c>
      <c r="J20" s="57">
        <v>4.9609522819519043</v>
      </c>
      <c r="K20" s="57">
        <v>4.9130725860595703</v>
      </c>
      <c r="L20" s="57">
        <v>4.8717970848083496</v>
      </c>
      <c r="M20" s="57">
        <v>4.8309650421142578</v>
      </c>
      <c r="N20" s="57">
        <v>4.8000855445861816</v>
      </c>
      <c r="O20" s="57">
        <v>4.7762689590454102</v>
      </c>
      <c r="P20" s="57">
        <v>4.756619930267334</v>
      </c>
      <c r="Q20" s="57">
        <v>4.7380294799804688</v>
      </c>
      <c r="R20" s="57">
        <v>4.7204990386962891</v>
      </c>
      <c r="S20" s="57">
        <v>4.7006449699401864</v>
      </c>
      <c r="T20" s="57">
        <v>4.675208568572998</v>
      </c>
      <c r="U20" s="57">
        <v>4.647514820098877</v>
      </c>
      <c r="V20" s="57">
        <v>4.6186995506286621</v>
      </c>
      <c r="W20" s="57">
        <v>4.5911006927490234</v>
      </c>
      <c r="X20" s="57">
        <v>4.5650725364685059</v>
      </c>
      <c r="Y20" s="57">
        <v>4.5387296676635742</v>
      </c>
      <c r="Z20" s="57">
        <v>4.5131387710571289</v>
      </c>
      <c r="AA20" s="57">
        <v>4.488929271697998</v>
      </c>
      <c r="AB20" s="57">
        <v>4.4652132987976074</v>
      </c>
      <c r="AC20" s="57">
        <v>4.4413046836853027</v>
      </c>
      <c r="AD20" s="57">
        <v>-1.3781121229111679E-3</v>
      </c>
    </row>
    <row r="21" spans="1:30" s="57" customFormat="1" ht="12">
      <c r="A21" s="57" t="s">
        <v>208</v>
      </c>
      <c r="B21" s="57" t="s">
        <v>360</v>
      </c>
      <c r="C21" s="57">
        <v>0.35758355259895319</v>
      </c>
      <c r="D21" s="57">
        <v>0.36509403586387629</v>
      </c>
      <c r="E21" s="57">
        <v>0.35265353322029108</v>
      </c>
      <c r="F21" s="57">
        <v>0.34729543328285217</v>
      </c>
      <c r="G21" s="57">
        <v>0.34571754932403559</v>
      </c>
      <c r="H21" s="57">
        <v>0.34550309181213379</v>
      </c>
      <c r="I21" s="57">
        <v>0.3452904224395752</v>
      </c>
      <c r="J21" s="57">
        <v>0.34249940514564509</v>
      </c>
      <c r="K21" s="57">
        <v>0.33729544281959528</v>
      </c>
      <c r="L21" s="57">
        <v>0.3328380286693573</v>
      </c>
      <c r="M21" s="57">
        <v>0.32823425531387329</v>
      </c>
      <c r="N21" s="57">
        <v>0.32396501302719122</v>
      </c>
      <c r="O21" s="57">
        <v>0.31938114762306208</v>
      </c>
      <c r="P21" s="57">
        <v>0.31522074341773992</v>
      </c>
      <c r="Q21" s="57">
        <v>0.3110181987285614</v>
      </c>
      <c r="R21" s="57">
        <v>0.3065640926361084</v>
      </c>
      <c r="S21" s="57">
        <v>0.30218204855918879</v>
      </c>
      <c r="T21" s="57">
        <v>0.29810008406639099</v>
      </c>
      <c r="U21" s="57">
        <v>0.29437714815139771</v>
      </c>
      <c r="V21" s="57">
        <v>0.29094973206520081</v>
      </c>
      <c r="W21" s="57">
        <v>0.28853625059127808</v>
      </c>
      <c r="X21" s="57">
        <v>0.28493458032608032</v>
      </c>
      <c r="Y21" s="57">
        <v>0.28137719631195068</v>
      </c>
      <c r="Z21" s="57">
        <v>0.27769216895103449</v>
      </c>
      <c r="AA21" s="57">
        <v>0.27387228608131409</v>
      </c>
      <c r="AB21" s="57">
        <v>0.27057176828384399</v>
      </c>
      <c r="AC21" s="57">
        <v>0.26805013418197632</v>
      </c>
      <c r="AD21" s="57">
        <v>-1.102321787894989E-2</v>
      </c>
    </row>
    <row r="22" spans="1:30" s="57" customFormat="1" ht="12">
      <c r="A22" s="57" t="s">
        <v>207</v>
      </c>
      <c r="B22" s="57" t="s">
        <v>914</v>
      </c>
      <c r="C22" s="57">
        <v>5.0973949432373047</v>
      </c>
      <c r="D22" s="57">
        <v>5.015350341796875</v>
      </c>
      <c r="E22" s="57">
        <v>5.0563092231750488</v>
      </c>
      <c r="F22" s="57">
        <v>5.1038274765014648</v>
      </c>
      <c r="G22" s="57">
        <v>5.1289205551147461</v>
      </c>
      <c r="H22" s="57">
        <v>5.1203732490539551</v>
      </c>
      <c r="I22" s="57">
        <v>5.0907845497131348</v>
      </c>
      <c r="J22" s="57">
        <v>5.051124095916748</v>
      </c>
      <c r="K22" s="57">
        <v>5.0159101486206046</v>
      </c>
      <c r="L22" s="57">
        <v>4.9880023002624512</v>
      </c>
      <c r="M22" s="57">
        <v>4.9690661430358887</v>
      </c>
      <c r="N22" s="57">
        <v>4.9705262184143066</v>
      </c>
      <c r="O22" s="57">
        <v>4.9866857528686523</v>
      </c>
      <c r="P22" s="57">
        <v>5.0111813545227051</v>
      </c>
      <c r="Q22" s="57">
        <v>5.0332589149475098</v>
      </c>
      <c r="R22" s="57">
        <v>5.0600299835205078</v>
      </c>
      <c r="S22" s="57">
        <v>5.0864982604980469</v>
      </c>
      <c r="T22" s="57">
        <v>5.1130480766296387</v>
      </c>
      <c r="U22" s="57">
        <v>5.14154052734375</v>
      </c>
      <c r="V22" s="57">
        <v>5.172764778137207</v>
      </c>
      <c r="W22" s="57">
        <v>5.2034468650817871</v>
      </c>
      <c r="X22" s="57">
        <v>5.2331008911132813</v>
      </c>
      <c r="Y22" s="57">
        <v>5.2620906829833984</v>
      </c>
      <c r="Z22" s="57">
        <v>5.2905921936035156</v>
      </c>
      <c r="AA22" s="57">
        <v>5.3189725875854492</v>
      </c>
      <c r="AB22" s="57">
        <v>5.3488092422485352</v>
      </c>
      <c r="AC22" s="57">
        <v>5.378547191619873</v>
      </c>
      <c r="AD22" s="57">
        <v>2.067082906641593E-3</v>
      </c>
    </row>
    <row r="23" spans="1:30" s="59" customFormat="1" ht="12">
      <c r="A23" s="59" t="s">
        <v>206</v>
      </c>
      <c r="B23" s="59" t="s">
        <v>35</v>
      </c>
      <c r="C23" s="59">
        <v>10.94987869262695</v>
      </c>
      <c r="D23" s="59">
        <v>11.30259799957275</v>
      </c>
      <c r="E23" s="59">
        <v>11.3546257019043</v>
      </c>
      <c r="F23" s="59">
        <v>11.40380191802979</v>
      </c>
      <c r="G23" s="59">
        <v>11.423074722290041</v>
      </c>
      <c r="H23" s="59">
        <v>11.385574340820311</v>
      </c>
      <c r="I23" s="59">
        <v>11.31873607635498</v>
      </c>
      <c r="J23" s="59">
        <v>11.228560447692869</v>
      </c>
      <c r="K23" s="59">
        <v>11.12729072570801</v>
      </c>
      <c r="L23" s="59">
        <v>11.042070388793951</v>
      </c>
      <c r="M23" s="59">
        <v>10.966079711914061</v>
      </c>
      <c r="N23" s="59">
        <v>10.92197895050049</v>
      </c>
      <c r="O23" s="59">
        <v>10.9002742767334</v>
      </c>
      <c r="P23" s="59">
        <v>10.89218139648438</v>
      </c>
      <c r="Q23" s="59">
        <v>10.883274078369141</v>
      </c>
      <c r="R23" s="59">
        <v>10.88038921356201</v>
      </c>
      <c r="S23" s="59">
        <v>10.875284194946291</v>
      </c>
      <c r="T23" s="59">
        <v>10.86509895324707</v>
      </c>
      <c r="U23" s="59">
        <v>10.855191230773929</v>
      </c>
      <c r="V23" s="59">
        <v>10.84735202789307</v>
      </c>
      <c r="W23" s="59">
        <v>10.84124660491943</v>
      </c>
      <c r="X23" s="59">
        <v>10.835244178771971</v>
      </c>
      <c r="Y23" s="59">
        <v>10.82879161834717</v>
      </c>
      <c r="Z23" s="59">
        <v>10.822830200195311</v>
      </c>
      <c r="AA23" s="59">
        <v>10.818233489990231</v>
      </c>
      <c r="AB23" s="59">
        <v>10.81612968444824</v>
      </c>
      <c r="AC23" s="59">
        <v>10.814167976379389</v>
      </c>
      <c r="AD23" s="59">
        <v>-4.795485886588402E-4</v>
      </c>
    </row>
    <row r="24" spans="1:30" s="57" customFormat="1" ht="12">
      <c r="A24" s="57" t="s">
        <v>205</v>
      </c>
      <c r="B24" s="57" t="s">
        <v>874</v>
      </c>
      <c r="C24" s="57">
        <v>7.2451472282409668</v>
      </c>
      <c r="D24" s="57">
        <v>6.9122014045715332</v>
      </c>
      <c r="E24" s="57">
        <v>6.5537309646606454</v>
      </c>
      <c r="F24" s="57">
        <v>6.3626112937927246</v>
      </c>
      <c r="G24" s="57">
        <v>6.2520647048950204</v>
      </c>
      <c r="H24" s="57">
        <v>6.1319804191589364</v>
      </c>
      <c r="I24" s="57">
        <v>5.8515505790710449</v>
      </c>
      <c r="J24" s="57">
        <v>5.6203083992004386</v>
      </c>
      <c r="K24" s="57">
        <v>5.2200708389282227</v>
      </c>
      <c r="L24" s="57">
        <v>5.0220999717712402</v>
      </c>
      <c r="M24" s="57">
        <v>4.8221249580383301</v>
      </c>
      <c r="N24" s="57">
        <v>4.611793041229248</v>
      </c>
      <c r="O24" s="57">
        <v>4.4298357963562012</v>
      </c>
      <c r="P24" s="57">
        <v>4.2190489768981934</v>
      </c>
      <c r="Q24" s="57">
        <v>4.1036114692687988</v>
      </c>
      <c r="R24" s="57">
        <v>3.8784830570220952</v>
      </c>
      <c r="S24" s="57">
        <v>3.8286736011505131</v>
      </c>
      <c r="T24" s="57">
        <v>3.8400030136108398</v>
      </c>
      <c r="U24" s="57">
        <v>3.8532757759094238</v>
      </c>
      <c r="V24" s="57">
        <v>3.8497481346130371</v>
      </c>
      <c r="W24" s="57">
        <v>3.8522744178771968</v>
      </c>
      <c r="X24" s="57">
        <v>3.8311645984649658</v>
      </c>
      <c r="Y24" s="57">
        <v>3.808954000473022</v>
      </c>
      <c r="Z24" s="57">
        <v>3.7996809482574458</v>
      </c>
      <c r="AA24" s="57">
        <v>3.800864696502686</v>
      </c>
      <c r="AB24" s="57">
        <v>3.8104853630065918</v>
      </c>
      <c r="AC24" s="57">
        <v>3.790733814239502</v>
      </c>
      <c r="AD24" s="57">
        <v>-2.460651826422244E-2</v>
      </c>
    </row>
    <row r="25" spans="1:30" s="59" customFormat="1" ht="12">
      <c r="A25" s="59" t="s">
        <v>204</v>
      </c>
      <c r="B25" s="59" t="s">
        <v>36</v>
      </c>
      <c r="C25" s="59">
        <v>18.195026397705082</v>
      </c>
      <c r="D25" s="59">
        <v>18.214799880981449</v>
      </c>
      <c r="E25" s="59">
        <v>17.908355712890621</v>
      </c>
      <c r="F25" s="59">
        <v>17.766412734985352</v>
      </c>
      <c r="G25" s="59">
        <v>17.675140380859379</v>
      </c>
      <c r="H25" s="59">
        <v>17.51755523681641</v>
      </c>
      <c r="I25" s="59">
        <v>17.170286178588871</v>
      </c>
      <c r="J25" s="59">
        <v>16.848869323730469</v>
      </c>
      <c r="K25" s="59">
        <v>16.34736251831055</v>
      </c>
      <c r="L25" s="59">
        <v>16.06417083740234</v>
      </c>
      <c r="M25" s="59">
        <v>15.788204193115231</v>
      </c>
      <c r="N25" s="59">
        <v>15.53377151489258</v>
      </c>
      <c r="O25" s="59">
        <v>15.33011054992676</v>
      </c>
      <c r="P25" s="59">
        <v>15.11123085021973</v>
      </c>
      <c r="Q25" s="59">
        <v>14.986885070800779</v>
      </c>
      <c r="R25" s="59">
        <v>14.758872032165529</v>
      </c>
      <c r="S25" s="59">
        <v>14.703957557678221</v>
      </c>
      <c r="T25" s="59">
        <v>14.70510196685791</v>
      </c>
      <c r="U25" s="59">
        <v>14.70846748352051</v>
      </c>
      <c r="V25" s="59">
        <v>14.697099685668951</v>
      </c>
      <c r="W25" s="59">
        <v>14.693521499633791</v>
      </c>
      <c r="X25" s="59">
        <v>14.666408538818359</v>
      </c>
      <c r="Y25" s="59">
        <v>14.63774585723877</v>
      </c>
      <c r="Z25" s="59">
        <v>14.62251091003418</v>
      </c>
      <c r="AA25" s="59">
        <v>14.61909866333008</v>
      </c>
      <c r="AB25" s="59">
        <v>14.62661552429199</v>
      </c>
      <c r="AC25" s="59">
        <v>14.604902267456049</v>
      </c>
      <c r="AD25" s="59">
        <v>-8.4178710810479673E-3</v>
      </c>
    </row>
    <row r="26" spans="1:30" s="57" customFormat="1" ht="12"/>
    <row r="27" spans="1:30" s="59" customFormat="1" ht="12">
      <c r="B27" s="59" t="s">
        <v>7</v>
      </c>
    </row>
    <row r="28" spans="1:30" s="57" customFormat="1" ht="12">
      <c r="A28" s="57" t="s">
        <v>203</v>
      </c>
      <c r="B28" s="57" t="s">
        <v>3</v>
      </c>
      <c r="C28" s="57">
        <v>0.20352719724178309</v>
      </c>
      <c r="D28" s="57">
        <v>0.20703572034835821</v>
      </c>
      <c r="E28" s="57">
        <v>0.21118894219398501</v>
      </c>
      <c r="F28" s="57">
        <v>0.2157601863145828</v>
      </c>
      <c r="G28" s="57">
        <v>0.22055462002754209</v>
      </c>
      <c r="H28" s="57">
        <v>0.2246180176734924</v>
      </c>
      <c r="I28" s="57">
        <v>0.2285758554935455</v>
      </c>
      <c r="J28" s="57">
        <v>0.23246325552463529</v>
      </c>
      <c r="K28" s="57">
        <v>0.2363647073507309</v>
      </c>
      <c r="L28" s="57">
        <v>0.24030466377735141</v>
      </c>
      <c r="M28" s="57">
        <v>0.2442626357078552</v>
      </c>
      <c r="N28" s="57">
        <v>0.24820275604724881</v>
      </c>
      <c r="O28" s="57">
        <v>0.2520846426486969</v>
      </c>
      <c r="P28" s="57">
        <v>0.255888432264328</v>
      </c>
      <c r="Q28" s="57">
        <v>0.25962010025978088</v>
      </c>
      <c r="R28" s="57">
        <v>0.2632918655872345</v>
      </c>
      <c r="S28" s="57">
        <v>0.26691687107086182</v>
      </c>
      <c r="T28" s="57">
        <v>0.27050819993019098</v>
      </c>
      <c r="U28" s="57">
        <v>0.2740742564201355</v>
      </c>
      <c r="V28" s="57">
        <v>0.27762290835380549</v>
      </c>
      <c r="W28" s="57">
        <v>0.28116336464881903</v>
      </c>
      <c r="X28" s="57">
        <v>0.28470459580421448</v>
      </c>
      <c r="Y28" s="57">
        <v>0.2882544994354248</v>
      </c>
      <c r="Z28" s="57">
        <v>0.29181975126266479</v>
      </c>
      <c r="AA28" s="57">
        <v>0.29540416598320007</v>
      </c>
      <c r="AB28" s="57">
        <v>0.2990092933177948</v>
      </c>
      <c r="AC28" s="57">
        <v>0.30263504385948181</v>
      </c>
      <c r="AD28" s="57">
        <v>1.5375777089760231E-2</v>
      </c>
    </row>
    <row r="29" spans="1:30" s="57" customFormat="1" ht="12">
      <c r="A29" s="57" t="s">
        <v>202</v>
      </c>
      <c r="B29" s="57" t="s">
        <v>870</v>
      </c>
      <c r="C29" s="57">
        <v>0.43311530351638788</v>
      </c>
      <c r="D29" s="57">
        <v>0.43885847926139832</v>
      </c>
      <c r="E29" s="57">
        <v>0.44582399725914001</v>
      </c>
      <c r="F29" s="57">
        <v>0.45365908741950989</v>
      </c>
      <c r="G29" s="57">
        <v>0.46195974946022028</v>
      </c>
      <c r="H29" s="57">
        <v>0.47047722339630133</v>
      </c>
      <c r="I29" s="57">
        <v>0.47877752780914312</v>
      </c>
      <c r="J29" s="57">
        <v>0.48693373799324041</v>
      </c>
      <c r="K29" s="57">
        <v>0.4951213002204895</v>
      </c>
      <c r="L29" s="57">
        <v>0.50339102745056152</v>
      </c>
      <c r="M29" s="57">
        <v>0.51170015335083008</v>
      </c>
      <c r="N29" s="57">
        <v>0.51997435092926025</v>
      </c>
      <c r="O29" s="57">
        <v>0.52812963724136353</v>
      </c>
      <c r="P29" s="57">
        <v>0.53612464666366577</v>
      </c>
      <c r="Q29" s="57">
        <v>0.54397177696228027</v>
      </c>
      <c r="R29" s="57">
        <v>0.55169612169265747</v>
      </c>
      <c r="S29" s="57">
        <v>0.55932533740997314</v>
      </c>
      <c r="T29" s="57">
        <v>0.56688636541366577</v>
      </c>
      <c r="U29" s="57">
        <v>0.57439672946929932</v>
      </c>
      <c r="V29" s="57">
        <v>0.58187264204025269</v>
      </c>
      <c r="W29" s="57">
        <v>0.58933347463607788</v>
      </c>
      <c r="X29" s="57">
        <v>0.5967976450920105</v>
      </c>
      <c r="Y29" s="57">
        <v>0.60428178310394287</v>
      </c>
      <c r="Z29" s="57">
        <v>0.61179959774017334</v>
      </c>
      <c r="AA29" s="57">
        <v>0.61935913562774658</v>
      </c>
      <c r="AB29" s="57">
        <v>0.62696373462677002</v>
      </c>
      <c r="AC29" s="57">
        <v>0.63461309671401978</v>
      </c>
      <c r="AD29" s="57">
        <v>1.4801220373267251E-2</v>
      </c>
    </row>
    <row r="30" spans="1:30" s="57" customFormat="1" ht="12">
      <c r="A30" s="57" t="s">
        <v>201</v>
      </c>
      <c r="B30" s="57" t="s">
        <v>33</v>
      </c>
      <c r="C30" s="57">
        <v>2.101199934259057E-3</v>
      </c>
      <c r="D30" s="57">
        <v>1.66260008700192E-3</v>
      </c>
      <c r="E30" s="57">
        <v>3.0831252224743371E-3</v>
      </c>
      <c r="F30" s="57">
        <v>3.0999551527202129E-3</v>
      </c>
      <c r="G30" s="57">
        <v>2.9596949461847539E-3</v>
      </c>
      <c r="H30" s="57">
        <v>2.496688393875957E-3</v>
      </c>
      <c r="I30" s="57">
        <v>2.104503801092505E-3</v>
      </c>
      <c r="J30" s="57">
        <v>2.03308928757906E-3</v>
      </c>
      <c r="K30" s="57">
        <v>2.065048785880208E-3</v>
      </c>
      <c r="L30" s="57">
        <v>1.8904902972280979E-3</v>
      </c>
      <c r="M30" s="57">
        <v>1.818464370444417E-3</v>
      </c>
      <c r="N30" s="57">
        <v>1.7056093784049149E-3</v>
      </c>
      <c r="O30" s="57">
        <v>1.672693993896246E-3</v>
      </c>
      <c r="P30" s="57">
        <v>1.535626128315926E-3</v>
      </c>
      <c r="Q30" s="57">
        <v>1.430337782949209E-3</v>
      </c>
      <c r="R30" s="57">
        <v>1.3767033815383909E-3</v>
      </c>
      <c r="S30" s="57">
        <v>1.274868729524314E-3</v>
      </c>
      <c r="T30" s="57">
        <v>1.1420496739447119E-3</v>
      </c>
      <c r="U30" s="57">
        <v>1.0247793979942801E-3</v>
      </c>
      <c r="V30" s="57">
        <v>8.8782084640115499E-4</v>
      </c>
      <c r="W30" s="57">
        <v>6.878963322378695E-4</v>
      </c>
      <c r="X30" s="57">
        <v>7.074227905832231E-4</v>
      </c>
      <c r="Y30" s="57">
        <v>6.7288998980075121E-4</v>
      </c>
      <c r="Z30" s="57">
        <v>6.6217227140441537E-4</v>
      </c>
      <c r="AA30" s="57">
        <v>6.6973234061151743E-4</v>
      </c>
      <c r="AB30" s="57">
        <v>6.4883055165410042E-4</v>
      </c>
      <c r="AC30" s="57">
        <v>6.0963304713368416E-4</v>
      </c>
      <c r="AD30" s="57">
        <v>-4.6477792037985848E-2</v>
      </c>
    </row>
    <row r="31" spans="1:30" s="57" customFormat="1" ht="12">
      <c r="A31" s="57" t="s">
        <v>200</v>
      </c>
      <c r="B31" s="57" t="s">
        <v>4</v>
      </c>
      <c r="C31" s="57">
        <v>0.30828425288200378</v>
      </c>
      <c r="D31" s="57">
        <v>0.3165307343006134</v>
      </c>
      <c r="E31" s="57">
        <v>0.3200908899307251</v>
      </c>
      <c r="F31" s="57">
        <v>0.32202315330505371</v>
      </c>
      <c r="G31" s="57">
        <v>0.32281336188316351</v>
      </c>
      <c r="H31" s="57">
        <v>0.32287105917930597</v>
      </c>
      <c r="I31" s="57">
        <v>0.32285031676292419</v>
      </c>
      <c r="J31" s="57">
        <v>0.32228237390518188</v>
      </c>
      <c r="K31" s="57">
        <v>0.32165998220443731</v>
      </c>
      <c r="L31" s="57">
        <v>0.32047915458679199</v>
      </c>
      <c r="M31" s="57">
        <v>0.31917810440063482</v>
      </c>
      <c r="N31" s="57">
        <v>0.31771558523178101</v>
      </c>
      <c r="O31" s="57">
        <v>0.31651142239570618</v>
      </c>
      <c r="P31" s="57">
        <v>0.31507480144500732</v>
      </c>
      <c r="Q31" s="57">
        <v>0.31380537152290339</v>
      </c>
      <c r="R31" s="57">
        <v>0.31265193223953253</v>
      </c>
      <c r="S31" s="57">
        <v>0.31139570474624628</v>
      </c>
      <c r="T31" s="57">
        <v>0.31006923317909241</v>
      </c>
      <c r="U31" s="57">
        <v>0.30861049890518188</v>
      </c>
      <c r="V31" s="57">
        <v>0.30712631344795233</v>
      </c>
      <c r="W31" s="57">
        <v>0.30511072278022772</v>
      </c>
      <c r="X31" s="57">
        <v>0.30393123626708979</v>
      </c>
      <c r="Y31" s="57">
        <v>0.30281206965446472</v>
      </c>
      <c r="Z31" s="57">
        <v>0.30214378237724299</v>
      </c>
      <c r="AA31" s="57">
        <v>0.30171915888786321</v>
      </c>
      <c r="AB31" s="57">
        <v>0.30106043815612787</v>
      </c>
      <c r="AC31" s="57">
        <v>0.30012986063957209</v>
      </c>
      <c r="AD31" s="57">
        <v>-1.0305073751966101E-3</v>
      </c>
    </row>
    <row r="32" spans="1:30" s="57" customFormat="1" ht="12">
      <c r="A32" s="57" t="s">
        <v>199</v>
      </c>
      <c r="B32" s="57" t="s">
        <v>9</v>
      </c>
      <c r="C32" s="57">
        <v>2.5500000920146699E-3</v>
      </c>
      <c r="D32" s="57">
        <v>9.8608341068029404E-4</v>
      </c>
      <c r="E32" s="57">
        <v>9.8587933462113142E-4</v>
      </c>
      <c r="F32" s="57">
        <v>1.055697677657008E-3</v>
      </c>
      <c r="G32" s="57">
        <v>1.1317286407575009E-3</v>
      </c>
      <c r="H32" s="57">
        <v>1.156525104306638E-3</v>
      </c>
      <c r="I32" s="57">
        <v>1.1804914101958271E-3</v>
      </c>
      <c r="J32" s="57">
        <v>1.203874475322664E-3</v>
      </c>
      <c r="K32" s="57">
        <v>1.2272617314010861E-3</v>
      </c>
      <c r="L32" s="57">
        <v>1.250821282155812E-3</v>
      </c>
      <c r="M32" s="57">
        <v>1.274409703910351E-3</v>
      </c>
      <c r="N32" s="57">
        <v>1.2977806618437171E-3</v>
      </c>
      <c r="O32" s="57">
        <v>1.32065883371979E-3</v>
      </c>
      <c r="P32" s="57">
        <v>1.3429097598418589E-3</v>
      </c>
      <c r="Q32" s="57">
        <v>1.364577678032219E-3</v>
      </c>
      <c r="R32" s="57">
        <v>1.3857483863830571E-3</v>
      </c>
      <c r="S32" s="57">
        <v>1.406514085829258E-3</v>
      </c>
      <c r="T32" s="57">
        <v>1.4269652310758829E-3</v>
      </c>
      <c r="U32" s="57">
        <v>1.447160146199167E-3</v>
      </c>
      <c r="V32" s="57">
        <v>1.467153546400368E-3</v>
      </c>
      <c r="W32" s="57">
        <v>1.487008295953274E-3</v>
      </c>
      <c r="X32" s="57">
        <v>1.5067848144099121E-3</v>
      </c>
      <c r="Y32" s="57">
        <v>1.5265368856489661E-3</v>
      </c>
      <c r="Z32" s="57">
        <v>1.5463087474927311E-3</v>
      </c>
      <c r="AA32" s="57">
        <v>1.566125545650721E-3</v>
      </c>
      <c r="AB32" s="57">
        <v>1.585997524671257E-3</v>
      </c>
      <c r="AC32" s="57">
        <v>1.6059229383245111E-3</v>
      </c>
      <c r="AD32" s="57">
        <v>-1.7627204666137208E-2</v>
      </c>
    </row>
    <row r="33" spans="1:30" s="57" customFormat="1" ht="12">
      <c r="A33" s="57" t="s">
        <v>198</v>
      </c>
      <c r="B33" s="57" t="s">
        <v>34</v>
      </c>
      <c r="C33" s="57">
        <v>0.94957798719406128</v>
      </c>
      <c r="D33" s="57">
        <v>0.96507358551025391</v>
      </c>
      <c r="E33" s="57">
        <v>0.98117285966873169</v>
      </c>
      <c r="F33" s="57">
        <v>0.99559813737869263</v>
      </c>
      <c r="G33" s="57">
        <v>1.009419202804565</v>
      </c>
      <c r="H33" s="57">
        <v>1.021619558334351</v>
      </c>
      <c r="I33" s="57">
        <v>1.0334887504577639</v>
      </c>
      <c r="J33" s="57">
        <v>1.0449162721633909</v>
      </c>
      <c r="K33" s="57">
        <v>1.0564384460449221</v>
      </c>
      <c r="L33" s="57">
        <v>1.0673161745071409</v>
      </c>
      <c r="M33" s="57">
        <v>1.0782337188720701</v>
      </c>
      <c r="N33" s="57">
        <v>1.0888960361480711</v>
      </c>
      <c r="O33" s="57">
        <v>1.0997190475463869</v>
      </c>
      <c r="P33" s="57">
        <v>1.109966516494751</v>
      </c>
      <c r="Q33" s="57">
        <v>1.120192170143127</v>
      </c>
      <c r="R33" s="57">
        <v>1.1304024457931521</v>
      </c>
      <c r="S33" s="57">
        <v>1.140319228172302</v>
      </c>
      <c r="T33" s="57">
        <v>1.150032758712769</v>
      </c>
      <c r="U33" s="57">
        <v>1.1595534086227419</v>
      </c>
      <c r="V33" s="57">
        <v>1.168976902961731</v>
      </c>
      <c r="W33" s="57">
        <v>1.177782535552979</v>
      </c>
      <c r="X33" s="57">
        <v>1.187647819519043</v>
      </c>
      <c r="Y33" s="57">
        <v>1.1975476741790769</v>
      </c>
      <c r="Z33" s="57">
        <v>1.207971572875977</v>
      </c>
      <c r="AA33" s="57">
        <v>1.218718290328979</v>
      </c>
      <c r="AB33" s="57">
        <v>1.229268074035645</v>
      </c>
      <c r="AC33" s="57">
        <v>1.239593505859375</v>
      </c>
      <c r="AD33" s="57">
        <v>1.0303532068124181E-2</v>
      </c>
    </row>
    <row r="34" spans="1:30" s="57" customFormat="1" ht="12">
      <c r="A34" s="57" t="s">
        <v>197</v>
      </c>
      <c r="B34" s="57" t="s">
        <v>5</v>
      </c>
      <c r="C34" s="57">
        <v>3.4267041683197021</v>
      </c>
      <c r="D34" s="57">
        <v>3.611177921295166</v>
      </c>
      <c r="E34" s="57">
        <v>3.6454482078552251</v>
      </c>
      <c r="F34" s="57">
        <v>3.652436256408691</v>
      </c>
      <c r="G34" s="57">
        <v>3.643886804580688</v>
      </c>
      <c r="H34" s="57">
        <v>3.6439721584320068</v>
      </c>
      <c r="I34" s="57">
        <v>3.6367578506469731</v>
      </c>
      <c r="J34" s="57">
        <v>3.6320559978485112</v>
      </c>
      <c r="K34" s="57">
        <v>3.6185274124145508</v>
      </c>
      <c r="L34" s="57">
        <v>3.6024525165557861</v>
      </c>
      <c r="M34" s="57">
        <v>3.590344905853271</v>
      </c>
      <c r="N34" s="57">
        <v>3.5876603126525879</v>
      </c>
      <c r="O34" s="57">
        <v>3.5944943428039551</v>
      </c>
      <c r="P34" s="57">
        <v>3.6066057682037349</v>
      </c>
      <c r="Q34" s="57">
        <v>3.620291948318481</v>
      </c>
      <c r="R34" s="57">
        <v>3.6363382339477539</v>
      </c>
      <c r="S34" s="57">
        <v>3.6494698524475102</v>
      </c>
      <c r="T34" s="57">
        <v>3.657410860061646</v>
      </c>
      <c r="U34" s="57">
        <v>3.6625065803527832</v>
      </c>
      <c r="V34" s="57">
        <v>3.6661109924316411</v>
      </c>
      <c r="W34" s="57">
        <v>3.6724765300750728</v>
      </c>
      <c r="X34" s="57">
        <v>3.679359912872314</v>
      </c>
      <c r="Y34" s="57">
        <v>3.6838068962097168</v>
      </c>
      <c r="Z34" s="57">
        <v>3.6905288696289058</v>
      </c>
      <c r="AA34" s="57">
        <v>3.6991925239562988</v>
      </c>
      <c r="AB34" s="57">
        <v>3.7067687511444092</v>
      </c>
      <c r="AC34" s="57">
        <v>3.7131814956665039</v>
      </c>
      <c r="AD34" s="57">
        <v>3.0928553371876171E-3</v>
      </c>
    </row>
    <row r="35" spans="1:30" s="57" customFormat="1" ht="12">
      <c r="A35" s="57" t="s">
        <v>196</v>
      </c>
      <c r="B35" s="57" t="s">
        <v>37</v>
      </c>
      <c r="C35" s="57">
        <v>1.2117596343159681E-2</v>
      </c>
      <c r="D35" s="57">
        <v>1.26704378053546E-2</v>
      </c>
      <c r="E35" s="57">
        <v>1.673904433846474E-2</v>
      </c>
      <c r="F35" s="57">
        <v>1.7261488363146778E-2</v>
      </c>
      <c r="G35" s="57">
        <v>1.8486682325601581E-2</v>
      </c>
      <c r="H35" s="57">
        <v>1.775793544948101E-2</v>
      </c>
      <c r="I35" s="57">
        <v>1.8492531031370159E-2</v>
      </c>
      <c r="J35" s="57">
        <v>1.9201656803488731E-2</v>
      </c>
      <c r="K35" s="57">
        <v>2.0130697637796399E-2</v>
      </c>
      <c r="L35" s="57">
        <v>2.0423077046871189E-2</v>
      </c>
      <c r="M35" s="57">
        <v>2.1233586594462391E-2</v>
      </c>
      <c r="N35" s="57">
        <v>2.1900655701756481E-2</v>
      </c>
      <c r="O35" s="57">
        <v>2.2011162713170052E-2</v>
      </c>
      <c r="P35" s="57">
        <v>2.2176118567585949E-2</v>
      </c>
      <c r="Q35" s="57">
        <v>2.1844822913408279E-2</v>
      </c>
      <c r="R35" s="57">
        <v>2.2261040285229679E-2</v>
      </c>
      <c r="S35" s="57">
        <v>2.249117381870747E-2</v>
      </c>
      <c r="T35" s="57">
        <v>2.2289121523499489E-2</v>
      </c>
      <c r="U35" s="57">
        <v>2.2297948598861691E-2</v>
      </c>
      <c r="V35" s="57">
        <v>2.214067988097668E-2</v>
      </c>
      <c r="W35" s="57">
        <v>2.198347449302673E-2</v>
      </c>
      <c r="X35" s="57">
        <v>2.1867977455258369E-2</v>
      </c>
      <c r="Y35" s="57">
        <v>2.1567657589912411E-2</v>
      </c>
      <c r="Z35" s="57">
        <v>2.1553779020905491E-2</v>
      </c>
      <c r="AA35" s="57">
        <v>2.1544711664319038E-2</v>
      </c>
      <c r="AB35" s="57">
        <v>2.1556654945015911E-2</v>
      </c>
      <c r="AC35" s="57">
        <v>2.1255116909742359E-2</v>
      </c>
      <c r="AD35" s="57">
        <v>2.184829285960754E-2</v>
      </c>
    </row>
    <row r="36" spans="1:30" s="57" customFormat="1" ht="12">
      <c r="A36" s="57" t="s">
        <v>195</v>
      </c>
      <c r="B36" s="57" t="s">
        <v>913</v>
      </c>
      <c r="C36" s="57">
        <v>0.1581040024757385</v>
      </c>
      <c r="D36" s="57">
        <v>0.15810401737689969</v>
      </c>
      <c r="E36" s="57">
        <v>0.15810401737689969</v>
      </c>
      <c r="F36" s="57">
        <v>0.15810401737689969</v>
      </c>
      <c r="G36" s="57">
        <v>0.1581040024757385</v>
      </c>
      <c r="H36" s="57">
        <v>0.15810401737689969</v>
      </c>
      <c r="I36" s="57">
        <v>0.15810404717922211</v>
      </c>
      <c r="J36" s="57">
        <v>0.1581040024757385</v>
      </c>
      <c r="K36" s="57">
        <v>0.15810401737689969</v>
      </c>
      <c r="L36" s="57">
        <v>0.15810401737689969</v>
      </c>
      <c r="M36" s="57">
        <v>0.15810401737689969</v>
      </c>
      <c r="N36" s="57">
        <v>0.15810401737689969</v>
      </c>
      <c r="O36" s="57">
        <v>0.15810401737689969</v>
      </c>
      <c r="P36" s="57">
        <v>0.15810404717922211</v>
      </c>
      <c r="Q36" s="57">
        <v>0.15810401737689969</v>
      </c>
      <c r="R36" s="57">
        <v>0.15810401737689969</v>
      </c>
      <c r="S36" s="57">
        <v>0.15810401737689969</v>
      </c>
      <c r="T36" s="57">
        <v>0.15810404717922211</v>
      </c>
      <c r="U36" s="57">
        <v>0.1581039875745773</v>
      </c>
      <c r="V36" s="57">
        <v>0.15810404717922211</v>
      </c>
      <c r="W36" s="57">
        <v>0.15810401737689969</v>
      </c>
      <c r="X36" s="57">
        <v>0.1581039875745773</v>
      </c>
      <c r="Y36" s="57">
        <v>0.15810404717922211</v>
      </c>
      <c r="Z36" s="57">
        <v>0.15810401737689969</v>
      </c>
      <c r="AA36" s="57">
        <v>0.1581039875745773</v>
      </c>
      <c r="AB36" s="57">
        <v>0.15810401737689969</v>
      </c>
      <c r="AC36" s="57">
        <v>0.15810395777225489</v>
      </c>
      <c r="AD36" s="57">
        <v>-1.0874898537238659E-8</v>
      </c>
    </row>
    <row r="37" spans="1:30" s="57" customFormat="1" ht="12">
      <c r="A37" s="57" t="s">
        <v>194</v>
      </c>
      <c r="B37" s="57" t="s">
        <v>912</v>
      </c>
      <c r="C37" s="57">
        <v>4.7493381500244141</v>
      </c>
      <c r="D37" s="57">
        <v>4.8217501640319824</v>
      </c>
      <c r="E37" s="57">
        <v>4.7823405265808114</v>
      </c>
      <c r="F37" s="57">
        <v>4.8266181945800781</v>
      </c>
      <c r="G37" s="57">
        <v>4.8610982894897461</v>
      </c>
      <c r="H37" s="57">
        <v>4.9273343086242676</v>
      </c>
      <c r="I37" s="57">
        <v>4.9671344757080078</v>
      </c>
      <c r="J37" s="57">
        <v>5.0036864280700684</v>
      </c>
      <c r="K37" s="57">
        <v>5.0454721450805664</v>
      </c>
      <c r="L37" s="57">
        <v>5.0842227935791016</v>
      </c>
      <c r="M37" s="57">
        <v>5.1357765197753906</v>
      </c>
      <c r="N37" s="57">
        <v>5.2029762268066406</v>
      </c>
      <c r="O37" s="57">
        <v>5.2810091972351074</v>
      </c>
      <c r="P37" s="57">
        <v>5.3637099266052246</v>
      </c>
      <c r="Q37" s="57">
        <v>5.440922737121582</v>
      </c>
      <c r="R37" s="57">
        <v>5.5250654220581046</v>
      </c>
      <c r="S37" s="57">
        <v>5.6098451614379883</v>
      </c>
      <c r="T37" s="57">
        <v>5.6957569122314453</v>
      </c>
      <c r="U37" s="57">
        <v>5.7830100059509277</v>
      </c>
      <c r="V37" s="57">
        <v>5.8726916313171387</v>
      </c>
      <c r="W37" s="57">
        <v>5.9649362564086914</v>
      </c>
      <c r="X37" s="57">
        <v>6.0587930679321289</v>
      </c>
      <c r="Y37" s="57">
        <v>6.1554279327392578</v>
      </c>
      <c r="Z37" s="57">
        <v>6.2532176971435547</v>
      </c>
      <c r="AA37" s="57">
        <v>6.3540167808532706</v>
      </c>
      <c r="AB37" s="57">
        <v>6.4577465057373047</v>
      </c>
      <c r="AC37" s="57">
        <v>6.5644989013671884</v>
      </c>
      <c r="AD37" s="57">
        <v>1.2526690808550621E-2</v>
      </c>
    </row>
    <row r="38" spans="1:30" s="59" customFormat="1" ht="12">
      <c r="A38" s="59" t="s">
        <v>193</v>
      </c>
      <c r="B38" s="59" t="s">
        <v>35</v>
      </c>
      <c r="C38" s="59">
        <v>9.295842170715332</v>
      </c>
      <c r="D38" s="59">
        <v>9.5687780380249023</v>
      </c>
      <c r="E38" s="59">
        <v>9.5838041305541992</v>
      </c>
      <c r="F38" s="59">
        <v>9.6500167846679688</v>
      </c>
      <c r="G38" s="59">
        <v>9.6909933090209961</v>
      </c>
      <c r="H38" s="59">
        <v>9.7687873840332031</v>
      </c>
      <c r="I38" s="59">
        <v>9.8139772415161133</v>
      </c>
      <c r="J38" s="59">
        <v>9.8579635620117188</v>
      </c>
      <c r="K38" s="59">
        <v>9.8986721038818359</v>
      </c>
      <c r="L38" s="59">
        <v>9.9325180053710938</v>
      </c>
      <c r="M38" s="59">
        <v>9.9836921691894531</v>
      </c>
      <c r="N38" s="59">
        <v>10.059536933898929</v>
      </c>
      <c r="O38" s="59">
        <v>10.155337333679199</v>
      </c>
      <c r="P38" s="59">
        <v>10.260562896728519</v>
      </c>
      <c r="Q38" s="59">
        <v>10.361355781555179</v>
      </c>
      <c r="R38" s="59">
        <v>10.472171783447269</v>
      </c>
      <c r="S38" s="59">
        <v>10.58022975921631</v>
      </c>
      <c r="T38" s="59">
        <v>10.683595657348629</v>
      </c>
      <c r="U38" s="59">
        <v>10.78547286987305</v>
      </c>
      <c r="V38" s="59">
        <v>10.88802433013916</v>
      </c>
      <c r="W38" s="59">
        <v>10.99528217315674</v>
      </c>
      <c r="X38" s="59">
        <v>11.105772018432621</v>
      </c>
      <c r="Y38" s="59">
        <v>11.21645355224609</v>
      </c>
      <c r="Z38" s="59">
        <v>11.331375122070311</v>
      </c>
      <c r="AA38" s="59">
        <v>11.45157527923584</v>
      </c>
      <c r="AB38" s="59">
        <v>11.57344436645508</v>
      </c>
      <c r="AC38" s="59">
        <v>11.696633338928221</v>
      </c>
      <c r="AD38" s="59">
        <v>8.8750684712617378E-3</v>
      </c>
    </row>
    <row r="39" spans="1:30" s="57" customFormat="1" ht="12">
      <c r="A39" s="57" t="s">
        <v>192</v>
      </c>
      <c r="B39" s="57" t="s">
        <v>874</v>
      </c>
      <c r="C39" s="57">
        <v>6.7504391670227051</v>
      </c>
      <c r="D39" s="57">
        <v>6.6453795433044434</v>
      </c>
      <c r="E39" s="57">
        <v>6.1986269950866699</v>
      </c>
      <c r="F39" s="57">
        <v>6.0170331001281738</v>
      </c>
      <c r="G39" s="57">
        <v>5.9255938529968262</v>
      </c>
      <c r="H39" s="57">
        <v>5.9008030891418457</v>
      </c>
      <c r="I39" s="57">
        <v>5.7094221115112296</v>
      </c>
      <c r="J39" s="57">
        <v>5.5675249099731454</v>
      </c>
      <c r="K39" s="57">
        <v>5.2508363723754883</v>
      </c>
      <c r="L39" s="57">
        <v>5.1189775466918954</v>
      </c>
      <c r="M39" s="57">
        <v>4.9839048385620117</v>
      </c>
      <c r="N39" s="57">
        <v>4.8274674415588379</v>
      </c>
      <c r="O39" s="57">
        <v>4.6912922859191886</v>
      </c>
      <c r="P39" s="57">
        <v>4.5158519744873047</v>
      </c>
      <c r="Q39" s="57">
        <v>4.4359798431396484</v>
      </c>
      <c r="R39" s="57">
        <v>4.2349305152893066</v>
      </c>
      <c r="S39" s="57">
        <v>4.2226033210754386</v>
      </c>
      <c r="T39" s="57">
        <v>4.2776288986206046</v>
      </c>
      <c r="U39" s="57">
        <v>4.3340191841125488</v>
      </c>
      <c r="V39" s="57">
        <v>4.3706579208374023</v>
      </c>
      <c r="W39" s="57">
        <v>4.4160289764404297</v>
      </c>
      <c r="X39" s="57">
        <v>4.4356555938720703</v>
      </c>
      <c r="Y39" s="57">
        <v>4.4555950164794922</v>
      </c>
      <c r="Z39" s="57">
        <v>4.4910345077514648</v>
      </c>
      <c r="AA39" s="57">
        <v>4.5404939651489258</v>
      </c>
      <c r="AB39" s="57">
        <v>4.6004905700683594</v>
      </c>
      <c r="AC39" s="57">
        <v>4.6265778541564941</v>
      </c>
      <c r="AD39" s="57">
        <v>-1.4425331597330841E-2</v>
      </c>
    </row>
    <row r="40" spans="1:30" s="59" customFormat="1" ht="12">
      <c r="A40" s="59" t="s">
        <v>191</v>
      </c>
      <c r="B40" s="59" t="s">
        <v>36</v>
      </c>
      <c r="C40" s="59">
        <v>16.046281814575199</v>
      </c>
      <c r="D40" s="59">
        <v>16.214157104492191</v>
      </c>
      <c r="E40" s="59">
        <v>15.782430648803709</v>
      </c>
      <c r="F40" s="59">
        <v>15.667049407958981</v>
      </c>
      <c r="G40" s="59">
        <v>15.616586685180661</v>
      </c>
      <c r="H40" s="59">
        <v>15.669589996337891</v>
      </c>
      <c r="I40" s="59">
        <v>15.52339935302734</v>
      </c>
      <c r="J40" s="59">
        <v>15.42548847198486</v>
      </c>
      <c r="K40" s="59">
        <v>15.149508476257321</v>
      </c>
      <c r="L40" s="59">
        <v>15.05149555206299</v>
      </c>
      <c r="M40" s="59">
        <v>14.96759700775146</v>
      </c>
      <c r="N40" s="59">
        <v>14.88700485229492</v>
      </c>
      <c r="O40" s="59">
        <v>14.84663009643555</v>
      </c>
      <c r="P40" s="59">
        <v>14.77641487121582</v>
      </c>
      <c r="Q40" s="59">
        <v>14.797335624694821</v>
      </c>
      <c r="R40" s="59">
        <v>14.707101821899411</v>
      </c>
      <c r="S40" s="59">
        <v>14.80283355712891</v>
      </c>
      <c r="T40" s="59">
        <v>14.96122455596924</v>
      </c>
      <c r="U40" s="59">
        <v>15.119491577148439</v>
      </c>
      <c r="V40" s="59">
        <v>15.258682250976561</v>
      </c>
      <c r="W40" s="59">
        <v>15.41131114959717</v>
      </c>
      <c r="X40" s="59">
        <v>15.541427612304689</v>
      </c>
      <c r="Y40" s="59">
        <v>15.672048568725589</v>
      </c>
      <c r="Z40" s="59">
        <v>15.822409629821779</v>
      </c>
      <c r="AA40" s="59">
        <v>15.992069244384769</v>
      </c>
      <c r="AB40" s="59">
        <v>16.173934936523441</v>
      </c>
      <c r="AC40" s="59">
        <v>16.323211669921879</v>
      </c>
      <c r="AD40" s="59">
        <v>6.5833058836739511E-4</v>
      </c>
    </row>
    <row r="41" spans="1:30" s="57" customFormat="1" ht="12"/>
    <row r="42" spans="1:30" s="59" customFormat="1" ht="12">
      <c r="B42" s="59" t="s">
        <v>911</v>
      </c>
    </row>
    <row r="43" spans="1:30" s="57" customFormat="1" ht="12">
      <c r="A43" s="57" t="s">
        <v>190</v>
      </c>
      <c r="B43" s="57" t="s">
        <v>910</v>
      </c>
      <c r="C43" s="57">
        <v>3.549334049224854</v>
      </c>
      <c r="D43" s="57">
        <v>3.6120908260345459</v>
      </c>
      <c r="E43" s="57">
        <v>3.608268022537231</v>
      </c>
      <c r="F43" s="57">
        <v>3.6132569313049321</v>
      </c>
      <c r="G43" s="57">
        <v>3.6198925971984859</v>
      </c>
      <c r="H43" s="57">
        <v>3.625968217849731</v>
      </c>
      <c r="I43" s="57">
        <v>3.6304523944854741</v>
      </c>
      <c r="J43" s="57">
        <v>3.632590770721436</v>
      </c>
      <c r="K43" s="57">
        <v>3.6348025798797612</v>
      </c>
      <c r="L43" s="57">
        <v>3.63634181022644</v>
      </c>
      <c r="M43" s="57">
        <v>3.6331076622009282</v>
      </c>
      <c r="N43" s="57">
        <v>3.6297037601470952</v>
      </c>
      <c r="O43" s="57">
        <v>3.6279699802398682</v>
      </c>
      <c r="P43" s="57">
        <v>3.6233563423156738</v>
      </c>
      <c r="Q43" s="57">
        <v>3.6534242630004878</v>
      </c>
      <c r="R43" s="57">
        <v>3.722282886505127</v>
      </c>
      <c r="S43" s="57">
        <v>3.7976925373077388</v>
      </c>
      <c r="T43" s="57">
        <v>3.858349084854126</v>
      </c>
      <c r="U43" s="57">
        <v>3.9214847087860112</v>
      </c>
      <c r="V43" s="57">
        <v>3.966205358505249</v>
      </c>
      <c r="W43" s="57">
        <v>3.9386899471282959</v>
      </c>
      <c r="X43" s="57">
        <v>3.8998944759368901</v>
      </c>
      <c r="Y43" s="57">
        <v>3.9388000965118408</v>
      </c>
      <c r="Z43" s="57">
        <v>4.0122060775756836</v>
      </c>
      <c r="AA43" s="57">
        <v>4.0656795501708984</v>
      </c>
      <c r="AB43" s="57">
        <v>4.0390133857727051</v>
      </c>
      <c r="AC43" s="57">
        <v>4.0112762451171884</v>
      </c>
      <c r="AD43" s="57">
        <v>4.7168379677646746E-3</v>
      </c>
    </row>
    <row r="44" spans="1:30" s="57" customFormat="1" ht="12">
      <c r="A44" s="57" t="s">
        <v>189</v>
      </c>
      <c r="B44" s="57" t="s">
        <v>870</v>
      </c>
      <c r="C44" s="57">
        <v>0.28129115700721741</v>
      </c>
      <c r="D44" s="57">
        <v>0.2852473258972168</v>
      </c>
      <c r="E44" s="57">
        <v>0.28838738799095148</v>
      </c>
      <c r="F44" s="57">
        <v>0.29223930835723883</v>
      </c>
      <c r="G44" s="57">
        <v>0.29710906744003301</v>
      </c>
      <c r="H44" s="57">
        <v>0.30265772342681879</v>
      </c>
      <c r="I44" s="57">
        <v>0.30711546540260309</v>
      </c>
      <c r="J44" s="57">
        <v>0.31040412187576288</v>
      </c>
      <c r="K44" s="57">
        <v>0.31344407796859741</v>
      </c>
      <c r="L44" s="57">
        <v>0.31531974673271179</v>
      </c>
      <c r="M44" s="57">
        <v>0.31691884994506841</v>
      </c>
      <c r="N44" s="57">
        <v>0.31935063004493708</v>
      </c>
      <c r="O44" s="57">
        <v>0.32223489880561829</v>
      </c>
      <c r="P44" s="57">
        <v>0.32399001717567438</v>
      </c>
      <c r="Q44" s="57">
        <v>0.3258996307849884</v>
      </c>
      <c r="R44" s="57">
        <v>0.32769110798835749</v>
      </c>
      <c r="S44" s="57">
        <v>0.32958576083183289</v>
      </c>
      <c r="T44" s="57">
        <v>0.33104026317596441</v>
      </c>
      <c r="U44" s="57">
        <v>0.33304649591445917</v>
      </c>
      <c r="V44" s="57">
        <v>0.33460608124732971</v>
      </c>
      <c r="W44" s="57">
        <v>0.33634328842163091</v>
      </c>
      <c r="X44" s="57">
        <v>0.33907914161682129</v>
      </c>
      <c r="Y44" s="57">
        <v>0.34219810366630549</v>
      </c>
      <c r="Z44" s="57">
        <v>0.34522736072540278</v>
      </c>
      <c r="AA44" s="57">
        <v>0.34826380014419561</v>
      </c>
      <c r="AB44" s="57">
        <v>0.35161095857620239</v>
      </c>
      <c r="AC44" s="57">
        <v>0.35469961166381841</v>
      </c>
      <c r="AD44" s="57">
        <v>8.9583878528793903E-3</v>
      </c>
    </row>
    <row r="45" spans="1:30" s="57" customFormat="1" ht="12">
      <c r="A45" s="57" t="s">
        <v>188</v>
      </c>
      <c r="B45" s="57" t="s">
        <v>4</v>
      </c>
      <c r="C45" s="57">
        <v>1.1400129795074461</v>
      </c>
      <c r="D45" s="57">
        <v>1.151770353317261</v>
      </c>
      <c r="E45" s="57">
        <v>1.163439035415649</v>
      </c>
      <c r="F45" s="57">
        <v>1.1770879030227659</v>
      </c>
      <c r="G45" s="57">
        <v>1.1952047348022461</v>
      </c>
      <c r="H45" s="57">
        <v>1.2161039113998411</v>
      </c>
      <c r="I45" s="57">
        <v>1.2327404022216799</v>
      </c>
      <c r="J45" s="57">
        <v>1.246903538703918</v>
      </c>
      <c r="K45" s="57">
        <v>1.260956406593323</v>
      </c>
      <c r="L45" s="57">
        <v>1.269289493560791</v>
      </c>
      <c r="M45" s="57">
        <v>1.27795934677124</v>
      </c>
      <c r="N45" s="57">
        <v>1.2885053157806401</v>
      </c>
      <c r="O45" s="57">
        <v>1.2995133399963379</v>
      </c>
      <c r="P45" s="57">
        <v>1.3081961870193479</v>
      </c>
      <c r="Q45" s="57">
        <v>1.3171864748001101</v>
      </c>
      <c r="R45" s="57">
        <v>1.324637889862061</v>
      </c>
      <c r="S45" s="57">
        <v>1.332429051399231</v>
      </c>
      <c r="T45" s="57">
        <v>1.337750911712646</v>
      </c>
      <c r="U45" s="57">
        <v>1.344097495079041</v>
      </c>
      <c r="V45" s="57">
        <v>1.349922895431519</v>
      </c>
      <c r="W45" s="57">
        <v>1.3560993671417241</v>
      </c>
      <c r="X45" s="57">
        <v>1.3644851446151729</v>
      </c>
      <c r="Y45" s="57">
        <v>1.3749679327011111</v>
      </c>
      <c r="Z45" s="57">
        <v>1.3852943181991579</v>
      </c>
      <c r="AA45" s="57">
        <v>1.3944282531738279</v>
      </c>
      <c r="AB45" s="57">
        <v>1.4056868553161621</v>
      </c>
      <c r="AC45" s="57">
        <v>1.41575014591217</v>
      </c>
      <c r="AD45" s="57">
        <v>8.3663377100904324E-3</v>
      </c>
    </row>
    <row r="46" spans="1:30" s="57" customFormat="1" ht="12">
      <c r="A46" s="57" t="s">
        <v>187</v>
      </c>
      <c r="B46" s="57" t="s">
        <v>9</v>
      </c>
      <c r="C46" s="57">
        <v>4.1173782199621201E-2</v>
      </c>
      <c r="D46" s="57">
        <v>4.1980214416980743E-2</v>
      </c>
      <c r="E46" s="57">
        <v>4.125528410077095E-2</v>
      </c>
      <c r="F46" s="57">
        <v>4.0061376988887787E-2</v>
      </c>
      <c r="G46" s="57">
        <v>3.8840662688016891E-2</v>
      </c>
      <c r="H46" s="57">
        <v>3.7550710141658783E-2</v>
      </c>
      <c r="I46" s="57">
        <v>3.6368787288665771E-2</v>
      </c>
      <c r="J46" s="57">
        <v>3.5531986504793167E-2</v>
      </c>
      <c r="K46" s="57">
        <v>3.5132184624671943E-2</v>
      </c>
      <c r="L46" s="57">
        <v>3.465975821018219E-2</v>
      </c>
      <c r="M46" s="57">
        <v>3.4278620034456253E-2</v>
      </c>
      <c r="N46" s="57">
        <v>3.3785957843065262E-2</v>
      </c>
      <c r="O46" s="57">
        <v>3.3265437930822372E-2</v>
      </c>
      <c r="P46" s="57">
        <v>3.2701276242733002E-2</v>
      </c>
      <c r="Q46" s="57">
        <v>3.2198168337345123E-2</v>
      </c>
      <c r="R46" s="57">
        <v>3.1758848577737808E-2</v>
      </c>
      <c r="S46" s="57">
        <v>3.1438194215297699E-2</v>
      </c>
      <c r="T46" s="57">
        <v>3.1171701848506931E-2</v>
      </c>
      <c r="U46" s="57">
        <v>3.0895892530679699E-2</v>
      </c>
      <c r="V46" s="57">
        <v>3.0628925189375881E-2</v>
      </c>
      <c r="W46" s="57">
        <v>3.0439583584666249E-2</v>
      </c>
      <c r="X46" s="57">
        <v>3.0239962041378021E-2</v>
      </c>
      <c r="Y46" s="57">
        <v>2.9949037358164791E-2</v>
      </c>
      <c r="Z46" s="57">
        <v>2.9728097841143612E-2</v>
      </c>
      <c r="AA46" s="57">
        <v>2.9473306611180309E-2</v>
      </c>
      <c r="AB46" s="57">
        <v>2.925223670899868E-2</v>
      </c>
      <c r="AC46" s="57">
        <v>2.8856551274657249E-2</v>
      </c>
      <c r="AD46" s="57">
        <v>-1.357868390216521E-2</v>
      </c>
    </row>
    <row r="47" spans="1:30" s="57" customFormat="1" ht="12">
      <c r="A47" s="57" t="s">
        <v>186</v>
      </c>
      <c r="B47" s="57" t="s">
        <v>38</v>
      </c>
      <c r="C47" s="57">
        <v>0.39052528142929083</v>
      </c>
      <c r="D47" s="57">
        <v>0.35500001907348627</v>
      </c>
      <c r="E47" s="57">
        <v>0.55000001192092896</v>
      </c>
      <c r="F47" s="57">
        <v>0.55000001192092896</v>
      </c>
      <c r="G47" s="57">
        <v>0.55000001192092896</v>
      </c>
      <c r="H47" s="57">
        <v>0.55000001192092896</v>
      </c>
      <c r="I47" s="57">
        <v>0.55000001192092896</v>
      </c>
      <c r="J47" s="57">
        <v>0.55000001192092896</v>
      </c>
      <c r="K47" s="57">
        <v>0.55000001192092896</v>
      </c>
      <c r="L47" s="57">
        <v>0.55000001192092896</v>
      </c>
      <c r="M47" s="57">
        <v>0.55000001192092896</v>
      </c>
      <c r="N47" s="57">
        <v>0.55000001192092896</v>
      </c>
      <c r="O47" s="57">
        <v>0.55000001192092896</v>
      </c>
      <c r="P47" s="57">
        <v>0.55000001192092896</v>
      </c>
      <c r="Q47" s="57">
        <v>0.55000001192092896</v>
      </c>
      <c r="R47" s="57">
        <v>0.55000001192092896</v>
      </c>
      <c r="S47" s="57">
        <v>0.55000001192092896</v>
      </c>
      <c r="T47" s="57">
        <v>0.55000001192092896</v>
      </c>
      <c r="U47" s="57">
        <v>0.55000001192092896</v>
      </c>
      <c r="V47" s="57">
        <v>0.55000001192092896</v>
      </c>
      <c r="W47" s="57">
        <v>0.69558024406433105</v>
      </c>
      <c r="X47" s="57">
        <v>0.84116041660308838</v>
      </c>
      <c r="Y47" s="57">
        <v>0.84116041660308838</v>
      </c>
      <c r="Z47" s="57">
        <v>0.84116041660308838</v>
      </c>
      <c r="AA47" s="57">
        <v>0.84116041660308838</v>
      </c>
      <c r="AB47" s="57">
        <v>0.96409487724304199</v>
      </c>
      <c r="AC47" s="57">
        <v>1.087029337882996</v>
      </c>
      <c r="AD47" s="57">
        <v>4.0158917187799181E-2</v>
      </c>
    </row>
    <row r="48" spans="1:30" s="57" customFormat="1" ht="12">
      <c r="A48" s="57" t="s">
        <v>185</v>
      </c>
      <c r="B48" s="57" t="s">
        <v>909</v>
      </c>
      <c r="C48" s="57">
        <v>3.074001550674438</v>
      </c>
      <c r="D48" s="57">
        <v>3.1140246391296391</v>
      </c>
      <c r="E48" s="57">
        <v>3.0742402076721191</v>
      </c>
      <c r="F48" s="57">
        <v>3.102286815643311</v>
      </c>
      <c r="G48" s="57">
        <v>3.1480894088745122</v>
      </c>
      <c r="H48" s="57">
        <v>3.139748334884644</v>
      </c>
      <c r="I48" s="57">
        <v>3.1741762161254878</v>
      </c>
      <c r="J48" s="57">
        <v>3.1917819976806641</v>
      </c>
      <c r="K48" s="57">
        <v>3.191281795501709</v>
      </c>
      <c r="L48" s="57">
        <v>3.1779341697692871</v>
      </c>
      <c r="M48" s="57">
        <v>3.190891027450562</v>
      </c>
      <c r="N48" s="57">
        <v>3.1891558170318599</v>
      </c>
      <c r="O48" s="57">
        <v>3.2032456398010249</v>
      </c>
      <c r="P48" s="57">
        <v>3.2078876495361328</v>
      </c>
      <c r="Q48" s="57">
        <v>3.2083091735839839</v>
      </c>
      <c r="R48" s="57">
        <v>3.2187263965606689</v>
      </c>
      <c r="S48" s="57">
        <v>3.2361729145050049</v>
      </c>
      <c r="T48" s="57">
        <v>3.2442126274108891</v>
      </c>
      <c r="U48" s="57">
        <v>3.2330200672149658</v>
      </c>
      <c r="V48" s="57">
        <v>3.2493777275085449</v>
      </c>
      <c r="W48" s="57">
        <v>3.2495708465576172</v>
      </c>
      <c r="X48" s="57">
        <v>3.2487730979919429</v>
      </c>
      <c r="Y48" s="57">
        <v>3.261228084564209</v>
      </c>
      <c r="Z48" s="57">
        <v>3.2797479629516602</v>
      </c>
      <c r="AA48" s="57">
        <v>3.2799067497253418</v>
      </c>
      <c r="AB48" s="57">
        <v>3.2766673564910889</v>
      </c>
      <c r="AC48" s="57">
        <v>3.2632677555084229</v>
      </c>
      <c r="AD48" s="57">
        <v>2.3006779980501162E-3</v>
      </c>
    </row>
    <row r="49" spans="1:30" s="57" customFormat="1" ht="12">
      <c r="A49" s="57" t="s">
        <v>184</v>
      </c>
      <c r="B49" s="57" t="s">
        <v>34</v>
      </c>
      <c r="C49" s="57">
        <v>8.4763393402099609</v>
      </c>
      <c r="D49" s="57">
        <v>8.5601129531860352</v>
      </c>
      <c r="E49" s="57">
        <v>8.7255897521972656</v>
      </c>
      <c r="F49" s="57">
        <v>8.774932861328125</v>
      </c>
      <c r="G49" s="57">
        <v>8.8491363525390625</v>
      </c>
      <c r="H49" s="57">
        <v>8.8720293045043945</v>
      </c>
      <c r="I49" s="57">
        <v>8.9308528900146484</v>
      </c>
      <c r="J49" s="57">
        <v>8.9672136306762695</v>
      </c>
      <c r="K49" s="57">
        <v>8.9856176376342773</v>
      </c>
      <c r="L49" s="57">
        <v>8.9835443496704102</v>
      </c>
      <c r="M49" s="57">
        <v>9.0031557083129883</v>
      </c>
      <c r="N49" s="57">
        <v>9.010502815246582</v>
      </c>
      <c r="O49" s="57">
        <v>9.036229133605957</v>
      </c>
      <c r="P49" s="57">
        <v>9.0461311340332031</v>
      </c>
      <c r="Q49" s="57">
        <v>9.0870180130004883</v>
      </c>
      <c r="R49" s="57">
        <v>9.1750984191894531</v>
      </c>
      <c r="S49" s="57">
        <v>9.2773189544677734</v>
      </c>
      <c r="T49" s="57">
        <v>9.3525247573852539</v>
      </c>
      <c r="U49" s="57">
        <v>9.4125452041625977</v>
      </c>
      <c r="V49" s="57">
        <v>9.4807415008544922</v>
      </c>
      <c r="W49" s="57">
        <v>9.6067228317260742</v>
      </c>
      <c r="X49" s="57">
        <v>9.7236318588256836</v>
      </c>
      <c r="Y49" s="57">
        <v>9.788304328918457</v>
      </c>
      <c r="Z49" s="57">
        <v>9.8933649063110352</v>
      </c>
      <c r="AA49" s="57">
        <v>9.9589118957519531</v>
      </c>
      <c r="AB49" s="57">
        <v>10.06632614135742</v>
      </c>
      <c r="AC49" s="57">
        <v>10.160880088806151</v>
      </c>
      <c r="AD49" s="57">
        <v>6.9961435514704906E-3</v>
      </c>
    </row>
    <row r="50" spans="1:30" s="57" customFormat="1" ht="12">
      <c r="A50" s="57" t="s">
        <v>183</v>
      </c>
      <c r="B50" s="57" t="s">
        <v>5</v>
      </c>
      <c r="C50" s="57">
        <v>7.8032798767089844</v>
      </c>
      <c r="D50" s="57">
        <v>7.9154543876647949</v>
      </c>
      <c r="E50" s="57">
        <v>7.6861333847045898</v>
      </c>
      <c r="F50" s="57">
        <v>7.6887149810791016</v>
      </c>
      <c r="G50" s="57">
        <v>7.6922106742858887</v>
      </c>
      <c r="H50" s="57">
        <v>7.711430549621582</v>
      </c>
      <c r="I50" s="57">
        <v>7.7261924743652344</v>
      </c>
      <c r="J50" s="57">
        <v>7.7616152763366699</v>
      </c>
      <c r="K50" s="57">
        <v>7.7715883255004883</v>
      </c>
      <c r="L50" s="57">
        <v>7.7398700714111328</v>
      </c>
      <c r="M50" s="57">
        <v>7.7059950828552246</v>
      </c>
      <c r="N50" s="57">
        <v>7.6781606674194336</v>
      </c>
      <c r="O50" s="57">
        <v>7.665715217590332</v>
      </c>
      <c r="P50" s="57">
        <v>7.6668820381164551</v>
      </c>
      <c r="Q50" s="57">
        <v>7.6988811492919922</v>
      </c>
      <c r="R50" s="57">
        <v>7.7419819831848136</v>
      </c>
      <c r="S50" s="57">
        <v>7.7851614952087402</v>
      </c>
      <c r="T50" s="57">
        <v>7.7981252670288086</v>
      </c>
      <c r="U50" s="57">
        <v>7.8150300979614258</v>
      </c>
      <c r="V50" s="57">
        <v>7.8523693084716797</v>
      </c>
      <c r="W50" s="57">
        <v>7.8725628852844238</v>
      </c>
      <c r="X50" s="57">
        <v>7.8945755958557129</v>
      </c>
      <c r="Y50" s="57">
        <v>7.9203486442565918</v>
      </c>
      <c r="Z50" s="57">
        <v>7.9723215103149414</v>
      </c>
      <c r="AA50" s="57">
        <v>8.010197639465332</v>
      </c>
      <c r="AB50" s="57">
        <v>8.0410099029541016</v>
      </c>
      <c r="AC50" s="57">
        <v>8.0624017715454102</v>
      </c>
      <c r="AD50" s="57">
        <v>1.257226429990377E-3</v>
      </c>
    </row>
    <row r="51" spans="1:30" s="57" customFormat="1" ht="12">
      <c r="A51" s="57" t="s">
        <v>182</v>
      </c>
      <c r="B51" s="57" t="s">
        <v>866</v>
      </c>
      <c r="C51" s="57">
        <v>2.0452954769134521</v>
      </c>
      <c r="D51" s="57">
        <v>2.052198171615601</v>
      </c>
      <c r="E51" s="57">
        <v>2.1515581607818599</v>
      </c>
      <c r="F51" s="57">
        <v>2.1604230403900151</v>
      </c>
      <c r="G51" s="57">
        <v>2.206005334854126</v>
      </c>
      <c r="H51" s="57">
        <v>2.226782083511353</v>
      </c>
      <c r="I51" s="57">
        <v>2.2380468845367432</v>
      </c>
      <c r="J51" s="57">
        <v>2.2325897216796879</v>
      </c>
      <c r="K51" s="57">
        <v>2.2855608463287349</v>
      </c>
      <c r="L51" s="57">
        <v>2.2989380359649658</v>
      </c>
      <c r="M51" s="57">
        <v>2.3135833740234379</v>
      </c>
      <c r="N51" s="57">
        <v>2.3050079345703121</v>
      </c>
      <c r="O51" s="57">
        <v>2.2963171005249019</v>
      </c>
      <c r="P51" s="57">
        <v>2.271651983261108</v>
      </c>
      <c r="Q51" s="57">
        <v>2.2656469345092769</v>
      </c>
      <c r="R51" s="57">
        <v>2.246520042419434</v>
      </c>
      <c r="S51" s="57">
        <v>2.250150203704834</v>
      </c>
      <c r="T51" s="57">
        <v>2.260529756546021</v>
      </c>
      <c r="U51" s="57">
        <v>2.2711818218231201</v>
      </c>
      <c r="V51" s="57">
        <v>2.2756583690643311</v>
      </c>
      <c r="W51" s="57">
        <v>2.2786612510681148</v>
      </c>
      <c r="X51" s="57">
        <v>2.282269954681396</v>
      </c>
      <c r="Y51" s="57">
        <v>2.291520357131958</v>
      </c>
      <c r="Z51" s="57">
        <v>2.3010575771331792</v>
      </c>
      <c r="AA51" s="57">
        <v>2.3056938648223881</v>
      </c>
      <c r="AB51" s="57">
        <v>2.3112719058990479</v>
      </c>
      <c r="AC51" s="57">
        <v>2.318181037902832</v>
      </c>
      <c r="AD51" s="57">
        <v>4.8285653706632292E-3</v>
      </c>
    </row>
    <row r="52" spans="1:30" s="57" customFormat="1" ht="12">
      <c r="A52" s="57" t="s">
        <v>180</v>
      </c>
      <c r="B52" s="57" t="s">
        <v>39</v>
      </c>
      <c r="C52" s="57">
        <v>9.8485746383666992</v>
      </c>
      <c r="D52" s="57">
        <v>9.9676532745361328</v>
      </c>
      <c r="E52" s="57">
        <v>9.8376913070678711</v>
      </c>
      <c r="F52" s="57">
        <v>9.8491382598876953</v>
      </c>
      <c r="G52" s="57">
        <v>9.8982152938842773</v>
      </c>
      <c r="H52" s="57">
        <v>9.9382123947143555</v>
      </c>
      <c r="I52" s="57">
        <v>9.9642391204833984</v>
      </c>
      <c r="J52" s="57">
        <v>9.9942054748535156</v>
      </c>
      <c r="K52" s="57">
        <v>10.057148933410639</v>
      </c>
      <c r="L52" s="57">
        <v>10.0388069152832</v>
      </c>
      <c r="M52" s="57">
        <v>10.01957893371582</v>
      </c>
      <c r="N52" s="57">
        <v>9.9831686019897461</v>
      </c>
      <c r="O52" s="57">
        <v>9.9620323181152344</v>
      </c>
      <c r="P52" s="57">
        <v>9.9385337829589844</v>
      </c>
      <c r="Q52" s="57">
        <v>9.9645280838012695</v>
      </c>
      <c r="R52" s="57">
        <v>9.9885025024414063</v>
      </c>
      <c r="S52" s="57">
        <v>10.035311698913571</v>
      </c>
      <c r="T52" s="57">
        <v>10.05865478515625</v>
      </c>
      <c r="U52" s="57">
        <v>10.08621215820312</v>
      </c>
      <c r="V52" s="57">
        <v>10.12802791595459</v>
      </c>
      <c r="W52" s="57">
        <v>10.151224136352541</v>
      </c>
      <c r="X52" s="57">
        <v>10.176845550537109</v>
      </c>
      <c r="Y52" s="57">
        <v>10.211869239807131</v>
      </c>
      <c r="Z52" s="57">
        <v>10.273379325866699</v>
      </c>
      <c r="AA52" s="57">
        <v>10.315892219543461</v>
      </c>
      <c r="AB52" s="57">
        <v>10.35228157043457</v>
      </c>
      <c r="AC52" s="57">
        <v>10.38058280944824</v>
      </c>
      <c r="AD52" s="57">
        <v>2.0255211235553632E-3</v>
      </c>
    </row>
    <row r="53" spans="1:30" s="70" customFormat="1" ht="12">
      <c r="A53" s="70" t="s">
        <v>179</v>
      </c>
      <c r="B53" s="57" t="s">
        <v>11</v>
      </c>
      <c r="C53" s="57">
        <v>0.43991836905479431</v>
      </c>
      <c r="D53" s="57">
        <v>0.43567308783531189</v>
      </c>
      <c r="E53" s="57">
        <v>0.43846085667610168</v>
      </c>
      <c r="F53" s="57">
        <v>0.42828896641731262</v>
      </c>
      <c r="G53" s="57">
        <v>0.41177323460578918</v>
      </c>
      <c r="H53" s="57">
        <v>0.39733612537384028</v>
      </c>
      <c r="I53" s="57">
        <v>0.38921678066253662</v>
      </c>
      <c r="J53" s="57">
        <v>0.38336113095283508</v>
      </c>
      <c r="K53" s="57">
        <v>0.3777187168598175</v>
      </c>
      <c r="L53" s="57">
        <v>0.36561810970306402</v>
      </c>
      <c r="M53" s="57">
        <v>0.35786008834838873</v>
      </c>
      <c r="N53" s="57">
        <v>0.34966361522674561</v>
      </c>
      <c r="O53" s="57">
        <v>0.341143399477005</v>
      </c>
      <c r="P53" s="57">
        <v>0.33612817525863647</v>
      </c>
      <c r="Q53" s="57">
        <v>0.3296782374382019</v>
      </c>
      <c r="R53" s="57">
        <v>0.32287195324897772</v>
      </c>
      <c r="S53" s="57">
        <v>0.31849402189254761</v>
      </c>
      <c r="T53" s="57">
        <v>0.31237661838531489</v>
      </c>
      <c r="U53" s="57">
        <v>0.30536726117134089</v>
      </c>
      <c r="V53" s="57">
        <v>0.30014976859092712</v>
      </c>
      <c r="W53" s="57">
        <v>0.29406097531318659</v>
      </c>
      <c r="X53" s="57">
        <v>0.28689730167388922</v>
      </c>
      <c r="Y53" s="57">
        <v>0.27923691272735601</v>
      </c>
      <c r="Z53" s="57">
        <v>0.27291861176490778</v>
      </c>
      <c r="AA53" s="57">
        <v>0.26561075448989868</v>
      </c>
      <c r="AB53" s="57">
        <v>0.25784328579902649</v>
      </c>
      <c r="AC53" s="57">
        <v>0.2499774843454361</v>
      </c>
      <c r="AD53" s="57">
        <v>-2.1504574019198811E-2</v>
      </c>
    </row>
    <row r="54" spans="1:30" s="57" customFormat="1" ht="12">
      <c r="A54" s="57" t="s">
        <v>178</v>
      </c>
      <c r="B54" s="57" t="s">
        <v>12</v>
      </c>
      <c r="C54" s="57">
        <v>0.34671884775161738</v>
      </c>
      <c r="D54" s="57">
        <v>0.35904636979103088</v>
      </c>
      <c r="E54" s="57">
        <v>0.36619395017623901</v>
      </c>
      <c r="F54" s="57">
        <v>0.37179869413375849</v>
      </c>
      <c r="G54" s="57">
        <v>0.37727421522140497</v>
      </c>
      <c r="H54" s="57">
        <v>0.37957575917243958</v>
      </c>
      <c r="I54" s="57">
        <v>0.38246771693229681</v>
      </c>
      <c r="J54" s="57">
        <v>0.3846299946308136</v>
      </c>
      <c r="K54" s="57">
        <v>0.38840577006340032</v>
      </c>
      <c r="L54" s="57">
        <v>0.38864445686340332</v>
      </c>
      <c r="M54" s="57">
        <v>0.3873729407787323</v>
      </c>
      <c r="N54" s="57">
        <v>0.3835502564907074</v>
      </c>
      <c r="O54" s="57">
        <v>0.37776070833206182</v>
      </c>
      <c r="P54" s="57">
        <v>0.37189149856567377</v>
      </c>
      <c r="Q54" s="57">
        <v>0.36603522300720209</v>
      </c>
      <c r="R54" s="57">
        <v>0.36093732714653021</v>
      </c>
      <c r="S54" s="57">
        <v>0.35692360997200012</v>
      </c>
      <c r="T54" s="57">
        <v>0.35333821177482599</v>
      </c>
      <c r="U54" s="57">
        <v>0.34936124086379999</v>
      </c>
      <c r="V54" s="57">
        <v>0.34515243768692022</v>
      </c>
      <c r="W54" s="57">
        <v>0.34085384011268621</v>
      </c>
      <c r="X54" s="57">
        <v>0.33666408061981201</v>
      </c>
      <c r="Y54" s="57">
        <v>0.33275952935218811</v>
      </c>
      <c r="Z54" s="57">
        <v>0.32897627353668207</v>
      </c>
      <c r="AA54" s="57">
        <v>0.32534855604171747</v>
      </c>
      <c r="AB54" s="57">
        <v>0.32200005650520319</v>
      </c>
      <c r="AC54" s="57">
        <v>0.31792193651199341</v>
      </c>
      <c r="AD54" s="57">
        <v>-3.329381604239789E-3</v>
      </c>
    </row>
    <row r="55" spans="1:30" s="57" customFormat="1" ht="12">
      <c r="A55" s="57" t="s">
        <v>177</v>
      </c>
      <c r="B55" s="57" t="s">
        <v>40</v>
      </c>
      <c r="C55" s="57">
        <v>-3.896389901638031E-2</v>
      </c>
      <c r="D55" s="57">
        <v>-2.3890716955065731E-2</v>
      </c>
      <c r="E55" s="57">
        <v>-2.3020530119538311E-2</v>
      </c>
      <c r="F55" s="57">
        <v>-2.3144790902733799E-2</v>
      </c>
      <c r="G55" s="57">
        <v>-2.2816896438598629E-2</v>
      </c>
      <c r="H55" s="57">
        <v>-2.2090040147304531E-2</v>
      </c>
      <c r="I55" s="57">
        <v>-2.1711498498916629E-2</v>
      </c>
      <c r="J55" s="57">
        <v>-2.1405734121799469E-2</v>
      </c>
      <c r="K55" s="57">
        <v>-2.1105200052261349E-2</v>
      </c>
      <c r="L55" s="57">
        <v>-2.0562212914228439E-2</v>
      </c>
      <c r="M55" s="57">
        <v>-2.0175004377961159E-2</v>
      </c>
      <c r="N55" s="57">
        <v>-1.9771004095673561E-2</v>
      </c>
      <c r="O55" s="57">
        <v>-1.934316381812096E-2</v>
      </c>
      <c r="P55" s="57">
        <v>-1.8997205421328541E-2</v>
      </c>
      <c r="Q55" s="57">
        <v>-1.8635012209415439E-2</v>
      </c>
      <c r="R55" s="57">
        <v>-1.8257526680827141E-2</v>
      </c>
      <c r="S55" s="57">
        <v>-1.773017272353172E-2</v>
      </c>
      <c r="T55" s="57">
        <v>-1.7425321042537689E-2</v>
      </c>
      <c r="U55" s="57">
        <v>-1.7121700569987301E-2</v>
      </c>
      <c r="V55" s="57">
        <v>-1.6646308824419979E-2</v>
      </c>
      <c r="W55" s="57">
        <v>-1.632755808532238E-2</v>
      </c>
      <c r="X55" s="57">
        <v>-1.6050811856985089E-2</v>
      </c>
      <c r="Y55" s="57">
        <v>-1.5832582488656041E-2</v>
      </c>
      <c r="Z55" s="57">
        <v>-1.5452646650373939E-2</v>
      </c>
      <c r="AA55" s="57">
        <v>-1.5293519012629989E-2</v>
      </c>
      <c r="AB55" s="57">
        <v>-1.510693226009607E-2</v>
      </c>
      <c r="AC55" s="57">
        <v>-1.4682582579553131E-2</v>
      </c>
      <c r="AD55" s="57">
        <v>-3.6841650213274679E-2</v>
      </c>
    </row>
    <row r="56" spans="1:30" s="57" customFormat="1" ht="12">
      <c r="A56" s="57" t="s">
        <v>176</v>
      </c>
      <c r="B56" s="57" t="s">
        <v>41</v>
      </c>
      <c r="C56" s="57">
        <v>0.74767327308654785</v>
      </c>
      <c r="D56" s="57">
        <v>0.7708287239074707</v>
      </c>
      <c r="E56" s="57">
        <v>0.78163433074951172</v>
      </c>
      <c r="F56" s="57">
        <v>0.7769429087638855</v>
      </c>
      <c r="G56" s="57">
        <v>0.76623058319091797</v>
      </c>
      <c r="H56" s="57">
        <v>0.75482183694839478</v>
      </c>
      <c r="I56" s="57">
        <v>0.74997305870056152</v>
      </c>
      <c r="J56" s="57">
        <v>0.74658536911010742</v>
      </c>
      <c r="K56" s="57">
        <v>0.74501931667327881</v>
      </c>
      <c r="L56" s="57">
        <v>0.73370033502578735</v>
      </c>
      <c r="M56" s="57">
        <v>0.72505807876586914</v>
      </c>
      <c r="N56" s="57">
        <v>0.71344292163848877</v>
      </c>
      <c r="O56" s="57">
        <v>0.69956099987030029</v>
      </c>
      <c r="P56" s="57">
        <v>0.6890224814414978</v>
      </c>
      <c r="Q56" s="57">
        <v>0.67707842588424683</v>
      </c>
      <c r="R56" s="57">
        <v>0.66555178165435791</v>
      </c>
      <c r="S56" s="57">
        <v>0.6576874852180481</v>
      </c>
      <c r="T56" s="57">
        <v>0.64828956127166748</v>
      </c>
      <c r="U56" s="57">
        <v>0.63760685920715332</v>
      </c>
      <c r="V56" s="57">
        <v>0.62865585088729858</v>
      </c>
      <c r="W56" s="57">
        <v>0.61858725547790527</v>
      </c>
      <c r="X56" s="57">
        <v>0.60751056671142578</v>
      </c>
      <c r="Y56" s="57">
        <v>0.59616380929946899</v>
      </c>
      <c r="Z56" s="57">
        <v>0.58644223213195801</v>
      </c>
      <c r="AA56" s="57">
        <v>0.57566577196121216</v>
      </c>
      <c r="AB56" s="57">
        <v>0.56473642587661743</v>
      </c>
      <c r="AC56" s="57">
        <v>0.55321681499481201</v>
      </c>
      <c r="AD56" s="57">
        <v>-1.151838368618086E-2</v>
      </c>
    </row>
    <row r="57" spans="1:30" s="57" customFormat="1" ht="12">
      <c r="A57" s="57" t="s">
        <v>175</v>
      </c>
      <c r="B57" s="57" t="s">
        <v>42</v>
      </c>
      <c r="C57" s="57">
        <v>0.89433130605182587</v>
      </c>
      <c r="D57" s="57">
        <v>0.91656743185430856</v>
      </c>
      <c r="E57" s="57">
        <v>0.91415739326741685</v>
      </c>
      <c r="F57" s="57">
        <v>0.91446298319526553</v>
      </c>
      <c r="G57" s="57">
        <v>0.91318185405856411</v>
      </c>
      <c r="H57" s="57">
        <v>0.90827176825960465</v>
      </c>
      <c r="I57" s="57">
        <v>0.9038372722910536</v>
      </c>
      <c r="J57" s="57">
        <v>0.89296830811718597</v>
      </c>
      <c r="K57" s="57">
        <v>0.88368897570574578</v>
      </c>
      <c r="L57" s="57">
        <v>0.86835068765715773</v>
      </c>
      <c r="M57" s="57">
        <v>0.853618855198638</v>
      </c>
      <c r="N57" s="57">
        <v>0.83832962126318322</v>
      </c>
      <c r="O57" s="57">
        <v>0.82807139554973797</v>
      </c>
      <c r="P57" s="57">
        <v>0.81101138050337362</v>
      </c>
      <c r="Q57" s="57">
        <v>0.79575036839293212</v>
      </c>
      <c r="R57" s="57">
        <v>0.78434913294581865</v>
      </c>
      <c r="S57" s="57">
        <v>0.7821663768044681</v>
      </c>
      <c r="T57" s="57">
        <v>0.77179728552620941</v>
      </c>
      <c r="U57" s="57">
        <v>0.76169608949248935</v>
      </c>
      <c r="V57" s="57">
        <v>0.75520587468888367</v>
      </c>
      <c r="W57" s="57">
        <v>0.75332500116588175</v>
      </c>
      <c r="X57" s="57">
        <v>0.7542200690984725</v>
      </c>
      <c r="Y57" s="57">
        <v>0.75177265934650439</v>
      </c>
      <c r="Z57" s="57">
        <v>0.75181548974531731</v>
      </c>
      <c r="AA57" s="57">
        <v>0.75012019058180202</v>
      </c>
      <c r="AB57" s="57">
        <v>0.75201121637770074</v>
      </c>
      <c r="AC57" s="57">
        <v>0.75567546126355467</v>
      </c>
      <c r="AD57" s="57">
        <v>-6.4584499383530947E-3</v>
      </c>
    </row>
    <row r="58" spans="1:30" s="57" customFormat="1" ht="12">
      <c r="A58" s="57" t="s">
        <v>174</v>
      </c>
      <c r="B58" s="57" t="s">
        <v>908</v>
      </c>
      <c r="C58" s="57">
        <v>1.404114723205566</v>
      </c>
      <c r="D58" s="57">
        <v>1.4243942499160771</v>
      </c>
      <c r="E58" s="57">
        <v>1.4469480514526369</v>
      </c>
      <c r="F58" s="57">
        <v>1.4455398321151729</v>
      </c>
      <c r="G58" s="57">
        <v>1.452386736869812</v>
      </c>
      <c r="H58" s="57">
        <v>1.47443151473999</v>
      </c>
      <c r="I58" s="57">
        <v>1.495094299316406</v>
      </c>
      <c r="J58" s="57">
        <v>1.518668651580811</v>
      </c>
      <c r="K58" s="57">
        <v>1.536607503890991</v>
      </c>
      <c r="L58" s="57">
        <v>1.5435851812362671</v>
      </c>
      <c r="M58" s="57">
        <v>1.562816858291626</v>
      </c>
      <c r="N58" s="57">
        <v>1.5826617479324341</v>
      </c>
      <c r="O58" s="57">
        <v>1.6142092943191531</v>
      </c>
      <c r="P58" s="57">
        <v>1.6378771066665649</v>
      </c>
      <c r="Q58" s="57">
        <v>1.654557585716248</v>
      </c>
      <c r="R58" s="57">
        <v>1.6763114929199221</v>
      </c>
      <c r="S58" s="57">
        <v>1.692144513130188</v>
      </c>
      <c r="T58" s="57">
        <v>1.690857887268066</v>
      </c>
      <c r="U58" s="57">
        <v>1.6955351829528811</v>
      </c>
      <c r="V58" s="57">
        <v>1.691259026527405</v>
      </c>
      <c r="W58" s="57">
        <v>1.6968293190002439</v>
      </c>
      <c r="X58" s="57">
        <v>1.709930300712585</v>
      </c>
      <c r="Y58" s="57">
        <v>1.727659225463867</v>
      </c>
      <c r="Z58" s="57">
        <v>1.750516295433044</v>
      </c>
      <c r="AA58" s="57">
        <v>1.771954417228699</v>
      </c>
      <c r="AB58" s="57">
        <v>1.794453501701355</v>
      </c>
      <c r="AC58" s="57">
        <v>1.8138537406921389</v>
      </c>
      <c r="AD58" s="57">
        <v>9.8966008811327555E-3</v>
      </c>
    </row>
    <row r="59" spans="1:30" s="57" customFormat="1" ht="12">
      <c r="A59" s="57" t="s">
        <v>907</v>
      </c>
      <c r="B59" s="57" t="s">
        <v>906</v>
      </c>
      <c r="C59" s="57">
        <v>1.044613122940063</v>
      </c>
      <c r="D59" s="57">
        <v>1.058959364891052</v>
      </c>
      <c r="E59" s="57">
        <v>1.0784469842910771</v>
      </c>
      <c r="F59" s="57">
        <v>1.083585143089294</v>
      </c>
      <c r="G59" s="57">
        <v>1.0841284990310669</v>
      </c>
      <c r="H59" s="57">
        <v>1.0844547748565669</v>
      </c>
      <c r="I59" s="57">
        <v>1.0949040651321409</v>
      </c>
      <c r="J59" s="57">
        <v>1.102461695671082</v>
      </c>
      <c r="K59" s="57">
        <v>1.110392212867737</v>
      </c>
      <c r="L59" s="57">
        <v>1.115382313728333</v>
      </c>
      <c r="M59" s="57">
        <v>1.1249504089355471</v>
      </c>
      <c r="N59" s="57">
        <v>1.1323845386505129</v>
      </c>
      <c r="O59" s="57">
        <v>1.1398105621337891</v>
      </c>
      <c r="P59" s="57">
        <v>1.1476337909698491</v>
      </c>
      <c r="Q59" s="57">
        <v>1.154950618743896</v>
      </c>
      <c r="R59" s="57">
        <v>1.162190198898315</v>
      </c>
      <c r="S59" s="57">
        <v>1.169159889221191</v>
      </c>
      <c r="T59" s="57">
        <v>1.175234317779541</v>
      </c>
      <c r="U59" s="57">
        <v>1.181395888328552</v>
      </c>
      <c r="V59" s="57">
        <v>1.1873844861984251</v>
      </c>
      <c r="W59" s="57">
        <v>1.1942373514175419</v>
      </c>
      <c r="X59" s="57">
        <v>1.1992722749710081</v>
      </c>
      <c r="Y59" s="57">
        <v>1.204466700553894</v>
      </c>
      <c r="Z59" s="57">
        <v>1.210036635398865</v>
      </c>
      <c r="AA59" s="57">
        <v>1.2148135900497441</v>
      </c>
      <c r="AB59" s="57">
        <v>1.218903183937073</v>
      </c>
      <c r="AC59" s="57">
        <v>1.222867608070374</v>
      </c>
      <c r="AD59" s="57">
        <v>6.0780893642833336E-3</v>
      </c>
    </row>
    <row r="60" spans="1:30" s="57" customFormat="1" ht="12">
      <c r="A60" s="57" t="s">
        <v>905</v>
      </c>
      <c r="B60" s="57" t="s">
        <v>904</v>
      </c>
      <c r="C60" s="57">
        <v>3.4985463619232182</v>
      </c>
      <c r="D60" s="57">
        <v>3.545369148254395</v>
      </c>
      <c r="E60" s="57">
        <v>3.5818591117858891</v>
      </c>
      <c r="F60" s="57">
        <v>3.605854749679565</v>
      </c>
      <c r="G60" s="57">
        <v>3.6244723796844478</v>
      </c>
      <c r="H60" s="57">
        <v>3.653464794158936</v>
      </c>
      <c r="I60" s="57">
        <v>3.702370405197144</v>
      </c>
      <c r="J60" s="57">
        <v>3.7600424289703369</v>
      </c>
      <c r="K60" s="57">
        <v>3.843563556671143</v>
      </c>
      <c r="L60" s="57">
        <v>3.9286313056945801</v>
      </c>
      <c r="M60" s="57">
        <v>4.0418224334716797</v>
      </c>
      <c r="N60" s="57">
        <v>4.1533432006835938</v>
      </c>
      <c r="O60" s="57">
        <v>4.2510552406311044</v>
      </c>
      <c r="P60" s="57">
        <v>4.3310446739196777</v>
      </c>
      <c r="Q60" s="57">
        <v>4.3934440612792969</v>
      </c>
      <c r="R60" s="57">
        <v>4.4537262916564941</v>
      </c>
      <c r="S60" s="57">
        <v>4.5241522789001456</v>
      </c>
      <c r="T60" s="57">
        <v>4.5866103172302246</v>
      </c>
      <c r="U60" s="57">
        <v>4.6435484886169434</v>
      </c>
      <c r="V60" s="57">
        <v>4.6947274208068848</v>
      </c>
      <c r="W60" s="57">
        <v>4.7398767471313477</v>
      </c>
      <c r="X60" s="57">
        <v>4.7852010726928711</v>
      </c>
      <c r="Y60" s="57">
        <v>4.8326992988586426</v>
      </c>
      <c r="Z60" s="57">
        <v>4.886507511138916</v>
      </c>
      <c r="AA60" s="57">
        <v>4.9296526908874512</v>
      </c>
      <c r="AB60" s="57">
        <v>4.9760980606079102</v>
      </c>
      <c r="AC60" s="57">
        <v>5.017397403717041</v>
      </c>
      <c r="AD60" s="57">
        <v>1.3964442854571549E-2</v>
      </c>
    </row>
    <row r="61" spans="1:30" s="59" customFormat="1" ht="12">
      <c r="A61" s="59" t="s">
        <v>173</v>
      </c>
      <c r="B61" s="59" t="s">
        <v>35</v>
      </c>
      <c r="C61" s="59">
        <v>25.914190620016669</v>
      </c>
      <c r="D61" s="59">
        <v>26.243887530731261</v>
      </c>
      <c r="E61" s="59">
        <v>26.366330626299639</v>
      </c>
      <c r="F61" s="59">
        <v>26.450456559245069</v>
      </c>
      <c r="G61" s="59">
        <v>26.587753845025361</v>
      </c>
      <c r="H61" s="59">
        <v>26.68568799750765</v>
      </c>
      <c r="I61" s="59">
        <v>26.841270515088901</v>
      </c>
      <c r="J61" s="59">
        <v>26.982144486095699</v>
      </c>
      <c r="K61" s="59">
        <v>27.162037898435241</v>
      </c>
      <c r="L61" s="59">
        <v>27.21199959817962</v>
      </c>
      <c r="M61" s="59">
        <v>27.331001515110749</v>
      </c>
      <c r="N61" s="59">
        <v>27.41383583159033</v>
      </c>
      <c r="O61" s="59">
        <v>27.530967513713801</v>
      </c>
      <c r="P61" s="59">
        <v>27.601254529307081</v>
      </c>
      <c r="Q61" s="59">
        <v>27.727328050888051</v>
      </c>
      <c r="R61" s="59">
        <v>27.905728985240739</v>
      </c>
      <c r="S61" s="59">
        <v>28.137942209934351</v>
      </c>
      <c r="T61" s="59">
        <v>28.283966169803548</v>
      </c>
      <c r="U61" s="59">
        <v>28.41854118226593</v>
      </c>
      <c r="V61" s="59">
        <v>28.566000705011149</v>
      </c>
      <c r="W61" s="59">
        <v>28.760801807806509</v>
      </c>
      <c r="X61" s="59">
        <v>28.956612647223469</v>
      </c>
      <c r="Y61" s="59">
        <v>29.112934845015449</v>
      </c>
      <c r="Z61" s="59">
        <v>29.352063826537311</v>
      </c>
      <c r="AA61" s="59">
        <v>29.517009762725358</v>
      </c>
      <c r="AB61" s="59">
        <v>29.724808610176531</v>
      </c>
      <c r="AC61" s="59">
        <v>29.904473450155159</v>
      </c>
      <c r="AD61" s="59">
        <v>5.5235590589572947E-3</v>
      </c>
    </row>
    <row r="62" spans="1:30" s="57" customFormat="1" ht="12">
      <c r="A62" s="57" t="s">
        <v>172</v>
      </c>
      <c r="B62" s="57" t="s">
        <v>874</v>
      </c>
      <c r="C62" s="57">
        <v>4.9726343154907227</v>
      </c>
      <c r="D62" s="57">
        <v>4.8862600326538086</v>
      </c>
      <c r="E62" s="57">
        <v>4.6426239013671884</v>
      </c>
      <c r="F62" s="57">
        <v>4.495185375213623</v>
      </c>
      <c r="G62" s="57">
        <v>4.4181690216064453</v>
      </c>
      <c r="H62" s="57">
        <v>4.3752613067626953</v>
      </c>
      <c r="I62" s="57">
        <v>4.2556519508361816</v>
      </c>
      <c r="J62" s="57">
        <v>4.183741569519043</v>
      </c>
      <c r="K62" s="57">
        <v>4.000007152557373</v>
      </c>
      <c r="L62" s="57">
        <v>3.9554870128631592</v>
      </c>
      <c r="M62" s="57">
        <v>3.9223008155822749</v>
      </c>
      <c r="N62" s="57">
        <v>3.8535878658294682</v>
      </c>
      <c r="O62" s="57">
        <v>3.7763504981994629</v>
      </c>
      <c r="P62" s="57">
        <v>3.64642333984375</v>
      </c>
      <c r="Q62" s="57">
        <v>3.5819716453552251</v>
      </c>
      <c r="R62" s="57">
        <v>3.4137551784515381</v>
      </c>
      <c r="S62" s="57">
        <v>3.405388355255127</v>
      </c>
      <c r="T62" s="57">
        <v>3.4446370601654048</v>
      </c>
      <c r="U62" s="57">
        <v>3.4800610542297359</v>
      </c>
      <c r="V62" s="57">
        <v>3.4939768314361568</v>
      </c>
      <c r="W62" s="57">
        <v>3.509078741073608</v>
      </c>
      <c r="X62" s="57">
        <v>3.50325608253479</v>
      </c>
      <c r="Y62" s="57">
        <v>3.4981398582458501</v>
      </c>
      <c r="Z62" s="57">
        <v>3.5094695091247559</v>
      </c>
      <c r="AA62" s="57">
        <v>3.5226621627807622</v>
      </c>
      <c r="AB62" s="57">
        <v>3.5449662208557129</v>
      </c>
      <c r="AC62" s="57">
        <v>3.536199808120728</v>
      </c>
      <c r="AD62" s="57">
        <v>-1.302584633603554E-2</v>
      </c>
    </row>
    <row r="63" spans="1:30" s="57" customFormat="1" ht="12">
      <c r="A63" s="57" t="s">
        <v>903</v>
      </c>
      <c r="B63" s="57" t="s">
        <v>885</v>
      </c>
      <c r="C63" s="57">
        <v>0.30130478739738459</v>
      </c>
      <c r="D63" s="57">
        <v>0.30480325222015381</v>
      </c>
      <c r="E63" s="57">
        <v>0.31467607617378229</v>
      </c>
      <c r="F63" s="57">
        <v>0.31834536790847778</v>
      </c>
      <c r="G63" s="57">
        <v>0.31687578558921808</v>
      </c>
      <c r="H63" s="57">
        <v>0.31775400042533869</v>
      </c>
      <c r="I63" s="57">
        <v>0.32094860076904302</v>
      </c>
      <c r="J63" s="57">
        <v>0.32609519362449652</v>
      </c>
      <c r="K63" s="57">
        <v>0.33142265677452087</v>
      </c>
      <c r="L63" s="57">
        <v>0.34131166338920588</v>
      </c>
      <c r="M63" s="57">
        <v>0.34941360354423517</v>
      </c>
      <c r="N63" s="57">
        <v>0.35752275586128229</v>
      </c>
      <c r="O63" s="57">
        <v>0.36227259039878851</v>
      </c>
      <c r="P63" s="57">
        <v>0.36287364363670349</v>
      </c>
      <c r="Q63" s="57">
        <v>0.36410003900527949</v>
      </c>
      <c r="R63" s="57">
        <v>0.36590537428855902</v>
      </c>
      <c r="S63" s="57">
        <v>0.36801737546920782</v>
      </c>
      <c r="T63" s="57">
        <v>0.37065622210502619</v>
      </c>
      <c r="U63" s="57">
        <v>0.37217810750007629</v>
      </c>
      <c r="V63" s="57">
        <v>0.37427875399589539</v>
      </c>
      <c r="W63" s="57">
        <v>0.37671652436256409</v>
      </c>
      <c r="X63" s="57">
        <v>0.37829279899597168</v>
      </c>
      <c r="Y63" s="57">
        <v>0.3789277970790863</v>
      </c>
      <c r="Z63" s="57">
        <v>0.37851887941360468</v>
      </c>
      <c r="AA63" s="57">
        <v>0.38012340664863592</v>
      </c>
      <c r="AB63" s="57">
        <v>0.37740889191627502</v>
      </c>
      <c r="AC63" s="57">
        <v>0.37924572825431818</v>
      </c>
      <c r="AD63" s="57">
        <v>8.8878032531785056E-3</v>
      </c>
    </row>
    <row r="64" spans="1:30" s="59" customFormat="1" ht="12">
      <c r="A64" s="59" t="s">
        <v>171</v>
      </c>
      <c r="B64" s="59" t="s">
        <v>36</v>
      </c>
      <c r="C64" s="59">
        <v>31.18812972290478</v>
      </c>
      <c r="D64" s="59">
        <v>31.43495081560522</v>
      </c>
      <c r="E64" s="59">
        <v>31.323630603840609</v>
      </c>
      <c r="F64" s="59">
        <v>31.26398730236717</v>
      </c>
      <c r="G64" s="59">
        <v>31.322798652221021</v>
      </c>
      <c r="H64" s="59">
        <v>31.378703304695691</v>
      </c>
      <c r="I64" s="59">
        <v>31.417871066694129</v>
      </c>
      <c r="J64" s="59">
        <v>31.491981249239242</v>
      </c>
      <c r="K64" s="59">
        <v>31.493467707767131</v>
      </c>
      <c r="L64" s="59">
        <v>31.508798274431989</v>
      </c>
      <c r="M64" s="59">
        <v>31.60271593423726</v>
      </c>
      <c r="N64" s="59">
        <v>31.62494645328108</v>
      </c>
      <c r="O64" s="59">
        <v>31.669590602312049</v>
      </c>
      <c r="P64" s="59">
        <v>31.610551512787541</v>
      </c>
      <c r="Q64" s="59">
        <v>31.673399735248552</v>
      </c>
      <c r="R64" s="59">
        <v>31.685389537980839</v>
      </c>
      <c r="S64" s="59">
        <v>31.91134794065869</v>
      </c>
      <c r="T64" s="59">
        <v>32.09925945207398</v>
      </c>
      <c r="U64" s="59">
        <v>32.270780343995739</v>
      </c>
      <c r="V64" s="59">
        <v>32.434256290443201</v>
      </c>
      <c r="W64" s="59">
        <v>32.646597073242667</v>
      </c>
      <c r="X64" s="59">
        <v>32.838161528754227</v>
      </c>
      <c r="Y64" s="59">
        <v>32.990002500340381</v>
      </c>
      <c r="Z64" s="59">
        <v>33.240052215075671</v>
      </c>
      <c r="AA64" s="59">
        <v>33.419795332154763</v>
      </c>
      <c r="AB64" s="59">
        <v>33.647183722948512</v>
      </c>
      <c r="AC64" s="59">
        <v>33.819918986530197</v>
      </c>
      <c r="AD64" s="59">
        <v>3.1207202330536532E-3</v>
      </c>
    </row>
    <row r="65" spans="1:30" s="57" customFormat="1" ht="12"/>
    <row r="66" spans="1:30" s="57" customFormat="1" ht="12"/>
    <row r="67" spans="1:30" s="59" customFormat="1" ht="12">
      <c r="B67" s="59" t="s">
        <v>13</v>
      </c>
    </row>
    <row r="68" spans="1:30" s="57" customFormat="1" ht="12">
      <c r="A68" s="57" t="s">
        <v>170</v>
      </c>
      <c r="B68" s="57" t="s">
        <v>3</v>
      </c>
      <c r="C68" s="57">
        <v>1.1194720864295959E-2</v>
      </c>
      <c r="D68" s="57">
        <v>1.132582034915686E-2</v>
      </c>
      <c r="E68" s="57">
        <v>1.134234294295311E-2</v>
      </c>
      <c r="F68" s="57">
        <v>1.1296510696411129E-2</v>
      </c>
      <c r="G68" s="57">
        <v>1.12046655267477E-2</v>
      </c>
      <c r="H68" s="57">
        <v>1.1043284088373181E-2</v>
      </c>
      <c r="I68" s="57">
        <v>1.085732597857714E-2</v>
      </c>
      <c r="J68" s="57">
        <v>1.056148763746023E-2</v>
      </c>
      <c r="K68" s="57">
        <v>1.0183935984969141E-2</v>
      </c>
      <c r="L68" s="57">
        <v>9.8048383370041847E-3</v>
      </c>
      <c r="M68" s="57">
        <v>9.443528950214386E-3</v>
      </c>
      <c r="N68" s="57">
        <v>9.0809110552072525E-3</v>
      </c>
      <c r="O68" s="57">
        <v>8.7324986234307289E-3</v>
      </c>
      <c r="P68" s="57">
        <v>8.4068151190876961E-3</v>
      </c>
      <c r="Q68" s="57">
        <v>8.0750556662678719E-3</v>
      </c>
      <c r="R68" s="57">
        <v>7.7653913758695134E-3</v>
      </c>
      <c r="S68" s="57">
        <v>7.4714478105306634E-3</v>
      </c>
      <c r="T68" s="57">
        <v>7.192591205239296E-3</v>
      </c>
      <c r="U68" s="57">
        <v>6.9328434765338898E-3</v>
      </c>
      <c r="V68" s="57">
        <v>6.67943200096488E-3</v>
      </c>
      <c r="W68" s="57">
        <v>6.4509157091379174E-3</v>
      </c>
      <c r="X68" s="57">
        <v>6.2675513327121726E-3</v>
      </c>
      <c r="Y68" s="57">
        <v>6.1269314028322697E-3</v>
      </c>
      <c r="Z68" s="57">
        <v>6.0079628601670274E-3</v>
      </c>
      <c r="AA68" s="57">
        <v>5.8876802213490009E-3</v>
      </c>
      <c r="AB68" s="57">
        <v>5.7717394083738327E-3</v>
      </c>
      <c r="AC68" s="57">
        <v>5.6684841401875019E-3</v>
      </c>
      <c r="AD68" s="57">
        <v>-2.5834301852609601E-2</v>
      </c>
    </row>
    <row r="69" spans="1:30" s="57" customFormat="1" ht="12">
      <c r="A69" s="57" t="s">
        <v>169</v>
      </c>
      <c r="B69" s="57" t="s">
        <v>870</v>
      </c>
      <c r="C69" s="57">
        <v>16.210775375366211</v>
      </c>
      <c r="D69" s="57">
        <v>16.22183799743652</v>
      </c>
      <c r="E69" s="57">
        <v>16.069057464599609</v>
      </c>
      <c r="F69" s="57">
        <v>15.82262706756592</v>
      </c>
      <c r="G69" s="57">
        <v>15.572902679443359</v>
      </c>
      <c r="H69" s="57">
        <v>15.26041412353516</v>
      </c>
      <c r="I69" s="57">
        <v>14.86850738525391</v>
      </c>
      <c r="J69" s="57">
        <v>14.4766092300415</v>
      </c>
      <c r="K69" s="57">
        <v>14.007551193237299</v>
      </c>
      <c r="L69" s="57">
        <v>13.53005218505859</v>
      </c>
      <c r="M69" s="57">
        <v>13.0706033706665</v>
      </c>
      <c r="N69" s="57">
        <v>12.609261512756349</v>
      </c>
      <c r="O69" s="57">
        <v>12.128077507019039</v>
      </c>
      <c r="P69" s="57">
        <v>11.65545654296875</v>
      </c>
      <c r="Q69" s="57">
        <v>11.21996402740479</v>
      </c>
      <c r="R69" s="57">
        <v>10.80656147003174</v>
      </c>
      <c r="S69" s="57">
        <v>10.438981056213381</v>
      </c>
      <c r="T69" s="57">
        <v>10.102790832519529</v>
      </c>
      <c r="U69" s="57">
        <v>9.7716827392578125</v>
      </c>
      <c r="V69" s="57">
        <v>9.5066671371459961</v>
      </c>
      <c r="W69" s="57">
        <v>9.2428836822509766</v>
      </c>
      <c r="X69" s="57">
        <v>9.0307226181030273</v>
      </c>
      <c r="Y69" s="57">
        <v>8.832697868347168</v>
      </c>
      <c r="Z69" s="57">
        <v>8.6771469116210938</v>
      </c>
      <c r="AA69" s="57">
        <v>8.4899454116821289</v>
      </c>
      <c r="AB69" s="57">
        <v>8.3657703399658203</v>
      </c>
      <c r="AC69" s="57">
        <v>8.2689962387084961</v>
      </c>
      <c r="AD69" s="57">
        <v>-2.55585911373577E-2</v>
      </c>
    </row>
    <row r="70" spans="1:30" s="57" customFormat="1" ht="12">
      <c r="A70" s="57" t="s">
        <v>168</v>
      </c>
      <c r="B70" s="57" t="s">
        <v>869</v>
      </c>
      <c r="C70" s="57">
        <v>3.7425877526402469E-3</v>
      </c>
      <c r="D70" s="57">
        <v>3.4678115043789148E-3</v>
      </c>
      <c r="E70" s="57">
        <v>3.0934263486415152E-3</v>
      </c>
      <c r="F70" s="57">
        <v>2.8972823638468981E-3</v>
      </c>
      <c r="G70" s="57">
        <v>2.8112770523875952E-3</v>
      </c>
      <c r="H70" s="57">
        <v>2.913864329457283E-3</v>
      </c>
      <c r="I70" s="57">
        <v>2.762168413028121E-3</v>
      </c>
      <c r="J70" s="57">
        <v>2.551546785980463E-3</v>
      </c>
      <c r="K70" s="57">
        <v>2.3751268163323398E-3</v>
      </c>
      <c r="L70" s="57">
        <v>2.2268316242843871E-3</v>
      </c>
      <c r="M70" s="57">
        <v>2.1092270035296679E-3</v>
      </c>
      <c r="N70" s="57">
        <v>1.9843459594994779E-3</v>
      </c>
      <c r="O70" s="57">
        <v>1.8585056532174351E-3</v>
      </c>
      <c r="P70" s="57">
        <v>1.764363725669682E-3</v>
      </c>
      <c r="Q70" s="57">
        <v>1.6660740366205571E-3</v>
      </c>
      <c r="R70" s="57">
        <v>1.5909038484096529E-3</v>
      </c>
      <c r="S70" s="57">
        <v>1.554937101900578E-3</v>
      </c>
      <c r="T70" s="57">
        <v>1.5218978514894841E-3</v>
      </c>
      <c r="U70" s="57">
        <v>1.4945466537028549E-3</v>
      </c>
      <c r="V70" s="57">
        <v>1.480034436099231E-3</v>
      </c>
      <c r="W70" s="57">
        <v>1.5016592806205149E-3</v>
      </c>
      <c r="X70" s="57">
        <v>1.4627939090132709E-3</v>
      </c>
      <c r="Y70" s="57">
        <v>1.459339051507413E-3</v>
      </c>
      <c r="Z70" s="57">
        <v>1.4924098504707219E-3</v>
      </c>
      <c r="AA70" s="57">
        <v>1.487750909291208E-3</v>
      </c>
      <c r="AB70" s="57">
        <v>1.488496083766222E-3</v>
      </c>
      <c r="AC70" s="57">
        <v>1.480470760725439E-3</v>
      </c>
      <c r="AD70" s="57">
        <v>-3.504121750410949E-2</v>
      </c>
    </row>
    <row r="71" spans="1:30" s="57" customFormat="1" ht="12">
      <c r="A71" s="57" t="s">
        <v>167</v>
      </c>
      <c r="B71" s="57" t="s">
        <v>868</v>
      </c>
      <c r="C71" s="57">
        <v>3.581870317459106</v>
      </c>
      <c r="D71" s="57">
        <v>3.5793664455413818</v>
      </c>
      <c r="E71" s="57">
        <v>3.5865006446838379</v>
      </c>
      <c r="F71" s="57">
        <v>3.6006464958190918</v>
      </c>
      <c r="G71" s="57">
        <v>3.628514289855957</v>
      </c>
      <c r="H71" s="57">
        <v>3.662887334823608</v>
      </c>
      <c r="I71" s="57">
        <v>3.6928756237030029</v>
      </c>
      <c r="J71" s="57">
        <v>3.713435173034668</v>
      </c>
      <c r="K71" s="57">
        <v>3.7377982139587398</v>
      </c>
      <c r="L71" s="57">
        <v>3.7617287635803218</v>
      </c>
      <c r="M71" s="57">
        <v>3.7858495712280269</v>
      </c>
      <c r="N71" s="57">
        <v>3.819139719009399</v>
      </c>
      <c r="O71" s="57">
        <v>3.8512988090515141</v>
      </c>
      <c r="P71" s="57">
        <v>3.8876221179962158</v>
      </c>
      <c r="Q71" s="57">
        <v>3.9262139797210689</v>
      </c>
      <c r="R71" s="57">
        <v>3.9663865566253662</v>
      </c>
      <c r="S71" s="57">
        <v>4.0093832015991211</v>
      </c>
      <c r="T71" s="57">
        <v>4.0481305122375488</v>
      </c>
      <c r="U71" s="57">
        <v>4.0892224311828613</v>
      </c>
      <c r="V71" s="57">
        <v>4.1273794174194336</v>
      </c>
      <c r="W71" s="57">
        <v>4.1659345626831046</v>
      </c>
      <c r="X71" s="57">
        <v>4.2033610343933114</v>
      </c>
      <c r="Y71" s="57">
        <v>4.241858959197998</v>
      </c>
      <c r="Z71" s="57">
        <v>4.2803554534912109</v>
      </c>
      <c r="AA71" s="57">
        <v>4.3183917999267578</v>
      </c>
      <c r="AB71" s="57">
        <v>4.3574552536010742</v>
      </c>
      <c r="AC71" s="57">
        <v>4.3961653709411621</v>
      </c>
      <c r="AD71" s="57">
        <v>7.9098711672498379E-3</v>
      </c>
    </row>
    <row r="72" spans="1:30" s="57" customFormat="1" ht="12">
      <c r="A72" s="57" t="s">
        <v>166</v>
      </c>
      <c r="B72" s="57" t="s">
        <v>902</v>
      </c>
      <c r="C72" s="57">
        <v>6.9979104995727539</v>
      </c>
      <c r="D72" s="57">
        <v>7.0585365295410156</v>
      </c>
      <c r="E72" s="57">
        <v>6.9956488609313956</v>
      </c>
      <c r="F72" s="57">
        <v>6.8897604942321777</v>
      </c>
      <c r="G72" s="57">
        <v>6.8189444541931152</v>
      </c>
      <c r="H72" s="57">
        <v>6.7366619110107422</v>
      </c>
      <c r="I72" s="57">
        <v>6.6246767044067383</v>
      </c>
      <c r="J72" s="57">
        <v>6.4870748519897461</v>
      </c>
      <c r="K72" s="57">
        <v>6.2792458534240723</v>
      </c>
      <c r="L72" s="57">
        <v>6.0865249633789063</v>
      </c>
      <c r="M72" s="57">
        <v>5.918642520904541</v>
      </c>
      <c r="N72" s="57">
        <v>5.7605071067810059</v>
      </c>
      <c r="O72" s="57">
        <v>5.6206040382385254</v>
      </c>
      <c r="P72" s="57">
        <v>5.4945588111877441</v>
      </c>
      <c r="Q72" s="57">
        <v>5.3805766105651864</v>
      </c>
      <c r="R72" s="57">
        <v>5.2683234214782706</v>
      </c>
      <c r="S72" s="57">
        <v>5.1791729927062988</v>
      </c>
      <c r="T72" s="57">
        <v>5.0906634330749512</v>
      </c>
      <c r="U72" s="57">
        <v>5.0174117088317871</v>
      </c>
      <c r="V72" s="57">
        <v>4.9504117965698242</v>
      </c>
      <c r="W72" s="57">
        <v>4.8920421600341797</v>
      </c>
      <c r="X72" s="57">
        <v>4.8463072776794434</v>
      </c>
      <c r="Y72" s="57">
        <v>4.813288688659668</v>
      </c>
      <c r="Z72" s="57">
        <v>4.7884030342102051</v>
      </c>
      <c r="AA72" s="57">
        <v>4.7639827728271484</v>
      </c>
      <c r="AB72" s="57">
        <v>4.7489304542541504</v>
      </c>
      <c r="AC72" s="57">
        <v>4.7323179244995117</v>
      </c>
      <c r="AD72" s="57">
        <v>-1.493339248145187E-2</v>
      </c>
    </row>
    <row r="73" spans="1:30" s="57" customFormat="1" ht="12">
      <c r="A73" s="57" t="s">
        <v>165</v>
      </c>
      <c r="B73" s="57" t="s">
        <v>9</v>
      </c>
      <c r="C73" s="57">
        <v>0.55169057846069336</v>
      </c>
      <c r="D73" s="57">
        <v>0.51529693603515625</v>
      </c>
      <c r="E73" s="57">
        <v>0.51195144653320313</v>
      </c>
      <c r="F73" s="57">
        <v>0.52094501256942749</v>
      </c>
      <c r="G73" s="57">
        <v>0.52715760469436646</v>
      </c>
      <c r="H73" s="57">
        <v>0.53540122509002686</v>
      </c>
      <c r="I73" s="57">
        <v>0.54370653629302979</v>
      </c>
      <c r="J73" s="57">
        <v>0.55016416311264038</v>
      </c>
      <c r="K73" s="57">
        <v>0.55513942241668701</v>
      </c>
      <c r="L73" s="57">
        <v>0.55919712781906128</v>
      </c>
      <c r="M73" s="57">
        <v>0.56572788953781128</v>
      </c>
      <c r="N73" s="57">
        <v>0.57143688201904297</v>
      </c>
      <c r="O73" s="57">
        <v>0.57599622011184692</v>
      </c>
      <c r="P73" s="57">
        <v>0.58207505941390991</v>
      </c>
      <c r="Q73" s="57">
        <v>0.58621543645858765</v>
      </c>
      <c r="R73" s="57">
        <v>0.59176617860794067</v>
      </c>
      <c r="S73" s="57">
        <v>0.59672421216964722</v>
      </c>
      <c r="T73" s="57">
        <v>0.60092073678970337</v>
      </c>
      <c r="U73" s="57">
        <v>0.60536748170852661</v>
      </c>
      <c r="V73" s="57">
        <v>0.60950303077697754</v>
      </c>
      <c r="W73" s="57">
        <v>0.61703723669052124</v>
      </c>
      <c r="X73" s="57">
        <v>0.62063181400299072</v>
      </c>
      <c r="Y73" s="57">
        <v>0.62381786108016968</v>
      </c>
      <c r="Z73" s="57">
        <v>0.62882208824157715</v>
      </c>
      <c r="AA73" s="57">
        <v>0.63301002979278564</v>
      </c>
      <c r="AB73" s="57">
        <v>0.63659423589706421</v>
      </c>
      <c r="AC73" s="57">
        <v>0.63859546184539795</v>
      </c>
      <c r="AD73" s="57">
        <v>5.6421585502646199E-3</v>
      </c>
    </row>
    <row r="74" spans="1:30" s="57" customFormat="1" ht="12">
      <c r="A74" s="57" t="s">
        <v>164</v>
      </c>
      <c r="B74" s="57" t="s">
        <v>361</v>
      </c>
      <c r="C74" s="57">
        <v>0.15666306018829351</v>
      </c>
      <c r="D74" s="57">
        <v>0.15705305337905881</v>
      </c>
      <c r="E74" s="57">
        <v>0.15772593021392819</v>
      </c>
      <c r="F74" s="57">
        <v>0.15820066630840299</v>
      </c>
      <c r="G74" s="57">
        <v>0.15842744708061221</v>
      </c>
      <c r="H74" s="57">
        <v>0.15855163335800171</v>
      </c>
      <c r="I74" s="57">
        <v>0.1586155891418457</v>
      </c>
      <c r="J74" s="57">
        <v>0.15853653848171231</v>
      </c>
      <c r="K74" s="57">
        <v>0.15841712057590479</v>
      </c>
      <c r="L74" s="57">
        <v>0.15837344527244571</v>
      </c>
      <c r="M74" s="57">
        <v>0.15839436650276181</v>
      </c>
      <c r="N74" s="57">
        <v>0.15840102732181549</v>
      </c>
      <c r="O74" s="57">
        <v>0.15839080512523651</v>
      </c>
      <c r="P74" s="57">
        <v>0.1583893150091171</v>
      </c>
      <c r="Q74" s="57">
        <v>0.15841417014598849</v>
      </c>
      <c r="R74" s="57">
        <v>0.1584796458482742</v>
      </c>
      <c r="S74" s="57">
        <v>0.158543735742569</v>
      </c>
      <c r="T74" s="57">
        <v>0.15854562819004059</v>
      </c>
      <c r="U74" s="57">
        <v>0.15853849053382871</v>
      </c>
      <c r="V74" s="57">
        <v>0.15851457417011261</v>
      </c>
      <c r="W74" s="57">
        <v>0.15847961604595179</v>
      </c>
      <c r="X74" s="57">
        <v>0.15844729542732239</v>
      </c>
      <c r="Y74" s="57">
        <v>0.15841375291347501</v>
      </c>
      <c r="Z74" s="57">
        <v>0.1583503931760788</v>
      </c>
      <c r="AA74" s="57">
        <v>0.15827250480651861</v>
      </c>
      <c r="AB74" s="57">
        <v>0.15818226337432861</v>
      </c>
      <c r="AC74" s="57">
        <v>0.1580662131309509</v>
      </c>
      <c r="AD74" s="57">
        <v>3.4300612062088121E-4</v>
      </c>
    </row>
    <row r="75" spans="1:30" s="57" customFormat="1" ht="12">
      <c r="A75" s="57" t="s">
        <v>163</v>
      </c>
      <c r="B75" s="57" t="s">
        <v>34</v>
      </c>
      <c r="C75" s="57">
        <v>27.51010704040527</v>
      </c>
      <c r="D75" s="57">
        <v>27.54341888427734</v>
      </c>
      <c r="E75" s="57">
        <v>27.33222579956055</v>
      </c>
      <c r="F75" s="57">
        <v>27.003475189208981</v>
      </c>
      <c r="G75" s="57">
        <v>26.71714973449707</v>
      </c>
      <c r="H75" s="57">
        <v>26.364955902099609</v>
      </c>
      <c r="I75" s="57">
        <v>25.899238586425781</v>
      </c>
      <c r="J75" s="57">
        <v>25.396381378173832</v>
      </c>
      <c r="K75" s="57">
        <v>24.748334884643551</v>
      </c>
      <c r="L75" s="57">
        <v>24.105680465698239</v>
      </c>
      <c r="M75" s="57">
        <v>23.508663177490231</v>
      </c>
      <c r="N75" s="57">
        <v>22.927825927734379</v>
      </c>
      <c r="O75" s="57">
        <v>22.34310150146484</v>
      </c>
      <c r="P75" s="57">
        <v>21.786506652832031</v>
      </c>
      <c r="Q75" s="57">
        <v>21.27945709228516</v>
      </c>
      <c r="R75" s="57">
        <v>20.799283981323239</v>
      </c>
      <c r="S75" s="57">
        <v>20.390274047851559</v>
      </c>
      <c r="T75" s="57">
        <v>20.008243560791019</v>
      </c>
      <c r="U75" s="57">
        <v>19.649154663085941</v>
      </c>
      <c r="V75" s="57">
        <v>19.359157562255859</v>
      </c>
      <c r="W75" s="57">
        <v>19.082828521728519</v>
      </c>
      <c r="X75" s="57">
        <v>18.865737915039059</v>
      </c>
      <c r="Y75" s="57">
        <v>18.676206588745121</v>
      </c>
      <c r="Z75" s="57">
        <v>18.53908538818359</v>
      </c>
      <c r="AA75" s="57">
        <v>18.369489669799801</v>
      </c>
      <c r="AB75" s="57">
        <v>18.272703170776371</v>
      </c>
      <c r="AC75" s="57">
        <v>18.199811935424801</v>
      </c>
      <c r="AD75" s="57">
        <v>-1.5764503459148042E-2</v>
      </c>
    </row>
    <row r="76" spans="1:30" s="57" customFormat="1" ht="12">
      <c r="A76" s="57" t="s">
        <v>162</v>
      </c>
      <c r="B76" s="57" t="s">
        <v>338</v>
      </c>
      <c r="C76" s="57">
        <v>0.92418795824050903</v>
      </c>
      <c r="D76" s="57">
        <v>0.87045645713806152</v>
      </c>
      <c r="E76" s="57">
        <v>0.86442309617996216</v>
      </c>
      <c r="F76" s="57">
        <v>0.83605849742889404</v>
      </c>
      <c r="G76" s="57">
        <v>0.79698032140731812</v>
      </c>
      <c r="H76" s="57">
        <v>0.76596510410308838</v>
      </c>
      <c r="I76" s="57">
        <v>0.72879105806350708</v>
      </c>
      <c r="J76" s="57">
        <v>0.71577012538909912</v>
      </c>
      <c r="K76" s="57">
        <v>0.72421407699584961</v>
      </c>
      <c r="L76" s="57">
        <v>0.71766334772109985</v>
      </c>
      <c r="M76" s="57">
        <v>0.71669465303421021</v>
      </c>
      <c r="N76" s="57">
        <v>0.71806842088699341</v>
      </c>
      <c r="O76" s="57">
        <v>0.71989661455154419</v>
      </c>
      <c r="P76" s="57">
        <v>0.71830803155899048</v>
      </c>
      <c r="Q76" s="57">
        <v>0.71970444917678833</v>
      </c>
      <c r="R76" s="57">
        <v>0.72253787517547607</v>
      </c>
      <c r="S76" s="57">
        <v>0.73092746734619141</v>
      </c>
      <c r="T76" s="57">
        <v>0.74004358053207397</v>
      </c>
      <c r="U76" s="57">
        <v>0.75118923187255859</v>
      </c>
      <c r="V76" s="57">
        <v>0.76455861330032349</v>
      </c>
      <c r="W76" s="57">
        <v>0.78026050329208374</v>
      </c>
      <c r="X76" s="57">
        <v>0.79553532600402832</v>
      </c>
      <c r="Y76" s="57">
        <v>0.80706799030303955</v>
      </c>
      <c r="Z76" s="57">
        <v>0.81946605443954468</v>
      </c>
      <c r="AA76" s="57">
        <v>0.83334386348724365</v>
      </c>
      <c r="AB76" s="57">
        <v>0.84864670038223267</v>
      </c>
      <c r="AC76" s="57">
        <v>0.86641687154769897</v>
      </c>
      <c r="AD76" s="57">
        <v>-2.4795861313962049E-3</v>
      </c>
    </row>
    <row r="77" spans="1:30" s="57" customFormat="1" ht="12">
      <c r="A77" s="57" t="s">
        <v>181</v>
      </c>
      <c r="B77" s="57" t="s">
        <v>865</v>
      </c>
      <c r="C77" s="57">
        <v>0.36799013614654541</v>
      </c>
      <c r="D77" s="57">
        <v>0.42041078209877009</v>
      </c>
      <c r="E77" s="57">
        <v>0.4476933479309082</v>
      </c>
      <c r="F77" s="57">
        <v>0.4484933614730835</v>
      </c>
      <c r="G77" s="57">
        <v>0.53499716520309448</v>
      </c>
      <c r="H77" s="57">
        <v>0.59558820724487305</v>
      </c>
      <c r="I77" s="57">
        <v>0.65857672691345215</v>
      </c>
      <c r="J77" s="57">
        <v>0.67561274766921997</v>
      </c>
      <c r="K77" s="57">
        <v>0.69399410486221313</v>
      </c>
      <c r="L77" s="57">
        <v>0.70917916297912598</v>
      </c>
      <c r="M77" s="57">
        <v>0.72592347860336304</v>
      </c>
      <c r="N77" s="57">
        <v>0.73431473970413208</v>
      </c>
      <c r="O77" s="57">
        <v>0.74434363842010498</v>
      </c>
      <c r="P77" s="57">
        <v>0.75113719701766968</v>
      </c>
      <c r="Q77" s="57">
        <v>0.75113719701766968</v>
      </c>
      <c r="R77" s="57">
        <v>0.75113719701766968</v>
      </c>
      <c r="S77" s="57">
        <v>0.75273525714874268</v>
      </c>
      <c r="T77" s="57">
        <v>0.75113719701766968</v>
      </c>
      <c r="U77" s="57">
        <v>0.75105321407318115</v>
      </c>
      <c r="V77" s="57">
        <v>0.74779611825942993</v>
      </c>
      <c r="W77" s="57">
        <v>0.74588698148727417</v>
      </c>
      <c r="X77" s="57">
        <v>0.74406099319458008</v>
      </c>
      <c r="Y77" s="57">
        <v>0.74129366874694824</v>
      </c>
      <c r="Z77" s="57">
        <v>0.74168199300765991</v>
      </c>
      <c r="AA77" s="57">
        <v>0.74083316326141357</v>
      </c>
      <c r="AB77" s="57">
        <v>0.73885124921798706</v>
      </c>
      <c r="AC77" s="57">
        <v>0.74192649126052856</v>
      </c>
      <c r="AD77" s="57">
        <v>2.7335956278411459E-2</v>
      </c>
    </row>
    <row r="78" spans="1:30" s="57" customFormat="1" ht="12">
      <c r="A78" s="57" t="s">
        <v>161</v>
      </c>
      <c r="B78" s="57" t="s">
        <v>43</v>
      </c>
      <c r="C78" s="57">
        <v>8.8659957051277161E-2</v>
      </c>
      <c r="D78" s="57">
        <v>9.642491489648819E-2</v>
      </c>
      <c r="E78" s="57">
        <v>0.10254970192909239</v>
      </c>
      <c r="F78" s="57">
        <v>0.1072574853897095</v>
      </c>
      <c r="G78" s="57">
        <v>0.1109307110309601</v>
      </c>
      <c r="H78" s="57">
        <v>0.11405666172504431</v>
      </c>
      <c r="I78" s="57">
        <v>0.116277776658535</v>
      </c>
      <c r="J78" s="57">
        <v>0.1176795661449432</v>
      </c>
      <c r="K78" s="57">
        <v>0.1174846887588501</v>
      </c>
      <c r="L78" s="57">
        <v>0.1169367954134941</v>
      </c>
      <c r="M78" s="57">
        <v>0.1169629171490669</v>
      </c>
      <c r="N78" s="57">
        <v>0.1175295487046242</v>
      </c>
      <c r="O78" s="57">
        <v>0.1186854168772697</v>
      </c>
      <c r="P78" s="57">
        <v>0.120591513812542</v>
      </c>
      <c r="Q78" s="57">
        <v>0.1235439330339432</v>
      </c>
      <c r="R78" s="57">
        <v>0.12772840261459351</v>
      </c>
      <c r="S78" s="57">
        <v>0.13412691652774811</v>
      </c>
      <c r="T78" s="57">
        <v>0.1414257287979126</v>
      </c>
      <c r="U78" s="57">
        <v>0.14980228245258331</v>
      </c>
      <c r="V78" s="57">
        <v>0.1592530012130737</v>
      </c>
      <c r="W78" s="57">
        <v>0.1691098362207413</v>
      </c>
      <c r="X78" s="57">
        <v>0.17960506677627561</v>
      </c>
      <c r="Y78" s="57">
        <v>0.1910331845283508</v>
      </c>
      <c r="Z78" s="57">
        <v>0.2026729881763458</v>
      </c>
      <c r="AA78" s="57">
        <v>0.21461547911167139</v>
      </c>
      <c r="AB78" s="57">
        <v>0.22708997130393979</v>
      </c>
      <c r="AC78" s="57">
        <v>0.23996493220329279</v>
      </c>
      <c r="AD78" s="57">
        <v>3.903828133771392E-2</v>
      </c>
    </row>
    <row r="79" spans="1:30" s="57" customFormat="1" ht="12">
      <c r="A79" s="57" t="s">
        <v>160</v>
      </c>
      <c r="B79" s="57" t="s">
        <v>339</v>
      </c>
      <c r="C79" s="57">
        <v>8.1358541501685977E-4</v>
      </c>
      <c r="D79" s="57">
        <v>2.966661704704165E-3</v>
      </c>
      <c r="E79" s="57">
        <v>6.5186247229576111E-3</v>
      </c>
      <c r="F79" s="57">
        <v>1.192538999021053E-2</v>
      </c>
      <c r="G79" s="57">
        <v>2.009652741253376E-2</v>
      </c>
      <c r="H79" s="57">
        <v>2.9843606054782871E-2</v>
      </c>
      <c r="I79" s="57">
        <v>4.1044700890779502E-2</v>
      </c>
      <c r="J79" s="57">
        <v>6.634974479675293E-2</v>
      </c>
      <c r="K79" s="57">
        <v>0.12415635585784909</v>
      </c>
      <c r="L79" s="57">
        <v>0.1774292588233948</v>
      </c>
      <c r="M79" s="57">
        <v>0.2267463356256485</v>
      </c>
      <c r="N79" s="57">
        <v>0.27223855257034302</v>
      </c>
      <c r="O79" s="57">
        <v>0.31554591655731201</v>
      </c>
      <c r="P79" s="57">
        <v>0.35688075423240662</v>
      </c>
      <c r="Q79" s="57">
        <v>0.3958035409450531</v>
      </c>
      <c r="R79" s="57">
        <v>0.43265938758850098</v>
      </c>
      <c r="S79" s="57">
        <v>0.46864074468612671</v>
      </c>
      <c r="T79" s="57">
        <v>0.5018543004989624</v>
      </c>
      <c r="U79" s="57">
        <v>0.53282380104064941</v>
      </c>
      <c r="V79" s="57">
        <v>0.5606570839881897</v>
      </c>
      <c r="W79" s="57">
        <v>0.58648347854614258</v>
      </c>
      <c r="X79" s="57">
        <v>0.61015188694000244</v>
      </c>
      <c r="Y79" s="57">
        <v>0.63182550668716431</v>
      </c>
      <c r="Z79" s="57">
        <v>0.65145879983901978</v>
      </c>
      <c r="AA79" s="57">
        <v>0.66846030950546265</v>
      </c>
      <c r="AB79" s="57">
        <v>0.68415236473083496</v>
      </c>
      <c r="AC79" s="57">
        <v>0.69732517004013062</v>
      </c>
      <c r="AD79" s="57">
        <v>0.29660869688212271</v>
      </c>
    </row>
    <row r="80" spans="1:30" s="57" customFormat="1" ht="12">
      <c r="A80" s="57" t="s">
        <v>159</v>
      </c>
      <c r="B80" s="57" t="s">
        <v>901</v>
      </c>
      <c r="C80" s="57">
        <v>8.6180910468101501E-2</v>
      </c>
      <c r="D80" s="57">
        <v>0.1187429279088974</v>
      </c>
      <c r="E80" s="57">
        <v>0.1659415662288666</v>
      </c>
      <c r="F80" s="57">
        <v>0.22849635779857641</v>
      </c>
      <c r="G80" s="57">
        <v>0.30601242184638983</v>
      </c>
      <c r="H80" s="57">
        <v>0.3999553918838501</v>
      </c>
      <c r="I80" s="57">
        <v>0.51867049932479858</v>
      </c>
      <c r="J80" s="57">
        <v>0.64985013008117676</v>
      </c>
      <c r="K80" s="57">
        <v>0.80764788389205933</v>
      </c>
      <c r="L80" s="57">
        <v>0.97020566463470459</v>
      </c>
      <c r="M80" s="57">
        <v>1.1334866285324099</v>
      </c>
      <c r="N80" s="57">
        <v>1.2917346954345701</v>
      </c>
      <c r="O80" s="57">
        <v>1.4448162317276001</v>
      </c>
      <c r="P80" s="57">
        <v>1.592587351799011</v>
      </c>
      <c r="Q80" s="57">
        <v>1.732439398765564</v>
      </c>
      <c r="R80" s="57">
        <v>1.8638819456100459</v>
      </c>
      <c r="S80" s="57">
        <v>1.9867168664932251</v>
      </c>
      <c r="T80" s="57">
        <v>2.0999686717987061</v>
      </c>
      <c r="U80" s="57">
        <v>2.2028694152832031</v>
      </c>
      <c r="V80" s="57">
        <v>2.2947859764099121</v>
      </c>
      <c r="W80" s="57">
        <v>2.3762557506561279</v>
      </c>
      <c r="X80" s="57">
        <v>2.449222087860107</v>
      </c>
      <c r="Y80" s="57">
        <v>2.5155270099639888</v>
      </c>
      <c r="Z80" s="57">
        <v>2.5756773948669429</v>
      </c>
      <c r="AA80" s="57">
        <v>2.6280055046081539</v>
      </c>
      <c r="AB80" s="57">
        <v>2.674652099609375</v>
      </c>
      <c r="AC80" s="57">
        <v>2.7163681983947749</v>
      </c>
      <c r="AD80" s="57">
        <v>0.1419250458392016</v>
      </c>
    </row>
    <row r="81" spans="1:30" s="57" customFormat="1" ht="12">
      <c r="A81" s="57" t="s">
        <v>900</v>
      </c>
      <c r="B81" s="57" t="s">
        <v>899</v>
      </c>
      <c r="C81" s="57">
        <v>4.4336505234241493E-2</v>
      </c>
      <c r="D81" s="57">
        <v>6.6202118992805481E-2</v>
      </c>
      <c r="E81" s="57">
        <v>9.8492823541164398E-2</v>
      </c>
      <c r="F81" s="57">
        <v>0.14113438129425049</v>
      </c>
      <c r="G81" s="57">
        <v>0.19359360635280609</v>
      </c>
      <c r="H81" s="57">
        <v>0.25625696778297419</v>
      </c>
      <c r="I81" s="57">
        <v>0.33226886391639709</v>
      </c>
      <c r="J81" s="57">
        <v>0.40964445471763611</v>
      </c>
      <c r="K81" s="57">
        <v>0.49610635638237</v>
      </c>
      <c r="L81" s="57">
        <v>0.58273392915725708</v>
      </c>
      <c r="M81" s="57">
        <v>0.67127209901809692</v>
      </c>
      <c r="N81" s="57">
        <v>0.75774639844894409</v>
      </c>
      <c r="O81" s="57">
        <v>0.84255218505859375</v>
      </c>
      <c r="P81" s="57">
        <v>0.92561846971511841</v>
      </c>
      <c r="Q81" s="57">
        <v>1.0052987337112429</v>
      </c>
      <c r="R81" s="57">
        <v>1.0807181596755979</v>
      </c>
      <c r="S81" s="57">
        <v>1.151585578918457</v>
      </c>
      <c r="T81" s="57">
        <v>1.2174421548843379</v>
      </c>
      <c r="U81" s="57">
        <v>1.2775852680206301</v>
      </c>
      <c r="V81" s="57">
        <v>1.3319491147995</v>
      </c>
      <c r="W81" s="57">
        <v>1.3803144693374629</v>
      </c>
      <c r="X81" s="57">
        <v>1.423875570297241</v>
      </c>
      <c r="Y81" s="57">
        <v>1.4636996984481809</v>
      </c>
      <c r="Z81" s="57">
        <v>1.4997678995132451</v>
      </c>
      <c r="AA81" s="57">
        <v>1.5314886569976811</v>
      </c>
      <c r="AB81" s="57">
        <v>1.559816956520081</v>
      </c>
      <c r="AC81" s="57">
        <v>1.5851397514343259</v>
      </c>
      <c r="AD81" s="57">
        <v>0.14747317676300911</v>
      </c>
    </row>
    <row r="82" spans="1:30" s="57" customFormat="1" ht="12">
      <c r="A82" s="57" t="s">
        <v>898</v>
      </c>
      <c r="B82" s="57" t="s">
        <v>897</v>
      </c>
      <c r="C82" s="57">
        <v>1.8761700019240379E-2</v>
      </c>
      <c r="D82" s="57">
        <v>2.8120571747422218E-2</v>
      </c>
      <c r="E82" s="57">
        <v>4.2234569787979133E-2</v>
      </c>
      <c r="F82" s="57">
        <v>6.1641335487365723E-2</v>
      </c>
      <c r="G82" s="57">
        <v>8.6249828338623047E-2</v>
      </c>
      <c r="H82" s="57">
        <v>0.11704815179109571</v>
      </c>
      <c r="I82" s="57">
        <v>0.1593686640262604</v>
      </c>
      <c r="J82" s="57">
        <v>0.2129156440496445</v>
      </c>
      <c r="K82" s="57">
        <v>0.28401929140090942</v>
      </c>
      <c r="L82" s="57">
        <v>0.3597770631313324</v>
      </c>
      <c r="M82" s="57">
        <v>0.43437400460243231</v>
      </c>
      <c r="N82" s="57">
        <v>0.50603067874908447</v>
      </c>
      <c r="O82" s="57">
        <v>0.57409560680389404</v>
      </c>
      <c r="P82" s="57">
        <v>0.63856673240661621</v>
      </c>
      <c r="Q82" s="57">
        <v>0.69851553440093994</v>
      </c>
      <c r="R82" s="57">
        <v>0.75433725118637085</v>
      </c>
      <c r="S82" s="57">
        <v>0.80611300468444824</v>
      </c>
      <c r="T82" s="57">
        <v>0.85333007574081421</v>
      </c>
      <c r="U82" s="57">
        <v>0.89590376615524292</v>
      </c>
      <c r="V82" s="57">
        <v>0.93331247568130493</v>
      </c>
      <c r="W82" s="57">
        <v>0.96634590625762939</v>
      </c>
      <c r="X82" s="57">
        <v>0.99562585353851318</v>
      </c>
      <c r="Y82" s="57">
        <v>1.0219308137893679</v>
      </c>
      <c r="Z82" s="57">
        <v>1.045841336250305</v>
      </c>
      <c r="AA82" s="57">
        <v>1.0662785768508909</v>
      </c>
      <c r="AB82" s="57">
        <v>1.084418773651123</v>
      </c>
      <c r="AC82" s="57">
        <v>1.1006230115890501</v>
      </c>
      <c r="AD82" s="57">
        <v>0.1695373405135332</v>
      </c>
    </row>
    <row r="83" spans="1:30" s="57" customFormat="1" ht="12">
      <c r="A83" s="57" t="s">
        <v>896</v>
      </c>
      <c r="B83" s="57" t="s">
        <v>895</v>
      </c>
      <c r="C83" s="57">
        <v>2.308271266520023E-2</v>
      </c>
      <c r="D83" s="57">
        <v>2.4420231580734249E-2</v>
      </c>
      <c r="E83" s="57">
        <v>2.52141710370779E-2</v>
      </c>
      <c r="F83" s="57">
        <v>2.5720655918121341E-2</v>
      </c>
      <c r="G83" s="57">
        <v>2.6169015094637871E-2</v>
      </c>
      <c r="H83" s="57">
        <v>2.665027417242527E-2</v>
      </c>
      <c r="I83" s="57">
        <v>2.7032960206270221E-2</v>
      </c>
      <c r="J83" s="57">
        <v>2.7290025725960732E-2</v>
      </c>
      <c r="K83" s="57">
        <v>2.752223797142506E-2</v>
      </c>
      <c r="L83" s="57">
        <v>2.7694731950759891E-2</v>
      </c>
      <c r="M83" s="57">
        <v>2.7840433642268181E-2</v>
      </c>
      <c r="N83" s="57">
        <v>2.7957554906606671E-2</v>
      </c>
      <c r="O83" s="57">
        <v>2.816853858530521E-2</v>
      </c>
      <c r="P83" s="57">
        <v>2.8402170166373249E-2</v>
      </c>
      <c r="Q83" s="57">
        <v>2.8625177219510078E-2</v>
      </c>
      <c r="R83" s="57">
        <v>2.8826417401432991E-2</v>
      </c>
      <c r="S83" s="57">
        <v>2.9018335044383999E-2</v>
      </c>
      <c r="T83" s="57">
        <v>2.9196362942457199E-2</v>
      </c>
      <c r="U83" s="57">
        <v>2.9380433261394501E-2</v>
      </c>
      <c r="V83" s="57">
        <v>2.95243114233017E-2</v>
      </c>
      <c r="W83" s="57">
        <v>2.959521114826202E-2</v>
      </c>
      <c r="X83" s="57">
        <v>2.972058579325676E-2</v>
      </c>
      <c r="Y83" s="57">
        <v>2.9896445572376251E-2</v>
      </c>
      <c r="Z83" s="57">
        <v>3.0068174004554749E-2</v>
      </c>
      <c r="AA83" s="57">
        <v>3.0238347128033641E-2</v>
      </c>
      <c r="AB83" s="57">
        <v>3.041635267436504E-2</v>
      </c>
      <c r="AC83" s="57">
        <v>3.0605653300881389E-2</v>
      </c>
      <c r="AD83" s="57">
        <v>1.0909104742055529E-2</v>
      </c>
    </row>
    <row r="84" spans="1:30" s="59" customFormat="1" ht="12">
      <c r="A84" s="59" t="s">
        <v>158</v>
      </c>
      <c r="B84" s="59" t="s">
        <v>35</v>
      </c>
      <c r="C84" s="59">
        <v>28.97794151306152</v>
      </c>
      <c r="D84" s="59">
        <v>29.05241775512695</v>
      </c>
      <c r="E84" s="59">
        <v>28.919353485107418</v>
      </c>
      <c r="F84" s="59">
        <v>28.63570594787598</v>
      </c>
      <c r="G84" s="59">
        <v>28.48616790771484</v>
      </c>
      <c r="H84" s="59">
        <v>28.270366668701168</v>
      </c>
      <c r="I84" s="59">
        <v>27.96259880065918</v>
      </c>
      <c r="J84" s="59">
        <v>27.621644973754879</v>
      </c>
      <c r="K84" s="59">
        <v>27.21583366394043</v>
      </c>
      <c r="L84" s="59">
        <v>26.79709434509277</v>
      </c>
      <c r="M84" s="59">
        <v>26.428474426269531</v>
      </c>
      <c r="N84" s="59">
        <v>26.061710357666019</v>
      </c>
      <c r="O84" s="59">
        <v>25.68638801574707</v>
      </c>
      <c r="P84" s="59">
        <v>25.326009750366211</v>
      </c>
      <c r="Q84" s="59">
        <v>25.002084732055661</v>
      </c>
      <c r="R84" s="59">
        <v>24.69722747802734</v>
      </c>
      <c r="S84" s="59">
        <v>24.463420867919918</v>
      </c>
      <c r="T84" s="59">
        <v>24.242671966552731</v>
      </c>
      <c r="U84" s="59">
        <v>24.036893844604489</v>
      </c>
      <c r="V84" s="59">
        <v>23.886209487915039</v>
      </c>
      <c r="W84" s="59">
        <v>23.740823745727539</v>
      </c>
      <c r="X84" s="59">
        <v>23.644313812255859</v>
      </c>
      <c r="Y84" s="59">
        <v>23.562953948974609</v>
      </c>
      <c r="Z84" s="59">
        <v>23.53004264831543</v>
      </c>
      <c r="AA84" s="59">
        <v>23.45474815368652</v>
      </c>
      <c r="AB84" s="59">
        <v>23.446096420288089</v>
      </c>
      <c r="AC84" s="59">
        <v>23.461812973022461</v>
      </c>
      <c r="AD84" s="59">
        <v>-8.0886777601658633E-3</v>
      </c>
    </row>
    <row r="85" spans="1:30" s="57" customFormat="1" ht="12">
      <c r="A85" s="57" t="s">
        <v>157</v>
      </c>
      <c r="B85" s="57" t="s">
        <v>874</v>
      </c>
      <c r="C85" s="57">
        <v>0.12249266356229779</v>
      </c>
      <c r="D85" s="57">
        <v>0.16365258395671839</v>
      </c>
      <c r="E85" s="57">
        <v>0.21508501470088959</v>
      </c>
      <c r="F85" s="57">
        <v>0.28485164046287542</v>
      </c>
      <c r="G85" s="57">
        <v>0.3730238676071167</v>
      </c>
      <c r="H85" s="57">
        <v>0.47897258400917048</v>
      </c>
      <c r="I85" s="57">
        <v>0.5961804986000061</v>
      </c>
      <c r="J85" s="57">
        <v>0.72307819128036499</v>
      </c>
      <c r="K85" s="57">
        <v>0.84052133560180664</v>
      </c>
      <c r="L85" s="57">
        <v>0.97683793306350708</v>
      </c>
      <c r="M85" s="57">
        <v>1.099967956542969</v>
      </c>
      <c r="N85" s="57">
        <v>1.1985077857971189</v>
      </c>
      <c r="O85" s="57">
        <v>1.283477306365967</v>
      </c>
      <c r="P85" s="57">
        <v>1.340842127799988</v>
      </c>
      <c r="Q85" s="57">
        <v>1.412456631660461</v>
      </c>
      <c r="R85" s="57">
        <v>1.428654551506042</v>
      </c>
      <c r="S85" s="57">
        <v>1.4954278469085689</v>
      </c>
      <c r="T85" s="57">
        <v>1.577119112014771</v>
      </c>
      <c r="U85" s="57">
        <v>1.6509184837341311</v>
      </c>
      <c r="V85" s="57">
        <v>1.707858085632324</v>
      </c>
      <c r="W85" s="57">
        <v>1.7592165470123291</v>
      </c>
      <c r="X85" s="57">
        <v>1.7930805683135991</v>
      </c>
      <c r="Y85" s="57">
        <v>1.820859313011169</v>
      </c>
      <c r="Z85" s="57">
        <v>1.849840521812439</v>
      </c>
      <c r="AA85" s="57">
        <v>1.877936840057373</v>
      </c>
      <c r="AB85" s="57">
        <v>1.9054186344146731</v>
      </c>
      <c r="AC85" s="57">
        <v>1.914462804794312</v>
      </c>
      <c r="AD85" s="57">
        <v>0.11152861673500911</v>
      </c>
    </row>
    <row r="86" spans="1:30" s="57" customFormat="1" ht="12">
      <c r="A86" s="57" t="s">
        <v>894</v>
      </c>
      <c r="B86" s="57" t="s">
        <v>885</v>
      </c>
      <c r="C86" s="57">
        <v>2.3466789571102711E-4</v>
      </c>
      <c r="D86" s="57">
        <v>8.5390260210260749E-4</v>
      </c>
      <c r="E86" s="57">
        <v>1.902045449241996E-3</v>
      </c>
      <c r="F86" s="57">
        <v>3.5035479813814159E-3</v>
      </c>
      <c r="G86" s="57">
        <v>5.8739376254379749E-3</v>
      </c>
      <c r="H86" s="57">
        <v>8.7444167584180832E-3</v>
      </c>
      <c r="I86" s="57">
        <v>1.2031408958137041E-2</v>
      </c>
      <c r="J86" s="57">
        <v>1.9625471904873851E-2</v>
      </c>
      <c r="K86" s="57">
        <v>3.7057381123304367E-2</v>
      </c>
      <c r="L86" s="57">
        <v>5.4294094443321228E-2</v>
      </c>
      <c r="M86" s="57">
        <v>7.0428222417831421E-2</v>
      </c>
      <c r="N86" s="57">
        <v>8.5952676832675934E-2</v>
      </c>
      <c r="O86" s="57">
        <v>0.1002917736768723</v>
      </c>
      <c r="P86" s="57">
        <v>0.11284315586090091</v>
      </c>
      <c r="Q86" s="57">
        <v>0.1247776970267296</v>
      </c>
      <c r="R86" s="57">
        <v>0.1362190097570419</v>
      </c>
      <c r="S86" s="57">
        <v>0.1475144028663635</v>
      </c>
      <c r="T86" s="57">
        <v>0.15827943384647369</v>
      </c>
      <c r="U86" s="57">
        <v>0.16785682737827301</v>
      </c>
      <c r="V86" s="57">
        <v>0.1767262667417526</v>
      </c>
      <c r="W86" s="57">
        <v>0.1850034296512604</v>
      </c>
      <c r="X86" s="57">
        <v>0.19246342778205869</v>
      </c>
      <c r="Y86" s="57">
        <v>0.1987736374139786</v>
      </c>
      <c r="Z86" s="57">
        <v>0.20378677546978</v>
      </c>
      <c r="AA86" s="57">
        <v>0.20916575193405151</v>
      </c>
      <c r="AB86" s="57">
        <v>0.21183404326438901</v>
      </c>
      <c r="AC86" s="57">
        <v>0.21626019477844241</v>
      </c>
      <c r="AD86" s="57">
        <v>0.30022978961311081</v>
      </c>
    </row>
    <row r="87" spans="1:30" s="59" customFormat="1" ht="12">
      <c r="A87" s="59" t="s">
        <v>156</v>
      </c>
      <c r="B87" s="59" t="s">
        <v>36</v>
      </c>
      <c r="C87" s="59">
        <v>29.100667953491211</v>
      </c>
      <c r="D87" s="59">
        <v>29.216924667358398</v>
      </c>
      <c r="E87" s="59">
        <v>29.13633918762207</v>
      </c>
      <c r="F87" s="59">
        <v>28.9240608215332</v>
      </c>
      <c r="G87" s="59">
        <v>28.865066528320309</v>
      </c>
      <c r="H87" s="59">
        <v>28.758085250854489</v>
      </c>
      <c r="I87" s="59">
        <v>28.570810317993161</v>
      </c>
      <c r="J87" s="59">
        <v>28.364347457885739</v>
      </c>
      <c r="K87" s="59">
        <v>28.093412399291989</v>
      </c>
      <c r="L87" s="59">
        <v>27.828226089477539</v>
      </c>
      <c r="M87" s="59">
        <v>27.598871231079102</v>
      </c>
      <c r="N87" s="59">
        <v>27.346170425415039</v>
      </c>
      <c r="O87" s="59">
        <v>27.070158004760739</v>
      </c>
      <c r="P87" s="59">
        <v>26.779693603515621</v>
      </c>
      <c r="Q87" s="59">
        <v>26.5393180847168</v>
      </c>
      <c r="R87" s="59">
        <v>26.262100219726559</v>
      </c>
      <c r="S87" s="59">
        <v>26.106363296508789</v>
      </c>
      <c r="T87" s="59">
        <v>25.978071212768551</v>
      </c>
      <c r="U87" s="59">
        <v>25.855669021606449</v>
      </c>
      <c r="V87" s="59">
        <v>25.770792007446289</v>
      </c>
      <c r="W87" s="59">
        <v>25.685043334960941</v>
      </c>
      <c r="X87" s="59">
        <v>25.62985801696777</v>
      </c>
      <c r="Y87" s="59">
        <v>25.582588195800781</v>
      </c>
      <c r="Z87" s="59">
        <v>25.583669662475589</v>
      </c>
      <c r="AA87" s="59">
        <v>25.541851043701168</v>
      </c>
      <c r="AB87" s="59">
        <v>25.563348770141602</v>
      </c>
      <c r="AC87" s="59">
        <v>25.592536926269531</v>
      </c>
      <c r="AD87" s="59">
        <v>-4.9285969102811364E-3</v>
      </c>
    </row>
    <row r="88" spans="1:30" s="57" customFormat="1" ht="12"/>
    <row r="89" spans="1:30" s="59" customFormat="1" ht="12">
      <c r="B89" s="59" t="s">
        <v>893</v>
      </c>
    </row>
    <row r="90" spans="1:30" s="59" customFormat="1" ht="12">
      <c r="A90" s="59" t="s">
        <v>155</v>
      </c>
      <c r="B90" s="59" t="s">
        <v>36</v>
      </c>
      <c r="C90" s="59">
        <v>-0.74169135093688965</v>
      </c>
      <c r="D90" s="59">
        <v>-0.53466761112213135</v>
      </c>
      <c r="E90" s="59">
        <v>-0.40727525949478149</v>
      </c>
      <c r="F90" s="59">
        <v>-0.28057140111923218</v>
      </c>
      <c r="G90" s="59">
        <v>-0.2766774594783783</v>
      </c>
      <c r="H90" s="59">
        <v>-0.27186590433120728</v>
      </c>
      <c r="I90" s="59">
        <v>-0.26572257280349731</v>
      </c>
      <c r="J90" s="59">
        <v>-0.25930392742156982</v>
      </c>
      <c r="K90" s="59">
        <v>-0.25118327140808111</v>
      </c>
      <c r="L90" s="59">
        <v>-0.24310533702373499</v>
      </c>
      <c r="M90" s="59">
        <v>-0.23551230132579801</v>
      </c>
      <c r="N90" s="59">
        <v>-0.22800976037979129</v>
      </c>
      <c r="O90" s="59">
        <v>-0.2204338610172272</v>
      </c>
      <c r="P90" s="59">
        <v>-0.21311578154563901</v>
      </c>
      <c r="Q90" s="59">
        <v>-0.2064045965671539</v>
      </c>
      <c r="R90" s="59">
        <v>-0.1999973654747009</v>
      </c>
      <c r="S90" s="59">
        <v>-0.1944220960140228</v>
      </c>
      <c r="T90" s="59">
        <v>-0.18925034999847409</v>
      </c>
      <c r="U90" s="59">
        <v>-0.18430341780185699</v>
      </c>
      <c r="V90" s="59">
        <v>-0.18026795983314511</v>
      </c>
      <c r="W90" s="59">
        <v>-0.1763363778591156</v>
      </c>
      <c r="X90" s="59">
        <v>-0.1731994450092316</v>
      </c>
      <c r="Y90" s="59">
        <v>-0.17037415504455569</v>
      </c>
      <c r="Z90" s="59">
        <v>-0.1681795418262482</v>
      </c>
      <c r="AA90" s="59">
        <v>-0.1655811071395874</v>
      </c>
      <c r="AB90" s="59">
        <v>-0.16389359533786771</v>
      </c>
      <c r="AC90" s="59">
        <v>-0.1625433266162872</v>
      </c>
      <c r="AD90" s="59">
        <v>-5.6712511321915793E-2</v>
      </c>
    </row>
    <row r="91" spans="1:30" s="57" customFormat="1" ht="12"/>
    <row r="92" spans="1:30" s="59" customFormat="1" ht="12">
      <c r="B92" s="59" t="s">
        <v>44</v>
      </c>
    </row>
    <row r="93" spans="1:30" s="57" customFormat="1" ht="12">
      <c r="A93" s="57" t="s">
        <v>154</v>
      </c>
      <c r="B93" s="57" t="s">
        <v>892</v>
      </c>
      <c r="C93" s="57">
        <v>4.2096409797668457</v>
      </c>
      <c r="D93" s="57">
        <v>4.3111634254455566</v>
      </c>
      <c r="E93" s="57">
        <v>4.3084650039672852</v>
      </c>
      <c r="F93" s="57">
        <v>4.3140568733215332</v>
      </c>
      <c r="G93" s="57">
        <v>4.3211655616760254</v>
      </c>
      <c r="H93" s="57">
        <v>4.326115608215332</v>
      </c>
      <c r="I93" s="57">
        <v>4.3287339210510254</v>
      </c>
      <c r="J93" s="57">
        <v>4.3287792205810547</v>
      </c>
      <c r="K93" s="57">
        <v>4.3288173675537109</v>
      </c>
      <c r="L93" s="57">
        <v>4.3287091255187988</v>
      </c>
      <c r="M93" s="57">
        <v>4.323857307434082</v>
      </c>
      <c r="N93" s="57">
        <v>4.319674015045166</v>
      </c>
      <c r="O93" s="57">
        <v>4.3178515434265137</v>
      </c>
      <c r="P93" s="57">
        <v>4.3137354850769043</v>
      </c>
      <c r="Q93" s="57">
        <v>4.3446488380432129</v>
      </c>
      <c r="R93" s="57">
        <v>4.4146876335144043</v>
      </c>
      <c r="S93" s="57">
        <v>4.4915561676025391</v>
      </c>
      <c r="T93" s="57">
        <v>4.5537505149841309</v>
      </c>
      <c r="U93" s="57">
        <v>4.6185212135314941</v>
      </c>
      <c r="V93" s="57">
        <v>4.6648831367492676</v>
      </c>
      <c r="W93" s="57">
        <v>4.6391997337341309</v>
      </c>
      <c r="X93" s="57">
        <v>4.6024594306945801</v>
      </c>
      <c r="Y93" s="57">
        <v>4.6438021659851074</v>
      </c>
      <c r="Z93" s="57">
        <v>4.7198486328125</v>
      </c>
      <c r="AA93" s="57">
        <v>4.776085376739502</v>
      </c>
      <c r="AB93" s="57">
        <v>4.752143383026123</v>
      </c>
      <c r="AC93" s="57">
        <v>4.72686767578125</v>
      </c>
      <c r="AD93" s="57">
        <v>4.4670782434657053E-3</v>
      </c>
    </row>
    <row r="94" spans="1:30" s="57" customFormat="1" ht="12">
      <c r="A94" s="57" t="s">
        <v>153</v>
      </c>
      <c r="B94" s="57" t="s">
        <v>870</v>
      </c>
      <c r="C94" s="57">
        <v>16.513547897338871</v>
      </c>
      <c r="D94" s="57">
        <v>16.489156723022461</v>
      </c>
      <c r="E94" s="57">
        <v>16.473249435424801</v>
      </c>
      <c r="F94" s="57">
        <v>16.36416053771973</v>
      </c>
      <c r="G94" s="57">
        <v>16.130832672119141</v>
      </c>
      <c r="H94" s="57">
        <v>15.836447715759279</v>
      </c>
      <c r="I94" s="57">
        <v>15.46235942840576</v>
      </c>
      <c r="J94" s="57">
        <v>15.086966514587401</v>
      </c>
      <c r="K94" s="57">
        <v>14.63519287109375</v>
      </c>
      <c r="L94" s="57">
        <v>14.17400550842285</v>
      </c>
      <c r="M94" s="57">
        <v>13.730399131774901</v>
      </c>
      <c r="N94" s="57">
        <v>13.285721778869631</v>
      </c>
      <c r="O94" s="57">
        <v>12.82179164886475</v>
      </c>
      <c r="P94" s="57">
        <v>12.365025520324711</v>
      </c>
      <c r="Q94" s="57">
        <v>11.94491386413574</v>
      </c>
      <c r="R94" s="57">
        <v>11.546366691589361</v>
      </c>
      <c r="S94" s="57">
        <v>11.193057060241699</v>
      </c>
      <c r="T94" s="57">
        <v>10.87022495269775</v>
      </c>
      <c r="U94" s="57">
        <v>10.55291175842285</v>
      </c>
      <c r="V94" s="57">
        <v>10.300355911254879</v>
      </c>
      <c r="W94" s="57">
        <v>10.04917621612549</v>
      </c>
      <c r="X94" s="57">
        <v>9.8499565124511719</v>
      </c>
      <c r="Y94" s="57">
        <v>9.6650934219360352</v>
      </c>
      <c r="Z94" s="57">
        <v>9.522099494934082</v>
      </c>
      <c r="AA94" s="57">
        <v>9.3479118347167969</v>
      </c>
      <c r="AB94" s="57">
        <v>9.236292839050293</v>
      </c>
      <c r="AC94" s="57">
        <v>9.1515054702758789</v>
      </c>
      <c r="AD94" s="57">
        <v>-2.2446652063636271E-2</v>
      </c>
    </row>
    <row r="95" spans="1:30" s="57" customFormat="1" ht="12">
      <c r="A95" s="57" t="s">
        <v>152</v>
      </c>
      <c r="B95" s="57" t="s">
        <v>869</v>
      </c>
      <c r="C95" s="57">
        <v>3.7425877526402469E-3</v>
      </c>
      <c r="D95" s="57">
        <v>3.4678115043789148E-3</v>
      </c>
      <c r="E95" s="57">
        <v>3.0934263486415152E-3</v>
      </c>
      <c r="F95" s="57">
        <v>2.8972823638468981E-3</v>
      </c>
      <c r="G95" s="57">
        <v>2.8112770523875952E-3</v>
      </c>
      <c r="H95" s="57">
        <v>2.913864329457283E-3</v>
      </c>
      <c r="I95" s="57">
        <v>2.762168413028121E-3</v>
      </c>
      <c r="J95" s="57">
        <v>2.551546785980463E-3</v>
      </c>
      <c r="K95" s="57">
        <v>2.3751268163323398E-3</v>
      </c>
      <c r="L95" s="57">
        <v>2.2268316242843871E-3</v>
      </c>
      <c r="M95" s="57">
        <v>2.1092270035296679E-3</v>
      </c>
      <c r="N95" s="57">
        <v>1.9843459594994779E-3</v>
      </c>
      <c r="O95" s="57">
        <v>1.8585056532174351E-3</v>
      </c>
      <c r="P95" s="57">
        <v>1.764363725669682E-3</v>
      </c>
      <c r="Q95" s="57">
        <v>1.6660740366205571E-3</v>
      </c>
      <c r="R95" s="57">
        <v>1.5909038484096529E-3</v>
      </c>
      <c r="S95" s="57">
        <v>1.554937101900578E-3</v>
      </c>
      <c r="T95" s="57">
        <v>1.5218978514894841E-3</v>
      </c>
      <c r="U95" s="57">
        <v>1.4945466537028549E-3</v>
      </c>
      <c r="V95" s="57">
        <v>1.480034436099231E-3</v>
      </c>
      <c r="W95" s="57">
        <v>1.5016592806205149E-3</v>
      </c>
      <c r="X95" s="57">
        <v>1.4627939090132709E-3</v>
      </c>
      <c r="Y95" s="57">
        <v>1.459339051507413E-3</v>
      </c>
      <c r="Z95" s="57">
        <v>1.4924098504707219E-3</v>
      </c>
      <c r="AA95" s="57">
        <v>1.487750909291208E-3</v>
      </c>
      <c r="AB95" s="57">
        <v>1.488496083766222E-3</v>
      </c>
      <c r="AC95" s="57">
        <v>1.480470760725439E-3</v>
      </c>
      <c r="AD95" s="57">
        <v>-3.504121750410949E-2</v>
      </c>
    </row>
    <row r="96" spans="1:30" s="57" customFormat="1" ht="12">
      <c r="A96" s="57" t="s">
        <v>151</v>
      </c>
      <c r="B96" s="57" t="s">
        <v>868</v>
      </c>
      <c r="C96" s="57">
        <v>3.520226001739502</v>
      </c>
      <c r="D96" s="57">
        <v>3.573042631149292</v>
      </c>
      <c r="E96" s="57">
        <v>3.5801641941070561</v>
      </c>
      <c r="F96" s="57">
        <v>3.5942847728729248</v>
      </c>
      <c r="G96" s="57">
        <v>3.6221036911010742</v>
      </c>
      <c r="H96" s="57">
        <v>3.6564161777496338</v>
      </c>
      <c r="I96" s="57">
        <v>3.6863512992858891</v>
      </c>
      <c r="J96" s="57">
        <v>3.7068746089935298</v>
      </c>
      <c r="K96" s="57">
        <v>3.7311944961547852</v>
      </c>
      <c r="L96" s="57">
        <v>3.7550826072692871</v>
      </c>
      <c r="M96" s="57">
        <v>3.779160737991333</v>
      </c>
      <c r="N96" s="57">
        <v>3.8123922348022461</v>
      </c>
      <c r="O96" s="57">
        <v>3.8444945812225342</v>
      </c>
      <c r="P96" s="57">
        <v>3.8807535171508789</v>
      </c>
      <c r="Q96" s="57">
        <v>3.919277429580688</v>
      </c>
      <c r="R96" s="57">
        <v>3.9593791961669922</v>
      </c>
      <c r="S96" s="57">
        <v>4.0022993087768546</v>
      </c>
      <c r="T96" s="57">
        <v>4.0409784317016602</v>
      </c>
      <c r="U96" s="57">
        <v>4.0819978713989258</v>
      </c>
      <c r="V96" s="57">
        <v>4.1200876235961914</v>
      </c>
      <c r="W96" s="57">
        <v>4.1585750579833984</v>
      </c>
      <c r="X96" s="57">
        <v>4.1959347724914551</v>
      </c>
      <c r="Y96" s="57">
        <v>4.2343649864196777</v>
      </c>
      <c r="Z96" s="57">
        <v>4.2727932929992676</v>
      </c>
      <c r="AA96" s="57">
        <v>4.3107624053955078</v>
      </c>
      <c r="AB96" s="57">
        <v>4.3497567176818848</v>
      </c>
      <c r="AC96" s="57">
        <v>4.3883986473083496</v>
      </c>
      <c r="AD96" s="57">
        <v>8.5144742671054985E-3</v>
      </c>
    </row>
    <row r="97" spans="1:30" s="57" customFormat="1" ht="12">
      <c r="A97" s="57" t="s">
        <v>150</v>
      </c>
      <c r="B97" s="57" t="s">
        <v>867</v>
      </c>
      <c r="C97" s="57">
        <v>3.1892000697553162E-3</v>
      </c>
      <c r="D97" s="57">
        <v>2.7505999896675348E-3</v>
      </c>
      <c r="E97" s="57">
        <v>4.1711251251399517E-3</v>
      </c>
      <c r="F97" s="57">
        <v>4.187955055385828E-3</v>
      </c>
      <c r="G97" s="57">
        <v>4.0476950816810131E-3</v>
      </c>
      <c r="H97" s="57">
        <v>3.5846882965415721E-3</v>
      </c>
      <c r="I97" s="57">
        <v>3.192503703758121E-3</v>
      </c>
      <c r="J97" s="57">
        <v>3.1210891902446751E-3</v>
      </c>
      <c r="K97" s="57">
        <v>3.1530486885458231E-3</v>
      </c>
      <c r="L97" s="57">
        <v>2.978490199893713E-3</v>
      </c>
      <c r="M97" s="57">
        <v>2.9064642731100321E-3</v>
      </c>
      <c r="N97" s="57">
        <v>2.793609164655209E-3</v>
      </c>
      <c r="O97" s="57">
        <v>2.7606941293925051E-3</v>
      </c>
      <c r="P97" s="57">
        <v>2.6236260309815411E-3</v>
      </c>
      <c r="Q97" s="57">
        <v>2.5183379184454679E-3</v>
      </c>
      <c r="R97" s="57">
        <v>2.4647032842040062E-3</v>
      </c>
      <c r="S97" s="57">
        <v>2.362868981435895E-3</v>
      </c>
      <c r="T97" s="57">
        <v>2.23004980944097E-3</v>
      </c>
      <c r="U97" s="57">
        <v>2.1127793006598949E-3</v>
      </c>
      <c r="V97" s="57">
        <v>1.9758208654820919E-3</v>
      </c>
      <c r="W97" s="57">
        <v>1.7758964095264671E-3</v>
      </c>
      <c r="X97" s="57">
        <v>1.7954227514564991E-3</v>
      </c>
      <c r="Y97" s="57">
        <v>1.7608900088816879E-3</v>
      </c>
      <c r="Z97" s="57">
        <v>1.7501722322776909E-3</v>
      </c>
      <c r="AA97" s="57">
        <v>1.7577323596924539E-3</v>
      </c>
      <c r="AB97" s="57">
        <v>1.7368305707350369E-3</v>
      </c>
      <c r="AC97" s="57">
        <v>1.6976330662146211E-3</v>
      </c>
      <c r="AD97" s="57">
        <v>-2.3959650943930599E-2</v>
      </c>
    </row>
    <row r="98" spans="1:30" s="57" customFormat="1" ht="12">
      <c r="A98" s="57" t="s">
        <v>149</v>
      </c>
      <c r="B98" s="57" t="s">
        <v>359</v>
      </c>
      <c r="C98" s="57">
        <v>8.6236724853515625</v>
      </c>
      <c r="D98" s="57">
        <v>8.9305171966552734</v>
      </c>
      <c r="E98" s="57">
        <v>8.8767366409301758</v>
      </c>
      <c r="F98" s="57">
        <v>8.7784461975097656</v>
      </c>
      <c r="G98" s="57">
        <v>8.7171506881713867</v>
      </c>
      <c r="H98" s="57">
        <v>8.646449089050293</v>
      </c>
      <c r="I98" s="57">
        <v>8.5424003601074219</v>
      </c>
      <c r="J98" s="57">
        <v>8.411320686340332</v>
      </c>
      <c r="K98" s="57">
        <v>8.2117528915405273</v>
      </c>
      <c r="L98" s="57">
        <v>8.0217676162719727</v>
      </c>
      <c r="M98" s="57">
        <v>7.8565511703491211</v>
      </c>
      <c r="N98" s="57">
        <v>7.7030472755432129</v>
      </c>
      <c r="O98" s="57">
        <v>7.5685243606567383</v>
      </c>
      <c r="P98" s="57">
        <v>7.4452023506164551</v>
      </c>
      <c r="Q98" s="57">
        <v>7.3344612121582031</v>
      </c>
      <c r="R98" s="57">
        <v>7.224153995513916</v>
      </c>
      <c r="S98" s="57">
        <v>7.1369767189025879</v>
      </c>
      <c r="T98" s="57">
        <v>7.0479192733764648</v>
      </c>
      <c r="U98" s="57">
        <v>6.9749846458435059</v>
      </c>
      <c r="V98" s="57">
        <v>6.9078383445739746</v>
      </c>
      <c r="W98" s="57">
        <v>6.8489255905151367</v>
      </c>
      <c r="X98" s="57">
        <v>6.8061389923095703</v>
      </c>
      <c r="Y98" s="57">
        <v>6.7782464027404794</v>
      </c>
      <c r="Z98" s="57">
        <v>6.7588915824890137</v>
      </c>
      <c r="AA98" s="57">
        <v>6.7391815185546884</v>
      </c>
      <c r="AB98" s="57">
        <v>6.7307229042053223</v>
      </c>
      <c r="AC98" s="57">
        <v>6.7191991806030273</v>
      </c>
      <c r="AD98" s="57">
        <v>-9.5518598705658375E-3</v>
      </c>
    </row>
    <row r="99" spans="1:30" s="57" customFormat="1" ht="12">
      <c r="A99" s="57" t="s">
        <v>148</v>
      </c>
      <c r="B99" s="57" t="s">
        <v>9</v>
      </c>
      <c r="C99" s="57">
        <v>0.59541434049606323</v>
      </c>
      <c r="D99" s="57">
        <v>0.55826324224472046</v>
      </c>
      <c r="E99" s="57">
        <v>0.55419266223907471</v>
      </c>
      <c r="F99" s="57">
        <v>0.56206214427947998</v>
      </c>
      <c r="G99" s="57">
        <v>0.56712996959686279</v>
      </c>
      <c r="H99" s="57">
        <v>0.57410848140716553</v>
      </c>
      <c r="I99" s="57">
        <v>0.58125579357147217</v>
      </c>
      <c r="J99" s="57">
        <v>0.58689999580383301</v>
      </c>
      <c r="K99" s="57">
        <v>0.59149885177612305</v>
      </c>
      <c r="L99" s="57">
        <v>0.59510761499404907</v>
      </c>
      <c r="M99" s="57">
        <v>0.60128092765808105</v>
      </c>
      <c r="N99" s="57">
        <v>0.60652059316635132</v>
      </c>
      <c r="O99" s="57">
        <v>0.61058235168457031</v>
      </c>
      <c r="P99" s="57">
        <v>0.61611920595169067</v>
      </c>
      <c r="Q99" s="57">
        <v>0.61977815628051758</v>
      </c>
      <c r="R99" s="57">
        <v>0.62491077184677124</v>
      </c>
      <c r="S99" s="57">
        <v>0.62956887483596802</v>
      </c>
      <c r="T99" s="57">
        <v>0.63351935148239136</v>
      </c>
      <c r="U99" s="57">
        <v>0.63771045207977295</v>
      </c>
      <c r="V99" s="57">
        <v>0.64159905910491943</v>
      </c>
      <c r="W99" s="57">
        <v>0.6489638090133667</v>
      </c>
      <c r="X99" s="57">
        <v>0.65237855911254883</v>
      </c>
      <c r="Y99" s="57">
        <v>0.65529346466064453</v>
      </c>
      <c r="Z99" s="57">
        <v>0.66009652614593506</v>
      </c>
      <c r="AA99" s="57">
        <v>0.66404944658279419</v>
      </c>
      <c r="AB99" s="57">
        <v>0.66743248701095581</v>
      </c>
      <c r="AC99" s="57">
        <v>0.66905802488327026</v>
      </c>
      <c r="AD99" s="57">
        <v>4.49519847272839E-3</v>
      </c>
    </row>
    <row r="100" spans="1:30" s="57" customFormat="1" ht="12">
      <c r="A100" s="57" t="s">
        <v>147</v>
      </c>
      <c r="B100" s="57" t="s">
        <v>38</v>
      </c>
      <c r="C100" s="57">
        <v>0.39052528142929083</v>
      </c>
      <c r="D100" s="57">
        <v>0.35500001907348627</v>
      </c>
      <c r="E100" s="57">
        <v>0.55000001192092896</v>
      </c>
      <c r="F100" s="57">
        <v>0.55000001192092896</v>
      </c>
      <c r="G100" s="57">
        <v>0.55000001192092896</v>
      </c>
      <c r="H100" s="57">
        <v>0.55000001192092896</v>
      </c>
      <c r="I100" s="57">
        <v>0.55000001192092896</v>
      </c>
      <c r="J100" s="57">
        <v>0.55000001192092896</v>
      </c>
      <c r="K100" s="57">
        <v>0.55000001192092896</v>
      </c>
      <c r="L100" s="57">
        <v>0.55000001192092896</v>
      </c>
      <c r="M100" s="57">
        <v>0.55000001192092896</v>
      </c>
      <c r="N100" s="57">
        <v>0.55000001192092896</v>
      </c>
      <c r="O100" s="57">
        <v>0.55000001192092896</v>
      </c>
      <c r="P100" s="57">
        <v>0.55000001192092896</v>
      </c>
      <c r="Q100" s="57">
        <v>0.55000001192092896</v>
      </c>
      <c r="R100" s="57">
        <v>0.55000001192092896</v>
      </c>
      <c r="S100" s="57">
        <v>0.55000001192092896</v>
      </c>
      <c r="T100" s="57">
        <v>0.55000001192092896</v>
      </c>
      <c r="U100" s="57">
        <v>0.55000001192092896</v>
      </c>
      <c r="V100" s="57">
        <v>0.55000001192092896</v>
      </c>
      <c r="W100" s="57">
        <v>0.69558024406433105</v>
      </c>
      <c r="X100" s="57">
        <v>0.84116041660308838</v>
      </c>
      <c r="Y100" s="57">
        <v>0.84116041660308838</v>
      </c>
      <c r="Z100" s="57">
        <v>0.84116041660308838</v>
      </c>
      <c r="AA100" s="57">
        <v>0.84116041660308838</v>
      </c>
      <c r="AB100" s="57">
        <v>0.96409487724304199</v>
      </c>
      <c r="AC100" s="57">
        <v>1.087029337882996</v>
      </c>
      <c r="AD100" s="57">
        <v>4.0158917187799181E-2</v>
      </c>
    </row>
    <row r="101" spans="1:30" s="57" customFormat="1" ht="12">
      <c r="A101" s="57" t="s">
        <v>146</v>
      </c>
      <c r="B101" s="57" t="s">
        <v>361</v>
      </c>
      <c r="C101" s="57">
        <v>3.2295768260955811</v>
      </c>
      <c r="D101" s="57">
        <v>3.2699894905090332</v>
      </c>
      <c r="E101" s="57">
        <v>3.2308781147003169</v>
      </c>
      <c r="F101" s="57">
        <v>3.2593996524810791</v>
      </c>
      <c r="G101" s="57">
        <v>3.305429220199585</v>
      </c>
      <c r="H101" s="57">
        <v>3.2972121238708501</v>
      </c>
      <c r="I101" s="57">
        <v>3.3317034244537349</v>
      </c>
      <c r="J101" s="57">
        <v>3.349230289459229</v>
      </c>
      <c r="K101" s="57">
        <v>3.3486113548278809</v>
      </c>
      <c r="L101" s="57">
        <v>3.3352198600769039</v>
      </c>
      <c r="M101" s="57">
        <v>3.348197460174561</v>
      </c>
      <c r="N101" s="57">
        <v>3.3464686870574951</v>
      </c>
      <c r="O101" s="57">
        <v>3.3605484962463379</v>
      </c>
      <c r="P101" s="57">
        <v>3.3651890754699711</v>
      </c>
      <c r="Q101" s="57">
        <v>3.3656351566314702</v>
      </c>
      <c r="R101" s="57">
        <v>3.3761181831359859</v>
      </c>
      <c r="S101" s="57">
        <v>3.393628835678101</v>
      </c>
      <c r="T101" s="57">
        <v>3.401669979095459</v>
      </c>
      <c r="U101" s="57">
        <v>3.3904709815978999</v>
      </c>
      <c r="V101" s="57">
        <v>3.4068043231964111</v>
      </c>
      <c r="W101" s="57">
        <v>3.406962633132935</v>
      </c>
      <c r="X101" s="57">
        <v>3.4061322212219238</v>
      </c>
      <c r="Y101" s="57">
        <v>3.4185538291931148</v>
      </c>
      <c r="Z101" s="57">
        <v>3.437010526657104</v>
      </c>
      <c r="AA101" s="57">
        <v>3.4370911121368408</v>
      </c>
      <c r="AB101" s="57">
        <v>3.4337615966796879</v>
      </c>
      <c r="AC101" s="57">
        <v>3.4202461242675781</v>
      </c>
      <c r="AD101" s="57">
        <v>2.2086431432730702E-3</v>
      </c>
    </row>
    <row r="102" spans="1:30" s="57" customFormat="1" ht="12">
      <c r="A102" s="57" t="s">
        <v>145</v>
      </c>
      <c r="B102" s="57" t="s">
        <v>34</v>
      </c>
      <c r="C102" s="57">
        <v>37.085792541503913</v>
      </c>
      <c r="D102" s="57">
        <v>37.489883422851563</v>
      </c>
      <c r="E102" s="57">
        <v>37.577854156494141</v>
      </c>
      <c r="F102" s="57">
        <v>37.426597595214837</v>
      </c>
      <c r="G102" s="57">
        <v>37.217857360839837</v>
      </c>
      <c r="H102" s="57">
        <v>36.890331268310547</v>
      </c>
      <c r="I102" s="57">
        <v>36.485996246337891</v>
      </c>
      <c r="J102" s="57">
        <v>36.023193359375</v>
      </c>
      <c r="K102" s="57">
        <v>35.400218963623047</v>
      </c>
      <c r="L102" s="57">
        <v>34.762870788574219</v>
      </c>
      <c r="M102" s="57">
        <v>34.192352294921882</v>
      </c>
      <c r="N102" s="57">
        <v>33.626617431640618</v>
      </c>
      <c r="O102" s="57">
        <v>33.076553344726563</v>
      </c>
      <c r="P102" s="57">
        <v>32.538646697998047</v>
      </c>
      <c r="Q102" s="57">
        <v>32.081233978271477</v>
      </c>
      <c r="R102" s="57">
        <v>31.698080062866211</v>
      </c>
      <c r="S102" s="57">
        <v>31.399448394775391</v>
      </c>
      <c r="T102" s="57">
        <v>31.10029220581055</v>
      </c>
      <c r="U102" s="57">
        <v>30.808708190917969</v>
      </c>
      <c r="V102" s="57">
        <v>30.59354400634766</v>
      </c>
      <c r="W102" s="57">
        <v>30.44915771484375</v>
      </c>
      <c r="X102" s="57">
        <v>30.355955123901371</v>
      </c>
      <c r="Y102" s="57">
        <v>30.238275527954102</v>
      </c>
      <c r="Z102" s="57">
        <v>30.213649749755859</v>
      </c>
      <c r="AA102" s="57">
        <v>30.118000030517582</v>
      </c>
      <c r="AB102" s="57">
        <v>30.135940551757809</v>
      </c>
      <c r="AC102" s="57">
        <v>30.163999557495121</v>
      </c>
      <c r="AD102" s="57">
        <v>-7.9140866421014699E-3</v>
      </c>
    </row>
    <row r="103" spans="1:30" s="57" customFormat="1" ht="12">
      <c r="A103" s="57" t="s">
        <v>144</v>
      </c>
      <c r="B103" s="57" t="s">
        <v>5</v>
      </c>
      <c r="C103" s="57">
        <v>15.922084808349609</v>
      </c>
      <c r="D103" s="57">
        <v>16.589267730712891</v>
      </c>
      <c r="E103" s="57">
        <v>16.43365478515625</v>
      </c>
      <c r="F103" s="57">
        <v>16.467926025390621</v>
      </c>
      <c r="G103" s="57">
        <v>16.47663497924805</v>
      </c>
      <c r="H103" s="57">
        <v>16.485569000244141</v>
      </c>
      <c r="I103" s="57">
        <v>16.473749160766602</v>
      </c>
      <c r="J103" s="57">
        <v>16.47230339050293</v>
      </c>
      <c r="K103" s="57">
        <v>16.420673370361332</v>
      </c>
      <c r="L103" s="57">
        <v>16.3310546875</v>
      </c>
      <c r="M103" s="57">
        <v>16.244268417358398</v>
      </c>
      <c r="N103" s="57">
        <v>16.183437347412109</v>
      </c>
      <c r="O103" s="57">
        <v>16.15516471862793</v>
      </c>
      <c r="P103" s="57">
        <v>16.150697708129879</v>
      </c>
      <c r="Q103" s="57">
        <v>16.180746078491211</v>
      </c>
      <c r="R103" s="57">
        <v>16.22654914855957</v>
      </c>
      <c r="S103" s="57">
        <v>16.269405364990231</v>
      </c>
      <c r="T103" s="57">
        <v>16.272172927856449</v>
      </c>
      <c r="U103" s="57">
        <v>16.274856567382809</v>
      </c>
      <c r="V103" s="57">
        <v>16.296432495117191</v>
      </c>
      <c r="W103" s="57">
        <v>16.30525016784668</v>
      </c>
      <c r="X103" s="57">
        <v>16.318613052368161</v>
      </c>
      <c r="Y103" s="57">
        <v>16.333917617797852</v>
      </c>
      <c r="Z103" s="57">
        <v>16.378664016723629</v>
      </c>
      <c r="AA103" s="57">
        <v>16.412935256958011</v>
      </c>
      <c r="AB103" s="57">
        <v>16.440082550048832</v>
      </c>
      <c r="AC103" s="57">
        <v>16.456853866577148</v>
      </c>
      <c r="AD103" s="57">
        <v>1.2713810482434249E-3</v>
      </c>
    </row>
    <row r="104" spans="1:30" s="57" customFormat="1" ht="12">
      <c r="A104" s="57" t="s">
        <v>143</v>
      </c>
      <c r="B104" s="57" t="s">
        <v>866</v>
      </c>
      <c r="C104" s="57">
        <v>2.0452954769134521</v>
      </c>
      <c r="D104" s="57">
        <v>2.052198171615601</v>
      </c>
      <c r="E104" s="57">
        <v>2.1515581607818599</v>
      </c>
      <c r="F104" s="57">
        <v>2.1604230403900151</v>
      </c>
      <c r="G104" s="57">
        <v>2.206005334854126</v>
      </c>
      <c r="H104" s="57">
        <v>2.226782083511353</v>
      </c>
      <c r="I104" s="57">
        <v>2.2380468845367432</v>
      </c>
      <c r="J104" s="57">
        <v>2.2325897216796879</v>
      </c>
      <c r="K104" s="57">
        <v>2.2855608463287349</v>
      </c>
      <c r="L104" s="57">
        <v>2.2989380359649658</v>
      </c>
      <c r="M104" s="57">
        <v>2.3135833740234379</v>
      </c>
      <c r="N104" s="57">
        <v>2.3050079345703121</v>
      </c>
      <c r="O104" s="57">
        <v>2.2963171005249019</v>
      </c>
      <c r="P104" s="57">
        <v>2.271651983261108</v>
      </c>
      <c r="Q104" s="57">
        <v>2.2656469345092769</v>
      </c>
      <c r="R104" s="57">
        <v>2.246520042419434</v>
      </c>
      <c r="S104" s="57">
        <v>2.250150203704834</v>
      </c>
      <c r="T104" s="57">
        <v>2.260529756546021</v>
      </c>
      <c r="U104" s="57">
        <v>2.2711818218231201</v>
      </c>
      <c r="V104" s="57">
        <v>2.2756583690643311</v>
      </c>
      <c r="W104" s="57">
        <v>2.2786612510681148</v>
      </c>
      <c r="X104" s="57">
        <v>2.282269954681396</v>
      </c>
      <c r="Y104" s="57">
        <v>2.291520357131958</v>
      </c>
      <c r="Z104" s="57">
        <v>2.3010575771331792</v>
      </c>
      <c r="AA104" s="57">
        <v>2.3056938648223881</v>
      </c>
      <c r="AB104" s="57">
        <v>2.3112719058990479</v>
      </c>
      <c r="AC104" s="57">
        <v>2.318181037902832</v>
      </c>
      <c r="AD104" s="57">
        <v>4.8285653706632292E-3</v>
      </c>
    </row>
    <row r="105" spans="1:30" s="57" customFormat="1" ht="12">
      <c r="A105" s="57" t="s">
        <v>142</v>
      </c>
      <c r="B105" s="57" t="s">
        <v>865</v>
      </c>
      <c r="C105" s="57">
        <v>0.36799013614654541</v>
      </c>
      <c r="D105" s="57">
        <v>0.42041078209877009</v>
      </c>
      <c r="E105" s="57">
        <v>0.4476933479309082</v>
      </c>
      <c r="F105" s="57">
        <v>0.4484933614730835</v>
      </c>
      <c r="G105" s="57">
        <v>0.53499716520309448</v>
      </c>
      <c r="H105" s="57">
        <v>0.59558820724487305</v>
      </c>
      <c r="I105" s="57">
        <v>0.65857672691345215</v>
      </c>
      <c r="J105" s="57">
        <v>0.67561274766921997</v>
      </c>
      <c r="K105" s="57">
        <v>0.69399410486221313</v>
      </c>
      <c r="L105" s="57">
        <v>0.70917916297912598</v>
      </c>
      <c r="M105" s="57">
        <v>0.72592347860336304</v>
      </c>
      <c r="N105" s="57">
        <v>0.73431473970413208</v>
      </c>
      <c r="O105" s="57">
        <v>0.74434363842010498</v>
      </c>
      <c r="P105" s="57">
        <v>0.75113719701766968</v>
      </c>
      <c r="Q105" s="57">
        <v>0.75113719701766968</v>
      </c>
      <c r="R105" s="57">
        <v>0.75113719701766968</v>
      </c>
      <c r="S105" s="57">
        <v>0.75273525714874268</v>
      </c>
      <c r="T105" s="57">
        <v>0.75113719701766968</v>
      </c>
      <c r="U105" s="57">
        <v>0.75105321407318115</v>
      </c>
      <c r="V105" s="57">
        <v>0.74779611825942993</v>
      </c>
      <c r="W105" s="57">
        <v>0.74588698148727417</v>
      </c>
      <c r="X105" s="57">
        <v>0.74406099319458008</v>
      </c>
      <c r="Y105" s="57">
        <v>0.74129366874694824</v>
      </c>
      <c r="Z105" s="57">
        <v>0.74168199300765991</v>
      </c>
      <c r="AA105" s="57">
        <v>0.74083316326141357</v>
      </c>
      <c r="AB105" s="57">
        <v>0.73885124921798706</v>
      </c>
      <c r="AC105" s="57">
        <v>0.74192649126052856</v>
      </c>
      <c r="AD105" s="57">
        <v>2.7335956278411459E-2</v>
      </c>
    </row>
    <row r="106" spans="1:30" s="57" customFormat="1" ht="12">
      <c r="A106" s="57" t="s">
        <v>141</v>
      </c>
      <c r="B106" s="57" t="s">
        <v>338</v>
      </c>
      <c r="C106" s="57">
        <v>0.92418795824050903</v>
      </c>
      <c r="D106" s="57">
        <v>0.87045645713806152</v>
      </c>
      <c r="E106" s="57">
        <v>0.86442309617996216</v>
      </c>
      <c r="F106" s="57">
        <v>0.83605849742889404</v>
      </c>
      <c r="G106" s="57">
        <v>0.79698032140731812</v>
      </c>
      <c r="H106" s="57">
        <v>0.76596510410308838</v>
      </c>
      <c r="I106" s="57">
        <v>0.72879105806350708</v>
      </c>
      <c r="J106" s="57">
        <v>0.71577012538909912</v>
      </c>
      <c r="K106" s="57">
        <v>0.72421407699584961</v>
      </c>
      <c r="L106" s="57">
        <v>0.71766334772109985</v>
      </c>
      <c r="M106" s="57">
        <v>0.71669465303421021</v>
      </c>
      <c r="N106" s="57">
        <v>0.71806842088699341</v>
      </c>
      <c r="O106" s="57">
        <v>0.71989661455154419</v>
      </c>
      <c r="P106" s="57">
        <v>0.71830803155899048</v>
      </c>
      <c r="Q106" s="57">
        <v>0.71970444917678833</v>
      </c>
      <c r="R106" s="57">
        <v>0.72253787517547607</v>
      </c>
      <c r="S106" s="57">
        <v>0.73092746734619141</v>
      </c>
      <c r="T106" s="57">
        <v>0.74004358053207397</v>
      </c>
      <c r="U106" s="57">
        <v>0.75118923187255859</v>
      </c>
      <c r="V106" s="57">
        <v>0.76455861330032349</v>
      </c>
      <c r="W106" s="57">
        <v>0.78026050329208374</v>
      </c>
      <c r="X106" s="57">
        <v>0.79553532600402832</v>
      </c>
      <c r="Y106" s="57">
        <v>0.80706799030303955</v>
      </c>
      <c r="Z106" s="57">
        <v>0.81946605443954468</v>
      </c>
      <c r="AA106" s="57">
        <v>0.83334386348724365</v>
      </c>
      <c r="AB106" s="57">
        <v>0.84864670038223267</v>
      </c>
      <c r="AC106" s="57">
        <v>0.86641687154769897</v>
      </c>
      <c r="AD106" s="57">
        <v>-2.4795861313962049E-3</v>
      </c>
    </row>
    <row r="107" spans="1:30" s="57" customFormat="1" ht="12">
      <c r="A107" s="57" t="s">
        <v>140</v>
      </c>
      <c r="B107" s="57" t="s">
        <v>39</v>
      </c>
      <c r="C107" s="57">
        <v>19.25955963134766</v>
      </c>
      <c r="D107" s="57">
        <v>19.932332992553711</v>
      </c>
      <c r="E107" s="57">
        <v>19.897329330444339</v>
      </c>
      <c r="F107" s="57">
        <v>19.912900924682621</v>
      </c>
      <c r="G107" s="57">
        <v>20.014617919921879</v>
      </c>
      <c r="H107" s="57">
        <v>20.073904037475589</v>
      </c>
      <c r="I107" s="57">
        <v>20.099163055419918</v>
      </c>
      <c r="J107" s="57">
        <v>20.09627723693848</v>
      </c>
      <c r="K107" s="57">
        <v>20.124443054199219</v>
      </c>
      <c r="L107" s="57">
        <v>20.05683517456055</v>
      </c>
      <c r="M107" s="57">
        <v>20.000469207763668</v>
      </c>
      <c r="N107" s="57">
        <v>19.940828323364261</v>
      </c>
      <c r="O107" s="57">
        <v>19.915719985961911</v>
      </c>
      <c r="P107" s="57">
        <v>19.891794204711911</v>
      </c>
      <c r="Q107" s="57">
        <v>19.917232513427731</v>
      </c>
      <c r="R107" s="57">
        <v>19.946743011474609</v>
      </c>
      <c r="S107" s="57">
        <v>20.003219604492191</v>
      </c>
      <c r="T107" s="57">
        <v>20.023883819580082</v>
      </c>
      <c r="U107" s="57">
        <v>20.04827880859375</v>
      </c>
      <c r="V107" s="57">
        <v>20.084445953369141</v>
      </c>
      <c r="W107" s="57">
        <v>20.11005973815918</v>
      </c>
      <c r="X107" s="57">
        <v>20.14048004150391</v>
      </c>
      <c r="Y107" s="57">
        <v>20.173799514770511</v>
      </c>
      <c r="Z107" s="57">
        <v>20.24086952209473</v>
      </c>
      <c r="AA107" s="57">
        <v>20.292806625366211</v>
      </c>
      <c r="AB107" s="57">
        <v>20.338851928710941</v>
      </c>
      <c r="AC107" s="57">
        <v>20.383377075195309</v>
      </c>
      <c r="AD107" s="57">
        <v>2.18361823442681E-3</v>
      </c>
    </row>
    <row r="108" spans="1:30" s="57" customFormat="1" ht="12">
      <c r="A108" s="57" t="s">
        <v>139</v>
      </c>
      <c r="B108" s="57" t="s">
        <v>11</v>
      </c>
      <c r="C108" s="57">
        <v>0.43991836905479431</v>
      </c>
      <c r="D108" s="57">
        <v>0.43567308783531189</v>
      </c>
      <c r="E108" s="57">
        <v>0.43846085667610168</v>
      </c>
      <c r="F108" s="57">
        <v>0.42828896641731262</v>
      </c>
      <c r="G108" s="57">
        <v>0.41177323460578918</v>
      </c>
      <c r="H108" s="57">
        <v>0.39733612537384028</v>
      </c>
      <c r="I108" s="57">
        <v>0.38921678066253662</v>
      </c>
      <c r="J108" s="57">
        <v>0.38336113095283508</v>
      </c>
      <c r="K108" s="57">
        <v>0.3777187168598175</v>
      </c>
      <c r="L108" s="57">
        <v>0.36561810970306402</v>
      </c>
      <c r="M108" s="57">
        <v>0.35786008834838873</v>
      </c>
      <c r="N108" s="57">
        <v>0.34966361522674561</v>
      </c>
      <c r="O108" s="57">
        <v>0.341143399477005</v>
      </c>
      <c r="P108" s="57">
        <v>0.33612817525863647</v>
      </c>
      <c r="Q108" s="57">
        <v>0.3296782374382019</v>
      </c>
      <c r="R108" s="57">
        <v>0.32287195324897772</v>
      </c>
      <c r="S108" s="57">
        <v>0.31849402189254761</v>
      </c>
      <c r="T108" s="57">
        <v>0.31237661838531489</v>
      </c>
      <c r="U108" s="57">
        <v>0.30536726117134089</v>
      </c>
      <c r="V108" s="57">
        <v>0.30014976859092712</v>
      </c>
      <c r="W108" s="57">
        <v>0.29406097531318659</v>
      </c>
      <c r="X108" s="57">
        <v>0.28689730167388922</v>
      </c>
      <c r="Y108" s="57">
        <v>0.27923691272735601</v>
      </c>
      <c r="Z108" s="57">
        <v>0.27291861176490778</v>
      </c>
      <c r="AA108" s="57">
        <v>0.26561075448989868</v>
      </c>
      <c r="AB108" s="57">
        <v>0.25784328579902649</v>
      </c>
      <c r="AC108" s="57">
        <v>0.2499774843454361</v>
      </c>
      <c r="AD108" s="57">
        <v>-2.1504574019198811E-2</v>
      </c>
    </row>
    <row r="109" spans="1:30" s="57" customFormat="1" ht="12">
      <c r="A109" s="57" t="s">
        <v>138</v>
      </c>
      <c r="B109" s="57" t="s">
        <v>20</v>
      </c>
      <c r="C109" s="57">
        <v>0.35883644223213201</v>
      </c>
      <c r="D109" s="57">
        <v>0.37171682715415949</v>
      </c>
      <c r="E109" s="57">
        <v>0.382933109998703</v>
      </c>
      <c r="F109" s="57">
        <v>0.38906008005142212</v>
      </c>
      <c r="G109" s="57">
        <v>0.39576077461242681</v>
      </c>
      <c r="H109" s="57">
        <v>0.39733350276947021</v>
      </c>
      <c r="I109" s="57">
        <v>0.40096023678779602</v>
      </c>
      <c r="J109" s="57">
        <v>0.40383157134056091</v>
      </c>
      <c r="K109" s="57">
        <v>0.40853652358055109</v>
      </c>
      <c r="L109" s="57">
        <v>0.40906751155853271</v>
      </c>
      <c r="M109" s="57">
        <v>0.40860646963119512</v>
      </c>
      <c r="N109" s="57">
        <v>0.40545094013214111</v>
      </c>
      <c r="O109" s="57">
        <v>0.39977180957794189</v>
      </c>
      <c r="P109" s="57">
        <v>0.39406758546829218</v>
      </c>
      <c r="Q109" s="57">
        <v>0.38788008689880371</v>
      </c>
      <c r="R109" s="57">
        <v>0.38319838047027588</v>
      </c>
      <c r="S109" s="57">
        <v>0.37941482663154602</v>
      </c>
      <c r="T109" s="57">
        <v>0.37562736868858337</v>
      </c>
      <c r="U109" s="57">
        <v>0.37165918946266169</v>
      </c>
      <c r="V109" s="57">
        <v>0.36729317903518682</v>
      </c>
      <c r="W109" s="57">
        <v>0.36283731460571289</v>
      </c>
      <c r="X109" s="57">
        <v>0.35853207111358643</v>
      </c>
      <c r="Y109" s="57">
        <v>0.35432720184326172</v>
      </c>
      <c r="Z109" s="57">
        <v>0.35053005814552313</v>
      </c>
      <c r="AA109" s="57">
        <v>0.34689328074455261</v>
      </c>
      <c r="AB109" s="57">
        <v>0.34355670213699341</v>
      </c>
      <c r="AC109" s="57">
        <v>0.33917704224586492</v>
      </c>
      <c r="AD109" s="57">
        <v>-2.1647486384698271E-3</v>
      </c>
    </row>
    <row r="110" spans="1:30" s="57" customFormat="1" ht="12">
      <c r="A110" s="57" t="s">
        <v>137</v>
      </c>
      <c r="B110" s="57" t="s">
        <v>40</v>
      </c>
      <c r="C110" s="57">
        <v>-3.896389901638031E-2</v>
      </c>
      <c r="D110" s="57">
        <v>-2.3890716955065731E-2</v>
      </c>
      <c r="E110" s="57">
        <v>-2.3020530119538311E-2</v>
      </c>
      <c r="F110" s="57">
        <v>-2.3144790902733799E-2</v>
      </c>
      <c r="G110" s="57">
        <v>-2.2816896438598629E-2</v>
      </c>
      <c r="H110" s="57">
        <v>-2.2090040147304531E-2</v>
      </c>
      <c r="I110" s="57">
        <v>-2.1711498498916629E-2</v>
      </c>
      <c r="J110" s="57">
        <v>-2.1405734121799469E-2</v>
      </c>
      <c r="K110" s="57">
        <v>-2.1105200052261349E-2</v>
      </c>
      <c r="L110" s="57">
        <v>-2.0562212914228439E-2</v>
      </c>
      <c r="M110" s="57">
        <v>-2.0175004377961159E-2</v>
      </c>
      <c r="N110" s="57">
        <v>-1.9771004095673561E-2</v>
      </c>
      <c r="O110" s="57">
        <v>-1.934316381812096E-2</v>
      </c>
      <c r="P110" s="57">
        <v>-1.8997205421328541E-2</v>
      </c>
      <c r="Q110" s="57">
        <v>-1.8635012209415439E-2</v>
      </c>
      <c r="R110" s="57">
        <v>-1.8257526680827141E-2</v>
      </c>
      <c r="S110" s="57">
        <v>-1.773017272353172E-2</v>
      </c>
      <c r="T110" s="57">
        <v>-1.7425321042537689E-2</v>
      </c>
      <c r="U110" s="57">
        <v>-1.7121700569987301E-2</v>
      </c>
      <c r="V110" s="57">
        <v>-1.6646308824419979E-2</v>
      </c>
      <c r="W110" s="57">
        <v>-1.632755808532238E-2</v>
      </c>
      <c r="X110" s="57">
        <v>-1.6050811856985089E-2</v>
      </c>
      <c r="Y110" s="57">
        <v>-1.5832582488656041E-2</v>
      </c>
      <c r="Z110" s="57">
        <v>-1.5452646650373939E-2</v>
      </c>
      <c r="AA110" s="57">
        <v>-1.5293519012629989E-2</v>
      </c>
      <c r="AB110" s="57">
        <v>-1.510693226009607E-2</v>
      </c>
      <c r="AC110" s="57">
        <v>-1.4682582579553131E-2</v>
      </c>
      <c r="AD110" s="57">
        <v>-3.6841650213274679E-2</v>
      </c>
    </row>
    <row r="111" spans="1:30" s="57" customFormat="1" ht="12">
      <c r="A111" s="57" t="s">
        <v>136</v>
      </c>
      <c r="B111" s="57" t="s">
        <v>41</v>
      </c>
      <c r="C111" s="57">
        <v>0.75979089736938477</v>
      </c>
      <c r="D111" s="57">
        <v>0.78349918127059937</v>
      </c>
      <c r="E111" s="57">
        <v>0.79837346076965332</v>
      </c>
      <c r="F111" s="57">
        <v>0.79420429468154907</v>
      </c>
      <c r="G111" s="57">
        <v>0.78471708297729492</v>
      </c>
      <c r="H111" s="57">
        <v>0.7725796103477478</v>
      </c>
      <c r="I111" s="57">
        <v>0.76846551895141602</v>
      </c>
      <c r="J111" s="57">
        <v>0.76578694581985474</v>
      </c>
      <c r="K111" s="57">
        <v>0.76515007019042969</v>
      </c>
      <c r="L111" s="57">
        <v>0.75412338972091675</v>
      </c>
      <c r="M111" s="57">
        <v>0.74629157781600952</v>
      </c>
      <c r="N111" s="57">
        <v>0.7353435754776001</v>
      </c>
      <c r="O111" s="57">
        <v>0.72157204151153564</v>
      </c>
      <c r="P111" s="57">
        <v>0.71119856834411621</v>
      </c>
      <c r="Q111" s="57">
        <v>0.69892328977584839</v>
      </c>
      <c r="R111" s="57">
        <v>0.68781280517578125</v>
      </c>
      <c r="S111" s="57">
        <v>0.68017870187759399</v>
      </c>
      <c r="T111" s="57">
        <v>0.6705787181854248</v>
      </c>
      <c r="U111" s="57">
        <v>0.65990477800369263</v>
      </c>
      <c r="V111" s="57">
        <v>0.65079659223556519</v>
      </c>
      <c r="W111" s="57">
        <v>0.64057070016860962</v>
      </c>
      <c r="X111" s="57">
        <v>0.6293785572052002</v>
      </c>
      <c r="Y111" s="57">
        <v>0.61773151159286499</v>
      </c>
      <c r="Z111" s="57">
        <v>0.60799604654312134</v>
      </c>
      <c r="AA111" s="57">
        <v>0.59721046686172485</v>
      </c>
      <c r="AB111" s="57">
        <v>0.58629310131072998</v>
      </c>
      <c r="AC111" s="57">
        <v>0.57447195053100586</v>
      </c>
      <c r="AD111" s="57">
        <v>-1.069592542450637E-2</v>
      </c>
    </row>
    <row r="112" spans="1:30" s="57" customFormat="1" ht="12">
      <c r="A112" s="57" t="s">
        <v>135</v>
      </c>
      <c r="B112" s="57" t="s">
        <v>42</v>
      </c>
      <c r="C112" s="57">
        <v>0.89433130605182587</v>
      </c>
      <c r="D112" s="57">
        <v>0.91656743185430856</v>
      </c>
      <c r="E112" s="57">
        <v>0.91415739326741685</v>
      </c>
      <c r="F112" s="57">
        <v>0.91446298319526553</v>
      </c>
      <c r="G112" s="57">
        <v>0.91318185405856411</v>
      </c>
      <c r="H112" s="57">
        <v>0.90827176825960465</v>
      </c>
      <c r="I112" s="57">
        <v>0.9038372722910536</v>
      </c>
      <c r="J112" s="57">
        <v>0.89296830811718597</v>
      </c>
      <c r="K112" s="57">
        <v>0.88368897570574578</v>
      </c>
      <c r="L112" s="57">
        <v>0.86835068765715773</v>
      </c>
      <c r="M112" s="57">
        <v>0.853618855198638</v>
      </c>
      <c r="N112" s="57">
        <v>0.83832962126318322</v>
      </c>
      <c r="O112" s="57">
        <v>0.82807139554973797</v>
      </c>
      <c r="P112" s="57">
        <v>0.81101138050337362</v>
      </c>
      <c r="Q112" s="57">
        <v>0.79575036839293212</v>
      </c>
      <c r="R112" s="57">
        <v>0.78434913294581865</v>
      </c>
      <c r="S112" s="57">
        <v>0.7821663768044681</v>
      </c>
      <c r="T112" s="57">
        <v>0.77179728552620941</v>
      </c>
      <c r="U112" s="57">
        <v>0.76169608949248935</v>
      </c>
      <c r="V112" s="57">
        <v>0.75520587468888367</v>
      </c>
      <c r="W112" s="57">
        <v>0.75332500116588175</v>
      </c>
      <c r="X112" s="57">
        <v>0.7542200690984725</v>
      </c>
      <c r="Y112" s="57">
        <v>0.75177265934650439</v>
      </c>
      <c r="Z112" s="57">
        <v>0.75181548974531731</v>
      </c>
      <c r="AA112" s="57">
        <v>0.75012019058180202</v>
      </c>
      <c r="AB112" s="57">
        <v>0.75201121637770074</v>
      </c>
      <c r="AC112" s="57">
        <v>0.75567546126355467</v>
      </c>
      <c r="AD112" s="57">
        <v>-6.4584499383530947E-3</v>
      </c>
    </row>
    <row r="113" spans="1:30" s="57" customFormat="1" ht="12">
      <c r="A113" s="57" t="s">
        <v>134</v>
      </c>
      <c r="B113" s="57" t="s">
        <v>362</v>
      </c>
      <c r="C113" s="57">
        <v>1.919802188873291</v>
      </c>
      <c r="D113" s="57">
        <v>1.9475922584533689</v>
      </c>
      <c r="E113" s="57">
        <v>1.957705616950989</v>
      </c>
      <c r="F113" s="57">
        <v>1.950939297676086</v>
      </c>
      <c r="G113" s="57">
        <v>1.956208348274231</v>
      </c>
      <c r="H113" s="57">
        <v>1.978038549423218</v>
      </c>
      <c r="I113" s="57">
        <v>1.998488783836365</v>
      </c>
      <c r="J113" s="57">
        <v>2.019272089004517</v>
      </c>
      <c r="K113" s="57">
        <v>2.032006978988647</v>
      </c>
      <c r="L113" s="57">
        <v>2.0345273017883301</v>
      </c>
      <c r="M113" s="57">
        <v>2.0491552352905269</v>
      </c>
      <c r="N113" s="57">
        <v>2.0647306442260742</v>
      </c>
      <c r="O113" s="57">
        <v>2.0916943550109859</v>
      </c>
      <c r="P113" s="57">
        <v>2.1112017631530762</v>
      </c>
      <c r="Q113" s="57">
        <v>2.1236798763275151</v>
      </c>
      <c r="R113" s="57">
        <v>2.140979528427124</v>
      </c>
      <c r="S113" s="57">
        <v>2.152430534362793</v>
      </c>
      <c r="T113" s="57">
        <v>2.147061824798584</v>
      </c>
      <c r="U113" s="57">
        <v>2.148016214370728</v>
      </c>
      <c r="V113" s="57">
        <v>2.140312671661377</v>
      </c>
      <c r="W113" s="57">
        <v>2.1434695720672612</v>
      </c>
      <c r="X113" s="57">
        <v>2.1529688835144039</v>
      </c>
      <c r="Y113" s="57">
        <v>2.1671404838562012</v>
      </c>
      <c r="Z113" s="57">
        <v>2.1863124370574951</v>
      </c>
      <c r="AA113" s="57">
        <v>2.2039308547973628</v>
      </c>
      <c r="AB113" s="57">
        <v>2.2231292724609379</v>
      </c>
      <c r="AC113" s="57">
        <v>2.240007877349854</v>
      </c>
      <c r="AD113" s="57">
        <v>5.9506052512949834E-3</v>
      </c>
    </row>
    <row r="114" spans="1:30" s="57" customFormat="1" ht="12">
      <c r="A114" s="57" t="s">
        <v>133</v>
      </c>
      <c r="B114" s="57" t="s">
        <v>339</v>
      </c>
      <c r="C114" s="57">
        <v>1.045426726341248</v>
      </c>
      <c r="D114" s="57">
        <v>1.061926007270813</v>
      </c>
      <c r="E114" s="57">
        <v>1.084965586662292</v>
      </c>
      <c r="F114" s="57">
        <v>1.0955104827880859</v>
      </c>
      <c r="G114" s="57">
        <v>1.1042250394821169</v>
      </c>
      <c r="H114" s="57">
        <v>1.114298343658447</v>
      </c>
      <c r="I114" s="57">
        <v>1.1359487771987919</v>
      </c>
      <c r="J114" s="57">
        <v>1.168811440467834</v>
      </c>
      <c r="K114" s="57">
        <v>1.2345485687255859</v>
      </c>
      <c r="L114" s="57">
        <v>1.2928116321563721</v>
      </c>
      <c r="M114" s="57">
        <v>1.351696729660034</v>
      </c>
      <c r="N114" s="57">
        <v>1.4046230316162109</v>
      </c>
      <c r="O114" s="57">
        <v>1.4553564786911011</v>
      </c>
      <c r="P114" s="57">
        <v>1.5045145750045781</v>
      </c>
      <c r="Q114" s="57">
        <v>1.550754189491272</v>
      </c>
      <c r="R114" s="57">
        <v>1.594849586486816</v>
      </c>
      <c r="S114" s="57">
        <v>1.6378006935119629</v>
      </c>
      <c r="T114" s="57">
        <v>1.677088618278503</v>
      </c>
      <c r="U114" s="57">
        <v>1.7142196893692021</v>
      </c>
      <c r="V114" s="57">
        <v>1.74804162979126</v>
      </c>
      <c r="W114" s="57">
        <v>1.7807208299636841</v>
      </c>
      <c r="X114" s="57">
        <v>1.809424161911011</v>
      </c>
      <c r="Y114" s="57">
        <v>1.8362922668457029</v>
      </c>
      <c r="Z114" s="57">
        <v>1.8614954948425291</v>
      </c>
      <c r="AA114" s="57">
        <v>1.883273839950562</v>
      </c>
      <c r="AB114" s="57">
        <v>1.9030555486679079</v>
      </c>
      <c r="AC114" s="57">
        <v>1.9201927185058589</v>
      </c>
      <c r="AD114" s="57">
        <v>2.3660195146743671E-2</v>
      </c>
    </row>
    <row r="115" spans="1:30" s="57" customFormat="1" ht="12">
      <c r="A115" s="57" t="s">
        <v>132</v>
      </c>
      <c r="B115" s="57" t="s">
        <v>474</v>
      </c>
      <c r="C115" s="57">
        <v>13.431459426879879</v>
      </c>
      <c r="D115" s="57">
        <v>13.501211166381839</v>
      </c>
      <c r="E115" s="57">
        <v>13.58645057678223</v>
      </c>
      <c r="F115" s="57">
        <v>13.764796257019039</v>
      </c>
      <c r="G115" s="57">
        <v>13.92050266265869</v>
      </c>
      <c r="H115" s="57">
        <v>14.101127624511721</v>
      </c>
      <c r="I115" s="57">
        <v>14.27896022796631</v>
      </c>
      <c r="J115" s="57">
        <v>14.46470260620117</v>
      </c>
      <c r="K115" s="57">
        <v>14.712594032287599</v>
      </c>
      <c r="L115" s="57">
        <v>14.97106266021729</v>
      </c>
      <c r="M115" s="57">
        <v>15.2801513671875</v>
      </c>
      <c r="N115" s="57">
        <v>15.61858081817627</v>
      </c>
      <c r="O115" s="57">
        <v>15.963565826416019</v>
      </c>
      <c r="P115" s="57">
        <v>16.298524856567379</v>
      </c>
      <c r="Q115" s="57">
        <v>16.600065231323239</v>
      </c>
      <c r="R115" s="57">
        <v>16.902704238891602</v>
      </c>
      <c r="S115" s="57">
        <v>17.207212448120121</v>
      </c>
      <c r="T115" s="57">
        <v>17.49538421630859</v>
      </c>
      <c r="U115" s="57">
        <v>17.770969390869141</v>
      </c>
      <c r="V115" s="57">
        <v>18.034969329833981</v>
      </c>
      <c r="W115" s="57">
        <v>18.284517288208011</v>
      </c>
      <c r="X115" s="57">
        <v>18.52631950378418</v>
      </c>
      <c r="Y115" s="57">
        <v>18.765745162963871</v>
      </c>
      <c r="Z115" s="57">
        <v>19.00599479675293</v>
      </c>
      <c r="AA115" s="57">
        <v>19.230648040771481</v>
      </c>
      <c r="AB115" s="57">
        <v>19.457304000854489</v>
      </c>
      <c r="AC115" s="57">
        <v>19.676811218261719</v>
      </c>
      <c r="AD115" s="57">
        <v>1.4794571060502861E-2</v>
      </c>
    </row>
    <row r="116" spans="1:30" s="59" customFormat="1" ht="12">
      <c r="A116" s="59" t="s">
        <v>131</v>
      </c>
      <c r="B116" s="59" t="s">
        <v>35</v>
      </c>
      <c r="C116" s="59">
        <v>74.396165579390143</v>
      </c>
      <c r="D116" s="59">
        <v>75.633017288612422</v>
      </c>
      <c r="E116" s="59">
        <v>75.816835763743185</v>
      </c>
      <c r="F116" s="59">
        <v>75.859414040629346</v>
      </c>
      <c r="G116" s="59">
        <v>75.911309672166169</v>
      </c>
      <c r="H116" s="59">
        <v>75.838549115824293</v>
      </c>
      <c r="I116" s="59">
        <v>75.670861908559672</v>
      </c>
      <c r="J116" s="59">
        <v>75.431008111622134</v>
      </c>
      <c r="K116" s="59">
        <v>75.152647067441592</v>
      </c>
      <c r="L116" s="59">
        <v>74.740581455860891</v>
      </c>
      <c r="M116" s="59">
        <v>74.473736757954384</v>
      </c>
      <c r="N116" s="59">
        <v>74.229052849717775</v>
      </c>
      <c r="O116" s="59">
        <v>74.052531878147079</v>
      </c>
      <c r="P116" s="59">
        <v>73.866892761538224</v>
      </c>
      <c r="Q116" s="59">
        <v>73.767641413963304</v>
      </c>
      <c r="R116" s="59">
        <v>73.75551669733791</v>
      </c>
      <c r="S116" s="59">
        <v>73.862458601688502</v>
      </c>
      <c r="T116" s="59">
        <v>73.886084542720738</v>
      </c>
      <c r="U116" s="59">
        <v>73.9117945325238</v>
      </c>
      <c r="V116" s="59">
        <v>74.007313971765299</v>
      </c>
      <c r="W116" s="59">
        <v>74.161824838087568</v>
      </c>
      <c r="X116" s="59">
        <v>74.368749440360062</v>
      </c>
      <c r="Y116" s="59">
        <v>74.550759094283023</v>
      </c>
      <c r="Z116" s="59">
        <v>74.868138483977503</v>
      </c>
      <c r="AA116" s="59">
        <v>75.075986651381982</v>
      </c>
      <c r="AB116" s="59">
        <v>75.396584785675486</v>
      </c>
      <c r="AC116" s="59">
        <v>75.714537765951064</v>
      </c>
      <c r="AD116" s="59">
        <v>6.7583534578852245E-4</v>
      </c>
    </row>
    <row r="117" spans="1:30" s="57" customFormat="1" ht="12">
      <c r="A117" s="57" t="s">
        <v>130</v>
      </c>
      <c r="B117" s="57" t="s">
        <v>874</v>
      </c>
      <c r="C117" s="57">
        <v>19.090713500976559</v>
      </c>
      <c r="D117" s="57">
        <v>18.60749435424805</v>
      </c>
      <c r="E117" s="57">
        <v>17.610065460205082</v>
      </c>
      <c r="F117" s="57">
        <v>17.15968132019043</v>
      </c>
      <c r="G117" s="57">
        <v>16.968851089477539</v>
      </c>
      <c r="H117" s="57">
        <v>16.887016296386719</v>
      </c>
      <c r="I117" s="57">
        <v>16.412807464599609</v>
      </c>
      <c r="J117" s="57">
        <v>16.09465217590332</v>
      </c>
      <c r="K117" s="57">
        <v>15.311436653137211</v>
      </c>
      <c r="L117" s="57">
        <v>15.073403358459471</v>
      </c>
      <c r="M117" s="57">
        <v>14.82829761505127</v>
      </c>
      <c r="N117" s="57">
        <v>14.49135780334473</v>
      </c>
      <c r="O117" s="57">
        <v>14.18095588684082</v>
      </c>
      <c r="P117" s="57">
        <v>13.722165107727051</v>
      </c>
      <c r="Q117" s="57">
        <v>13.53402042388916</v>
      </c>
      <c r="R117" s="57">
        <v>12.95582389831543</v>
      </c>
      <c r="S117" s="57">
        <v>12.95209312438965</v>
      </c>
      <c r="T117" s="57">
        <v>13.139388084411619</v>
      </c>
      <c r="U117" s="57">
        <v>13.31827545166016</v>
      </c>
      <c r="V117" s="57">
        <v>13.4222412109375</v>
      </c>
      <c r="W117" s="57">
        <v>13.53659820556641</v>
      </c>
      <c r="X117" s="57">
        <v>13.563157081604</v>
      </c>
      <c r="Y117" s="57">
        <v>13.583548545837401</v>
      </c>
      <c r="Z117" s="57">
        <v>13.6500244140625</v>
      </c>
      <c r="AA117" s="57">
        <v>13.74195671081543</v>
      </c>
      <c r="AB117" s="57">
        <v>13.86135959625244</v>
      </c>
      <c r="AC117" s="57">
        <v>13.86797428131104</v>
      </c>
      <c r="AD117" s="57">
        <v>-1.221781962313917E-2</v>
      </c>
    </row>
    <row r="118" spans="1:30" s="57" customFormat="1" ht="12">
      <c r="A118" s="57" t="s">
        <v>891</v>
      </c>
      <c r="B118" s="57" t="s">
        <v>885</v>
      </c>
      <c r="C118" s="57">
        <v>0.30153945088386541</v>
      </c>
      <c r="D118" s="57">
        <v>0.30565714836120611</v>
      </c>
      <c r="E118" s="57">
        <v>0.31657811999320978</v>
      </c>
      <c r="F118" s="57">
        <v>0.32184889912605291</v>
      </c>
      <c r="G118" s="57">
        <v>0.32274973392486572</v>
      </c>
      <c r="H118" s="57">
        <v>0.32649838924407959</v>
      </c>
      <c r="I118" s="57">
        <v>0.33298000693321228</v>
      </c>
      <c r="J118" s="57">
        <v>0.34572064876556402</v>
      </c>
      <c r="K118" s="57">
        <v>0.36848002672195429</v>
      </c>
      <c r="L118" s="57">
        <v>0.39560577273368841</v>
      </c>
      <c r="M118" s="57">
        <v>0.41984182596206671</v>
      </c>
      <c r="N118" s="57">
        <v>0.44347542524337769</v>
      </c>
      <c r="O118" s="57">
        <v>0.46256434917449951</v>
      </c>
      <c r="P118" s="57">
        <v>0.47571679949760443</v>
      </c>
      <c r="Q118" s="57">
        <v>0.48887774348258972</v>
      </c>
      <c r="R118" s="57">
        <v>0.5021243691444397</v>
      </c>
      <c r="S118" s="57">
        <v>0.51553177833557129</v>
      </c>
      <c r="T118" s="57">
        <v>0.52893567085266113</v>
      </c>
      <c r="U118" s="57">
        <v>0.5400349497795105</v>
      </c>
      <c r="V118" s="57">
        <v>0.55100506544113159</v>
      </c>
      <c r="W118" s="57">
        <v>0.56171995401382446</v>
      </c>
      <c r="X118" s="57">
        <v>0.57075619697570801</v>
      </c>
      <c r="Y118" s="57">
        <v>0.57770144939422607</v>
      </c>
      <c r="Z118" s="57">
        <v>0.5823056697845459</v>
      </c>
      <c r="AA118" s="57">
        <v>0.58928912878036499</v>
      </c>
      <c r="AB118" s="57">
        <v>0.58924293518066406</v>
      </c>
      <c r="AC118" s="57">
        <v>0.59550589323043823</v>
      </c>
      <c r="AD118" s="57">
        <v>2.6519011521061842E-2</v>
      </c>
    </row>
    <row r="119" spans="1:30" s="59" customFormat="1" ht="12">
      <c r="A119" s="59" t="s">
        <v>129</v>
      </c>
      <c r="B119" s="59" t="s">
        <v>36</v>
      </c>
      <c r="C119" s="59">
        <v>93.788418531250571</v>
      </c>
      <c r="D119" s="59">
        <v>94.546168791221675</v>
      </c>
      <c r="E119" s="59">
        <v>93.743479343941473</v>
      </c>
      <c r="F119" s="59">
        <v>93.340944259945829</v>
      </c>
      <c r="G119" s="59">
        <v>93.202910495568574</v>
      </c>
      <c r="H119" s="59">
        <v>93.052063801455091</v>
      </c>
      <c r="I119" s="59">
        <v>92.416649380092494</v>
      </c>
      <c r="J119" s="59">
        <v>91.871380936291018</v>
      </c>
      <c r="K119" s="59">
        <v>90.832563747300753</v>
      </c>
      <c r="L119" s="59">
        <v>90.209590587054052</v>
      </c>
      <c r="M119" s="59">
        <v>89.72187619896772</v>
      </c>
      <c r="N119" s="59">
        <v>89.163886078305879</v>
      </c>
      <c r="O119" s="59">
        <v>88.696052114162399</v>
      </c>
      <c r="P119" s="59">
        <v>88.06477466876288</v>
      </c>
      <c r="Q119" s="59">
        <v>87.790539581335054</v>
      </c>
      <c r="R119" s="59">
        <v>87.21346496479778</v>
      </c>
      <c r="S119" s="59">
        <v>87.330083504413722</v>
      </c>
      <c r="T119" s="59">
        <v>87.55440829798502</v>
      </c>
      <c r="U119" s="59">
        <v>87.770104933963466</v>
      </c>
      <c r="V119" s="59">
        <v>87.980560248143931</v>
      </c>
      <c r="W119" s="59">
        <v>88.260142997667799</v>
      </c>
      <c r="X119" s="59">
        <v>88.502662718939774</v>
      </c>
      <c r="Y119" s="59">
        <v>88.712009089514652</v>
      </c>
      <c r="Z119" s="59">
        <v>89.100468567824549</v>
      </c>
      <c r="AA119" s="59">
        <v>89.407232490977776</v>
      </c>
      <c r="AB119" s="59">
        <v>89.847187317108592</v>
      </c>
      <c r="AC119" s="59">
        <v>90.178017940492538</v>
      </c>
      <c r="AD119" s="59">
        <v>-1.5086948027619449E-3</v>
      </c>
    </row>
    <row r="120" spans="1:30" s="57" customFormat="1" ht="12"/>
    <row r="121" spans="1:30" s="59" customFormat="1" ht="12">
      <c r="B121" s="59" t="s">
        <v>890</v>
      </c>
    </row>
    <row r="122" spans="1:30" s="57" customFormat="1" ht="12">
      <c r="A122" s="57" t="s">
        <v>128</v>
      </c>
      <c r="B122" s="57" t="s">
        <v>4</v>
      </c>
      <c r="C122" s="57">
        <v>6.6403143107891083E-2</v>
      </c>
      <c r="D122" s="57">
        <v>6.5482273697853088E-2</v>
      </c>
      <c r="E122" s="57">
        <v>5.9721522033214569E-2</v>
      </c>
      <c r="F122" s="57">
        <v>5.1562435925006873E-2</v>
      </c>
      <c r="G122" s="57">
        <v>4.7603745013475418E-2</v>
      </c>
      <c r="H122" s="57">
        <v>4.5218821614980698E-2</v>
      </c>
      <c r="I122" s="57">
        <v>4.0859322994947427E-2</v>
      </c>
      <c r="J122" s="57">
        <v>3.7158124148845673E-2</v>
      </c>
      <c r="K122" s="57">
        <v>2.6274355128407478E-2</v>
      </c>
      <c r="L122" s="57">
        <v>2.5522898882627491E-2</v>
      </c>
      <c r="M122" s="57">
        <v>2.548654563724995E-2</v>
      </c>
      <c r="N122" s="57">
        <v>2.4426320567727089E-2</v>
      </c>
      <c r="O122" s="57">
        <v>2.4423891678452488E-2</v>
      </c>
      <c r="P122" s="57">
        <v>2.3857306689023972E-2</v>
      </c>
      <c r="Q122" s="57">
        <v>2.3148708045482639E-2</v>
      </c>
      <c r="R122" s="57">
        <v>2.30780802667141E-2</v>
      </c>
      <c r="S122" s="57">
        <v>2.3018119856715199E-2</v>
      </c>
      <c r="T122" s="57">
        <v>2.2388804703950878E-2</v>
      </c>
      <c r="U122" s="57">
        <v>2.12257020175457E-2</v>
      </c>
      <c r="V122" s="57">
        <v>2.051613479852676E-2</v>
      </c>
      <c r="W122" s="57">
        <v>1.9153790548443791E-2</v>
      </c>
      <c r="X122" s="57">
        <v>1.8159341067075729E-2</v>
      </c>
      <c r="Y122" s="57">
        <v>1.768489740788937E-2</v>
      </c>
      <c r="Z122" s="57">
        <v>1.7484162002801899E-2</v>
      </c>
      <c r="AA122" s="57">
        <v>1.7670512199401859E-2</v>
      </c>
      <c r="AB122" s="57">
        <v>1.7884392291307449E-2</v>
      </c>
      <c r="AC122" s="57">
        <v>1.8141914159059521E-2</v>
      </c>
      <c r="AD122" s="57">
        <v>-4.8679817690921889E-2</v>
      </c>
    </row>
    <row r="123" spans="1:30" s="57" customFormat="1" ht="12">
      <c r="A123" s="57" t="s">
        <v>127</v>
      </c>
      <c r="B123" s="57" t="s">
        <v>9</v>
      </c>
      <c r="C123" s="57">
        <v>4.4082917273044593E-2</v>
      </c>
      <c r="D123" s="57">
        <v>4.2744439095258713E-2</v>
      </c>
      <c r="E123" s="57">
        <v>4.209880530834198E-2</v>
      </c>
      <c r="F123" s="57">
        <v>4.1531700640916817E-2</v>
      </c>
      <c r="G123" s="57">
        <v>3.9579417556524277E-2</v>
      </c>
      <c r="H123" s="57">
        <v>3.9203979074954987E-2</v>
      </c>
      <c r="I123" s="57">
        <v>3.8851510733366013E-2</v>
      </c>
      <c r="J123" s="57">
        <v>3.8796070963144302E-2</v>
      </c>
      <c r="K123" s="57">
        <v>3.9023455232381821E-2</v>
      </c>
      <c r="L123" s="57">
        <v>3.9286334067583077E-2</v>
      </c>
      <c r="M123" s="57">
        <v>3.9635129272937768E-2</v>
      </c>
      <c r="N123" s="57">
        <v>4.0089402347803123E-2</v>
      </c>
      <c r="O123" s="57">
        <v>3.9733383804559708E-2</v>
      </c>
      <c r="P123" s="57">
        <v>3.9332956075668328E-2</v>
      </c>
      <c r="Q123" s="57">
        <v>3.8802154362201691E-2</v>
      </c>
      <c r="R123" s="57">
        <v>3.8284331560134888E-2</v>
      </c>
      <c r="S123" s="57">
        <v>3.7613764405250549E-2</v>
      </c>
      <c r="T123" s="57">
        <v>3.4838065505027771E-2</v>
      </c>
      <c r="U123" s="57">
        <v>3.1878139823675163E-2</v>
      </c>
      <c r="V123" s="57">
        <v>2.8754731640219688E-2</v>
      </c>
      <c r="W123" s="57">
        <v>2.5483749806880951E-2</v>
      </c>
      <c r="X123" s="57">
        <v>2.2105799987912182E-2</v>
      </c>
      <c r="Y123" s="57">
        <v>2.2298004478216171E-2</v>
      </c>
      <c r="Z123" s="57">
        <v>2.2472558543086048E-2</v>
      </c>
      <c r="AA123" s="57">
        <v>2.2656109184026722E-2</v>
      </c>
      <c r="AB123" s="57">
        <v>2.2861085832118992E-2</v>
      </c>
      <c r="AC123" s="57">
        <v>2.3051736876368519E-2</v>
      </c>
      <c r="AD123" s="57">
        <v>-2.4627487002449659E-2</v>
      </c>
    </row>
    <row r="124" spans="1:30" s="57" customFormat="1" ht="12">
      <c r="A124" s="57" t="s">
        <v>126</v>
      </c>
      <c r="B124" s="57" t="s">
        <v>34</v>
      </c>
      <c r="C124" s="57">
        <v>0.1104860603809357</v>
      </c>
      <c r="D124" s="57">
        <v>0.1082267165184021</v>
      </c>
      <c r="E124" s="57">
        <v>0.10182032734155649</v>
      </c>
      <c r="F124" s="57">
        <v>9.3094140291213989E-2</v>
      </c>
      <c r="G124" s="57">
        <v>8.7183162569999695E-2</v>
      </c>
      <c r="H124" s="57">
        <v>8.4422796964645386E-2</v>
      </c>
      <c r="I124" s="57">
        <v>7.9710833728313446E-2</v>
      </c>
      <c r="J124" s="57">
        <v>7.5954198837280273E-2</v>
      </c>
      <c r="K124" s="57">
        <v>6.5297812223434448E-2</v>
      </c>
      <c r="L124" s="57">
        <v>6.4809232950210571E-2</v>
      </c>
      <c r="M124" s="57">
        <v>6.5121673047542572E-2</v>
      </c>
      <c r="N124" s="57">
        <v>6.4515724778175354E-2</v>
      </c>
      <c r="O124" s="57">
        <v>6.4157277345657349E-2</v>
      </c>
      <c r="P124" s="57">
        <v>6.3190266489982605E-2</v>
      </c>
      <c r="Q124" s="57">
        <v>6.1950862407684333E-2</v>
      </c>
      <c r="R124" s="57">
        <v>6.1362411826848977E-2</v>
      </c>
      <c r="S124" s="57">
        <v>6.0631886124610901E-2</v>
      </c>
      <c r="T124" s="57">
        <v>5.7226870208978653E-2</v>
      </c>
      <c r="U124" s="57">
        <v>5.3103841841220863E-2</v>
      </c>
      <c r="V124" s="57">
        <v>4.9270868301391602E-2</v>
      </c>
      <c r="W124" s="57">
        <v>4.4637538492679603E-2</v>
      </c>
      <c r="X124" s="57">
        <v>4.0265142917633057E-2</v>
      </c>
      <c r="Y124" s="57">
        <v>3.9982900023460388E-2</v>
      </c>
      <c r="Z124" s="57">
        <v>3.9956718683242798E-2</v>
      </c>
      <c r="AA124" s="57">
        <v>4.0326621383428567E-2</v>
      </c>
      <c r="AB124" s="57">
        <v>4.0745478123426437E-2</v>
      </c>
      <c r="AC124" s="57">
        <v>4.1193649172782898E-2</v>
      </c>
      <c r="AD124" s="57">
        <v>-3.723541426234922E-2</v>
      </c>
    </row>
    <row r="125" spans="1:30" s="57" customFormat="1" ht="12">
      <c r="A125" s="57" t="s">
        <v>125</v>
      </c>
      <c r="B125" s="57" t="s">
        <v>5</v>
      </c>
      <c r="C125" s="57">
        <v>13.928751945495611</v>
      </c>
      <c r="D125" s="57">
        <v>12.96179103851318</v>
      </c>
      <c r="E125" s="57">
        <v>12.33200645446777</v>
      </c>
      <c r="F125" s="57">
        <v>12.814469337463381</v>
      </c>
      <c r="G125" s="57">
        <v>12.775032043457029</v>
      </c>
      <c r="H125" s="57">
        <v>12.87421894073486</v>
      </c>
      <c r="I125" s="57">
        <v>13.066365242004389</v>
      </c>
      <c r="J125" s="57">
        <v>12.92024612426758</v>
      </c>
      <c r="K125" s="57">
        <v>14.436929702758791</v>
      </c>
      <c r="L125" s="57">
        <v>13.9990701675415</v>
      </c>
      <c r="M125" s="57">
        <v>13.549018859863279</v>
      </c>
      <c r="N125" s="57">
        <v>12.97368144989014</v>
      </c>
      <c r="O125" s="57">
        <v>12.492030143737789</v>
      </c>
      <c r="P125" s="57">
        <v>11.657303810119631</v>
      </c>
      <c r="Q125" s="57">
        <v>11.344966888427731</v>
      </c>
      <c r="R125" s="57">
        <v>10.78155612945557</v>
      </c>
      <c r="S125" s="57">
        <v>10.75780200958252</v>
      </c>
      <c r="T125" s="57">
        <v>11.080935478210449</v>
      </c>
      <c r="U125" s="57">
        <v>11.36872577667236</v>
      </c>
      <c r="V125" s="57">
        <v>11.544607162475589</v>
      </c>
      <c r="W125" s="57">
        <v>11.72901630401611</v>
      </c>
      <c r="X125" s="57">
        <v>11.84490489959717</v>
      </c>
      <c r="Y125" s="57">
        <v>12.05202579498291</v>
      </c>
      <c r="Z125" s="57">
        <v>12.19694709777832</v>
      </c>
      <c r="AA125" s="57">
        <v>12.346658706665041</v>
      </c>
      <c r="AB125" s="57">
        <v>12.542367935180661</v>
      </c>
      <c r="AC125" s="57">
        <v>12.54428100585938</v>
      </c>
      <c r="AD125" s="57">
        <v>-4.0184552395828854E-3</v>
      </c>
    </row>
    <row r="126" spans="1:30" s="57" customFormat="1" ht="12">
      <c r="A126" s="57" t="s">
        <v>124</v>
      </c>
      <c r="B126" s="57" t="s">
        <v>19</v>
      </c>
      <c r="C126" s="57">
        <v>6.771428108215332</v>
      </c>
      <c r="D126" s="57">
        <v>6.7575511932373047</v>
      </c>
      <c r="E126" s="57">
        <v>5.8142242431640616</v>
      </c>
      <c r="F126" s="57">
        <v>4.7032289505004883</v>
      </c>
      <c r="G126" s="57">
        <v>4.5218911170959473</v>
      </c>
      <c r="H126" s="57">
        <v>4.2834682464599609</v>
      </c>
      <c r="I126" s="57">
        <v>3.5192911624908452</v>
      </c>
      <c r="J126" s="57">
        <v>3.239120721817017</v>
      </c>
      <c r="K126" s="57">
        <v>0.76125270128250122</v>
      </c>
      <c r="L126" s="57">
        <v>0.76565676927566528</v>
      </c>
      <c r="M126" s="57">
        <v>0.74390846490859985</v>
      </c>
      <c r="N126" s="57">
        <v>0.7023158073425293</v>
      </c>
      <c r="O126" s="57">
        <v>0.67731612920761108</v>
      </c>
      <c r="P126" s="57">
        <v>0.63364022970199585</v>
      </c>
      <c r="Q126" s="57">
        <v>0.582053542137146</v>
      </c>
      <c r="R126" s="57">
        <v>0.2128193527460098</v>
      </c>
      <c r="S126" s="57">
        <v>0.21332813799381259</v>
      </c>
      <c r="T126" s="57">
        <v>0.21385520696640009</v>
      </c>
      <c r="U126" s="57">
        <v>0.21418441832065579</v>
      </c>
      <c r="V126" s="57">
        <v>0.21473018825054169</v>
      </c>
      <c r="W126" s="57">
        <v>0.2106049656867981</v>
      </c>
      <c r="X126" s="57">
        <v>0.19238601624965671</v>
      </c>
      <c r="Y126" s="57">
        <v>4.7468394041061401E-2</v>
      </c>
      <c r="Z126" s="57">
        <v>4.7543134540319443E-2</v>
      </c>
      <c r="AA126" s="57">
        <v>4.7597840428352363E-2</v>
      </c>
      <c r="AB126" s="57">
        <v>4.4522885233163827E-2</v>
      </c>
      <c r="AC126" s="57">
        <v>4.4709715992212302E-2</v>
      </c>
      <c r="AD126" s="57">
        <v>-0.17559021092446159</v>
      </c>
    </row>
    <row r="127" spans="1:30" s="57" customFormat="1" ht="12">
      <c r="A127" s="57" t="s">
        <v>123</v>
      </c>
      <c r="B127" s="57" t="s">
        <v>864</v>
      </c>
      <c r="C127" s="57">
        <v>8.1225662231445313</v>
      </c>
      <c r="D127" s="57">
        <v>8.2810525894165039</v>
      </c>
      <c r="E127" s="57">
        <v>8.3596506118774414</v>
      </c>
      <c r="F127" s="57">
        <v>8.3406391143798828</v>
      </c>
      <c r="G127" s="57">
        <v>8.3405017852783203</v>
      </c>
      <c r="H127" s="57">
        <v>8.3403892517089844</v>
      </c>
      <c r="I127" s="57">
        <v>8.2471389770507813</v>
      </c>
      <c r="J127" s="57">
        <v>8.1603460311889648</v>
      </c>
      <c r="K127" s="57">
        <v>8.1603021621704102</v>
      </c>
      <c r="L127" s="57">
        <v>8.16046142578125</v>
      </c>
      <c r="M127" s="57">
        <v>8.16046142578125</v>
      </c>
      <c r="N127" s="57">
        <v>8.1391782760620117</v>
      </c>
      <c r="O127" s="57">
        <v>8.0871992111206055</v>
      </c>
      <c r="P127" s="57">
        <v>8.127985954284668</v>
      </c>
      <c r="Q127" s="57">
        <v>8.1249504089355469</v>
      </c>
      <c r="R127" s="57">
        <v>8.1106996536254883</v>
      </c>
      <c r="S127" s="57">
        <v>8.1093730926513672</v>
      </c>
      <c r="T127" s="57">
        <v>8.1100387573242188</v>
      </c>
      <c r="U127" s="57">
        <v>8.1103830337524414</v>
      </c>
      <c r="V127" s="57">
        <v>8.1107826232910156</v>
      </c>
      <c r="W127" s="57">
        <v>8.1087369918823242</v>
      </c>
      <c r="X127" s="57">
        <v>8.1102085113525391</v>
      </c>
      <c r="Y127" s="57">
        <v>8.1065235137939453</v>
      </c>
      <c r="Z127" s="57">
        <v>8.1099443435668945</v>
      </c>
      <c r="AA127" s="57">
        <v>8.1090002059936523</v>
      </c>
      <c r="AB127" s="57">
        <v>8.1071605682373047</v>
      </c>
      <c r="AC127" s="57">
        <v>8.1079435348510742</v>
      </c>
      <c r="AD127" s="57">
        <v>-6.9300565518903845E-5</v>
      </c>
    </row>
    <row r="128" spans="1:30" s="57" customFormat="1" ht="12">
      <c r="A128" s="57" t="s">
        <v>122</v>
      </c>
      <c r="B128" s="57" t="s">
        <v>889</v>
      </c>
      <c r="C128" s="57">
        <v>3.409441232681274</v>
      </c>
      <c r="D128" s="57">
        <v>3.802485466003418</v>
      </c>
      <c r="E128" s="57">
        <v>4.3689403533935547</v>
      </c>
      <c r="F128" s="57">
        <v>4.692802906036377</v>
      </c>
      <c r="G128" s="57">
        <v>4.8440752029418954</v>
      </c>
      <c r="H128" s="57">
        <v>5.0673985481262207</v>
      </c>
      <c r="I128" s="57">
        <v>5.4154825210571289</v>
      </c>
      <c r="J128" s="57">
        <v>5.7938361167907706</v>
      </c>
      <c r="K128" s="57">
        <v>6.2255587577819824</v>
      </c>
      <c r="L128" s="57">
        <v>6.674433708190918</v>
      </c>
      <c r="M128" s="57">
        <v>7.2109436988830566</v>
      </c>
      <c r="N128" s="57">
        <v>7.8499445915222168</v>
      </c>
      <c r="O128" s="57">
        <v>8.4510164260864258</v>
      </c>
      <c r="P128" s="57">
        <v>9.1673593521118164</v>
      </c>
      <c r="Q128" s="57">
        <v>9.6489839553833008</v>
      </c>
      <c r="R128" s="57">
        <v>10.32833862304688</v>
      </c>
      <c r="S128" s="57">
        <v>10.649783134460449</v>
      </c>
      <c r="T128" s="57">
        <v>10.80303859710693</v>
      </c>
      <c r="U128" s="57">
        <v>10.975296020507811</v>
      </c>
      <c r="V128" s="57">
        <v>11.190047264099119</v>
      </c>
      <c r="W128" s="57">
        <v>11.380851745605471</v>
      </c>
      <c r="X128" s="57">
        <v>11.555419921875</v>
      </c>
      <c r="Y128" s="57">
        <v>11.771944999694821</v>
      </c>
      <c r="Z128" s="57">
        <v>11.940047264099119</v>
      </c>
      <c r="AA128" s="57">
        <v>12.114094734191889</v>
      </c>
      <c r="AB128" s="57">
        <v>12.275302886962891</v>
      </c>
      <c r="AC128" s="57">
        <v>12.50733470916748</v>
      </c>
      <c r="AD128" s="57">
        <v>5.1261668638133973E-2</v>
      </c>
    </row>
    <row r="129" spans="1:30" s="57" customFormat="1" ht="12">
      <c r="A129" s="57" t="s">
        <v>888</v>
      </c>
      <c r="B129" s="57" t="s">
        <v>339</v>
      </c>
      <c r="C129" s="57">
        <v>0</v>
      </c>
      <c r="D129" s="57">
        <v>0</v>
      </c>
      <c r="E129" s="57">
        <v>0</v>
      </c>
      <c r="F129" s="57">
        <v>0</v>
      </c>
      <c r="G129" s="57">
        <v>0</v>
      </c>
      <c r="H129" s="57">
        <v>0</v>
      </c>
      <c r="I129" s="57">
        <v>0</v>
      </c>
      <c r="J129" s="57">
        <v>0</v>
      </c>
      <c r="K129" s="57">
        <v>9.1394141316413879E-2</v>
      </c>
      <c r="L129" s="57">
        <v>0.1055566743016243</v>
      </c>
      <c r="M129" s="57">
        <v>0.1179680302739143</v>
      </c>
      <c r="N129" s="57">
        <v>0</v>
      </c>
      <c r="O129" s="57">
        <v>0</v>
      </c>
      <c r="P129" s="57">
        <v>0</v>
      </c>
      <c r="Q129" s="57">
        <v>0</v>
      </c>
      <c r="R129" s="57">
        <v>0</v>
      </c>
      <c r="S129" s="57">
        <v>0</v>
      </c>
      <c r="T129" s="57">
        <v>0</v>
      </c>
      <c r="U129" s="57">
        <v>0</v>
      </c>
      <c r="V129" s="57">
        <v>0</v>
      </c>
      <c r="W129" s="57">
        <v>0</v>
      </c>
      <c r="X129" s="57">
        <v>0</v>
      </c>
      <c r="Y129" s="57">
        <v>0</v>
      </c>
      <c r="Z129" s="57">
        <v>0</v>
      </c>
      <c r="AA129" s="57">
        <v>0</v>
      </c>
      <c r="AB129" s="57">
        <v>0</v>
      </c>
      <c r="AC129" s="57">
        <v>0</v>
      </c>
      <c r="AD129" s="57" t="s">
        <v>472</v>
      </c>
    </row>
    <row r="130" spans="1:30" s="57" customFormat="1" ht="12">
      <c r="A130" s="57" t="s">
        <v>121</v>
      </c>
      <c r="B130" s="57" t="s">
        <v>45</v>
      </c>
      <c r="C130" s="57">
        <v>8.7990432977676392E-2</v>
      </c>
      <c r="D130" s="57">
        <v>8.7990432977676392E-2</v>
      </c>
      <c r="E130" s="57">
        <v>8.7990432977676392E-2</v>
      </c>
      <c r="F130" s="57">
        <v>8.7990432977676392E-2</v>
      </c>
      <c r="G130" s="57">
        <v>8.7990432977676392E-2</v>
      </c>
      <c r="H130" s="57">
        <v>8.7990432977676392E-2</v>
      </c>
      <c r="I130" s="57">
        <v>8.7990432977676392E-2</v>
      </c>
      <c r="J130" s="57">
        <v>8.7990432977676392E-2</v>
      </c>
      <c r="K130" s="57">
        <v>8.7990432977676392E-2</v>
      </c>
      <c r="L130" s="57">
        <v>8.7990432977676392E-2</v>
      </c>
      <c r="M130" s="57">
        <v>8.7990432977676392E-2</v>
      </c>
      <c r="N130" s="57">
        <v>8.7990432977676392E-2</v>
      </c>
      <c r="O130" s="57">
        <v>8.7990432977676392E-2</v>
      </c>
      <c r="P130" s="57">
        <v>8.7990432977676392E-2</v>
      </c>
      <c r="Q130" s="57">
        <v>8.7990432977676392E-2</v>
      </c>
      <c r="R130" s="57">
        <v>8.7990432977676392E-2</v>
      </c>
      <c r="S130" s="57">
        <v>8.7990432977676392E-2</v>
      </c>
      <c r="T130" s="57">
        <v>8.7990432977676392E-2</v>
      </c>
      <c r="U130" s="57">
        <v>8.7990432977676392E-2</v>
      </c>
      <c r="V130" s="57">
        <v>8.7990432977676392E-2</v>
      </c>
      <c r="W130" s="57">
        <v>8.7990432977676392E-2</v>
      </c>
      <c r="X130" s="57">
        <v>8.7990432977676392E-2</v>
      </c>
      <c r="Y130" s="57">
        <v>8.7990432977676392E-2</v>
      </c>
      <c r="Z130" s="57">
        <v>8.7990432977676392E-2</v>
      </c>
      <c r="AA130" s="57">
        <v>8.7990432977676392E-2</v>
      </c>
      <c r="AB130" s="57">
        <v>8.7990432977676392E-2</v>
      </c>
      <c r="AC130" s="57">
        <v>8.7990432977676392E-2</v>
      </c>
      <c r="AD130" s="57">
        <v>0</v>
      </c>
    </row>
    <row r="131" spans="1:30" s="57" customFormat="1" ht="12">
      <c r="A131" s="57" t="s">
        <v>120</v>
      </c>
      <c r="B131" s="57" t="s">
        <v>46</v>
      </c>
      <c r="C131" s="57">
        <v>0.1003412008285522</v>
      </c>
      <c r="D131" s="57">
        <v>0.1183932572603226</v>
      </c>
      <c r="E131" s="57">
        <v>0.1424584686756134</v>
      </c>
      <c r="F131" s="57">
        <v>0.20290294289588931</v>
      </c>
      <c r="G131" s="57">
        <v>0.24338386952877039</v>
      </c>
      <c r="H131" s="57">
        <v>0.26112166047096252</v>
      </c>
      <c r="I131" s="57">
        <v>0.28683486580848688</v>
      </c>
      <c r="J131" s="57">
        <v>0.29337006807327271</v>
      </c>
      <c r="K131" s="57">
        <v>0.29980781674385071</v>
      </c>
      <c r="L131" s="57">
        <v>0.30806201696395868</v>
      </c>
      <c r="M131" s="57">
        <v>0.30971264839172358</v>
      </c>
      <c r="N131" s="57">
        <v>0.313955157995224</v>
      </c>
      <c r="O131" s="57">
        <v>0.30632564425468439</v>
      </c>
      <c r="P131" s="57">
        <v>0.30275732278823853</v>
      </c>
      <c r="Q131" s="57">
        <v>0.30115148425102228</v>
      </c>
      <c r="R131" s="57">
        <v>0.29325011372566218</v>
      </c>
      <c r="S131" s="57">
        <v>0.29788169264793402</v>
      </c>
      <c r="T131" s="57">
        <v>0.29930353164672852</v>
      </c>
      <c r="U131" s="57">
        <v>0.2968902587890625</v>
      </c>
      <c r="V131" s="57">
        <v>0.27686998248100281</v>
      </c>
      <c r="W131" s="57">
        <v>0.2754649817943573</v>
      </c>
      <c r="X131" s="57">
        <v>0.27317014336585999</v>
      </c>
      <c r="Y131" s="57">
        <v>0.25714963674545288</v>
      </c>
      <c r="Z131" s="57">
        <v>0.24611508846282959</v>
      </c>
      <c r="AA131" s="57">
        <v>0.23954612016677859</v>
      </c>
      <c r="AB131" s="57">
        <v>0.22953501343727109</v>
      </c>
      <c r="AC131" s="57">
        <v>0.22034963965415949</v>
      </c>
      <c r="AD131" s="57">
        <v>3.0717696866438882E-2</v>
      </c>
    </row>
    <row r="132" spans="1:30" s="59" customFormat="1" ht="12">
      <c r="A132" s="59" t="s">
        <v>887</v>
      </c>
      <c r="B132" s="59" t="s">
        <v>876</v>
      </c>
      <c r="C132" s="59">
        <v>32.531005859375</v>
      </c>
      <c r="D132" s="59">
        <v>32.117488861083977</v>
      </c>
      <c r="E132" s="59">
        <v>31.207094192504879</v>
      </c>
      <c r="F132" s="59">
        <v>30.935127258300781</v>
      </c>
      <c r="G132" s="59">
        <v>30.900058746337891</v>
      </c>
      <c r="H132" s="59">
        <v>30.99901008605957</v>
      </c>
      <c r="I132" s="59">
        <v>30.702814102172852</v>
      </c>
      <c r="J132" s="59">
        <v>30.570859909057621</v>
      </c>
      <c r="K132" s="59">
        <v>30.0372314453125</v>
      </c>
      <c r="L132" s="59">
        <v>30.060588836669918</v>
      </c>
      <c r="M132" s="59">
        <v>30.127275466918949</v>
      </c>
      <c r="N132" s="59">
        <v>30.131582260131839</v>
      </c>
      <c r="O132" s="59">
        <v>30.16603851318359</v>
      </c>
      <c r="P132" s="59">
        <v>30.040229797363281</v>
      </c>
      <c r="Q132" s="59">
        <v>30.15205001831055</v>
      </c>
      <c r="R132" s="59">
        <v>29.876016616821289</v>
      </c>
      <c r="S132" s="59">
        <v>30.176790237426761</v>
      </c>
      <c r="T132" s="59">
        <v>30.652387619018551</v>
      </c>
      <c r="U132" s="59">
        <v>31.106575012207031</v>
      </c>
      <c r="V132" s="59">
        <v>31.474298477172852</v>
      </c>
      <c r="W132" s="59">
        <v>31.83730316162109</v>
      </c>
      <c r="X132" s="59">
        <v>32.104343414306641</v>
      </c>
      <c r="Y132" s="59">
        <v>32.363086700439453</v>
      </c>
      <c r="Z132" s="59">
        <v>32.668544769287109</v>
      </c>
      <c r="AA132" s="59">
        <v>32.985218048095703</v>
      </c>
      <c r="AB132" s="59">
        <v>33.327621459960938</v>
      </c>
      <c r="AC132" s="59">
        <v>33.553802490234382</v>
      </c>
      <c r="AD132" s="59">
        <v>1.1913450122451601E-3</v>
      </c>
    </row>
    <row r="133" spans="1:30" s="57" customFormat="1" ht="12">
      <c r="A133" s="57" t="s">
        <v>886</v>
      </c>
      <c r="B133" s="57" t="s">
        <v>885</v>
      </c>
      <c r="C133" s="57">
        <v>0</v>
      </c>
      <c r="D133" s="57">
        <v>0</v>
      </c>
      <c r="E133" s="57">
        <v>0</v>
      </c>
      <c r="F133" s="57">
        <v>0</v>
      </c>
      <c r="G133" s="57">
        <v>0</v>
      </c>
      <c r="H133" s="57">
        <v>0</v>
      </c>
      <c r="I133" s="57">
        <v>0</v>
      </c>
      <c r="J133" s="57">
        <v>0</v>
      </c>
      <c r="K133" s="57">
        <v>3.6402285331860178E-5</v>
      </c>
      <c r="L133" s="57">
        <v>4.2043226130772382E-5</v>
      </c>
      <c r="M133" s="57">
        <v>4.6986668166937313E-5</v>
      </c>
      <c r="N133" s="57">
        <v>0</v>
      </c>
      <c r="O133" s="57">
        <v>0</v>
      </c>
      <c r="P133" s="57">
        <v>0</v>
      </c>
      <c r="Q133" s="57">
        <v>0</v>
      </c>
      <c r="R133" s="57">
        <v>0</v>
      </c>
      <c r="S133" s="57">
        <v>0</v>
      </c>
      <c r="T133" s="57">
        <v>0</v>
      </c>
      <c r="U133" s="57">
        <v>0</v>
      </c>
      <c r="V133" s="57">
        <v>0</v>
      </c>
      <c r="W133" s="57">
        <v>0</v>
      </c>
      <c r="X133" s="57">
        <v>0</v>
      </c>
      <c r="Y133" s="57">
        <v>0</v>
      </c>
      <c r="Z133" s="57">
        <v>0</v>
      </c>
      <c r="AA133" s="57">
        <v>0</v>
      </c>
      <c r="AB133" s="57">
        <v>0</v>
      </c>
      <c r="AC133" s="57">
        <v>0</v>
      </c>
      <c r="AD133" s="57" t="s">
        <v>472</v>
      </c>
    </row>
    <row r="134" spans="1:30" s="59" customFormat="1" ht="12">
      <c r="A134" s="59" t="s">
        <v>119</v>
      </c>
      <c r="B134" s="59" t="s">
        <v>36</v>
      </c>
      <c r="C134" s="59">
        <v>32.531005859375</v>
      </c>
      <c r="D134" s="59">
        <v>32.117488861083977</v>
      </c>
      <c r="E134" s="59">
        <v>31.207094192504879</v>
      </c>
      <c r="F134" s="59">
        <v>30.935127258300781</v>
      </c>
      <c r="G134" s="59">
        <v>30.900058746337891</v>
      </c>
      <c r="H134" s="59">
        <v>30.99901008605957</v>
      </c>
      <c r="I134" s="59">
        <v>30.702814102172852</v>
      </c>
      <c r="J134" s="59">
        <v>30.570859909057621</v>
      </c>
      <c r="K134" s="59">
        <v>30.03726768493652</v>
      </c>
      <c r="L134" s="59">
        <v>30.06063079833984</v>
      </c>
      <c r="M134" s="59">
        <v>30.127323150634769</v>
      </c>
      <c r="N134" s="59">
        <v>30.131582260131839</v>
      </c>
      <c r="O134" s="59">
        <v>30.16603851318359</v>
      </c>
      <c r="P134" s="59">
        <v>30.040229797363281</v>
      </c>
      <c r="Q134" s="59">
        <v>30.15205001831055</v>
      </c>
      <c r="R134" s="59">
        <v>29.876016616821289</v>
      </c>
      <c r="S134" s="59">
        <v>30.176790237426761</v>
      </c>
      <c r="T134" s="59">
        <v>30.652387619018551</v>
      </c>
      <c r="U134" s="59">
        <v>31.106575012207031</v>
      </c>
      <c r="V134" s="59">
        <v>31.474298477172852</v>
      </c>
      <c r="W134" s="59">
        <v>31.83730316162109</v>
      </c>
      <c r="X134" s="59">
        <v>32.104343414306641</v>
      </c>
      <c r="Y134" s="59">
        <v>32.363086700439453</v>
      </c>
      <c r="Z134" s="59">
        <v>32.668544769287109</v>
      </c>
      <c r="AA134" s="59">
        <v>32.985218048095703</v>
      </c>
      <c r="AB134" s="59">
        <v>33.327621459960938</v>
      </c>
      <c r="AC134" s="59">
        <v>33.553802490234382</v>
      </c>
      <c r="AD134" s="59">
        <v>1.1913450122451601E-3</v>
      </c>
    </row>
    <row r="135" spans="1:30" s="57" customFormat="1" ht="12"/>
    <row r="136" spans="1:30" s="59" customFormat="1" ht="12">
      <c r="B136" s="59" t="s">
        <v>884</v>
      </c>
    </row>
    <row r="137" spans="1:30" s="57" customFormat="1" ht="12">
      <c r="A137" s="57" t="s">
        <v>883</v>
      </c>
      <c r="B137" s="57" t="s">
        <v>882</v>
      </c>
      <c r="C137" s="57">
        <v>1.060482382774353</v>
      </c>
      <c r="D137" s="57">
        <v>1.078701972961426</v>
      </c>
      <c r="E137" s="57">
        <v>1.1099754571914671</v>
      </c>
      <c r="F137" s="57">
        <v>1.125627398490906</v>
      </c>
      <c r="G137" s="57">
        <v>1.134901881217957</v>
      </c>
      <c r="H137" s="57">
        <v>1.148471355438232</v>
      </c>
      <c r="I137" s="57">
        <v>1.1765768527984619</v>
      </c>
      <c r="J137" s="57">
        <v>1.2220610380172729</v>
      </c>
      <c r="K137" s="57">
        <v>1.309051036834717</v>
      </c>
      <c r="L137" s="57">
        <v>1.3920894861221309</v>
      </c>
      <c r="M137" s="57">
        <v>1.470061063766479</v>
      </c>
      <c r="N137" s="57">
        <v>1.5432654619216919</v>
      </c>
      <c r="O137" s="57">
        <v>1.6124503612518311</v>
      </c>
      <c r="P137" s="57">
        <v>1.6730842590332029</v>
      </c>
      <c r="Q137" s="57">
        <v>1.730019688606262</v>
      </c>
      <c r="R137" s="57">
        <v>1.7820098400115969</v>
      </c>
      <c r="S137" s="57">
        <v>1.8314709663391111</v>
      </c>
      <c r="T137" s="57">
        <v>1.8790310621261599</v>
      </c>
      <c r="U137" s="57">
        <v>1.9213088750839229</v>
      </c>
      <c r="V137" s="57">
        <v>1.9635477066040039</v>
      </c>
      <c r="W137" s="57">
        <v>2.008057594299316</v>
      </c>
      <c r="X137" s="57">
        <v>2.0488300323486328</v>
      </c>
      <c r="Y137" s="57">
        <v>2.0800366401672359</v>
      </c>
      <c r="Z137" s="57">
        <v>2.1036174297332759</v>
      </c>
      <c r="AA137" s="57">
        <v>2.127657413482666</v>
      </c>
      <c r="AB137" s="57">
        <v>2.1479189395904541</v>
      </c>
      <c r="AC137" s="57">
        <v>2.171506404876709</v>
      </c>
      <c r="AD137" s="57">
        <v>2.794871582028224E-2</v>
      </c>
    </row>
    <row r="138" spans="1:30" s="57" customFormat="1" ht="12">
      <c r="A138" s="57" t="s">
        <v>881</v>
      </c>
      <c r="B138" s="57" t="s">
        <v>880</v>
      </c>
      <c r="C138" s="57">
        <v>3.6486231256276369E-3</v>
      </c>
      <c r="D138" s="57">
        <v>3.6928753834217791E-3</v>
      </c>
      <c r="E138" s="57">
        <v>4.6056723222136497E-3</v>
      </c>
      <c r="F138" s="57">
        <v>4.7401022166013718E-3</v>
      </c>
      <c r="G138" s="57">
        <v>4.8241554759442806E-3</v>
      </c>
      <c r="H138" s="57">
        <v>4.9446797929704189E-3</v>
      </c>
      <c r="I138" s="57">
        <v>5.1398696377873421E-3</v>
      </c>
      <c r="J138" s="57">
        <v>5.4459422826766968E-3</v>
      </c>
      <c r="K138" s="57">
        <v>6.4866994507610798E-3</v>
      </c>
      <c r="L138" s="57">
        <v>8.0552408471703529E-3</v>
      </c>
      <c r="M138" s="57">
        <v>9.577704593539238E-3</v>
      </c>
      <c r="N138" s="57">
        <v>1.122622564435005E-2</v>
      </c>
      <c r="O138" s="57">
        <v>1.139427162706852E-2</v>
      </c>
      <c r="P138" s="57">
        <v>1.0608703829348091E-2</v>
      </c>
      <c r="Q138" s="57">
        <v>9.896429255604744E-3</v>
      </c>
      <c r="R138" s="57">
        <v>9.9007198587059975E-3</v>
      </c>
      <c r="S138" s="57">
        <v>9.9761346355080605E-3</v>
      </c>
      <c r="T138" s="57">
        <v>1.006069779396057E-2</v>
      </c>
      <c r="U138" s="57">
        <v>9.9067213013768196E-3</v>
      </c>
      <c r="V138" s="57">
        <v>9.7962114959955215E-3</v>
      </c>
      <c r="W138" s="57">
        <v>9.3012498691678047E-3</v>
      </c>
      <c r="X138" s="57">
        <v>8.5842562839388847E-3</v>
      </c>
      <c r="Y138" s="57">
        <v>8.0011868849396706E-3</v>
      </c>
      <c r="Z138" s="57">
        <v>7.2893849574029454E-3</v>
      </c>
      <c r="AA138" s="57">
        <v>7.3557510040700444E-3</v>
      </c>
      <c r="AB138" s="57">
        <v>5.2315196953713894E-3</v>
      </c>
      <c r="AC138" s="57">
        <v>5.2898367866873741E-3</v>
      </c>
      <c r="AD138" s="57">
        <v>1.4388591943184091E-2</v>
      </c>
    </row>
    <row r="139" spans="1:30" s="57" customFormat="1" ht="12">
      <c r="A139" s="57" t="s">
        <v>879</v>
      </c>
      <c r="B139" s="57" t="s">
        <v>878</v>
      </c>
      <c r="C139" s="57">
        <v>0.28129780292510992</v>
      </c>
      <c r="D139" s="57">
        <v>0.28379169106483459</v>
      </c>
      <c r="E139" s="57">
        <v>0.28559866547584528</v>
      </c>
      <c r="F139" s="57">
        <v>0.28582274913787842</v>
      </c>
      <c r="G139" s="57">
        <v>0.28619226813316351</v>
      </c>
      <c r="H139" s="57">
        <v>0.28640377521514893</v>
      </c>
      <c r="I139" s="57">
        <v>0.28644397854804993</v>
      </c>
      <c r="J139" s="57">
        <v>0.28641137480735779</v>
      </c>
      <c r="K139" s="57">
        <v>0.28726324439048773</v>
      </c>
      <c r="L139" s="57">
        <v>0.28825971484184271</v>
      </c>
      <c r="M139" s="57">
        <v>0.29222989082336431</v>
      </c>
      <c r="N139" s="57">
        <v>0.29441708326339722</v>
      </c>
      <c r="O139" s="57">
        <v>0.29534852504730219</v>
      </c>
      <c r="P139" s="57">
        <v>0.2982153594493866</v>
      </c>
      <c r="Q139" s="57">
        <v>0.30154380202293402</v>
      </c>
      <c r="R139" s="57">
        <v>0.30737531185150152</v>
      </c>
      <c r="S139" s="57">
        <v>0.31435218453407288</v>
      </c>
      <c r="T139" s="57">
        <v>0.31943759322166437</v>
      </c>
      <c r="U139" s="57">
        <v>0.32552114129066467</v>
      </c>
      <c r="V139" s="57">
        <v>0.328208327293396</v>
      </c>
      <c r="W139" s="57">
        <v>0.32749715447425842</v>
      </c>
      <c r="X139" s="57">
        <v>0.32506591081619263</v>
      </c>
      <c r="Y139" s="57">
        <v>0.32816547155380249</v>
      </c>
      <c r="Z139" s="57">
        <v>0.33494848012924189</v>
      </c>
      <c r="AA139" s="57">
        <v>0.33964920043945313</v>
      </c>
      <c r="AB139" s="57">
        <v>0.3406524658203125</v>
      </c>
      <c r="AC139" s="57">
        <v>0.34046417474746699</v>
      </c>
      <c r="AD139" s="57">
        <v>7.3691735974501524E-3</v>
      </c>
    </row>
    <row r="140" spans="1:30" s="59" customFormat="1" ht="12">
      <c r="A140" s="59" t="s">
        <v>877</v>
      </c>
      <c r="B140" s="59" t="s">
        <v>876</v>
      </c>
      <c r="C140" s="59">
        <v>1.3454288244247441</v>
      </c>
      <c r="D140" s="59">
        <v>1.3661864995956421</v>
      </c>
      <c r="E140" s="59">
        <v>1.4001797437667849</v>
      </c>
      <c r="F140" s="59">
        <v>1.4161902666091919</v>
      </c>
      <c r="G140" s="59">
        <v>1.425918340682983</v>
      </c>
      <c r="H140" s="59">
        <v>1.439819812774658</v>
      </c>
      <c r="I140" s="59">
        <v>1.4681606292724609</v>
      </c>
      <c r="J140" s="59">
        <v>1.513918399810791</v>
      </c>
      <c r="K140" s="59">
        <v>1.6028009653091431</v>
      </c>
      <c r="L140" s="59">
        <v>1.688404440879822</v>
      </c>
      <c r="M140" s="59">
        <v>1.7718687057495119</v>
      </c>
      <c r="N140" s="59">
        <v>1.848908662796021</v>
      </c>
      <c r="O140" s="59">
        <v>1.9191931486129761</v>
      </c>
      <c r="P140" s="59">
        <v>1.981908321380615</v>
      </c>
      <c r="Q140" s="59">
        <v>2.0414597988128662</v>
      </c>
      <c r="R140" s="59">
        <v>2.0992858409881592</v>
      </c>
      <c r="S140" s="59">
        <v>2.155799388885498</v>
      </c>
      <c r="T140" s="59">
        <v>2.2085292339324951</v>
      </c>
      <c r="U140" s="59">
        <v>2.2567367553710942</v>
      </c>
      <c r="V140" s="59">
        <v>2.301552295684814</v>
      </c>
      <c r="W140" s="59">
        <v>2.3448560237884521</v>
      </c>
      <c r="X140" s="59">
        <v>2.382480144500732</v>
      </c>
      <c r="Y140" s="59">
        <v>2.4162032604217529</v>
      </c>
      <c r="Z140" s="59">
        <v>2.4458553791046138</v>
      </c>
      <c r="AA140" s="59">
        <v>2.474662303924561</v>
      </c>
      <c r="AB140" s="59">
        <v>2.4938030242919922</v>
      </c>
      <c r="AC140" s="59">
        <v>2.5172603130340581</v>
      </c>
      <c r="AD140" s="59">
        <v>2.4387170771263289E-2</v>
      </c>
    </row>
    <row r="141" spans="1:30" s="57" customFormat="1" ht="12">
      <c r="A141" s="57" t="s">
        <v>875</v>
      </c>
      <c r="B141" s="57" t="s">
        <v>874</v>
      </c>
      <c r="C141" s="57">
        <v>5.1859458908438683E-3</v>
      </c>
      <c r="D141" s="57">
        <v>5.0895540043711662E-3</v>
      </c>
      <c r="E141" s="57">
        <v>5.969638004899025E-3</v>
      </c>
      <c r="F141" s="57">
        <v>5.9091784060001373E-3</v>
      </c>
      <c r="G141" s="57">
        <v>5.8805616572499284E-3</v>
      </c>
      <c r="H141" s="57">
        <v>5.921575240790844E-3</v>
      </c>
      <c r="I141" s="57">
        <v>5.9079704806208611E-3</v>
      </c>
      <c r="J141" s="57">
        <v>6.0596158728003502E-3</v>
      </c>
      <c r="K141" s="57">
        <v>6.7507256753742686E-3</v>
      </c>
      <c r="L141" s="57">
        <v>8.1103052943944931E-3</v>
      </c>
      <c r="M141" s="57">
        <v>9.2944810166954994E-3</v>
      </c>
      <c r="N141" s="57">
        <v>1.0416007600724701E-2</v>
      </c>
      <c r="O141" s="57">
        <v>1.012190245091915E-2</v>
      </c>
      <c r="P141" s="57">
        <v>8.9317532256245613E-3</v>
      </c>
      <c r="Q141" s="57">
        <v>8.0685513094067574E-3</v>
      </c>
      <c r="R141" s="57">
        <v>7.5888442806899548E-3</v>
      </c>
      <c r="S141" s="57">
        <v>7.5091663748025894E-3</v>
      </c>
      <c r="T141" s="57">
        <v>7.5557883828878403E-3</v>
      </c>
      <c r="U141" s="57">
        <v>7.4244937859475613E-3</v>
      </c>
      <c r="V141" s="57">
        <v>7.2906753048300743E-3</v>
      </c>
      <c r="W141" s="57">
        <v>6.8860063329339027E-3</v>
      </c>
      <c r="X141" s="57">
        <v>6.284552626311779E-3</v>
      </c>
      <c r="Y141" s="57">
        <v>5.7916436344385147E-3</v>
      </c>
      <c r="Z141" s="57">
        <v>5.2352054044604301E-3</v>
      </c>
      <c r="AA141" s="57">
        <v>5.2563189528882504E-3</v>
      </c>
      <c r="AB141" s="57">
        <v>3.726928262040019E-3</v>
      </c>
      <c r="AC141" s="57">
        <v>3.7282118573784828E-3</v>
      </c>
      <c r="AD141" s="57">
        <v>-1.2612993618781539E-2</v>
      </c>
    </row>
    <row r="142" spans="1:30" s="59" customFormat="1" ht="12">
      <c r="A142" s="59" t="s">
        <v>873</v>
      </c>
      <c r="B142" s="59" t="s">
        <v>872</v>
      </c>
      <c r="C142" s="59">
        <v>1.3506147861480711</v>
      </c>
      <c r="D142" s="59">
        <v>1.3712760210037229</v>
      </c>
      <c r="E142" s="59">
        <v>1.4061493873596189</v>
      </c>
      <c r="F142" s="59">
        <v>1.4220994710922239</v>
      </c>
      <c r="G142" s="59">
        <v>1.431798934936523</v>
      </c>
      <c r="H142" s="59">
        <v>1.4457414150238039</v>
      </c>
      <c r="I142" s="59">
        <v>1.4740686416625981</v>
      </c>
      <c r="J142" s="59">
        <v>1.5199780464172361</v>
      </c>
      <c r="K142" s="59">
        <v>1.609551668167114</v>
      </c>
      <c r="L142" s="59">
        <v>1.6965147256851201</v>
      </c>
      <c r="M142" s="59">
        <v>1.781163215637207</v>
      </c>
      <c r="N142" s="59">
        <v>1.85932469367981</v>
      </c>
      <c r="O142" s="59">
        <v>1.9293150901794429</v>
      </c>
      <c r="P142" s="59">
        <v>1.990840077400208</v>
      </c>
      <c r="Q142" s="59">
        <v>2.0495283603668208</v>
      </c>
      <c r="R142" s="59">
        <v>2.1068747043609619</v>
      </c>
      <c r="S142" s="59">
        <v>2.1633086204528809</v>
      </c>
      <c r="T142" s="59">
        <v>2.2160849571228032</v>
      </c>
      <c r="U142" s="59">
        <v>2.264161348342896</v>
      </c>
      <c r="V142" s="59">
        <v>2.3088428974151611</v>
      </c>
      <c r="W142" s="59">
        <v>2.351742029190063</v>
      </c>
      <c r="X142" s="59">
        <v>2.388764619827271</v>
      </c>
      <c r="Y142" s="59">
        <v>2.4219949245452881</v>
      </c>
      <c r="Z142" s="59">
        <v>2.4510905742645259</v>
      </c>
      <c r="AA142" s="59">
        <v>2.4799187183380131</v>
      </c>
      <c r="AB142" s="59">
        <v>2.4975299835205078</v>
      </c>
      <c r="AC142" s="59">
        <v>2.5209884643554692</v>
      </c>
      <c r="AD142" s="59">
        <v>2.429391025794958E-2</v>
      </c>
    </row>
    <row r="143" spans="1:30" s="57" customFormat="1" ht="12"/>
    <row r="144" spans="1:30" s="59" customFormat="1" ht="12">
      <c r="B144" s="59" t="s">
        <v>47</v>
      </c>
    </row>
    <row r="145" spans="1:30" s="57" customFormat="1" ht="12">
      <c r="A145" s="57" t="s">
        <v>118</v>
      </c>
      <c r="B145" s="57" t="s">
        <v>871</v>
      </c>
      <c r="C145" s="57">
        <v>4.2096409797668457</v>
      </c>
      <c r="D145" s="57">
        <v>4.3111634254455566</v>
      </c>
      <c r="E145" s="57">
        <v>4.3084650039672852</v>
      </c>
      <c r="F145" s="57">
        <v>4.3140568733215332</v>
      </c>
      <c r="G145" s="57">
        <v>4.3211655616760254</v>
      </c>
      <c r="H145" s="57">
        <v>4.326115608215332</v>
      </c>
      <c r="I145" s="57">
        <v>4.3287339210510254</v>
      </c>
      <c r="J145" s="57">
        <v>4.3287792205810547</v>
      </c>
      <c r="K145" s="57">
        <v>4.3288173675537109</v>
      </c>
      <c r="L145" s="57">
        <v>4.3287091255187988</v>
      </c>
      <c r="M145" s="57">
        <v>4.323857307434082</v>
      </c>
      <c r="N145" s="57">
        <v>4.319674015045166</v>
      </c>
      <c r="O145" s="57">
        <v>4.3178515434265137</v>
      </c>
      <c r="P145" s="57">
        <v>4.3137354850769043</v>
      </c>
      <c r="Q145" s="57">
        <v>4.3446488380432129</v>
      </c>
      <c r="R145" s="57">
        <v>4.4146876335144043</v>
      </c>
      <c r="S145" s="57">
        <v>4.4915561676025391</v>
      </c>
      <c r="T145" s="57">
        <v>4.5537505149841309</v>
      </c>
      <c r="U145" s="57">
        <v>4.6185212135314941</v>
      </c>
      <c r="V145" s="57">
        <v>4.6648831367492676</v>
      </c>
      <c r="W145" s="57">
        <v>4.6391997337341309</v>
      </c>
      <c r="X145" s="57">
        <v>4.6024594306945801</v>
      </c>
      <c r="Y145" s="57">
        <v>4.6438021659851074</v>
      </c>
      <c r="Z145" s="57">
        <v>4.7198486328125</v>
      </c>
      <c r="AA145" s="57">
        <v>4.776085376739502</v>
      </c>
      <c r="AB145" s="57">
        <v>4.752143383026123</v>
      </c>
      <c r="AC145" s="57">
        <v>4.72686767578125</v>
      </c>
      <c r="AD145" s="57">
        <v>4.4670782434657053E-3</v>
      </c>
    </row>
    <row r="146" spans="1:30" s="57" customFormat="1" ht="12">
      <c r="A146" s="57" t="s">
        <v>117</v>
      </c>
      <c r="B146" s="57" t="s">
        <v>870</v>
      </c>
      <c r="C146" s="57">
        <v>16.513547897338871</v>
      </c>
      <c r="D146" s="57">
        <v>16.489156723022461</v>
      </c>
      <c r="E146" s="57">
        <v>16.473249435424801</v>
      </c>
      <c r="F146" s="57">
        <v>16.36416053771973</v>
      </c>
      <c r="G146" s="57">
        <v>16.130832672119141</v>
      </c>
      <c r="H146" s="57">
        <v>15.836447715759279</v>
      </c>
      <c r="I146" s="57">
        <v>15.46235942840576</v>
      </c>
      <c r="J146" s="57">
        <v>15.086966514587401</v>
      </c>
      <c r="K146" s="57">
        <v>14.63519287109375</v>
      </c>
      <c r="L146" s="57">
        <v>14.17400550842285</v>
      </c>
      <c r="M146" s="57">
        <v>13.730399131774901</v>
      </c>
      <c r="N146" s="57">
        <v>13.285721778869631</v>
      </c>
      <c r="O146" s="57">
        <v>12.82179164886475</v>
      </c>
      <c r="P146" s="57">
        <v>12.365025520324711</v>
      </c>
      <c r="Q146" s="57">
        <v>11.94491386413574</v>
      </c>
      <c r="R146" s="57">
        <v>11.546366691589361</v>
      </c>
      <c r="S146" s="57">
        <v>11.193057060241699</v>
      </c>
      <c r="T146" s="57">
        <v>10.87022495269775</v>
      </c>
      <c r="U146" s="57">
        <v>10.55291175842285</v>
      </c>
      <c r="V146" s="57">
        <v>10.300355911254879</v>
      </c>
      <c r="W146" s="57">
        <v>10.04917621612549</v>
      </c>
      <c r="X146" s="57">
        <v>9.8499565124511719</v>
      </c>
      <c r="Y146" s="57">
        <v>9.6650934219360352</v>
      </c>
      <c r="Z146" s="57">
        <v>9.522099494934082</v>
      </c>
      <c r="AA146" s="57">
        <v>9.3479118347167969</v>
      </c>
      <c r="AB146" s="57">
        <v>9.236292839050293</v>
      </c>
      <c r="AC146" s="57">
        <v>9.1515054702758789</v>
      </c>
      <c r="AD146" s="57">
        <v>-2.2446652063636271E-2</v>
      </c>
    </row>
    <row r="147" spans="1:30" s="57" customFormat="1" ht="12">
      <c r="A147" s="57" t="s">
        <v>116</v>
      </c>
      <c r="B147" s="57" t="s">
        <v>869</v>
      </c>
      <c r="C147" s="57">
        <v>3.7425877526402469E-3</v>
      </c>
      <c r="D147" s="57">
        <v>3.4678115043789148E-3</v>
      </c>
      <c r="E147" s="57">
        <v>3.0934263486415152E-3</v>
      </c>
      <c r="F147" s="57">
        <v>2.8972823638468981E-3</v>
      </c>
      <c r="G147" s="57">
        <v>2.8112770523875952E-3</v>
      </c>
      <c r="H147" s="57">
        <v>2.913864329457283E-3</v>
      </c>
      <c r="I147" s="57">
        <v>2.762168413028121E-3</v>
      </c>
      <c r="J147" s="57">
        <v>2.551546785980463E-3</v>
      </c>
      <c r="K147" s="57">
        <v>2.3751268163323398E-3</v>
      </c>
      <c r="L147" s="57">
        <v>2.2268316242843871E-3</v>
      </c>
      <c r="M147" s="57">
        <v>2.1092270035296679E-3</v>
      </c>
      <c r="N147" s="57">
        <v>1.9843459594994779E-3</v>
      </c>
      <c r="O147" s="57">
        <v>1.8585056532174351E-3</v>
      </c>
      <c r="P147" s="57">
        <v>1.764363725669682E-3</v>
      </c>
      <c r="Q147" s="57">
        <v>1.6660740366205571E-3</v>
      </c>
      <c r="R147" s="57">
        <v>1.5909038484096529E-3</v>
      </c>
      <c r="S147" s="57">
        <v>1.554937101900578E-3</v>
      </c>
      <c r="T147" s="57">
        <v>1.5218978514894841E-3</v>
      </c>
      <c r="U147" s="57">
        <v>1.4945466537028549E-3</v>
      </c>
      <c r="V147" s="57">
        <v>1.480034436099231E-3</v>
      </c>
      <c r="W147" s="57">
        <v>1.5016592806205149E-3</v>
      </c>
      <c r="X147" s="57">
        <v>1.4627939090132709E-3</v>
      </c>
      <c r="Y147" s="57">
        <v>1.459339051507413E-3</v>
      </c>
      <c r="Z147" s="57">
        <v>1.4924098504707219E-3</v>
      </c>
      <c r="AA147" s="57">
        <v>1.487750909291208E-3</v>
      </c>
      <c r="AB147" s="57">
        <v>1.488496083766222E-3</v>
      </c>
      <c r="AC147" s="57">
        <v>1.480470760725439E-3</v>
      </c>
      <c r="AD147" s="57">
        <v>-3.504121750410949E-2</v>
      </c>
    </row>
    <row r="148" spans="1:30" s="57" customFormat="1" ht="12">
      <c r="A148" s="57" t="s">
        <v>115</v>
      </c>
      <c r="B148" s="57" t="s">
        <v>868</v>
      </c>
      <c r="C148" s="57">
        <v>3.520226001739502</v>
      </c>
      <c r="D148" s="57">
        <v>3.573042631149292</v>
      </c>
      <c r="E148" s="57">
        <v>3.5801641941070561</v>
      </c>
      <c r="F148" s="57">
        <v>3.5942847728729248</v>
      </c>
      <c r="G148" s="57">
        <v>3.6221036911010742</v>
      </c>
      <c r="H148" s="57">
        <v>3.6564161777496338</v>
      </c>
      <c r="I148" s="57">
        <v>3.6863512992858891</v>
      </c>
      <c r="J148" s="57">
        <v>3.7068746089935298</v>
      </c>
      <c r="K148" s="57">
        <v>3.7311944961547852</v>
      </c>
      <c r="L148" s="57">
        <v>3.7550826072692871</v>
      </c>
      <c r="M148" s="57">
        <v>3.779160737991333</v>
      </c>
      <c r="N148" s="57">
        <v>3.8123922348022461</v>
      </c>
      <c r="O148" s="57">
        <v>3.8444945812225342</v>
      </c>
      <c r="P148" s="57">
        <v>3.8807535171508789</v>
      </c>
      <c r="Q148" s="57">
        <v>3.919277429580688</v>
      </c>
      <c r="R148" s="57">
        <v>3.9593791961669922</v>
      </c>
      <c r="S148" s="57">
        <v>4.0022993087768546</v>
      </c>
      <c r="T148" s="57">
        <v>4.0409784317016602</v>
      </c>
      <c r="U148" s="57">
        <v>4.0819978713989258</v>
      </c>
      <c r="V148" s="57">
        <v>4.1200876235961914</v>
      </c>
      <c r="W148" s="57">
        <v>4.1585750579833984</v>
      </c>
      <c r="X148" s="57">
        <v>4.1959347724914551</v>
      </c>
      <c r="Y148" s="57">
        <v>4.2343649864196777</v>
      </c>
      <c r="Z148" s="57">
        <v>4.2727932929992676</v>
      </c>
      <c r="AA148" s="57">
        <v>4.3107624053955078</v>
      </c>
      <c r="AB148" s="57">
        <v>4.3497567176818848</v>
      </c>
      <c r="AC148" s="57">
        <v>4.3883986473083496</v>
      </c>
      <c r="AD148" s="57">
        <v>8.5144742671054985E-3</v>
      </c>
    </row>
    <row r="149" spans="1:30" s="57" customFormat="1" ht="12">
      <c r="A149" s="57" t="s">
        <v>114</v>
      </c>
      <c r="B149" s="57" t="s">
        <v>867</v>
      </c>
      <c r="C149" s="57">
        <v>3.1892000697553162E-3</v>
      </c>
      <c r="D149" s="57">
        <v>2.7505999896675348E-3</v>
      </c>
      <c r="E149" s="57">
        <v>4.1711251251399517E-3</v>
      </c>
      <c r="F149" s="57">
        <v>4.187955055385828E-3</v>
      </c>
      <c r="G149" s="57">
        <v>4.0476950816810131E-3</v>
      </c>
      <c r="H149" s="57">
        <v>3.5846882965415721E-3</v>
      </c>
      <c r="I149" s="57">
        <v>3.192503703758121E-3</v>
      </c>
      <c r="J149" s="57">
        <v>3.1210891902446751E-3</v>
      </c>
      <c r="K149" s="57">
        <v>3.1530486885458231E-3</v>
      </c>
      <c r="L149" s="57">
        <v>2.978490199893713E-3</v>
      </c>
      <c r="M149" s="57">
        <v>2.9064642731100321E-3</v>
      </c>
      <c r="N149" s="57">
        <v>2.793609164655209E-3</v>
      </c>
      <c r="O149" s="57">
        <v>2.7606941293925051E-3</v>
      </c>
      <c r="P149" s="57">
        <v>2.6236260309815411E-3</v>
      </c>
      <c r="Q149" s="57">
        <v>2.5183379184454679E-3</v>
      </c>
      <c r="R149" s="57">
        <v>2.4647032842040062E-3</v>
      </c>
      <c r="S149" s="57">
        <v>2.362868981435895E-3</v>
      </c>
      <c r="T149" s="57">
        <v>2.23004980944097E-3</v>
      </c>
      <c r="U149" s="57">
        <v>2.1127793006598949E-3</v>
      </c>
      <c r="V149" s="57">
        <v>1.9758208654820919E-3</v>
      </c>
      <c r="W149" s="57">
        <v>1.7758964095264671E-3</v>
      </c>
      <c r="X149" s="57">
        <v>1.7954227514564991E-3</v>
      </c>
      <c r="Y149" s="57">
        <v>1.7608900088816879E-3</v>
      </c>
      <c r="Z149" s="57">
        <v>1.7501722322776909E-3</v>
      </c>
      <c r="AA149" s="57">
        <v>1.7577323596924539E-3</v>
      </c>
      <c r="AB149" s="57">
        <v>1.7368305707350369E-3</v>
      </c>
      <c r="AC149" s="57">
        <v>1.6976330662146211E-3</v>
      </c>
      <c r="AD149" s="57">
        <v>-2.3959650943930599E-2</v>
      </c>
    </row>
    <row r="150" spans="1:30" s="57" customFormat="1" ht="12">
      <c r="A150" s="57" t="s">
        <v>113</v>
      </c>
      <c r="B150" s="57" t="s">
        <v>359</v>
      </c>
      <c r="C150" s="57">
        <v>8.6900758743286133</v>
      </c>
      <c r="D150" s="57">
        <v>8.9959993362426758</v>
      </c>
      <c r="E150" s="57">
        <v>8.9364585876464844</v>
      </c>
      <c r="F150" s="57">
        <v>8.8300085067749023</v>
      </c>
      <c r="G150" s="57">
        <v>8.7647542953491211</v>
      </c>
      <c r="H150" s="57">
        <v>8.6916675567626953</v>
      </c>
      <c r="I150" s="57">
        <v>8.5832605361938477</v>
      </c>
      <c r="J150" s="57">
        <v>8.4484786987304688</v>
      </c>
      <c r="K150" s="57">
        <v>8.2380275726318359</v>
      </c>
      <c r="L150" s="57">
        <v>8.0472908020019531</v>
      </c>
      <c r="M150" s="57">
        <v>7.8820376396179199</v>
      </c>
      <c r="N150" s="57">
        <v>7.7274737358093262</v>
      </c>
      <c r="O150" s="57">
        <v>7.5929479598999023</v>
      </c>
      <c r="P150" s="57">
        <v>7.469059944152832</v>
      </c>
      <c r="Q150" s="57">
        <v>7.3576102256774902</v>
      </c>
      <c r="R150" s="57">
        <v>7.2472324371337891</v>
      </c>
      <c r="S150" s="57">
        <v>7.1599950790405273</v>
      </c>
      <c r="T150" s="57">
        <v>7.070307731628418</v>
      </c>
      <c r="U150" s="57">
        <v>6.9962100982666016</v>
      </c>
      <c r="V150" s="57">
        <v>6.9283542633056641</v>
      </c>
      <c r="W150" s="57">
        <v>6.868079662322998</v>
      </c>
      <c r="X150" s="57">
        <v>6.8242983818054199</v>
      </c>
      <c r="Y150" s="57">
        <v>6.795931339263916</v>
      </c>
      <c r="Z150" s="57">
        <v>6.7763757705688477</v>
      </c>
      <c r="AA150" s="57">
        <v>6.7568516731262207</v>
      </c>
      <c r="AB150" s="57">
        <v>6.7486071586608887</v>
      </c>
      <c r="AC150" s="57">
        <v>6.7373409271240234</v>
      </c>
      <c r="AD150" s="57">
        <v>-9.741332993087215E-3</v>
      </c>
    </row>
    <row r="151" spans="1:30" s="57" customFormat="1" ht="12">
      <c r="A151" s="57" t="s">
        <v>112</v>
      </c>
      <c r="B151" s="57" t="s">
        <v>9</v>
      </c>
      <c r="C151" s="57">
        <v>0.63949722051620483</v>
      </c>
      <c r="D151" s="57">
        <v>0.60100769996643066</v>
      </c>
      <c r="E151" s="57">
        <v>0.59629148244857788</v>
      </c>
      <c r="F151" s="57">
        <v>0.60359382629394531</v>
      </c>
      <c r="G151" s="57">
        <v>0.60670936107635498</v>
      </c>
      <c r="H151" s="57">
        <v>0.6133124828338623</v>
      </c>
      <c r="I151" s="57">
        <v>0.62010729312896729</v>
      </c>
      <c r="J151" s="57">
        <v>0.62569606304168701</v>
      </c>
      <c r="K151" s="57">
        <v>0.63052231073379517</v>
      </c>
      <c r="L151" s="57">
        <v>0.63439393043518066</v>
      </c>
      <c r="M151" s="57">
        <v>0.64091604948043823</v>
      </c>
      <c r="N151" s="57">
        <v>0.64661002159118652</v>
      </c>
      <c r="O151" s="57">
        <v>0.65031576156616211</v>
      </c>
      <c r="P151" s="57">
        <v>0.6554521918296814</v>
      </c>
      <c r="Q151" s="57">
        <v>0.65858030319213867</v>
      </c>
      <c r="R151" s="57">
        <v>0.66319507360458374</v>
      </c>
      <c r="S151" s="57">
        <v>0.66718262434005737</v>
      </c>
      <c r="T151" s="57">
        <v>0.66835743188858032</v>
      </c>
      <c r="U151" s="57">
        <v>0.66958856582641602</v>
      </c>
      <c r="V151" s="57">
        <v>0.67035377025604248</v>
      </c>
      <c r="W151" s="57">
        <v>0.67444759607315063</v>
      </c>
      <c r="X151" s="57">
        <v>0.67448437213897705</v>
      </c>
      <c r="Y151" s="57">
        <v>0.67759144306182861</v>
      </c>
      <c r="Z151" s="57">
        <v>0.68256908655166626</v>
      </c>
      <c r="AA151" s="57">
        <v>0.68670558929443359</v>
      </c>
      <c r="AB151" s="57">
        <v>0.69029355049133301</v>
      </c>
      <c r="AC151" s="57">
        <v>0.69210976362228394</v>
      </c>
      <c r="AD151" s="57">
        <v>3.0454852622439081E-3</v>
      </c>
    </row>
    <row r="152" spans="1:30" s="57" customFormat="1" ht="12">
      <c r="A152" s="57" t="s">
        <v>111</v>
      </c>
      <c r="B152" s="57" t="s">
        <v>38</v>
      </c>
      <c r="C152" s="57">
        <v>0.39052528142929083</v>
      </c>
      <c r="D152" s="57">
        <v>0.35500001907348627</v>
      </c>
      <c r="E152" s="57">
        <v>0.55000001192092896</v>
      </c>
      <c r="F152" s="57">
        <v>0.55000001192092896</v>
      </c>
      <c r="G152" s="57">
        <v>0.55000001192092896</v>
      </c>
      <c r="H152" s="57">
        <v>0.55000001192092896</v>
      </c>
      <c r="I152" s="57">
        <v>0.55000001192092896</v>
      </c>
      <c r="J152" s="57">
        <v>0.55000001192092896</v>
      </c>
      <c r="K152" s="57">
        <v>0.55000001192092896</v>
      </c>
      <c r="L152" s="57">
        <v>0.55000001192092896</v>
      </c>
      <c r="M152" s="57">
        <v>0.55000001192092896</v>
      </c>
      <c r="N152" s="57">
        <v>0.55000001192092896</v>
      </c>
      <c r="O152" s="57">
        <v>0.55000001192092896</v>
      </c>
      <c r="P152" s="57">
        <v>0.55000001192092896</v>
      </c>
      <c r="Q152" s="57">
        <v>0.55000001192092896</v>
      </c>
      <c r="R152" s="57">
        <v>0.55000001192092896</v>
      </c>
      <c r="S152" s="57">
        <v>0.55000001192092896</v>
      </c>
      <c r="T152" s="57">
        <v>0.55000001192092896</v>
      </c>
      <c r="U152" s="57">
        <v>0.55000001192092896</v>
      </c>
      <c r="V152" s="57">
        <v>0.55000001192092896</v>
      </c>
      <c r="W152" s="57">
        <v>0.69558024406433105</v>
      </c>
      <c r="X152" s="57">
        <v>0.84116041660308838</v>
      </c>
      <c r="Y152" s="57">
        <v>0.84116041660308838</v>
      </c>
      <c r="Z152" s="57">
        <v>0.84116041660308838</v>
      </c>
      <c r="AA152" s="57">
        <v>0.84116041660308838</v>
      </c>
      <c r="AB152" s="57">
        <v>0.96409487724304199</v>
      </c>
      <c r="AC152" s="57">
        <v>1.087029337882996</v>
      </c>
      <c r="AD152" s="57">
        <v>4.0158917187799181E-2</v>
      </c>
    </row>
    <row r="153" spans="1:30" s="57" customFormat="1" ht="12">
      <c r="A153" s="57" t="s">
        <v>110</v>
      </c>
      <c r="B153" s="57" t="s">
        <v>361</v>
      </c>
      <c r="C153" s="57">
        <v>3.2295768260955811</v>
      </c>
      <c r="D153" s="57">
        <v>3.2699894905090332</v>
      </c>
      <c r="E153" s="57">
        <v>3.2308781147003169</v>
      </c>
      <c r="F153" s="57">
        <v>3.2593996524810791</v>
      </c>
      <c r="G153" s="57">
        <v>3.305429220199585</v>
      </c>
      <c r="H153" s="57">
        <v>3.2972121238708501</v>
      </c>
      <c r="I153" s="57">
        <v>3.3317034244537349</v>
      </c>
      <c r="J153" s="57">
        <v>3.349230289459229</v>
      </c>
      <c r="K153" s="57">
        <v>3.3486113548278809</v>
      </c>
      <c r="L153" s="57">
        <v>3.3352198600769039</v>
      </c>
      <c r="M153" s="57">
        <v>3.348197460174561</v>
      </c>
      <c r="N153" s="57">
        <v>3.3464686870574951</v>
      </c>
      <c r="O153" s="57">
        <v>3.3605484962463379</v>
      </c>
      <c r="P153" s="57">
        <v>3.3651890754699711</v>
      </c>
      <c r="Q153" s="57">
        <v>3.3656351566314702</v>
      </c>
      <c r="R153" s="57">
        <v>3.3761181831359859</v>
      </c>
      <c r="S153" s="57">
        <v>3.393628835678101</v>
      </c>
      <c r="T153" s="57">
        <v>3.401669979095459</v>
      </c>
      <c r="U153" s="57">
        <v>3.3904709815978999</v>
      </c>
      <c r="V153" s="57">
        <v>3.4068043231964111</v>
      </c>
      <c r="W153" s="57">
        <v>3.406962633132935</v>
      </c>
      <c r="X153" s="57">
        <v>3.4061322212219238</v>
      </c>
      <c r="Y153" s="57">
        <v>3.4185538291931148</v>
      </c>
      <c r="Z153" s="57">
        <v>3.437010526657104</v>
      </c>
      <c r="AA153" s="57">
        <v>3.4370911121368408</v>
      </c>
      <c r="AB153" s="57">
        <v>3.4337615966796879</v>
      </c>
      <c r="AC153" s="57">
        <v>3.4202461242675781</v>
      </c>
      <c r="AD153" s="57">
        <v>2.2086431432730702E-3</v>
      </c>
    </row>
    <row r="154" spans="1:30" s="57" customFormat="1" ht="12">
      <c r="A154" s="57" t="s">
        <v>109</v>
      </c>
      <c r="B154" s="57" t="s">
        <v>34</v>
      </c>
      <c r="C154" s="57">
        <v>37.196277618408203</v>
      </c>
      <c r="D154" s="57">
        <v>37.598110198974609</v>
      </c>
      <c r="E154" s="57">
        <v>37.679672241210938</v>
      </c>
      <c r="F154" s="57">
        <v>37.519691467285163</v>
      </c>
      <c r="G154" s="57">
        <v>37.305038452148438</v>
      </c>
      <c r="H154" s="57">
        <v>36.974754333496087</v>
      </c>
      <c r="I154" s="57">
        <v>36.565704345703118</v>
      </c>
      <c r="J154" s="57">
        <v>36.099147796630859</v>
      </c>
      <c r="K154" s="57">
        <v>35.465518951416023</v>
      </c>
      <c r="L154" s="57">
        <v>34.827678680419922</v>
      </c>
      <c r="M154" s="57">
        <v>34.257472991943359</v>
      </c>
      <c r="N154" s="57">
        <v>33.691135406494141</v>
      </c>
      <c r="O154" s="57">
        <v>33.140708923339837</v>
      </c>
      <c r="P154" s="57">
        <v>32.601837158203118</v>
      </c>
      <c r="Q154" s="57">
        <v>32.143184661865227</v>
      </c>
      <c r="R154" s="57">
        <v>31.759443283081051</v>
      </c>
      <c r="S154" s="57">
        <v>31.460081100463871</v>
      </c>
      <c r="T154" s="57">
        <v>31.15751838684082</v>
      </c>
      <c r="U154" s="57">
        <v>30.861810684204102</v>
      </c>
      <c r="V154" s="57">
        <v>30.642814636230469</v>
      </c>
      <c r="W154" s="57">
        <v>30.49379920959473</v>
      </c>
      <c r="X154" s="57">
        <v>30.396219253540039</v>
      </c>
      <c r="Y154" s="57">
        <v>30.27825927734375</v>
      </c>
      <c r="Z154" s="57">
        <v>30.253604888916019</v>
      </c>
      <c r="AA154" s="57">
        <v>30.1583251953125</v>
      </c>
      <c r="AB154" s="57">
        <v>30.17668533325195</v>
      </c>
      <c r="AC154" s="57">
        <v>30.205194473266602</v>
      </c>
      <c r="AD154" s="57">
        <v>-7.9755169893102051E-3</v>
      </c>
    </row>
    <row r="155" spans="1:30" s="57" customFormat="1" ht="12">
      <c r="A155" s="57" t="s">
        <v>108</v>
      </c>
      <c r="B155" s="57" t="s">
        <v>5</v>
      </c>
      <c r="C155" s="57">
        <v>30.911317825317379</v>
      </c>
      <c r="D155" s="57">
        <v>30.629758834838871</v>
      </c>
      <c r="E155" s="57">
        <v>29.875637054443359</v>
      </c>
      <c r="F155" s="57">
        <v>30.408023834228519</v>
      </c>
      <c r="G155" s="57">
        <v>30.386569976806641</v>
      </c>
      <c r="H155" s="57">
        <v>30.508258819580082</v>
      </c>
      <c r="I155" s="57">
        <v>30.71668815612793</v>
      </c>
      <c r="J155" s="57">
        <v>30.61461067199707</v>
      </c>
      <c r="K155" s="57">
        <v>32.166652679443359</v>
      </c>
      <c r="L155" s="57">
        <v>31.72221565246582</v>
      </c>
      <c r="M155" s="57">
        <v>31.263349533081051</v>
      </c>
      <c r="N155" s="57">
        <v>30.700384140014648</v>
      </c>
      <c r="O155" s="57">
        <v>30.2596435546875</v>
      </c>
      <c r="P155" s="57">
        <v>29.481086730957031</v>
      </c>
      <c r="Q155" s="57">
        <v>29.255733489990231</v>
      </c>
      <c r="R155" s="57">
        <v>28.790115356445309</v>
      </c>
      <c r="S155" s="57">
        <v>28.858676910400391</v>
      </c>
      <c r="T155" s="57">
        <v>29.232137680053711</v>
      </c>
      <c r="U155" s="57">
        <v>29.56489181518555</v>
      </c>
      <c r="V155" s="57">
        <v>29.804586410522461</v>
      </c>
      <c r="W155" s="57">
        <v>30.042324066162109</v>
      </c>
      <c r="X155" s="57">
        <v>30.212347030639648</v>
      </c>
      <c r="Y155" s="57">
        <v>30.46598052978516</v>
      </c>
      <c r="Z155" s="57">
        <v>30.679227828979489</v>
      </c>
      <c r="AA155" s="57">
        <v>30.887250900268551</v>
      </c>
      <c r="AB155" s="57">
        <v>31.130369186401371</v>
      </c>
      <c r="AC155" s="57">
        <v>31.172641754150391</v>
      </c>
      <c r="AD155" s="57">
        <v>3.2383910850564129E-4</v>
      </c>
    </row>
    <row r="156" spans="1:30" s="57" customFormat="1" ht="12">
      <c r="A156" s="57" t="s">
        <v>107</v>
      </c>
      <c r="B156" s="57" t="s">
        <v>866</v>
      </c>
      <c r="C156" s="57">
        <v>2.0452954769134521</v>
      </c>
      <c r="D156" s="57">
        <v>2.052198171615601</v>
      </c>
      <c r="E156" s="57">
        <v>2.1515581607818599</v>
      </c>
      <c r="F156" s="57">
        <v>2.1604230403900151</v>
      </c>
      <c r="G156" s="57">
        <v>2.206005334854126</v>
      </c>
      <c r="H156" s="57">
        <v>2.226782083511353</v>
      </c>
      <c r="I156" s="57">
        <v>2.2380468845367432</v>
      </c>
      <c r="J156" s="57">
        <v>2.2325897216796879</v>
      </c>
      <c r="K156" s="57">
        <v>2.2855608463287349</v>
      </c>
      <c r="L156" s="57">
        <v>2.2989380359649658</v>
      </c>
      <c r="M156" s="57">
        <v>2.3135833740234379</v>
      </c>
      <c r="N156" s="57">
        <v>2.3050079345703121</v>
      </c>
      <c r="O156" s="57">
        <v>2.2963171005249019</v>
      </c>
      <c r="P156" s="57">
        <v>2.271651983261108</v>
      </c>
      <c r="Q156" s="57">
        <v>2.2656469345092769</v>
      </c>
      <c r="R156" s="57">
        <v>2.246520042419434</v>
      </c>
      <c r="S156" s="57">
        <v>2.250150203704834</v>
      </c>
      <c r="T156" s="57">
        <v>2.260529756546021</v>
      </c>
      <c r="U156" s="57">
        <v>2.2711818218231201</v>
      </c>
      <c r="V156" s="57">
        <v>2.2756583690643311</v>
      </c>
      <c r="W156" s="57">
        <v>2.2786612510681148</v>
      </c>
      <c r="X156" s="57">
        <v>2.282269954681396</v>
      </c>
      <c r="Y156" s="57">
        <v>2.291520357131958</v>
      </c>
      <c r="Z156" s="57">
        <v>2.3010575771331792</v>
      </c>
      <c r="AA156" s="57">
        <v>2.3056938648223881</v>
      </c>
      <c r="AB156" s="57">
        <v>2.3112719058990479</v>
      </c>
      <c r="AC156" s="57">
        <v>2.318181037902832</v>
      </c>
      <c r="AD156" s="57">
        <v>4.8285653706632292E-3</v>
      </c>
    </row>
    <row r="157" spans="1:30" s="57" customFormat="1" ht="12">
      <c r="A157" s="57" t="s">
        <v>106</v>
      </c>
      <c r="B157" s="57" t="s">
        <v>865</v>
      </c>
      <c r="C157" s="57">
        <v>0.36799013614654541</v>
      </c>
      <c r="D157" s="57">
        <v>0.42041078209877009</v>
      </c>
      <c r="E157" s="57">
        <v>0.4476933479309082</v>
      </c>
      <c r="F157" s="57">
        <v>0.4484933614730835</v>
      </c>
      <c r="G157" s="57">
        <v>0.53499716520309448</v>
      </c>
      <c r="H157" s="57">
        <v>0.59558820724487305</v>
      </c>
      <c r="I157" s="57">
        <v>0.65857672691345215</v>
      </c>
      <c r="J157" s="57">
        <v>0.67561274766921997</v>
      </c>
      <c r="K157" s="57">
        <v>0.69399410486221313</v>
      </c>
      <c r="L157" s="57">
        <v>0.70917916297912598</v>
      </c>
      <c r="M157" s="57">
        <v>0.72592347860336304</v>
      </c>
      <c r="N157" s="57">
        <v>0.73431473970413208</v>
      </c>
      <c r="O157" s="57">
        <v>0.74434363842010498</v>
      </c>
      <c r="P157" s="57">
        <v>0.75113719701766968</v>
      </c>
      <c r="Q157" s="57">
        <v>0.75113719701766968</v>
      </c>
      <c r="R157" s="57">
        <v>0.75113719701766968</v>
      </c>
      <c r="S157" s="57">
        <v>0.75273525714874268</v>
      </c>
      <c r="T157" s="57">
        <v>0.75113719701766968</v>
      </c>
      <c r="U157" s="57">
        <v>0.75105321407318115</v>
      </c>
      <c r="V157" s="57">
        <v>0.74779611825942993</v>
      </c>
      <c r="W157" s="57">
        <v>0.74588698148727417</v>
      </c>
      <c r="X157" s="57">
        <v>0.74406099319458008</v>
      </c>
      <c r="Y157" s="57">
        <v>0.74129366874694824</v>
      </c>
      <c r="Z157" s="57">
        <v>0.74168199300765991</v>
      </c>
      <c r="AA157" s="57">
        <v>0.74083316326141357</v>
      </c>
      <c r="AB157" s="57">
        <v>0.73885124921798706</v>
      </c>
      <c r="AC157" s="57">
        <v>0.74192649126052856</v>
      </c>
      <c r="AD157" s="57">
        <v>2.7335956278411459E-2</v>
      </c>
    </row>
    <row r="158" spans="1:30" s="57" customFormat="1" ht="12">
      <c r="A158" s="57" t="s">
        <v>105</v>
      </c>
      <c r="B158" s="57" t="s">
        <v>338</v>
      </c>
      <c r="C158" s="57">
        <v>0.92418795824050903</v>
      </c>
      <c r="D158" s="57">
        <v>0.87045645713806152</v>
      </c>
      <c r="E158" s="57">
        <v>0.86442309617996216</v>
      </c>
      <c r="F158" s="57">
        <v>0.83605849742889404</v>
      </c>
      <c r="G158" s="57">
        <v>0.79698032140731812</v>
      </c>
      <c r="H158" s="57">
        <v>0.76596510410308838</v>
      </c>
      <c r="I158" s="57">
        <v>0.72879105806350708</v>
      </c>
      <c r="J158" s="57">
        <v>0.71577012538909912</v>
      </c>
      <c r="K158" s="57">
        <v>0.72421407699584961</v>
      </c>
      <c r="L158" s="57">
        <v>0.71766334772109985</v>
      </c>
      <c r="M158" s="57">
        <v>0.71669465303421021</v>
      </c>
      <c r="N158" s="57">
        <v>0.71806842088699341</v>
      </c>
      <c r="O158" s="57">
        <v>0.71989661455154419</v>
      </c>
      <c r="P158" s="57">
        <v>0.71830803155899048</v>
      </c>
      <c r="Q158" s="57">
        <v>0.71970444917678833</v>
      </c>
      <c r="R158" s="57">
        <v>0.72253787517547607</v>
      </c>
      <c r="S158" s="57">
        <v>0.73092746734619141</v>
      </c>
      <c r="T158" s="57">
        <v>0.74004358053207397</v>
      </c>
      <c r="U158" s="57">
        <v>0.75118923187255859</v>
      </c>
      <c r="V158" s="57">
        <v>0.76455861330032349</v>
      </c>
      <c r="W158" s="57">
        <v>0.78026050329208374</v>
      </c>
      <c r="X158" s="57">
        <v>0.79553532600402832</v>
      </c>
      <c r="Y158" s="57">
        <v>0.80706799030303955</v>
      </c>
      <c r="Z158" s="57">
        <v>0.81946605443954468</v>
      </c>
      <c r="AA158" s="57">
        <v>0.83334386348724365</v>
      </c>
      <c r="AB158" s="57">
        <v>0.84864670038223267</v>
      </c>
      <c r="AC158" s="57">
        <v>0.86641687154769897</v>
      </c>
      <c r="AD158" s="57">
        <v>-2.4795861313962049E-3</v>
      </c>
    </row>
    <row r="159" spans="1:30" s="57" customFormat="1" ht="12">
      <c r="A159" s="57" t="s">
        <v>104</v>
      </c>
      <c r="B159" s="57" t="s">
        <v>39</v>
      </c>
      <c r="C159" s="57">
        <v>34.248790740966797</v>
      </c>
      <c r="D159" s="57">
        <v>33.972824096679688</v>
      </c>
      <c r="E159" s="57">
        <v>33.339309692382813</v>
      </c>
      <c r="F159" s="57">
        <v>33.853000640869141</v>
      </c>
      <c r="G159" s="57">
        <v>33.924556732177727</v>
      </c>
      <c r="H159" s="57">
        <v>34.096595764160163</v>
      </c>
      <c r="I159" s="57">
        <v>34.34210205078125</v>
      </c>
      <c r="J159" s="57">
        <v>34.238582611083977</v>
      </c>
      <c r="K159" s="57">
        <v>35.870418548583977</v>
      </c>
      <c r="L159" s="57">
        <v>35.447998046875</v>
      </c>
      <c r="M159" s="57">
        <v>35.019550323486328</v>
      </c>
      <c r="N159" s="57">
        <v>34.457775115966797</v>
      </c>
      <c r="O159" s="57">
        <v>34.02020263671875</v>
      </c>
      <c r="P159" s="57">
        <v>33.222183227539063</v>
      </c>
      <c r="Q159" s="57">
        <v>32.992221832275391</v>
      </c>
      <c r="R159" s="57">
        <v>32.510311126708977</v>
      </c>
      <c r="S159" s="57">
        <v>32.592491149902337</v>
      </c>
      <c r="T159" s="57">
        <v>32.983848571777337</v>
      </c>
      <c r="U159" s="57">
        <v>33.33831787109375</v>
      </c>
      <c r="V159" s="57">
        <v>33.592597961425781</v>
      </c>
      <c r="W159" s="57">
        <v>33.847133636474609</v>
      </c>
      <c r="X159" s="57">
        <v>34.034214019775391</v>
      </c>
      <c r="Y159" s="57">
        <v>34.305862426757813</v>
      </c>
      <c r="Z159" s="57">
        <v>34.541431427001953</v>
      </c>
      <c r="AA159" s="57">
        <v>34.767120361328118</v>
      </c>
      <c r="AB159" s="57">
        <v>35.029140472412109</v>
      </c>
      <c r="AC159" s="57">
        <v>35.099166870117188</v>
      </c>
      <c r="AD159" s="57">
        <v>9.4375802284329957E-4</v>
      </c>
    </row>
    <row r="160" spans="1:30" s="57" customFormat="1" ht="12">
      <c r="A160" s="57" t="s">
        <v>103</v>
      </c>
      <c r="B160" s="57" t="s">
        <v>11</v>
      </c>
      <c r="C160" s="57">
        <v>0.43991836905479431</v>
      </c>
      <c r="D160" s="57">
        <v>0.43567308783531189</v>
      </c>
      <c r="E160" s="57">
        <v>0.43846085667610168</v>
      </c>
      <c r="F160" s="57">
        <v>0.42828896641731262</v>
      </c>
      <c r="G160" s="57">
        <v>0.41177323460578918</v>
      </c>
      <c r="H160" s="57">
        <v>0.39733612537384028</v>
      </c>
      <c r="I160" s="57">
        <v>0.38921678066253662</v>
      </c>
      <c r="J160" s="57">
        <v>0.38336113095283508</v>
      </c>
      <c r="K160" s="57">
        <v>0.3777187168598175</v>
      </c>
      <c r="L160" s="57">
        <v>0.36561810970306402</v>
      </c>
      <c r="M160" s="57">
        <v>0.35786008834838873</v>
      </c>
      <c r="N160" s="57">
        <v>0.34966361522674561</v>
      </c>
      <c r="O160" s="57">
        <v>0.341143399477005</v>
      </c>
      <c r="P160" s="57">
        <v>0.33612817525863647</v>
      </c>
      <c r="Q160" s="57">
        <v>0.3296782374382019</v>
      </c>
      <c r="R160" s="57">
        <v>0.32287195324897772</v>
      </c>
      <c r="S160" s="57">
        <v>0.31849402189254761</v>
      </c>
      <c r="T160" s="57">
        <v>0.31237661838531489</v>
      </c>
      <c r="U160" s="57">
        <v>0.30536726117134089</v>
      </c>
      <c r="V160" s="57">
        <v>0.30014976859092712</v>
      </c>
      <c r="W160" s="57">
        <v>0.29406097531318659</v>
      </c>
      <c r="X160" s="57">
        <v>0.28689730167388922</v>
      </c>
      <c r="Y160" s="57">
        <v>0.27923691272735601</v>
      </c>
      <c r="Z160" s="57">
        <v>0.27291861176490778</v>
      </c>
      <c r="AA160" s="57">
        <v>0.26561075448989868</v>
      </c>
      <c r="AB160" s="57">
        <v>0.25784328579902649</v>
      </c>
      <c r="AC160" s="57">
        <v>0.2499774843454361</v>
      </c>
      <c r="AD160" s="57">
        <v>-2.1504574019198811E-2</v>
      </c>
    </row>
    <row r="161" spans="1:30" s="57" customFormat="1" ht="12">
      <c r="A161" s="57" t="s">
        <v>102</v>
      </c>
      <c r="B161" s="57" t="s">
        <v>20</v>
      </c>
      <c r="C161" s="57">
        <v>7.1302642822265616</v>
      </c>
      <c r="D161" s="57">
        <v>7.129267692565918</v>
      </c>
      <c r="E161" s="57">
        <v>6.1971573829650879</v>
      </c>
      <c r="F161" s="57">
        <v>5.0922889709472656</v>
      </c>
      <c r="G161" s="57">
        <v>4.9176521301269531</v>
      </c>
      <c r="H161" s="57">
        <v>4.6808018684387207</v>
      </c>
      <c r="I161" s="57">
        <v>3.9202513694763179</v>
      </c>
      <c r="J161" s="57">
        <v>3.6429522037506099</v>
      </c>
      <c r="K161" s="57">
        <v>1.16978919506073</v>
      </c>
      <c r="L161" s="57">
        <v>1.174724340438843</v>
      </c>
      <c r="M161" s="57">
        <v>1.1525149345397949</v>
      </c>
      <c r="N161" s="57">
        <v>1.10776674747467</v>
      </c>
      <c r="O161" s="57">
        <v>1.077087998390198</v>
      </c>
      <c r="P161" s="57">
        <v>1.0277078151702881</v>
      </c>
      <c r="Q161" s="57">
        <v>0.96993362903594971</v>
      </c>
      <c r="R161" s="57">
        <v>0.59601771831512451</v>
      </c>
      <c r="S161" s="57">
        <v>0.592742919921875</v>
      </c>
      <c r="T161" s="57">
        <v>0.58948254585266113</v>
      </c>
      <c r="U161" s="57">
        <v>0.58584362268447876</v>
      </c>
      <c r="V161" s="57">
        <v>0.58202332258224487</v>
      </c>
      <c r="W161" s="57">
        <v>0.57344228029251099</v>
      </c>
      <c r="X161" s="57">
        <v>0.55091804265975952</v>
      </c>
      <c r="Y161" s="57">
        <v>0.40179559588432312</v>
      </c>
      <c r="Z161" s="57">
        <v>0.39807316660881042</v>
      </c>
      <c r="AA161" s="57">
        <v>0.39449110627174377</v>
      </c>
      <c r="AB161" s="57">
        <v>0.38807958364486689</v>
      </c>
      <c r="AC161" s="57">
        <v>0.38388675451278692</v>
      </c>
      <c r="AD161" s="57">
        <v>-0.1062911517940193</v>
      </c>
    </row>
    <row r="162" spans="1:30" s="57" customFormat="1" ht="12">
      <c r="A162" s="57" t="s">
        <v>101</v>
      </c>
      <c r="B162" s="57" t="s">
        <v>40</v>
      </c>
      <c r="C162" s="57">
        <v>-3.896389901638031E-2</v>
      </c>
      <c r="D162" s="57">
        <v>-2.3890716955065731E-2</v>
      </c>
      <c r="E162" s="57">
        <v>-2.3020530119538311E-2</v>
      </c>
      <c r="F162" s="57">
        <v>-2.3144790902733799E-2</v>
      </c>
      <c r="G162" s="57">
        <v>-2.2816896438598629E-2</v>
      </c>
      <c r="H162" s="57">
        <v>-2.2090040147304531E-2</v>
      </c>
      <c r="I162" s="57">
        <v>-2.1711498498916629E-2</v>
      </c>
      <c r="J162" s="57">
        <v>-2.1405734121799469E-2</v>
      </c>
      <c r="K162" s="57">
        <v>-2.1105200052261349E-2</v>
      </c>
      <c r="L162" s="57">
        <v>-2.0562212914228439E-2</v>
      </c>
      <c r="M162" s="57">
        <v>-2.0175004377961159E-2</v>
      </c>
      <c r="N162" s="57">
        <v>-1.9771004095673561E-2</v>
      </c>
      <c r="O162" s="57">
        <v>-1.934316381812096E-2</v>
      </c>
      <c r="P162" s="57">
        <v>-1.8997205421328541E-2</v>
      </c>
      <c r="Q162" s="57">
        <v>-1.8635012209415439E-2</v>
      </c>
      <c r="R162" s="57">
        <v>-1.8257526680827141E-2</v>
      </c>
      <c r="S162" s="57">
        <v>-1.773017272353172E-2</v>
      </c>
      <c r="T162" s="57">
        <v>-1.7425321042537689E-2</v>
      </c>
      <c r="U162" s="57">
        <v>-1.7121700569987301E-2</v>
      </c>
      <c r="V162" s="57">
        <v>-1.6646308824419979E-2</v>
      </c>
      <c r="W162" s="57">
        <v>-1.632755808532238E-2</v>
      </c>
      <c r="X162" s="57">
        <v>-1.6050811856985089E-2</v>
      </c>
      <c r="Y162" s="57">
        <v>-1.5832582488656041E-2</v>
      </c>
      <c r="Z162" s="57">
        <v>-1.5452646650373939E-2</v>
      </c>
      <c r="AA162" s="57">
        <v>-1.5293519012629989E-2</v>
      </c>
      <c r="AB162" s="57">
        <v>-1.510693226009607E-2</v>
      </c>
      <c r="AC162" s="57">
        <v>-1.4682582579553131E-2</v>
      </c>
      <c r="AD162" s="57">
        <v>-3.6841650213274679E-2</v>
      </c>
    </row>
    <row r="163" spans="1:30" s="57" customFormat="1" ht="12">
      <c r="A163" s="57" t="s">
        <v>100</v>
      </c>
      <c r="B163" s="57" t="s">
        <v>41</v>
      </c>
      <c r="C163" s="57">
        <v>7.5312190055847168</v>
      </c>
      <c r="D163" s="57">
        <v>7.5410504341125488</v>
      </c>
      <c r="E163" s="57">
        <v>6.6125974655151367</v>
      </c>
      <c r="F163" s="57">
        <v>5.4974331855773926</v>
      </c>
      <c r="G163" s="57">
        <v>5.3066082000732422</v>
      </c>
      <c r="H163" s="57">
        <v>5.0560479164123544</v>
      </c>
      <c r="I163" s="57">
        <v>4.2877569198608398</v>
      </c>
      <c r="J163" s="57">
        <v>4.0049076080322266</v>
      </c>
      <c r="K163" s="57">
        <v>1.5264027118682859</v>
      </c>
      <c r="L163" s="57">
        <v>1.519780278205872</v>
      </c>
      <c r="M163" s="57">
        <v>1.4902000427246089</v>
      </c>
      <c r="N163" s="57">
        <v>1.437659382820129</v>
      </c>
      <c r="O163" s="57">
        <v>1.3988882303237919</v>
      </c>
      <c r="P163" s="57">
        <v>1.3448388576507571</v>
      </c>
      <c r="Q163" s="57">
        <v>1.2809767723083501</v>
      </c>
      <c r="R163" s="57">
        <v>0.90063214302062988</v>
      </c>
      <c r="S163" s="57">
        <v>0.89350676536560059</v>
      </c>
      <c r="T163" s="57">
        <v>0.88443386554718018</v>
      </c>
      <c r="U163" s="57">
        <v>0.87408924102783203</v>
      </c>
      <c r="V163" s="57">
        <v>0.86552673578262329</v>
      </c>
      <c r="W163" s="57">
        <v>0.85117572546005249</v>
      </c>
      <c r="X163" s="57">
        <v>0.82176452875137329</v>
      </c>
      <c r="Y163" s="57">
        <v>0.66519993543624878</v>
      </c>
      <c r="Z163" s="57">
        <v>0.65553915500640869</v>
      </c>
      <c r="AA163" s="57">
        <v>0.64480835199356079</v>
      </c>
      <c r="AB163" s="57">
        <v>0.63081598281860352</v>
      </c>
      <c r="AC163" s="57">
        <v>0.61918163299560547</v>
      </c>
      <c r="AD163" s="57">
        <v>-9.1620311154734013E-2</v>
      </c>
    </row>
    <row r="164" spans="1:30" s="57" customFormat="1" ht="12">
      <c r="A164" s="57" t="s">
        <v>99</v>
      </c>
      <c r="B164" s="57" t="s">
        <v>864</v>
      </c>
      <c r="C164" s="57">
        <v>8.1225662231445313</v>
      </c>
      <c r="D164" s="57">
        <v>8.2810525894165039</v>
      </c>
      <c r="E164" s="57">
        <v>8.3596506118774414</v>
      </c>
      <c r="F164" s="57">
        <v>8.3406391143798828</v>
      </c>
      <c r="G164" s="57">
        <v>8.3405017852783203</v>
      </c>
      <c r="H164" s="57">
        <v>8.3403892517089844</v>
      </c>
      <c r="I164" s="57">
        <v>8.2471389770507813</v>
      </c>
      <c r="J164" s="57">
        <v>8.1603460311889648</v>
      </c>
      <c r="K164" s="57">
        <v>8.1603021621704102</v>
      </c>
      <c r="L164" s="57">
        <v>8.16046142578125</v>
      </c>
      <c r="M164" s="57">
        <v>8.16046142578125</v>
      </c>
      <c r="N164" s="57">
        <v>8.1391782760620117</v>
      </c>
      <c r="O164" s="57">
        <v>8.0871992111206055</v>
      </c>
      <c r="P164" s="57">
        <v>8.127985954284668</v>
      </c>
      <c r="Q164" s="57">
        <v>8.1249504089355469</v>
      </c>
      <c r="R164" s="57">
        <v>8.1106996536254883</v>
      </c>
      <c r="S164" s="57">
        <v>8.1093730926513672</v>
      </c>
      <c r="T164" s="57">
        <v>8.1100387573242188</v>
      </c>
      <c r="U164" s="57">
        <v>8.1103830337524414</v>
      </c>
      <c r="V164" s="57">
        <v>8.1107826232910156</v>
      </c>
      <c r="W164" s="57">
        <v>8.1087369918823242</v>
      </c>
      <c r="X164" s="57">
        <v>8.1102085113525391</v>
      </c>
      <c r="Y164" s="57">
        <v>8.1065235137939453</v>
      </c>
      <c r="Z164" s="57">
        <v>8.1099443435668945</v>
      </c>
      <c r="AA164" s="57">
        <v>8.1090002059936523</v>
      </c>
      <c r="AB164" s="57">
        <v>8.1071605682373047</v>
      </c>
      <c r="AC164" s="57">
        <v>8.1079435348510742</v>
      </c>
      <c r="AD164" s="57">
        <v>-6.9300565518903845E-5</v>
      </c>
    </row>
    <row r="165" spans="1:30" s="57" customFormat="1" ht="12">
      <c r="A165" s="57" t="s">
        <v>98</v>
      </c>
      <c r="B165" s="57" t="s">
        <v>42</v>
      </c>
      <c r="C165" s="57">
        <v>0.89433130605182587</v>
      </c>
      <c r="D165" s="57">
        <v>0.91656743185430856</v>
      </c>
      <c r="E165" s="57">
        <v>0.91415739326741685</v>
      </c>
      <c r="F165" s="57">
        <v>0.91446298319526553</v>
      </c>
      <c r="G165" s="57">
        <v>0.91318185405856411</v>
      </c>
      <c r="H165" s="57">
        <v>0.90827176825960465</v>
      </c>
      <c r="I165" s="57">
        <v>0.9038372722910536</v>
      </c>
      <c r="J165" s="57">
        <v>0.89296830811718597</v>
      </c>
      <c r="K165" s="57">
        <v>0.88368897570574578</v>
      </c>
      <c r="L165" s="57">
        <v>0.86835068765715773</v>
      </c>
      <c r="M165" s="57">
        <v>0.853618855198638</v>
      </c>
      <c r="N165" s="57">
        <v>0.83832962126318322</v>
      </c>
      <c r="O165" s="57">
        <v>0.82807139554973797</v>
      </c>
      <c r="P165" s="57">
        <v>0.81101138050337362</v>
      </c>
      <c r="Q165" s="57">
        <v>0.79575036839293212</v>
      </c>
      <c r="R165" s="57">
        <v>0.78434913294581865</v>
      </c>
      <c r="S165" s="57">
        <v>0.7821663768044681</v>
      </c>
      <c r="T165" s="57">
        <v>0.77179728552620941</v>
      </c>
      <c r="U165" s="57">
        <v>0.76169608949248935</v>
      </c>
      <c r="V165" s="57">
        <v>0.75520587468888367</v>
      </c>
      <c r="W165" s="57">
        <v>0.75332500116588175</v>
      </c>
      <c r="X165" s="57">
        <v>0.7542200690984725</v>
      </c>
      <c r="Y165" s="57">
        <v>0.75177265934650439</v>
      </c>
      <c r="Z165" s="57">
        <v>0.75181548974531731</v>
      </c>
      <c r="AA165" s="57">
        <v>0.75012019058180202</v>
      </c>
      <c r="AB165" s="57">
        <v>0.75201121637770074</v>
      </c>
      <c r="AC165" s="57">
        <v>0.75567546126355467</v>
      </c>
      <c r="AD165" s="57">
        <v>-6.4584499383530947E-3</v>
      </c>
    </row>
    <row r="166" spans="1:30" s="57" customFormat="1" ht="12">
      <c r="A166" s="57" t="s">
        <v>97</v>
      </c>
      <c r="B166" s="57" t="s">
        <v>863</v>
      </c>
      <c r="C166" s="57">
        <v>5.3292436599731454</v>
      </c>
      <c r="D166" s="57">
        <v>5.7500777244567871</v>
      </c>
      <c r="E166" s="57">
        <v>6.3266463279724121</v>
      </c>
      <c r="F166" s="57">
        <v>6.643742561340332</v>
      </c>
      <c r="G166" s="57">
        <v>6.8002834320068359</v>
      </c>
      <c r="H166" s="57">
        <v>7.0454373359680176</v>
      </c>
      <c r="I166" s="57">
        <v>7.4139714241027832</v>
      </c>
      <c r="J166" s="57">
        <v>7.8131084442138672</v>
      </c>
      <c r="K166" s="57">
        <v>8.2575654983520508</v>
      </c>
      <c r="L166" s="57">
        <v>8.7089605331420898</v>
      </c>
      <c r="M166" s="57">
        <v>9.2600984573364258</v>
      </c>
      <c r="N166" s="57">
        <v>9.9146747589111328</v>
      </c>
      <c r="O166" s="57">
        <v>10.54271125793457</v>
      </c>
      <c r="P166" s="57">
        <v>11.278560638427731</v>
      </c>
      <c r="Q166" s="57">
        <v>11.772664070129389</v>
      </c>
      <c r="R166" s="57">
        <v>12.46931838989258</v>
      </c>
      <c r="S166" s="57">
        <v>12.80221366882324</v>
      </c>
      <c r="T166" s="57">
        <v>12.950100898742679</v>
      </c>
      <c r="U166" s="57">
        <v>13.123312950134279</v>
      </c>
      <c r="V166" s="57">
        <v>13.33035945892334</v>
      </c>
      <c r="W166" s="57">
        <v>13.52432155609131</v>
      </c>
      <c r="X166" s="57">
        <v>13.70838832855225</v>
      </c>
      <c r="Y166" s="57">
        <v>13.93908596038818</v>
      </c>
      <c r="Z166" s="57">
        <v>14.126359939575201</v>
      </c>
      <c r="AA166" s="57">
        <v>14.31802558898926</v>
      </c>
      <c r="AB166" s="57">
        <v>14.49843215942383</v>
      </c>
      <c r="AC166" s="57">
        <v>14.74734306335449</v>
      </c>
      <c r="AD166" s="57">
        <v>3.9924605437481331E-2</v>
      </c>
    </row>
    <row r="167" spans="1:30" s="57" customFormat="1" ht="12">
      <c r="A167" s="57" t="s">
        <v>96</v>
      </c>
      <c r="B167" s="57" t="s">
        <v>45</v>
      </c>
      <c r="C167" s="57">
        <v>8.7990432977676392E-2</v>
      </c>
      <c r="D167" s="57">
        <v>8.7990432977676392E-2</v>
      </c>
      <c r="E167" s="57">
        <v>8.7990432977676392E-2</v>
      </c>
      <c r="F167" s="57">
        <v>8.7990432977676392E-2</v>
      </c>
      <c r="G167" s="57">
        <v>8.7990432977676392E-2</v>
      </c>
      <c r="H167" s="57">
        <v>8.7990432977676392E-2</v>
      </c>
      <c r="I167" s="57">
        <v>8.7990432977676392E-2</v>
      </c>
      <c r="J167" s="57">
        <v>8.7990432977676392E-2</v>
      </c>
      <c r="K167" s="57">
        <v>8.7990432977676392E-2</v>
      </c>
      <c r="L167" s="57">
        <v>8.7990432977676392E-2</v>
      </c>
      <c r="M167" s="57">
        <v>8.7990432977676392E-2</v>
      </c>
      <c r="N167" s="57">
        <v>8.7990432977676392E-2</v>
      </c>
      <c r="O167" s="57">
        <v>8.7990432977676392E-2</v>
      </c>
      <c r="P167" s="57">
        <v>8.7990432977676392E-2</v>
      </c>
      <c r="Q167" s="57">
        <v>8.7990432977676392E-2</v>
      </c>
      <c r="R167" s="57">
        <v>8.7990432977676392E-2</v>
      </c>
      <c r="S167" s="57">
        <v>8.7990432977676392E-2</v>
      </c>
      <c r="T167" s="57">
        <v>8.7990432977676392E-2</v>
      </c>
      <c r="U167" s="57">
        <v>8.7990432977676392E-2</v>
      </c>
      <c r="V167" s="57">
        <v>8.7990432977676392E-2</v>
      </c>
      <c r="W167" s="57">
        <v>8.7990432977676392E-2</v>
      </c>
      <c r="X167" s="57">
        <v>8.7990432977676392E-2</v>
      </c>
      <c r="Y167" s="57">
        <v>8.7990432977676392E-2</v>
      </c>
      <c r="Z167" s="57">
        <v>8.7990432977676392E-2</v>
      </c>
      <c r="AA167" s="57">
        <v>8.7990432977676392E-2</v>
      </c>
      <c r="AB167" s="57">
        <v>8.7990432977676392E-2</v>
      </c>
      <c r="AC167" s="57">
        <v>8.7990432977676392E-2</v>
      </c>
      <c r="AD167" s="57">
        <v>0</v>
      </c>
    </row>
    <row r="168" spans="1:30" s="57" customFormat="1" ht="12">
      <c r="A168" s="57" t="s">
        <v>95</v>
      </c>
      <c r="B168" s="57" t="s">
        <v>46</v>
      </c>
      <c r="C168" s="57">
        <v>0.1003412008285522</v>
      </c>
      <c r="D168" s="57">
        <v>0.1183932572603226</v>
      </c>
      <c r="E168" s="57">
        <v>0.1424584686756134</v>
      </c>
      <c r="F168" s="57">
        <v>0.20290294289588931</v>
      </c>
      <c r="G168" s="57">
        <v>0.24338386952877039</v>
      </c>
      <c r="H168" s="57">
        <v>0.26112166047096252</v>
      </c>
      <c r="I168" s="57">
        <v>0.28683486580848688</v>
      </c>
      <c r="J168" s="57">
        <v>0.29337006807327271</v>
      </c>
      <c r="K168" s="57">
        <v>0.29980781674385071</v>
      </c>
      <c r="L168" s="57">
        <v>0.30806201696395868</v>
      </c>
      <c r="M168" s="57">
        <v>0.30971264839172358</v>
      </c>
      <c r="N168" s="57">
        <v>0.313955157995224</v>
      </c>
      <c r="O168" s="57">
        <v>0.30632564425468439</v>
      </c>
      <c r="P168" s="57">
        <v>0.30275732278823853</v>
      </c>
      <c r="Q168" s="57">
        <v>0.30115148425102228</v>
      </c>
      <c r="R168" s="57">
        <v>0.29325011372566218</v>
      </c>
      <c r="S168" s="57">
        <v>0.29788169264793402</v>
      </c>
      <c r="T168" s="57">
        <v>0.29930353164672852</v>
      </c>
      <c r="U168" s="57">
        <v>0.2968902587890625</v>
      </c>
      <c r="V168" s="57">
        <v>0.27686998248100281</v>
      </c>
      <c r="W168" s="57">
        <v>0.2754649817943573</v>
      </c>
      <c r="X168" s="57">
        <v>0.27317014336585999</v>
      </c>
      <c r="Y168" s="57">
        <v>0.25714963674545288</v>
      </c>
      <c r="Z168" s="57">
        <v>0.24611508846282959</v>
      </c>
      <c r="AA168" s="57">
        <v>0.23954612016677859</v>
      </c>
      <c r="AB168" s="57">
        <v>0.22953501343727109</v>
      </c>
      <c r="AC168" s="57">
        <v>0.22034963965415949</v>
      </c>
      <c r="AD168" s="57">
        <v>3.0717696866438882E-2</v>
      </c>
    </row>
    <row r="169" spans="1:30" s="57" customFormat="1" ht="12">
      <c r="A169" s="57" t="s">
        <v>862</v>
      </c>
      <c r="B169" s="57" t="s">
        <v>861</v>
      </c>
      <c r="C169" s="57">
        <v>0.28129780292510992</v>
      </c>
      <c r="D169" s="57">
        <v>0.28379169106483459</v>
      </c>
      <c r="E169" s="57">
        <v>0.28559866547584528</v>
      </c>
      <c r="F169" s="57">
        <v>0.28582274913787842</v>
      </c>
      <c r="G169" s="57">
        <v>0.28619226813316351</v>
      </c>
      <c r="H169" s="57">
        <v>0.28640377521514893</v>
      </c>
      <c r="I169" s="57">
        <v>0.28644397854804993</v>
      </c>
      <c r="J169" s="57">
        <v>0.28641137480735779</v>
      </c>
      <c r="K169" s="57">
        <v>0.28726324439048773</v>
      </c>
      <c r="L169" s="57">
        <v>0.28825971484184271</v>
      </c>
      <c r="M169" s="57">
        <v>0.29222989082336431</v>
      </c>
      <c r="N169" s="57">
        <v>0.29441708326339722</v>
      </c>
      <c r="O169" s="57">
        <v>0.29534852504730219</v>
      </c>
      <c r="P169" s="57">
        <v>0.2982153594493866</v>
      </c>
      <c r="Q169" s="57">
        <v>0.30154380202293402</v>
      </c>
      <c r="R169" s="57">
        <v>0.30737531185150152</v>
      </c>
      <c r="S169" s="57">
        <v>0.31435218453407288</v>
      </c>
      <c r="T169" s="57">
        <v>0.31943759322166437</v>
      </c>
      <c r="U169" s="57">
        <v>0.32552114129066467</v>
      </c>
      <c r="V169" s="57">
        <v>0.328208327293396</v>
      </c>
      <c r="W169" s="57">
        <v>0.32749715447425842</v>
      </c>
      <c r="X169" s="57">
        <v>0.32506591081619263</v>
      </c>
      <c r="Y169" s="57">
        <v>0.32816547155380249</v>
      </c>
      <c r="Z169" s="57">
        <v>0.33494848012924189</v>
      </c>
      <c r="AA169" s="57">
        <v>0.33964920043945313</v>
      </c>
      <c r="AB169" s="57">
        <v>0.3406524658203125</v>
      </c>
      <c r="AC169" s="57">
        <v>0.34046417474746699</v>
      </c>
      <c r="AD169" s="57">
        <v>7.3691735974501524E-3</v>
      </c>
    </row>
    <row r="170" spans="1:30" s="59" customFormat="1" ht="12">
      <c r="A170" s="59" t="s">
        <v>94</v>
      </c>
      <c r="B170" s="59" t="s">
        <v>36</v>
      </c>
      <c r="C170" s="59">
        <v>93.792061924767111</v>
      </c>
      <c r="D170" s="59">
        <v>94.549862312244471</v>
      </c>
      <c r="E170" s="59">
        <v>93.748073640158438</v>
      </c>
      <c r="F170" s="59">
        <v>93.345694988553007</v>
      </c>
      <c r="G170" s="59">
        <v>93.207744193841279</v>
      </c>
      <c r="H170" s="59">
        <v>93.057019003796185</v>
      </c>
      <c r="I170" s="59">
        <v>92.421780594949595</v>
      </c>
      <c r="J170" s="59">
        <v>91.876836668636599</v>
      </c>
      <c r="K170" s="59">
        <v>90.838959742917666</v>
      </c>
      <c r="L170" s="59">
        <v>90.217547002468862</v>
      </c>
      <c r="M170" s="59">
        <v>89.731344366987955</v>
      </c>
      <c r="N170" s="59">
        <v>89.175113358207383</v>
      </c>
      <c r="O170" s="59">
        <v>88.70744306841847</v>
      </c>
      <c r="P170" s="59">
        <v>88.075383371660905</v>
      </c>
      <c r="Q170" s="59">
        <v>87.800442684448228</v>
      </c>
      <c r="R170" s="59">
        <v>87.223377902677342</v>
      </c>
      <c r="S170" s="59">
        <v>87.340064719413874</v>
      </c>
      <c r="T170" s="59">
        <v>87.564471588581014</v>
      </c>
      <c r="U170" s="59">
        <v>87.780012656436611</v>
      </c>
      <c r="V170" s="59">
        <v>87.990351473338862</v>
      </c>
      <c r="W170" s="59">
        <v>88.269444302484999</v>
      </c>
      <c r="X170" s="59">
        <v>88.51124003593921</v>
      </c>
      <c r="Y170" s="59">
        <v>88.720006810948291</v>
      </c>
      <c r="Z170" s="59">
        <v>89.107753060078792</v>
      </c>
      <c r="AA170" s="59">
        <v>89.414583859643457</v>
      </c>
      <c r="AB170" s="59">
        <v>89.852422303652247</v>
      </c>
      <c r="AC170" s="59">
        <v>90.183306094379319</v>
      </c>
      <c r="AD170" s="59">
        <v>-1.507934667758559E-3</v>
      </c>
    </row>
    <row r="171" spans="1:30" s="57" customFormat="1" ht="12"/>
    <row r="172" spans="1:30" s="59" customFormat="1" ht="12">
      <c r="B172" s="59" t="s">
        <v>48</v>
      </c>
    </row>
    <row r="173" spans="1:30" s="57" customFormat="1" ht="12">
      <c r="A173" s="57" t="s">
        <v>93</v>
      </c>
      <c r="B173" s="57" t="s">
        <v>49</v>
      </c>
      <c r="C173" s="57">
        <v>74.396165579390143</v>
      </c>
      <c r="D173" s="57">
        <v>75.633017288612422</v>
      </c>
      <c r="E173" s="57">
        <v>75.816835763743185</v>
      </c>
      <c r="F173" s="57">
        <v>75.859414040629346</v>
      </c>
      <c r="G173" s="57">
        <v>75.911309672166169</v>
      </c>
      <c r="H173" s="57">
        <v>75.838549115824293</v>
      </c>
      <c r="I173" s="57">
        <v>75.670861908559672</v>
      </c>
      <c r="J173" s="57">
        <v>75.431008111622134</v>
      </c>
      <c r="K173" s="57">
        <v>75.152647067441592</v>
      </c>
      <c r="L173" s="57">
        <v>74.740581455860891</v>
      </c>
      <c r="M173" s="57">
        <v>74.473736757954384</v>
      </c>
      <c r="N173" s="57">
        <v>74.229052849717775</v>
      </c>
      <c r="O173" s="57">
        <v>74.052531878147079</v>
      </c>
      <c r="P173" s="57">
        <v>73.866892761538224</v>
      </c>
      <c r="Q173" s="57">
        <v>73.767641413963304</v>
      </c>
      <c r="R173" s="57">
        <v>73.75551669733791</v>
      </c>
      <c r="S173" s="57">
        <v>73.862458601688502</v>
      </c>
      <c r="T173" s="57">
        <v>73.886084542720738</v>
      </c>
      <c r="U173" s="57">
        <v>73.9117945325238</v>
      </c>
      <c r="V173" s="57">
        <v>74.007313971765299</v>
      </c>
      <c r="W173" s="57">
        <v>74.161824838087568</v>
      </c>
      <c r="X173" s="57">
        <v>74.368749440360062</v>
      </c>
      <c r="Y173" s="57">
        <v>74.550759094283023</v>
      </c>
      <c r="Z173" s="57">
        <v>74.868138483977503</v>
      </c>
      <c r="AA173" s="57">
        <v>75.075986651381982</v>
      </c>
      <c r="AB173" s="57">
        <v>75.396584785675486</v>
      </c>
      <c r="AC173" s="57">
        <v>75.714537765951064</v>
      </c>
      <c r="AD173" s="57">
        <v>6.7583534578852245E-4</v>
      </c>
    </row>
    <row r="174" spans="1:30" s="57" customFormat="1" ht="12">
      <c r="A174" s="57" t="s">
        <v>92</v>
      </c>
      <c r="B174" s="57" t="s">
        <v>50</v>
      </c>
      <c r="C174" s="57">
        <v>93.792061924767111</v>
      </c>
      <c r="D174" s="57">
        <v>94.549862312244471</v>
      </c>
      <c r="E174" s="57">
        <v>93.748073640158438</v>
      </c>
      <c r="F174" s="57">
        <v>93.345694988553007</v>
      </c>
      <c r="G174" s="57">
        <v>93.207744193841279</v>
      </c>
      <c r="H174" s="57">
        <v>93.057019003796185</v>
      </c>
      <c r="I174" s="57">
        <v>92.421780594949595</v>
      </c>
      <c r="J174" s="57">
        <v>91.876836668636599</v>
      </c>
      <c r="K174" s="57">
        <v>90.838959742917666</v>
      </c>
      <c r="L174" s="57">
        <v>90.217547002468862</v>
      </c>
      <c r="M174" s="57">
        <v>89.731344366987955</v>
      </c>
      <c r="N174" s="57">
        <v>89.175113358207383</v>
      </c>
      <c r="O174" s="57">
        <v>88.70744306841847</v>
      </c>
      <c r="P174" s="57">
        <v>88.075383371660905</v>
      </c>
      <c r="Q174" s="57">
        <v>87.800442684448228</v>
      </c>
      <c r="R174" s="57">
        <v>87.223377902677342</v>
      </c>
      <c r="S174" s="57">
        <v>87.340064719413874</v>
      </c>
      <c r="T174" s="57">
        <v>87.564471588581014</v>
      </c>
      <c r="U174" s="57">
        <v>87.780012656436611</v>
      </c>
      <c r="V174" s="57">
        <v>87.990351473338862</v>
      </c>
      <c r="W174" s="57">
        <v>88.269444302484999</v>
      </c>
      <c r="X174" s="57">
        <v>88.51124003593921</v>
      </c>
      <c r="Y174" s="57">
        <v>88.720006810948291</v>
      </c>
      <c r="Z174" s="57">
        <v>89.107753060078792</v>
      </c>
      <c r="AA174" s="57">
        <v>89.414583859643457</v>
      </c>
      <c r="AB174" s="57">
        <v>89.852422303652247</v>
      </c>
      <c r="AC174" s="57">
        <v>90.183306094379319</v>
      </c>
      <c r="AD174" s="57">
        <v>-1.507934667758559E-3</v>
      </c>
    </row>
    <row r="175" spans="1:30" s="57" customFormat="1" ht="12">
      <c r="A175" s="57" t="s">
        <v>91</v>
      </c>
      <c r="B175" s="57" t="s">
        <v>860</v>
      </c>
      <c r="C175" s="57">
        <v>1.20295786857605</v>
      </c>
      <c r="D175" s="57">
        <v>1.208159923553467</v>
      </c>
      <c r="E175" s="57">
        <v>1.2327924966812129</v>
      </c>
      <c r="F175" s="57">
        <v>1.233203649520874</v>
      </c>
      <c r="G175" s="57">
        <v>1.2242212295532231</v>
      </c>
      <c r="H175" s="57">
        <v>1.2104425430297849</v>
      </c>
      <c r="I175" s="57">
        <v>1.1901654005050659</v>
      </c>
      <c r="J175" s="57">
        <v>1.169348835945129</v>
      </c>
      <c r="K175" s="57">
        <v>1.1422353982925419</v>
      </c>
      <c r="L175" s="57">
        <v>1.1139465570449829</v>
      </c>
      <c r="M175" s="57">
        <v>1.0865716934204099</v>
      </c>
      <c r="N175" s="57">
        <v>1.0586427450180049</v>
      </c>
      <c r="O175" s="57">
        <v>1.0276575088500981</v>
      </c>
      <c r="P175" s="57">
        <v>0.99681764841079712</v>
      </c>
      <c r="Q175" s="57">
        <v>0.96831947565078735</v>
      </c>
      <c r="R175" s="57">
        <v>0.94116520881652832</v>
      </c>
      <c r="S175" s="57">
        <v>0.91737055778503418</v>
      </c>
      <c r="T175" s="57">
        <v>0.89531809091567993</v>
      </c>
      <c r="U175" s="57">
        <v>0.87351870536804199</v>
      </c>
      <c r="V175" s="57">
        <v>0.856819748878479</v>
      </c>
      <c r="W175" s="57">
        <v>0.84001463651657104</v>
      </c>
      <c r="X175" s="57">
        <v>0.82732909917831421</v>
      </c>
      <c r="Y175" s="57">
        <v>0.81568402051925659</v>
      </c>
      <c r="Z175" s="57">
        <v>0.80747395753860474</v>
      </c>
      <c r="AA175" s="57">
        <v>0.79653555154800415</v>
      </c>
      <c r="AB175" s="57">
        <v>0.79079759120941162</v>
      </c>
      <c r="AC175" s="57">
        <v>0.78724020719528198</v>
      </c>
      <c r="AD175" s="57">
        <v>-1.6175641287430209E-2</v>
      </c>
    </row>
    <row r="176" spans="1:30" s="57" customFormat="1" ht="12">
      <c r="A176" s="57" t="s">
        <v>90</v>
      </c>
      <c r="B176" s="57" t="s">
        <v>51</v>
      </c>
      <c r="C176" s="57">
        <v>342.00198364257813</v>
      </c>
      <c r="D176" s="57">
        <v>344.85076904296881</v>
      </c>
      <c r="E176" s="57">
        <v>346.9642333984375</v>
      </c>
      <c r="F176" s="57">
        <v>348.43740844726563</v>
      </c>
      <c r="G176" s="57">
        <v>349.8780517578125</v>
      </c>
      <c r="H176" s="57">
        <v>351.28118896484381</v>
      </c>
      <c r="I176" s="57">
        <v>352.64178466796881</v>
      </c>
      <c r="J176" s="57">
        <v>353.9573974609375</v>
      </c>
      <c r="K176" s="57">
        <v>355.23046875</v>
      </c>
      <c r="L176" s="57">
        <v>356.45852661132813</v>
      </c>
      <c r="M176" s="57">
        <v>357.63406372070313</v>
      </c>
      <c r="N176" s="57">
        <v>358.73593139648438</v>
      </c>
      <c r="O176" s="57">
        <v>359.7728271484375</v>
      </c>
      <c r="P176" s="57">
        <v>360.75125122070313</v>
      </c>
      <c r="Q176" s="57">
        <v>361.67263793945313</v>
      </c>
      <c r="R176" s="57">
        <v>362.53564453125</v>
      </c>
      <c r="S176" s="57">
        <v>363.34353637695313</v>
      </c>
      <c r="T176" s="57">
        <v>364.09573364257813</v>
      </c>
      <c r="U176" s="57">
        <v>364.79132080078119</v>
      </c>
      <c r="V176" s="57">
        <v>365.43612670898438</v>
      </c>
      <c r="W176" s="57">
        <v>366.03445434570313</v>
      </c>
      <c r="X176" s="57">
        <v>366.59066772460938</v>
      </c>
      <c r="Y176" s="57">
        <v>367.10647583007813</v>
      </c>
      <c r="Z176" s="57">
        <v>367.58792114257813</v>
      </c>
      <c r="AA176" s="57">
        <v>368.03945922851563</v>
      </c>
      <c r="AB176" s="57">
        <v>368.4658203125</v>
      </c>
      <c r="AC176" s="57">
        <v>368.87057495117188</v>
      </c>
      <c r="AD176" s="57">
        <v>2.9130539487045581E-3</v>
      </c>
    </row>
    <row r="177" spans="1:30" s="57" customFormat="1" ht="12">
      <c r="A177" s="57" t="s">
        <v>89</v>
      </c>
      <c r="B177" s="57" t="s">
        <v>397</v>
      </c>
      <c r="C177" s="57">
        <v>21699.671875</v>
      </c>
      <c r="D177" s="57">
        <v>22171.9296875</v>
      </c>
      <c r="E177" s="57">
        <v>22685.953125</v>
      </c>
      <c r="F177" s="57">
        <v>23162.595703125</v>
      </c>
      <c r="G177" s="57">
        <v>23590.015625</v>
      </c>
      <c r="H177" s="57">
        <v>24042.869140625</v>
      </c>
      <c r="I177" s="57">
        <v>24479.318359375</v>
      </c>
      <c r="J177" s="57">
        <v>24877.939453125</v>
      </c>
      <c r="K177" s="57">
        <v>25299.82421875</v>
      </c>
      <c r="L177" s="57">
        <v>25731.90234375</v>
      </c>
      <c r="M177" s="57">
        <v>26166.296875</v>
      </c>
      <c r="N177" s="57">
        <v>26621.8359375</v>
      </c>
      <c r="O177" s="57">
        <v>27077.875</v>
      </c>
      <c r="P177" s="57">
        <v>27546.341796875</v>
      </c>
      <c r="Q177" s="57">
        <v>28018.7109375</v>
      </c>
      <c r="R177" s="57">
        <v>28503.03515625</v>
      </c>
      <c r="S177" s="57">
        <v>29003.939453125</v>
      </c>
      <c r="T177" s="57">
        <v>29486.919921875</v>
      </c>
      <c r="U177" s="57">
        <v>29991.9140625</v>
      </c>
      <c r="V177" s="57">
        <v>30494.671875</v>
      </c>
      <c r="W177" s="57">
        <v>30998.29296875</v>
      </c>
      <c r="X177" s="57">
        <v>31501.849609375</v>
      </c>
      <c r="Y177" s="57">
        <v>32021.3671875</v>
      </c>
      <c r="Z177" s="57">
        <v>32546.509765625</v>
      </c>
      <c r="AA177" s="57">
        <v>33074.625</v>
      </c>
      <c r="AB177" s="57">
        <v>33617.65625</v>
      </c>
      <c r="AC177" s="57">
        <v>34162.72265625</v>
      </c>
      <c r="AD177" s="57">
        <v>1.7608539094525529E-2</v>
      </c>
    </row>
    <row r="178" spans="1:30" s="57" customFormat="1" ht="12">
      <c r="B178" s="57" t="s">
        <v>52</v>
      </c>
    </row>
    <row r="179" spans="1:30" s="57" customFormat="1" ht="12">
      <c r="A179" s="57" t="s">
        <v>88</v>
      </c>
      <c r="B179" s="57" t="s">
        <v>859</v>
      </c>
      <c r="C179" s="57">
        <v>4773.2880859375</v>
      </c>
      <c r="D179" s="57">
        <v>4786.6748046875</v>
      </c>
      <c r="E179" s="57">
        <v>4654.7255859375</v>
      </c>
      <c r="F179" s="57">
        <v>4559.28173828125</v>
      </c>
      <c r="G179" s="57">
        <v>4539.91162109375</v>
      </c>
      <c r="H179" s="57">
        <v>4499.93310546875</v>
      </c>
      <c r="I179" s="57">
        <v>4406.70849609375</v>
      </c>
      <c r="J179" s="57">
        <v>4338.09521484375</v>
      </c>
      <c r="K179" s="57">
        <v>4123.13720703125</v>
      </c>
      <c r="L179" s="57">
        <v>4050.222900390625</v>
      </c>
      <c r="M179" s="57">
        <v>3978.54052734375</v>
      </c>
      <c r="N179" s="57">
        <v>3896.340087890625</v>
      </c>
      <c r="O179" s="57">
        <v>3825.867431640625</v>
      </c>
      <c r="P179" s="57">
        <v>3736.340576171875</v>
      </c>
      <c r="Q179" s="57">
        <v>3682.3857421875</v>
      </c>
      <c r="R179" s="57">
        <v>3587.51806640625</v>
      </c>
      <c r="S179" s="57">
        <v>3564.89599609375</v>
      </c>
      <c r="T179" s="57">
        <v>3559.025634765625</v>
      </c>
      <c r="U179" s="57">
        <v>3552.818115234375</v>
      </c>
      <c r="V179" s="57">
        <v>3549.120849609375</v>
      </c>
      <c r="W179" s="57">
        <v>3547.3759765625</v>
      </c>
      <c r="X179" s="57">
        <v>3546.011474609375</v>
      </c>
      <c r="Y179" s="57">
        <v>3549.165283203125</v>
      </c>
      <c r="Z179" s="57">
        <v>3557.210693359375</v>
      </c>
      <c r="AA179" s="57">
        <v>3559.408203125</v>
      </c>
      <c r="AB179" s="57">
        <v>3575.6181640625</v>
      </c>
      <c r="AC179" s="57">
        <v>3576.7666015625</v>
      </c>
      <c r="AD179" s="57">
        <v>-1.1037716465549069E-2</v>
      </c>
    </row>
    <row r="180" spans="1:30" s="57" customFormat="1" ht="15.75" thickBot="1"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</row>
    <row r="181" spans="1:30" s="55" customFormat="1" ht="12.75" thickTop="1">
      <c r="B181" s="55" t="s">
        <v>803</v>
      </c>
    </row>
    <row r="182" spans="1:30" s="57" customFormat="1" ht="12">
      <c r="B182" s="57" t="s">
        <v>804</v>
      </c>
    </row>
    <row r="183" spans="1:30" s="69" customFormat="1" ht="12">
      <c r="B183" s="69" t="s">
        <v>858</v>
      </c>
    </row>
    <row r="184" spans="1:30" s="57" customFormat="1" ht="12">
      <c r="B184" s="57" t="s">
        <v>473</v>
      </c>
    </row>
    <row r="185" spans="1:30" s="57" customFormat="1" ht="12">
      <c r="B185" s="57" t="s">
        <v>724</v>
      </c>
    </row>
    <row r="186" spans="1:30" s="57" customFormat="1" ht="12">
      <c r="B186" s="57" t="s">
        <v>857</v>
      </c>
    </row>
    <row r="187" spans="1:30" s="57" customFormat="1" ht="12">
      <c r="B187" s="57" t="s">
        <v>856</v>
      </c>
    </row>
    <row r="188" spans="1:30" s="57" customFormat="1" ht="12">
      <c r="B188" s="57" t="s">
        <v>855</v>
      </c>
    </row>
    <row r="189" spans="1:30" s="57" customFormat="1" ht="12">
      <c r="B189" s="57" t="s">
        <v>854</v>
      </c>
    </row>
    <row r="190" spans="1:30" s="57" customFormat="1" ht="12">
      <c r="B190" s="57" t="s">
        <v>853</v>
      </c>
    </row>
    <row r="191" spans="1:30" s="57" customFormat="1" ht="12">
      <c r="B191" s="57" t="s">
        <v>852</v>
      </c>
    </row>
    <row r="192" spans="1:30" s="57" customFormat="1" ht="12">
      <c r="B192" s="57" t="s">
        <v>851</v>
      </c>
    </row>
    <row r="193" spans="2:2" s="57" customFormat="1" ht="12">
      <c r="B193" s="57" t="s">
        <v>850</v>
      </c>
    </row>
    <row r="194" spans="2:2" s="57" customFormat="1" ht="12">
      <c r="B194" s="57" t="s">
        <v>849</v>
      </c>
    </row>
    <row r="195" spans="2:2" s="57" customFormat="1" ht="12">
      <c r="B195" s="57" t="s">
        <v>725</v>
      </c>
    </row>
    <row r="196" spans="2:2" s="57" customFormat="1" ht="12">
      <c r="B196" s="57" t="s">
        <v>53</v>
      </c>
    </row>
    <row r="197" spans="2:2" s="57" customFormat="1" ht="12">
      <c r="B197" s="57" t="s">
        <v>848</v>
      </c>
    </row>
    <row r="198" spans="2:2" s="57" customFormat="1" ht="12">
      <c r="B198" s="57" t="s">
        <v>847</v>
      </c>
    </row>
    <row r="199" spans="2:2" s="57" customFormat="1" ht="12">
      <c r="B199" s="57" t="s">
        <v>846</v>
      </c>
    </row>
    <row r="200" spans="2:2" s="57" customFormat="1" ht="12">
      <c r="B200" s="57" t="s">
        <v>845</v>
      </c>
    </row>
    <row r="201" spans="2:2" s="57" customFormat="1" ht="12">
      <c r="B201" s="57" t="s">
        <v>844</v>
      </c>
    </row>
    <row r="202" spans="2:2" s="57" customFormat="1" ht="12">
      <c r="B202" s="57" t="s">
        <v>86</v>
      </c>
    </row>
    <row r="203" spans="2:2" s="57" customFormat="1" ht="12">
      <c r="B203" s="57" t="s">
        <v>843</v>
      </c>
    </row>
    <row r="204" spans="2:2" s="57" customFormat="1" ht="12">
      <c r="B204" s="57" t="s">
        <v>842</v>
      </c>
    </row>
    <row r="205" spans="2:2" s="57" customFormat="1" ht="12">
      <c r="B205" s="57" t="s">
        <v>841</v>
      </c>
    </row>
    <row r="206" spans="2:2" s="57" customFormat="1" ht="12">
      <c r="B206" s="57" t="s">
        <v>840</v>
      </c>
    </row>
    <row r="207" spans="2:2" s="57" customFormat="1" ht="12">
      <c r="B207" s="57" t="s">
        <v>839</v>
      </c>
    </row>
    <row r="208" spans="2:2" s="57" customFormat="1" ht="12">
      <c r="B208" s="57" t="s">
        <v>838</v>
      </c>
    </row>
    <row r="209" spans="2:2" s="57" customFormat="1" ht="12">
      <c r="B209" s="57" t="s">
        <v>837</v>
      </c>
    </row>
    <row r="210" spans="2:2" s="57" customFormat="1" ht="12">
      <c r="B210" s="57" t="s">
        <v>726</v>
      </c>
    </row>
    <row r="211" spans="2:2" s="57" customFormat="1" ht="12">
      <c r="B211" s="57" t="s">
        <v>836</v>
      </c>
    </row>
    <row r="212" spans="2:2" s="57" customFormat="1" ht="12">
      <c r="B212" s="57" t="s">
        <v>835</v>
      </c>
    </row>
    <row r="213" spans="2:2" s="57" customFormat="1" ht="12">
      <c r="B213" s="57" t="s">
        <v>834</v>
      </c>
    </row>
    <row r="214" spans="2:2" s="57" customFormat="1" ht="12">
      <c r="B214" s="57" t="s">
        <v>833</v>
      </c>
    </row>
    <row r="215" spans="2:2" s="57" customFormat="1" ht="12">
      <c r="B215" s="57" t="s">
        <v>832</v>
      </c>
    </row>
    <row r="216" spans="2:2" s="57" customFormat="1" ht="12">
      <c r="B216" s="57" t="s">
        <v>831</v>
      </c>
    </row>
    <row r="217" spans="2:2" s="57" customFormat="1" ht="12">
      <c r="B217" s="57" t="s">
        <v>830</v>
      </c>
    </row>
    <row r="218" spans="2:2" s="57" customFormat="1" ht="12">
      <c r="B218" s="57" t="s">
        <v>829</v>
      </c>
    </row>
    <row r="219" spans="2:2" s="57" customFormat="1" ht="12">
      <c r="B219" s="57" t="s">
        <v>54</v>
      </c>
    </row>
    <row r="220" spans="2:2" s="57" customFormat="1" ht="12">
      <c r="B220" s="57" t="s">
        <v>55</v>
      </c>
    </row>
    <row r="221" spans="2:2" s="57" customFormat="1" ht="12">
      <c r="B221" s="57" t="s">
        <v>828</v>
      </c>
    </row>
    <row r="222" spans="2:2" s="57" customFormat="1" ht="12">
      <c r="B222" s="57" t="s">
        <v>827</v>
      </c>
    </row>
    <row r="223" spans="2:2" s="57" customFormat="1" ht="12">
      <c r="B223" s="57" t="s">
        <v>56</v>
      </c>
    </row>
    <row r="224" spans="2:2" s="57" customFormat="1" ht="12">
      <c r="B224" s="57" t="s">
        <v>826</v>
      </c>
    </row>
    <row r="225" spans="2:2" s="57" customFormat="1" ht="12">
      <c r="B225" s="57" t="s">
        <v>825</v>
      </c>
    </row>
    <row r="226" spans="2:2" s="57" customFormat="1" ht="12">
      <c r="B226" s="57" t="s">
        <v>824</v>
      </c>
    </row>
    <row r="227" spans="2:2" s="57" customFormat="1">
      <c r="B227" s="68" t="s">
        <v>823</v>
      </c>
    </row>
    <row r="228" spans="2:2" s="57" customFormat="1" ht="12">
      <c r="B228" s="57" t="s">
        <v>822</v>
      </c>
    </row>
    <row r="229" spans="2:2" s="57" customFormat="1" ht="12">
      <c r="B229" s="57" t="s">
        <v>821</v>
      </c>
    </row>
    <row r="230" spans="2:2" s="57" customFormat="1" ht="12">
      <c r="B230" s="57" t="s">
        <v>820</v>
      </c>
    </row>
    <row r="231" spans="2:2" s="57" customFormat="1" ht="12">
      <c r="B231" s="57" t="s">
        <v>819</v>
      </c>
    </row>
    <row r="232" spans="2:2" s="57" customFormat="1" ht="12">
      <c r="B232" s="57" t="s">
        <v>818</v>
      </c>
    </row>
    <row r="233" spans="2:2" s="57" customFormat="1" ht="12">
      <c r="B233" s="57" t="s">
        <v>57</v>
      </c>
    </row>
    <row r="234" spans="2:2" s="57" customFormat="1" ht="12">
      <c r="B234" s="57" t="s">
        <v>813</v>
      </c>
    </row>
    <row r="235" spans="2:2" s="57" customFormat="1" ht="12">
      <c r="B235" s="57" t="s">
        <v>814</v>
      </c>
    </row>
  </sheetData>
  <conditionalFormatting sqref="A1:AD1">
    <cfRule type="notContainsBlanks" dxfId="86" priority="58">
      <formula>LEN(TRIM(A1))&gt;0</formula>
    </cfRule>
  </conditionalFormatting>
  <conditionalFormatting sqref="A14:AD14">
    <cfRule type="notContainsBlanks" dxfId="85" priority="5">
      <formula>LEN(TRIM(A14))&gt;0</formula>
    </cfRule>
  </conditionalFormatting>
  <conditionalFormatting sqref="AD1">
    <cfRule type="notContainsBlanks" dxfId="84" priority="59">
      <formula>LEN(TRIM(AD1))&gt;0</formula>
    </cfRule>
  </conditionalFormatting>
  <conditionalFormatting sqref="AD5">
    <cfRule type="notContainsBlanks" dxfId="83" priority="1">
      <formula>LEN(TRIM(AD5))&gt;0</formula>
    </cfRule>
  </conditionalFormatting>
  <conditionalFormatting sqref="AD6:AD10">
    <cfRule type="notContainsBlanks" dxfId="82" priority="2">
      <formula>LEN(TRIM(AD6))&gt;0</formula>
    </cfRule>
  </conditionalFormatting>
  <conditionalFormatting sqref="AD11">
    <cfRule type="notContainsBlanks" dxfId="81" priority="3">
      <formula>LEN(TRIM(AD11))&gt;0</formula>
    </cfRule>
  </conditionalFormatting>
  <conditionalFormatting sqref="AD12:AD13">
    <cfRule type="notContainsBlanks" dxfId="80" priority="4">
      <formula>LEN(TRIM(AD12))&gt;0</formula>
    </cfRule>
  </conditionalFormatting>
  <conditionalFormatting sqref="AD14">
    <cfRule type="notContainsBlanks" dxfId="79" priority="6">
      <formula>LEN(TRIM(AD14))&gt;0</formula>
    </cfRule>
  </conditionalFormatting>
  <conditionalFormatting sqref="AD15">
    <cfRule type="notContainsBlanks" dxfId="78" priority="7">
      <formula>LEN(TRIM(AD15))&gt;0</formula>
    </cfRule>
  </conditionalFormatting>
  <conditionalFormatting sqref="AD16">
    <cfRule type="notContainsBlanks" dxfId="77" priority="8">
      <formula>LEN(TRIM(AD16))&gt;0</formula>
    </cfRule>
  </conditionalFormatting>
  <conditionalFormatting sqref="AD17:AD22">
    <cfRule type="notContainsBlanks" dxfId="76" priority="9">
      <formula>LEN(TRIM(AD17))&gt;0</formula>
    </cfRule>
  </conditionalFormatting>
  <conditionalFormatting sqref="AD23">
    <cfRule type="notContainsBlanks" dxfId="75" priority="10">
      <formula>LEN(TRIM(AD23))&gt;0</formula>
    </cfRule>
  </conditionalFormatting>
  <conditionalFormatting sqref="AD24">
    <cfRule type="notContainsBlanks" dxfId="74" priority="11">
      <formula>LEN(TRIM(AD24))&gt;0</formula>
    </cfRule>
  </conditionalFormatting>
  <conditionalFormatting sqref="AD25">
    <cfRule type="notContainsBlanks" dxfId="73" priority="12">
      <formula>LEN(TRIM(AD25))&gt;0</formula>
    </cfRule>
  </conditionalFormatting>
  <conditionalFormatting sqref="AD26">
    <cfRule type="notContainsBlanks" dxfId="72" priority="13">
      <formula>LEN(TRIM(AD26))&gt;0</formula>
    </cfRule>
  </conditionalFormatting>
  <conditionalFormatting sqref="AD27">
    <cfRule type="notContainsBlanks" dxfId="71" priority="14">
      <formula>LEN(TRIM(AD27))&gt;0</formula>
    </cfRule>
  </conditionalFormatting>
  <conditionalFormatting sqref="AD28:AD37">
    <cfRule type="notContainsBlanks" dxfId="70" priority="15">
      <formula>LEN(TRIM(AD28))&gt;0</formula>
    </cfRule>
  </conditionalFormatting>
  <conditionalFormatting sqref="AD38">
    <cfRule type="notContainsBlanks" dxfId="69" priority="16">
      <formula>LEN(TRIM(AD38))&gt;0</formula>
    </cfRule>
  </conditionalFormatting>
  <conditionalFormatting sqref="AD39">
    <cfRule type="notContainsBlanks" dxfId="68" priority="17">
      <formula>LEN(TRIM(AD39))&gt;0</formula>
    </cfRule>
  </conditionalFormatting>
  <conditionalFormatting sqref="AD40">
    <cfRule type="notContainsBlanks" dxfId="67" priority="18">
      <formula>LEN(TRIM(AD40))&gt;0</formula>
    </cfRule>
  </conditionalFormatting>
  <conditionalFormatting sqref="AD41">
    <cfRule type="notContainsBlanks" dxfId="66" priority="19">
      <formula>LEN(TRIM(AD41))&gt;0</formula>
    </cfRule>
  </conditionalFormatting>
  <conditionalFormatting sqref="AD42">
    <cfRule type="notContainsBlanks" dxfId="65" priority="20">
      <formula>LEN(TRIM(AD42))&gt;0</formula>
    </cfRule>
  </conditionalFormatting>
  <conditionalFormatting sqref="AD43:AD60">
    <cfRule type="notContainsBlanks" dxfId="64" priority="21">
      <formula>LEN(TRIM(AD43))&gt;0</formula>
    </cfRule>
  </conditionalFormatting>
  <conditionalFormatting sqref="AD61">
    <cfRule type="notContainsBlanks" dxfId="63" priority="22">
      <formula>LEN(TRIM(AD61))&gt;0</formula>
    </cfRule>
  </conditionalFormatting>
  <conditionalFormatting sqref="AD62:AD63">
    <cfRule type="notContainsBlanks" dxfId="62" priority="23">
      <formula>LEN(TRIM(AD62))&gt;0</formula>
    </cfRule>
  </conditionalFormatting>
  <conditionalFormatting sqref="AD64">
    <cfRule type="notContainsBlanks" dxfId="61" priority="24">
      <formula>LEN(TRIM(AD64))&gt;0</formula>
    </cfRule>
  </conditionalFormatting>
  <conditionalFormatting sqref="AD65:AD66">
    <cfRule type="notContainsBlanks" dxfId="60" priority="25">
      <formula>LEN(TRIM(AD65))&gt;0</formula>
    </cfRule>
  </conditionalFormatting>
  <conditionalFormatting sqref="AD67">
    <cfRule type="notContainsBlanks" dxfId="59" priority="26">
      <formula>LEN(TRIM(AD67))&gt;0</formula>
    </cfRule>
  </conditionalFormatting>
  <conditionalFormatting sqref="AD68:AD83">
    <cfRule type="notContainsBlanks" dxfId="58" priority="27">
      <formula>LEN(TRIM(AD68))&gt;0</formula>
    </cfRule>
  </conditionalFormatting>
  <conditionalFormatting sqref="AD84">
    <cfRule type="notContainsBlanks" dxfId="57" priority="28">
      <formula>LEN(TRIM(AD84))&gt;0</formula>
    </cfRule>
  </conditionalFormatting>
  <conditionalFormatting sqref="AD85:AD86">
    <cfRule type="notContainsBlanks" dxfId="56" priority="29">
      <formula>LEN(TRIM(AD85))&gt;0</formula>
    </cfRule>
  </conditionalFormatting>
  <conditionalFormatting sqref="AD87">
    <cfRule type="notContainsBlanks" dxfId="55" priority="30">
      <formula>LEN(TRIM(AD87))&gt;0</formula>
    </cfRule>
  </conditionalFormatting>
  <conditionalFormatting sqref="AD88">
    <cfRule type="notContainsBlanks" dxfId="54" priority="31">
      <formula>LEN(TRIM(AD88))&gt;0</formula>
    </cfRule>
  </conditionalFormatting>
  <conditionalFormatting sqref="AD89:AD90">
    <cfRule type="notContainsBlanks" dxfId="53" priority="32">
      <formula>LEN(TRIM(AD89))&gt;0</formula>
    </cfRule>
  </conditionalFormatting>
  <conditionalFormatting sqref="AD91">
    <cfRule type="notContainsBlanks" dxfId="52" priority="33">
      <formula>LEN(TRIM(AD91))&gt;0</formula>
    </cfRule>
  </conditionalFormatting>
  <conditionalFormatting sqref="AD92">
    <cfRule type="notContainsBlanks" dxfId="51" priority="34">
      <formula>LEN(TRIM(AD92))&gt;0</formula>
    </cfRule>
  </conditionalFormatting>
  <conditionalFormatting sqref="AD93:AD115">
    <cfRule type="notContainsBlanks" dxfId="50" priority="35">
      <formula>LEN(TRIM(AD93))&gt;0</formula>
    </cfRule>
  </conditionalFormatting>
  <conditionalFormatting sqref="AD116">
    <cfRule type="notContainsBlanks" dxfId="49" priority="36">
      <formula>LEN(TRIM(AD116))&gt;0</formula>
    </cfRule>
  </conditionalFormatting>
  <conditionalFormatting sqref="AD117:AD118">
    <cfRule type="notContainsBlanks" dxfId="48" priority="37">
      <formula>LEN(TRIM(AD117))&gt;0</formula>
    </cfRule>
  </conditionalFormatting>
  <conditionalFormatting sqref="AD119">
    <cfRule type="notContainsBlanks" dxfId="47" priority="38">
      <formula>LEN(TRIM(AD119))&gt;0</formula>
    </cfRule>
  </conditionalFormatting>
  <conditionalFormatting sqref="AD120">
    <cfRule type="notContainsBlanks" dxfId="46" priority="39">
      <formula>LEN(TRIM(AD120))&gt;0</formula>
    </cfRule>
  </conditionalFormatting>
  <conditionalFormatting sqref="AD121">
    <cfRule type="notContainsBlanks" dxfId="45" priority="40">
      <formula>LEN(TRIM(AD121))&gt;0</formula>
    </cfRule>
  </conditionalFormatting>
  <conditionalFormatting sqref="AD122:AD131">
    <cfRule type="notContainsBlanks" dxfId="44" priority="41">
      <formula>LEN(TRIM(AD122))&gt;0</formula>
    </cfRule>
  </conditionalFormatting>
  <conditionalFormatting sqref="AD132">
    <cfRule type="notContainsBlanks" dxfId="43" priority="42">
      <formula>LEN(TRIM(AD132))&gt;0</formula>
    </cfRule>
  </conditionalFormatting>
  <conditionalFormatting sqref="AD133">
    <cfRule type="notContainsBlanks" dxfId="42" priority="43">
      <formula>LEN(TRIM(AD133))&gt;0</formula>
    </cfRule>
  </conditionalFormatting>
  <conditionalFormatting sqref="AD134">
    <cfRule type="notContainsBlanks" dxfId="41" priority="44">
      <formula>LEN(TRIM(AD134))&gt;0</formula>
    </cfRule>
  </conditionalFormatting>
  <conditionalFormatting sqref="AD135">
    <cfRule type="notContainsBlanks" dxfId="40" priority="45">
      <formula>LEN(TRIM(AD135))&gt;0</formula>
    </cfRule>
  </conditionalFormatting>
  <conditionalFormatting sqref="AD136">
    <cfRule type="notContainsBlanks" dxfId="39" priority="46">
      <formula>LEN(TRIM(AD136))&gt;0</formula>
    </cfRule>
  </conditionalFormatting>
  <conditionalFormatting sqref="AD137:AD139">
    <cfRule type="notContainsBlanks" dxfId="38" priority="47">
      <formula>LEN(TRIM(AD137))&gt;0</formula>
    </cfRule>
  </conditionalFormatting>
  <conditionalFormatting sqref="AD140">
    <cfRule type="notContainsBlanks" dxfId="37" priority="48">
      <formula>LEN(TRIM(AD140))&gt;0</formula>
    </cfRule>
  </conditionalFormatting>
  <conditionalFormatting sqref="AD141">
    <cfRule type="notContainsBlanks" dxfId="36" priority="49">
      <formula>LEN(TRIM(AD141))&gt;0</formula>
    </cfRule>
  </conditionalFormatting>
  <conditionalFormatting sqref="AD142">
    <cfRule type="notContainsBlanks" dxfId="35" priority="50">
      <formula>LEN(TRIM(AD142))&gt;0</formula>
    </cfRule>
  </conditionalFormatting>
  <conditionalFormatting sqref="AD143">
    <cfRule type="notContainsBlanks" dxfId="34" priority="51">
      <formula>LEN(TRIM(AD143))&gt;0</formula>
    </cfRule>
  </conditionalFormatting>
  <conditionalFormatting sqref="AD144">
    <cfRule type="notContainsBlanks" dxfId="33" priority="52">
      <formula>LEN(TRIM(AD144))&gt;0</formula>
    </cfRule>
  </conditionalFormatting>
  <conditionalFormatting sqref="AD145:AD169">
    <cfRule type="notContainsBlanks" dxfId="32" priority="53">
      <formula>LEN(TRIM(AD145))&gt;0</formula>
    </cfRule>
  </conditionalFormatting>
  <conditionalFormatting sqref="AD170">
    <cfRule type="notContainsBlanks" dxfId="31" priority="54">
      <formula>LEN(TRIM(AD170))&gt;0</formula>
    </cfRule>
  </conditionalFormatting>
  <conditionalFormatting sqref="AD171">
    <cfRule type="notContainsBlanks" dxfId="30" priority="55">
      <formula>LEN(TRIM(AD171))&gt;0</formula>
    </cfRule>
  </conditionalFormatting>
  <conditionalFormatting sqref="AD172">
    <cfRule type="notContainsBlanks" dxfId="29" priority="56">
      <formula>LEN(TRIM(AD172))&gt;0</formula>
    </cfRule>
  </conditionalFormatting>
  <conditionalFormatting sqref="AD173:AD235">
    <cfRule type="notContainsBlanks" dxfId="28" priority="57">
      <formula>LEN(TRIM(AD173))&gt;0</formula>
    </cfRule>
  </conditionalFormatting>
  <hyperlinks>
    <hyperlink ref="B227" r:id="rId1" xr:uid="{C9308A01-510C-47BB-8EAE-72C8BC9D7EB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81C9-9BF8-4E3F-BC33-E9160ECBCE35}">
  <sheetPr>
    <tabColor rgb="FFFFC000"/>
  </sheetPr>
  <dimension ref="A1:AE159"/>
  <sheetViews>
    <sheetView topLeftCell="A7" workbookViewId="0">
      <selection activeCell="E7" sqref="E7"/>
    </sheetView>
  </sheetViews>
  <sheetFormatPr defaultRowHeight="15"/>
  <cols>
    <col min="1" max="1" width="41.7109375" customWidth="1"/>
  </cols>
  <sheetData>
    <row r="1" spans="1:31">
      <c r="A1" t="s">
        <v>1019</v>
      </c>
    </row>
    <row r="2" spans="1:31">
      <c r="A2" t="s">
        <v>1020</v>
      </c>
    </row>
    <row r="3" spans="1:31">
      <c r="A3" t="s">
        <v>1021</v>
      </c>
    </row>
    <row r="4" spans="1:31">
      <c r="A4" t="s">
        <v>664</v>
      </c>
    </row>
    <row r="5" spans="1:31">
      <c r="B5" t="s">
        <v>952</v>
      </c>
      <c r="C5" t="s">
        <v>953</v>
      </c>
      <c r="D5" t="s">
        <v>954</v>
      </c>
      <c r="E5">
        <v>2025</v>
      </c>
      <c r="F5">
        <v>2026</v>
      </c>
      <c r="G5">
        <v>2027</v>
      </c>
      <c r="H5">
        <v>2028</v>
      </c>
      <c r="I5">
        <v>2029</v>
      </c>
      <c r="J5">
        <v>2030</v>
      </c>
      <c r="K5">
        <v>2031</v>
      </c>
      <c r="L5">
        <v>2032</v>
      </c>
      <c r="M5">
        <v>2033</v>
      </c>
      <c r="N5">
        <v>2034</v>
      </c>
      <c r="O5">
        <v>2035</v>
      </c>
      <c r="P5">
        <v>2036</v>
      </c>
      <c r="Q5">
        <v>2037</v>
      </c>
      <c r="R5">
        <v>2038</v>
      </c>
      <c r="S5">
        <v>2039</v>
      </c>
      <c r="T5">
        <v>2040</v>
      </c>
      <c r="U5">
        <v>2041</v>
      </c>
      <c r="V5">
        <v>2042</v>
      </c>
      <c r="W5">
        <v>2043</v>
      </c>
      <c r="X5">
        <v>2044</v>
      </c>
      <c r="Y5">
        <v>2045</v>
      </c>
      <c r="Z5">
        <v>2046</v>
      </c>
      <c r="AA5">
        <v>2047</v>
      </c>
      <c r="AB5">
        <v>2048</v>
      </c>
      <c r="AC5">
        <v>2049</v>
      </c>
      <c r="AD5">
        <v>2050</v>
      </c>
      <c r="AE5" t="s">
        <v>1022</v>
      </c>
    </row>
    <row r="6" spans="1:31">
      <c r="A6" t="s">
        <v>527</v>
      </c>
    </row>
    <row r="7" spans="1:31">
      <c r="A7" t="s">
        <v>1023</v>
      </c>
      <c r="B7" t="s">
        <v>1024</v>
      </c>
      <c r="C7" t="s">
        <v>1025</v>
      </c>
      <c r="D7" t="s">
        <v>1026</v>
      </c>
      <c r="E7">
        <v>0.52449999999999997</v>
      </c>
      <c r="F7">
        <v>0.51371999999999995</v>
      </c>
      <c r="G7">
        <v>0.49554100000000001</v>
      </c>
      <c r="H7">
        <v>0.49621100000000001</v>
      </c>
      <c r="I7">
        <v>0.493311</v>
      </c>
      <c r="J7">
        <v>0.48892799999999997</v>
      </c>
      <c r="K7">
        <v>0.48348600000000003</v>
      </c>
      <c r="L7">
        <v>0.478163</v>
      </c>
      <c r="M7">
        <v>0.47320299999999998</v>
      </c>
      <c r="N7">
        <v>0.46906199999999998</v>
      </c>
      <c r="O7">
        <v>0.46562100000000001</v>
      </c>
      <c r="P7">
        <v>0.46248299999999998</v>
      </c>
      <c r="Q7">
        <v>0.45942899999999998</v>
      </c>
      <c r="R7">
        <v>0.45647500000000002</v>
      </c>
      <c r="S7">
        <v>0.45356600000000002</v>
      </c>
      <c r="T7">
        <v>0.45089800000000002</v>
      </c>
      <c r="U7">
        <v>0.44853900000000002</v>
      </c>
      <c r="V7">
        <v>0.44673800000000002</v>
      </c>
      <c r="W7">
        <v>0.44541599999999998</v>
      </c>
      <c r="X7">
        <v>0.44447900000000001</v>
      </c>
      <c r="Y7">
        <v>0.44374599999999997</v>
      </c>
      <c r="Z7">
        <v>0.44297599999999998</v>
      </c>
      <c r="AA7">
        <v>0.44201200000000002</v>
      </c>
      <c r="AB7">
        <v>0.44099100000000002</v>
      </c>
      <c r="AC7">
        <v>0.44002000000000002</v>
      </c>
      <c r="AD7">
        <v>0.439191</v>
      </c>
      <c r="AE7" s="29">
        <v>-7.0000000000000001E-3</v>
      </c>
    </row>
    <row r="8" spans="1:31">
      <c r="A8" t="s">
        <v>708</v>
      </c>
      <c r="B8" t="s">
        <v>1027</v>
      </c>
      <c r="C8" t="s">
        <v>1028</v>
      </c>
      <c r="D8" t="s">
        <v>1026</v>
      </c>
      <c r="E8">
        <v>0.48927999999999999</v>
      </c>
      <c r="F8">
        <v>0.47136</v>
      </c>
      <c r="G8">
        <v>0.46495199999999998</v>
      </c>
      <c r="H8">
        <v>0.45650000000000002</v>
      </c>
      <c r="I8">
        <v>0.44762400000000002</v>
      </c>
      <c r="J8">
        <v>0.43974600000000003</v>
      </c>
      <c r="K8">
        <v>0.43198300000000001</v>
      </c>
      <c r="L8">
        <v>0.42481200000000002</v>
      </c>
      <c r="M8">
        <v>0.41794500000000001</v>
      </c>
      <c r="N8">
        <v>0.41185100000000002</v>
      </c>
      <c r="O8">
        <v>0.40607300000000002</v>
      </c>
      <c r="P8">
        <v>0.40047300000000002</v>
      </c>
      <c r="Q8">
        <v>0.39501900000000001</v>
      </c>
      <c r="R8">
        <v>0.38974199999999998</v>
      </c>
      <c r="S8">
        <v>0.38463999999999998</v>
      </c>
      <c r="T8">
        <v>0.37959500000000002</v>
      </c>
      <c r="U8">
        <v>0.37457200000000002</v>
      </c>
      <c r="V8">
        <v>0.36974099999999999</v>
      </c>
      <c r="W8">
        <v>0.36496899999999999</v>
      </c>
      <c r="X8">
        <v>0.36033500000000002</v>
      </c>
      <c r="Y8">
        <v>0.35574</v>
      </c>
      <c r="Z8">
        <v>0.35123799999999999</v>
      </c>
      <c r="AA8">
        <v>0.34672399999999998</v>
      </c>
      <c r="AB8">
        <v>0.34224399999999999</v>
      </c>
      <c r="AC8">
        <v>0.33780500000000002</v>
      </c>
      <c r="AD8">
        <v>0.33354699999999998</v>
      </c>
      <c r="AE8" s="29">
        <v>-1.4999999999999999E-2</v>
      </c>
    </row>
    <row r="9" spans="1:31">
      <c r="A9" t="s">
        <v>1029</v>
      </c>
      <c r="B9" t="s">
        <v>1030</v>
      </c>
      <c r="C9" t="s">
        <v>1031</v>
      </c>
      <c r="D9" t="s">
        <v>1026</v>
      </c>
      <c r="E9">
        <v>1.0137799999999999</v>
      </c>
      <c r="F9">
        <v>0.98507999999999996</v>
      </c>
      <c r="G9">
        <v>0.96049200000000001</v>
      </c>
      <c r="H9">
        <v>0.95271099999999997</v>
      </c>
      <c r="I9">
        <v>0.94093499999999997</v>
      </c>
      <c r="J9">
        <v>0.928674</v>
      </c>
      <c r="K9">
        <v>0.91546899999999998</v>
      </c>
      <c r="L9">
        <v>0.90297499999999997</v>
      </c>
      <c r="M9">
        <v>0.89114800000000005</v>
      </c>
      <c r="N9">
        <v>0.88091399999999997</v>
      </c>
      <c r="O9">
        <v>0.87169399999999997</v>
      </c>
      <c r="P9">
        <v>0.86295500000000003</v>
      </c>
      <c r="Q9">
        <v>0.85444900000000001</v>
      </c>
      <c r="R9">
        <v>0.846217</v>
      </c>
      <c r="S9">
        <v>0.83820600000000001</v>
      </c>
      <c r="T9">
        <v>0.83049300000000004</v>
      </c>
      <c r="U9">
        <v>0.82311000000000001</v>
      </c>
      <c r="V9">
        <v>0.81647899999999995</v>
      </c>
      <c r="W9">
        <v>0.81038500000000002</v>
      </c>
      <c r="X9">
        <v>0.80481400000000003</v>
      </c>
      <c r="Y9">
        <v>0.79948600000000003</v>
      </c>
      <c r="Z9">
        <v>0.79421399999999998</v>
      </c>
      <c r="AA9">
        <v>0.78873599999999999</v>
      </c>
      <c r="AB9">
        <v>0.78323500000000001</v>
      </c>
      <c r="AC9">
        <v>0.77782399999999996</v>
      </c>
      <c r="AD9">
        <v>0.77273800000000004</v>
      </c>
      <c r="AE9" s="29">
        <v>-1.0999999999999999E-2</v>
      </c>
    </row>
    <row r="10" spans="1:31">
      <c r="A10" t="s">
        <v>402</v>
      </c>
      <c r="B10" t="s">
        <v>1032</v>
      </c>
      <c r="C10" t="s">
        <v>1033</v>
      </c>
      <c r="D10" t="s">
        <v>1026</v>
      </c>
      <c r="E10">
        <v>4.9260799999999998</v>
      </c>
      <c r="F10">
        <v>4.7562720000000001</v>
      </c>
      <c r="G10">
        <v>4.8871929999999999</v>
      </c>
      <c r="H10">
        <v>4.8800569999999999</v>
      </c>
      <c r="I10">
        <v>4.8419410000000003</v>
      </c>
      <c r="J10">
        <v>4.7928750000000004</v>
      </c>
      <c r="K10">
        <v>4.7416289999999996</v>
      </c>
      <c r="L10">
        <v>4.6952059999999998</v>
      </c>
      <c r="M10">
        <v>4.6477890000000004</v>
      </c>
      <c r="N10">
        <v>4.6056990000000004</v>
      </c>
      <c r="O10">
        <v>4.5665930000000001</v>
      </c>
      <c r="P10">
        <v>4.529979</v>
      </c>
      <c r="Q10">
        <v>4.4917319999999998</v>
      </c>
      <c r="R10">
        <v>4.4552800000000001</v>
      </c>
      <c r="S10">
        <v>4.4191710000000004</v>
      </c>
      <c r="T10">
        <v>4.3842610000000004</v>
      </c>
      <c r="U10">
        <v>4.349348</v>
      </c>
      <c r="V10">
        <v>4.318778</v>
      </c>
      <c r="W10">
        <v>4.2900549999999997</v>
      </c>
      <c r="X10">
        <v>4.2629460000000003</v>
      </c>
      <c r="Y10">
        <v>4.2364800000000002</v>
      </c>
      <c r="Z10">
        <v>4.2076669999999998</v>
      </c>
      <c r="AA10">
        <v>4.1765169999999996</v>
      </c>
      <c r="AB10">
        <v>4.1453889999999998</v>
      </c>
      <c r="AC10">
        <v>4.1150450000000003</v>
      </c>
      <c r="AD10">
        <v>4.0863719999999999</v>
      </c>
      <c r="AE10" s="29">
        <v>-7.0000000000000001E-3</v>
      </c>
    </row>
    <row r="11" spans="1:31">
      <c r="A11" t="s">
        <v>1034</v>
      </c>
      <c r="B11" t="s">
        <v>1035</v>
      </c>
      <c r="C11" t="s">
        <v>1036</v>
      </c>
      <c r="D11" t="s">
        <v>1026</v>
      </c>
      <c r="E11">
        <v>0.37138700000000002</v>
      </c>
      <c r="F11">
        <v>0.34290100000000001</v>
      </c>
      <c r="G11">
        <v>0.33499000000000001</v>
      </c>
      <c r="H11">
        <v>0.33120500000000003</v>
      </c>
      <c r="I11">
        <v>0.32895400000000002</v>
      </c>
      <c r="J11">
        <v>0.323627</v>
      </c>
      <c r="K11">
        <v>0.31936900000000001</v>
      </c>
      <c r="L11">
        <v>0.31564300000000001</v>
      </c>
      <c r="M11">
        <v>0.31281199999999998</v>
      </c>
      <c r="N11">
        <v>0.30912600000000001</v>
      </c>
      <c r="O11">
        <v>0.30582900000000002</v>
      </c>
      <c r="P11">
        <v>0.302008</v>
      </c>
      <c r="Q11">
        <v>0.29809400000000003</v>
      </c>
      <c r="R11">
        <v>0.29419899999999999</v>
      </c>
      <c r="S11">
        <v>0.28995399999999999</v>
      </c>
      <c r="T11">
        <v>0.28553800000000001</v>
      </c>
      <c r="U11">
        <v>0.28127000000000002</v>
      </c>
      <c r="V11">
        <v>0.27737800000000001</v>
      </c>
      <c r="W11">
        <v>0.27363100000000001</v>
      </c>
      <c r="X11">
        <v>0.27007799999999998</v>
      </c>
      <c r="Y11">
        <v>0.26697399999999999</v>
      </c>
      <c r="Z11">
        <v>0.26397799999999999</v>
      </c>
      <c r="AA11">
        <v>0.26129000000000002</v>
      </c>
      <c r="AB11">
        <v>0.258824</v>
      </c>
      <c r="AC11">
        <v>0.25657600000000003</v>
      </c>
      <c r="AD11">
        <v>0.254137</v>
      </c>
      <c r="AE11" s="29">
        <v>-1.4999999999999999E-2</v>
      </c>
    </row>
    <row r="12" spans="1:31">
      <c r="A12" t="s">
        <v>1037</v>
      </c>
      <c r="B12" t="s">
        <v>1038</v>
      </c>
      <c r="C12" t="s">
        <v>1039</v>
      </c>
      <c r="D12" t="s">
        <v>1026</v>
      </c>
      <c r="E12">
        <v>5.1462830000000004</v>
      </c>
      <c r="F12">
        <v>5.1659680000000003</v>
      </c>
      <c r="G12">
        <v>5.0635680000000001</v>
      </c>
      <c r="H12">
        <v>5.0974250000000003</v>
      </c>
      <c r="I12">
        <v>5.1108419999999999</v>
      </c>
      <c r="J12">
        <v>5.1011240000000004</v>
      </c>
      <c r="K12">
        <v>5.0846830000000001</v>
      </c>
      <c r="L12">
        <v>5.071815</v>
      </c>
      <c r="M12">
        <v>5.0632840000000003</v>
      </c>
      <c r="N12">
        <v>5.0616719999999997</v>
      </c>
      <c r="O12">
        <v>5.0644879999999999</v>
      </c>
      <c r="P12">
        <v>5.0715589999999997</v>
      </c>
      <c r="Q12">
        <v>5.0817079999999999</v>
      </c>
      <c r="R12">
        <v>5.0955719999999998</v>
      </c>
      <c r="S12">
        <v>5.111459</v>
      </c>
      <c r="T12">
        <v>5.1228819999999997</v>
      </c>
      <c r="U12">
        <v>5.1396449999999998</v>
      </c>
      <c r="V12">
        <v>5.1626830000000004</v>
      </c>
      <c r="W12">
        <v>5.191554</v>
      </c>
      <c r="X12">
        <v>5.2215730000000002</v>
      </c>
      <c r="Y12">
        <v>5.2492929999999998</v>
      </c>
      <c r="Z12">
        <v>5.2793130000000001</v>
      </c>
      <c r="AA12">
        <v>5.3072530000000002</v>
      </c>
      <c r="AB12">
        <v>5.3343540000000003</v>
      </c>
      <c r="AC12">
        <v>5.3640920000000003</v>
      </c>
      <c r="AD12">
        <v>5.3940520000000003</v>
      </c>
      <c r="AE12" s="29">
        <v>2E-3</v>
      </c>
    </row>
    <row r="13" spans="1:31">
      <c r="A13" t="s">
        <v>1040</v>
      </c>
      <c r="B13" t="s">
        <v>1041</v>
      </c>
      <c r="C13" t="s">
        <v>1042</v>
      </c>
      <c r="D13" t="s">
        <v>1026</v>
      </c>
      <c r="E13">
        <v>11.457530999999999</v>
      </c>
      <c r="F13">
        <v>11.250220000000001</v>
      </c>
      <c r="G13">
        <v>11.246243</v>
      </c>
      <c r="H13">
        <v>11.2614</v>
      </c>
      <c r="I13">
        <v>11.222671</v>
      </c>
      <c r="J13">
        <v>11.146299000000001</v>
      </c>
      <c r="K13">
        <v>11.06115</v>
      </c>
      <c r="L13">
        <v>10.98564</v>
      </c>
      <c r="M13">
        <v>10.915031000000001</v>
      </c>
      <c r="N13">
        <v>10.85741</v>
      </c>
      <c r="O13">
        <v>10.808603</v>
      </c>
      <c r="P13">
        <v>10.766500000000001</v>
      </c>
      <c r="Q13">
        <v>10.725982</v>
      </c>
      <c r="R13">
        <v>10.691268000000001</v>
      </c>
      <c r="S13">
        <v>10.658791000000001</v>
      </c>
      <c r="T13">
        <v>10.623175</v>
      </c>
      <c r="U13">
        <v>10.593373</v>
      </c>
      <c r="V13">
        <v>10.57532</v>
      </c>
      <c r="W13">
        <v>10.565623</v>
      </c>
      <c r="X13">
        <v>10.559411000000001</v>
      </c>
      <c r="Y13">
        <v>10.552234</v>
      </c>
      <c r="Z13">
        <v>10.545171</v>
      </c>
      <c r="AA13">
        <v>10.533794</v>
      </c>
      <c r="AB13">
        <v>10.521800000000001</v>
      </c>
      <c r="AC13">
        <v>10.513536</v>
      </c>
      <c r="AD13">
        <v>10.507300000000001</v>
      </c>
      <c r="AE13" s="29">
        <v>-3.0000000000000001E-3</v>
      </c>
    </row>
    <row r="14" spans="1:31">
      <c r="A14" t="s">
        <v>1043</v>
      </c>
      <c r="B14" t="s">
        <v>1044</v>
      </c>
      <c r="C14" t="s">
        <v>1045</v>
      </c>
      <c r="D14" t="s">
        <v>1026</v>
      </c>
      <c r="E14">
        <v>7.0712820000000001</v>
      </c>
      <c r="F14">
        <v>7.0300979999999997</v>
      </c>
      <c r="G14">
        <v>6.3645769999999997</v>
      </c>
      <c r="H14">
        <v>6.1318570000000001</v>
      </c>
      <c r="I14">
        <v>6.0089629999999996</v>
      </c>
      <c r="J14">
        <v>5.8906320000000001</v>
      </c>
      <c r="K14">
        <v>5.6845559999999997</v>
      </c>
      <c r="L14">
        <v>5.5595999999999997</v>
      </c>
      <c r="M14">
        <v>5.4834740000000002</v>
      </c>
      <c r="N14">
        <v>5.3745799999999999</v>
      </c>
      <c r="O14">
        <v>5.2974319999999997</v>
      </c>
      <c r="P14">
        <v>5.2234439999999998</v>
      </c>
      <c r="Q14">
        <v>5.182245</v>
      </c>
      <c r="R14">
        <v>5.1578150000000003</v>
      </c>
      <c r="S14">
        <v>5.1249000000000002</v>
      </c>
      <c r="T14">
        <v>5.0754229999999998</v>
      </c>
      <c r="U14">
        <v>5.0321319999999998</v>
      </c>
      <c r="V14">
        <v>5.0196480000000001</v>
      </c>
      <c r="W14">
        <v>5.0190570000000001</v>
      </c>
      <c r="X14">
        <v>5.0217109999999998</v>
      </c>
      <c r="Y14">
        <v>5.0227370000000002</v>
      </c>
      <c r="Z14">
        <v>5.0281260000000003</v>
      </c>
      <c r="AA14">
        <v>5.0365409999999997</v>
      </c>
      <c r="AB14">
        <v>5.0431699999999999</v>
      </c>
      <c r="AC14">
        <v>5.0338890000000003</v>
      </c>
      <c r="AD14">
        <v>5.0404340000000003</v>
      </c>
      <c r="AE14" s="29">
        <v>-1.2999999999999999E-2</v>
      </c>
    </row>
    <row r="15" spans="1:31">
      <c r="A15" t="s">
        <v>1046</v>
      </c>
      <c r="B15" t="s">
        <v>1047</v>
      </c>
      <c r="C15" t="s">
        <v>1048</v>
      </c>
      <c r="D15" t="s">
        <v>1026</v>
      </c>
      <c r="E15">
        <v>18.528811999999999</v>
      </c>
      <c r="F15">
        <v>18.280318999999999</v>
      </c>
      <c r="G15">
        <v>17.610821000000001</v>
      </c>
      <c r="H15">
        <v>17.393256999999998</v>
      </c>
      <c r="I15">
        <v>17.231632000000001</v>
      </c>
      <c r="J15">
        <v>17.036930000000002</v>
      </c>
      <c r="K15">
        <v>16.745705000000001</v>
      </c>
      <c r="L15">
        <v>16.54524</v>
      </c>
      <c r="M15">
        <v>16.398506000000001</v>
      </c>
      <c r="N15">
        <v>16.231991000000001</v>
      </c>
      <c r="O15">
        <v>16.106034999999999</v>
      </c>
      <c r="P15">
        <v>15.989943999999999</v>
      </c>
      <c r="Q15">
        <v>15.908227</v>
      </c>
      <c r="R15">
        <v>15.849083</v>
      </c>
      <c r="S15">
        <v>15.783690999999999</v>
      </c>
      <c r="T15">
        <v>15.698598</v>
      </c>
      <c r="U15">
        <v>15.625505</v>
      </c>
      <c r="V15">
        <v>15.594969000000001</v>
      </c>
      <c r="W15">
        <v>15.584681</v>
      </c>
      <c r="X15">
        <v>15.581122000000001</v>
      </c>
      <c r="Y15">
        <v>15.57497</v>
      </c>
      <c r="Z15">
        <v>15.573297</v>
      </c>
      <c r="AA15">
        <v>15.570335</v>
      </c>
      <c r="AB15">
        <v>15.564970000000001</v>
      </c>
      <c r="AC15">
        <v>15.547426</v>
      </c>
      <c r="AD15">
        <v>15.547734</v>
      </c>
      <c r="AE15" s="29">
        <v>-7.0000000000000001E-3</v>
      </c>
    </row>
    <row r="16" spans="1:31">
      <c r="A16" t="s">
        <v>528</v>
      </c>
    </row>
    <row r="17" spans="1:31">
      <c r="A17" t="s">
        <v>1023</v>
      </c>
      <c r="B17" t="s">
        <v>1049</v>
      </c>
      <c r="C17" t="s">
        <v>1050</v>
      </c>
      <c r="D17" t="s">
        <v>1026</v>
      </c>
      <c r="E17">
        <v>0.215225</v>
      </c>
      <c r="F17">
        <v>0.21913099999999999</v>
      </c>
      <c r="G17">
        <v>0.221612</v>
      </c>
      <c r="H17">
        <v>0.22403699999999999</v>
      </c>
      <c r="I17">
        <v>0.22642399999999999</v>
      </c>
      <c r="J17">
        <v>0.22883700000000001</v>
      </c>
      <c r="K17">
        <v>0.23131399999999999</v>
      </c>
      <c r="L17">
        <v>0.23386199999999999</v>
      </c>
      <c r="M17">
        <v>0.23649600000000001</v>
      </c>
      <c r="N17">
        <v>0.23922099999999999</v>
      </c>
      <c r="O17">
        <v>0.242036</v>
      </c>
      <c r="P17">
        <v>0.24493799999999999</v>
      </c>
      <c r="Q17">
        <v>0.24790300000000001</v>
      </c>
      <c r="R17">
        <v>0.25078699999999998</v>
      </c>
      <c r="S17">
        <v>0.253585</v>
      </c>
      <c r="T17">
        <v>0.25630199999999997</v>
      </c>
      <c r="U17">
        <v>0.258878</v>
      </c>
      <c r="V17">
        <v>0.26133400000000001</v>
      </c>
      <c r="W17">
        <v>0.263708</v>
      </c>
      <c r="X17">
        <v>0.266017</v>
      </c>
      <c r="Y17">
        <v>0.26828299999999999</v>
      </c>
      <c r="Z17">
        <v>0.27051599999999998</v>
      </c>
      <c r="AA17">
        <v>0.27272000000000002</v>
      </c>
      <c r="AB17">
        <v>0.27489799999999998</v>
      </c>
      <c r="AC17">
        <v>0.27705299999999999</v>
      </c>
      <c r="AD17">
        <v>0.27918799999999999</v>
      </c>
      <c r="AE17" s="29">
        <v>0.01</v>
      </c>
    </row>
    <row r="18" spans="1:31">
      <c r="A18" t="s">
        <v>1051</v>
      </c>
      <c r="B18" t="s">
        <v>1052</v>
      </c>
      <c r="C18" t="s">
        <v>1053</v>
      </c>
      <c r="D18" t="s">
        <v>1026</v>
      </c>
      <c r="E18">
        <v>0.41431499999999999</v>
      </c>
      <c r="F18">
        <v>0.42096800000000001</v>
      </c>
      <c r="G18">
        <v>0.42648799999999998</v>
      </c>
      <c r="H18">
        <v>0.43191299999999999</v>
      </c>
      <c r="I18">
        <v>0.437276</v>
      </c>
      <c r="J18">
        <v>0.44269399999999998</v>
      </c>
      <c r="K18">
        <v>0.44823299999999999</v>
      </c>
      <c r="L18">
        <v>0.45390900000000001</v>
      </c>
      <c r="M18">
        <v>0.45974799999999999</v>
      </c>
      <c r="N18">
        <v>0.46575800000000001</v>
      </c>
      <c r="O18">
        <v>0.47194000000000003</v>
      </c>
      <c r="P18">
        <v>0.47828700000000002</v>
      </c>
      <c r="Q18">
        <v>0.48475600000000002</v>
      </c>
      <c r="R18">
        <v>0.491087</v>
      </c>
      <c r="S18">
        <v>0.49726900000000002</v>
      </c>
      <c r="T18">
        <v>0.50331300000000001</v>
      </c>
      <c r="U18">
        <v>0.509108</v>
      </c>
      <c r="V18">
        <v>0.51469100000000001</v>
      </c>
      <c r="W18">
        <v>0.52013200000000004</v>
      </c>
      <c r="X18">
        <v>0.52546099999999996</v>
      </c>
      <c r="Y18">
        <v>0.53071900000000005</v>
      </c>
      <c r="Z18">
        <v>0.53592300000000004</v>
      </c>
      <c r="AA18">
        <v>0.54107899999999998</v>
      </c>
      <c r="AB18">
        <v>0.54619600000000001</v>
      </c>
      <c r="AC18">
        <v>0.55127700000000002</v>
      </c>
      <c r="AD18">
        <v>0.55632899999999996</v>
      </c>
      <c r="AE18" s="29">
        <v>1.2E-2</v>
      </c>
    </row>
    <row r="19" spans="1:31">
      <c r="A19" t="s">
        <v>1054</v>
      </c>
      <c r="B19" t="s">
        <v>1055</v>
      </c>
      <c r="C19" t="s">
        <v>1056</v>
      </c>
      <c r="D19" t="s">
        <v>1026</v>
      </c>
      <c r="E19">
        <v>2.5010000000000002E-3</v>
      </c>
      <c r="F19">
        <v>3.571E-3</v>
      </c>
      <c r="G19">
        <v>3.5980000000000001E-3</v>
      </c>
      <c r="H19">
        <v>3.2460000000000002E-3</v>
      </c>
      <c r="I19">
        <v>2.967E-3</v>
      </c>
      <c r="J19">
        <v>3.2759999999999998E-3</v>
      </c>
      <c r="K19">
        <v>2.843E-3</v>
      </c>
      <c r="L19">
        <v>2.643E-3</v>
      </c>
      <c r="M19">
        <v>2.2309999999999999E-3</v>
      </c>
      <c r="N19">
        <v>2.1489999999999999E-3</v>
      </c>
      <c r="O19">
        <v>1.869E-3</v>
      </c>
      <c r="P19">
        <v>1.8090000000000001E-3</v>
      </c>
      <c r="Q19">
        <v>1.6459999999999999E-3</v>
      </c>
      <c r="R19">
        <v>1.508E-3</v>
      </c>
      <c r="S19">
        <v>1.467E-3</v>
      </c>
      <c r="T19">
        <v>1.392E-3</v>
      </c>
      <c r="U19">
        <v>1.2539999999999999E-3</v>
      </c>
      <c r="V19">
        <v>1.17E-3</v>
      </c>
      <c r="W19">
        <v>1.0740000000000001E-3</v>
      </c>
      <c r="X19">
        <v>9.8299999999999993E-4</v>
      </c>
      <c r="Y19">
        <v>8.4999999999999995E-4</v>
      </c>
      <c r="Z19">
        <v>7.6599999999999997E-4</v>
      </c>
      <c r="AA19">
        <v>6.6100000000000002E-4</v>
      </c>
      <c r="AB19">
        <v>5.9699999999999998E-4</v>
      </c>
      <c r="AC19">
        <v>5.5400000000000002E-4</v>
      </c>
      <c r="AD19">
        <v>5.31E-4</v>
      </c>
      <c r="AE19" s="29">
        <v>-0.06</v>
      </c>
    </row>
    <row r="20" spans="1:31">
      <c r="A20" t="s">
        <v>708</v>
      </c>
      <c r="B20" t="s">
        <v>1057</v>
      </c>
      <c r="C20" t="s">
        <v>1058</v>
      </c>
      <c r="D20" t="s">
        <v>1026</v>
      </c>
      <c r="E20">
        <v>0.31541999999999998</v>
      </c>
      <c r="F20">
        <v>0.31898799999999999</v>
      </c>
      <c r="G20">
        <v>0.32644600000000001</v>
      </c>
      <c r="H20">
        <v>0.32749499999999998</v>
      </c>
      <c r="I20">
        <v>0.32791799999999999</v>
      </c>
      <c r="J20">
        <v>0.329482</v>
      </c>
      <c r="K20">
        <v>0.33074900000000002</v>
      </c>
      <c r="L20">
        <v>0.33031700000000003</v>
      </c>
      <c r="M20">
        <v>0.32774799999999998</v>
      </c>
      <c r="N20">
        <v>0.32524599999999998</v>
      </c>
      <c r="O20">
        <v>0.32280300000000001</v>
      </c>
      <c r="P20">
        <v>0.32086999999999999</v>
      </c>
      <c r="Q20">
        <v>0.31885599999999997</v>
      </c>
      <c r="R20">
        <v>0.31683899999999998</v>
      </c>
      <c r="S20">
        <v>0.31502400000000003</v>
      </c>
      <c r="T20">
        <v>0.31330200000000002</v>
      </c>
      <c r="U20">
        <v>0.31156</v>
      </c>
      <c r="V20">
        <v>0.30988500000000002</v>
      </c>
      <c r="W20">
        <v>0.308174</v>
      </c>
      <c r="X20">
        <v>0.30645499999999998</v>
      </c>
      <c r="Y20">
        <v>0.30463699999999999</v>
      </c>
      <c r="Z20">
        <v>0.30280200000000002</v>
      </c>
      <c r="AA20">
        <v>0.300869</v>
      </c>
      <c r="AB20">
        <v>0.29904700000000001</v>
      </c>
      <c r="AC20">
        <v>0.297122</v>
      </c>
      <c r="AD20">
        <v>0.295435</v>
      </c>
      <c r="AE20" s="29">
        <v>-3.0000000000000001E-3</v>
      </c>
    </row>
    <row r="21" spans="1:31">
      <c r="A21" t="s">
        <v>706</v>
      </c>
      <c r="B21" t="s">
        <v>1059</v>
      </c>
      <c r="C21" t="s">
        <v>1060</v>
      </c>
      <c r="D21" t="s">
        <v>1026</v>
      </c>
      <c r="E21">
        <v>3.9960000000000004E-3</v>
      </c>
      <c r="F21">
        <v>4.1269999999999996E-3</v>
      </c>
      <c r="G21">
        <v>3.166E-3</v>
      </c>
      <c r="H21">
        <v>2.8170000000000001E-3</v>
      </c>
      <c r="I21">
        <v>2.552E-3</v>
      </c>
      <c r="J21">
        <v>2.4840000000000001E-3</v>
      </c>
      <c r="K21">
        <v>2.2309999999999999E-3</v>
      </c>
      <c r="L21">
        <v>2.2430000000000002E-3</v>
      </c>
      <c r="M21">
        <v>2.2009999999999998E-3</v>
      </c>
      <c r="N21">
        <v>2.2339999999999999E-3</v>
      </c>
      <c r="O21">
        <v>2.1879999999999998E-3</v>
      </c>
      <c r="P21">
        <v>2.2060000000000001E-3</v>
      </c>
      <c r="Q21">
        <v>2.2230000000000001E-3</v>
      </c>
      <c r="R21">
        <v>2.225E-3</v>
      </c>
      <c r="S21">
        <v>2.245E-3</v>
      </c>
      <c r="T21">
        <v>2.2279999999999999E-3</v>
      </c>
      <c r="U21">
        <v>2.1810000000000002E-3</v>
      </c>
      <c r="V21">
        <v>2.1819999999999999E-3</v>
      </c>
      <c r="W21">
        <v>2.1840000000000002E-3</v>
      </c>
      <c r="X21">
        <v>2.1819999999999999E-3</v>
      </c>
      <c r="Y21">
        <v>2.1649999999999998E-3</v>
      </c>
      <c r="Z21">
        <v>2.166E-3</v>
      </c>
      <c r="AA21">
        <v>2.1480000000000002E-3</v>
      </c>
      <c r="AB21">
        <v>2.1250000000000002E-3</v>
      </c>
      <c r="AC21">
        <v>2.114E-3</v>
      </c>
      <c r="AD21">
        <v>2.166E-3</v>
      </c>
      <c r="AE21" s="29">
        <v>-2.4E-2</v>
      </c>
    </row>
    <row r="22" spans="1:31">
      <c r="A22" t="s">
        <v>1029</v>
      </c>
      <c r="B22" t="s">
        <v>1061</v>
      </c>
      <c r="C22" t="s">
        <v>1062</v>
      </c>
      <c r="D22" t="s">
        <v>1026</v>
      </c>
      <c r="E22">
        <v>0.951457</v>
      </c>
      <c r="F22">
        <v>0.96678600000000003</v>
      </c>
      <c r="G22">
        <v>0.98131000000000002</v>
      </c>
      <c r="H22">
        <v>0.98950700000000003</v>
      </c>
      <c r="I22">
        <v>0.99713700000000005</v>
      </c>
      <c r="J22">
        <v>1.0067729999999999</v>
      </c>
      <c r="K22">
        <v>1.0153700000000001</v>
      </c>
      <c r="L22">
        <v>1.022974</v>
      </c>
      <c r="M22">
        <v>1.0284230000000001</v>
      </c>
      <c r="N22">
        <v>1.034608</v>
      </c>
      <c r="O22">
        <v>1.0408360000000001</v>
      </c>
      <c r="P22">
        <v>1.0481100000000001</v>
      </c>
      <c r="Q22">
        <v>1.0553840000000001</v>
      </c>
      <c r="R22">
        <v>1.062446</v>
      </c>
      <c r="S22">
        <v>1.06959</v>
      </c>
      <c r="T22">
        <v>1.0765370000000001</v>
      </c>
      <c r="U22">
        <v>1.082981</v>
      </c>
      <c r="V22">
        <v>1.089262</v>
      </c>
      <c r="W22">
        <v>1.095272</v>
      </c>
      <c r="X22">
        <v>1.101097</v>
      </c>
      <c r="Y22">
        <v>1.106654</v>
      </c>
      <c r="Z22">
        <v>1.112174</v>
      </c>
      <c r="AA22">
        <v>1.1174770000000001</v>
      </c>
      <c r="AB22">
        <v>1.122862</v>
      </c>
      <c r="AC22">
        <v>1.1281209999999999</v>
      </c>
      <c r="AD22">
        <v>1.133648</v>
      </c>
      <c r="AE22" s="29">
        <v>7.0000000000000001E-3</v>
      </c>
    </row>
    <row r="23" spans="1:31">
      <c r="A23" t="s">
        <v>402</v>
      </c>
      <c r="B23" t="s">
        <v>1063</v>
      </c>
      <c r="C23" t="s">
        <v>1064</v>
      </c>
      <c r="D23" t="s">
        <v>1026</v>
      </c>
      <c r="E23">
        <v>3.6398039999999998</v>
      </c>
      <c r="F23">
        <v>3.5639609999999999</v>
      </c>
      <c r="G23">
        <v>3.5715400000000002</v>
      </c>
      <c r="H23">
        <v>3.5559379999999998</v>
      </c>
      <c r="I23">
        <v>3.5192030000000001</v>
      </c>
      <c r="J23">
        <v>3.4748570000000001</v>
      </c>
      <c r="K23">
        <v>3.4334530000000001</v>
      </c>
      <c r="L23">
        <v>3.4106900000000002</v>
      </c>
      <c r="M23">
        <v>3.395886</v>
      </c>
      <c r="N23">
        <v>3.3894920000000002</v>
      </c>
      <c r="O23">
        <v>3.3831030000000002</v>
      </c>
      <c r="P23">
        <v>3.3802789999999998</v>
      </c>
      <c r="Q23">
        <v>3.376655</v>
      </c>
      <c r="R23">
        <v>3.373224</v>
      </c>
      <c r="S23">
        <v>3.3688470000000001</v>
      </c>
      <c r="T23">
        <v>3.3650509999999998</v>
      </c>
      <c r="U23">
        <v>3.362263</v>
      </c>
      <c r="V23">
        <v>3.3637030000000001</v>
      </c>
      <c r="W23">
        <v>3.3665470000000002</v>
      </c>
      <c r="X23">
        <v>3.3715039999999998</v>
      </c>
      <c r="Y23">
        <v>3.3753500000000001</v>
      </c>
      <c r="Z23">
        <v>3.3740939999999999</v>
      </c>
      <c r="AA23">
        <v>3.3695590000000002</v>
      </c>
      <c r="AB23">
        <v>3.364201</v>
      </c>
      <c r="AC23">
        <v>3.3589319999999998</v>
      </c>
      <c r="AD23">
        <v>3.3544420000000001</v>
      </c>
      <c r="AE23" s="29">
        <v>-3.0000000000000001E-3</v>
      </c>
    </row>
    <row r="24" spans="1:31">
      <c r="A24" t="s">
        <v>322</v>
      </c>
      <c r="B24" t="s">
        <v>1065</v>
      </c>
      <c r="C24" t="s">
        <v>1066</v>
      </c>
      <c r="D24" t="s">
        <v>1026</v>
      </c>
      <c r="E24">
        <v>1.2012E-2</v>
      </c>
      <c r="F24">
        <v>1.3296000000000001E-2</v>
      </c>
      <c r="G24">
        <v>1.3296000000000001E-2</v>
      </c>
      <c r="H24">
        <v>1.3296000000000001E-2</v>
      </c>
      <c r="I24">
        <v>1.3296000000000001E-2</v>
      </c>
      <c r="J24">
        <v>1.3296000000000001E-2</v>
      </c>
      <c r="K24">
        <v>1.3296000000000001E-2</v>
      </c>
      <c r="L24">
        <v>1.3296000000000001E-2</v>
      </c>
      <c r="M24">
        <v>1.3296000000000001E-2</v>
      </c>
      <c r="N24">
        <v>1.3296000000000001E-2</v>
      </c>
      <c r="O24">
        <v>1.3296000000000001E-2</v>
      </c>
      <c r="P24">
        <v>1.3296000000000001E-2</v>
      </c>
      <c r="Q24">
        <v>1.3296000000000001E-2</v>
      </c>
      <c r="R24">
        <v>1.3296000000000001E-2</v>
      </c>
      <c r="S24">
        <v>1.3296000000000001E-2</v>
      </c>
      <c r="T24">
        <v>1.3296000000000001E-2</v>
      </c>
      <c r="U24">
        <v>1.3296000000000001E-2</v>
      </c>
      <c r="V24">
        <v>1.3296000000000001E-2</v>
      </c>
      <c r="W24">
        <v>1.3296000000000001E-2</v>
      </c>
      <c r="X24">
        <v>1.3296000000000001E-2</v>
      </c>
      <c r="Y24">
        <v>1.3296000000000001E-2</v>
      </c>
      <c r="Z24">
        <v>1.3296000000000001E-2</v>
      </c>
      <c r="AA24">
        <v>1.3296000000000001E-2</v>
      </c>
      <c r="AB24">
        <v>1.3296000000000001E-2</v>
      </c>
      <c r="AC24">
        <v>1.3296000000000001E-2</v>
      </c>
      <c r="AD24">
        <v>1.3296000000000001E-2</v>
      </c>
      <c r="AE24" s="29">
        <v>4.0000000000000001E-3</v>
      </c>
    </row>
    <row r="25" spans="1:31">
      <c r="A25" t="s">
        <v>1034</v>
      </c>
      <c r="B25" t="s">
        <v>1067</v>
      </c>
      <c r="C25" t="s">
        <v>1068</v>
      </c>
      <c r="D25" t="s">
        <v>1026</v>
      </c>
      <c r="E25">
        <v>0.143682</v>
      </c>
      <c r="F25">
        <v>0.143682</v>
      </c>
      <c r="G25">
        <v>0.143682</v>
      </c>
      <c r="H25">
        <v>0.143682</v>
      </c>
      <c r="I25">
        <v>0.143682</v>
      </c>
      <c r="J25">
        <v>0.143682</v>
      </c>
      <c r="K25">
        <v>0.143682</v>
      </c>
      <c r="L25">
        <v>0.143682</v>
      </c>
      <c r="M25">
        <v>0.143682</v>
      </c>
      <c r="N25">
        <v>0.143682</v>
      </c>
      <c r="O25">
        <v>0.143682</v>
      </c>
      <c r="P25">
        <v>0.143682</v>
      </c>
      <c r="Q25">
        <v>0.143682</v>
      </c>
      <c r="R25">
        <v>0.143682</v>
      </c>
      <c r="S25">
        <v>0.143682</v>
      </c>
      <c r="T25">
        <v>0.143682</v>
      </c>
      <c r="U25">
        <v>0.143682</v>
      </c>
      <c r="V25">
        <v>0.143682</v>
      </c>
      <c r="W25">
        <v>0.143682</v>
      </c>
      <c r="X25">
        <v>0.143682</v>
      </c>
      <c r="Y25">
        <v>0.143682</v>
      </c>
      <c r="Z25">
        <v>0.143682</v>
      </c>
      <c r="AA25">
        <v>0.143682</v>
      </c>
      <c r="AB25">
        <v>0.143682</v>
      </c>
      <c r="AC25">
        <v>0.143682</v>
      </c>
      <c r="AD25">
        <v>0.143682</v>
      </c>
      <c r="AE25" s="29">
        <v>0</v>
      </c>
    </row>
    <row r="26" spans="1:31">
      <c r="A26" t="s">
        <v>1069</v>
      </c>
      <c r="B26" t="s">
        <v>1070</v>
      </c>
      <c r="C26" t="s">
        <v>1071</v>
      </c>
      <c r="D26" t="s">
        <v>1026</v>
      </c>
      <c r="E26">
        <v>4.9937469999999999</v>
      </c>
      <c r="F26">
        <v>5.2122890000000002</v>
      </c>
      <c r="G26">
        <v>5.2538169999999997</v>
      </c>
      <c r="H26">
        <v>5.3091679999999997</v>
      </c>
      <c r="I26">
        <v>5.3637240000000004</v>
      </c>
      <c r="J26">
        <v>5.3970770000000003</v>
      </c>
      <c r="K26">
        <v>5.4357829999999998</v>
      </c>
      <c r="L26">
        <v>5.4800719999999998</v>
      </c>
      <c r="M26">
        <v>5.5301840000000002</v>
      </c>
      <c r="N26">
        <v>5.5825389999999997</v>
      </c>
      <c r="O26">
        <v>5.6390919999999998</v>
      </c>
      <c r="P26">
        <v>5.7026019999999997</v>
      </c>
      <c r="Q26">
        <v>5.7653420000000004</v>
      </c>
      <c r="R26">
        <v>5.8293590000000002</v>
      </c>
      <c r="S26">
        <v>5.8921080000000003</v>
      </c>
      <c r="T26">
        <v>5.9531289999999997</v>
      </c>
      <c r="U26">
        <v>6.0176249999999998</v>
      </c>
      <c r="V26">
        <v>6.0799609999999999</v>
      </c>
      <c r="W26">
        <v>6.1439830000000004</v>
      </c>
      <c r="X26">
        <v>6.2057019999999996</v>
      </c>
      <c r="Y26">
        <v>6.2663149999999996</v>
      </c>
      <c r="Z26">
        <v>6.3202400000000001</v>
      </c>
      <c r="AA26">
        <v>6.3660589999999999</v>
      </c>
      <c r="AB26">
        <v>6.4065690000000002</v>
      </c>
      <c r="AC26">
        <v>6.44475</v>
      </c>
      <c r="AD26">
        <v>6.4794879999999999</v>
      </c>
      <c r="AE26" s="29">
        <v>0.01</v>
      </c>
    </row>
    <row r="27" spans="1:31">
      <c r="A27" t="s">
        <v>1040</v>
      </c>
      <c r="B27" t="s">
        <v>1072</v>
      </c>
      <c r="C27" t="s">
        <v>1073</v>
      </c>
      <c r="D27" t="s">
        <v>1026</v>
      </c>
      <c r="E27">
        <v>9.7407020000000006</v>
      </c>
      <c r="F27">
        <v>9.9000149999999998</v>
      </c>
      <c r="G27">
        <v>9.9636429999999994</v>
      </c>
      <c r="H27">
        <v>10.011592</v>
      </c>
      <c r="I27">
        <v>10.037043000000001</v>
      </c>
      <c r="J27">
        <v>10.035685000000001</v>
      </c>
      <c r="K27">
        <v>10.041582999999999</v>
      </c>
      <c r="L27">
        <v>10.070710999999999</v>
      </c>
      <c r="M27">
        <v>10.111471</v>
      </c>
      <c r="N27">
        <v>10.163615999999999</v>
      </c>
      <c r="O27">
        <v>10.22001</v>
      </c>
      <c r="P27">
        <v>10.287967999999999</v>
      </c>
      <c r="Q27">
        <v>10.35436</v>
      </c>
      <c r="R27">
        <v>10.422008</v>
      </c>
      <c r="S27">
        <v>10.487522</v>
      </c>
      <c r="T27">
        <v>10.551696</v>
      </c>
      <c r="U27">
        <v>10.619847</v>
      </c>
      <c r="V27">
        <v>10.689905</v>
      </c>
      <c r="W27">
        <v>10.762778000000001</v>
      </c>
      <c r="X27">
        <v>10.835279</v>
      </c>
      <c r="Y27">
        <v>10.905296</v>
      </c>
      <c r="Z27">
        <v>10.963486</v>
      </c>
      <c r="AA27">
        <v>11.010073999999999</v>
      </c>
      <c r="AB27">
        <v>11.050611</v>
      </c>
      <c r="AC27">
        <v>11.088779000000001</v>
      </c>
      <c r="AD27">
        <v>11.124556999999999</v>
      </c>
      <c r="AE27" s="29">
        <v>5.0000000000000001E-3</v>
      </c>
    </row>
    <row r="28" spans="1:31">
      <c r="A28" t="s">
        <v>1043</v>
      </c>
      <c r="B28" t="s">
        <v>1074</v>
      </c>
      <c r="C28" t="s">
        <v>1075</v>
      </c>
      <c r="D28" t="s">
        <v>1026</v>
      </c>
      <c r="E28">
        <v>6.8616890000000001</v>
      </c>
      <c r="F28">
        <v>7.0931329999999999</v>
      </c>
      <c r="G28">
        <v>6.6037090000000003</v>
      </c>
      <c r="H28">
        <v>6.3865679999999996</v>
      </c>
      <c r="I28">
        <v>6.3062839999999998</v>
      </c>
      <c r="J28">
        <v>6.2323880000000003</v>
      </c>
      <c r="K28">
        <v>6.0770770000000001</v>
      </c>
      <c r="L28">
        <v>6.007123</v>
      </c>
      <c r="M28">
        <v>5.9891209999999999</v>
      </c>
      <c r="N28">
        <v>5.9276460000000002</v>
      </c>
      <c r="O28">
        <v>5.898466</v>
      </c>
      <c r="P28">
        <v>5.873386</v>
      </c>
      <c r="Q28">
        <v>5.8794050000000002</v>
      </c>
      <c r="R28">
        <v>5.9005650000000003</v>
      </c>
      <c r="S28">
        <v>5.9076029999999999</v>
      </c>
      <c r="T28">
        <v>5.8979780000000002</v>
      </c>
      <c r="U28">
        <v>5.8917469999999996</v>
      </c>
      <c r="V28">
        <v>5.911511</v>
      </c>
      <c r="W28">
        <v>5.9398410000000004</v>
      </c>
      <c r="X28">
        <v>5.968172</v>
      </c>
      <c r="Y28">
        <v>5.9958640000000001</v>
      </c>
      <c r="Z28">
        <v>6.0195259999999999</v>
      </c>
      <c r="AA28">
        <v>6.0413399999999999</v>
      </c>
      <c r="AB28">
        <v>6.0568580000000001</v>
      </c>
      <c r="AC28">
        <v>6.0480239999999998</v>
      </c>
      <c r="AD28">
        <v>6.0547129999999996</v>
      </c>
      <c r="AE28" s="29">
        <v>-5.0000000000000001E-3</v>
      </c>
    </row>
    <row r="29" spans="1:31">
      <c r="A29" t="s">
        <v>1046</v>
      </c>
      <c r="B29" t="s">
        <v>1076</v>
      </c>
      <c r="C29" t="s">
        <v>1077</v>
      </c>
      <c r="D29" t="s">
        <v>1026</v>
      </c>
      <c r="E29">
        <v>16.60239</v>
      </c>
      <c r="F29">
        <v>16.993148999999999</v>
      </c>
      <c r="G29">
        <v>16.567352</v>
      </c>
      <c r="H29">
        <v>16.398159</v>
      </c>
      <c r="I29">
        <v>16.343326999999999</v>
      </c>
      <c r="J29">
        <v>16.268073999999999</v>
      </c>
      <c r="K29">
        <v>16.118659999999998</v>
      </c>
      <c r="L29">
        <v>16.077835</v>
      </c>
      <c r="M29">
        <v>16.100591999999999</v>
      </c>
      <c r="N29">
        <v>16.091263000000001</v>
      </c>
      <c r="O29">
        <v>16.118476999999999</v>
      </c>
      <c r="P29">
        <v>16.161353999999999</v>
      </c>
      <c r="Q29">
        <v>16.233764999999998</v>
      </c>
      <c r="R29">
        <v>16.322572999999998</v>
      </c>
      <c r="S29">
        <v>16.395123999999999</v>
      </c>
      <c r="T29">
        <v>16.449674999999999</v>
      </c>
      <c r="U29">
        <v>16.511595</v>
      </c>
      <c r="V29">
        <v>16.601417999999999</v>
      </c>
      <c r="W29">
        <v>16.70262</v>
      </c>
      <c r="X29">
        <v>16.803452</v>
      </c>
      <c r="Y29">
        <v>16.901160999999998</v>
      </c>
      <c r="Z29">
        <v>16.983013</v>
      </c>
      <c r="AA29">
        <v>17.051414000000001</v>
      </c>
      <c r="AB29">
        <v>17.107468000000001</v>
      </c>
      <c r="AC29">
        <v>17.136803</v>
      </c>
      <c r="AD29">
        <v>17.179269999999999</v>
      </c>
      <c r="AE29" s="29">
        <v>1E-3</v>
      </c>
    </row>
    <row r="30" spans="1:31">
      <c r="A30" t="s">
        <v>1078</v>
      </c>
    </row>
    <row r="31" spans="1:31">
      <c r="A31" t="s">
        <v>1079</v>
      </c>
      <c r="B31" t="s">
        <v>1080</v>
      </c>
      <c r="C31" t="s">
        <v>1081</v>
      </c>
      <c r="D31" t="s">
        <v>1026</v>
      </c>
      <c r="E31">
        <v>3.6621579999999998</v>
      </c>
      <c r="F31">
        <v>3.6198260000000002</v>
      </c>
      <c r="G31">
        <v>3.8149829999999998</v>
      </c>
      <c r="H31">
        <v>3.7039490000000002</v>
      </c>
      <c r="I31">
        <v>3.6282610000000002</v>
      </c>
      <c r="J31">
        <v>3.6198090000000001</v>
      </c>
      <c r="K31">
        <v>3.6502349999999999</v>
      </c>
      <c r="L31">
        <v>3.6753969999999998</v>
      </c>
      <c r="M31">
        <v>3.7105579999999998</v>
      </c>
      <c r="N31">
        <v>3.7512099999999999</v>
      </c>
      <c r="O31">
        <v>3.7984279999999999</v>
      </c>
      <c r="P31">
        <v>3.856649</v>
      </c>
      <c r="Q31">
        <v>3.9023750000000001</v>
      </c>
      <c r="R31">
        <v>3.949627</v>
      </c>
      <c r="S31">
        <v>4.0278020000000003</v>
      </c>
      <c r="T31">
        <v>4.09741</v>
      </c>
      <c r="U31">
        <v>4.1736979999999999</v>
      </c>
      <c r="V31">
        <v>4.2626580000000001</v>
      </c>
      <c r="W31">
        <v>4.3450170000000004</v>
      </c>
      <c r="X31">
        <v>4.4282779999999997</v>
      </c>
      <c r="Y31">
        <v>4.5189570000000003</v>
      </c>
      <c r="Z31">
        <v>4.6105700000000001</v>
      </c>
      <c r="AA31">
        <v>4.7114789999999998</v>
      </c>
      <c r="AB31">
        <v>4.8008430000000004</v>
      </c>
      <c r="AC31">
        <v>4.8641389999999998</v>
      </c>
      <c r="AD31">
        <v>4.951746</v>
      </c>
      <c r="AE31" s="29">
        <v>1.2E-2</v>
      </c>
    </row>
    <row r="32" spans="1:31">
      <c r="A32" t="s">
        <v>1051</v>
      </c>
      <c r="B32" t="s">
        <v>1082</v>
      </c>
      <c r="C32" t="s">
        <v>1083</v>
      </c>
      <c r="D32" t="s">
        <v>1026</v>
      </c>
      <c r="E32">
        <v>0.27413399999999999</v>
      </c>
      <c r="F32">
        <v>0.27287699999999998</v>
      </c>
      <c r="G32">
        <v>0.27489799999999998</v>
      </c>
      <c r="H32">
        <v>0.27842299999999998</v>
      </c>
      <c r="I32">
        <v>0.28192600000000001</v>
      </c>
      <c r="J32">
        <v>0.28687800000000002</v>
      </c>
      <c r="K32">
        <v>0.29105300000000001</v>
      </c>
      <c r="L32">
        <v>0.29522399999999999</v>
      </c>
      <c r="M32">
        <v>0.298205</v>
      </c>
      <c r="N32">
        <v>0.30177999999999999</v>
      </c>
      <c r="O32">
        <v>0.30479899999999999</v>
      </c>
      <c r="P32">
        <v>0.30763299999999999</v>
      </c>
      <c r="Q32">
        <v>0.31031599999999998</v>
      </c>
      <c r="R32">
        <v>0.31283899999999998</v>
      </c>
      <c r="S32">
        <v>0.31540099999999999</v>
      </c>
      <c r="T32">
        <v>0.31799899999999998</v>
      </c>
      <c r="U32">
        <v>0.32068799999999997</v>
      </c>
      <c r="V32">
        <v>0.32321499999999997</v>
      </c>
      <c r="W32">
        <v>0.32565499999999997</v>
      </c>
      <c r="X32">
        <v>0.32794499999999999</v>
      </c>
      <c r="Y32">
        <v>0.33061299999999999</v>
      </c>
      <c r="Z32">
        <v>0.333403</v>
      </c>
      <c r="AA32">
        <v>0.336337</v>
      </c>
      <c r="AB32">
        <v>0.33894800000000003</v>
      </c>
      <c r="AC32">
        <v>0.341414</v>
      </c>
      <c r="AD32">
        <v>0.34381</v>
      </c>
      <c r="AE32" s="29">
        <v>8.9999999999999993E-3</v>
      </c>
    </row>
    <row r="33" spans="1:31">
      <c r="A33" t="s">
        <v>708</v>
      </c>
      <c r="B33" t="s">
        <v>1084</v>
      </c>
      <c r="C33" t="s">
        <v>1085</v>
      </c>
      <c r="D33" t="s">
        <v>1026</v>
      </c>
      <c r="E33">
        <v>1.161135</v>
      </c>
      <c r="F33">
        <v>1.1614439999999999</v>
      </c>
      <c r="G33">
        <v>1.1620109999999999</v>
      </c>
      <c r="H33">
        <v>1.1685129999999999</v>
      </c>
      <c r="I33">
        <v>1.1798219999999999</v>
      </c>
      <c r="J33">
        <v>1.1966779999999999</v>
      </c>
      <c r="K33">
        <v>1.2089000000000001</v>
      </c>
      <c r="L33">
        <v>1.2281249999999999</v>
      </c>
      <c r="M33">
        <v>1.237822</v>
      </c>
      <c r="N33">
        <v>1.2493080000000001</v>
      </c>
      <c r="O33">
        <v>1.260567</v>
      </c>
      <c r="P33">
        <v>1.2706280000000001</v>
      </c>
      <c r="Q33">
        <v>1.2818350000000001</v>
      </c>
      <c r="R33">
        <v>1.2923880000000001</v>
      </c>
      <c r="S33">
        <v>1.302165</v>
      </c>
      <c r="T33">
        <v>1.31047</v>
      </c>
      <c r="U33">
        <v>1.317658</v>
      </c>
      <c r="V33">
        <v>1.325369</v>
      </c>
      <c r="W33">
        <v>1.3326370000000001</v>
      </c>
      <c r="X33">
        <v>1.3399160000000001</v>
      </c>
      <c r="Y33">
        <v>1.3495239999999999</v>
      </c>
      <c r="Z33">
        <v>1.3595330000000001</v>
      </c>
      <c r="AA33">
        <v>1.3698250000000001</v>
      </c>
      <c r="AB33">
        <v>1.3789229999999999</v>
      </c>
      <c r="AC33">
        <v>1.387899</v>
      </c>
      <c r="AD33">
        <v>1.396855</v>
      </c>
      <c r="AE33" s="29">
        <v>7.0000000000000001E-3</v>
      </c>
    </row>
    <row r="34" spans="1:31">
      <c r="A34" t="s">
        <v>706</v>
      </c>
      <c r="B34" t="s">
        <v>1086</v>
      </c>
      <c r="C34" t="s">
        <v>1087</v>
      </c>
      <c r="D34" t="s">
        <v>1026</v>
      </c>
      <c r="E34">
        <v>4.0876000000000003E-2</v>
      </c>
      <c r="F34">
        <v>3.9529000000000002E-2</v>
      </c>
      <c r="G34">
        <v>3.5321999999999999E-2</v>
      </c>
      <c r="H34">
        <v>3.4547000000000001E-2</v>
      </c>
      <c r="I34">
        <v>3.3736000000000002E-2</v>
      </c>
      <c r="J34">
        <v>3.4748000000000001E-2</v>
      </c>
      <c r="K34">
        <v>3.39E-2</v>
      </c>
      <c r="L34">
        <v>3.4136E-2</v>
      </c>
      <c r="M34">
        <v>3.3707000000000001E-2</v>
      </c>
      <c r="N34">
        <v>3.3752999999999998E-2</v>
      </c>
      <c r="O34">
        <v>3.3499000000000001E-2</v>
      </c>
      <c r="P34">
        <v>3.3284000000000001E-2</v>
      </c>
      <c r="Q34">
        <v>3.3024999999999999E-2</v>
      </c>
      <c r="R34">
        <v>3.2672E-2</v>
      </c>
      <c r="S34">
        <v>3.2559999999999999E-2</v>
      </c>
      <c r="T34">
        <v>3.2231000000000003E-2</v>
      </c>
      <c r="U34">
        <v>3.1565999999999997E-2</v>
      </c>
      <c r="V34">
        <v>3.0664E-2</v>
      </c>
      <c r="W34">
        <v>2.9574E-2</v>
      </c>
      <c r="X34">
        <v>2.8497000000000001E-2</v>
      </c>
      <c r="Y34">
        <v>2.7718E-2</v>
      </c>
      <c r="Z34">
        <v>2.7413E-2</v>
      </c>
      <c r="AA34">
        <v>2.7217999999999999E-2</v>
      </c>
      <c r="AB34">
        <v>2.6842999999999999E-2</v>
      </c>
      <c r="AC34">
        <v>2.6571999999999998E-2</v>
      </c>
      <c r="AD34">
        <v>2.6395999999999999E-2</v>
      </c>
      <c r="AE34" s="29">
        <v>-1.7000000000000001E-2</v>
      </c>
    </row>
    <row r="35" spans="1:31">
      <c r="A35" t="s">
        <v>1088</v>
      </c>
      <c r="B35" t="s">
        <v>1089</v>
      </c>
      <c r="C35" t="s">
        <v>1090</v>
      </c>
      <c r="D35" t="s">
        <v>1026</v>
      </c>
      <c r="E35">
        <v>0.41293400000000002</v>
      </c>
      <c r="F35">
        <v>0.33813799999999999</v>
      </c>
      <c r="G35">
        <v>0.34820000000000001</v>
      </c>
      <c r="H35">
        <v>0.55000000000000004</v>
      </c>
      <c r="I35">
        <v>0.55000000000000004</v>
      </c>
      <c r="J35">
        <v>0.55000000000000004</v>
      </c>
      <c r="K35">
        <v>0.55000000000000004</v>
      </c>
      <c r="L35">
        <v>0.55000000000000004</v>
      </c>
      <c r="M35">
        <v>0.55000000000000004</v>
      </c>
      <c r="N35">
        <v>0.55000000000000004</v>
      </c>
      <c r="O35">
        <v>0.55000000000000004</v>
      </c>
      <c r="P35">
        <v>0.55000000000000004</v>
      </c>
      <c r="Q35">
        <v>0.55000000000000004</v>
      </c>
      <c r="R35">
        <v>0.55000000000000004</v>
      </c>
      <c r="S35">
        <v>0.55000000000000004</v>
      </c>
      <c r="T35">
        <v>0.55000000000000004</v>
      </c>
      <c r="U35">
        <v>0.55000000000000004</v>
      </c>
      <c r="V35">
        <v>0.55000000000000004</v>
      </c>
      <c r="W35">
        <v>0.55000000000000004</v>
      </c>
      <c r="X35">
        <v>0.55000000000000004</v>
      </c>
      <c r="Y35">
        <v>0.55000000000000004</v>
      </c>
      <c r="Z35">
        <v>0.55000000000000004</v>
      </c>
      <c r="AA35">
        <v>0.55000000000000004</v>
      </c>
      <c r="AB35">
        <v>0.55000000000000004</v>
      </c>
      <c r="AC35">
        <v>0.55000000000000004</v>
      </c>
      <c r="AD35">
        <v>0.55000000000000004</v>
      </c>
      <c r="AE35" s="29">
        <v>1.2E-2</v>
      </c>
    </row>
    <row r="36" spans="1:31">
      <c r="A36" t="s">
        <v>1091</v>
      </c>
      <c r="B36" t="s">
        <v>1092</v>
      </c>
      <c r="C36" t="s">
        <v>1093</v>
      </c>
      <c r="D36" t="s">
        <v>1026</v>
      </c>
      <c r="E36">
        <v>3.0726719999999998</v>
      </c>
      <c r="F36">
        <v>3.0838839999999998</v>
      </c>
      <c r="G36">
        <v>3.0602510000000001</v>
      </c>
      <c r="H36">
        <v>3.1596479999999998</v>
      </c>
      <c r="I36">
        <v>3.179748</v>
      </c>
      <c r="J36">
        <v>3.208421</v>
      </c>
      <c r="K36">
        <v>3.1990210000000001</v>
      </c>
      <c r="L36">
        <v>3.2272530000000001</v>
      </c>
      <c r="M36">
        <v>3.243433</v>
      </c>
      <c r="N36">
        <v>3.2591589999999999</v>
      </c>
      <c r="O36">
        <v>3.264192</v>
      </c>
      <c r="P36">
        <v>3.2744610000000001</v>
      </c>
      <c r="Q36">
        <v>3.2948270000000002</v>
      </c>
      <c r="R36">
        <v>3.3015810000000001</v>
      </c>
      <c r="S36">
        <v>3.3089710000000001</v>
      </c>
      <c r="T36">
        <v>3.3281640000000001</v>
      </c>
      <c r="U36">
        <v>3.3388170000000001</v>
      </c>
      <c r="V36">
        <v>3.3475259999999998</v>
      </c>
      <c r="W36">
        <v>3.3567010000000002</v>
      </c>
      <c r="X36">
        <v>3.3594780000000002</v>
      </c>
      <c r="Y36">
        <v>3.366012</v>
      </c>
      <c r="Z36">
        <v>3.3509039999999999</v>
      </c>
      <c r="AA36">
        <v>3.3717160000000002</v>
      </c>
      <c r="AB36">
        <v>3.3616160000000002</v>
      </c>
      <c r="AC36">
        <v>3.3715410000000001</v>
      </c>
      <c r="AD36">
        <v>3.3577530000000002</v>
      </c>
      <c r="AE36" s="29">
        <v>4.0000000000000001E-3</v>
      </c>
    </row>
    <row r="37" spans="1:31">
      <c r="A37" t="s">
        <v>1029</v>
      </c>
      <c r="B37" t="s">
        <v>1094</v>
      </c>
      <c r="C37" t="s">
        <v>1095</v>
      </c>
      <c r="D37" t="s">
        <v>1026</v>
      </c>
      <c r="E37">
        <v>8.6239080000000001</v>
      </c>
      <c r="F37">
        <v>8.5156969999999994</v>
      </c>
      <c r="G37">
        <v>8.6956659999999992</v>
      </c>
      <c r="H37">
        <v>8.8950809999999993</v>
      </c>
      <c r="I37">
        <v>8.8534930000000003</v>
      </c>
      <c r="J37">
        <v>8.8965340000000008</v>
      </c>
      <c r="K37">
        <v>8.9331099999999992</v>
      </c>
      <c r="L37">
        <v>9.0101379999999995</v>
      </c>
      <c r="M37">
        <v>9.0737249999999996</v>
      </c>
      <c r="N37">
        <v>9.1452089999999995</v>
      </c>
      <c r="O37">
        <v>9.2114840000000004</v>
      </c>
      <c r="P37">
        <v>9.2926559999999991</v>
      </c>
      <c r="Q37">
        <v>9.3723759999999992</v>
      </c>
      <c r="R37">
        <v>9.4391079999999992</v>
      </c>
      <c r="S37">
        <v>9.536899</v>
      </c>
      <c r="T37">
        <v>9.6362740000000002</v>
      </c>
      <c r="U37">
        <v>9.7324269999999995</v>
      </c>
      <c r="V37">
        <v>9.8394320000000004</v>
      </c>
      <c r="W37">
        <v>9.9395849999999992</v>
      </c>
      <c r="X37">
        <v>10.034114000000001</v>
      </c>
      <c r="Y37">
        <v>10.142825</v>
      </c>
      <c r="Z37">
        <v>10.231821999999999</v>
      </c>
      <c r="AA37">
        <v>10.366573000000001</v>
      </c>
      <c r="AB37">
        <v>10.457172999999999</v>
      </c>
      <c r="AC37">
        <v>10.541565</v>
      </c>
      <c r="AD37">
        <v>10.62656</v>
      </c>
      <c r="AE37" s="29">
        <v>8.0000000000000002E-3</v>
      </c>
    </row>
    <row r="38" spans="1:31">
      <c r="A38" t="s">
        <v>402</v>
      </c>
      <c r="B38" t="s">
        <v>1096</v>
      </c>
      <c r="C38" t="s">
        <v>1097</v>
      </c>
      <c r="D38" t="s">
        <v>1026</v>
      </c>
      <c r="E38">
        <v>7.8903230000000004</v>
      </c>
      <c r="F38">
        <v>7.801679</v>
      </c>
      <c r="G38">
        <v>7.6910069999999999</v>
      </c>
      <c r="H38">
        <v>7.6944910000000002</v>
      </c>
      <c r="I38">
        <v>7.6860460000000002</v>
      </c>
      <c r="J38">
        <v>7.6892389999999997</v>
      </c>
      <c r="K38">
        <v>7.7310809999999996</v>
      </c>
      <c r="L38">
        <v>7.760675</v>
      </c>
      <c r="M38">
        <v>7.7641790000000004</v>
      </c>
      <c r="N38">
        <v>7.7888640000000002</v>
      </c>
      <c r="O38">
        <v>7.8136539999999997</v>
      </c>
      <c r="P38">
        <v>7.8278740000000004</v>
      </c>
      <c r="Q38">
        <v>7.8223789999999997</v>
      </c>
      <c r="R38">
        <v>7.8362509999999999</v>
      </c>
      <c r="S38">
        <v>7.8571569999999999</v>
      </c>
      <c r="T38">
        <v>7.899248</v>
      </c>
      <c r="U38">
        <v>7.9458849999999996</v>
      </c>
      <c r="V38">
        <v>8.0203930000000003</v>
      </c>
      <c r="W38">
        <v>8.0994689999999991</v>
      </c>
      <c r="X38">
        <v>8.1722780000000004</v>
      </c>
      <c r="Y38">
        <v>8.2544520000000006</v>
      </c>
      <c r="Z38">
        <v>8.3242030000000007</v>
      </c>
      <c r="AA38">
        <v>8.4099050000000002</v>
      </c>
      <c r="AB38">
        <v>8.4776410000000002</v>
      </c>
      <c r="AC38">
        <v>8.5318620000000003</v>
      </c>
      <c r="AD38">
        <v>8.6158009999999994</v>
      </c>
      <c r="AE38" s="29">
        <v>4.0000000000000001E-3</v>
      </c>
    </row>
    <row r="39" spans="1:31">
      <c r="A39" t="s">
        <v>1098</v>
      </c>
      <c r="B39" t="s">
        <v>1099</v>
      </c>
      <c r="C39" t="s">
        <v>1100</v>
      </c>
      <c r="D39" t="s">
        <v>1026</v>
      </c>
      <c r="E39">
        <v>2.1362390000000002</v>
      </c>
      <c r="F39">
        <v>2.128485</v>
      </c>
      <c r="G39">
        <v>2.1603400000000001</v>
      </c>
      <c r="H39">
        <v>2.165232</v>
      </c>
      <c r="I39">
        <v>2.162156</v>
      </c>
      <c r="J39">
        <v>2.203182</v>
      </c>
      <c r="K39">
        <v>2.2643529999999998</v>
      </c>
      <c r="L39">
        <v>2.334959</v>
      </c>
      <c r="M39">
        <v>2.3952339999999999</v>
      </c>
      <c r="N39">
        <v>2.4525809999999999</v>
      </c>
      <c r="O39">
        <v>2.473735</v>
      </c>
      <c r="P39">
        <v>2.4826640000000002</v>
      </c>
      <c r="Q39">
        <v>2.4927549999999998</v>
      </c>
      <c r="R39">
        <v>2.5068679999999999</v>
      </c>
      <c r="S39">
        <v>2.5246620000000002</v>
      </c>
      <c r="T39">
        <v>2.5674649999999999</v>
      </c>
      <c r="U39">
        <v>2.6017749999999999</v>
      </c>
      <c r="V39">
        <v>2.6305519999999998</v>
      </c>
      <c r="W39">
        <v>2.644943</v>
      </c>
      <c r="X39">
        <v>2.647805</v>
      </c>
      <c r="Y39">
        <v>2.6459549999999998</v>
      </c>
      <c r="Z39">
        <v>2.6564239999999999</v>
      </c>
      <c r="AA39">
        <v>2.673549</v>
      </c>
      <c r="AB39">
        <v>2.6894960000000001</v>
      </c>
      <c r="AC39">
        <v>2.689622</v>
      </c>
      <c r="AD39">
        <v>2.6848770000000002</v>
      </c>
      <c r="AE39" s="29">
        <v>8.9999999999999993E-3</v>
      </c>
    </row>
    <row r="40" spans="1:31">
      <c r="A40" t="s">
        <v>1101</v>
      </c>
      <c r="B40" t="s">
        <v>1102</v>
      </c>
      <c r="C40" t="s">
        <v>1103</v>
      </c>
      <c r="D40" t="s">
        <v>1026</v>
      </c>
      <c r="E40">
        <v>10.026562</v>
      </c>
      <c r="F40">
        <v>9.9301639999999995</v>
      </c>
      <c r="G40">
        <v>9.8513470000000005</v>
      </c>
      <c r="H40">
        <v>9.8597230000000007</v>
      </c>
      <c r="I40">
        <v>9.8482029999999998</v>
      </c>
      <c r="J40">
        <v>9.8924210000000006</v>
      </c>
      <c r="K40">
        <v>9.9954330000000002</v>
      </c>
      <c r="L40">
        <v>10.095635</v>
      </c>
      <c r="M40">
        <v>10.159411</v>
      </c>
      <c r="N40">
        <v>10.241446</v>
      </c>
      <c r="O40">
        <v>10.287388999999999</v>
      </c>
      <c r="P40">
        <v>10.310537999999999</v>
      </c>
      <c r="Q40">
        <v>10.315134</v>
      </c>
      <c r="R40">
        <v>10.343120000000001</v>
      </c>
      <c r="S40">
        <v>10.381819999999999</v>
      </c>
      <c r="T40">
        <v>10.466711999999999</v>
      </c>
      <c r="U40">
        <v>10.54766</v>
      </c>
      <c r="V40">
        <v>10.650945</v>
      </c>
      <c r="W40">
        <v>10.744410999999999</v>
      </c>
      <c r="X40">
        <v>10.820083</v>
      </c>
      <c r="Y40">
        <v>10.900406</v>
      </c>
      <c r="Z40">
        <v>10.980626000000001</v>
      </c>
      <c r="AA40">
        <v>11.083455000000001</v>
      </c>
      <c r="AB40">
        <v>11.167137</v>
      </c>
      <c r="AC40">
        <v>11.221484999999999</v>
      </c>
      <c r="AD40">
        <v>11.300678</v>
      </c>
      <c r="AE40" s="29">
        <v>5.0000000000000001E-3</v>
      </c>
    </row>
    <row r="41" spans="1:31">
      <c r="A41" t="s">
        <v>1104</v>
      </c>
      <c r="B41" t="s">
        <v>1105</v>
      </c>
      <c r="C41" t="s">
        <v>1106</v>
      </c>
      <c r="D41" t="s">
        <v>1026</v>
      </c>
      <c r="E41">
        <v>0.418161</v>
      </c>
      <c r="F41">
        <v>0.437662</v>
      </c>
      <c r="G41">
        <v>0.44602999999999998</v>
      </c>
      <c r="H41">
        <v>0.43068499999999998</v>
      </c>
      <c r="I41">
        <v>0.41941200000000001</v>
      </c>
      <c r="J41">
        <v>0.41326000000000002</v>
      </c>
      <c r="K41">
        <v>0.40547800000000001</v>
      </c>
      <c r="L41">
        <v>0.39990500000000001</v>
      </c>
      <c r="M41">
        <v>0.39374999999999999</v>
      </c>
      <c r="N41">
        <v>0.38364999999999999</v>
      </c>
      <c r="O41">
        <v>0.37529699999999999</v>
      </c>
      <c r="P41">
        <v>0.36475999999999997</v>
      </c>
      <c r="Q41">
        <v>0.35550599999999999</v>
      </c>
      <c r="R41">
        <v>0.34536899999999998</v>
      </c>
      <c r="S41">
        <v>0.33481</v>
      </c>
      <c r="T41">
        <v>0.326546</v>
      </c>
      <c r="U41">
        <v>0.31912099999999999</v>
      </c>
      <c r="V41">
        <v>0.311913</v>
      </c>
      <c r="W41">
        <v>0.30402499999999999</v>
      </c>
      <c r="X41">
        <v>0.29624499999999998</v>
      </c>
      <c r="Y41">
        <v>0.29039100000000001</v>
      </c>
      <c r="Z41">
        <v>0.283607</v>
      </c>
      <c r="AA41">
        <v>0.27760400000000002</v>
      </c>
      <c r="AB41">
        <v>0.27125300000000002</v>
      </c>
      <c r="AC41">
        <v>0.26358100000000001</v>
      </c>
      <c r="AD41">
        <v>0.25716800000000001</v>
      </c>
      <c r="AE41" s="29">
        <v>-1.9E-2</v>
      </c>
    </row>
    <row r="42" spans="1:31">
      <c r="A42" t="s">
        <v>1107</v>
      </c>
      <c r="B42" t="s">
        <v>1108</v>
      </c>
      <c r="C42" t="s">
        <v>1109</v>
      </c>
      <c r="D42" t="s">
        <v>1026</v>
      </c>
      <c r="E42">
        <v>0.40035700000000002</v>
      </c>
      <c r="F42">
        <v>0.368676</v>
      </c>
      <c r="G42">
        <v>0.367838</v>
      </c>
      <c r="H42">
        <v>0.36464600000000003</v>
      </c>
      <c r="I42">
        <v>0.36113299999999998</v>
      </c>
      <c r="J42">
        <v>0.35831800000000003</v>
      </c>
      <c r="K42">
        <v>0.35428100000000001</v>
      </c>
      <c r="L42">
        <v>0.35566599999999998</v>
      </c>
      <c r="M42">
        <v>0.35592699999999999</v>
      </c>
      <c r="N42">
        <v>0.35481099999999999</v>
      </c>
      <c r="O42">
        <v>0.35316599999999998</v>
      </c>
      <c r="P42">
        <v>0.35029199999999999</v>
      </c>
      <c r="Q42">
        <v>0.346605</v>
      </c>
      <c r="R42">
        <v>0.34234599999999998</v>
      </c>
      <c r="S42">
        <v>0.337837</v>
      </c>
      <c r="T42">
        <v>0.33343299999999998</v>
      </c>
      <c r="U42">
        <v>0.329175</v>
      </c>
      <c r="V42">
        <v>0.32475199999999999</v>
      </c>
      <c r="W42">
        <v>0.32024000000000002</v>
      </c>
      <c r="X42">
        <v>0.315859</v>
      </c>
      <c r="Y42">
        <v>0.312079</v>
      </c>
      <c r="Z42">
        <v>0.30853999999999998</v>
      </c>
      <c r="AA42">
        <v>0.30512499999999998</v>
      </c>
      <c r="AB42">
        <v>0.30166199999999999</v>
      </c>
      <c r="AC42">
        <v>0.29805199999999998</v>
      </c>
      <c r="AD42">
        <v>0.29466100000000001</v>
      </c>
      <c r="AE42" s="29">
        <v>-1.2E-2</v>
      </c>
    </row>
    <row r="43" spans="1:31">
      <c r="A43" t="s">
        <v>1110</v>
      </c>
      <c r="B43" t="s">
        <v>1111</v>
      </c>
      <c r="C43" t="s">
        <v>1112</v>
      </c>
      <c r="D43" t="s">
        <v>1026</v>
      </c>
      <c r="E43">
        <v>-3.0896E-2</v>
      </c>
      <c r="F43">
        <v>-3.5414000000000001E-2</v>
      </c>
      <c r="G43">
        <v>-2.5403999999999999E-2</v>
      </c>
      <c r="H43">
        <v>-2.5582000000000001E-2</v>
      </c>
      <c r="I43">
        <v>-2.5190000000000001E-2</v>
      </c>
      <c r="J43">
        <v>-2.4858000000000002E-2</v>
      </c>
      <c r="K43">
        <v>-2.4549000000000001E-2</v>
      </c>
      <c r="L43">
        <v>-2.4170000000000001E-2</v>
      </c>
      <c r="M43">
        <v>-2.3817999999999999E-2</v>
      </c>
      <c r="N43">
        <v>-2.3467999999999999E-2</v>
      </c>
      <c r="O43">
        <v>-2.3053000000000001E-2</v>
      </c>
      <c r="P43">
        <v>-2.2494E-2</v>
      </c>
      <c r="Q43">
        <v>-2.1995000000000001E-2</v>
      </c>
      <c r="R43">
        <v>-2.1444000000000001E-2</v>
      </c>
      <c r="S43">
        <v>-2.0864000000000001E-2</v>
      </c>
      <c r="T43">
        <v>-2.0423E-2</v>
      </c>
      <c r="U43">
        <v>-2.0029999999999999E-2</v>
      </c>
      <c r="V43">
        <v>-1.9643999999999998E-2</v>
      </c>
      <c r="W43">
        <v>-1.9212E-2</v>
      </c>
      <c r="X43">
        <v>-1.8783000000000001E-2</v>
      </c>
      <c r="Y43">
        <v>-1.8388000000000002E-2</v>
      </c>
      <c r="Z43">
        <v>-1.8088E-2</v>
      </c>
      <c r="AA43">
        <v>-1.7673999999999999E-2</v>
      </c>
      <c r="AB43">
        <v>-1.7364999999999998E-2</v>
      </c>
      <c r="AC43">
        <v>-1.6993000000000001E-2</v>
      </c>
      <c r="AD43">
        <v>-1.6633999999999999E-2</v>
      </c>
      <c r="AE43" s="29">
        <v>-2.4E-2</v>
      </c>
    </row>
    <row r="44" spans="1:31">
      <c r="A44" t="s">
        <v>1113</v>
      </c>
      <c r="B44" t="s">
        <v>1114</v>
      </c>
      <c r="C44" t="s">
        <v>1115</v>
      </c>
      <c r="D44" t="s">
        <v>1026</v>
      </c>
      <c r="E44">
        <v>0.78762299999999996</v>
      </c>
      <c r="F44">
        <v>0.77092499999999997</v>
      </c>
      <c r="G44">
        <v>0.78846400000000005</v>
      </c>
      <c r="H44">
        <v>0.76974799999999999</v>
      </c>
      <c r="I44">
        <v>0.755355</v>
      </c>
      <c r="J44">
        <v>0.74671900000000002</v>
      </c>
      <c r="K44">
        <v>0.73521099999999995</v>
      </c>
      <c r="L44">
        <v>0.73140099999999997</v>
      </c>
      <c r="M44">
        <v>0.72585900000000003</v>
      </c>
      <c r="N44">
        <v>0.71499400000000002</v>
      </c>
      <c r="O44">
        <v>0.70540999999999998</v>
      </c>
      <c r="P44">
        <v>0.69255800000000001</v>
      </c>
      <c r="Q44">
        <v>0.68011600000000005</v>
      </c>
      <c r="R44">
        <v>0.66627099999999995</v>
      </c>
      <c r="S44">
        <v>0.651783</v>
      </c>
      <c r="T44">
        <v>0.63955700000000004</v>
      </c>
      <c r="U44">
        <v>0.62826599999999999</v>
      </c>
      <c r="V44">
        <v>0.61702100000000004</v>
      </c>
      <c r="W44">
        <v>0.60505299999999995</v>
      </c>
      <c r="X44">
        <v>0.59332099999999999</v>
      </c>
      <c r="Y44">
        <v>0.58408199999999999</v>
      </c>
      <c r="Z44">
        <v>0.57405799999999996</v>
      </c>
      <c r="AA44">
        <v>0.56505499999999997</v>
      </c>
      <c r="AB44">
        <v>0.55555100000000002</v>
      </c>
      <c r="AC44">
        <v>0.54464000000000001</v>
      </c>
      <c r="AD44">
        <v>0.53519499999999998</v>
      </c>
      <c r="AE44" s="29">
        <v>-1.4999999999999999E-2</v>
      </c>
    </row>
    <row r="45" spans="1:31">
      <c r="A45" t="s">
        <v>1116</v>
      </c>
      <c r="B45" t="s">
        <v>1117</v>
      </c>
      <c r="C45" t="s">
        <v>1118</v>
      </c>
      <c r="D45" t="s">
        <v>1026</v>
      </c>
      <c r="E45">
        <v>0.90891699999999997</v>
      </c>
      <c r="F45">
        <v>0.92460600000000004</v>
      </c>
      <c r="G45">
        <v>0.93709799999999999</v>
      </c>
      <c r="H45">
        <v>0.94168600000000002</v>
      </c>
      <c r="I45">
        <v>0.93855999999999995</v>
      </c>
      <c r="J45">
        <v>0.940195</v>
      </c>
      <c r="K45">
        <v>0.93708499999999995</v>
      </c>
      <c r="L45">
        <v>0.93595899999999999</v>
      </c>
      <c r="M45">
        <v>0.93459099999999995</v>
      </c>
      <c r="N45">
        <v>0.93672299999999997</v>
      </c>
      <c r="O45">
        <v>0.93835000000000002</v>
      </c>
      <c r="P45">
        <v>0.94456799999999996</v>
      </c>
      <c r="Q45">
        <v>0.94416800000000001</v>
      </c>
      <c r="R45">
        <v>0.94495200000000001</v>
      </c>
      <c r="S45">
        <v>0.94594599999999995</v>
      </c>
      <c r="T45">
        <v>0.94855500000000004</v>
      </c>
      <c r="U45">
        <v>0.95130800000000004</v>
      </c>
      <c r="V45">
        <v>0.961144</v>
      </c>
      <c r="W45">
        <v>0.96505399999999997</v>
      </c>
      <c r="X45">
        <v>0.96772100000000005</v>
      </c>
      <c r="Y45">
        <v>0.96853400000000001</v>
      </c>
      <c r="Z45">
        <v>0.96856500000000001</v>
      </c>
      <c r="AA45">
        <v>0.97285699999999997</v>
      </c>
      <c r="AB45">
        <v>0.97891799999999995</v>
      </c>
      <c r="AC45">
        <v>0.981626</v>
      </c>
      <c r="AD45">
        <v>0.98605500000000001</v>
      </c>
      <c r="AE45" s="29">
        <v>3.0000000000000001E-3</v>
      </c>
    </row>
    <row r="46" spans="1:31">
      <c r="A46" t="s">
        <v>1034</v>
      </c>
      <c r="B46" t="s">
        <v>1119</v>
      </c>
      <c r="C46" t="s">
        <v>1120</v>
      </c>
      <c r="D46" t="s">
        <v>1026</v>
      </c>
      <c r="E46">
        <v>1.497989</v>
      </c>
      <c r="F46">
        <v>1.6071</v>
      </c>
      <c r="G46">
        <v>1.568859</v>
      </c>
      <c r="H46">
        <v>1.550627</v>
      </c>
      <c r="I46">
        <v>1.5433250000000001</v>
      </c>
      <c r="J46">
        <v>1.5140119999999999</v>
      </c>
      <c r="K46">
        <v>1.4797229999999999</v>
      </c>
      <c r="L46">
        <v>1.458091</v>
      </c>
      <c r="M46">
        <v>1.446947</v>
      </c>
      <c r="N46">
        <v>1.4486190000000001</v>
      </c>
      <c r="O46">
        <v>1.4525239999999999</v>
      </c>
      <c r="P46">
        <v>1.4630069999999999</v>
      </c>
      <c r="Q46">
        <v>1.4731620000000001</v>
      </c>
      <c r="R46">
        <v>1.495779</v>
      </c>
      <c r="S46">
        <v>1.520454</v>
      </c>
      <c r="T46">
        <v>1.541369</v>
      </c>
      <c r="U46">
        <v>1.546718</v>
      </c>
      <c r="V46">
        <v>1.55775</v>
      </c>
      <c r="W46">
        <v>1.5652539999999999</v>
      </c>
      <c r="X46">
        <v>1.5779190000000001</v>
      </c>
      <c r="Y46">
        <v>1.6022350000000001</v>
      </c>
      <c r="Z46">
        <v>1.6247739999999999</v>
      </c>
      <c r="AA46">
        <v>1.650185</v>
      </c>
      <c r="AB46">
        <v>1.673621</v>
      </c>
      <c r="AC46">
        <v>1.702137</v>
      </c>
      <c r="AD46">
        <v>1.7292259999999999</v>
      </c>
      <c r="AE46" s="29">
        <v>6.0000000000000001E-3</v>
      </c>
    </row>
    <row r="47" spans="1:31">
      <c r="A47" t="s">
        <v>558</v>
      </c>
      <c r="B47" t="s">
        <v>1121</v>
      </c>
      <c r="C47" t="s">
        <v>1122</v>
      </c>
      <c r="D47" t="s">
        <v>1026</v>
      </c>
      <c r="E47">
        <v>1.075156</v>
      </c>
      <c r="F47">
        <v>1.0207489999999999</v>
      </c>
      <c r="G47">
        <v>1.018594</v>
      </c>
      <c r="H47">
        <v>1.01996</v>
      </c>
      <c r="I47">
        <v>1.0299689999999999</v>
      </c>
      <c r="J47">
        <v>1.027752</v>
      </c>
      <c r="K47">
        <v>1.015987</v>
      </c>
      <c r="L47">
        <v>1.0132989999999999</v>
      </c>
      <c r="M47">
        <v>1.0182310000000001</v>
      </c>
      <c r="N47">
        <v>1.0392479999999999</v>
      </c>
      <c r="O47">
        <v>1.049199</v>
      </c>
      <c r="P47">
        <v>1.0520160000000001</v>
      </c>
      <c r="Q47">
        <v>1.0708899999999999</v>
      </c>
      <c r="R47">
        <v>1.0807</v>
      </c>
      <c r="S47">
        <v>1.0887100000000001</v>
      </c>
      <c r="T47">
        <v>1.0900080000000001</v>
      </c>
      <c r="U47">
        <v>1.0967519999999999</v>
      </c>
      <c r="V47">
        <v>1.101672</v>
      </c>
      <c r="W47">
        <v>1.111893</v>
      </c>
      <c r="X47">
        <v>1.134199</v>
      </c>
      <c r="Y47">
        <v>1.1492819999999999</v>
      </c>
      <c r="Z47">
        <v>1.157262</v>
      </c>
      <c r="AA47">
        <v>1.168895</v>
      </c>
      <c r="AB47">
        <v>1.17652</v>
      </c>
      <c r="AC47">
        <v>1.1824190000000001</v>
      </c>
      <c r="AD47">
        <v>1.189262</v>
      </c>
      <c r="AE47" s="29">
        <v>4.0000000000000001E-3</v>
      </c>
    </row>
    <row r="48" spans="1:31">
      <c r="A48" t="s">
        <v>1123</v>
      </c>
      <c r="B48" t="s">
        <v>1124</v>
      </c>
      <c r="C48" t="s">
        <v>1125</v>
      </c>
      <c r="D48" t="s">
        <v>1026</v>
      </c>
      <c r="E48">
        <v>3.6134659999999998</v>
      </c>
      <c r="F48">
        <v>3.7284160000000002</v>
      </c>
      <c r="G48">
        <v>3.6929479999999999</v>
      </c>
      <c r="H48">
        <v>3.67347</v>
      </c>
      <c r="I48">
        <v>3.6531120000000001</v>
      </c>
      <c r="J48">
        <v>3.6560429999999999</v>
      </c>
      <c r="K48">
        <v>3.658544</v>
      </c>
      <c r="L48">
        <v>3.6715309999999999</v>
      </c>
      <c r="M48">
        <v>3.697406</v>
      </c>
      <c r="N48">
        <v>3.7282929999999999</v>
      </c>
      <c r="O48">
        <v>3.770464</v>
      </c>
      <c r="P48">
        <v>3.8197320000000001</v>
      </c>
      <c r="Q48">
        <v>3.8805269999999998</v>
      </c>
      <c r="R48">
        <v>3.9379759999999999</v>
      </c>
      <c r="S48">
        <v>3.9918619999999998</v>
      </c>
      <c r="T48">
        <v>4.0405709999999999</v>
      </c>
      <c r="U48">
        <v>4.0819710000000002</v>
      </c>
      <c r="V48">
        <v>4.114147</v>
      </c>
      <c r="W48">
        <v>4.1351170000000002</v>
      </c>
      <c r="X48">
        <v>4.1547559999999999</v>
      </c>
      <c r="Y48">
        <v>4.1887020000000001</v>
      </c>
      <c r="Z48">
        <v>4.2233619999999998</v>
      </c>
      <c r="AA48">
        <v>4.2603179999999998</v>
      </c>
      <c r="AB48">
        <v>4.2963769999999997</v>
      </c>
      <c r="AC48">
        <v>4.3269279999999997</v>
      </c>
      <c r="AD48">
        <v>4.3563549999999998</v>
      </c>
      <c r="AE48" s="29">
        <v>8.0000000000000002E-3</v>
      </c>
    </row>
    <row r="49" spans="1:31">
      <c r="A49" t="s">
        <v>1040</v>
      </c>
      <c r="B49" t="s">
        <v>1126</v>
      </c>
      <c r="C49" t="s">
        <v>1127</v>
      </c>
      <c r="D49" t="s">
        <v>1026</v>
      </c>
      <c r="E49">
        <v>26.533619999999999</v>
      </c>
      <c r="F49">
        <v>26.497658999999999</v>
      </c>
      <c r="G49">
        <v>26.552975</v>
      </c>
      <c r="H49">
        <v>26.710294000000001</v>
      </c>
      <c r="I49">
        <v>26.622015000000001</v>
      </c>
      <c r="J49">
        <v>26.673677000000001</v>
      </c>
      <c r="K49">
        <v>26.755094</v>
      </c>
      <c r="L49">
        <v>26.916056000000001</v>
      </c>
      <c r="M49">
        <v>27.056169000000001</v>
      </c>
      <c r="N49">
        <v>27.254529999999999</v>
      </c>
      <c r="O49">
        <v>27.414819000000001</v>
      </c>
      <c r="P49">
        <v>27.575078999999999</v>
      </c>
      <c r="Q49">
        <v>27.736376</v>
      </c>
      <c r="R49">
        <v>27.907905</v>
      </c>
      <c r="S49">
        <v>28.117471999999999</v>
      </c>
      <c r="T49">
        <v>28.363045</v>
      </c>
      <c r="U49">
        <v>28.585101000000002</v>
      </c>
      <c r="V49">
        <v>28.842110000000002</v>
      </c>
      <c r="W49">
        <v>29.066367</v>
      </c>
      <c r="X49">
        <v>29.282112999999999</v>
      </c>
      <c r="Y49">
        <v>29.536066999999999</v>
      </c>
      <c r="Z49">
        <v>29.760470000000002</v>
      </c>
      <c r="AA49">
        <v>30.067336999999998</v>
      </c>
      <c r="AB49">
        <v>30.305294</v>
      </c>
      <c r="AC49">
        <v>30.500798</v>
      </c>
      <c r="AD49">
        <v>30.723331000000002</v>
      </c>
      <c r="AE49" s="29">
        <v>6.0000000000000001E-3</v>
      </c>
    </row>
    <row r="50" spans="1:31">
      <c r="A50" t="s">
        <v>1043</v>
      </c>
      <c r="B50" t="s">
        <v>1128</v>
      </c>
      <c r="C50" t="s">
        <v>1129</v>
      </c>
      <c r="D50" t="s">
        <v>1026</v>
      </c>
      <c r="E50">
        <v>4.9651050000000003</v>
      </c>
      <c r="F50">
        <v>5.0738079999999997</v>
      </c>
      <c r="G50">
        <v>4.6417970000000004</v>
      </c>
      <c r="H50">
        <v>4.4189350000000003</v>
      </c>
      <c r="I50">
        <v>4.2950679999999997</v>
      </c>
      <c r="J50">
        <v>4.2218929999999997</v>
      </c>
      <c r="K50">
        <v>4.090166</v>
      </c>
      <c r="L50">
        <v>4.0246430000000002</v>
      </c>
      <c r="M50">
        <v>4.0042450000000001</v>
      </c>
      <c r="N50">
        <v>3.9587729999999999</v>
      </c>
      <c r="O50">
        <v>3.943889</v>
      </c>
      <c r="P50">
        <v>3.9341270000000002</v>
      </c>
      <c r="Q50">
        <v>3.9573</v>
      </c>
      <c r="R50">
        <v>3.9860790000000001</v>
      </c>
      <c r="S50">
        <v>4.0023590000000002</v>
      </c>
      <c r="T50">
        <v>4.0031379999999999</v>
      </c>
      <c r="U50">
        <v>3.9965830000000002</v>
      </c>
      <c r="V50">
        <v>4.0001620000000004</v>
      </c>
      <c r="W50">
        <v>3.997722</v>
      </c>
      <c r="X50">
        <v>3.9957280000000002</v>
      </c>
      <c r="Y50">
        <v>4.0079190000000002</v>
      </c>
      <c r="Z50">
        <v>4.0224169999999999</v>
      </c>
      <c r="AA50">
        <v>4.0430089999999996</v>
      </c>
      <c r="AB50">
        <v>4.0618530000000002</v>
      </c>
      <c r="AC50">
        <v>4.0605710000000004</v>
      </c>
      <c r="AD50">
        <v>4.0707659999999999</v>
      </c>
      <c r="AE50" s="29">
        <v>-8.0000000000000002E-3</v>
      </c>
    </row>
    <row r="51" spans="1:31">
      <c r="A51" t="s">
        <v>1130</v>
      </c>
      <c r="B51" t="s">
        <v>1131</v>
      </c>
      <c r="C51" t="s">
        <v>1132</v>
      </c>
      <c r="D51" t="s">
        <v>1026</v>
      </c>
      <c r="E51">
        <v>0.25473299999999999</v>
      </c>
      <c r="F51">
        <v>0.240508</v>
      </c>
      <c r="G51">
        <v>0.238347</v>
      </c>
      <c r="H51">
        <v>0.23827799999999999</v>
      </c>
      <c r="I51">
        <v>0.24568999999999999</v>
      </c>
      <c r="J51">
        <v>0.24485999999999999</v>
      </c>
      <c r="K51">
        <v>0.24033499999999999</v>
      </c>
      <c r="L51">
        <v>0.239145</v>
      </c>
      <c r="M51">
        <v>0.239901</v>
      </c>
      <c r="N51">
        <v>0.24574099999999999</v>
      </c>
      <c r="O51">
        <v>0.247527</v>
      </c>
      <c r="P51">
        <v>0.246917</v>
      </c>
      <c r="Q51">
        <v>0.24760099999999999</v>
      </c>
      <c r="R51">
        <v>0.247617</v>
      </c>
      <c r="S51">
        <v>0.249115</v>
      </c>
      <c r="T51">
        <v>0.24865899999999999</v>
      </c>
      <c r="U51">
        <v>0.24679999999999999</v>
      </c>
      <c r="V51">
        <v>0.247111</v>
      </c>
      <c r="W51">
        <v>0.24912699999999999</v>
      </c>
      <c r="X51">
        <v>0.25513000000000002</v>
      </c>
      <c r="Y51">
        <v>0.25880700000000001</v>
      </c>
      <c r="Z51">
        <v>0.26006499999999999</v>
      </c>
      <c r="AA51">
        <v>0.26233699999999999</v>
      </c>
      <c r="AB51">
        <v>0.263519</v>
      </c>
      <c r="AC51">
        <v>0.26449699999999998</v>
      </c>
      <c r="AD51">
        <v>0.26547599999999999</v>
      </c>
      <c r="AE51" s="29">
        <v>2E-3</v>
      </c>
    </row>
    <row r="52" spans="1:31">
      <c r="A52" t="s">
        <v>1046</v>
      </c>
      <c r="B52" t="s">
        <v>1133</v>
      </c>
      <c r="C52" t="s">
        <v>1134</v>
      </c>
      <c r="D52" t="s">
        <v>1026</v>
      </c>
      <c r="E52">
        <v>31.753457999999998</v>
      </c>
      <c r="F52">
        <v>31.811975</v>
      </c>
      <c r="G52">
        <v>31.433118</v>
      </c>
      <c r="H52">
        <v>31.367507</v>
      </c>
      <c r="I52">
        <v>31.162773000000001</v>
      </c>
      <c r="J52">
        <v>31.140429999999999</v>
      </c>
      <c r="K52">
        <v>31.085595000000001</v>
      </c>
      <c r="L52">
        <v>31.179845</v>
      </c>
      <c r="M52">
        <v>31.300315999999999</v>
      </c>
      <c r="N52">
        <v>31.459043999999999</v>
      </c>
      <c r="O52">
        <v>31.606235000000002</v>
      </c>
      <c r="P52">
        <v>31.756122999999999</v>
      </c>
      <c r="Q52">
        <v>31.941275999999998</v>
      </c>
      <c r="R52">
        <v>32.141599999999997</v>
      </c>
      <c r="S52">
        <v>32.368946000000001</v>
      </c>
      <c r="T52">
        <v>32.614842000000003</v>
      </c>
      <c r="U52">
        <v>32.828484000000003</v>
      </c>
      <c r="V52">
        <v>33.089382000000001</v>
      </c>
      <c r="W52">
        <v>33.313215999999997</v>
      </c>
      <c r="X52">
        <v>33.532971000000003</v>
      </c>
      <c r="Y52">
        <v>33.802793000000001</v>
      </c>
      <c r="Z52">
        <v>34.042952</v>
      </c>
      <c r="AA52">
        <v>34.372683000000002</v>
      </c>
      <c r="AB52">
        <v>34.630665999999998</v>
      </c>
      <c r="AC52">
        <v>34.825865999999998</v>
      </c>
      <c r="AD52">
        <v>35.059573</v>
      </c>
      <c r="AE52" s="29">
        <v>4.0000000000000001E-3</v>
      </c>
    </row>
    <row r="53" spans="1:31">
      <c r="A53" t="s">
        <v>354</v>
      </c>
    </row>
    <row r="54" spans="1:31">
      <c r="A54" t="s">
        <v>1023</v>
      </c>
      <c r="B54" t="s">
        <v>1135</v>
      </c>
      <c r="C54" t="s">
        <v>1136</v>
      </c>
      <c r="D54" t="s">
        <v>1026</v>
      </c>
      <c r="E54">
        <v>1.0834E-2</v>
      </c>
      <c r="F54">
        <v>1.0579E-2</v>
      </c>
      <c r="G54">
        <v>1.0311000000000001E-2</v>
      </c>
      <c r="H54">
        <v>1.0076E-2</v>
      </c>
      <c r="I54">
        <v>9.8490000000000001E-3</v>
      </c>
      <c r="J54">
        <v>9.6419999999999995E-3</v>
      </c>
      <c r="K54">
        <v>9.4269999999999996E-3</v>
      </c>
      <c r="L54">
        <v>9.2250000000000006E-3</v>
      </c>
      <c r="M54">
        <v>9.0480000000000005E-3</v>
      </c>
      <c r="N54">
        <v>8.8730000000000007E-3</v>
      </c>
      <c r="O54">
        <v>8.7130000000000003E-3</v>
      </c>
      <c r="P54">
        <v>8.567E-3</v>
      </c>
      <c r="Q54">
        <v>8.4320000000000003E-3</v>
      </c>
      <c r="R54">
        <v>8.3009999999999994E-3</v>
      </c>
      <c r="S54">
        <v>8.1840000000000003E-3</v>
      </c>
      <c r="T54">
        <v>8.0759999999999998E-3</v>
      </c>
      <c r="U54">
        <v>7.9629999999999996E-3</v>
      </c>
      <c r="V54">
        <v>7.8530000000000006E-3</v>
      </c>
      <c r="W54">
        <v>7.7409999999999996E-3</v>
      </c>
      <c r="X54">
        <v>7.6319999999999999E-3</v>
      </c>
      <c r="Y54">
        <v>7.5259999999999997E-3</v>
      </c>
      <c r="Z54">
        <v>7.4200000000000004E-3</v>
      </c>
      <c r="AA54">
        <v>7.319E-3</v>
      </c>
      <c r="AB54">
        <v>7.2100000000000003E-3</v>
      </c>
      <c r="AC54">
        <v>7.0980000000000001E-3</v>
      </c>
      <c r="AD54">
        <v>6.9870000000000002E-3</v>
      </c>
      <c r="AE54" s="29">
        <v>-1.7000000000000001E-2</v>
      </c>
    </row>
    <row r="55" spans="1:31">
      <c r="A55" t="s">
        <v>1051</v>
      </c>
      <c r="B55" t="s">
        <v>1137</v>
      </c>
      <c r="C55" t="s">
        <v>1138</v>
      </c>
      <c r="D55" t="s">
        <v>1026</v>
      </c>
      <c r="E55">
        <v>15.952119</v>
      </c>
      <c r="F55">
        <v>15.816210999999999</v>
      </c>
      <c r="G55">
        <v>15.670795</v>
      </c>
      <c r="H55">
        <v>15.465605999999999</v>
      </c>
      <c r="I55">
        <v>15.225313</v>
      </c>
      <c r="J55">
        <v>14.975726</v>
      </c>
      <c r="K55">
        <v>14.736685</v>
      </c>
      <c r="L55">
        <v>14.535959999999999</v>
      </c>
      <c r="M55">
        <v>14.326003</v>
      </c>
      <c r="N55">
        <v>14.190125</v>
      </c>
      <c r="O55">
        <v>14.043919000000001</v>
      </c>
      <c r="P55">
        <v>13.868751</v>
      </c>
      <c r="Q55">
        <v>13.694697</v>
      </c>
      <c r="R55">
        <v>13.547844</v>
      </c>
      <c r="S55">
        <v>13.405708000000001</v>
      </c>
      <c r="T55">
        <v>13.291874</v>
      </c>
      <c r="U55">
        <v>13.186517</v>
      </c>
      <c r="V55">
        <v>13.058501</v>
      </c>
      <c r="W55">
        <v>12.968844000000001</v>
      </c>
      <c r="X55">
        <v>12.866261</v>
      </c>
      <c r="Y55">
        <v>12.776154999999999</v>
      </c>
      <c r="Z55">
        <v>12.674412999999999</v>
      </c>
      <c r="AA55">
        <v>12.588914000000001</v>
      </c>
      <c r="AB55">
        <v>12.471676</v>
      </c>
      <c r="AC55">
        <v>12.352423</v>
      </c>
      <c r="AD55">
        <v>12.263251</v>
      </c>
      <c r="AE55" s="29">
        <v>-0.01</v>
      </c>
    </row>
    <row r="56" spans="1:31">
      <c r="A56" t="s">
        <v>1139</v>
      </c>
      <c r="B56" t="s">
        <v>1140</v>
      </c>
      <c r="C56" t="s">
        <v>1141</v>
      </c>
      <c r="D56" t="s">
        <v>1026</v>
      </c>
      <c r="E56">
        <v>3.9571000000000002E-2</v>
      </c>
      <c r="F56">
        <v>3.1597E-2</v>
      </c>
      <c r="G56">
        <v>2.9975000000000002E-2</v>
      </c>
      <c r="H56">
        <v>2.8060999999999999E-2</v>
      </c>
      <c r="I56">
        <v>2.5794000000000001E-2</v>
      </c>
      <c r="J56">
        <v>2.6779000000000001E-2</v>
      </c>
      <c r="K56">
        <v>2.2984999999999998E-2</v>
      </c>
      <c r="L56">
        <v>2.1014000000000001E-2</v>
      </c>
      <c r="M56">
        <v>1.9146E-2</v>
      </c>
      <c r="N56">
        <v>1.7756000000000001E-2</v>
      </c>
      <c r="O56">
        <v>1.5966000000000001E-2</v>
      </c>
      <c r="P56">
        <v>1.4460000000000001E-2</v>
      </c>
      <c r="Q56">
        <v>1.2975E-2</v>
      </c>
      <c r="R56">
        <v>1.1776999999999999E-2</v>
      </c>
      <c r="S56">
        <v>1.0739E-2</v>
      </c>
      <c r="T56">
        <v>9.9340000000000001E-3</v>
      </c>
      <c r="U56">
        <v>9.025E-3</v>
      </c>
      <c r="V56">
        <v>8.4950000000000008E-3</v>
      </c>
      <c r="W56">
        <v>7.9769999999999997E-3</v>
      </c>
      <c r="X56">
        <v>7.6210000000000002E-3</v>
      </c>
      <c r="Y56">
        <v>6.8999999999999999E-3</v>
      </c>
      <c r="Z56">
        <v>6.6400000000000001E-3</v>
      </c>
      <c r="AA56">
        <v>6.5799999999999999E-3</v>
      </c>
      <c r="AB56">
        <v>6.7739999999999996E-3</v>
      </c>
      <c r="AC56">
        <v>6.2760000000000003E-3</v>
      </c>
      <c r="AD56">
        <v>5.9779999999999998E-3</v>
      </c>
      <c r="AE56" s="29">
        <v>-7.2999999999999995E-2</v>
      </c>
    </row>
    <row r="57" spans="1:31">
      <c r="A57" t="s">
        <v>407</v>
      </c>
      <c r="B57" t="s">
        <v>1142</v>
      </c>
      <c r="C57" t="s">
        <v>1143</v>
      </c>
      <c r="D57" t="s">
        <v>1026</v>
      </c>
      <c r="E57">
        <v>3.559663</v>
      </c>
      <c r="F57">
        <v>3.6146509999999998</v>
      </c>
      <c r="G57">
        <v>3.641734</v>
      </c>
      <c r="H57">
        <v>3.6392419999999999</v>
      </c>
      <c r="I57">
        <v>3.6530390000000001</v>
      </c>
      <c r="J57">
        <v>3.6776089999999999</v>
      </c>
      <c r="K57">
        <v>3.7002350000000002</v>
      </c>
      <c r="L57">
        <v>3.7327279999999998</v>
      </c>
      <c r="M57">
        <v>3.7677779999999998</v>
      </c>
      <c r="N57">
        <v>3.810222</v>
      </c>
      <c r="O57">
        <v>3.861075</v>
      </c>
      <c r="P57">
        <v>3.8970790000000002</v>
      </c>
      <c r="Q57">
        <v>3.9365329999999998</v>
      </c>
      <c r="R57">
        <v>3.974361</v>
      </c>
      <c r="S57">
        <v>4.0107699999999999</v>
      </c>
      <c r="T57">
        <v>4.0476150000000004</v>
      </c>
      <c r="U57">
        <v>4.0799450000000004</v>
      </c>
      <c r="V57">
        <v>4.11531</v>
      </c>
      <c r="W57">
        <v>4.1520229999999998</v>
      </c>
      <c r="X57">
        <v>4.1876680000000004</v>
      </c>
      <c r="Y57">
        <v>4.2231930000000002</v>
      </c>
      <c r="Z57">
        <v>4.2548830000000004</v>
      </c>
      <c r="AA57">
        <v>4.2816729999999996</v>
      </c>
      <c r="AB57">
        <v>4.3082599999999998</v>
      </c>
      <c r="AC57">
        <v>4.3305160000000003</v>
      </c>
      <c r="AD57">
        <v>4.3544980000000004</v>
      </c>
      <c r="AE57" s="29">
        <v>8.0000000000000002E-3</v>
      </c>
    </row>
    <row r="58" spans="1:31">
      <c r="A58" t="s">
        <v>708</v>
      </c>
      <c r="B58" t="s">
        <v>1144</v>
      </c>
      <c r="C58" t="s">
        <v>1145</v>
      </c>
      <c r="D58" t="s">
        <v>1026</v>
      </c>
      <c r="E58">
        <v>6.6023699999999996</v>
      </c>
      <c r="F58">
        <v>6.5816569999999999</v>
      </c>
      <c r="G58">
        <v>6.5794689999999996</v>
      </c>
      <c r="H58">
        <v>6.5405329999999999</v>
      </c>
      <c r="I58">
        <v>6.5124789999999999</v>
      </c>
      <c r="J58">
        <v>6.5038869999999998</v>
      </c>
      <c r="K58">
        <v>6.4656419999999999</v>
      </c>
      <c r="L58">
        <v>6.4317130000000002</v>
      </c>
      <c r="M58">
        <v>6.3863789999999998</v>
      </c>
      <c r="N58">
        <v>6.3491660000000003</v>
      </c>
      <c r="O58">
        <v>6.3200479999999999</v>
      </c>
      <c r="P58">
        <v>6.2892910000000004</v>
      </c>
      <c r="Q58">
        <v>6.2616940000000003</v>
      </c>
      <c r="R58">
        <v>6.2336720000000003</v>
      </c>
      <c r="S58">
        <v>6.2077049999999998</v>
      </c>
      <c r="T58">
        <v>6.1868470000000002</v>
      </c>
      <c r="U58">
        <v>6.1638700000000002</v>
      </c>
      <c r="V58">
        <v>6.139411</v>
      </c>
      <c r="W58">
        <v>6.1136020000000002</v>
      </c>
      <c r="X58">
        <v>6.0914320000000002</v>
      </c>
      <c r="Y58">
        <v>6.0779259999999997</v>
      </c>
      <c r="Z58">
        <v>6.0688890000000004</v>
      </c>
      <c r="AA58">
        <v>6.063625</v>
      </c>
      <c r="AB58">
        <v>6.0486040000000001</v>
      </c>
      <c r="AC58">
        <v>6.0312840000000003</v>
      </c>
      <c r="AD58">
        <v>6.0127759999999997</v>
      </c>
      <c r="AE58" s="29">
        <v>-4.0000000000000001E-3</v>
      </c>
    </row>
    <row r="59" spans="1:31">
      <c r="A59" t="s">
        <v>706</v>
      </c>
      <c r="B59" t="s">
        <v>1146</v>
      </c>
      <c r="C59" t="s">
        <v>1147</v>
      </c>
      <c r="D59" t="s">
        <v>1026</v>
      </c>
      <c r="E59">
        <v>0.55328500000000003</v>
      </c>
      <c r="F59">
        <v>0.53505999999999998</v>
      </c>
      <c r="G59">
        <v>0.54944700000000002</v>
      </c>
      <c r="H59">
        <v>0.57097699999999996</v>
      </c>
      <c r="I59">
        <v>0.57615400000000005</v>
      </c>
      <c r="J59">
        <v>0.58214500000000002</v>
      </c>
      <c r="K59">
        <v>0.58448800000000001</v>
      </c>
      <c r="L59">
        <v>0.59203499999999998</v>
      </c>
      <c r="M59">
        <v>0.60127900000000001</v>
      </c>
      <c r="N59">
        <v>0.61073999999999995</v>
      </c>
      <c r="O59">
        <v>0.61885400000000002</v>
      </c>
      <c r="P59">
        <v>0.62673199999999996</v>
      </c>
      <c r="Q59">
        <v>0.63252699999999995</v>
      </c>
      <c r="R59">
        <v>0.63837999999999995</v>
      </c>
      <c r="S59">
        <v>0.64349400000000001</v>
      </c>
      <c r="T59">
        <v>0.64766900000000005</v>
      </c>
      <c r="U59">
        <v>0.651536</v>
      </c>
      <c r="V59">
        <v>0.65849100000000005</v>
      </c>
      <c r="W59">
        <v>0.66569</v>
      </c>
      <c r="X59">
        <v>0.67242900000000005</v>
      </c>
      <c r="Y59">
        <v>0.67974400000000001</v>
      </c>
      <c r="Z59">
        <v>0.68650800000000001</v>
      </c>
      <c r="AA59">
        <v>0.69276800000000005</v>
      </c>
      <c r="AB59">
        <v>0.69881700000000002</v>
      </c>
      <c r="AC59">
        <v>0.70526999999999995</v>
      </c>
      <c r="AD59">
        <v>0.71221299999999998</v>
      </c>
      <c r="AE59" s="29">
        <v>0.01</v>
      </c>
    </row>
    <row r="60" spans="1:31">
      <c r="A60" t="s">
        <v>1091</v>
      </c>
      <c r="B60" t="s">
        <v>1148</v>
      </c>
      <c r="C60" t="s">
        <v>1149</v>
      </c>
      <c r="D60" t="s">
        <v>1026</v>
      </c>
      <c r="E60">
        <v>0.11163099999999999</v>
      </c>
      <c r="F60">
        <v>0.111692</v>
      </c>
      <c r="G60">
        <v>0.111819</v>
      </c>
      <c r="H60">
        <v>0.111999</v>
      </c>
      <c r="I60">
        <v>0.11221</v>
      </c>
      <c r="J60">
        <v>0.1125</v>
      </c>
      <c r="K60">
        <v>0.112759</v>
      </c>
      <c r="L60">
        <v>0.113014</v>
      </c>
      <c r="M60">
        <v>0.11323999999999999</v>
      </c>
      <c r="N60">
        <v>0.11347</v>
      </c>
      <c r="O60">
        <v>0.113689</v>
      </c>
      <c r="P60">
        <v>0.11386599999999999</v>
      </c>
      <c r="Q60">
        <v>0.114039</v>
      </c>
      <c r="R60">
        <v>0.114207</v>
      </c>
      <c r="S60">
        <v>0.114367</v>
      </c>
      <c r="T60">
        <v>0.114523</v>
      </c>
      <c r="U60">
        <v>0.114658</v>
      </c>
      <c r="V60">
        <v>0.114773</v>
      </c>
      <c r="W60">
        <v>0.114866</v>
      </c>
      <c r="X60">
        <v>0.114952</v>
      </c>
      <c r="Y60">
        <v>0.11505600000000001</v>
      </c>
      <c r="Z60">
        <v>0.115158</v>
      </c>
      <c r="AA60">
        <v>0.11526400000000001</v>
      </c>
      <c r="AB60">
        <v>0.115343</v>
      </c>
      <c r="AC60">
        <v>0.115416</v>
      </c>
      <c r="AD60">
        <v>0.115464</v>
      </c>
      <c r="AE60" s="29">
        <v>1E-3</v>
      </c>
    </row>
    <row r="61" spans="1:31">
      <c r="A61" t="s">
        <v>1029</v>
      </c>
      <c r="B61" t="s">
        <v>1150</v>
      </c>
      <c r="C61" t="s">
        <v>1151</v>
      </c>
      <c r="D61" t="s">
        <v>1026</v>
      </c>
      <c r="E61">
        <v>26.789899999999999</v>
      </c>
      <c r="F61">
        <v>26.669854999999998</v>
      </c>
      <c r="G61">
        <v>26.563573999999999</v>
      </c>
      <c r="H61">
        <v>26.338432000000001</v>
      </c>
      <c r="I61">
        <v>26.089041000000002</v>
      </c>
      <c r="J61">
        <v>25.861509000000002</v>
      </c>
      <c r="K61">
        <v>25.609235999999999</v>
      </c>
      <c r="L61">
        <v>25.414674999999999</v>
      </c>
      <c r="M61">
        <v>25.203728000000002</v>
      </c>
      <c r="N61">
        <v>25.082594</v>
      </c>
      <c r="O61">
        <v>24.966297000000001</v>
      </c>
      <c r="P61">
        <v>24.804285</v>
      </c>
      <c r="Q61">
        <v>24.647921</v>
      </c>
      <c r="R61">
        <v>24.516766000000001</v>
      </c>
      <c r="S61">
        <v>24.390228</v>
      </c>
      <c r="T61">
        <v>24.296602</v>
      </c>
      <c r="U61">
        <v>24.204488999999999</v>
      </c>
      <c r="V61">
        <v>24.094342999999999</v>
      </c>
      <c r="W61">
        <v>24.022763999999999</v>
      </c>
      <c r="X61">
        <v>23.940372</v>
      </c>
      <c r="Y61">
        <v>23.879601999999998</v>
      </c>
      <c r="Z61">
        <v>23.807269999999999</v>
      </c>
      <c r="AA61">
        <v>23.749561</v>
      </c>
      <c r="AB61">
        <v>23.649909999999998</v>
      </c>
      <c r="AC61">
        <v>23.542006000000001</v>
      </c>
      <c r="AD61">
        <v>23.465187</v>
      </c>
      <c r="AE61" s="29">
        <v>-5.0000000000000001E-3</v>
      </c>
    </row>
    <row r="62" spans="1:31">
      <c r="A62" t="s">
        <v>1152</v>
      </c>
      <c r="B62" t="s">
        <v>1153</v>
      </c>
      <c r="C62" t="s">
        <v>1154</v>
      </c>
      <c r="D62" t="s">
        <v>1026</v>
      </c>
      <c r="E62">
        <v>0.73460199999999998</v>
      </c>
      <c r="F62">
        <v>0.68125599999999997</v>
      </c>
      <c r="G62">
        <v>0.68428699999999998</v>
      </c>
      <c r="H62">
        <v>0.67398999999999998</v>
      </c>
      <c r="I62">
        <v>0.68341700000000005</v>
      </c>
      <c r="J62">
        <v>0.71255500000000005</v>
      </c>
      <c r="K62">
        <v>0.732711</v>
      </c>
      <c r="L62">
        <v>0.74484399999999995</v>
      </c>
      <c r="M62">
        <v>0.74981500000000001</v>
      </c>
      <c r="N62">
        <v>0.75792099999999996</v>
      </c>
      <c r="O62">
        <v>0.77047100000000002</v>
      </c>
      <c r="P62">
        <v>0.79358899999999999</v>
      </c>
      <c r="Q62">
        <v>0.82120899999999997</v>
      </c>
      <c r="R62">
        <v>0.845468</v>
      </c>
      <c r="S62">
        <v>0.87215399999999998</v>
      </c>
      <c r="T62">
        <v>0.89066100000000004</v>
      </c>
      <c r="U62">
        <v>0.90670799999999996</v>
      </c>
      <c r="V62">
        <v>0.92474500000000004</v>
      </c>
      <c r="W62">
        <v>0.94375699999999996</v>
      </c>
      <c r="X62">
        <v>0.95782100000000003</v>
      </c>
      <c r="Y62">
        <v>0.96594800000000003</v>
      </c>
      <c r="Z62">
        <v>0.97511300000000001</v>
      </c>
      <c r="AA62">
        <v>0.98419199999999996</v>
      </c>
      <c r="AB62">
        <v>0.99280000000000002</v>
      </c>
      <c r="AC62">
        <v>0.99604700000000002</v>
      </c>
      <c r="AD62">
        <v>1.0015480000000001</v>
      </c>
      <c r="AE62" s="29">
        <v>1.2E-2</v>
      </c>
    </row>
    <row r="63" spans="1:31">
      <c r="A63" t="s">
        <v>1155</v>
      </c>
      <c r="B63" t="s">
        <v>1156</v>
      </c>
      <c r="C63" t="s">
        <v>1157</v>
      </c>
      <c r="D63" t="s">
        <v>1026</v>
      </c>
      <c r="E63">
        <v>0.59070999999999996</v>
      </c>
      <c r="F63">
        <v>0.58992100000000003</v>
      </c>
      <c r="G63">
        <v>0.67366300000000001</v>
      </c>
      <c r="H63">
        <v>0.72236</v>
      </c>
      <c r="I63">
        <v>0.77013200000000004</v>
      </c>
      <c r="J63">
        <v>0.91109700000000005</v>
      </c>
      <c r="K63">
        <v>0.97536999999999996</v>
      </c>
      <c r="L63">
        <v>1.036748</v>
      </c>
      <c r="M63">
        <v>1.0828169999999999</v>
      </c>
      <c r="N63">
        <v>1.1590130000000001</v>
      </c>
      <c r="O63">
        <v>1.2125790000000001</v>
      </c>
      <c r="P63">
        <v>1.254067</v>
      </c>
      <c r="Q63">
        <v>1.275981</v>
      </c>
      <c r="R63">
        <v>1.2974060000000001</v>
      </c>
      <c r="S63">
        <v>1.3195190000000001</v>
      </c>
      <c r="T63">
        <v>1.3404</v>
      </c>
      <c r="U63">
        <v>1.3632839999999999</v>
      </c>
      <c r="V63">
        <v>1.38506</v>
      </c>
      <c r="W63">
        <v>1.406836</v>
      </c>
      <c r="X63">
        <v>1.4313629999999999</v>
      </c>
      <c r="Y63">
        <v>1.450388</v>
      </c>
      <c r="Z63">
        <v>1.472164</v>
      </c>
      <c r="AA63">
        <v>1.49394</v>
      </c>
      <c r="AB63">
        <v>1.5075780000000001</v>
      </c>
      <c r="AC63">
        <v>1.5048280000000001</v>
      </c>
      <c r="AD63">
        <v>1.5048280000000001</v>
      </c>
      <c r="AE63" s="29">
        <v>3.7999999999999999E-2</v>
      </c>
    </row>
    <row r="64" spans="1:31">
      <c r="A64" t="s">
        <v>1158</v>
      </c>
      <c r="B64" t="s">
        <v>1159</v>
      </c>
      <c r="C64" t="s">
        <v>1160</v>
      </c>
      <c r="D64" t="s">
        <v>1026</v>
      </c>
      <c r="E64">
        <v>8.7022000000000002E-2</v>
      </c>
      <c r="F64">
        <v>9.0491000000000002E-2</v>
      </c>
      <c r="G64">
        <v>9.2753000000000002E-2</v>
      </c>
      <c r="H64">
        <v>9.4260999999999998E-2</v>
      </c>
      <c r="I64">
        <v>9.6067E-2</v>
      </c>
      <c r="J64">
        <v>9.7447000000000006E-2</v>
      </c>
      <c r="K64">
        <v>9.8788000000000001E-2</v>
      </c>
      <c r="L64">
        <v>0.100023</v>
      </c>
      <c r="M64">
        <v>0.10119</v>
      </c>
      <c r="N64">
        <v>0.102386</v>
      </c>
      <c r="O64">
        <v>0.10376000000000001</v>
      </c>
      <c r="P64">
        <v>0.105181</v>
      </c>
      <c r="Q64">
        <v>0.106978</v>
      </c>
      <c r="R64">
        <v>0.109014</v>
      </c>
      <c r="S64">
        <v>0.111247</v>
      </c>
      <c r="T64">
        <v>0.114164</v>
      </c>
      <c r="U64">
        <v>0.117464</v>
      </c>
      <c r="V64">
        <v>0.121207</v>
      </c>
      <c r="W64">
        <v>0.12540799999999999</v>
      </c>
      <c r="X64">
        <v>0.130361</v>
      </c>
      <c r="Y64">
        <v>0.13725200000000001</v>
      </c>
      <c r="Z64">
        <v>0.14494599999999999</v>
      </c>
      <c r="AA64">
        <v>0.15461900000000001</v>
      </c>
      <c r="AB64">
        <v>0.16503499999999999</v>
      </c>
      <c r="AC64">
        <v>0.17693200000000001</v>
      </c>
      <c r="AD64">
        <v>0.190801</v>
      </c>
      <c r="AE64" s="29">
        <v>3.2000000000000001E-2</v>
      </c>
    </row>
    <row r="65" spans="1:31">
      <c r="A65" t="s">
        <v>558</v>
      </c>
      <c r="B65" t="s">
        <v>1161</v>
      </c>
      <c r="C65" t="s">
        <v>1162</v>
      </c>
      <c r="D65" t="s">
        <v>1026</v>
      </c>
      <c r="E65">
        <v>4.1599999999999997E-4</v>
      </c>
      <c r="F65">
        <v>4.0000000000000002E-4</v>
      </c>
      <c r="G65">
        <v>3.8200000000000002E-4</v>
      </c>
      <c r="H65">
        <v>3.6299999999999999E-4</v>
      </c>
      <c r="I65">
        <v>3.4400000000000001E-4</v>
      </c>
      <c r="J65">
        <v>3.2400000000000001E-4</v>
      </c>
      <c r="K65">
        <v>3.0499999999999999E-4</v>
      </c>
      <c r="L65">
        <v>2.8400000000000002E-4</v>
      </c>
      <c r="M65">
        <v>2.6400000000000002E-4</v>
      </c>
      <c r="N65">
        <v>2.4399999999999999E-4</v>
      </c>
      <c r="O65">
        <v>2.24E-4</v>
      </c>
      <c r="P65">
        <v>2.05E-4</v>
      </c>
      <c r="Q65">
        <v>1.8599999999999999E-4</v>
      </c>
      <c r="R65">
        <v>1.6799999999999999E-4</v>
      </c>
      <c r="S65">
        <v>1.5100000000000001E-4</v>
      </c>
      <c r="T65">
        <v>1.35E-4</v>
      </c>
      <c r="U65">
        <v>1.1900000000000001E-4</v>
      </c>
      <c r="V65">
        <v>1.07E-4</v>
      </c>
      <c r="W65">
        <v>9.6000000000000002E-5</v>
      </c>
      <c r="X65">
        <v>8.7999999999999998E-5</v>
      </c>
      <c r="Y65">
        <v>7.8999999999999996E-5</v>
      </c>
      <c r="Z65">
        <v>7.2999999999999999E-5</v>
      </c>
      <c r="AA65">
        <v>6.7999999999999999E-5</v>
      </c>
      <c r="AB65">
        <v>6.3E-5</v>
      </c>
      <c r="AC65">
        <v>6.0000000000000002E-5</v>
      </c>
      <c r="AD65">
        <v>5.7000000000000003E-5</v>
      </c>
      <c r="AE65" s="29">
        <v>-7.5999999999999998E-2</v>
      </c>
    </row>
    <row r="66" spans="1:31">
      <c r="A66" t="s">
        <v>1163</v>
      </c>
      <c r="B66" t="s">
        <v>1164</v>
      </c>
      <c r="C66" t="s">
        <v>1165</v>
      </c>
      <c r="D66" t="s">
        <v>1026</v>
      </c>
      <c r="E66">
        <v>0.126334</v>
      </c>
      <c r="F66">
        <v>0.15818399999999999</v>
      </c>
      <c r="G66">
        <v>0.19828299999999999</v>
      </c>
      <c r="H66">
        <v>0.24279700000000001</v>
      </c>
      <c r="I66">
        <v>0.28683599999999998</v>
      </c>
      <c r="J66">
        <v>0.32832699999999998</v>
      </c>
      <c r="K66">
        <v>0.36483100000000002</v>
      </c>
      <c r="L66">
        <v>0.398366</v>
      </c>
      <c r="M66">
        <v>0.43175999999999998</v>
      </c>
      <c r="N66">
        <v>0.46576600000000001</v>
      </c>
      <c r="O66">
        <v>0.50054600000000005</v>
      </c>
      <c r="P66">
        <v>0.53551899999999997</v>
      </c>
      <c r="Q66">
        <v>0.57081899999999997</v>
      </c>
      <c r="R66">
        <v>0.606016</v>
      </c>
      <c r="S66">
        <v>0.64045600000000003</v>
      </c>
      <c r="T66">
        <v>0.67476000000000003</v>
      </c>
      <c r="U66">
        <v>0.70837600000000001</v>
      </c>
      <c r="V66">
        <v>0.74210500000000001</v>
      </c>
      <c r="W66">
        <v>0.77594300000000005</v>
      </c>
      <c r="X66">
        <v>0.81049000000000004</v>
      </c>
      <c r="Y66">
        <v>0.84573900000000002</v>
      </c>
      <c r="Z66">
        <v>0.88067300000000004</v>
      </c>
      <c r="AA66">
        <v>0.91515400000000002</v>
      </c>
      <c r="AB66">
        <v>0.94957199999999997</v>
      </c>
      <c r="AC66">
        <v>0.98360000000000003</v>
      </c>
      <c r="AD66">
        <v>1.0173700000000001</v>
      </c>
      <c r="AE66" s="29">
        <v>8.6999999999999994E-2</v>
      </c>
    </row>
    <row r="67" spans="1:31">
      <c r="A67" t="s">
        <v>1166</v>
      </c>
      <c r="B67" t="s">
        <v>1167</v>
      </c>
      <c r="C67" t="s">
        <v>1168</v>
      </c>
      <c r="D67" t="s">
        <v>1026</v>
      </c>
      <c r="E67">
        <v>7.0135000000000003E-2</v>
      </c>
      <c r="F67">
        <v>9.1486999999999999E-2</v>
      </c>
      <c r="G67">
        <v>0.119301</v>
      </c>
      <c r="H67">
        <v>0.15019099999999999</v>
      </c>
      <c r="I67">
        <v>0.18050099999999999</v>
      </c>
      <c r="J67">
        <v>0.20873</v>
      </c>
      <c r="K67">
        <v>0.23311999999999999</v>
      </c>
      <c r="L67">
        <v>0.25518800000000003</v>
      </c>
      <c r="M67">
        <v>0.27699499999999999</v>
      </c>
      <c r="N67">
        <v>0.29923699999999998</v>
      </c>
      <c r="O67">
        <v>0.321766</v>
      </c>
      <c r="P67">
        <v>0.34432200000000002</v>
      </c>
      <c r="Q67">
        <v>0.36690099999999998</v>
      </c>
      <c r="R67">
        <v>0.389322</v>
      </c>
      <c r="S67">
        <v>0.41114099999999998</v>
      </c>
      <c r="T67">
        <v>0.43246899999999999</v>
      </c>
      <c r="U67">
        <v>0.45277400000000001</v>
      </c>
      <c r="V67">
        <v>0.47238799999999997</v>
      </c>
      <c r="W67">
        <v>0.49130400000000002</v>
      </c>
      <c r="X67">
        <v>0.50966900000000004</v>
      </c>
      <c r="Y67">
        <v>0.52751300000000001</v>
      </c>
      <c r="Z67">
        <v>0.54464500000000005</v>
      </c>
      <c r="AA67">
        <v>0.56095399999999995</v>
      </c>
      <c r="AB67">
        <v>0.57689299999999999</v>
      </c>
      <c r="AC67">
        <v>0.59221100000000004</v>
      </c>
      <c r="AD67">
        <v>0.60719400000000001</v>
      </c>
      <c r="AE67" s="29">
        <v>0.09</v>
      </c>
    </row>
    <row r="68" spans="1:31">
      <c r="A68" t="s">
        <v>1169</v>
      </c>
      <c r="B68" t="s">
        <v>1170</v>
      </c>
      <c r="C68" t="s">
        <v>1171</v>
      </c>
      <c r="D68" t="s">
        <v>1026</v>
      </c>
      <c r="E68">
        <v>3.1625E-2</v>
      </c>
      <c r="F68">
        <v>4.1348999999999997E-2</v>
      </c>
      <c r="G68">
        <v>5.3095000000000003E-2</v>
      </c>
      <c r="H68">
        <v>6.6243999999999997E-2</v>
      </c>
      <c r="I68">
        <v>7.9602999999999993E-2</v>
      </c>
      <c r="J68">
        <v>9.2543E-2</v>
      </c>
      <c r="K68">
        <v>0.10441599999999999</v>
      </c>
      <c r="L68">
        <v>0.115643</v>
      </c>
      <c r="M68">
        <v>0.126972</v>
      </c>
      <c r="N68">
        <v>0.13850199999999999</v>
      </c>
      <c r="O68">
        <v>0.150392</v>
      </c>
      <c r="P68">
        <v>0.16246099999999999</v>
      </c>
      <c r="Q68">
        <v>0.17480399999999999</v>
      </c>
      <c r="R68">
        <v>0.18723899999999999</v>
      </c>
      <c r="S68">
        <v>0.19958999999999999</v>
      </c>
      <c r="T68">
        <v>0.212288</v>
      </c>
      <c r="U68">
        <v>0.22536400000000001</v>
      </c>
      <c r="V68">
        <v>0.23924300000000001</v>
      </c>
      <c r="W68">
        <v>0.253973</v>
      </c>
      <c r="X68">
        <v>0.26994400000000002</v>
      </c>
      <c r="Y68">
        <v>0.28712100000000002</v>
      </c>
      <c r="Z68">
        <v>0.30473800000000001</v>
      </c>
      <c r="AA68">
        <v>0.32270399999999999</v>
      </c>
      <c r="AB68">
        <v>0.34103499999999998</v>
      </c>
      <c r="AC68">
        <v>0.35960799999999998</v>
      </c>
      <c r="AD68">
        <v>0.37826300000000002</v>
      </c>
      <c r="AE68" s="29">
        <v>0.104</v>
      </c>
    </row>
    <row r="69" spans="1:31">
      <c r="A69" t="s">
        <v>1172</v>
      </c>
      <c r="B69" t="s">
        <v>1173</v>
      </c>
      <c r="C69" t="s">
        <v>1174</v>
      </c>
      <c r="D69" t="s">
        <v>1026</v>
      </c>
      <c r="E69">
        <v>2.4573999999999999E-2</v>
      </c>
      <c r="F69">
        <v>2.5347999999999999E-2</v>
      </c>
      <c r="G69">
        <v>2.5887E-2</v>
      </c>
      <c r="H69">
        <v>2.6362E-2</v>
      </c>
      <c r="I69">
        <v>2.6733E-2</v>
      </c>
      <c r="J69">
        <v>2.7054000000000002E-2</v>
      </c>
      <c r="K69">
        <v>2.7295E-2</v>
      </c>
      <c r="L69">
        <v>2.7535E-2</v>
      </c>
      <c r="M69">
        <v>2.7792000000000001E-2</v>
      </c>
      <c r="N69">
        <v>2.8027E-2</v>
      </c>
      <c r="O69">
        <v>2.8389000000000001E-2</v>
      </c>
      <c r="P69">
        <v>2.8736000000000001E-2</v>
      </c>
      <c r="Q69">
        <v>2.9114000000000001E-2</v>
      </c>
      <c r="R69">
        <v>2.9454999999999999E-2</v>
      </c>
      <c r="S69">
        <v>2.9725999999999999E-2</v>
      </c>
      <c r="T69">
        <v>3.0002999999999998E-2</v>
      </c>
      <c r="U69">
        <v>3.0238999999999999E-2</v>
      </c>
      <c r="V69">
        <v>3.0474000000000001E-2</v>
      </c>
      <c r="W69">
        <v>3.0665999999999999E-2</v>
      </c>
      <c r="X69">
        <v>3.0877000000000002E-2</v>
      </c>
      <c r="Y69">
        <v>3.1105000000000001E-2</v>
      </c>
      <c r="Z69">
        <v>3.1289999999999998E-2</v>
      </c>
      <c r="AA69">
        <v>3.1496000000000003E-2</v>
      </c>
      <c r="AB69">
        <v>3.1642999999999998E-2</v>
      </c>
      <c r="AC69">
        <v>3.1780999999999997E-2</v>
      </c>
      <c r="AD69">
        <v>3.1912999999999997E-2</v>
      </c>
      <c r="AE69" s="29">
        <v>1.0999999999999999E-2</v>
      </c>
    </row>
    <row r="70" spans="1:31">
      <c r="A70" t="s">
        <v>1040</v>
      </c>
      <c r="B70" t="s">
        <v>1175</v>
      </c>
      <c r="C70" t="s">
        <v>1176</v>
      </c>
      <c r="D70" t="s">
        <v>1026</v>
      </c>
      <c r="E70">
        <v>28.328983000000001</v>
      </c>
      <c r="F70">
        <v>28.190107000000001</v>
      </c>
      <c r="G70">
        <v>28.21294</v>
      </c>
      <c r="H70">
        <v>28.072205</v>
      </c>
      <c r="I70">
        <v>27.925837000000001</v>
      </c>
      <c r="J70">
        <v>27.911259000000001</v>
      </c>
      <c r="K70">
        <v>27.78124</v>
      </c>
      <c r="L70">
        <v>27.694941</v>
      </c>
      <c r="M70">
        <v>27.569573999999999</v>
      </c>
      <c r="N70">
        <v>27.567924000000001</v>
      </c>
      <c r="O70">
        <v>27.553878999999998</v>
      </c>
      <c r="P70">
        <v>27.492846</v>
      </c>
      <c r="Q70">
        <v>27.423093999999999</v>
      </c>
      <c r="R70">
        <v>27.374839999999999</v>
      </c>
      <c r="S70">
        <v>27.333755</v>
      </c>
      <c r="T70">
        <v>27.316723</v>
      </c>
      <c r="U70">
        <v>27.300439999999998</v>
      </c>
      <c r="V70">
        <v>27.267567</v>
      </c>
      <c r="W70">
        <v>27.274806999999999</v>
      </c>
      <c r="X70">
        <v>27.270493999999999</v>
      </c>
      <c r="Y70">
        <v>27.279008999999999</v>
      </c>
      <c r="Z70">
        <v>27.280239000000002</v>
      </c>
      <c r="AA70">
        <v>27.297536999999998</v>
      </c>
      <c r="AB70">
        <v>27.264956999999999</v>
      </c>
      <c r="AC70">
        <v>27.203474</v>
      </c>
      <c r="AD70">
        <v>27.179790000000001</v>
      </c>
      <c r="AE70" s="29">
        <v>-2E-3</v>
      </c>
    </row>
    <row r="71" spans="1:31">
      <c r="A71" t="s">
        <v>1043</v>
      </c>
      <c r="B71" t="s">
        <v>1177</v>
      </c>
      <c r="C71" t="s">
        <v>1178</v>
      </c>
      <c r="D71" t="s">
        <v>1026</v>
      </c>
      <c r="E71">
        <v>0.17358999999999999</v>
      </c>
      <c r="F71">
        <v>0.21526400000000001</v>
      </c>
      <c r="G71">
        <v>0.24922900000000001</v>
      </c>
      <c r="H71">
        <v>0.29206900000000002</v>
      </c>
      <c r="I71">
        <v>0.33724100000000001</v>
      </c>
      <c r="J71">
        <v>0.37914300000000001</v>
      </c>
      <c r="K71">
        <v>0.40787200000000001</v>
      </c>
      <c r="L71">
        <v>0.43668000000000001</v>
      </c>
      <c r="M71">
        <v>0.46759000000000001</v>
      </c>
      <c r="N71">
        <v>0.49455900000000003</v>
      </c>
      <c r="O71">
        <v>0.52356899999999995</v>
      </c>
      <c r="P71">
        <v>0.55155699999999996</v>
      </c>
      <c r="Q71">
        <v>0.58211199999999996</v>
      </c>
      <c r="R71">
        <v>0.61341800000000002</v>
      </c>
      <c r="S71">
        <v>0.64214099999999996</v>
      </c>
      <c r="T71">
        <v>0.66850900000000002</v>
      </c>
      <c r="U71">
        <v>0.69355800000000001</v>
      </c>
      <c r="V71">
        <v>0.72154499999999999</v>
      </c>
      <c r="W71">
        <v>0.75016099999999997</v>
      </c>
      <c r="X71">
        <v>0.77946800000000005</v>
      </c>
      <c r="Y71">
        <v>0.80923800000000001</v>
      </c>
      <c r="Z71">
        <v>0.83877100000000004</v>
      </c>
      <c r="AA71">
        <v>0.86847399999999997</v>
      </c>
      <c r="AB71">
        <v>0.89773800000000004</v>
      </c>
      <c r="AC71">
        <v>0.92305199999999998</v>
      </c>
      <c r="AD71">
        <v>0.95067400000000002</v>
      </c>
      <c r="AE71" s="29">
        <v>7.0000000000000007E-2</v>
      </c>
    </row>
    <row r="72" spans="1:31">
      <c r="A72" t="s">
        <v>1130</v>
      </c>
      <c r="B72" t="s">
        <v>1179</v>
      </c>
      <c r="C72" t="s">
        <v>1180</v>
      </c>
      <c r="D72" t="s">
        <v>1026</v>
      </c>
      <c r="E72">
        <v>9.8999999999999994E-5</v>
      </c>
      <c r="F72">
        <v>9.3999999999999994E-5</v>
      </c>
      <c r="G72">
        <v>8.8999999999999995E-5</v>
      </c>
      <c r="H72">
        <v>8.5000000000000006E-5</v>
      </c>
      <c r="I72">
        <v>8.2000000000000001E-5</v>
      </c>
      <c r="J72">
        <v>7.7000000000000001E-5</v>
      </c>
      <c r="K72">
        <v>7.2000000000000002E-5</v>
      </c>
      <c r="L72">
        <v>6.7000000000000002E-5</v>
      </c>
      <c r="M72">
        <v>6.2000000000000003E-5</v>
      </c>
      <c r="N72">
        <v>5.8E-5</v>
      </c>
      <c r="O72">
        <v>5.3000000000000001E-5</v>
      </c>
      <c r="P72">
        <v>4.8000000000000001E-5</v>
      </c>
      <c r="Q72">
        <v>4.3000000000000002E-5</v>
      </c>
      <c r="R72">
        <v>3.8000000000000002E-5</v>
      </c>
      <c r="S72">
        <v>3.4E-5</v>
      </c>
      <c r="T72">
        <v>3.1000000000000001E-5</v>
      </c>
      <c r="U72">
        <v>2.6999999999999999E-5</v>
      </c>
      <c r="V72">
        <v>2.4000000000000001E-5</v>
      </c>
      <c r="W72">
        <v>2.1999999999999999E-5</v>
      </c>
      <c r="X72">
        <v>2.0000000000000002E-5</v>
      </c>
      <c r="Y72">
        <v>1.8E-5</v>
      </c>
      <c r="Z72">
        <v>1.5999999999999999E-5</v>
      </c>
      <c r="AA72">
        <v>1.5E-5</v>
      </c>
      <c r="AB72">
        <v>1.4E-5</v>
      </c>
      <c r="AC72">
        <v>1.2999999999999999E-5</v>
      </c>
      <c r="AD72">
        <v>1.2999999999999999E-5</v>
      </c>
      <c r="AE72" s="29">
        <v>-7.8E-2</v>
      </c>
    </row>
    <row r="73" spans="1:31">
      <c r="A73" t="s">
        <v>1046</v>
      </c>
      <c r="B73" t="s">
        <v>1181</v>
      </c>
      <c r="C73" t="s">
        <v>1182</v>
      </c>
      <c r="D73" t="s">
        <v>1026</v>
      </c>
      <c r="E73">
        <v>28.502672</v>
      </c>
      <c r="F73">
        <v>28.405463999999998</v>
      </c>
      <c r="G73">
        <v>28.462259</v>
      </c>
      <c r="H73">
        <v>28.364356999999998</v>
      </c>
      <c r="I73">
        <v>28.263159000000002</v>
      </c>
      <c r="J73">
        <v>28.290478</v>
      </c>
      <c r="K73">
        <v>28.189185999999999</v>
      </c>
      <c r="L73">
        <v>28.131686999999999</v>
      </c>
      <c r="M73">
        <v>28.037227999999999</v>
      </c>
      <c r="N73">
        <v>28.062539999999998</v>
      </c>
      <c r="O73">
        <v>28.077501000000002</v>
      </c>
      <c r="P73">
        <v>28.044450999999999</v>
      </c>
      <c r="Q73">
        <v>28.005248999999999</v>
      </c>
      <c r="R73">
        <v>27.988296999999999</v>
      </c>
      <c r="S73">
        <v>27.975930999999999</v>
      </c>
      <c r="T73">
        <v>27.985261999999999</v>
      </c>
      <c r="U73">
        <v>27.994024</v>
      </c>
      <c r="V73">
        <v>27.989135999999998</v>
      </c>
      <c r="W73">
        <v>28.024989999999999</v>
      </c>
      <c r="X73">
        <v>28.049982</v>
      </c>
      <c r="Y73">
        <v>28.088263999999999</v>
      </c>
      <c r="Z73">
        <v>28.119028</v>
      </c>
      <c r="AA73">
        <v>28.166027</v>
      </c>
      <c r="AB73">
        <v>28.162707999999999</v>
      </c>
      <c r="AC73">
        <v>28.126539000000001</v>
      </c>
      <c r="AD73">
        <v>28.130478</v>
      </c>
      <c r="AE73" s="29">
        <v>-1E-3</v>
      </c>
    </row>
    <row r="74" spans="1:31">
      <c r="A74" t="s">
        <v>1183</v>
      </c>
    </row>
    <row r="75" spans="1:31">
      <c r="A75" t="s">
        <v>1046</v>
      </c>
      <c r="B75" t="s">
        <v>1184</v>
      </c>
      <c r="C75" t="s">
        <v>1185</v>
      </c>
      <c r="D75" t="s">
        <v>1026</v>
      </c>
      <c r="E75">
        <v>-0.101399</v>
      </c>
      <c r="F75">
        <v>0.12701999999999999</v>
      </c>
      <c r="G75">
        <v>0.104695</v>
      </c>
      <c r="H75">
        <v>0.10269</v>
      </c>
      <c r="I75">
        <v>0.101522</v>
      </c>
      <c r="J75">
        <v>0.101295</v>
      </c>
      <c r="K75">
        <v>9.9786E-2</v>
      </c>
      <c r="L75">
        <v>9.8207000000000003E-2</v>
      </c>
      <c r="M75">
        <v>9.6267000000000005E-2</v>
      </c>
      <c r="N75">
        <v>9.3977000000000005E-2</v>
      </c>
      <c r="O75">
        <v>9.2023999999999995E-2</v>
      </c>
      <c r="P75">
        <v>9.0323000000000001E-2</v>
      </c>
      <c r="Q75">
        <v>8.8786000000000004E-2</v>
      </c>
      <c r="R75">
        <v>8.7090000000000001E-2</v>
      </c>
      <c r="S75">
        <v>8.5486999999999994E-2</v>
      </c>
      <c r="T75">
        <v>8.3846000000000004E-2</v>
      </c>
      <c r="U75">
        <v>8.2101999999999994E-2</v>
      </c>
      <c r="V75">
        <v>8.0542000000000002E-2</v>
      </c>
      <c r="W75">
        <v>7.8272999999999995E-2</v>
      </c>
      <c r="X75">
        <v>7.6692999999999997E-2</v>
      </c>
      <c r="Y75">
        <v>7.5351000000000001E-2</v>
      </c>
      <c r="Z75">
        <v>7.4421000000000001E-2</v>
      </c>
      <c r="AA75">
        <v>7.3582999999999996E-2</v>
      </c>
      <c r="AB75">
        <v>7.2678000000000006E-2</v>
      </c>
      <c r="AC75">
        <v>7.1827000000000002E-2</v>
      </c>
      <c r="AD75">
        <v>7.0790000000000006E-2</v>
      </c>
      <c r="AE75" t="s">
        <v>1186</v>
      </c>
    </row>
    <row r="76" spans="1:31">
      <c r="A76" t="s">
        <v>1187</v>
      </c>
      <c r="B76" t="s">
        <v>1188</v>
      </c>
    </row>
    <row r="77" spans="1:31">
      <c r="A77" t="s">
        <v>1189</v>
      </c>
      <c r="B77" t="s">
        <v>1190</v>
      </c>
      <c r="C77" t="s">
        <v>1191</v>
      </c>
      <c r="D77" t="s">
        <v>1026</v>
      </c>
      <c r="E77">
        <v>4.4127169999999998</v>
      </c>
      <c r="F77">
        <v>4.3632559999999998</v>
      </c>
      <c r="G77">
        <v>4.5424470000000001</v>
      </c>
      <c r="H77">
        <v>4.4342740000000003</v>
      </c>
      <c r="I77">
        <v>4.3578440000000001</v>
      </c>
      <c r="J77">
        <v>4.3472160000000004</v>
      </c>
      <c r="K77">
        <v>4.3744630000000004</v>
      </c>
      <c r="L77">
        <v>4.3966469999999997</v>
      </c>
      <c r="M77">
        <v>4.4293060000000004</v>
      </c>
      <c r="N77">
        <v>4.4683669999999998</v>
      </c>
      <c r="O77">
        <v>4.514799</v>
      </c>
      <c r="P77">
        <v>4.5726370000000003</v>
      </c>
      <c r="Q77">
        <v>4.6181390000000002</v>
      </c>
      <c r="R77">
        <v>4.6651899999999999</v>
      </c>
      <c r="S77">
        <v>4.7431369999999999</v>
      </c>
      <c r="T77">
        <v>4.8126870000000004</v>
      </c>
      <c r="U77">
        <v>4.8890779999999996</v>
      </c>
      <c r="V77">
        <v>4.9785830000000004</v>
      </c>
      <c r="W77">
        <v>5.0618819999999998</v>
      </c>
      <c r="X77">
        <v>5.146407</v>
      </c>
      <c r="Y77">
        <v>5.2385109999999999</v>
      </c>
      <c r="Z77">
        <v>5.3314820000000003</v>
      </c>
      <c r="AA77">
        <v>5.4335290000000001</v>
      </c>
      <c r="AB77">
        <v>5.5239419999999999</v>
      </c>
      <c r="AC77">
        <v>5.5883089999999997</v>
      </c>
      <c r="AD77">
        <v>5.6771130000000003</v>
      </c>
      <c r="AE77" s="29">
        <v>0.01</v>
      </c>
    </row>
    <row r="78" spans="1:31">
      <c r="A78" t="s">
        <v>1051</v>
      </c>
      <c r="B78" t="s">
        <v>1192</v>
      </c>
      <c r="C78" t="s">
        <v>1193</v>
      </c>
      <c r="D78" t="s">
        <v>1026</v>
      </c>
      <c r="E78">
        <v>16.463058</v>
      </c>
      <c r="F78">
        <v>16.388361</v>
      </c>
      <c r="G78">
        <v>16.245439999999999</v>
      </c>
      <c r="H78">
        <v>16.049075999999999</v>
      </c>
      <c r="I78">
        <v>15.818044</v>
      </c>
      <c r="J78">
        <v>15.579480999999999</v>
      </c>
      <c r="K78">
        <v>15.350713000000001</v>
      </c>
      <c r="L78">
        <v>15.160145</v>
      </c>
      <c r="M78">
        <v>14.95941</v>
      </c>
      <c r="N78">
        <v>14.832905</v>
      </c>
      <c r="O78">
        <v>14.69575</v>
      </c>
      <c r="P78">
        <v>14.529889000000001</v>
      </c>
      <c r="Q78">
        <v>14.365157999999999</v>
      </c>
      <c r="R78">
        <v>14.227190999999999</v>
      </c>
      <c r="S78">
        <v>14.093845</v>
      </c>
      <c r="T78">
        <v>13.988489</v>
      </c>
      <c r="U78">
        <v>13.891425999999999</v>
      </c>
      <c r="V78">
        <v>13.771573999999999</v>
      </c>
      <c r="W78">
        <v>13.689218</v>
      </c>
      <c r="X78">
        <v>13.594232999999999</v>
      </c>
      <c r="Y78">
        <v>13.511969000000001</v>
      </c>
      <c r="Z78">
        <v>13.418295000000001</v>
      </c>
      <c r="AA78">
        <v>13.340790999999999</v>
      </c>
      <c r="AB78">
        <v>13.231429</v>
      </c>
      <c r="AC78">
        <v>13.119942</v>
      </c>
      <c r="AD78">
        <v>13.038264</v>
      </c>
      <c r="AE78" s="29">
        <v>-8.9999999999999993E-3</v>
      </c>
    </row>
    <row r="79" spans="1:31">
      <c r="A79" t="s">
        <v>1139</v>
      </c>
      <c r="B79" t="s">
        <v>1194</v>
      </c>
      <c r="C79" t="s">
        <v>1195</v>
      </c>
      <c r="D79" t="s">
        <v>1026</v>
      </c>
      <c r="E79">
        <v>3.9571000000000002E-2</v>
      </c>
      <c r="F79">
        <v>3.1597E-2</v>
      </c>
      <c r="G79">
        <v>2.9975000000000002E-2</v>
      </c>
      <c r="H79">
        <v>2.8060999999999999E-2</v>
      </c>
      <c r="I79">
        <v>2.5794000000000001E-2</v>
      </c>
      <c r="J79">
        <v>2.6779000000000001E-2</v>
      </c>
      <c r="K79">
        <v>2.2984999999999998E-2</v>
      </c>
      <c r="L79">
        <v>2.1014000000000001E-2</v>
      </c>
      <c r="M79">
        <v>1.9146E-2</v>
      </c>
      <c r="N79">
        <v>1.7756000000000001E-2</v>
      </c>
      <c r="O79">
        <v>1.5966000000000001E-2</v>
      </c>
      <c r="P79">
        <v>1.4460000000000001E-2</v>
      </c>
      <c r="Q79">
        <v>1.2975E-2</v>
      </c>
      <c r="R79">
        <v>1.1776999999999999E-2</v>
      </c>
      <c r="S79">
        <v>1.0739E-2</v>
      </c>
      <c r="T79">
        <v>9.9340000000000001E-3</v>
      </c>
      <c r="U79">
        <v>9.025E-3</v>
      </c>
      <c r="V79">
        <v>8.4950000000000008E-3</v>
      </c>
      <c r="W79">
        <v>7.9769999999999997E-3</v>
      </c>
      <c r="X79">
        <v>7.6210000000000002E-3</v>
      </c>
      <c r="Y79">
        <v>6.8999999999999999E-3</v>
      </c>
      <c r="Z79">
        <v>6.6400000000000001E-3</v>
      </c>
      <c r="AA79">
        <v>6.5799999999999999E-3</v>
      </c>
      <c r="AB79">
        <v>6.7739999999999996E-3</v>
      </c>
      <c r="AC79">
        <v>6.2760000000000003E-3</v>
      </c>
      <c r="AD79">
        <v>5.9779999999999998E-3</v>
      </c>
      <c r="AE79" s="29">
        <v>-7.2999999999999995E-2</v>
      </c>
    </row>
    <row r="80" spans="1:31">
      <c r="A80" t="s">
        <v>407</v>
      </c>
      <c r="B80" t="s">
        <v>1196</v>
      </c>
      <c r="C80" t="s">
        <v>1197</v>
      </c>
      <c r="D80" t="s">
        <v>1026</v>
      </c>
      <c r="E80">
        <v>3.5570930000000001</v>
      </c>
      <c r="F80">
        <v>3.6080269999999999</v>
      </c>
      <c r="G80">
        <v>3.6277689999999998</v>
      </c>
      <c r="H80">
        <v>3.6248770000000001</v>
      </c>
      <c r="I80">
        <v>3.6381960000000002</v>
      </c>
      <c r="J80">
        <v>3.6622569999999999</v>
      </c>
      <c r="K80">
        <v>3.6843370000000002</v>
      </c>
      <c r="L80">
        <v>3.7162549999999999</v>
      </c>
      <c r="M80">
        <v>3.7507220000000001</v>
      </c>
      <c r="N80">
        <v>3.7925309999999999</v>
      </c>
      <c r="O80">
        <v>3.8426870000000002</v>
      </c>
      <c r="P80">
        <v>3.8780209999999999</v>
      </c>
      <c r="Q80">
        <v>3.9167990000000001</v>
      </c>
      <c r="R80">
        <v>3.9539580000000001</v>
      </c>
      <c r="S80">
        <v>3.9896940000000001</v>
      </c>
      <c r="T80">
        <v>4.0258649999999996</v>
      </c>
      <c r="U80">
        <v>4.057531</v>
      </c>
      <c r="V80">
        <v>4.0922169999999998</v>
      </c>
      <c r="W80">
        <v>4.1282249999999996</v>
      </c>
      <c r="X80">
        <v>4.1631470000000004</v>
      </c>
      <c r="Y80">
        <v>4.1979309999999996</v>
      </c>
      <c r="Z80">
        <v>4.2289630000000002</v>
      </c>
      <c r="AA80">
        <v>4.2552199999999996</v>
      </c>
      <c r="AB80">
        <v>4.2813230000000004</v>
      </c>
      <c r="AC80">
        <v>4.303166</v>
      </c>
      <c r="AD80">
        <v>4.3267660000000001</v>
      </c>
      <c r="AE80" s="29">
        <v>8.0000000000000002E-3</v>
      </c>
    </row>
    <row r="81" spans="1:31">
      <c r="A81" t="s">
        <v>1054</v>
      </c>
      <c r="B81" t="s">
        <v>1198</v>
      </c>
      <c r="C81" t="s">
        <v>1199</v>
      </c>
      <c r="D81" t="s">
        <v>1026</v>
      </c>
      <c r="E81">
        <v>6.868E-3</v>
      </c>
      <c r="F81">
        <v>7.9380000000000006E-3</v>
      </c>
      <c r="G81">
        <v>7.9649999999999999E-3</v>
      </c>
      <c r="H81">
        <v>7.613E-3</v>
      </c>
      <c r="I81">
        <v>7.3340000000000002E-3</v>
      </c>
      <c r="J81">
        <v>7.6429999999999996E-3</v>
      </c>
      <c r="K81">
        <v>7.2100000000000003E-3</v>
      </c>
      <c r="L81">
        <v>7.0099999999999997E-3</v>
      </c>
      <c r="M81">
        <v>6.5979999999999997E-3</v>
      </c>
      <c r="N81">
        <v>6.5160000000000001E-3</v>
      </c>
      <c r="O81">
        <v>6.2360000000000002E-3</v>
      </c>
      <c r="P81">
        <v>6.1760000000000001E-3</v>
      </c>
      <c r="Q81">
        <v>6.0130000000000001E-3</v>
      </c>
      <c r="R81">
        <v>5.875E-3</v>
      </c>
      <c r="S81">
        <v>5.8339999999999998E-3</v>
      </c>
      <c r="T81">
        <v>5.7590000000000002E-3</v>
      </c>
      <c r="U81">
        <v>5.6210000000000001E-3</v>
      </c>
      <c r="V81">
        <v>5.5370000000000003E-3</v>
      </c>
      <c r="W81">
        <v>5.4409999999999997E-3</v>
      </c>
      <c r="X81">
        <v>5.3499999999999997E-3</v>
      </c>
      <c r="Y81">
        <v>5.2170000000000003E-3</v>
      </c>
      <c r="Z81">
        <v>5.1330000000000004E-3</v>
      </c>
      <c r="AA81">
        <v>5.0280000000000004E-3</v>
      </c>
      <c r="AB81">
        <v>4.9639999999999997E-3</v>
      </c>
      <c r="AC81">
        <v>4.921E-3</v>
      </c>
      <c r="AD81">
        <v>4.8979999999999996E-3</v>
      </c>
      <c r="AE81" s="29">
        <v>-1.2999999999999999E-2</v>
      </c>
    </row>
    <row r="82" spans="1:31">
      <c r="A82" t="s">
        <v>708</v>
      </c>
      <c r="B82" t="s">
        <v>1200</v>
      </c>
      <c r="C82" t="s">
        <v>1201</v>
      </c>
      <c r="D82" t="s">
        <v>1026</v>
      </c>
      <c r="E82">
        <v>8.6468819999999997</v>
      </c>
      <c r="F82">
        <v>8.7887880000000003</v>
      </c>
      <c r="G82">
        <v>8.7782789999999995</v>
      </c>
      <c r="H82">
        <v>8.7369610000000009</v>
      </c>
      <c r="I82">
        <v>8.7106779999999997</v>
      </c>
      <c r="J82">
        <v>8.712256</v>
      </c>
      <c r="K82">
        <v>8.6782179999999993</v>
      </c>
      <c r="L82">
        <v>8.6545959999999997</v>
      </c>
      <c r="M82">
        <v>8.6077619999999992</v>
      </c>
      <c r="N82">
        <v>8.5719969999999996</v>
      </c>
      <c r="O82">
        <v>8.54481</v>
      </c>
      <c r="P82">
        <v>8.5154239999999994</v>
      </c>
      <c r="Q82">
        <v>8.4905349999999995</v>
      </c>
      <c r="R82">
        <v>8.4647140000000007</v>
      </c>
      <c r="S82">
        <v>8.4406289999999995</v>
      </c>
      <c r="T82">
        <v>8.4205070000000006</v>
      </c>
      <c r="U82">
        <v>8.397062</v>
      </c>
      <c r="V82">
        <v>8.3728750000000005</v>
      </c>
      <c r="W82">
        <v>8.3468669999999996</v>
      </c>
      <c r="X82">
        <v>8.324783</v>
      </c>
      <c r="Y82">
        <v>8.3139590000000005</v>
      </c>
      <c r="Z82">
        <v>8.3082460000000005</v>
      </c>
      <c r="AA82">
        <v>8.3066180000000003</v>
      </c>
      <c r="AB82">
        <v>8.2938220000000005</v>
      </c>
      <c r="AC82">
        <v>8.2784589999999998</v>
      </c>
      <c r="AD82">
        <v>8.2622619999999998</v>
      </c>
      <c r="AE82" s="29">
        <v>-2E-3</v>
      </c>
    </row>
    <row r="83" spans="1:31">
      <c r="A83" t="s">
        <v>706</v>
      </c>
      <c r="B83" t="s">
        <v>1202</v>
      </c>
      <c r="C83" t="s">
        <v>1203</v>
      </c>
      <c r="D83" t="s">
        <v>1026</v>
      </c>
      <c r="E83">
        <v>0.59815700000000005</v>
      </c>
      <c r="F83">
        <v>0.57871700000000004</v>
      </c>
      <c r="G83">
        <v>0.58793499999999999</v>
      </c>
      <c r="H83">
        <v>0.60834200000000005</v>
      </c>
      <c r="I83">
        <v>0.61244100000000001</v>
      </c>
      <c r="J83">
        <v>0.61937699999999996</v>
      </c>
      <c r="K83">
        <v>0.620618</v>
      </c>
      <c r="L83">
        <v>0.62841499999999995</v>
      </c>
      <c r="M83">
        <v>0.63718600000000003</v>
      </c>
      <c r="N83">
        <v>0.64672799999999997</v>
      </c>
      <c r="O83">
        <v>0.65454100000000004</v>
      </c>
      <c r="P83">
        <v>0.66222099999999995</v>
      </c>
      <c r="Q83">
        <v>0.66777399999999998</v>
      </c>
      <c r="R83">
        <v>0.67327700000000001</v>
      </c>
      <c r="S83">
        <v>0.67829799999999996</v>
      </c>
      <c r="T83">
        <v>0.68212700000000004</v>
      </c>
      <c r="U83">
        <v>0.68528299999999998</v>
      </c>
      <c r="V83">
        <v>0.69133800000000001</v>
      </c>
      <c r="W83">
        <v>0.69744799999999996</v>
      </c>
      <c r="X83">
        <v>0.70310799999999996</v>
      </c>
      <c r="Y83">
        <v>0.70962700000000001</v>
      </c>
      <c r="Z83">
        <v>0.71608799999999995</v>
      </c>
      <c r="AA83">
        <v>0.72213400000000005</v>
      </c>
      <c r="AB83">
        <v>0.72778500000000002</v>
      </c>
      <c r="AC83">
        <v>0.73395699999999997</v>
      </c>
      <c r="AD83">
        <v>0.74077499999999996</v>
      </c>
      <c r="AE83" s="29">
        <v>8.9999999999999993E-3</v>
      </c>
    </row>
    <row r="84" spans="1:31">
      <c r="A84" t="s">
        <v>1088</v>
      </c>
      <c r="B84" t="s">
        <v>1204</v>
      </c>
      <c r="C84" t="s">
        <v>1205</v>
      </c>
      <c r="D84" t="s">
        <v>1026</v>
      </c>
      <c r="E84">
        <v>0.41293400000000002</v>
      </c>
      <c r="F84">
        <v>0.33813799999999999</v>
      </c>
      <c r="G84">
        <v>0.34820000000000001</v>
      </c>
      <c r="H84">
        <v>0.55000000000000004</v>
      </c>
      <c r="I84">
        <v>0.55000000000000004</v>
      </c>
      <c r="J84">
        <v>0.55000000000000004</v>
      </c>
      <c r="K84">
        <v>0.55000000000000004</v>
      </c>
      <c r="L84">
        <v>0.55000000000000004</v>
      </c>
      <c r="M84">
        <v>0.55000000000000004</v>
      </c>
      <c r="N84">
        <v>0.55000000000000004</v>
      </c>
      <c r="O84">
        <v>0.55000000000000004</v>
      </c>
      <c r="P84">
        <v>0.55000000000000004</v>
      </c>
      <c r="Q84">
        <v>0.55000000000000004</v>
      </c>
      <c r="R84">
        <v>0.55000000000000004</v>
      </c>
      <c r="S84">
        <v>0.55000000000000004</v>
      </c>
      <c r="T84">
        <v>0.55000000000000004</v>
      </c>
      <c r="U84">
        <v>0.55000000000000004</v>
      </c>
      <c r="V84">
        <v>0.55000000000000004</v>
      </c>
      <c r="W84">
        <v>0.55000000000000004</v>
      </c>
      <c r="X84">
        <v>0.55000000000000004</v>
      </c>
      <c r="Y84">
        <v>0.55000000000000004</v>
      </c>
      <c r="Z84">
        <v>0.55000000000000004</v>
      </c>
      <c r="AA84">
        <v>0.55000000000000004</v>
      </c>
      <c r="AB84">
        <v>0.55000000000000004</v>
      </c>
      <c r="AC84">
        <v>0.55000000000000004</v>
      </c>
      <c r="AD84">
        <v>0.55000000000000004</v>
      </c>
      <c r="AE84" s="29">
        <v>1.2E-2</v>
      </c>
    </row>
    <row r="85" spans="1:31">
      <c r="A85" t="s">
        <v>1091</v>
      </c>
      <c r="B85" t="s">
        <v>1206</v>
      </c>
      <c r="C85" t="s">
        <v>1207</v>
      </c>
      <c r="D85" t="s">
        <v>1026</v>
      </c>
      <c r="E85">
        <v>3.1799360000000001</v>
      </c>
      <c r="F85">
        <v>3.1912099999999999</v>
      </c>
      <c r="G85">
        <v>3.1677040000000001</v>
      </c>
      <c r="H85">
        <v>3.26728</v>
      </c>
      <c r="I85">
        <v>3.2875909999999999</v>
      </c>
      <c r="J85">
        <v>3.3165529999999999</v>
      </c>
      <c r="K85">
        <v>3.3074119999999998</v>
      </c>
      <c r="L85">
        <v>3.3359000000000001</v>
      </c>
      <c r="M85">
        <v>3.352306</v>
      </c>
      <c r="N85">
        <v>3.3682620000000001</v>
      </c>
      <c r="O85">
        <v>3.3735140000000001</v>
      </c>
      <c r="P85">
        <v>3.3839600000000001</v>
      </c>
      <c r="Q85">
        <v>3.4044989999999999</v>
      </c>
      <c r="R85">
        <v>3.4114209999999998</v>
      </c>
      <c r="S85">
        <v>3.418971</v>
      </c>
      <c r="T85">
        <v>3.43832</v>
      </c>
      <c r="U85">
        <v>3.4491079999999998</v>
      </c>
      <c r="V85">
        <v>3.457932</v>
      </c>
      <c r="W85">
        <v>3.4672000000000001</v>
      </c>
      <c r="X85">
        <v>3.4700639999999998</v>
      </c>
      <c r="Y85">
        <v>3.4767009999999998</v>
      </c>
      <c r="Z85">
        <v>3.4616950000000002</v>
      </c>
      <c r="AA85">
        <v>3.4826130000000002</v>
      </c>
      <c r="AB85">
        <v>3.4725920000000001</v>
      </c>
      <c r="AC85">
        <v>3.4825900000000001</v>
      </c>
      <c r="AD85">
        <v>3.4688500000000002</v>
      </c>
      <c r="AE85" s="29">
        <v>3.0000000000000001E-3</v>
      </c>
    </row>
    <row r="86" spans="1:31">
      <c r="A86" t="s">
        <v>1029</v>
      </c>
      <c r="B86" t="s">
        <v>1208</v>
      </c>
      <c r="C86" t="s">
        <v>1209</v>
      </c>
      <c r="D86" t="s">
        <v>1026</v>
      </c>
      <c r="E86">
        <v>37.277641000000003</v>
      </c>
      <c r="F86">
        <v>37.264434999999999</v>
      </c>
      <c r="G86">
        <v>37.30574</v>
      </c>
      <c r="H86">
        <v>37.278422999999997</v>
      </c>
      <c r="I86">
        <v>36.982128000000003</v>
      </c>
      <c r="J86">
        <v>36.794784999999997</v>
      </c>
      <c r="K86">
        <v>36.572968000000003</v>
      </c>
      <c r="L86">
        <v>36.448967000000003</v>
      </c>
      <c r="M86">
        <v>36.293292999999998</v>
      </c>
      <c r="N86">
        <v>36.237304999999999</v>
      </c>
      <c r="O86">
        <v>36.182335000000002</v>
      </c>
      <c r="P86">
        <v>36.098323999999998</v>
      </c>
      <c r="Q86">
        <v>36.018917000000002</v>
      </c>
      <c r="R86">
        <v>35.951622</v>
      </c>
      <c r="S86">
        <v>35.920409999999997</v>
      </c>
      <c r="T86">
        <v>35.923752</v>
      </c>
      <c r="U86">
        <v>35.925109999999997</v>
      </c>
      <c r="V86">
        <v>35.920054999999998</v>
      </c>
      <c r="W86">
        <v>35.946280999999999</v>
      </c>
      <c r="X86">
        <v>35.957087999999999</v>
      </c>
      <c r="Y86">
        <v>36.003914000000002</v>
      </c>
      <c r="Z86">
        <v>36.019905000000001</v>
      </c>
      <c r="AA86">
        <v>36.095931999999998</v>
      </c>
      <c r="AB86">
        <v>36.085853999999998</v>
      </c>
      <c r="AC86">
        <v>36.061340000000001</v>
      </c>
      <c r="AD86">
        <v>36.068928</v>
      </c>
      <c r="AE86" s="29">
        <v>-1E-3</v>
      </c>
    </row>
    <row r="87" spans="1:31">
      <c r="A87" t="s">
        <v>402</v>
      </c>
      <c r="B87" t="s">
        <v>1210</v>
      </c>
      <c r="C87" t="s">
        <v>1211</v>
      </c>
      <c r="D87" t="s">
        <v>1026</v>
      </c>
      <c r="E87">
        <v>16.543232</v>
      </c>
      <c r="F87">
        <v>16.212402000000001</v>
      </c>
      <c r="G87">
        <v>16.242493</v>
      </c>
      <c r="H87">
        <v>16.224748999999999</v>
      </c>
      <c r="I87">
        <v>16.143256999999998</v>
      </c>
      <c r="J87">
        <v>16.054417000000001</v>
      </c>
      <c r="K87">
        <v>16.004950000000001</v>
      </c>
      <c r="L87">
        <v>15.966595</v>
      </c>
      <c r="M87">
        <v>15.909041999999999</v>
      </c>
      <c r="N87">
        <v>15.88644</v>
      </c>
      <c r="O87">
        <v>15.867111</v>
      </c>
      <c r="P87">
        <v>15.843313999999999</v>
      </c>
      <c r="Q87">
        <v>15.797744</v>
      </c>
      <c r="R87">
        <v>15.773771</v>
      </c>
      <c r="S87">
        <v>15.756421</v>
      </c>
      <c r="T87">
        <v>15.762726000000001</v>
      </c>
      <c r="U87">
        <v>15.77496</v>
      </c>
      <c r="V87">
        <v>15.824083</v>
      </c>
      <c r="W87">
        <v>15.881479000000001</v>
      </c>
      <c r="X87">
        <v>15.93709</v>
      </c>
      <c r="Y87">
        <v>16.003533999999998</v>
      </c>
      <c r="Z87">
        <v>16.050909000000001</v>
      </c>
      <c r="AA87">
        <v>16.110600999999999</v>
      </c>
      <c r="AB87">
        <v>16.152266000000001</v>
      </c>
      <c r="AC87">
        <v>16.182772</v>
      </c>
      <c r="AD87">
        <v>16.247416999999999</v>
      </c>
      <c r="AE87" s="29">
        <v>-1E-3</v>
      </c>
    </row>
    <row r="88" spans="1:31">
      <c r="A88" t="s">
        <v>1098</v>
      </c>
      <c r="B88" t="s">
        <v>1212</v>
      </c>
      <c r="C88" t="s">
        <v>1213</v>
      </c>
      <c r="D88" t="s">
        <v>1026</v>
      </c>
      <c r="E88">
        <v>2.1362390000000002</v>
      </c>
      <c r="F88">
        <v>2.128485</v>
      </c>
      <c r="G88">
        <v>2.1603400000000001</v>
      </c>
      <c r="H88">
        <v>2.165232</v>
      </c>
      <c r="I88">
        <v>2.162156</v>
      </c>
      <c r="J88">
        <v>2.203182</v>
      </c>
      <c r="K88">
        <v>2.2643529999999998</v>
      </c>
      <c r="L88">
        <v>2.334959</v>
      </c>
      <c r="M88">
        <v>2.3952339999999999</v>
      </c>
      <c r="N88">
        <v>2.4525809999999999</v>
      </c>
      <c r="O88">
        <v>2.473735</v>
      </c>
      <c r="P88">
        <v>2.4826640000000002</v>
      </c>
      <c r="Q88">
        <v>2.4927549999999998</v>
      </c>
      <c r="R88">
        <v>2.5068679999999999</v>
      </c>
      <c r="S88">
        <v>2.5246620000000002</v>
      </c>
      <c r="T88">
        <v>2.5674649999999999</v>
      </c>
      <c r="U88">
        <v>2.6017749999999999</v>
      </c>
      <c r="V88">
        <v>2.6305519999999998</v>
      </c>
      <c r="W88">
        <v>2.644943</v>
      </c>
      <c r="X88">
        <v>2.647805</v>
      </c>
      <c r="Y88">
        <v>2.6459549999999998</v>
      </c>
      <c r="Z88">
        <v>2.6564239999999999</v>
      </c>
      <c r="AA88">
        <v>2.673549</v>
      </c>
      <c r="AB88">
        <v>2.6894960000000001</v>
      </c>
      <c r="AC88">
        <v>2.689622</v>
      </c>
      <c r="AD88">
        <v>2.6848770000000002</v>
      </c>
      <c r="AE88" s="29">
        <v>8.9999999999999993E-3</v>
      </c>
    </row>
    <row r="89" spans="1:31">
      <c r="A89" t="s">
        <v>1155</v>
      </c>
      <c r="B89" t="s">
        <v>1214</v>
      </c>
      <c r="C89" t="s">
        <v>1215</v>
      </c>
      <c r="D89" t="s">
        <v>1026</v>
      </c>
      <c r="E89">
        <v>0.59070999999999996</v>
      </c>
      <c r="F89">
        <v>0.58992100000000003</v>
      </c>
      <c r="G89">
        <v>0.67366300000000001</v>
      </c>
      <c r="H89">
        <v>0.72236</v>
      </c>
      <c r="I89">
        <v>0.77013200000000004</v>
      </c>
      <c r="J89">
        <v>0.91109700000000005</v>
      </c>
      <c r="K89">
        <v>0.97536999999999996</v>
      </c>
      <c r="L89">
        <v>1.036748</v>
      </c>
      <c r="M89">
        <v>1.0828169999999999</v>
      </c>
      <c r="N89">
        <v>1.1590130000000001</v>
      </c>
      <c r="O89">
        <v>1.2125790000000001</v>
      </c>
      <c r="P89">
        <v>1.254067</v>
      </c>
      <c r="Q89">
        <v>1.275981</v>
      </c>
      <c r="R89">
        <v>1.2974060000000001</v>
      </c>
      <c r="S89">
        <v>1.3195190000000001</v>
      </c>
      <c r="T89">
        <v>1.3404</v>
      </c>
      <c r="U89">
        <v>1.3632839999999999</v>
      </c>
      <c r="V89">
        <v>1.38506</v>
      </c>
      <c r="W89">
        <v>1.406836</v>
      </c>
      <c r="X89">
        <v>1.4313629999999999</v>
      </c>
      <c r="Y89">
        <v>1.450388</v>
      </c>
      <c r="Z89">
        <v>1.472164</v>
      </c>
      <c r="AA89">
        <v>1.49394</v>
      </c>
      <c r="AB89">
        <v>1.5075780000000001</v>
      </c>
      <c r="AC89">
        <v>1.5048280000000001</v>
      </c>
      <c r="AD89">
        <v>1.5048280000000001</v>
      </c>
      <c r="AE89" s="29">
        <v>3.7999999999999999E-2</v>
      </c>
    </row>
    <row r="90" spans="1:31">
      <c r="A90" t="s">
        <v>1152</v>
      </c>
      <c r="B90" t="s">
        <v>1216</v>
      </c>
      <c r="C90" t="s">
        <v>1217</v>
      </c>
      <c r="D90" t="s">
        <v>1026</v>
      </c>
      <c r="E90">
        <v>0.73460199999999998</v>
      </c>
      <c r="F90">
        <v>0.68125599999999997</v>
      </c>
      <c r="G90">
        <v>0.68428699999999998</v>
      </c>
      <c r="H90">
        <v>0.67398999999999998</v>
      </c>
      <c r="I90">
        <v>0.68341700000000005</v>
      </c>
      <c r="J90">
        <v>0.71255500000000005</v>
      </c>
      <c r="K90">
        <v>0.732711</v>
      </c>
      <c r="L90">
        <v>0.74484399999999995</v>
      </c>
      <c r="M90">
        <v>0.74981500000000001</v>
      </c>
      <c r="N90">
        <v>0.75792099999999996</v>
      </c>
      <c r="O90">
        <v>0.77047100000000002</v>
      </c>
      <c r="P90">
        <v>0.79358899999999999</v>
      </c>
      <c r="Q90">
        <v>0.82120899999999997</v>
      </c>
      <c r="R90">
        <v>0.845468</v>
      </c>
      <c r="S90">
        <v>0.87215399999999998</v>
      </c>
      <c r="T90">
        <v>0.89066100000000004</v>
      </c>
      <c r="U90">
        <v>0.90670799999999996</v>
      </c>
      <c r="V90">
        <v>0.92474500000000004</v>
      </c>
      <c r="W90">
        <v>0.94375699999999996</v>
      </c>
      <c r="X90">
        <v>0.95782100000000003</v>
      </c>
      <c r="Y90">
        <v>0.96594800000000003</v>
      </c>
      <c r="Z90">
        <v>0.97511300000000001</v>
      </c>
      <c r="AA90">
        <v>0.98419199999999996</v>
      </c>
      <c r="AB90">
        <v>0.99280000000000002</v>
      </c>
      <c r="AC90">
        <v>0.99604700000000002</v>
      </c>
      <c r="AD90">
        <v>1.0015480000000001</v>
      </c>
      <c r="AE90" s="29">
        <v>1.2E-2</v>
      </c>
    </row>
    <row r="91" spans="1:31">
      <c r="A91" t="s">
        <v>1101</v>
      </c>
      <c r="B91" t="s">
        <v>1218</v>
      </c>
      <c r="C91" t="s">
        <v>1219</v>
      </c>
      <c r="D91" t="s">
        <v>1026</v>
      </c>
      <c r="E91">
        <v>20.004781999999999</v>
      </c>
      <c r="F91">
        <v>19.612064</v>
      </c>
      <c r="G91">
        <v>19.760781999999999</v>
      </c>
      <c r="H91">
        <v>19.786331000000001</v>
      </c>
      <c r="I91">
        <v>19.758963000000001</v>
      </c>
      <c r="J91">
        <v>19.881250000000001</v>
      </c>
      <c r="K91">
        <v>19.977385000000002</v>
      </c>
      <c r="L91">
        <v>20.083144999999998</v>
      </c>
      <c r="M91">
        <v>20.136907999999998</v>
      </c>
      <c r="N91">
        <v>20.255955</v>
      </c>
      <c r="O91">
        <v>20.323896000000001</v>
      </c>
      <c r="P91">
        <v>20.373633999999999</v>
      </c>
      <c r="Q91">
        <v>20.387688000000001</v>
      </c>
      <c r="R91">
        <v>20.423514999999998</v>
      </c>
      <c r="S91">
        <v>20.472754999999999</v>
      </c>
      <c r="T91">
        <v>20.561253000000001</v>
      </c>
      <c r="U91">
        <v>20.646725</v>
      </c>
      <c r="V91">
        <v>20.764441000000001</v>
      </c>
      <c r="W91">
        <v>20.877016000000001</v>
      </c>
      <c r="X91">
        <v>20.974077000000001</v>
      </c>
      <c r="Y91">
        <v>21.065825</v>
      </c>
      <c r="Z91">
        <v>21.154610000000002</v>
      </c>
      <c r="AA91">
        <v>21.262283</v>
      </c>
      <c r="AB91">
        <v>21.342137999999998</v>
      </c>
      <c r="AC91">
        <v>21.373267999999999</v>
      </c>
      <c r="AD91">
        <v>21.438670999999999</v>
      </c>
      <c r="AE91" s="29">
        <v>3.0000000000000001E-3</v>
      </c>
    </row>
    <row r="92" spans="1:31">
      <c r="A92" t="s">
        <v>1104</v>
      </c>
      <c r="B92" t="s">
        <v>1220</v>
      </c>
      <c r="C92" t="s">
        <v>1221</v>
      </c>
      <c r="D92" t="s">
        <v>1026</v>
      </c>
      <c r="E92">
        <v>0.418161</v>
      </c>
      <c r="F92">
        <v>0.437662</v>
      </c>
      <c r="G92">
        <v>0.44602999999999998</v>
      </c>
      <c r="H92">
        <v>0.43068499999999998</v>
      </c>
      <c r="I92">
        <v>0.41941200000000001</v>
      </c>
      <c r="J92">
        <v>0.41326000000000002</v>
      </c>
      <c r="K92">
        <v>0.40547800000000001</v>
      </c>
      <c r="L92">
        <v>0.39990500000000001</v>
      </c>
      <c r="M92">
        <v>0.39374999999999999</v>
      </c>
      <c r="N92">
        <v>0.38364999999999999</v>
      </c>
      <c r="O92">
        <v>0.37529699999999999</v>
      </c>
      <c r="P92">
        <v>0.36475999999999997</v>
      </c>
      <c r="Q92">
        <v>0.35550599999999999</v>
      </c>
      <c r="R92">
        <v>0.34536899999999998</v>
      </c>
      <c r="S92">
        <v>0.33481</v>
      </c>
      <c r="T92">
        <v>0.326546</v>
      </c>
      <c r="U92">
        <v>0.31912099999999999</v>
      </c>
      <c r="V92">
        <v>0.311913</v>
      </c>
      <c r="W92">
        <v>0.30402499999999999</v>
      </c>
      <c r="X92">
        <v>0.29624499999999998</v>
      </c>
      <c r="Y92">
        <v>0.29039100000000001</v>
      </c>
      <c r="Z92">
        <v>0.283607</v>
      </c>
      <c r="AA92">
        <v>0.27760400000000002</v>
      </c>
      <c r="AB92">
        <v>0.27125300000000002</v>
      </c>
      <c r="AC92">
        <v>0.26358100000000001</v>
      </c>
      <c r="AD92">
        <v>0.25716800000000001</v>
      </c>
      <c r="AE92" s="29">
        <v>-1.9E-2</v>
      </c>
    </row>
    <row r="93" spans="1:31">
      <c r="A93" t="s">
        <v>1222</v>
      </c>
      <c r="B93" t="s">
        <v>1223</v>
      </c>
      <c r="C93" t="s">
        <v>1224</v>
      </c>
      <c r="D93" t="s">
        <v>1026</v>
      </c>
      <c r="E93">
        <v>0.41237000000000001</v>
      </c>
      <c r="F93">
        <v>0.38197199999999998</v>
      </c>
      <c r="G93">
        <v>0.381133</v>
      </c>
      <c r="H93">
        <v>0.37794100000000003</v>
      </c>
      <c r="I93">
        <v>0.37442900000000001</v>
      </c>
      <c r="J93">
        <v>0.37161300000000003</v>
      </c>
      <c r="K93">
        <v>0.36757699999999999</v>
      </c>
      <c r="L93">
        <v>0.36896099999999998</v>
      </c>
      <c r="M93">
        <v>0.36922199999999999</v>
      </c>
      <c r="N93">
        <v>0.36810700000000002</v>
      </c>
      <c r="O93">
        <v>0.36646200000000001</v>
      </c>
      <c r="P93">
        <v>0.36358800000000002</v>
      </c>
      <c r="Q93">
        <v>0.3599</v>
      </c>
      <c r="R93">
        <v>0.35564099999999998</v>
      </c>
      <c r="S93">
        <v>0.35113299999999997</v>
      </c>
      <c r="T93">
        <v>0.34672900000000001</v>
      </c>
      <c r="U93">
        <v>0.34247</v>
      </c>
      <c r="V93">
        <v>0.33804699999999999</v>
      </c>
      <c r="W93">
        <v>0.333536</v>
      </c>
      <c r="X93">
        <v>0.32915499999999998</v>
      </c>
      <c r="Y93">
        <v>0.32537500000000003</v>
      </c>
      <c r="Z93">
        <v>0.32183499999999998</v>
      </c>
      <c r="AA93">
        <v>0.31841999999999998</v>
      </c>
      <c r="AB93">
        <v>0.31495800000000002</v>
      </c>
      <c r="AC93">
        <v>0.31134699999999998</v>
      </c>
      <c r="AD93">
        <v>0.30795699999999998</v>
      </c>
      <c r="AE93" s="29">
        <v>-1.2E-2</v>
      </c>
    </row>
    <row r="94" spans="1:31">
      <c r="A94" t="s">
        <v>1110</v>
      </c>
      <c r="B94" t="s">
        <v>1225</v>
      </c>
      <c r="C94" t="s">
        <v>1226</v>
      </c>
      <c r="D94" t="s">
        <v>1026</v>
      </c>
      <c r="E94">
        <v>-3.0896E-2</v>
      </c>
      <c r="F94">
        <v>-3.5414000000000001E-2</v>
      </c>
      <c r="G94">
        <v>-2.5403999999999999E-2</v>
      </c>
      <c r="H94">
        <v>-2.5582000000000001E-2</v>
      </c>
      <c r="I94">
        <v>-2.5190000000000001E-2</v>
      </c>
      <c r="J94">
        <v>-2.4858000000000002E-2</v>
      </c>
      <c r="K94">
        <v>-2.4549000000000001E-2</v>
      </c>
      <c r="L94">
        <v>-2.4170000000000001E-2</v>
      </c>
      <c r="M94">
        <v>-2.3817999999999999E-2</v>
      </c>
      <c r="N94">
        <v>-2.3467999999999999E-2</v>
      </c>
      <c r="O94">
        <v>-2.3053000000000001E-2</v>
      </c>
      <c r="P94">
        <v>-2.2494E-2</v>
      </c>
      <c r="Q94">
        <v>-2.1995000000000001E-2</v>
      </c>
      <c r="R94">
        <v>-2.1444000000000001E-2</v>
      </c>
      <c r="S94">
        <v>-2.0864000000000001E-2</v>
      </c>
      <c r="T94">
        <v>-2.0423E-2</v>
      </c>
      <c r="U94">
        <v>-2.0029999999999999E-2</v>
      </c>
      <c r="V94">
        <v>-1.9643999999999998E-2</v>
      </c>
      <c r="W94">
        <v>-1.9212E-2</v>
      </c>
      <c r="X94">
        <v>-1.8783000000000001E-2</v>
      </c>
      <c r="Y94">
        <v>-1.8388000000000002E-2</v>
      </c>
      <c r="Z94">
        <v>-1.8088E-2</v>
      </c>
      <c r="AA94">
        <v>-1.7673999999999999E-2</v>
      </c>
      <c r="AB94">
        <v>-1.7364999999999998E-2</v>
      </c>
      <c r="AC94">
        <v>-1.6993000000000001E-2</v>
      </c>
      <c r="AD94">
        <v>-1.6633999999999999E-2</v>
      </c>
      <c r="AE94" s="29">
        <v>-2.4E-2</v>
      </c>
    </row>
    <row r="95" spans="1:31">
      <c r="A95" t="s">
        <v>1113</v>
      </c>
      <c r="B95" t="s">
        <v>1227</v>
      </c>
      <c r="C95" t="s">
        <v>1228</v>
      </c>
      <c r="D95" t="s">
        <v>1026</v>
      </c>
      <c r="E95">
        <v>0.79963499999999998</v>
      </c>
      <c r="F95">
        <v>0.78422000000000003</v>
      </c>
      <c r="G95">
        <v>0.801759</v>
      </c>
      <c r="H95">
        <v>0.78304399999999996</v>
      </c>
      <c r="I95">
        <v>0.76865000000000006</v>
      </c>
      <c r="J95">
        <v>0.760015</v>
      </c>
      <c r="K95">
        <v>0.748506</v>
      </c>
      <c r="L95">
        <v>0.74469600000000002</v>
      </c>
      <c r="M95">
        <v>0.73915399999999998</v>
      </c>
      <c r="N95">
        <v>0.72828899999999996</v>
      </c>
      <c r="O95">
        <v>0.71870599999999996</v>
      </c>
      <c r="P95">
        <v>0.70585299999999995</v>
      </c>
      <c r="Q95">
        <v>0.69341200000000003</v>
      </c>
      <c r="R95">
        <v>0.679566</v>
      </c>
      <c r="S95">
        <v>0.66507899999999998</v>
      </c>
      <c r="T95">
        <v>0.65285199999999999</v>
      </c>
      <c r="U95">
        <v>0.64156199999999997</v>
      </c>
      <c r="V95">
        <v>0.63031599999999999</v>
      </c>
      <c r="W95">
        <v>0.61834900000000004</v>
      </c>
      <c r="X95">
        <v>0.60661699999999996</v>
      </c>
      <c r="Y95">
        <v>0.59737799999999996</v>
      </c>
      <c r="Z95">
        <v>0.58735400000000004</v>
      </c>
      <c r="AA95">
        <v>0.57835099999999995</v>
      </c>
      <c r="AB95">
        <v>0.56884599999999996</v>
      </c>
      <c r="AC95">
        <v>0.55793599999999999</v>
      </c>
      <c r="AD95">
        <v>0.54849099999999995</v>
      </c>
      <c r="AE95" s="29">
        <v>-1.4999999999999999E-2</v>
      </c>
    </row>
    <row r="96" spans="1:31">
      <c r="A96" t="s">
        <v>1116</v>
      </c>
      <c r="B96" t="s">
        <v>1229</v>
      </c>
      <c r="C96" t="s">
        <v>1230</v>
      </c>
      <c r="D96" t="s">
        <v>1026</v>
      </c>
      <c r="E96">
        <v>0.90891699999999997</v>
      </c>
      <c r="F96">
        <v>0.92460600000000004</v>
      </c>
      <c r="G96">
        <v>0.93709799999999999</v>
      </c>
      <c r="H96">
        <v>0.94168600000000002</v>
      </c>
      <c r="I96">
        <v>0.93855999999999995</v>
      </c>
      <c r="J96">
        <v>0.940195</v>
      </c>
      <c r="K96">
        <v>0.93708499999999995</v>
      </c>
      <c r="L96">
        <v>0.93595899999999999</v>
      </c>
      <c r="M96">
        <v>0.93459099999999995</v>
      </c>
      <c r="N96">
        <v>0.93672299999999997</v>
      </c>
      <c r="O96">
        <v>0.93835000000000002</v>
      </c>
      <c r="P96">
        <v>0.94456799999999996</v>
      </c>
      <c r="Q96">
        <v>0.94416800000000001</v>
      </c>
      <c r="R96">
        <v>0.94495200000000001</v>
      </c>
      <c r="S96">
        <v>0.94594599999999995</v>
      </c>
      <c r="T96">
        <v>0.94855500000000004</v>
      </c>
      <c r="U96">
        <v>0.95130800000000004</v>
      </c>
      <c r="V96">
        <v>0.961144</v>
      </c>
      <c r="W96">
        <v>0.96505399999999997</v>
      </c>
      <c r="X96">
        <v>0.96772100000000005</v>
      </c>
      <c r="Y96">
        <v>0.96853400000000001</v>
      </c>
      <c r="Z96">
        <v>0.96856500000000001</v>
      </c>
      <c r="AA96">
        <v>0.97285699999999997</v>
      </c>
      <c r="AB96">
        <v>0.97891799999999995</v>
      </c>
      <c r="AC96">
        <v>0.981626</v>
      </c>
      <c r="AD96">
        <v>0.98605500000000001</v>
      </c>
      <c r="AE96" s="29">
        <v>3.0000000000000001E-3</v>
      </c>
    </row>
    <row r="97" spans="1:31">
      <c r="A97" t="s">
        <v>1034</v>
      </c>
      <c r="B97" t="s">
        <v>1231</v>
      </c>
      <c r="C97" t="s">
        <v>1232</v>
      </c>
      <c r="D97" t="s">
        <v>1026</v>
      </c>
      <c r="E97">
        <v>2.013058</v>
      </c>
      <c r="F97">
        <v>2.093683</v>
      </c>
      <c r="G97">
        <v>2.0475310000000002</v>
      </c>
      <c r="H97">
        <v>2.0255139999999998</v>
      </c>
      <c r="I97">
        <v>2.0159600000000002</v>
      </c>
      <c r="J97">
        <v>1.98132</v>
      </c>
      <c r="K97">
        <v>1.942774</v>
      </c>
      <c r="L97">
        <v>1.917416</v>
      </c>
      <c r="M97">
        <v>1.9034409999999999</v>
      </c>
      <c r="N97">
        <v>1.9014260000000001</v>
      </c>
      <c r="O97">
        <v>1.9020349999999999</v>
      </c>
      <c r="P97">
        <v>1.9086959999999999</v>
      </c>
      <c r="Q97">
        <v>1.914938</v>
      </c>
      <c r="R97">
        <v>1.9336599999999999</v>
      </c>
      <c r="S97">
        <v>1.9540900000000001</v>
      </c>
      <c r="T97">
        <v>1.9705889999999999</v>
      </c>
      <c r="U97">
        <v>1.971671</v>
      </c>
      <c r="V97">
        <v>1.978809</v>
      </c>
      <c r="W97">
        <v>1.9825660000000001</v>
      </c>
      <c r="X97">
        <v>1.991679</v>
      </c>
      <c r="Y97">
        <v>2.0128910000000002</v>
      </c>
      <c r="Z97">
        <v>2.0324339999999999</v>
      </c>
      <c r="AA97">
        <v>2.0551560000000002</v>
      </c>
      <c r="AB97">
        <v>2.0761270000000001</v>
      </c>
      <c r="AC97">
        <v>2.1023939999999999</v>
      </c>
      <c r="AD97">
        <v>2.1270449999999999</v>
      </c>
      <c r="AE97" s="29">
        <v>2E-3</v>
      </c>
    </row>
    <row r="98" spans="1:31">
      <c r="A98" t="s">
        <v>558</v>
      </c>
      <c r="B98" t="s">
        <v>1233</v>
      </c>
      <c r="C98" t="s">
        <v>1234</v>
      </c>
      <c r="D98" t="s">
        <v>1026</v>
      </c>
      <c r="E98">
        <v>1.075572</v>
      </c>
      <c r="F98">
        <v>1.02115</v>
      </c>
      <c r="G98">
        <v>1.0189760000000001</v>
      </c>
      <c r="H98">
        <v>1.0203230000000001</v>
      </c>
      <c r="I98">
        <v>1.030313</v>
      </c>
      <c r="J98">
        <v>1.028076</v>
      </c>
      <c r="K98">
        <v>1.016292</v>
      </c>
      <c r="L98">
        <v>1.0135829999999999</v>
      </c>
      <c r="M98">
        <v>1.0184949999999999</v>
      </c>
      <c r="N98">
        <v>1.0394920000000001</v>
      </c>
      <c r="O98">
        <v>1.049423</v>
      </c>
      <c r="P98">
        <v>1.052222</v>
      </c>
      <c r="Q98">
        <v>1.0710759999999999</v>
      </c>
      <c r="R98">
        <v>1.0808679999999999</v>
      </c>
      <c r="S98">
        <v>1.0888599999999999</v>
      </c>
      <c r="T98">
        <v>1.0901430000000001</v>
      </c>
      <c r="U98">
        <v>1.0968709999999999</v>
      </c>
      <c r="V98">
        <v>1.1017790000000001</v>
      </c>
      <c r="W98">
        <v>1.11199</v>
      </c>
      <c r="X98">
        <v>1.134287</v>
      </c>
      <c r="Y98">
        <v>1.1493610000000001</v>
      </c>
      <c r="Z98">
        <v>1.1573340000000001</v>
      </c>
      <c r="AA98">
        <v>1.168963</v>
      </c>
      <c r="AB98">
        <v>1.1765829999999999</v>
      </c>
      <c r="AC98">
        <v>1.18248</v>
      </c>
      <c r="AD98">
        <v>1.189319</v>
      </c>
      <c r="AE98" s="29">
        <v>4.0000000000000001E-3</v>
      </c>
    </row>
    <row r="99" spans="1:31">
      <c r="A99" t="s">
        <v>1235</v>
      </c>
      <c r="B99" t="s">
        <v>1236</v>
      </c>
      <c r="C99" t="s">
        <v>1237</v>
      </c>
      <c r="D99" t="s">
        <v>1026</v>
      </c>
      <c r="E99">
        <v>13.879827000000001</v>
      </c>
      <c r="F99">
        <v>14.264858</v>
      </c>
      <c r="G99">
        <v>14.208614000000001</v>
      </c>
      <c r="H99">
        <v>14.322861</v>
      </c>
      <c r="I99">
        <v>14.414514</v>
      </c>
      <c r="J99">
        <v>14.482573</v>
      </c>
      <c r="K99">
        <v>14.543842</v>
      </c>
      <c r="L99">
        <v>14.621783000000001</v>
      </c>
      <c r="M99">
        <v>14.722633</v>
      </c>
      <c r="N99">
        <v>14.838271000000001</v>
      </c>
      <c r="O99">
        <v>14.974589999999999</v>
      </c>
      <c r="P99">
        <v>15.129410999999999</v>
      </c>
      <c r="Q99">
        <v>15.298394999999999</v>
      </c>
      <c r="R99">
        <v>15.468923999999999</v>
      </c>
      <c r="S99">
        <v>15.635885</v>
      </c>
      <c r="T99">
        <v>15.791342</v>
      </c>
      <c r="U99">
        <v>15.947616999999999</v>
      </c>
      <c r="V99">
        <v>16.098896</v>
      </c>
      <c r="W99">
        <v>16.246597000000001</v>
      </c>
      <c r="X99">
        <v>16.392520999999999</v>
      </c>
      <c r="Y99">
        <v>16.550049000000001</v>
      </c>
      <c r="Z99">
        <v>16.703588</v>
      </c>
      <c r="AA99">
        <v>16.848783000000001</v>
      </c>
      <c r="AB99">
        <v>16.986872000000002</v>
      </c>
      <c r="AC99">
        <v>17.119368000000001</v>
      </c>
      <c r="AD99">
        <v>17.247267000000001</v>
      </c>
      <c r="AE99" s="29">
        <v>8.9999999999999993E-3</v>
      </c>
    </row>
    <row r="100" spans="1:31">
      <c r="A100" t="s">
        <v>1040</v>
      </c>
      <c r="B100" t="s">
        <v>1238</v>
      </c>
      <c r="C100" t="s">
        <v>1239</v>
      </c>
      <c r="D100" t="s">
        <v>1026</v>
      </c>
      <c r="E100">
        <v>75.959435999999997</v>
      </c>
      <c r="F100">
        <v>75.965016000000006</v>
      </c>
      <c r="G100">
        <v>76.080498000000006</v>
      </c>
      <c r="H100">
        <v>76.158179000000004</v>
      </c>
      <c r="I100">
        <v>75.909086000000002</v>
      </c>
      <c r="J100">
        <v>75.868208999999993</v>
      </c>
      <c r="K100">
        <v>75.738854000000003</v>
      </c>
      <c r="L100">
        <v>75.765551000000002</v>
      </c>
      <c r="M100">
        <v>75.748515999999995</v>
      </c>
      <c r="N100">
        <v>75.937465000000003</v>
      </c>
      <c r="O100">
        <v>76.089335000000005</v>
      </c>
      <c r="P100">
        <v>76.212705999999997</v>
      </c>
      <c r="Q100">
        <v>76.328592</v>
      </c>
      <c r="R100">
        <v>76.483103999999997</v>
      </c>
      <c r="S100">
        <v>76.683024000000003</v>
      </c>
      <c r="T100">
        <v>76.938484000000003</v>
      </c>
      <c r="U100">
        <v>77.180865999999995</v>
      </c>
      <c r="V100">
        <v>77.455439999999996</v>
      </c>
      <c r="W100">
        <v>77.747850999999997</v>
      </c>
      <c r="X100">
        <v>78.023994000000002</v>
      </c>
      <c r="Y100">
        <v>78.347950999999995</v>
      </c>
      <c r="Z100">
        <v>78.623788000000005</v>
      </c>
      <c r="AA100">
        <v>78.982325000000003</v>
      </c>
      <c r="AB100">
        <v>79.215339999999998</v>
      </c>
      <c r="AC100">
        <v>79.378409000000005</v>
      </c>
      <c r="AD100">
        <v>79.605777000000003</v>
      </c>
      <c r="AE100" s="29">
        <v>2E-3</v>
      </c>
    </row>
    <row r="101" spans="1:31">
      <c r="A101" t="s">
        <v>1043</v>
      </c>
      <c r="B101" t="s">
        <v>1240</v>
      </c>
      <c r="C101" t="s">
        <v>1241</v>
      </c>
      <c r="D101" t="s">
        <v>1026</v>
      </c>
      <c r="E101">
        <v>19.071667000000001</v>
      </c>
      <c r="F101">
        <v>19.412303999999999</v>
      </c>
      <c r="G101">
        <v>17.859311999999999</v>
      </c>
      <c r="H101">
        <v>17.229427000000001</v>
      </c>
      <c r="I101">
        <v>16.947555999999999</v>
      </c>
      <c r="J101">
        <v>16.724056000000001</v>
      </c>
      <c r="K101">
        <v>16.259671999999998</v>
      </c>
      <c r="L101">
        <v>16.028046</v>
      </c>
      <c r="M101">
        <v>15.944430000000001</v>
      </c>
      <c r="N101">
        <v>15.755559999999999</v>
      </c>
      <c r="O101">
        <v>15.663356</v>
      </c>
      <c r="P101">
        <v>15.582514</v>
      </c>
      <c r="Q101">
        <v>15.601062000000001</v>
      </c>
      <c r="R101">
        <v>15.657876999999999</v>
      </c>
      <c r="S101">
        <v>15.677002999999999</v>
      </c>
      <c r="T101">
        <v>15.645046000000001</v>
      </c>
      <c r="U101">
        <v>15.614019000000001</v>
      </c>
      <c r="V101">
        <v>15.652865</v>
      </c>
      <c r="W101">
        <v>15.706782</v>
      </c>
      <c r="X101">
        <v>15.765079</v>
      </c>
      <c r="Y101">
        <v>15.835756</v>
      </c>
      <c r="Z101">
        <v>15.908841000000001</v>
      </c>
      <c r="AA101">
        <v>15.989364</v>
      </c>
      <c r="AB101">
        <v>16.059619999999999</v>
      </c>
      <c r="AC101">
        <v>16.065532999999999</v>
      </c>
      <c r="AD101">
        <v>16.116589000000001</v>
      </c>
      <c r="AE101" s="29">
        <v>-7.0000000000000001E-3</v>
      </c>
    </row>
    <row r="102" spans="1:31">
      <c r="A102" t="s">
        <v>1130</v>
      </c>
      <c r="B102" t="s">
        <v>1242</v>
      </c>
      <c r="C102" t="s">
        <v>1243</v>
      </c>
      <c r="D102" t="s">
        <v>1026</v>
      </c>
      <c r="E102">
        <v>0.254832</v>
      </c>
      <c r="F102">
        <v>0.24060200000000001</v>
      </c>
      <c r="G102">
        <v>0.23843600000000001</v>
      </c>
      <c r="H102">
        <v>0.23836299999999999</v>
      </c>
      <c r="I102">
        <v>0.24577199999999999</v>
      </c>
      <c r="J102">
        <v>0.24493699999999999</v>
      </c>
      <c r="K102">
        <v>0.24040700000000001</v>
      </c>
      <c r="L102">
        <v>0.23921200000000001</v>
      </c>
      <c r="M102">
        <v>0.23996300000000001</v>
      </c>
      <c r="N102">
        <v>0.24579899999999999</v>
      </c>
      <c r="O102">
        <v>0.24757999999999999</v>
      </c>
      <c r="P102">
        <v>0.24696599999999999</v>
      </c>
      <c r="Q102">
        <v>0.247644</v>
      </c>
      <c r="R102">
        <v>0.24765499999999999</v>
      </c>
      <c r="S102">
        <v>0.24914900000000001</v>
      </c>
      <c r="T102">
        <v>0.24868999999999999</v>
      </c>
      <c r="U102">
        <v>0.24682699999999999</v>
      </c>
      <c r="V102">
        <v>0.24713499999999999</v>
      </c>
      <c r="W102">
        <v>0.24914800000000001</v>
      </c>
      <c r="X102">
        <v>0.25514999999999999</v>
      </c>
      <c r="Y102">
        <v>0.25882500000000003</v>
      </c>
      <c r="Z102">
        <v>0.26008199999999998</v>
      </c>
      <c r="AA102">
        <v>0.26235199999999997</v>
      </c>
      <c r="AB102">
        <v>0.26353300000000002</v>
      </c>
      <c r="AC102">
        <v>0.264511</v>
      </c>
      <c r="AD102">
        <v>0.265488</v>
      </c>
      <c r="AE102" s="29">
        <v>2E-3</v>
      </c>
    </row>
    <row r="103" spans="1:31">
      <c r="A103" t="s">
        <v>1046</v>
      </c>
      <c r="B103" t="s">
        <v>1244</v>
      </c>
      <c r="C103" t="s">
        <v>1245</v>
      </c>
      <c r="D103" t="s">
        <v>1026</v>
      </c>
      <c r="E103">
        <v>95.285933999999997</v>
      </c>
      <c r="F103">
        <v>95.617921999999993</v>
      </c>
      <c r="G103">
        <v>94.178246000000001</v>
      </c>
      <c r="H103">
        <v>93.625969999999995</v>
      </c>
      <c r="I103">
        <v>93.102412999999999</v>
      </c>
      <c r="J103">
        <v>92.837203000000002</v>
      </c>
      <c r="K103">
        <v>92.238933000000003</v>
      </c>
      <c r="L103">
        <v>92.032809</v>
      </c>
      <c r="M103">
        <v>91.932908999999995</v>
      </c>
      <c r="N103">
        <v>91.938823999999997</v>
      </c>
      <c r="O103">
        <v>92.000270999999998</v>
      </c>
      <c r="P103">
        <v>92.042186000000001</v>
      </c>
      <c r="Q103">
        <v>92.177297999999993</v>
      </c>
      <c r="R103">
        <v>92.388636000000005</v>
      </c>
      <c r="S103">
        <v>92.609177000000003</v>
      </c>
      <c r="T103">
        <v>92.832220000000007</v>
      </c>
      <c r="U103">
        <v>93.041712000000004</v>
      </c>
      <c r="V103">
        <v>93.355440999999999</v>
      </c>
      <c r="W103">
        <v>93.703781000000006</v>
      </c>
      <c r="X103">
        <v>94.044222000000005</v>
      </c>
      <c r="Y103">
        <v>94.442532</v>
      </c>
      <c r="Z103">
        <v>94.792710999999997</v>
      </c>
      <c r="AA103">
        <v>95.234041000000005</v>
      </c>
      <c r="AB103">
        <v>95.538493000000003</v>
      </c>
      <c r="AC103">
        <v>95.708451999999994</v>
      </c>
      <c r="AD103">
        <v>95.987853999999999</v>
      </c>
      <c r="AE103" s="29">
        <v>0</v>
      </c>
    </row>
    <row r="104" spans="1:31">
      <c r="A104" t="s">
        <v>1246</v>
      </c>
    </row>
    <row r="105" spans="1:31">
      <c r="A105" t="s">
        <v>708</v>
      </c>
      <c r="B105" t="s">
        <v>1247</v>
      </c>
      <c r="C105" t="s">
        <v>1248</v>
      </c>
      <c r="D105" t="s">
        <v>1026</v>
      </c>
      <c r="E105">
        <v>7.3607000000000006E-2</v>
      </c>
      <c r="F105">
        <v>6.9321999999999995E-2</v>
      </c>
      <c r="G105">
        <v>6.2621999999999997E-2</v>
      </c>
      <c r="H105">
        <v>5.7160999999999997E-2</v>
      </c>
      <c r="I105">
        <v>5.441E-2</v>
      </c>
      <c r="J105">
        <v>5.3268000000000003E-2</v>
      </c>
      <c r="K105">
        <v>4.6351000000000003E-2</v>
      </c>
      <c r="L105">
        <v>4.4252E-2</v>
      </c>
      <c r="M105">
        <v>4.2729000000000003E-2</v>
      </c>
      <c r="N105">
        <v>4.1556999999999997E-2</v>
      </c>
      <c r="O105">
        <v>3.9856000000000003E-2</v>
      </c>
      <c r="P105">
        <v>3.9031999999999997E-2</v>
      </c>
      <c r="Q105">
        <v>3.7985999999999999E-2</v>
      </c>
      <c r="R105">
        <v>3.6325000000000003E-2</v>
      </c>
      <c r="S105">
        <v>3.5567000000000001E-2</v>
      </c>
      <c r="T105">
        <v>3.4393E-2</v>
      </c>
      <c r="U105">
        <v>3.3043999999999997E-2</v>
      </c>
      <c r="V105">
        <v>3.0995999999999999E-2</v>
      </c>
      <c r="W105">
        <v>2.9543E-2</v>
      </c>
      <c r="X105">
        <v>2.7529000000000001E-2</v>
      </c>
      <c r="Y105">
        <v>2.6179000000000001E-2</v>
      </c>
      <c r="Z105">
        <v>2.6082000000000001E-2</v>
      </c>
      <c r="AA105">
        <v>2.5357999999999999E-2</v>
      </c>
      <c r="AB105">
        <v>2.5328E-2</v>
      </c>
      <c r="AC105">
        <v>2.4867E-2</v>
      </c>
      <c r="AD105">
        <v>2.5062000000000001E-2</v>
      </c>
      <c r="AE105" s="29">
        <v>-4.2000000000000003E-2</v>
      </c>
    </row>
    <row r="106" spans="1:31">
      <c r="A106" t="s">
        <v>706</v>
      </c>
      <c r="B106" t="s">
        <v>1249</v>
      </c>
      <c r="C106" t="s">
        <v>1250</v>
      </c>
      <c r="D106" t="s">
        <v>1026</v>
      </c>
      <c r="E106">
        <v>6.4061999999999994E-2</v>
      </c>
      <c r="F106">
        <v>6.3800999999999997E-2</v>
      </c>
      <c r="G106">
        <v>6.1447000000000002E-2</v>
      </c>
      <c r="H106">
        <v>5.7519000000000001E-2</v>
      </c>
      <c r="I106">
        <v>5.6238000000000003E-2</v>
      </c>
      <c r="J106">
        <v>5.5710999999999997E-2</v>
      </c>
      <c r="K106">
        <v>5.3856000000000001E-2</v>
      </c>
      <c r="L106">
        <v>5.2137999999999997E-2</v>
      </c>
      <c r="M106">
        <v>5.0618000000000003E-2</v>
      </c>
      <c r="N106">
        <v>4.8918000000000003E-2</v>
      </c>
      <c r="O106">
        <v>4.7375E-2</v>
      </c>
      <c r="P106">
        <v>4.5978999999999999E-2</v>
      </c>
      <c r="Q106">
        <v>4.4260000000000001E-2</v>
      </c>
      <c r="R106">
        <v>4.2674999999999998E-2</v>
      </c>
      <c r="S106">
        <v>4.1057999999999997E-2</v>
      </c>
      <c r="T106">
        <v>3.9361E-2</v>
      </c>
      <c r="U106">
        <v>3.5798000000000003E-2</v>
      </c>
      <c r="V106">
        <v>3.202E-2</v>
      </c>
      <c r="W106">
        <v>2.8277E-2</v>
      </c>
      <c r="X106">
        <v>2.4462999999999999E-2</v>
      </c>
      <c r="Y106">
        <v>2.0596E-2</v>
      </c>
      <c r="Z106">
        <v>2.0458E-2</v>
      </c>
      <c r="AA106">
        <v>2.0431000000000001E-2</v>
      </c>
      <c r="AB106">
        <v>2.0438000000000001E-2</v>
      </c>
      <c r="AC106">
        <v>2.0433E-2</v>
      </c>
      <c r="AD106">
        <v>2.0424000000000001E-2</v>
      </c>
      <c r="AE106" s="29">
        <v>-4.4999999999999998E-2</v>
      </c>
    </row>
    <row r="107" spans="1:31">
      <c r="A107" t="s">
        <v>1029</v>
      </c>
      <c r="B107" t="s">
        <v>1251</v>
      </c>
      <c r="C107" t="s">
        <v>1252</v>
      </c>
      <c r="D107" t="s">
        <v>1026</v>
      </c>
      <c r="E107">
        <v>0.13766900000000001</v>
      </c>
      <c r="F107">
        <v>0.13312199999999999</v>
      </c>
      <c r="G107">
        <v>0.124069</v>
      </c>
      <c r="H107">
        <v>0.11468</v>
      </c>
      <c r="I107">
        <v>0.110648</v>
      </c>
      <c r="J107">
        <v>0.10897900000000001</v>
      </c>
      <c r="K107">
        <v>0.10020800000000001</v>
      </c>
      <c r="L107">
        <v>9.6390000000000003E-2</v>
      </c>
      <c r="M107">
        <v>9.3346999999999999E-2</v>
      </c>
      <c r="N107">
        <v>9.0475E-2</v>
      </c>
      <c r="O107">
        <v>8.7231000000000003E-2</v>
      </c>
      <c r="P107">
        <v>8.5010000000000002E-2</v>
      </c>
      <c r="Q107">
        <v>8.2244999999999999E-2</v>
      </c>
      <c r="R107">
        <v>7.9000000000000001E-2</v>
      </c>
      <c r="S107">
        <v>7.6624999999999999E-2</v>
      </c>
      <c r="T107">
        <v>7.3754E-2</v>
      </c>
      <c r="U107">
        <v>6.8840999999999999E-2</v>
      </c>
      <c r="V107">
        <v>6.3016000000000003E-2</v>
      </c>
      <c r="W107">
        <v>5.7820999999999997E-2</v>
      </c>
      <c r="X107">
        <v>5.1991999999999997E-2</v>
      </c>
      <c r="Y107">
        <v>4.6774999999999997E-2</v>
      </c>
      <c r="Z107">
        <v>4.6539999999999998E-2</v>
      </c>
      <c r="AA107">
        <v>4.5788000000000002E-2</v>
      </c>
      <c r="AB107">
        <v>4.5766000000000001E-2</v>
      </c>
      <c r="AC107">
        <v>4.53E-2</v>
      </c>
      <c r="AD107">
        <v>4.5485999999999999E-2</v>
      </c>
      <c r="AE107" s="29">
        <v>-4.2999999999999997E-2</v>
      </c>
    </row>
    <row r="108" spans="1:31">
      <c r="A108" t="s">
        <v>402</v>
      </c>
      <c r="B108" t="s">
        <v>1253</v>
      </c>
      <c r="C108" t="s">
        <v>1254</v>
      </c>
      <c r="D108" t="s">
        <v>1026</v>
      </c>
      <c r="E108">
        <v>13.254009</v>
      </c>
      <c r="F108">
        <v>13.760337</v>
      </c>
      <c r="G108">
        <v>12.098905</v>
      </c>
      <c r="H108">
        <v>11.831322</v>
      </c>
      <c r="I108">
        <v>11.519590000000001</v>
      </c>
      <c r="J108">
        <v>11.194534000000001</v>
      </c>
      <c r="K108">
        <v>11.589209</v>
      </c>
      <c r="L108">
        <v>11.727729</v>
      </c>
      <c r="M108">
        <v>11.778518</v>
      </c>
      <c r="N108">
        <v>11.781666</v>
      </c>
      <c r="O108">
        <v>11.647705999999999</v>
      </c>
      <c r="P108">
        <v>11.591108</v>
      </c>
      <c r="Q108">
        <v>11.70478</v>
      </c>
      <c r="R108">
        <v>11.819704</v>
      </c>
      <c r="S108">
        <v>11.911785</v>
      </c>
      <c r="T108">
        <v>12.08897</v>
      </c>
      <c r="U108">
        <v>12.209417999999999</v>
      </c>
      <c r="V108">
        <v>12.438971</v>
      </c>
      <c r="W108">
        <v>12.751798000000001</v>
      </c>
      <c r="X108">
        <v>13.023241000000001</v>
      </c>
      <c r="Y108">
        <v>13.301496999999999</v>
      </c>
      <c r="Z108">
        <v>13.585675</v>
      </c>
      <c r="AA108">
        <v>13.776622</v>
      </c>
      <c r="AB108">
        <v>13.974996000000001</v>
      </c>
      <c r="AC108">
        <v>14.206823</v>
      </c>
      <c r="AD108">
        <v>14.350322</v>
      </c>
      <c r="AE108" s="29">
        <v>3.0000000000000001E-3</v>
      </c>
    </row>
    <row r="109" spans="1:31">
      <c r="A109" t="s">
        <v>1255</v>
      </c>
      <c r="B109" t="s">
        <v>1256</v>
      </c>
      <c r="C109" t="s">
        <v>1257</v>
      </c>
      <c r="D109" t="s">
        <v>1026</v>
      </c>
      <c r="E109">
        <v>7.5127699999999997</v>
      </c>
      <c r="F109">
        <v>7.1943140000000003</v>
      </c>
      <c r="G109">
        <v>6.6103649999999998</v>
      </c>
      <c r="H109">
        <v>5.8977050000000002</v>
      </c>
      <c r="I109">
        <v>5.7801489999999998</v>
      </c>
      <c r="J109">
        <v>5.756329</v>
      </c>
      <c r="K109">
        <v>4.8013690000000002</v>
      </c>
      <c r="L109">
        <v>4.4078039999999996</v>
      </c>
      <c r="M109">
        <v>4.2415620000000001</v>
      </c>
      <c r="N109">
        <v>3.9875470000000002</v>
      </c>
      <c r="O109">
        <v>3.9638659999999999</v>
      </c>
      <c r="P109">
        <v>3.898126</v>
      </c>
      <c r="Q109">
        <v>3.829367</v>
      </c>
      <c r="R109">
        <v>3.8267890000000002</v>
      </c>
      <c r="S109">
        <v>3.8004250000000002</v>
      </c>
      <c r="T109">
        <v>3.6347909999999999</v>
      </c>
      <c r="U109">
        <v>3.5447690000000001</v>
      </c>
      <c r="V109">
        <v>3.4670779999999999</v>
      </c>
      <c r="W109">
        <v>3.3604759999999998</v>
      </c>
      <c r="X109">
        <v>3.2813240000000001</v>
      </c>
      <c r="Y109">
        <v>3.226048</v>
      </c>
      <c r="Z109">
        <v>3.168838</v>
      </c>
      <c r="AA109">
        <v>3.191427</v>
      </c>
      <c r="AB109">
        <v>3.1947290000000002</v>
      </c>
      <c r="AC109">
        <v>3.0868760000000002</v>
      </c>
      <c r="AD109">
        <v>2.9215939999999998</v>
      </c>
      <c r="AE109" s="29">
        <v>-3.6999999999999998E-2</v>
      </c>
    </row>
    <row r="110" spans="1:31">
      <c r="A110" t="s">
        <v>1258</v>
      </c>
      <c r="B110" t="s">
        <v>1259</v>
      </c>
      <c r="C110" t="s">
        <v>1260</v>
      </c>
      <c r="D110" t="s">
        <v>1026</v>
      </c>
      <c r="E110">
        <v>8.1876510000000007</v>
      </c>
      <c r="F110">
        <v>8.372738</v>
      </c>
      <c r="G110">
        <v>8.3214430000000004</v>
      </c>
      <c r="H110">
        <v>8.3573319999999995</v>
      </c>
      <c r="I110">
        <v>8.3666149999999995</v>
      </c>
      <c r="J110">
        <v>8.3737069999999996</v>
      </c>
      <c r="K110">
        <v>8.3738580000000002</v>
      </c>
      <c r="L110">
        <v>8.3738650000000003</v>
      </c>
      <c r="M110">
        <v>8.373583</v>
      </c>
      <c r="N110">
        <v>8.373583</v>
      </c>
      <c r="O110">
        <v>8.3735769999999992</v>
      </c>
      <c r="P110">
        <v>8.3735780000000002</v>
      </c>
      <c r="Q110">
        <v>8.3709880000000005</v>
      </c>
      <c r="R110">
        <v>8.3668150000000008</v>
      </c>
      <c r="S110">
        <v>8.3689250000000008</v>
      </c>
      <c r="T110">
        <v>8.3634599999999999</v>
      </c>
      <c r="U110">
        <v>8.3577130000000004</v>
      </c>
      <c r="V110">
        <v>8.3714560000000002</v>
      </c>
      <c r="W110">
        <v>8.3654580000000003</v>
      </c>
      <c r="X110">
        <v>8.3735780000000002</v>
      </c>
      <c r="Y110">
        <v>8.3735780000000002</v>
      </c>
      <c r="Z110">
        <v>8.3735780000000002</v>
      </c>
      <c r="AA110">
        <v>8.3735789999999994</v>
      </c>
      <c r="AB110">
        <v>8.3735780000000002</v>
      </c>
      <c r="AC110">
        <v>8.3735780000000002</v>
      </c>
      <c r="AD110">
        <v>8.3732939999999996</v>
      </c>
      <c r="AE110" s="29">
        <v>1E-3</v>
      </c>
    </row>
    <row r="111" spans="1:31">
      <c r="A111" t="s">
        <v>1034</v>
      </c>
      <c r="B111" t="s">
        <v>1261</v>
      </c>
      <c r="C111" t="s">
        <v>1262</v>
      </c>
      <c r="D111" t="s">
        <v>1026</v>
      </c>
      <c r="E111">
        <v>3.7178689999999999</v>
      </c>
      <c r="F111">
        <v>4.0618379999999998</v>
      </c>
      <c r="G111">
        <v>4.6683320000000004</v>
      </c>
      <c r="H111">
        <v>5.0635289999999999</v>
      </c>
      <c r="I111">
        <v>5.2825160000000002</v>
      </c>
      <c r="J111">
        <v>5.4468180000000004</v>
      </c>
      <c r="K111">
        <v>5.604444</v>
      </c>
      <c r="L111">
        <v>5.702966</v>
      </c>
      <c r="M111">
        <v>5.8290319999999998</v>
      </c>
      <c r="N111">
        <v>6.0055379999999996</v>
      </c>
      <c r="O111">
        <v>6.2057219999999997</v>
      </c>
      <c r="P111">
        <v>6.4115919999999997</v>
      </c>
      <c r="Q111">
        <v>6.5583939999999998</v>
      </c>
      <c r="R111">
        <v>6.6782370000000002</v>
      </c>
      <c r="S111">
        <v>6.8023439999999997</v>
      </c>
      <c r="T111">
        <v>6.9194620000000002</v>
      </c>
      <c r="U111">
        <v>7.0199670000000003</v>
      </c>
      <c r="V111">
        <v>7.063256</v>
      </c>
      <c r="W111">
        <v>7.0810190000000004</v>
      </c>
      <c r="X111">
        <v>7.0953609999999996</v>
      </c>
      <c r="Y111">
        <v>7.107094</v>
      </c>
      <c r="Z111">
        <v>7.1224090000000002</v>
      </c>
      <c r="AA111">
        <v>7.1448809999999998</v>
      </c>
      <c r="AB111">
        <v>7.1607760000000003</v>
      </c>
      <c r="AC111">
        <v>7.1858320000000004</v>
      </c>
      <c r="AD111">
        <v>7.3960900000000001</v>
      </c>
      <c r="AE111" s="29">
        <v>2.8000000000000001E-2</v>
      </c>
    </row>
    <row r="112" spans="1:31">
      <c r="A112" t="s">
        <v>558</v>
      </c>
      <c r="B112" t="s">
        <v>1263</v>
      </c>
      <c r="C112" t="s">
        <v>1264</v>
      </c>
      <c r="D112" t="s">
        <v>1026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4.9839999999999997E-3</v>
      </c>
      <c r="AD112">
        <v>5.5149999999999999E-3</v>
      </c>
      <c r="AE112" t="s">
        <v>1186</v>
      </c>
    </row>
    <row r="113" spans="1:31">
      <c r="A113" t="s">
        <v>1265</v>
      </c>
      <c r="B113" t="s">
        <v>1266</v>
      </c>
      <c r="C113" t="s">
        <v>1267</v>
      </c>
      <c r="D113" t="s">
        <v>1026</v>
      </c>
      <c r="E113">
        <v>6.9292000000000006E-2</v>
      </c>
      <c r="F113">
        <v>6.9292000000000006E-2</v>
      </c>
      <c r="G113">
        <v>6.9292000000000006E-2</v>
      </c>
      <c r="H113">
        <v>6.9292000000000006E-2</v>
      </c>
      <c r="I113">
        <v>6.9292000000000006E-2</v>
      </c>
      <c r="J113">
        <v>6.9292000000000006E-2</v>
      </c>
      <c r="K113">
        <v>6.9292000000000006E-2</v>
      </c>
      <c r="L113">
        <v>6.9292000000000006E-2</v>
      </c>
      <c r="M113">
        <v>6.9292000000000006E-2</v>
      </c>
      <c r="N113">
        <v>6.9292000000000006E-2</v>
      </c>
      <c r="O113">
        <v>6.9292000000000006E-2</v>
      </c>
      <c r="P113">
        <v>6.9292000000000006E-2</v>
      </c>
      <c r="Q113">
        <v>6.9292000000000006E-2</v>
      </c>
      <c r="R113">
        <v>6.9292000000000006E-2</v>
      </c>
      <c r="S113">
        <v>6.9292000000000006E-2</v>
      </c>
      <c r="T113">
        <v>6.9292000000000006E-2</v>
      </c>
      <c r="U113">
        <v>6.9292000000000006E-2</v>
      </c>
      <c r="V113">
        <v>6.9292000000000006E-2</v>
      </c>
      <c r="W113">
        <v>6.9292000000000006E-2</v>
      </c>
      <c r="X113">
        <v>6.9292000000000006E-2</v>
      </c>
      <c r="Y113">
        <v>6.9292000000000006E-2</v>
      </c>
      <c r="Z113">
        <v>6.9292000000000006E-2</v>
      </c>
      <c r="AA113">
        <v>6.9292000000000006E-2</v>
      </c>
      <c r="AB113">
        <v>6.9292000000000006E-2</v>
      </c>
      <c r="AC113">
        <v>6.9292000000000006E-2</v>
      </c>
      <c r="AD113">
        <v>6.9292000000000006E-2</v>
      </c>
      <c r="AE113" s="29">
        <v>0</v>
      </c>
    </row>
    <row r="114" spans="1:31">
      <c r="A114" t="s">
        <v>1268</v>
      </c>
      <c r="B114" t="s">
        <v>1269</v>
      </c>
      <c r="C114" t="s">
        <v>1270</v>
      </c>
      <c r="D114" t="s">
        <v>1026</v>
      </c>
      <c r="E114">
        <v>8.2280000000000006E-2</v>
      </c>
      <c r="F114">
        <v>0.106062</v>
      </c>
      <c r="G114">
        <v>0.19597000000000001</v>
      </c>
      <c r="H114">
        <v>0.23546600000000001</v>
      </c>
      <c r="I114">
        <v>0.25544800000000001</v>
      </c>
      <c r="J114">
        <v>0.279835</v>
      </c>
      <c r="K114">
        <v>0.28533500000000001</v>
      </c>
      <c r="L114">
        <v>0.29046699999999998</v>
      </c>
      <c r="M114">
        <v>0.30025299999999999</v>
      </c>
      <c r="N114">
        <v>0.30431599999999998</v>
      </c>
      <c r="O114">
        <v>0.30914900000000001</v>
      </c>
      <c r="P114">
        <v>0.30060100000000001</v>
      </c>
      <c r="Q114">
        <v>0.298927</v>
      </c>
      <c r="R114">
        <v>0.29755599999999999</v>
      </c>
      <c r="S114">
        <v>0.294068</v>
      </c>
      <c r="T114">
        <v>0.29716500000000001</v>
      </c>
      <c r="U114">
        <v>0.29686200000000001</v>
      </c>
      <c r="V114">
        <v>0.28390900000000002</v>
      </c>
      <c r="W114">
        <v>0.272758</v>
      </c>
      <c r="X114">
        <v>0.26816899999999999</v>
      </c>
      <c r="Y114">
        <v>0.26694400000000001</v>
      </c>
      <c r="Z114">
        <v>0.25152600000000003</v>
      </c>
      <c r="AA114">
        <v>0.242033</v>
      </c>
      <c r="AB114">
        <v>0.23283899999999999</v>
      </c>
      <c r="AC114">
        <v>0.22268299999999999</v>
      </c>
      <c r="AD114">
        <v>0.21326899999999999</v>
      </c>
      <c r="AE114" s="29">
        <v>3.9E-2</v>
      </c>
    </row>
    <row r="115" spans="1:31">
      <c r="A115" t="s">
        <v>1271</v>
      </c>
      <c r="B115" t="s">
        <v>1272</v>
      </c>
      <c r="C115" t="s">
        <v>1273</v>
      </c>
      <c r="D115" t="s">
        <v>1026</v>
      </c>
      <c r="E115">
        <v>32.961539999999999</v>
      </c>
      <c r="F115">
        <v>33.697704000000002</v>
      </c>
      <c r="G115">
        <v>32.088379000000003</v>
      </c>
      <c r="H115">
        <v>31.569326</v>
      </c>
      <c r="I115">
        <v>31.384257999999999</v>
      </c>
      <c r="J115">
        <v>31.229492</v>
      </c>
      <c r="K115">
        <v>30.823715</v>
      </c>
      <c r="L115">
        <v>30.668510000000001</v>
      </c>
      <c r="M115">
        <v>30.685587000000002</v>
      </c>
      <c r="N115">
        <v>30.612414999999999</v>
      </c>
      <c r="O115">
        <v>30.656542000000002</v>
      </c>
      <c r="P115">
        <v>30.729305</v>
      </c>
      <c r="Q115">
        <v>30.913993999999999</v>
      </c>
      <c r="R115">
        <v>31.137394</v>
      </c>
      <c r="S115">
        <v>31.323463</v>
      </c>
      <c r="T115">
        <v>31.446891999999998</v>
      </c>
      <c r="U115">
        <v>31.566862</v>
      </c>
      <c r="V115">
        <v>31.756975000000001</v>
      </c>
      <c r="W115">
        <v>31.95862</v>
      </c>
      <c r="X115">
        <v>32.162956000000001</v>
      </c>
      <c r="Y115">
        <v>32.391227999999998</v>
      </c>
      <c r="Z115">
        <v>32.617863</v>
      </c>
      <c r="AA115">
        <v>32.843620000000001</v>
      </c>
      <c r="AB115">
        <v>33.051979000000003</v>
      </c>
      <c r="AC115">
        <v>33.190387999999999</v>
      </c>
      <c r="AD115">
        <v>33.369349999999997</v>
      </c>
      <c r="AE115" s="29">
        <v>0</v>
      </c>
    </row>
    <row r="116" spans="1:31">
      <c r="A116" t="s">
        <v>1130</v>
      </c>
      <c r="B116" t="s">
        <v>1274</v>
      </c>
      <c r="C116" t="s">
        <v>1275</v>
      </c>
      <c r="D116" t="s">
        <v>1026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1.9999999999999999E-6</v>
      </c>
      <c r="AD116">
        <v>1.9999999999999999E-6</v>
      </c>
      <c r="AE116" t="s">
        <v>1186</v>
      </c>
    </row>
    <row r="117" spans="1:31">
      <c r="A117" t="s">
        <v>1046</v>
      </c>
      <c r="B117" t="s">
        <v>1276</v>
      </c>
      <c r="C117" t="s">
        <v>1277</v>
      </c>
      <c r="D117" t="s">
        <v>1026</v>
      </c>
      <c r="E117">
        <v>32.961539999999999</v>
      </c>
      <c r="F117">
        <v>33.697704000000002</v>
      </c>
      <c r="G117">
        <v>32.088379000000003</v>
      </c>
      <c r="H117">
        <v>31.569326</v>
      </c>
      <c r="I117">
        <v>31.384257999999999</v>
      </c>
      <c r="J117">
        <v>31.229492</v>
      </c>
      <c r="K117">
        <v>30.823715</v>
      </c>
      <c r="L117">
        <v>30.668510000000001</v>
      </c>
      <c r="M117">
        <v>30.685587000000002</v>
      </c>
      <c r="N117">
        <v>30.612414999999999</v>
      </c>
      <c r="O117">
        <v>30.656542000000002</v>
      </c>
      <c r="P117">
        <v>30.729305</v>
      </c>
      <c r="Q117">
        <v>30.913993999999999</v>
      </c>
      <c r="R117">
        <v>31.137394</v>
      </c>
      <c r="S117">
        <v>31.323463</v>
      </c>
      <c r="T117">
        <v>31.446891999999998</v>
      </c>
      <c r="U117">
        <v>31.566862</v>
      </c>
      <c r="V117">
        <v>31.756975000000001</v>
      </c>
      <c r="W117">
        <v>31.95862</v>
      </c>
      <c r="X117">
        <v>32.162956000000001</v>
      </c>
      <c r="Y117">
        <v>32.391227999999998</v>
      </c>
      <c r="Z117">
        <v>32.617863</v>
      </c>
      <c r="AA117">
        <v>32.843620000000001</v>
      </c>
      <c r="AB117">
        <v>33.051979000000003</v>
      </c>
      <c r="AC117">
        <v>33.190392000000003</v>
      </c>
      <c r="AD117">
        <v>33.369354000000001</v>
      </c>
      <c r="AE117" s="29">
        <v>0</v>
      </c>
    </row>
    <row r="118" spans="1:31">
      <c r="A118" t="s">
        <v>1278</v>
      </c>
    </row>
    <row r="119" spans="1:31">
      <c r="A119" t="s">
        <v>402</v>
      </c>
      <c r="B119" t="s">
        <v>1279</v>
      </c>
      <c r="C119" t="s">
        <v>1280</v>
      </c>
      <c r="D119" t="s">
        <v>1026</v>
      </c>
      <c r="E119">
        <v>1.0527029999999999</v>
      </c>
      <c r="F119">
        <v>0.97287800000000002</v>
      </c>
      <c r="G119">
        <v>0.96584899999999996</v>
      </c>
      <c r="H119">
        <v>0.97057599999999999</v>
      </c>
      <c r="I119">
        <v>0.98977300000000001</v>
      </c>
      <c r="J119">
        <v>0.98637699999999995</v>
      </c>
      <c r="K119">
        <v>0.97058599999999995</v>
      </c>
      <c r="L119">
        <v>0.96718899999999997</v>
      </c>
      <c r="M119">
        <v>0.97086799999999995</v>
      </c>
      <c r="N119">
        <v>0.99640899999999999</v>
      </c>
      <c r="O119">
        <v>1.004413</v>
      </c>
      <c r="P119">
        <v>1.0046729999999999</v>
      </c>
      <c r="Q119">
        <v>1.0249410000000001</v>
      </c>
      <c r="R119">
        <v>1.0336590000000001</v>
      </c>
      <c r="S119">
        <v>1.0401659999999999</v>
      </c>
      <c r="T119">
        <v>1.0383100000000001</v>
      </c>
      <c r="U119">
        <v>1.041728</v>
      </c>
      <c r="V119">
        <v>1.0431870000000001</v>
      </c>
      <c r="W119">
        <v>1.051639</v>
      </c>
      <c r="X119">
        <v>1.0770709999999999</v>
      </c>
      <c r="Y119">
        <v>1.0926769999999999</v>
      </c>
      <c r="Z119">
        <v>1.097955</v>
      </c>
      <c r="AA119">
        <v>1.1076649999999999</v>
      </c>
      <c r="AB119">
        <v>1.1127689999999999</v>
      </c>
      <c r="AC119">
        <v>1.1170260000000001</v>
      </c>
      <c r="AD119">
        <v>1.1212869999999999</v>
      </c>
      <c r="AE119" s="29">
        <v>3.0000000000000001E-3</v>
      </c>
    </row>
    <row r="120" spans="1:31">
      <c r="A120" t="s">
        <v>1235</v>
      </c>
      <c r="B120" t="s">
        <v>1281</v>
      </c>
      <c r="C120" t="s">
        <v>1282</v>
      </c>
      <c r="D120" t="s">
        <v>1026</v>
      </c>
      <c r="E120">
        <v>4.2319999999999997E-3</v>
      </c>
      <c r="F120">
        <v>8.7010000000000004E-3</v>
      </c>
      <c r="G120">
        <v>9.0629999999999999E-3</v>
      </c>
      <c r="H120">
        <v>7.7340000000000004E-3</v>
      </c>
      <c r="I120">
        <v>1.0198E-2</v>
      </c>
      <c r="J120">
        <v>1.061E-2</v>
      </c>
      <c r="K120">
        <v>9.5379999999999996E-3</v>
      </c>
      <c r="L120">
        <v>8.9130000000000008E-3</v>
      </c>
      <c r="M120">
        <v>8.8929999999999999E-3</v>
      </c>
      <c r="N120">
        <v>9.0139999999999994E-3</v>
      </c>
      <c r="O120">
        <v>9.0889999999999999E-3</v>
      </c>
      <c r="P120">
        <v>8.5620000000000002E-3</v>
      </c>
      <c r="Q120">
        <v>7.1970000000000003E-3</v>
      </c>
      <c r="R120">
        <v>5.2649999999999997E-3</v>
      </c>
      <c r="S120">
        <v>5.2810000000000001E-3</v>
      </c>
      <c r="T120">
        <v>5.2760000000000003E-3</v>
      </c>
      <c r="U120">
        <v>2.64E-3</v>
      </c>
      <c r="V120">
        <v>2.6440000000000001E-3</v>
      </c>
      <c r="W120">
        <v>2.666E-3</v>
      </c>
      <c r="X120">
        <v>2.7299999999999998E-3</v>
      </c>
      <c r="Y120">
        <v>2.7699999999999999E-3</v>
      </c>
      <c r="Z120">
        <v>2.7829999999999999E-3</v>
      </c>
      <c r="AA120">
        <v>2.8080000000000002E-3</v>
      </c>
      <c r="AB120">
        <v>2.82E-3</v>
      </c>
      <c r="AC120">
        <v>2.8310000000000002E-3</v>
      </c>
      <c r="AD120">
        <v>2.8419999999999999E-3</v>
      </c>
      <c r="AE120" s="29">
        <v>-1.6E-2</v>
      </c>
    </row>
    <row r="121" spans="1:31">
      <c r="A121" t="s">
        <v>1283</v>
      </c>
      <c r="B121" t="s">
        <v>1284</v>
      </c>
      <c r="C121" t="s">
        <v>1285</v>
      </c>
      <c r="D121" t="s">
        <v>1026</v>
      </c>
      <c r="E121">
        <v>0.27188499999999999</v>
      </c>
      <c r="F121">
        <v>0.27703299999999997</v>
      </c>
      <c r="G121">
        <v>0.280171</v>
      </c>
      <c r="H121">
        <v>0.278806</v>
      </c>
      <c r="I121">
        <v>0.27432099999999998</v>
      </c>
      <c r="J121">
        <v>0.27438400000000002</v>
      </c>
      <c r="K121">
        <v>0.27544999999999997</v>
      </c>
      <c r="L121">
        <v>0.27583600000000003</v>
      </c>
      <c r="M121">
        <v>0.27795999999999998</v>
      </c>
      <c r="N121">
        <v>0.279312</v>
      </c>
      <c r="O121">
        <v>0.28308299999999997</v>
      </c>
      <c r="P121">
        <v>0.28569600000000001</v>
      </c>
      <c r="Q121">
        <v>0.286439</v>
      </c>
      <c r="R121">
        <v>0.28953499999999999</v>
      </c>
      <c r="S121">
        <v>0.29254799999999997</v>
      </c>
      <c r="T121">
        <v>0.29529499999999997</v>
      </c>
      <c r="U121">
        <v>0.29938500000000001</v>
      </c>
      <c r="V121">
        <v>0.30315700000000001</v>
      </c>
      <c r="W121">
        <v>0.30692199999999997</v>
      </c>
      <c r="X121">
        <v>0.30974000000000002</v>
      </c>
      <c r="Y121">
        <v>0.312859</v>
      </c>
      <c r="Z121">
        <v>0.31680999999999998</v>
      </c>
      <c r="AA121">
        <v>0.32098599999999999</v>
      </c>
      <c r="AB121">
        <v>0.32468000000000002</v>
      </c>
      <c r="AC121">
        <v>0.32730900000000002</v>
      </c>
      <c r="AD121">
        <v>0.33086599999999999</v>
      </c>
      <c r="AE121" s="29">
        <v>8.0000000000000002E-3</v>
      </c>
    </row>
    <row r="122" spans="1:31">
      <c r="A122" t="s">
        <v>1271</v>
      </c>
      <c r="B122" t="s">
        <v>1286</v>
      </c>
      <c r="C122" t="s">
        <v>1287</v>
      </c>
      <c r="D122" t="s">
        <v>1026</v>
      </c>
      <c r="E122">
        <v>1.328821</v>
      </c>
      <c r="F122">
        <v>1.2586120000000001</v>
      </c>
      <c r="G122">
        <v>1.2550829999999999</v>
      </c>
      <c r="H122">
        <v>1.2571159999999999</v>
      </c>
      <c r="I122">
        <v>1.274292</v>
      </c>
      <c r="J122">
        <v>1.271371</v>
      </c>
      <c r="K122">
        <v>1.255574</v>
      </c>
      <c r="L122">
        <v>1.251938</v>
      </c>
      <c r="M122">
        <v>1.2577210000000001</v>
      </c>
      <c r="N122">
        <v>1.284734</v>
      </c>
      <c r="O122">
        <v>1.2965850000000001</v>
      </c>
      <c r="P122">
        <v>1.2989310000000001</v>
      </c>
      <c r="Q122">
        <v>1.3185770000000001</v>
      </c>
      <c r="R122">
        <v>1.3284590000000001</v>
      </c>
      <c r="S122">
        <v>1.337996</v>
      </c>
      <c r="T122">
        <v>1.3388819999999999</v>
      </c>
      <c r="U122">
        <v>1.3437539999999999</v>
      </c>
      <c r="V122">
        <v>1.3489880000000001</v>
      </c>
      <c r="W122">
        <v>1.361227</v>
      </c>
      <c r="X122">
        <v>1.3895409999999999</v>
      </c>
      <c r="Y122">
        <v>1.4083049999999999</v>
      </c>
      <c r="Z122">
        <v>1.417548</v>
      </c>
      <c r="AA122">
        <v>1.4314579999999999</v>
      </c>
      <c r="AB122">
        <v>1.4402699999999999</v>
      </c>
      <c r="AC122">
        <v>1.4471670000000001</v>
      </c>
      <c r="AD122">
        <v>1.454996</v>
      </c>
      <c r="AE122" s="29">
        <v>4.0000000000000001E-3</v>
      </c>
    </row>
    <row r="123" spans="1:31">
      <c r="A123" t="s">
        <v>1043</v>
      </c>
      <c r="B123" t="s">
        <v>1288</v>
      </c>
      <c r="C123" t="s">
        <v>1289</v>
      </c>
      <c r="D123" t="s">
        <v>1026</v>
      </c>
      <c r="E123">
        <v>5.8149999999999999E-3</v>
      </c>
      <c r="F123">
        <v>1.1841000000000001E-2</v>
      </c>
      <c r="G123">
        <v>1.1391E-2</v>
      </c>
      <c r="H123">
        <v>9.3030000000000005E-3</v>
      </c>
      <c r="I123">
        <v>1.1990000000000001E-2</v>
      </c>
      <c r="J123">
        <v>1.2252000000000001E-2</v>
      </c>
      <c r="K123">
        <v>1.0663000000000001E-2</v>
      </c>
      <c r="L123">
        <v>9.7699999999999992E-3</v>
      </c>
      <c r="M123">
        <v>9.6310000000000007E-3</v>
      </c>
      <c r="N123">
        <v>9.5709999999999996E-3</v>
      </c>
      <c r="O123">
        <v>9.5069999999999998E-3</v>
      </c>
      <c r="P123">
        <v>8.8190000000000004E-3</v>
      </c>
      <c r="Q123">
        <v>7.3400000000000002E-3</v>
      </c>
      <c r="R123">
        <v>5.3290000000000004E-3</v>
      </c>
      <c r="S123">
        <v>5.2950000000000002E-3</v>
      </c>
      <c r="T123">
        <v>5.228E-3</v>
      </c>
      <c r="U123">
        <v>2.5850000000000001E-3</v>
      </c>
      <c r="V123">
        <v>2.5709999999999999E-3</v>
      </c>
      <c r="W123">
        <v>2.5769999999999999E-3</v>
      </c>
      <c r="X123">
        <v>2.6250000000000002E-3</v>
      </c>
      <c r="Y123">
        <v>2.65E-3</v>
      </c>
      <c r="Z123">
        <v>2.65E-3</v>
      </c>
      <c r="AA123">
        <v>2.6640000000000001E-3</v>
      </c>
      <c r="AB123">
        <v>2.666E-3</v>
      </c>
      <c r="AC123">
        <v>2.6570000000000001E-3</v>
      </c>
      <c r="AD123">
        <v>2.6559999999999999E-3</v>
      </c>
      <c r="AE123" s="29">
        <v>-3.1E-2</v>
      </c>
    </row>
    <row r="124" spans="1:31">
      <c r="A124" t="s">
        <v>1046</v>
      </c>
      <c r="B124" t="s">
        <v>1290</v>
      </c>
      <c r="C124" t="s">
        <v>1291</v>
      </c>
      <c r="D124" t="s">
        <v>1026</v>
      </c>
      <c r="E124">
        <v>1.3346359999999999</v>
      </c>
      <c r="F124">
        <v>1.2704530000000001</v>
      </c>
      <c r="G124">
        <v>1.2664740000000001</v>
      </c>
      <c r="H124">
        <v>1.2664200000000001</v>
      </c>
      <c r="I124">
        <v>1.2862819999999999</v>
      </c>
      <c r="J124">
        <v>1.2836240000000001</v>
      </c>
      <c r="K124">
        <v>1.2662359999999999</v>
      </c>
      <c r="L124">
        <v>1.2617080000000001</v>
      </c>
      <c r="M124">
        <v>1.2673509999999999</v>
      </c>
      <c r="N124">
        <v>1.294306</v>
      </c>
      <c r="O124">
        <v>1.306092</v>
      </c>
      <c r="P124">
        <v>1.3077490000000001</v>
      </c>
      <c r="Q124">
        <v>1.325917</v>
      </c>
      <c r="R124">
        <v>1.333788</v>
      </c>
      <c r="S124">
        <v>1.343291</v>
      </c>
      <c r="T124">
        <v>1.344109</v>
      </c>
      <c r="U124">
        <v>1.346339</v>
      </c>
      <c r="V124">
        <v>1.351559</v>
      </c>
      <c r="W124">
        <v>1.363804</v>
      </c>
      <c r="X124">
        <v>1.392166</v>
      </c>
      <c r="Y124">
        <v>1.410955</v>
      </c>
      <c r="Z124">
        <v>1.420199</v>
      </c>
      <c r="AA124">
        <v>1.4341219999999999</v>
      </c>
      <c r="AB124">
        <v>1.442936</v>
      </c>
      <c r="AC124">
        <v>1.4498230000000001</v>
      </c>
      <c r="AD124">
        <v>1.457651</v>
      </c>
      <c r="AE124" s="29">
        <v>4.0000000000000001E-3</v>
      </c>
    </row>
    <row r="125" spans="1:31">
      <c r="A125" t="s">
        <v>1292</v>
      </c>
    </row>
    <row r="126" spans="1:31">
      <c r="A126" t="s">
        <v>1189</v>
      </c>
      <c r="B126" t="s">
        <v>1293</v>
      </c>
      <c r="C126" t="s">
        <v>1294</v>
      </c>
      <c r="D126" t="s">
        <v>1026</v>
      </c>
      <c r="E126">
        <v>4.4127169999999998</v>
      </c>
      <c r="F126">
        <v>4.3632559999999998</v>
      </c>
      <c r="G126">
        <v>4.5424470000000001</v>
      </c>
      <c r="H126">
        <v>4.4342740000000003</v>
      </c>
      <c r="I126">
        <v>4.3578440000000001</v>
      </c>
      <c r="J126">
        <v>4.3472160000000004</v>
      </c>
      <c r="K126">
        <v>4.3744630000000004</v>
      </c>
      <c r="L126">
        <v>4.3966469999999997</v>
      </c>
      <c r="M126">
        <v>4.4293060000000004</v>
      </c>
      <c r="N126">
        <v>4.4683669999999998</v>
      </c>
      <c r="O126">
        <v>4.514799</v>
      </c>
      <c r="P126">
        <v>4.5726370000000003</v>
      </c>
      <c r="Q126">
        <v>4.6181390000000002</v>
      </c>
      <c r="R126">
        <v>4.6651899999999999</v>
      </c>
      <c r="S126">
        <v>4.7431369999999999</v>
      </c>
      <c r="T126">
        <v>4.8126870000000004</v>
      </c>
      <c r="U126">
        <v>4.8890779999999996</v>
      </c>
      <c r="V126">
        <v>4.9785830000000004</v>
      </c>
      <c r="W126">
        <v>5.0618819999999998</v>
      </c>
      <c r="X126">
        <v>5.146407</v>
      </c>
      <c r="Y126">
        <v>5.2385109999999999</v>
      </c>
      <c r="Z126">
        <v>5.3314820000000003</v>
      </c>
      <c r="AA126">
        <v>5.4335290000000001</v>
      </c>
      <c r="AB126">
        <v>5.5239419999999999</v>
      </c>
      <c r="AC126">
        <v>5.5883089999999997</v>
      </c>
      <c r="AD126">
        <v>5.6771130000000003</v>
      </c>
      <c r="AE126" s="29">
        <v>0.01</v>
      </c>
    </row>
    <row r="127" spans="1:31">
      <c r="A127" t="s">
        <v>1051</v>
      </c>
      <c r="B127" t="s">
        <v>1295</v>
      </c>
      <c r="C127" t="s">
        <v>1296</v>
      </c>
      <c r="D127" t="s">
        <v>1026</v>
      </c>
      <c r="E127">
        <v>16.463058</v>
      </c>
      <c r="F127">
        <v>16.388361</v>
      </c>
      <c r="G127">
        <v>16.245439999999999</v>
      </c>
      <c r="H127">
        <v>16.049075999999999</v>
      </c>
      <c r="I127">
        <v>15.818044</v>
      </c>
      <c r="J127">
        <v>15.579480999999999</v>
      </c>
      <c r="K127">
        <v>15.350713000000001</v>
      </c>
      <c r="L127">
        <v>15.160145</v>
      </c>
      <c r="M127">
        <v>14.95941</v>
      </c>
      <c r="N127">
        <v>14.832905</v>
      </c>
      <c r="O127">
        <v>14.69575</v>
      </c>
      <c r="P127">
        <v>14.529889000000001</v>
      </c>
      <c r="Q127">
        <v>14.365157999999999</v>
      </c>
      <c r="R127">
        <v>14.227190999999999</v>
      </c>
      <c r="S127">
        <v>14.093845</v>
      </c>
      <c r="T127">
        <v>13.988489</v>
      </c>
      <c r="U127">
        <v>13.891425999999999</v>
      </c>
      <c r="V127">
        <v>13.771573999999999</v>
      </c>
      <c r="W127">
        <v>13.689218</v>
      </c>
      <c r="X127">
        <v>13.594232999999999</v>
      </c>
      <c r="Y127">
        <v>13.511969000000001</v>
      </c>
      <c r="Z127">
        <v>13.418295000000001</v>
      </c>
      <c r="AA127">
        <v>13.340790999999999</v>
      </c>
      <c r="AB127">
        <v>13.231429</v>
      </c>
      <c r="AC127">
        <v>13.119942</v>
      </c>
      <c r="AD127">
        <v>13.038264</v>
      </c>
      <c r="AE127" s="29">
        <v>-8.9999999999999993E-3</v>
      </c>
    </row>
    <row r="128" spans="1:31">
      <c r="A128" t="s">
        <v>1139</v>
      </c>
      <c r="B128" t="s">
        <v>1297</v>
      </c>
      <c r="C128" t="s">
        <v>1298</v>
      </c>
      <c r="D128" t="s">
        <v>1026</v>
      </c>
      <c r="E128">
        <v>3.9571000000000002E-2</v>
      </c>
      <c r="F128">
        <v>3.1597E-2</v>
      </c>
      <c r="G128">
        <v>2.9975000000000002E-2</v>
      </c>
      <c r="H128">
        <v>2.8060999999999999E-2</v>
      </c>
      <c r="I128">
        <v>2.5794000000000001E-2</v>
      </c>
      <c r="J128">
        <v>2.6779000000000001E-2</v>
      </c>
      <c r="K128">
        <v>2.2984999999999998E-2</v>
      </c>
      <c r="L128">
        <v>2.1014000000000001E-2</v>
      </c>
      <c r="M128">
        <v>1.9146E-2</v>
      </c>
      <c r="N128">
        <v>1.7756000000000001E-2</v>
      </c>
      <c r="O128">
        <v>1.5966000000000001E-2</v>
      </c>
      <c r="P128">
        <v>1.4460000000000001E-2</v>
      </c>
      <c r="Q128">
        <v>1.2975E-2</v>
      </c>
      <c r="R128">
        <v>1.1776999999999999E-2</v>
      </c>
      <c r="S128">
        <v>1.0739E-2</v>
      </c>
      <c r="T128">
        <v>9.9340000000000001E-3</v>
      </c>
      <c r="U128">
        <v>9.025E-3</v>
      </c>
      <c r="V128">
        <v>8.4950000000000008E-3</v>
      </c>
      <c r="W128">
        <v>7.9769999999999997E-3</v>
      </c>
      <c r="X128">
        <v>7.6210000000000002E-3</v>
      </c>
      <c r="Y128">
        <v>6.8999999999999999E-3</v>
      </c>
      <c r="Z128">
        <v>6.6400000000000001E-3</v>
      </c>
      <c r="AA128">
        <v>6.5799999999999999E-3</v>
      </c>
      <c r="AB128">
        <v>6.7739999999999996E-3</v>
      </c>
      <c r="AC128">
        <v>6.2760000000000003E-3</v>
      </c>
      <c r="AD128">
        <v>5.9779999999999998E-3</v>
      </c>
      <c r="AE128" s="29">
        <v>-7.2999999999999995E-2</v>
      </c>
    </row>
    <row r="129" spans="1:31">
      <c r="A129" t="s">
        <v>407</v>
      </c>
      <c r="B129" t="s">
        <v>1299</v>
      </c>
      <c r="C129" t="s">
        <v>1300</v>
      </c>
      <c r="D129" t="s">
        <v>1026</v>
      </c>
      <c r="E129">
        <v>3.5570930000000001</v>
      </c>
      <c r="F129">
        <v>3.6080269999999999</v>
      </c>
      <c r="G129">
        <v>3.6277689999999998</v>
      </c>
      <c r="H129">
        <v>3.6248770000000001</v>
      </c>
      <c r="I129">
        <v>3.6381960000000002</v>
      </c>
      <c r="J129">
        <v>3.6622569999999999</v>
      </c>
      <c r="K129">
        <v>3.6843370000000002</v>
      </c>
      <c r="L129">
        <v>3.7162549999999999</v>
      </c>
      <c r="M129">
        <v>3.7507220000000001</v>
      </c>
      <c r="N129">
        <v>3.7925309999999999</v>
      </c>
      <c r="O129">
        <v>3.8426870000000002</v>
      </c>
      <c r="P129">
        <v>3.8780209999999999</v>
      </c>
      <c r="Q129">
        <v>3.9167990000000001</v>
      </c>
      <c r="R129">
        <v>3.9539580000000001</v>
      </c>
      <c r="S129">
        <v>3.9896940000000001</v>
      </c>
      <c r="T129">
        <v>4.0258649999999996</v>
      </c>
      <c r="U129">
        <v>4.057531</v>
      </c>
      <c r="V129">
        <v>4.0922169999999998</v>
      </c>
      <c r="W129">
        <v>4.1282249999999996</v>
      </c>
      <c r="X129">
        <v>4.1631470000000004</v>
      </c>
      <c r="Y129">
        <v>4.1979309999999996</v>
      </c>
      <c r="Z129">
        <v>4.2289630000000002</v>
      </c>
      <c r="AA129">
        <v>4.2552199999999996</v>
      </c>
      <c r="AB129">
        <v>4.2813230000000004</v>
      </c>
      <c r="AC129">
        <v>4.303166</v>
      </c>
      <c r="AD129">
        <v>4.3267660000000001</v>
      </c>
      <c r="AE129" s="29">
        <v>8.0000000000000002E-3</v>
      </c>
    </row>
    <row r="130" spans="1:31">
      <c r="A130" t="s">
        <v>1054</v>
      </c>
      <c r="B130" t="s">
        <v>1301</v>
      </c>
      <c r="C130" t="s">
        <v>1302</v>
      </c>
      <c r="D130" t="s">
        <v>1026</v>
      </c>
      <c r="E130">
        <v>6.868E-3</v>
      </c>
      <c r="F130">
        <v>7.9380000000000006E-3</v>
      </c>
      <c r="G130">
        <v>7.9649999999999999E-3</v>
      </c>
      <c r="H130">
        <v>7.613E-3</v>
      </c>
      <c r="I130">
        <v>7.3340000000000002E-3</v>
      </c>
      <c r="J130">
        <v>7.6429999999999996E-3</v>
      </c>
      <c r="K130">
        <v>7.2100000000000003E-3</v>
      </c>
      <c r="L130">
        <v>7.0099999999999997E-3</v>
      </c>
      <c r="M130">
        <v>6.5979999999999997E-3</v>
      </c>
      <c r="N130">
        <v>6.5160000000000001E-3</v>
      </c>
      <c r="O130">
        <v>6.2360000000000002E-3</v>
      </c>
      <c r="P130">
        <v>6.1760000000000001E-3</v>
      </c>
      <c r="Q130">
        <v>6.0130000000000001E-3</v>
      </c>
      <c r="R130">
        <v>5.875E-3</v>
      </c>
      <c r="S130">
        <v>5.8339999999999998E-3</v>
      </c>
      <c r="T130">
        <v>5.7590000000000002E-3</v>
      </c>
      <c r="U130">
        <v>5.6210000000000001E-3</v>
      </c>
      <c r="V130">
        <v>5.5370000000000003E-3</v>
      </c>
      <c r="W130">
        <v>5.4409999999999997E-3</v>
      </c>
      <c r="X130">
        <v>5.3499999999999997E-3</v>
      </c>
      <c r="Y130">
        <v>5.2170000000000003E-3</v>
      </c>
      <c r="Z130">
        <v>5.1330000000000004E-3</v>
      </c>
      <c r="AA130">
        <v>5.0280000000000004E-3</v>
      </c>
      <c r="AB130">
        <v>4.9639999999999997E-3</v>
      </c>
      <c r="AC130">
        <v>4.921E-3</v>
      </c>
      <c r="AD130">
        <v>4.8979999999999996E-3</v>
      </c>
      <c r="AE130" s="29">
        <v>-1.2999999999999999E-2</v>
      </c>
    </row>
    <row r="131" spans="1:31">
      <c r="A131" t="s">
        <v>708</v>
      </c>
      <c r="B131" t="s">
        <v>1303</v>
      </c>
      <c r="C131" t="s">
        <v>1304</v>
      </c>
      <c r="D131" t="s">
        <v>1026</v>
      </c>
      <c r="E131">
        <v>8.7204890000000006</v>
      </c>
      <c r="F131">
        <v>8.8581090000000007</v>
      </c>
      <c r="G131">
        <v>8.8409010000000006</v>
      </c>
      <c r="H131">
        <v>8.7941230000000008</v>
      </c>
      <c r="I131">
        <v>8.7650880000000004</v>
      </c>
      <c r="J131">
        <v>8.7655239999999992</v>
      </c>
      <c r="K131">
        <v>8.7245690000000007</v>
      </c>
      <c r="L131">
        <v>8.6988479999999999</v>
      </c>
      <c r="M131">
        <v>8.6504919999999998</v>
      </c>
      <c r="N131">
        <v>8.6135529999999996</v>
      </c>
      <c r="O131">
        <v>8.5846649999999993</v>
      </c>
      <c r="P131">
        <v>8.5544560000000001</v>
      </c>
      <c r="Q131">
        <v>8.5285200000000003</v>
      </c>
      <c r="R131">
        <v>8.5010399999999997</v>
      </c>
      <c r="S131">
        <v>8.4761959999999998</v>
      </c>
      <c r="T131">
        <v>8.4549000000000003</v>
      </c>
      <c r="U131">
        <v>8.4301060000000003</v>
      </c>
      <c r="V131">
        <v>8.4038719999999998</v>
      </c>
      <c r="W131">
        <v>8.3764099999999999</v>
      </c>
      <c r="X131">
        <v>8.3523130000000005</v>
      </c>
      <c r="Y131">
        <v>8.3401379999999996</v>
      </c>
      <c r="Z131">
        <v>8.3343279999999993</v>
      </c>
      <c r="AA131">
        <v>8.3319749999999999</v>
      </c>
      <c r="AB131">
        <v>8.3191509999999997</v>
      </c>
      <c r="AC131">
        <v>8.3033260000000002</v>
      </c>
      <c r="AD131">
        <v>8.2873239999999999</v>
      </c>
      <c r="AE131" s="29">
        <v>-2E-3</v>
      </c>
    </row>
    <row r="132" spans="1:31">
      <c r="A132" t="s">
        <v>706</v>
      </c>
      <c r="B132" t="s">
        <v>1305</v>
      </c>
      <c r="C132" t="s">
        <v>1306</v>
      </c>
      <c r="D132" t="s">
        <v>1026</v>
      </c>
      <c r="E132">
        <v>0.662219</v>
      </c>
      <c r="F132">
        <v>0.642517</v>
      </c>
      <c r="G132">
        <v>0.64938200000000001</v>
      </c>
      <c r="H132">
        <v>0.66586100000000004</v>
      </c>
      <c r="I132">
        <v>0.66867900000000002</v>
      </c>
      <c r="J132">
        <v>0.67508900000000005</v>
      </c>
      <c r="K132">
        <v>0.67447500000000005</v>
      </c>
      <c r="L132">
        <v>0.68055299999999996</v>
      </c>
      <c r="M132">
        <v>0.68780399999999997</v>
      </c>
      <c r="N132">
        <v>0.69564599999999999</v>
      </c>
      <c r="O132">
        <v>0.70191599999999998</v>
      </c>
      <c r="P132">
        <v>0.70820000000000005</v>
      </c>
      <c r="Q132">
        <v>0.71203399999999994</v>
      </c>
      <c r="R132">
        <v>0.71595200000000003</v>
      </c>
      <c r="S132">
        <v>0.719356</v>
      </c>
      <c r="T132">
        <v>0.72148800000000002</v>
      </c>
      <c r="U132">
        <v>0.72108099999999997</v>
      </c>
      <c r="V132">
        <v>0.72335799999999995</v>
      </c>
      <c r="W132">
        <v>0.72572499999999995</v>
      </c>
      <c r="X132">
        <v>0.72757000000000005</v>
      </c>
      <c r="Y132">
        <v>0.73022299999999996</v>
      </c>
      <c r="Z132">
        <v>0.73654600000000003</v>
      </c>
      <c r="AA132">
        <v>0.742564</v>
      </c>
      <c r="AB132">
        <v>0.74822299999999997</v>
      </c>
      <c r="AC132">
        <v>0.75439000000000001</v>
      </c>
      <c r="AD132">
        <v>0.76119899999999996</v>
      </c>
      <c r="AE132" s="29">
        <v>6.0000000000000001E-3</v>
      </c>
    </row>
    <row r="133" spans="1:31">
      <c r="A133" t="s">
        <v>1088</v>
      </c>
      <c r="B133" t="s">
        <v>1307</v>
      </c>
      <c r="C133" t="s">
        <v>1308</v>
      </c>
      <c r="D133" t="s">
        <v>1026</v>
      </c>
      <c r="E133">
        <v>0.41293400000000002</v>
      </c>
      <c r="F133">
        <v>0.33813799999999999</v>
      </c>
      <c r="G133">
        <v>0.34820000000000001</v>
      </c>
      <c r="H133">
        <v>0.55000000000000004</v>
      </c>
      <c r="I133">
        <v>0.55000000000000004</v>
      </c>
      <c r="J133">
        <v>0.55000000000000004</v>
      </c>
      <c r="K133">
        <v>0.55000000000000004</v>
      </c>
      <c r="L133">
        <v>0.55000000000000004</v>
      </c>
      <c r="M133">
        <v>0.55000000000000004</v>
      </c>
      <c r="N133">
        <v>0.55000000000000004</v>
      </c>
      <c r="O133">
        <v>0.55000000000000004</v>
      </c>
      <c r="P133">
        <v>0.55000000000000004</v>
      </c>
      <c r="Q133">
        <v>0.55000000000000004</v>
      </c>
      <c r="R133">
        <v>0.55000000000000004</v>
      </c>
      <c r="S133">
        <v>0.55000000000000004</v>
      </c>
      <c r="T133">
        <v>0.55000000000000004</v>
      </c>
      <c r="U133">
        <v>0.55000000000000004</v>
      </c>
      <c r="V133">
        <v>0.55000000000000004</v>
      </c>
      <c r="W133">
        <v>0.55000000000000004</v>
      </c>
      <c r="X133">
        <v>0.55000000000000004</v>
      </c>
      <c r="Y133">
        <v>0.55000000000000004</v>
      </c>
      <c r="Z133">
        <v>0.55000000000000004</v>
      </c>
      <c r="AA133">
        <v>0.55000000000000004</v>
      </c>
      <c r="AB133">
        <v>0.55000000000000004</v>
      </c>
      <c r="AC133">
        <v>0.55000000000000004</v>
      </c>
      <c r="AD133">
        <v>0.55000000000000004</v>
      </c>
      <c r="AE133" s="29">
        <v>1.2E-2</v>
      </c>
    </row>
    <row r="134" spans="1:31">
      <c r="A134" t="s">
        <v>1091</v>
      </c>
      <c r="B134" t="s">
        <v>1309</v>
      </c>
      <c r="C134" t="s">
        <v>1310</v>
      </c>
      <c r="D134" t="s">
        <v>1026</v>
      </c>
      <c r="E134">
        <v>3.1799360000000001</v>
      </c>
      <c r="F134">
        <v>3.1912099999999999</v>
      </c>
      <c r="G134">
        <v>3.1677040000000001</v>
      </c>
      <c r="H134">
        <v>3.26728</v>
      </c>
      <c r="I134">
        <v>3.2875909999999999</v>
      </c>
      <c r="J134">
        <v>3.3165529999999999</v>
      </c>
      <c r="K134">
        <v>3.3074119999999998</v>
      </c>
      <c r="L134">
        <v>3.3359000000000001</v>
      </c>
      <c r="M134">
        <v>3.352306</v>
      </c>
      <c r="N134">
        <v>3.3682620000000001</v>
      </c>
      <c r="O134">
        <v>3.3735140000000001</v>
      </c>
      <c r="P134">
        <v>3.3839600000000001</v>
      </c>
      <c r="Q134">
        <v>3.4044989999999999</v>
      </c>
      <c r="R134">
        <v>3.4114209999999998</v>
      </c>
      <c r="S134">
        <v>3.418971</v>
      </c>
      <c r="T134">
        <v>3.43832</v>
      </c>
      <c r="U134">
        <v>3.4491079999999998</v>
      </c>
      <c r="V134">
        <v>3.457932</v>
      </c>
      <c r="W134">
        <v>3.4672000000000001</v>
      </c>
      <c r="X134">
        <v>3.4700639999999998</v>
      </c>
      <c r="Y134">
        <v>3.4767009999999998</v>
      </c>
      <c r="Z134">
        <v>3.4616950000000002</v>
      </c>
      <c r="AA134">
        <v>3.4826130000000002</v>
      </c>
      <c r="AB134">
        <v>3.4725920000000001</v>
      </c>
      <c r="AC134">
        <v>3.4825900000000001</v>
      </c>
      <c r="AD134">
        <v>3.4688500000000002</v>
      </c>
      <c r="AE134" s="29">
        <v>3.0000000000000001E-3</v>
      </c>
    </row>
    <row r="135" spans="1:31">
      <c r="A135" t="s">
        <v>1029</v>
      </c>
      <c r="B135" t="s">
        <v>1311</v>
      </c>
      <c r="C135" t="s">
        <v>1312</v>
      </c>
      <c r="D135" t="s">
        <v>1026</v>
      </c>
      <c r="E135">
        <v>37.415314000000002</v>
      </c>
      <c r="F135">
        <v>37.397559999999999</v>
      </c>
      <c r="G135">
        <v>37.429810000000003</v>
      </c>
      <c r="H135">
        <v>37.393101000000001</v>
      </c>
      <c r="I135">
        <v>37.092773000000001</v>
      </c>
      <c r="J135">
        <v>36.903762999999998</v>
      </c>
      <c r="K135">
        <v>36.673175999999998</v>
      </c>
      <c r="L135">
        <v>36.545357000000003</v>
      </c>
      <c r="M135">
        <v>36.386639000000002</v>
      </c>
      <c r="N135">
        <v>36.327778000000002</v>
      </c>
      <c r="O135">
        <v>36.269568999999997</v>
      </c>
      <c r="P135">
        <v>36.183334000000002</v>
      </c>
      <c r="Q135">
        <v>36.101157999999998</v>
      </c>
      <c r="R135">
        <v>36.030620999999996</v>
      </c>
      <c r="S135">
        <v>35.997036000000001</v>
      </c>
      <c r="T135">
        <v>35.997504999999997</v>
      </c>
      <c r="U135">
        <v>35.993949999999998</v>
      </c>
      <c r="V135">
        <v>35.983069999999998</v>
      </c>
      <c r="W135">
        <v>36.004097000000002</v>
      </c>
      <c r="X135">
        <v>36.009082999999997</v>
      </c>
      <c r="Y135">
        <v>36.050685999999999</v>
      </c>
      <c r="Z135">
        <v>36.066437000000001</v>
      </c>
      <c r="AA135">
        <v>36.141719999999999</v>
      </c>
      <c r="AB135">
        <v>36.131622</v>
      </c>
      <c r="AC135">
        <v>36.106644000000003</v>
      </c>
      <c r="AD135">
        <v>36.114413999999996</v>
      </c>
      <c r="AE135" s="29">
        <v>-1E-3</v>
      </c>
    </row>
    <row r="136" spans="1:31">
      <c r="A136" t="s">
        <v>402</v>
      </c>
      <c r="B136" t="s">
        <v>1313</v>
      </c>
      <c r="C136" t="s">
        <v>1314</v>
      </c>
      <c r="D136" t="s">
        <v>1026</v>
      </c>
      <c r="E136">
        <v>30.849943</v>
      </c>
      <c r="F136">
        <v>30.945616000000001</v>
      </c>
      <c r="G136">
        <v>29.307245000000002</v>
      </c>
      <c r="H136">
        <v>29.026646</v>
      </c>
      <c r="I136">
        <v>28.652619999999999</v>
      </c>
      <c r="J136">
        <v>28.235329</v>
      </c>
      <c r="K136">
        <v>28.564743</v>
      </c>
      <c r="L136">
        <v>28.661511999999998</v>
      </c>
      <c r="M136">
        <v>28.658428000000001</v>
      </c>
      <c r="N136">
        <v>28.664512999999999</v>
      </c>
      <c r="O136">
        <v>28.51923</v>
      </c>
      <c r="P136">
        <v>28.439094999999998</v>
      </c>
      <c r="Q136">
        <v>28.527463999999998</v>
      </c>
      <c r="R136">
        <v>28.627134000000002</v>
      </c>
      <c r="S136">
        <v>28.708372000000001</v>
      </c>
      <c r="T136">
        <v>28.890004999999999</v>
      </c>
      <c r="U136">
        <v>29.026108000000001</v>
      </c>
      <c r="V136">
        <v>29.306239999999999</v>
      </c>
      <c r="W136">
        <v>29.684916000000001</v>
      </c>
      <c r="X136">
        <v>30.037400999999999</v>
      </c>
      <c r="Y136">
        <v>30.397708999999999</v>
      </c>
      <c r="Z136">
        <v>30.734541</v>
      </c>
      <c r="AA136">
        <v>30.994888</v>
      </c>
      <c r="AB136">
        <v>31.240031999999999</v>
      </c>
      <c r="AC136">
        <v>31.506620000000002</v>
      </c>
      <c r="AD136">
        <v>31.719024999999998</v>
      </c>
      <c r="AE136" s="29">
        <v>1E-3</v>
      </c>
    </row>
    <row r="137" spans="1:31">
      <c r="A137" t="s">
        <v>1098</v>
      </c>
      <c r="B137" t="s">
        <v>1315</v>
      </c>
      <c r="C137" t="s">
        <v>1316</v>
      </c>
      <c r="D137" t="s">
        <v>1026</v>
      </c>
      <c r="E137">
        <v>2.1362390000000002</v>
      </c>
      <c r="F137">
        <v>2.128485</v>
      </c>
      <c r="G137">
        <v>2.1603400000000001</v>
      </c>
      <c r="H137">
        <v>2.165232</v>
      </c>
      <c r="I137">
        <v>2.162156</v>
      </c>
      <c r="J137">
        <v>2.203182</v>
      </c>
      <c r="K137">
        <v>2.2643529999999998</v>
      </c>
      <c r="L137">
        <v>2.334959</v>
      </c>
      <c r="M137">
        <v>2.3952339999999999</v>
      </c>
      <c r="N137">
        <v>2.4525809999999999</v>
      </c>
      <c r="O137">
        <v>2.473735</v>
      </c>
      <c r="P137">
        <v>2.4826640000000002</v>
      </c>
      <c r="Q137">
        <v>2.4927549999999998</v>
      </c>
      <c r="R137">
        <v>2.5068679999999999</v>
      </c>
      <c r="S137">
        <v>2.5246620000000002</v>
      </c>
      <c r="T137">
        <v>2.5674649999999999</v>
      </c>
      <c r="U137">
        <v>2.6017749999999999</v>
      </c>
      <c r="V137">
        <v>2.6305519999999998</v>
      </c>
      <c r="W137">
        <v>2.644943</v>
      </c>
      <c r="X137">
        <v>2.647805</v>
      </c>
      <c r="Y137">
        <v>2.6459549999999998</v>
      </c>
      <c r="Z137">
        <v>2.6564239999999999</v>
      </c>
      <c r="AA137">
        <v>2.673549</v>
      </c>
      <c r="AB137">
        <v>2.6894960000000001</v>
      </c>
      <c r="AC137">
        <v>2.689622</v>
      </c>
      <c r="AD137">
        <v>2.6848770000000002</v>
      </c>
      <c r="AE137" s="29">
        <v>8.9999999999999993E-3</v>
      </c>
    </row>
    <row r="138" spans="1:31">
      <c r="A138" t="s">
        <v>1155</v>
      </c>
      <c r="B138" t="s">
        <v>1317</v>
      </c>
      <c r="C138" t="s">
        <v>1318</v>
      </c>
      <c r="D138" t="s">
        <v>1026</v>
      </c>
      <c r="E138">
        <v>0.59070999999999996</v>
      </c>
      <c r="F138">
        <v>0.58992100000000003</v>
      </c>
      <c r="G138">
        <v>0.67366300000000001</v>
      </c>
      <c r="H138">
        <v>0.72236</v>
      </c>
      <c r="I138">
        <v>0.77013200000000004</v>
      </c>
      <c r="J138">
        <v>0.91109700000000005</v>
      </c>
      <c r="K138">
        <v>0.97536999999999996</v>
      </c>
      <c r="L138">
        <v>1.036748</v>
      </c>
      <c r="M138">
        <v>1.0828169999999999</v>
      </c>
      <c r="N138">
        <v>1.1590130000000001</v>
      </c>
      <c r="O138">
        <v>1.2125790000000001</v>
      </c>
      <c r="P138">
        <v>1.254067</v>
      </c>
      <c r="Q138">
        <v>1.275981</v>
      </c>
      <c r="R138">
        <v>1.2974060000000001</v>
      </c>
      <c r="S138">
        <v>1.3195190000000001</v>
      </c>
      <c r="T138">
        <v>1.3404</v>
      </c>
      <c r="U138">
        <v>1.3632839999999999</v>
      </c>
      <c r="V138">
        <v>1.38506</v>
      </c>
      <c r="W138">
        <v>1.406836</v>
      </c>
      <c r="X138">
        <v>1.4313629999999999</v>
      </c>
      <c r="Y138">
        <v>1.450388</v>
      </c>
      <c r="Z138">
        <v>1.472164</v>
      </c>
      <c r="AA138">
        <v>1.49394</v>
      </c>
      <c r="AB138">
        <v>1.5075780000000001</v>
      </c>
      <c r="AC138">
        <v>1.5048280000000001</v>
      </c>
      <c r="AD138">
        <v>1.5048280000000001</v>
      </c>
      <c r="AE138" s="29">
        <v>3.7999999999999999E-2</v>
      </c>
    </row>
    <row r="139" spans="1:31">
      <c r="A139" t="s">
        <v>1152</v>
      </c>
      <c r="B139" t="s">
        <v>1319</v>
      </c>
      <c r="C139" t="s">
        <v>1320</v>
      </c>
      <c r="D139" t="s">
        <v>1026</v>
      </c>
      <c r="E139">
        <v>0.73460199999999998</v>
      </c>
      <c r="F139">
        <v>0.68125599999999997</v>
      </c>
      <c r="G139">
        <v>0.68428699999999998</v>
      </c>
      <c r="H139">
        <v>0.67398999999999998</v>
      </c>
      <c r="I139">
        <v>0.68341700000000005</v>
      </c>
      <c r="J139">
        <v>0.71255500000000005</v>
      </c>
      <c r="K139">
        <v>0.732711</v>
      </c>
      <c r="L139">
        <v>0.74484399999999995</v>
      </c>
      <c r="M139">
        <v>0.74981500000000001</v>
      </c>
      <c r="N139">
        <v>0.75792099999999996</v>
      </c>
      <c r="O139">
        <v>0.77047100000000002</v>
      </c>
      <c r="P139">
        <v>0.79358899999999999</v>
      </c>
      <c r="Q139">
        <v>0.82120899999999997</v>
      </c>
      <c r="R139">
        <v>0.845468</v>
      </c>
      <c r="S139">
        <v>0.87215399999999998</v>
      </c>
      <c r="T139">
        <v>0.89066100000000004</v>
      </c>
      <c r="U139">
        <v>0.90670799999999996</v>
      </c>
      <c r="V139">
        <v>0.92474500000000004</v>
      </c>
      <c r="W139">
        <v>0.94375699999999996</v>
      </c>
      <c r="X139">
        <v>0.95782100000000003</v>
      </c>
      <c r="Y139">
        <v>0.96594800000000003</v>
      </c>
      <c r="Z139">
        <v>0.97511300000000001</v>
      </c>
      <c r="AA139">
        <v>0.98419199999999996</v>
      </c>
      <c r="AB139">
        <v>0.99280000000000002</v>
      </c>
      <c r="AC139">
        <v>0.99604700000000002</v>
      </c>
      <c r="AD139">
        <v>1.0015480000000001</v>
      </c>
      <c r="AE139" s="29">
        <v>1.2E-2</v>
      </c>
    </row>
    <row r="140" spans="1:31">
      <c r="A140" t="s">
        <v>1101</v>
      </c>
      <c r="B140" t="s">
        <v>1321</v>
      </c>
      <c r="C140" t="s">
        <v>1322</v>
      </c>
      <c r="D140" t="s">
        <v>1026</v>
      </c>
      <c r="E140">
        <v>34.311497000000003</v>
      </c>
      <c r="F140">
        <v>34.345280000000002</v>
      </c>
      <c r="G140">
        <v>32.825538999999999</v>
      </c>
      <c r="H140">
        <v>32.588225999999999</v>
      </c>
      <c r="I140">
        <v>32.268326000000002</v>
      </c>
      <c r="J140">
        <v>32.062159999999999</v>
      </c>
      <c r="K140">
        <v>32.537177999999997</v>
      </c>
      <c r="L140">
        <v>32.778061000000001</v>
      </c>
      <c r="M140">
        <v>32.886294999999997</v>
      </c>
      <c r="N140">
        <v>33.034022999999998</v>
      </c>
      <c r="O140">
        <v>32.976013000000002</v>
      </c>
      <c r="P140">
        <v>32.969417999999997</v>
      </c>
      <c r="Q140">
        <v>33.117409000000002</v>
      </c>
      <c r="R140">
        <v>33.276874999999997</v>
      </c>
      <c r="S140">
        <v>33.424709</v>
      </c>
      <c r="T140">
        <v>33.68853</v>
      </c>
      <c r="U140">
        <v>33.897872999999997</v>
      </c>
      <c r="V140">
        <v>34.246597000000001</v>
      </c>
      <c r="W140">
        <v>34.68045</v>
      </c>
      <c r="X140">
        <v>35.074390000000001</v>
      </c>
      <c r="Y140">
        <v>35.459999000000003</v>
      </c>
      <c r="Z140">
        <v>35.838242000000001</v>
      </c>
      <c r="AA140">
        <v>36.146568000000002</v>
      </c>
      <c r="AB140">
        <v>36.429909000000002</v>
      </c>
      <c r="AC140">
        <v>36.697116999999999</v>
      </c>
      <c r="AD140">
        <v>36.910277999999998</v>
      </c>
      <c r="AE140" s="29">
        <v>3.0000000000000001E-3</v>
      </c>
    </row>
    <row r="141" spans="1:31">
      <c r="A141" t="s">
        <v>1104</v>
      </c>
      <c r="B141" t="s">
        <v>1323</v>
      </c>
      <c r="C141" t="s">
        <v>1324</v>
      </c>
      <c r="D141" t="s">
        <v>1026</v>
      </c>
      <c r="E141">
        <v>0.418161</v>
      </c>
      <c r="F141">
        <v>0.437662</v>
      </c>
      <c r="G141">
        <v>0.44602999999999998</v>
      </c>
      <c r="H141">
        <v>0.43068499999999998</v>
      </c>
      <c r="I141">
        <v>0.41941200000000001</v>
      </c>
      <c r="J141">
        <v>0.41326000000000002</v>
      </c>
      <c r="K141">
        <v>0.40547800000000001</v>
      </c>
      <c r="L141">
        <v>0.39990500000000001</v>
      </c>
      <c r="M141">
        <v>0.39374999999999999</v>
      </c>
      <c r="N141">
        <v>0.38364999999999999</v>
      </c>
      <c r="O141">
        <v>0.37529699999999999</v>
      </c>
      <c r="P141">
        <v>0.36475999999999997</v>
      </c>
      <c r="Q141">
        <v>0.35550599999999999</v>
      </c>
      <c r="R141">
        <v>0.34536899999999998</v>
      </c>
      <c r="S141">
        <v>0.33481</v>
      </c>
      <c r="T141">
        <v>0.326546</v>
      </c>
      <c r="U141">
        <v>0.31912099999999999</v>
      </c>
      <c r="V141">
        <v>0.311913</v>
      </c>
      <c r="W141">
        <v>0.30402499999999999</v>
      </c>
      <c r="X141">
        <v>0.29624499999999998</v>
      </c>
      <c r="Y141">
        <v>0.29039100000000001</v>
      </c>
      <c r="Z141">
        <v>0.283607</v>
      </c>
      <c r="AA141">
        <v>0.27760400000000002</v>
      </c>
      <c r="AB141">
        <v>0.27125300000000002</v>
      </c>
      <c r="AC141">
        <v>0.26358100000000001</v>
      </c>
      <c r="AD141">
        <v>0.25716800000000001</v>
      </c>
      <c r="AE141" s="29">
        <v>-1.9E-2</v>
      </c>
    </row>
    <row r="142" spans="1:31">
      <c r="A142" t="s">
        <v>1222</v>
      </c>
      <c r="B142" t="s">
        <v>1325</v>
      </c>
      <c r="C142" t="s">
        <v>1326</v>
      </c>
      <c r="D142" t="s">
        <v>1026</v>
      </c>
      <c r="E142">
        <v>7.9251389999999997</v>
      </c>
      <c r="F142">
        <v>7.5762859999999996</v>
      </c>
      <c r="G142">
        <v>6.9914990000000001</v>
      </c>
      <c r="H142">
        <v>6.2756460000000001</v>
      </c>
      <c r="I142">
        <v>6.154579</v>
      </c>
      <c r="J142">
        <v>6.127942</v>
      </c>
      <c r="K142">
        <v>5.168946</v>
      </c>
      <c r="L142">
        <v>4.7767650000000001</v>
      </c>
      <c r="M142">
        <v>4.6107839999999998</v>
      </c>
      <c r="N142">
        <v>4.3556549999999996</v>
      </c>
      <c r="O142">
        <v>4.3303279999999997</v>
      </c>
      <c r="P142">
        <v>4.2617139999999996</v>
      </c>
      <c r="Q142">
        <v>4.1892670000000001</v>
      </c>
      <c r="R142">
        <v>4.1824300000000001</v>
      </c>
      <c r="S142">
        <v>4.1515579999999996</v>
      </c>
      <c r="T142">
        <v>3.981519</v>
      </c>
      <c r="U142">
        <v>3.8872390000000001</v>
      </c>
      <c r="V142">
        <v>3.805126</v>
      </c>
      <c r="W142">
        <v>3.6940110000000002</v>
      </c>
      <c r="X142">
        <v>3.6104790000000002</v>
      </c>
      <c r="Y142">
        <v>3.5514220000000001</v>
      </c>
      <c r="Z142">
        <v>3.4906739999999998</v>
      </c>
      <c r="AA142">
        <v>3.5098470000000002</v>
      </c>
      <c r="AB142">
        <v>3.509687</v>
      </c>
      <c r="AC142">
        <v>3.3982230000000002</v>
      </c>
      <c r="AD142">
        <v>3.2295509999999998</v>
      </c>
      <c r="AE142" s="29">
        <v>-3.5000000000000003E-2</v>
      </c>
    </row>
    <row r="143" spans="1:31">
      <c r="A143" t="s">
        <v>1110</v>
      </c>
      <c r="B143" t="s">
        <v>1327</v>
      </c>
      <c r="C143" t="s">
        <v>1328</v>
      </c>
      <c r="D143" t="s">
        <v>1026</v>
      </c>
      <c r="E143">
        <v>-3.0896E-2</v>
      </c>
      <c r="F143">
        <v>-3.5414000000000001E-2</v>
      </c>
      <c r="G143">
        <v>-2.5403999999999999E-2</v>
      </c>
      <c r="H143">
        <v>-2.5582000000000001E-2</v>
      </c>
      <c r="I143">
        <v>-2.5190000000000001E-2</v>
      </c>
      <c r="J143">
        <v>-2.4858000000000002E-2</v>
      </c>
      <c r="K143">
        <v>-2.4549000000000001E-2</v>
      </c>
      <c r="L143">
        <v>-2.4170000000000001E-2</v>
      </c>
      <c r="M143">
        <v>-2.3817999999999999E-2</v>
      </c>
      <c r="N143">
        <v>-2.3467999999999999E-2</v>
      </c>
      <c r="O143">
        <v>-2.3053000000000001E-2</v>
      </c>
      <c r="P143">
        <v>-2.2494E-2</v>
      </c>
      <c r="Q143">
        <v>-2.1995000000000001E-2</v>
      </c>
      <c r="R143">
        <v>-2.1444000000000001E-2</v>
      </c>
      <c r="S143">
        <v>-2.0864000000000001E-2</v>
      </c>
      <c r="T143">
        <v>-2.0423E-2</v>
      </c>
      <c r="U143">
        <v>-2.0029999999999999E-2</v>
      </c>
      <c r="V143">
        <v>-1.9643999999999998E-2</v>
      </c>
      <c r="W143">
        <v>-1.9212E-2</v>
      </c>
      <c r="X143">
        <v>-1.8783000000000001E-2</v>
      </c>
      <c r="Y143">
        <v>-1.8388000000000002E-2</v>
      </c>
      <c r="Z143">
        <v>-1.8088E-2</v>
      </c>
      <c r="AA143">
        <v>-1.7673999999999999E-2</v>
      </c>
      <c r="AB143">
        <v>-1.7364999999999998E-2</v>
      </c>
      <c r="AC143">
        <v>-1.6993000000000001E-2</v>
      </c>
      <c r="AD143">
        <v>-1.6633999999999999E-2</v>
      </c>
      <c r="AE143" s="29">
        <v>-2.4E-2</v>
      </c>
    </row>
    <row r="144" spans="1:31">
      <c r="A144" t="s">
        <v>1113</v>
      </c>
      <c r="B144" t="s">
        <v>1329</v>
      </c>
      <c r="C144" t="s">
        <v>1330</v>
      </c>
      <c r="D144" t="s">
        <v>1026</v>
      </c>
      <c r="E144">
        <v>8.312405</v>
      </c>
      <c r="F144">
        <v>7.9785349999999999</v>
      </c>
      <c r="G144">
        <v>7.4121249999999996</v>
      </c>
      <c r="H144">
        <v>6.6807480000000004</v>
      </c>
      <c r="I144">
        <v>6.5488</v>
      </c>
      <c r="J144">
        <v>6.5163440000000001</v>
      </c>
      <c r="K144">
        <v>5.5498760000000003</v>
      </c>
      <c r="L144">
        <v>5.1524999999999999</v>
      </c>
      <c r="M144">
        <v>4.9807160000000001</v>
      </c>
      <c r="N144">
        <v>4.7158369999999996</v>
      </c>
      <c r="O144">
        <v>4.6825710000000003</v>
      </c>
      <c r="P144">
        <v>4.6039789999999998</v>
      </c>
      <c r="Q144">
        <v>4.5227789999999999</v>
      </c>
      <c r="R144">
        <v>4.5063550000000001</v>
      </c>
      <c r="S144">
        <v>4.4655040000000001</v>
      </c>
      <c r="T144">
        <v>4.2876430000000001</v>
      </c>
      <c r="U144">
        <v>4.186331</v>
      </c>
      <c r="V144">
        <v>4.0973940000000004</v>
      </c>
      <c r="W144">
        <v>3.9788239999999999</v>
      </c>
      <c r="X144">
        <v>3.8879410000000001</v>
      </c>
      <c r="Y144">
        <v>3.823426</v>
      </c>
      <c r="Z144">
        <v>3.756192</v>
      </c>
      <c r="AA144">
        <v>3.7697780000000001</v>
      </c>
      <c r="AB144">
        <v>3.7635749999999999</v>
      </c>
      <c r="AC144">
        <v>3.6448109999999998</v>
      </c>
      <c r="AD144">
        <v>3.4700850000000001</v>
      </c>
      <c r="AE144" s="29">
        <v>-3.4000000000000002E-2</v>
      </c>
    </row>
    <row r="145" spans="1:31">
      <c r="A145" t="s">
        <v>1258</v>
      </c>
      <c r="B145" t="s">
        <v>1331</v>
      </c>
      <c r="C145" t="s">
        <v>1332</v>
      </c>
      <c r="D145" t="s">
        <v>1026</v>
      </c>
      <c r="E145">
        <v>8.1876510000000007</v>
      </c>
      <c r="F145">
        <v>8.372738</v>
      </c>
      <c r="G145">
        <v>8.3214430000000004</v>
      </c>
      <c r="H145">
        <v>8.3573319999999995</v>
      </c>
      <c r="I145">
        <v>8.3666149999999995</v>
      </c>
      <c r="J145">
        <v>8.3737069999999996</v>
      </c>
      <c r="K145">
        <v>8.3738580000000002</v>
      </c>
      <c r="L145">
        <v>8.3738650000000003</v>
      </c>
      <c r="M145">
        <v>8.373583</v>
      </c>
      <c r="N145">
        <v>8.373583</v>
      </c>
      <c r="O145">
        <v>8.3735769999999992</v>
      </c>
      <c r="P145">
        <v>8.3735780000000002</v>
      </c>
      <c r="Q145">
        <v>8.3709880000000005</v>
      </c>
      <c r="R145">
        <v>8.3668150000000008</v>
      </c>
      <c r="S145">
        <v>8.3689250000000008</v>
      </c>
      <c r="T145">
        <v>8.3634599999999999</v>
      </c>
      <c r="U145">
        <v>8.3577130000000004</v>
      </c>
      <c r="V145">
        <v>8.3714560000000002</v>
      </c>
      <c r="W145">
        <v>8.3654580000000003</v>
      </c>
      <c r="X145">
        <v>8.3735780000000002</v>
      </c>
      <c r="Y145">
        <v>8.3735780000000002</v>
      </c>
      <c r="Z145">
        <v>8.3735780000000002</v>
      </c>
      <c r="AA145">
        <v>8.3735789999999994</v>
      </c>
      <c r="AB145">
        <v>8.3735780000000002</v>
      </c>
      <c r="AC145">
        <v>8.3735780000000002</v>
      </c>
      <c r="AD145">
        <v>8.3732939999999996</v>
      </c>
      <c r="AE145" s="29">
        <v>1E-3</v>
      </c>
    </row>
    <row r="146" spans="1:31">
      <c r="A146" t="s">
        <v>1116</v>
      </c>
      <c r="B146" t="s">
        <v>1333</v>
      </c>
      <c r="C146" t="s">
        <v>1334</v>
      </c>
      <c r="D146" t="s">
        <v>1026</v>
      </c>
      <c r="E146">
        <v>0.90891699999999997</v>
      </c>
      <c r="F146">
        <v>0.92460600000000004</v>
      </c>
      <c r="G146">
        <v>0.93709799999999999</v>
      </c>
      <c r="H146">
        <v>0.94168600000000002</v>
      </c>
      <c r="I146">
        <v>0.93855999999999995</v>
      </c>
      <c r="J146">
        <v>0.940195</v>
      </c>
      <c r="K146">
        <v>0.93708499999999995</v>
      </c>
      <c r="L146">
        <v>0.93595899999999999</v>
      </c>
      <c r="M146">
        <v>0.93459099999999995</v>
      </c>
      <c r="N146">
        <v>0.93672299999999997</v>
      </c>
      <c r="O146">
        <v>0.93835000000000002</v>
      </c>
      <c r="P146">
        <v>0.94456799999999996</v>
      </c>
      <c r="Q146">
        <v>0.94416800000000001</v>
      </c>
      <c r="R146">
        <v>0.94495200000000001</v>
      </c>
      <c r="S146">
        <v>0.94594599999999995</v>
      </c>
      <c r="T146">
        <v>0.94855500000000004</v>
      </c>
      <c r="U146">
        <v>0.95130800000000004</v>
      </c>
      <c r="V146">
        <v>0.961144</v>
      </c>
      <c r="W146">
        <v>0.96505399999999997</v>
      </c>
      <c r="X146">
        <v>0.96772100000000005</v>
      </c>
      <c r="Y146">
        <v>0.96853400000000001</v>
      </c>
      <c r="Z146">
        <v>0.96856500000000001</v>
      </c>
      <c r="AA146">
        <v>0.97285699999999997</v>
      </c>
      <c r="AB146">
        <v>0.97891799999999995</v>
      </c>
      <c r="AC146">
        <v>0.981626</v>
      </c>
      <c r="AD146">
        <v>0.98605500000000001</v>
      </c>
      <c r="AE146" s="29">
        <v>3.0000000000000001E-3</v>
      </c>
    </row>
    <row r="147" spans="1:31">
      <c r="A147" t="s">
        <v>1034</v>
      </c>
      <c r="B147" t="s">
        <v>1335</v>
      </c>
      <c r="C147" t="s">
        <v>1336</v>
      </c>
      <c r="D147" t="s">
        <v>1026</v>
      </c>
      <c r="E147">
        <v>5.7309270000000003</v>
      </c>
      <c r="F147">
        <v>6.1555210000000002</v>
      </c>
      <c r="G147">
        <v>6.7158629999999997</v>
      </c>
      <c r="H147">
        <v>7.0890430000000002</v>
      </c>
      <c r="I147">
        <v>7.298476</v>
      </c>
      <c r="J147">
        <v>7.4281389999999998</v>
      </c>
      <c r="K147">
        <v>7.5472169999999998</v>
      </c>
      <c r="L147">
        <v>7.6203820000000002</v>
      </c>
      <c r="M147">
        <v>7.7324729999999997</v>
      </c>
      <c r="N147">
        <v>7.9069640000000003</v>
      </c>
      <c r="O147">
        <v>8.1077580000000005</v>
      </c>
      <c r="P147">
        <v>8.3202890000000007</v>
      </c>
      <c r="Q147">
        <v>8.4733319999999992</v>
      </c>
      <c r="R147">
        <v>8.6118970000000008</v>
      </c>
      <c r="S147">
        <v>8.7564340000000005</v>
      </c>
      <c r="T147">
        <v>8.8900509999999997</v>
      </c>
      <c r="U147">
        <v>8.991638</v>
      </c>
      <c r="V147">
        <v>9.0420660000000002</v>
      </c>
      <c r="W147">
        <v>9.0635849999999998</v>
      </c>
      <c r="X147">
        <v>9.08704</v>
      </c>
      <c r="Y147">
        <v>9.1199860000000008</v>
      </c>
      <c r="Z147">
        <v>9.1548440000000006</v>
      </c>
      <c r="AA147">
        <v>9.200037</v>
      </c>
      <c r="AB147">
        <v>9.2369020000000006</v>
      </c>
      <c r="AC147">
        <v>9.2882259999999999</v>
      </c>
      <c r="AD147">
        <v>9.5231349999999999</v>
      </c>
      <c r="AE147" s="29">
        <v>2.1000000000000001E-2</v>
      </c>
    </row>
    <row r="148" spans="1:31">
      <c r="A148" t="s">
        <v>1265</v>
      </c>
      <c r="B148" t="s">
        <v>1337</v>
      </c>
      <c r="C148" t="s">
        <v>1338</v>
      </c>
      <c r="D148" t="s">
        <v>1026</v>
      </c>
      <c r="E148">
        <v>6.9292000000000006E-2</v>
      </c>
      <c r="F148">
        <v>6.9292000000000006E-2</v>
      </c>
      <c r="G148">
        <v>6.9292000000000006E-2</v>
      </c>
      <c r="H148">
        <v>6.9292000000000006E-2</v>
      </c>
      <c r="I148">
        <v>6.9292000000000006E-2</v>
      </c>
      <c r="J148">
        <v>6.9292000000000006E-2</v>
      </c>
      <c r="K148">
        <v>6.9292000000000006E-2</v>
      </c>
      <c r="L148">
        <v>6.9292000000000006E-2</v>
      </c>
      <c r="M148">
        <v>6.9292000000000006E-2</v>
      </c>
      <c r="N148">
        <v>6.9292000000000006E-2</v>
      </c>
      <c r="O148">
        <v>6.9292000000000006E-2</v>
      </c>
      <c r="P148">
        <v>6.9292000000000006E-2</v>
      </c>
      <c r="Q148">
        <v>6.9292000000000006E-2</v>
      </c>
      <c r="R148">
        <v>6.9292000000000006E-2</v>
      </c>
      <c r="S148">
        <v>6.9292000000000006E-2</v>
      </c>
      <c r="T148">
        <v>6.9292000000000006E-2</v>
      </c>
      <c r="U148">
        <v>6.9292000000000006E-2</v>
      </c>
      <c r="V148">
        <v>6.9292000000000006E-2</v>
      </c>
      <c r="W148">
        <v>6.9292000000000006E-2</v>
      </c>
      <c r="X148">
        <v>6.9292000000000006E-2</v>
      </c>
      <c r="Y148">
        <v>6.9292000000000006E-2</v>
      </c>
      <c r="Z148">
        <v>6.9292000000000006E-2</v>
      </c>
      <c r="AA148">
        <v>6.9292000000000006E-2</v>
      </c>
      <c r="AB148">
        <v>6.9292000000000006E-2</v>
      </c>
      <c r="AC148">
        <v>6.9292000000000006E-2</v>
      </c>
      <c r="AD148">
        <v>6.9292000000000006E-2</v>
      </c>
      <c r="AE148" s="29">
        <v>0</v>
      </c>
    </row>
    <row r="149" spans="1:31">
      <c r="A149" t="s">
        <v>1268</v>
      </c>
      <c r="B149" t="s">
        <v>1339</v>
      </c>
      <c r="C149" t="s">
        <v>1340</v>
      </c>
      <c r="D149" t="s">
        <v>1026</v>
      </c>
      <c r="E149">
        <v>8.2280000000000006E-2</v>
      </c>
      <c r="F149">
        <v>0.106062</v>
      </c>
      <c r="G149">
        <v>0.19597000000000001</v>
      </c>
      <c r="H149">
        <v>0.23546600000000001</v>
      </c>
      <c r="I149">
        <v>0.25544800000000001</v>
      </c>
      <c r="J149">
        <v>0.279835</v>
      </c>
      <c r="K149">
        <v>0.28533500000000001</v>
      </c>
      <c r="L149">
        <v>0.29046699999999998</v>
      </c>
      <c r="M149">
        <v>0.30025299999999999</v>
      </c>
      <c r="N149">
        <v>0.30431599999999998</v>
      </c>
      <c r="O149">
        <v>0.30914900000000001</v>
      </c>
      <c r="P149">
        <v>0.30060100000000001</v>
      </c>
      <c r="Q149">
        <v>0.298927</v>
      </c>
      <c r="R149">
        <v>0.29755599999999999</v>
      </c>
      <c r="S149">
        <v>0.294068</v>
      </c>
      <c r="T149">
        <v>0.29716500000000001</v>
      </c>
      <c r="U149">
        <v>0.29686200000000001</v>
      </c>
      <c r="V149">
        <v>0.28390900000000002</v>
      </c>
      <c r="W149">
        <v>0.272758</v>
      </c>
      <c r="X149">
        <v>0.26816899999999999</v>
      </c>
      <c r="Y149">
        <v>0.26694400000000001</v>
      </c>
      <c r="Z149">
        <v>0.25152600000000003</v>
      </c>
      <c r="AA149">
        <v>0.242033</v>
      </c>
      <c r="AB149">
        <v>0.23283899999999999</v>
      </c>
      <c r="AC149">
        <v>0.22268299999999999</v>
      </c>
      <c r="AD149">
        <v>0.21326899999999999</v>
      </c>
      <c r="AE149" s="29">
        <v>3.9E-2</v>
      </c>
    </row>
    <row r="150" spans="1:31">
      <c r="A150" t="s">
        <v>1283</v>
      </c>
      <c r="B150" t="s">
        <v>1341</v>
      </c>
      <c r="C150" t="s">
        <v>1342</v>
      </c>
      <c r="D150" t="s">
        <v>1026</v>
      </c>
      <c r="E150">
        <v>0.27188499999999999</v>
      </c>
      <c r="F150">
        <v>0.27703299999999997</v>
      </c>
      <c r="G150">
        <v>0.280171</v>
      </c>
      <c r="H150">
        <v>0.278806</v>
      </c>
      <c r="I150">
        <v>0.27432099999999998</v>
      </c>
      <c r="J150">
        <v>0.27438400000000002</v>
      </c>
      <c r="K150">
        <v>0.27544999999999997</v>
      </c>
      <c r="L150">
        <v>0.27583600000000003</v>
      </c>
      <c r="M150">
        <v>0.27795999999999998</v>
      </c>
      <c r="N150">
        <v>0.279312</v>
      </c>
      <c r="O150">
        <v>0.28308299999999997</v>
      </c>
      <c r="P150">
        <v>0.28569600000000001</v>
      </c>
      <c r="Q150">
        <v>0.286439</v>
      </c>
      <c r="R150">
        <v>0.28953499999999999</v>
      </c>
      <c r="S150">
        <v>0.29254799999999997</v>
      </c>
      <c r="T150">
        <v>0.29529499999999997</v>
      </c>
      <c r="U150">
        <v>0.29938500000000001</v>
      </c>
      <c r="V150">
        <v>0.30315700000000001</v>
      </c>
      <c r="W150">
        <v>0.30692199999999997</v>
      </c>
      <c r="X150">
        <v>0.30974000000000002</v>
      </c>
      <c r="Y150">
        <v>0.312859</v>
      </c>
      <c r="Z150">
        <v>0.31680999999999998</v>
      </c>
      <c r="AA150">
        <v>0.32098599999999999</v>
      </c>
      <c r="AB150">
        <v>0.32468000000000002</v>
      </c>
      <c r="AC150">
        <v>0.32730900000000002</v>
      </c>
      <c r="AD150">
        <v>0.33086599999999999</v>
      </c>
      <c r="AE150" s="29">
        <v>8.0000000000000002E-3</v>
      </c>
    </row>
    <row r="151" spans="1:31">
      <c r="A151" t="s">
        <v>1046</v>
      </c>
      <c r="B151" t="s">
        <v>1343</v>
      </c>
      <c r="C151" t="s">
        <v>1344</v>
      </c>
      <c r="D151" t="s">
        <v>1026</v>
      </c>
      <c r="E151">
        <v>95.290171999999998</v>
      </c>
      <c r="F151">
        <v>95.626627999999997</v>
      </c>
      <c r="G151">
        <v>94.187310999999994</v>
      </c>
      <c r="H151">
        <v>93.633694000000006</v>
      </c>
      <c r="I151">
        <v>93.112611000000001</v>
      </c>
      <c r="J151">
        <v>92.847813000000002</v>
      </c>
      <c r="K151">
        <v>92.248463999999998</v>
      </c>
      <c r="L151">
        <v>92.041714999999996</v>
      </c>
      <c r="M151">
        <v>91.941800999999998</v>
      </c>
      <c r="N151">
        <v>91.947824999999995</v>
      </c>
      <c r="O151">
        <v>92.009360000000001</v>
      </c>
      <c r="P151">
        <v>92.050762000000006</v>
      </c>
      <c r="Q151">
        <v>92.184495999999996</v>
      </c>
      <c r="R151">
        <v>92.393896999999996</v>
      </c>
      <c r="S151">
        <v>92.614464999999996</v>
      </c>
      <c r="T151">
        <v>92.837495000000004</v>
      </c>
      <c r="U151">
        <v>93.044349999999994</v>
      </c>
      <c r="V151">
        <v>93.358082999999993</v>
      </c>
      <c r="W151">
        <v>93.706434000000002</v>
      </c>
      <c r="X151">
        <v>94.046955999999994</v>
      </c>
      <c r="Y151">
        <v>94.445305000000005</v>
      </c>
      <c r="Z151">
        <v>94.795494000000005</v>
      </c>
      <c r="AA151">
        <v>95.236845000000002</v>
      </c>
      <c r="AB151">
        <v>95.541317000000006</v>
      </c>
      <c r="AC151">
        <v>95.711280000000002</v>
      </c>
      <c r="AD151">
        <v>95.990683000000004</v>
      </c>
      <c r="AE151" s="29">
        <v>0</v>
      </c>
    </row>
    <row r="152" spans="1:31">
      <c r="A152" t="s">
        <v>48</v>
      </c>
    </row>
    <row r="153" spans="1:31">
      <c r="A153" t="s">
        <v>1345</v>
      </c>
      <c r="B153" t="s">
        <v>1346</v>
      </c>
      <c r="C153" t="s">
        <v>1347</v>
      </c>
      <c r="D153" t="s">
        <v>1026</v>
      </c>
      <c r="E153">
        <v>75.959435999999997</v>
      </c>
      <c r="F153">
        <v>75.965016000000006</v>
      </c>
      <c r="G153">
        <v>76.080498000000006</v>
      </c>
      <c r="H153">
        <v>76.158179000000004</v>
      </c>
      <c r="I153">
        <v>75.909086000000002</v>
      </c>
      <c r="J153">
        <v>75.868208999999993</v>
      </c>
      <c r="K153">
        <v>75.738854000000003</v>
      </c>
      <c r="L153">
        <v>75.765551000000002</v>
      </c>
      <c r="M153">
        <v>75.748515999999995</v>
      </c>
      <c r="N153">
        <v>75.937465000000003</v>
      </c>
      <c r="O153">
        <v>76.089335000000005</v>
      </c>
      <c r="P153">
        <v>76.212705999999997</v>
      </c>
      <c r="Q153">
        <v>76.328592</v>
      </c>
      <c r="R153">
        <v>76.483103999999997</v>
      </c>
      <c r="S153">
        <v>76.683024000000003</v>
      </c>
      <c r="T153">
        <v>76.938484000000003</v>
      </c>
      <c r="U153">
        <v>77.180865999999995</v>
      </c>
      <c r="V153">
        <v>77.455439999999996</v>
      </c>
      <c r="W153">
        <v>77.747850999999997</v>
      </c>
      <c r="X153">
        <v>78.023994000000002</v>
      </c>
      <c r="Y153">
        <v>78.347950999999995</v>
      </c>
      <c r="Z153">
        <v>78.623788000000005</v>
      </c>
      <c r="AA153">
        <v>78.982325000000003</v>
      </c>
      <c r="AB153">
        <v>79.215339999999998</v>
      </c>
      <c r="AC153">
        <v>79.378409000000005</v>
      </c>
      <c r="AD153">
        <v>79.605777000000003</v>
      </c>
      <c r="AE153" s="29">
        <v>2E-3</v>
      </c>
    </row>
    <row r="154" spans="1:31">
      <c r="A154" t="s">
        <v>1348</v>
      </c>
      <c r="B154" t="s">
        <v>1349</v>
      </c>
      <c r="C154" t="s">
        <v>1350</v>
      </c>
      <c r="D154" t="s">
        <v>1026</v>
      </c>
      <c r="E154">
        <v>95.290171999999998</v>
      </c>
      <c r="F154">
        <v>95.626627999999997</v>
      </c>
      <c r="G154">
        <v>94.187310999999994</v>
      </c>
      <c r="H154">
        <v>93.633694000000006</v>
      </c>
      <c r="I154">
        <v>93.112611000000001</v>
      </c>
      <c r="J154">
        <v>92.847813000000002</v>
      </c>
      <c r="K154">
        <v>92.248463999999998</v>
      </c>
      <c r="L154">
        <v>92.041714999999996</v>
      </c>
      <c r="M154">
        <v>91.941800999999998</v>
      </c>
      <c r="N154">
        <v>91.947824999999995</v>
      </c>
      <c r="O154">
        <v>92.009360000000001</v>
      </c>
      <c r="P154">
        <v>92.050762000000006</v>
      </c>
      <c r="Q154">
        <v>92.184495999999996</v>
      </c>
      <c r="R154">
        <v>92.393896999999996</v>
      </c>
      <c r="S154">
        <v>92.614464999999996</v>
      </c>
      <c r="T154">
        <v>92.837495000000004</v>
      </c>
      <c r="U154">
        <v>93.044349999999994</v>
      </c>
      <c r="V154">
        <v>93.358082999999993</v>
      </c>
      <c r="W154">
        <v>93.706434000000002</v>
      </c>
      <c r="X154">
        <v>94.046955999999994</v>
      </c>
      <c r="Y154">
        <v>94.445305000000005</v>
      </c>
      <c r="Z154">
        <v>94.795494000000005</v>
      </c>
      <c r="AA154">
        <v>95.236845000000002</v>
      </c>
      <c r="AB154">
        <v>95.541317000000006</v>
      </c>
      <c r="AC154">
        <v>95.711280000000002</v>
      </c>
      <c r="AD154">
        <v>95.990683000000004</v>
      </c>
      <c r="AE154" s="29">
        <v>0</v>
      </c>
    </row>
    <row r="155" spans="1:31">
      <c r="A155" t="s">
        <v>1351</v>
      </c>
      <c r="B155" t="s">
        <v>1352</v>
      </c>
      <c r="C155" t="s">
        <v>1353</v>
      </c>
      <c r="D155" t="s">
        <v>1026</v>
      </c>
      <c r="E155">
        <v>1.210761</v>
      </c>
      <c r="F155">
        <v>1.2081599999999999</v>
      </c>
      <c r="G155">
        <v>1.2231909999999999</v>
      </c>
      <c r="H155">
        <v>1.216869</v>
      </c>
      <c r="I155">
        <v>1.20766</v>
      </c>
      <c r="J155">
        <v>1.1977469999999999</v>
      </c>
      <c r="K155">
        <v>1.188161</v>
      </c>
      <c r="L155">
        <v>1.1813549999999999</v>
      </c>
      <c r="M155">
        <v>1.1735610000000001</v>
      </c>
      <c r="N155">
        <v>1.171419</v>
      </c>
      <c r="O155">
        <v>1.168291</v>
      </c>
      <c r="P155">
        <v>1.1615759999999999</v>
      </c>
      <c r="Q155">
        <v>1.154793</v>
      </c>
      <c r="R155">
        <v>1.149804</v>
      </c>
      <c r="S155">
        <v>1.1450309999999999</v>
      </c>
      <c r="T155">
        <v>1.142439</v>
      </c>
      <c r="U155">
        <v>1.139915</v>
      </c>
      <c r="V155">
        <v>1.135543</v>
      </c>
      <c r="W155">
        <v>1.1341540000000001</v>
      </c>
      <c r="X155">
        <v>1.131597</v>
      </c>
      <c r="Y155">
        <v>1.1300030000000001</v>
      </c>
      <c r="Z155">
        <v>1.1273770000000001</v>
      </c>
      <c r="AA155">
        <v>1.126063</v>
      </c>
      <c r="AB155">
        <v>1.1220950000000001</v>
      </c>
      <c r="AC155">
        <v>1.1178539999999999</v>
      </c>
      <c r="AD155">
        <v>1.1160079999999999</v>
      </c>
      <c r="AE155" s="29">
        <v>-3.0000000000000001E-3</v>
      </c>
    </row>
    <row r="156" spans="1:31">
      <c r="A156" t="s">
        <v>1354</v>
      </c>
      <c r="B156" t="s">
        <v>1355</v>
      </c>
      <c r="C156" t="s">
        <v>1356</v>
      </c>
      <c r="D156" t="s">
        <v>1357</v>
      </c>
      <c r="E156">
        <v>341.753174</v>
      </c>
      <c r="F156">
        <v>343.011414</v>
      </c>
      <c r="G156">
        <v>344.24215700000002</v>
      </c>
      <c r="H156">
        <v>345.60836799999998</v>
      </c>
      <c r="I156">
        <v>347.091949</v>
      </c>
      <c r="J156">
        <v>348.5</v>
      </c>
      <c r="K156">
        <v>349.84817500000003</v>
      </c>
      <c r="L156">
        <v>351.130157</v>
      </c>
      <c r="M156">
        <v>352.35476699999998</v>
      </c>
      <c r="N156">
        <v>353.526184</v>
      </c>
      <c r="O156">
        <v>354.64001500000001</v>
      </c>
      <c r="P156">
        <v>355.69448899999998</v>
      </c>
      <c r="Q156">
        <v>356.68884300000002</v>
      </c>
      <c r="R156">
        <v>357.62469499999997</v>
      </c>
      <c r="S156">
        <v>358.50103799999999</v>
      </c>
      <c r="T156">
        <v>359.31768799999998</v>
      </c>
      <c r="U156">
        <v>360.06976300000002</v>
      </c>
      <c r="V156">
        <v>360.76501500000001</v>
      </c>
      <c r="W156">
        <v>361.40600599999999</v>
      </c>
      <c r="X156">
        <v>361.99826000000002</v>
      </c>
      <c r="Y156">
        <v>362.542145</v>
      </c>
      <c r="Z156">
        <v>363.04501299999998</v>
      </c>
      <c r="AA156">
        <v>363.51031499999999</v>
      </c>
      <c r="AB156">
        <v>363.94164999999998</v>
      </c>
      <c r="AC156">
        <v>364.34548999999998</v>
      </c>
      <c r="AD156">
        <v>364.72808800000001</v>
      </c>
      <c r="AE156" s="29">
        <v>3.0000000000000001E-3</v>
      </c>
    </row>
    <row r="157" spans="1:31">
      <c r="A157" t="s">
        <v>1358</v>
      </c>
      <c r="B157" t="s">
        <v>1359</v>
      </c>
      <c r="C157" t="s">
        <v>1360</v>
      </c>
      <c r="D157" t="s">
        <v>1361</v>
      </c>
      <c r="E157">
        <v>22086.083984000001</v>
      </c>
      <c r="F157">
        <v>22669.974609000001</v>
      </c>
      <c r="G157">
        <v>23095.640625</v>
      </c>
      <c r="H157">
        <v>23390.617188</v>
      </c>
      <c r="I157">
        <v>23750.759765999999</v>
      </c>
      <c r="J157">
        <v>24166.652343999998</v>
      </c>
      <c r="K157">
        <v>24572.644531000002</v>
      </c>
      <c r="L157">
        <v>25034.144531000002</v>
      </c>
      <c r="M157">
        <v>25522.300781000002</v>
      </c>
      <c r="N157">
        <v>26041.154297000001</v>
      </c>
      <c r="O157">
        <v>26595.578125</v>
      </c>
      <c r="P157">
        <v>27063.660156000002</v>
      </c>
      <c r="Q157">
        <v>27531.339843999998</v>
      </c>
      <c r="R157">
        <v>28000.277343999998</v>
      </c>
      <c r="S157">
        <v>28461.050781000002</v>
      </c>
      <c r="T157">
        <v>28925.544922000001</v>
      </c>
      <c r="U157">
        <v>29375.912109000001</v>
      </c>
      <c r="V157">
        <v>29841.964843999998</v>
      </c>
      <c r="W157">
        <v>30321.671875</v>
      </c>
      <c r="X157">
        <v>30806.214843999998</v>
      </c>
      <c r="Y157">
        <v>31294.171875</v>
      </c>
      <c r="Z157">
        <v>31769.9375</v>
      </c>
      <c r="AA157">
        <v>32226.466797000001</v>
      </c>
      <c r="AB157">
        <v>32681.023438</v>
      </c>
      <c r="AC157">
        <v>33125.082030999998</v>
      </c>
      <c r="AD157">
        <v>33582.949219000002</v>
      </c>
      <c r="AE157" s="29">
        <v>1.7000000000000001E-2</v>
      </c>
    </row>
    <row r="158" spans="1:31">
      <c r="A158" t="s">
        <v>1362</v>
      </c>
    </row>
    <row r="159" spans="1:31">
      <c r="A159" t="s">
        <v>1363</v>
      </c>
      <c r="B159" t="s">
        <v>1364</v>
      </c>
      <c r="C159" t="s">
        <v>1365</v>
      </c>
      <c r="D159" t="s">
        <v>1366</v>
      </c>
      <c r="E159">
        <v>4865.6943359999996</v>
      </c>
      <c r="F159">
        <v>4832.4287109999996</v>
      </c>
      <c r="G159">
        <v>4696.720703</v>
      </c>
      <c r="H159">
        <v>4601.1821289999998</v>
      </c>
      <c r="I159">
        <v>4543.7260740000002</v>
      </c>
      <c r="J159">
        <v>4516.5151370000003</v>
      </c>
      <c r="K159">
        <v>4426.0976559999999</v>
      </c>
      <c r="L159">
        <v>4386.919922</v>
      </c>
      <c r="M159">
        <v>4356.6899409999996</v>
      </c>
      <c r="N159">
        <v>4326.2529299999997</v>
      </c>
      <c r="O159">
        <v>4304.9912109999996</v>
      </c>
      <c r="P159">
        <v>4278.033203</v>
      </c>
      <c r="Q159">
        <v>4259.6025390000004</v>
      </c>
      <c r="R159">
        <v>4254.373047</v>
      </c>
      <c r="S159">
        <v>4250.9350590000004</v>
      </c>
      <c r="T159">
        <v>4245.654297</v>
      </c>
      <c r="U159">
        <v>4253.5546880000002</v>
      </c>
      <c r="V159">
        <v>4259.7177730000003</v>
      </c>
      <c r="W159">
        <v>4271.0400390000004</v>
      </c>
      <c r="X159">
        <v>4280.2373049999997</v>
      </c>
      <c r="Y159">
        <v>4296.3789059999999</v>
      </c>
      <c r="Z159">
        <v>4311.3710940000001</v>
      </c>
      <c r="AA159">
        <v>4334.8027339999999</v>
      </c>
      <c r="AB159">
        <v>4351.7983400000003</v>
      </c>
      <c r="AC159">
        <v>4359.5625</v>
      </c>
      <c r="AD159">
        <v>4348.0273440000001</v>
      </c>
      <c r="AE159" s="29">
        <v>-4.0000000000000001E-3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5AE5D-C6FB-4DAB-9BD0-A46A58939B48}">
  <dimension ref="A1:AD165"/>
  <sheetViews>
    <sheetView topLeftCell="A30" workbookViewId="0">
      <selection activeCell="C43" sqref="C43"/>
    </sheetView>
  </sheetViews>
  <sheetFormatPr defaultRowHeight="15"/>
  <cols>
    <col min="2" max="2" width="31.140625" customWidth="1"/>
  </cols>
  <sheetData>
    <row r="1" spans="1:30">
      <c r="A1" s="58"/>
      <c r="B1" s="58"/>
      <c r="C1" s="58">
        <v>2024</v>
      </c>
      <c r="D1" s="58">
        <v>2025</v>
      </c>
      <c r="E1" s="58">
        <v>2026</v>
      </c>
      <c r="F1" s="58">
        <v>2027</v>
      </c>
      <c r="G1" s="58">
        <v>2028</v>
      </c>
      <c r="H1" s="58">
        <v>2029</v>
      </c>
      <c r="I1" s="58">
        <v>2030</v>
      </c>
      <c r="J1" s="58">
        <v>2031</v>
      </c>
      <c r="K1" s="58">
        <v>2032</v>
      </c>
      <c r="L1" s="58">
        <v>2033</v>
      </c>
      <c r="M1" s="58">
        <v>2034</v>
      </c>
      <c r="N1" s="58">
        <v>2035</v>
      </c>
      <c r="O1" s="58">
        <v>2036</v>
      </c>
      <c r="P1" s="58">
        <v>2037</v>
      </c>
      <c r="Q1" s="58">
        <v>2038</v>
      </c>
      <c r="R1" s="58">
        <v>2039</v>
      </c>
      <c r="S1" s="58">
        <v>2040</v>
      </c>
      <c r="T1" s="58">
        <v>2041</v>
      </c>
      <c r="U1" s="58">
        <v>2042</v>
      </c>
      <c r="V1" s="58">
        <v>2043</v>
      </c>
      <c r="W1" s="58">
        <v>2044</v>
      </c>
      <c r="X1" s="58">
        <v>2045</v>
      </c>
      <c r="Y1" s="58">
        <v>2046</v>
      </c>
      <c r="Z1" s="58">
        <v>2047</v>
      </c>
      <c r="AA1" s="58">
        <v>2048</v>
      </c>
      <c r="AB1" s="58">
        <v>2049</v>
      </c>
      <c r="AC1" s="58">
        <v>2050</v>
      </c>
      <c r="AD1" s="58" t="s">
        <v>790</v>
      </c>
    </row>
    <row r="4" spans="1:30" ht="15.75">
      <c r="A4" s="54"/>
      <c r="B4" s="54" t="s">
        <v>922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</row>
    <row r="5" spans="1:30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</row>
    <row r="6" spans="1:30">
      <c r="A6" s="55"/>
      <c r="B6" s="55"/>
      <c r="C6" s="55" t="s">
        <v>216</v>
      </c>
      <c r="D6" s="55" t="s">
        <v>786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</row>
    <row r="7" spans="1:30">
      <c r="A7" s="55"/>
      <c r="B7" s="55"/>
      <c r="C7" s="55" t="s">
        <v>215</v>
      </c>
      <c r="D7" s="55" t="s">
        <v>923</v>
      </c>
      <c r="E7" s="55"/>
      <c r="F7" s="55" t="s">
        <v>924</v>
      </c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</row>
    <row r="8" spans="1:30">
      <c r="A8" s="55"/>
      <c r="B8" s="55"/>
      <c r="C8" s="55" t="s">
        <v>214</v>
      </c>
      <c r="D8" s="55" t="s">
        <v>925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</row>
    <row r="9" spans="1:30">
      <c r="A9" s="55"/>
      <c r="B9" s="55"/>
      <c r="C9" s="55" t="s">
        <v>213</v>
      </c>
      <c r="D9" s="55"/>
      <c r="E9" s="55" t="s">
        <v>787</v>
      </c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</row>
    <row r="10" spans="1:30" ht="15.75">
      <c r="A10" s="56"/>
      <c r="B10" s="56" t="s">
        <v>0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</row>
    <row r="11" spans="1:30">
      <c r="A11" s="57"/>
      <c r="B11" s="57" t="s">
        <v>788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</row>
    <row r="12" spans="1:30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 t="s">
        <v>789</v>
      </c>
    </row>
    <row r="13" spans="1:30">
      <c r="A13" s="58"/>
      <c r="B13" s="58" t="s">
        <v>1</v>
      </c>
      <c r="C13" s="58">
        <v>2024</v>
      </c>
      <c r="D13" s="58">
        <v>2025</v>
      </c>
      <c r="E13" s="58">
        <v>2026</v>
      </c>
      <c r="F13" s="58">
        <v>2027</v>
      </c>
      <c r="G13" s="58">
        <v>2028</v>
      </c>
      <c r="H13" s="58">
        <v>2029</v>
      </c>
      <c r="I13" s="58">
        <v>2030</v>
      </c>
      <c r="J13" s="58">
        <v>2031</v>
      </c>
      <c r="K13" s="58">
        <v>2032</v>
      </c>
      <c r="L13" s="58">
        <v>2033</v>
      </c>
      <c r="M13" s="58">
        <v>2034</v>
      </c>
      <c r="N13" s="58">
        <v>2035</v>
      </c>
      <c r="O13" s="58">
        <v>2036</v>
      </c>
      <c r="P13" s="58">
        <v>2037</v>
      </c>
      <c r="Q13" s="58">
        <v>2038</v>
      </c>
      <c r="R13" s="58">
        <v>2039</v>
      </c>
      <c r="S13" s="58">
        <v>2040</v>
      </c>
      <c r="T13" s="58">
        <v>2041</v>
      </c>
      <c r="U13" s="58">
        <v>2042</v>
      </c>
      <c r="V13" s="58">
        <v>2043</v>
      </c>
      <c r="W13" s="58">
        <v>2044</v>
      </c>
      <c r="X13" s="58">
        <v>2045</v>
      </c>
      <c r="Y13" s="58">
        <v>2046</v>
      </c>
      <c r="Z13" s="58">
        <v>2047</v>
      </c>
      <c r="AA13" s="58">
        <v>2048</v>
      </c>
      <c r="AB13" s="58">
        <v>2049</v>
      </c>
      <c r="AC13" s="58">
        <v>2050</v>
      </c>
      <c r="AD13" s="58" t="s">
        <v>790</v>
      </c>
    </row>
    <row r="14" spans="1:30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</row>
    <row r="15" spans="1:30">
      <c r="A15" s="59"/>
      <c r="B15" s="59" t="s">
        <v>2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</row>
    <row r="16" spans="1:30">
      <c r="A16" s="57" t="s">
        <v>306</v>
      </c>
      <c r="B16" s="57" t="s">
        <v>3</v>
      </c>
      <c r="C16" s="57">
        <v>26.59398078918457</v>
      </c>
      <c r="D16" s="57">
        <v>25.690692901611332</v>
      </c>
      <c r="E16" s="57">
        <v>25.882022857666019</v>
      </c>
      <c r="F16" s="57">
        <v>25.734010696411129</v>
      </c>
      <c r="G16" s="57">
        <v>25.761880874633789</v>
      </c>
      <c r="H16" s="57">
        <v>25.984186172485352</v>
      </c>
      <c r="I16" s="57">
        <v>26.494527816772461</v>
      </c>
      <c r="J16" s="57">
        <v>27.035074234008789</v>
      </c>
      <c r="K16" s="57">
        <v>27.84843826293945</v>
      </c>
      <c r="L16" s="57">
        <v>28.895929336547852</v>
      </c>
      <c r="M16" s="57">
        <v>29.836832046508789</v>
      </c>
      <c r="N16" s="57">
        <v>30.49753570556641</v>
      </c>
      <c r="O16" s="57">
        <v>30.975727081298832</v>
      </c>
      <c r="P16" s="57">
        <v>31.295522689819339</v>
      </c>
      <c r="Q16" s="57">
        <v>31.443632125854489</v>
      </c>
      <c r="R16" s="57">
        <v>31.521713256835941</v>
      </c>
      <c r="S16" s="57">
        <v>31.634782791137699</v>
      </c>
      <c r="T16" s="57">
        <v>31.863677978515621</v>
      </c>
      <c r="U16" s="57">
        <v>32.095478057861328</v>
      </c>
      <c r="V16" s="57">
        <v>32.443431854248047</v>
      </c>
      <c r="W16" s="57">
        <v>32.908676147460938</v>
      </c>
      <c r="X16" s="57">
        <v>33.216011047363281</v>
      </c>
      <c r="Y16" s="57">
        <v>33.459888458251953</v>
      </c>
      <c r="Z16" s="57">
        <v>33.587329864501953</v>
      </c>
      <c r="AA16" s="57">
        <v>33.707252502441413</v>
      </c>
      <c r="AB16" s="57">
        <v>33.953311920166023</v>
      </c>
      <c r="AC16" s="57">
        <v>34.455375671386719</v>
      </c>
      <c r="AD16" s="57">
        <v>1.001054763092246E-2</v>
      </c>
    </row>
    <row r="17" spans="1:30">
      <c r="A17" s="57" t="s">
        <v>305</v>
      </c>
      <c r="B17" s="57" t="s">
        <v>4</v>
      </c>
      <c r="C17" s="57">
        <v>26.158378601074219</v>
      </c>
      <c r="D17" s="57">
        <v>24.617763519287109</v>
      </c>
      <c r="E17" s="57">
        <v>24.64376258850098</v>
      </c>
      <c r="F17" s="57">
        <v>25.310111999511719</v>
      </c>
      <c r="G17" s="57">
        <v>26.179769515991211</v>
      </c>
      <c r="H17" s="57">
        <v>27.100400924682621</v>
      </c>
      <c r="I17" s="57">
        <v>28.068832397460941</v>
      </c>
      <c r="J17" s="57">
        <v>28.117250442504879</v>
      </c>
      <c r="K17" s="57">
        <v>28.032600402832031</v>
      </c>
      <c r="L17" s="57">
        <v>28.357315063476559</v>
      </c>
      <c r="M17" s="57">
        <v>28.466999053955082</v>
      </c>
      <c r="N17" s="57">
        <v>28.689666748046879</v>
      </c>
      <c r="O17" s="57">
        <v>28.8095588684082</v>
      </c>
      <c r="P17" s="57">
        <v>29.071897506713871</v>
      </c>
      <c r="Q17" s="57">
        <v>29.171333312988281</v>
      </c>
      <c r="R17" s="57">
        <v>29.29119873046875</v>
      </c>
      <c r="S17" s="57">
        <v>29.46915245056152</v>
      </c>
      <c r="T17" s="57">
        <v>29.758438110351559</v>
      </c>
      <c r="U17" s="57">
        <v>29.994083404541019</v>
      </c>
      <c r="V17" s="57">
        <v>30.294477462768551</v>
      </c>
      <c r="W17" s="57">
        <v>30.955036163330082</v>
      </c>
      <c r="X17" s="57">
        <v>30.868721008300781</v>
      </c>
      <c r="Y17" s="57">
        <v>30.956972122192379</v>
      </c>
      <c r="Z17" s="57">
        <v>30.914091110229489</v>
      </c>
      <c r="AA17" s="57">
        <v>30.90247917175293</v>
      </c>
      <c r="AB17" s="57">
        <v>30.93472862243652</v>
      </c>
      <c r="AC17" s="57">
        <v>31.27949142456055</v>
      </c>
      <c r="AD17" s="57">
        <v>6.9003566644598724E-3</v>
      </c>
    </row>
    <row r="18" spans="1:30">
      <c r="A18" s="57" t="s">
        <v>304</v>
      </c>
      <c r="B18" s="57" t="s">
        <v>5</v>
      </c>
      <c r="C18" s="57">
        <v>13.932205200195311</v>
      </c>
      <c r="D18" s="57">
        <v>12.694277763366699</v>
      </c>
      <c r="E18" s="57">
        <v>12.476945877075201</v>
      </c>
      <c r="F18" s="57">
        <v>12.07129955291748</v>
      </c>
      <c r="G18" s="57">
        <v>11.825522422790529</v>
      </c>
      <c r="H18" s="57">
        <v>11.70860576629639</v>
      </c>
      <c r="I18" s="57">
        <v>11.628034591674799</v>
      </c>
      <c r="J18" s="57">
        <v>11.82936477661133</v>
      </c>
      <c r="K18" s="57">
        <v>12.259671211242679</v>
      </c>
      <c r="L18" s="57">
        <v>12.64168548583984</v>
      </c>
      <c r="M18" s="57">
        <v>12.90160083770752</v>
      </c>
      <c r="N18" s="57">
        <v>13.04637622833252</v>
      </c>
      <c r="O18" s="57">
        <v>13.061165809631349</v>
      </c>
      <c r="P18" s="57">
        <v>13.048336029052731</v>
      </c>
      <c r="Q18" s="57">
        <v>13.026576042175289</v>
      </c>
      <c r="R18" s="57">
        <v>12.968637466430661</v>
      </c>
      <c r="S18" s="57">
        <v>13.000326156616209</v>
      </c>
      <c r="T18" s="57">
        <v>13.12538051605225</v>
      </c>
      <c r="U18" s="57">
        <v>13.23464298248291</v>
      </c>
      <c r="V18" s="57">
        <v>13.32717704772949</v>
      </c>
      <c r="W18" s="57">
        <v>13.385166168212891</v>
      </c>
      <c r="X18" s="57">
        <v>13.47146606445312</v>
      </c>
      <c r="Y18" s="57">
        <v>13.5683650970459</v>
      </c>
      <c r="Z18" s="57">
        <v>13.612545013427731</v>
      </c>
      <c r="AA18" s="57">
        <v>13.64106273651123</v>
      </c>
      <c r="AB18" s="57">
        <v>13.7227725982666</v>
      </c>
      <c r="AC18" s="57">
        <v>13.794633865356451</v>
      </c>
      <c r="AD18" s="57">
        <v>-3.8159697668094239E-4</v>
      </c>
    </row>
    <row r="19" spans="1:30">
      <c r="A19" s="57" t="s">
        <v>303</v>
      </c>
      <c r="B19" s="57" t="s">
        <v>6</v>
      </c>
      <c r="C19" s="57">
        <v>45.553138732910163</v>
      </c>
      <c r="D19" s="57">
        <v>45.024024963378913</v>
      </c>
      <c r="E19" s="57">
        <v>42.541679382324219</v>
      </c>
      <c r="F19" s="57">
        <v>40.459819793701172</v>
      </c>
      <c r="G19" s="57">
        <v>40.182792663574219</v>
      </c>
      <c r="H19" s="57">
        <v>40.569782257080078</v>
      </c>
      <c r="I19" s="57">
        <v>41.046375274658203</v>
      </c>
      <c r="J19" s="57">
        <v>41.716888427734382</v>
      </c>
      <c r="K19" s="57">
        <v>42.268424987792969</v>
      </c>
      <c r="L19" s="57">
        <v>43.117485046386719</v>
      </c>
      <c r="M19" s="57">
        <v>43.465755462646477</v>
      </c>
      <c r="N19" s="57">
        <v>43.342433929443359</v>
      </c>
      <c r="O19" s="57">
        <v>43.037925720214837</v>
      </c>
      <c r="P19" s="57">
        <v>42.730640411376953</v>
      </c>
      <c r="Q19" s="57">
        <v>42.891632080078118</v>
      </c>
      <c r="R19" s="57">
        <v>42.628982543945313</v>
      </c>
      <c r="S19" s="57">
        <v>42.525493621826172</v>
      </c>
      <c r="T19" s="57">
        <v>42.545127868652337</v>
      </c>
      <c r="U19" s="57">
        <v>42.731727600097663</v>
      </c>
      <c r="V19" s="57">
        <v>42.921192169189453</v>
      </c>
      <c r="W19" s="57">
        <v>43.168861389160163</v>
      </c>
      <c r="X19" s="57">
        <v>43.377872467041023</v>
      </c>
      <c r="Y19" s="57">
        <v>43.621025085449219</v>
      </c>
      <c r="Z19" s="57">
        <v>43.794059753417969</v>
      </c>
      <c r="AA19" s="57">
        <v>44.126113891601563</v>
      </c>
      <c r="AB19" s="57">
        <v>44.423274993896477</v>
      </c>
      <c r="AC19" s="57">
        <v>44.787258148193359</v>
      </c>
      <c r="AD19" s="57">
        <v>-6.5193532539076227E-4</v>
      </c>
    </row>
    <row r="20" spans="1:30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</row>
    <row r="21" spans="1:30">
      <c r="A21" s="59"/>
      <c r="B21" s="59" t="s">
        <v>7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</row>
    <row r="22" spans="1:30">
      <c r="A22" s="57" t="s">
        <v>302</v>
      </c>
      <c r="B22" s="57" t="s">
        <v>3</v>
      </c>
      <c r="C22" s="57">
        <v>19.086799621582031</v>
      </c>
      <c r="D22" s="57">
        <v>19.071598052978519</v>
      </c>
      <c r="E22" s="57">
        <v>19.969245910644531</v>
      </c>
      <c r="F22" s="57">
        <v>19.804914474487301</v>
      </c>
      <c r="G22" s="57">
        <v>19.920181274414059</v>
      </c>
      <c r="H22" s="57">
        <v>20.219919204711911</v>
      </c>
      <c r="I22" s="57">
        <v>20.79832649230957</v>
      </c>
      <c r="J22" s="57">
        <v>21.250934600830082</v>
      </c>
      <c r="K22" s="57">
        <v>22.027008056640621</v>
      </c>
      <c r="L22" s="57">
        <v>22.973884582519531</v>
      </c>
      <c r="M22" s="57">
        <v>23.62080001831055</v>
      </c>
      <c r="N22" s="57">
        <v>23.91016960144043</v>
      </c>
      <c r="O22" s="57">
        <v>24.102670669555661</v>
      </c>
      <c r="P22" s="57">
        <v>24.20455360412598</v>
      </c>
      <c r="Q22" s="57">
        <v>24.18049240112305</v>
      </c>
      <c r="R22" s="57">
        <v>24.168512344360352</v>
      </c>
      <c r="S22" s="57">
        <v>24.257711410522461</v>
      </c>
      <c r="T22" s="57">
        <v>24.494382858276371</v>
      </c>
      <c r="U22" s="57">
        <v>24.676799774169918</v>
      </c>
      <c r="V22" s="57">
        <v>25.001260757446289</v>
      </c>
      <c r="W22" s="57">
        <v>25.422536849975589</v>
      </c>
      <c r="X22" s="57">
        <v>25.562656402587891</v>
      </c>
      <c r="Y22" s="57">
        <v>25.68300628662109</v>
      </c>
      <c r="Z22" s="57">
        <v>25.692684173583981</v>
      </c>
      <c r="AA22" s="57">
        <v>25.758125305175781</v>
      </c>
      <c r="AB22" s="57">
        <v>26.007099151611332</v>
      </c>
      <c r="AC22" s="57">
        <v>26.538202285766602</v>
      </c>
      <c r="AD22" s="57">
        <v>1.2757160679334859E-2</v>
      </c>
    </row>
    <row r="23" spans="1:30">
      <c r="A23" s="57" t="s">
        <v>301</v>
      </c>
      <c r="B23" s="57" t="s">
        <v>4</v>
      </c>
      <c r="C23" s="57">
        <v>26.207931518554691</v>
      </c>
      <c r="D23" s="57">
        <v>24.707527160644531</v>
      </c>
      <c r="E23" s="57">
        <v>23.56526947021484</v>
      </c>
      <c r="F23" s="57">
        <v>23.058794021606449</v>
      </c>
      <c r="G23" s="57">
        <v>22.754671096801761</v>
      </c>
      <c r="H23" s="57">
        <v>22.501291275024411</v>
      </c>
      <c r="I23" s="57">
        <v>22.29782676696777</v>
      </c>
      <c r="J23" s="57">
        <v>22.340888977050781</v>
      </c>
      <c r="K23" s="57">
        <v>22.21630859375</v>
      </c>
      <c r="L23" s="57">
        <v>22.52717208862305</v>
      </c>
      <c r="M23" s="57">
        <v>22.633039474487301</v>
      </c>
      <c r="N23" s="57">
        <v>22.837949752807621</v>
      </c>
      <c r="O23" s="57">
        <v>22.9428825378418</v>
      </c>
      <c r="P23" s="57">
        <v>23.194223403930661</v>
      </c>
      <c r="Q23" s="57">
        <v>23.29720497131348</v>
      </c>
      <c r="R23" s="57">
        <v>23.403837203979489</v>
      </c>
      <c r="S23" s="57">
        <v>23.570314407348629</v>
      </c>
      <c r="T23" s="57">
        <v>23.852497100830082</v>
      </c>
      <c r="U23" s="57">
        <v>24.07863616943359</v>
      </c>
      <c r="V23" s="57">
        <v>24.381925582885739</v>
      </c>
      <c r="W23" s="57">
        <v>25.030124664306641</v>
      </c>
      <c r="X23" s="57">
        <v>24.942905426025391</v>
      </c>
      <c r="Y23" s="57">
        <v>25.028816223144531</v>
      </c>
      <c r="Z23" s="57">
        <v>24.984296798706051</v>
      </c>
      <c r="AA23" s="57">
        <v>24.96420860290527</v>
      </c>
      <c r="AB23" s="57">
        <v>25.003875732421879</v>
      </c>
      <c r="AC23" s="57">
        <v>25.345199584960941</v>
      </c>
      <c r="AD23" s="57">
        <v>-1.286585025404352E-3</v>
      </c>
    </row>
    <row r="24" spans="1:30">
      <c r="A24" s="57" t="s">
        <v>300</v>
      </c>
      <c r="B24" s="57" t="s">
        <v>9</v>
      </c>
      <c r="C24" s="57">
        <v>6.7460784912109384</v>
      </c>
      <c r="D24" s="57">
        <v>7.4716978073120117</v>
      </c>
      <c r="E24" s="57">
        <v>7.8411931991577148</v>
      </c>
      <c r="F24" s="57">
        <v>8.8315973281860352</v>
      </c>
      <c r="G24" s="57">
        <v>9.9149084091186523</v>
      </c>
      <c r="H24" s="57">
        <v>11.015341758728029</v>
      </c>
      <c r="I24" s="57">
        <v>12.18304538726807</v>
      </c>
      <c r="J24" s="57">
        <v>12.244161605834959</v>
      </c>
      <c r="K24" s="57">
        <v>12.208694458007811</v>
      </c>
      <c r="L24" s="57">
        <v>12.44617366790771</v>
      </c>
      <c r="M24" s="57">
        <v>12.544675827026371</v>
      </c>
      <c r="N24" s="57">
        <v>12.67874050140381</v>
      </c>
      <c r="O24" s="57">
        <v>12.75371646881104</v>
      </c>
      <c r="P24" s="57">
        <v>12.872249603271481</v>
      </c>
      <c r="Q24" s="57">
        <v>12.97904682159424</v>
      </c>
      <c r="R24" s="57">
        <v>12.99778461456299</v>
      </c>
      <c r="S24" s="57">
        <v>13.118733406066889</v>
      </c>
      <c r="T24" s="57">
        <v>13.23546886444092</v>
      </c>
      <c r="U24" s="57">
        <v>13.365700721740721</v>
      </c>
      <c r="V24" s="57">
        <v>13.41610908508301</v>
      </c>
      <c r="W24" s="57">
        <v>13.34730434417725</v>
      </c>
      <c r="X24" s="57">
        <v>13.3879280090332</v>
      </c>
      <c r="Y24" s="57">
        <v>13.678937911987299</v>
      </c>
      <c r="Z24" s="57">
        <v>13.63256931304932</v>
      </c>
      <c r="AA24" s="57">
        <v>13.67123508453369</v>
      </c>
      <c r="AB24" s="57">
        <v>13.775191307067869</v>
      </c>
      <c r="AC24" s="57">
        <v>14.32231426239014</v>
      </c>
      <c r="AD24" s="57">
        <v>2.9379355710106528E-2</v>
      </c>
    </row>
    <row r="25" spans="1:30">
      <c r="A25" s="57" t="s">
        <v>299</v>
      </c>
      <c r="B25" s="57" t="s">
        <v>5</v>
      </c>
      <c r="C25" s="57">
        <v>9.5558576583862305</v>
      </c>
      <c r="D25" s="57">
        <v>8.473628044128418</v>
      </c>
      <c r="E25" s="57">
        <v>8.5713720321655273</v>
      </c>
      <c r="F25" s="57">
        <v>8.5130538940429688</v>
      </c>
      <c r="G25" s="57">
        <v>8.5931062698364258</v>
      </c>
      <c r="H25" s="57">
        <v>8.7674655914306641</v>
      </c>
      <c r="I25" s="57">
        <v>8.9761991500854492</v>
      </c>
      <c r="J25" s="57">
        <v>9.1212844848632813</v>
      </c>
      <c r="K25" s="57">
        <v>9.4725027084350586</v>
      </c>
      <c r="L25" s="57">
        <v>9.7878332138061523</v>
      </c>
      <c r="M25" s="57">
        <v>9.9884748458862305</v>
      </c>
      <c r="N25" s="57">
        <v>10.085085868835449</v>
      </c>
      <c r="O25" s="57">
        <v>10.067373275756839</v>
      </c>
      <c r="P25" s="57">
        <v>10.02668285369873</v>
      </c>
      <c r="Q25" s="57">
        <v>9.9779052734375</v>
      </c>
      <c r="R25" s="57">
        <v>9.8945579528808594</v>
      </c>
      <c r="S25" s="57">
        <v>9.894805908203125</v>
      </c>
      <c r="T25" s="57">
        <v>9.9813385009765625</v>
      </c>
      <c r="U25" s="57">
        <v>10.05293655395508</v>
      </c>
      <c r="V25" s="57">
        <v>10.111660003662109</v>
      </c>
      <c r="W25" s="57">
        <v>10.137435913085939</v>
      </c>
      <c r="X25" s="57">
        <v>10.19154071807861</v>
      </c>
      <c r="Y25" s="57">
        <v>10.25853824615479</v>
      </c>
      <c r="Z25" s="57">
        <v>10.27483081817627</v>
      </c>
      <c r="AA25" s="57">
        <v>10.27962112426758</v>
      </c>
      <c r="AB25" s="57">
        <v>10.33645629882812</v>
      </c>
      <c r="AC25" s="57">
        <v>10.384078025817869</v>
      </c>
      <c r="AD25" s="57">
        <v>3.2020132251888711E-3</v>
      </c>
    </row>
    <row r="26" spans="1:30">
      <c r="A26" s="57" t="s">
        <v>298</v>
      </c>
      <c r="B26" s="57" t="s">
        <v>6</v>
      </c>
      <c r="C26" s="57">
        <v>38.551605224609382</v>
      </c>
      <c r="D26" s="57">
        <v>37.602798461914063</v>
      </c>
      <c r="E26" s="57">
        <v>35.105430603027337</v>
      </c>
      <c r="F26" s="57">
        <v>33.124507904052727</v>
      </c>
      <c r="G26" s="57">
        <v>32.965438842773438</v>
      </c>
      <c r="H26" s="57">
        <v>33.320240020751953</v>
      </c>
      <c r="I26" s="57">
        <v>33.809680938720703</v>
      </c>
      <c r="J26" s="57">
        <v>34.413387298583977</v>
      </c>
      <c r="K26" s="57">
        <v>34.929172515869141</v>
      </c>
      <c r="L26" s="57">
        <v>35.701324462890618</v>
      </c>
      <c r="M26" s="57">
        <v>35.9796142578125</v>
      </c>
      <c r="N26" s="57">
        <v>35.811676025390618</v>
      </c>
      <c r="O26" s="57">
        <v>35.482807159423828</v>
      </c>
      <c r="P26" s="57">
        <v>35.191898345947273</v>
      </c>
      <c r="Q26" s="57">
        <v>35.411739349365227</v>
      </c>
      <c r="R26" s="57">
        <v>35.115093231201172</v>
      </c>
      <c r="S26" s="57">
        <v>34.986003875732422</v>
      </c>
      <c r="T26" s="57">
        <v>34.992549896240227</v>
      </c>
      <c r="U26" s="57">
        <v>35.154460906982422</v>
      </c>
      <c r="V26" s="57">
        <v>35.305713653564453</v>
      </c>
      <c r="W26" s="57">
        <v>35.501834869384773</v>
      </c>
      <c r="X26" s="57">
        <v>35.646770477294922</v>
      </c>
      <c r="Y26" s="57">
        <v>35.797630310058587</v>
      </c>
      <c r="Z26" s="57">
        <v>35.841281890869141</v>
      </c>
      <c r="AA26" s="57">
        <v>36.080368041992188</v>
      </c>
      <c r="AB26" s="57">
        <v>36.286304473876953</v>
      </c>
      <c r="AC26" s="57">
        <v>36.524944305419922</v>
      </c>
      <c r="AD26" s="57">
        <v>-2.0748562885728461E-3</v>
      </c>
    </row>
    <row r="27" spans="1:30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</row>
    <row r="28" spans="1:30">
      <c r="A28" s="59"/>
      <c r="B28" s="59" t="s">
        <v>8</v>
      </c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</row>
    <row r="29" spans="1:30">
      <c r="A29" s="57" t="s">
        <v>297</v>
      </c>
      <c r="B29" s="57" t="s">
        <v>3</v>
      </c>
      <c r="C29" s="57">
        <v>12.66026020050049</v>
      </c>
      <c r="D29" s="57">
        <v>12.605673789978029</v>
      </c>
      <c r="E29" s="57">
        <v>13.46507358551025</v>
      </c>
      <c r="F29" s="57">
        <v>13.314802169799799</v>
      </c>
      <c r="G29" s="57">
        <v>13.427592277526861</v>
      </c>
      <c r="H29" s="57">
        <v>13.72262001037598</v>
      </c>
      <c r="I29" s="57">
        <v>14.29868221282959</v>
      </c>
      <c r="J29" s="57">
        <v>14.75973510742188</v>
      </c>
      <c r="K29" s="57">
        <v>15.554036140441889</v>
      </c>
      <c r="L29" s="57">
        <v>16.543209075927731</v>
      </c>
      <c r="M29" s="57">
        <v>17.237239837646481</v>
      </c>
      <c r="N29" s="57">
        <v>17.55582237243652</v>
      </c>
      <c r="O29" s="57">
        <v>17.7672119140625</v>
      </c>
      <c r="P29" s="57">
        <v>17.880008697509769</v>
      </c>
      <c r="Q29" s="57">
        <v>17.85660362243652</v>
      </c>
      <c r="R29" s="57">
        <v>17.844083786010739</v>
      </c>
      <c r="S29" s="57">
        <v>17.939390182495121</v>
      </c>
      <c r="T29" s="57">
        <v>18.194379806518551</v>
      </c>
      <c r="U29" s="57">
        <v>18.39427375793457</v>
      </c>
      <c r="V29" s="57">
        <v>18.748418807983398</v>
      </c>
      <c r="W29" s="57">
        <v>19.212320327758789</v>
      </c>
      <c r="X29" s="57">
        <v>19.3726806640625</v>
      </c>
      <c r="Y29" s="57">
        <v>19.50819206237793</v>
      </c>
      <c r="Z29" s="57">
        <v>19.52128982543945</v>
      </c>
      <c r="AA29" s="57">
        <v>19.59395790100098</v>
      </c>
      <c r="AB29" s="57">
        <v>19.869527816772461</v>
      </c>
      <c r="AC29" s="57">
        <v>20.462762832641602</v>
      </c>
      <c r="AD29" s="57">
        <v>1.863844486659039E-2</v>
      </c>
    </row>
    <row r="30" spans="1:30">
      <c r="A30" s="57" t="s">
        <v>296</v>
      </c>
      <c r="B30" s="57" t="s">
        <v>4</v>
      </c>
      <c r="C30" s="57">
        <v>26.091762542724609</v>
      </c>
      <c r="D30" s="57">
        <v>24.600625991821289</v>
      </c>
      <c r="E30" s="57">
        <v>23.425851821899411</v>
      </c>
      <c r="F30" s="57">
        <v>22.889410018920898</v>
      </c>
      <c r="G30" s="57">
        <v>22.557371139526371</v>
      </c>
      <c r="H30" s="57">
        <v>22.27475547790527</v>
      </c>
      <c r="I30" s="57">
        <v>22.032901763916019</v>
      </c>
      <c r="J30" s="57">
        <v>22.07999420166016</v>
      </c>
      <c r="K30" s="57">
        <v>21.943752288818359</v>
      </c>
      <c r="L30" s="57">
        <v>22.273958206176761</v>
      </c>
      <c r="M30" s="57">
        <v>22.393489837646481</v>
      </c>
      <c r="N30" s="57">
        <v>22.623447418212891</v>
      </c>
      <c r="O30" s="57">
        <v>22.746522903442379</v>
      </c>
      <c r="P30" s="57">
        <v>23.008989334106449</v>
      </c>
      <c r="Q30" s="57">
        <v>23.10651969909668</v>
      </c>
      <c r="R30" s="57">
        <v>23.218240737915039</v>
      </c>
      <c r="S30" s="57">
        <v>23.399351119995121</v>
      </c>
      <c r="T30" s="57">
        <v>23.679426193237301</v>
      </c>
      <c r="U30" s="57">
        <v>23.916767120361332</v>
      </c>
      <c r="V30" s="57">
        <v>24.22396278381348</v>
      </c>
      <c r="W30" s="57">
        <v>24.880014419555661</v>
      </c>
      <c r="X30" s="57">
        <v>24.792428970336911</v>
      </c>
      <c r="Y30" s="57">
        <v>24.88075065612793</v>
      </c>
      <c r="Z30" s="57">
        <v>24.83832931518555</v>
      </c>
      <c r="AA30" s="57">
        <v>24.823360443115231</v>
      </c>
      <c r="AB30" s="57">
        <v>24.858402252197269</v>
      </c>
      <c r="AC30" s="57">
        <v>25.20245361328125</v>
      </c>
      <c r="AD30" s="57">
        <v>-1.332891592141783E-3</v>
      </c>
    </row>
    <row r="31" spans="1:30">
      <c r="A31" s="57" t="s">
        <v>295</v>
      </c>
      <c r="B31" s="57" t="s">
        <v>9</v>
      </c>
      <c r="C31" s="57">
        <v>7.8346595764160156</v>
      </c>
      <c r="D31" s="57">
        <v>8.8480939865112305</v>
      </c>
      <c r="E31" s="57">
        <v>9.4351606369018555</v>
      </c>
      <c r="F31" s="57">
        <v>10.629245758056641</v>
      </c>
      <c r="G31" s="57">
        <v>11.88066959381104</v>
      </c>
      <c r="H31" s="57">
        <v>13.214780807495121</v>
      </c>
      <c r="I31" s="57">
        <v>14.622335433959959</v>
      </c>
      <c r="J31" s="57">
        <v>14.72585296630859</v>
      </c>
      <c r="K31" s="57">
        <v>14.70052433013916</v>
      </c>
      <c r="L31" s="57">
        <v>14.99257183074951</v>
      </c>
      <c r="M31" s="57">
        <v>15.113938331604</v>
      </c>
      <c r="N31" s="57">
        <v>15.285793304443359</v>
      </c>
      <c r="O31" s="57">
        <v>15.383564949035639</v>
      </c>
      <c r="P31" s="57">
        <v>15.51886653900146</v>
      </c>
      <c r="Q31" s="57">
        <v>15.63430595397949</v>
      </c>
      <c r="R31" s="57">
        <v>15.663942337036129</v>
      </c>
      <c r="S31" s="57">
        <v>15.77911472320557</v>
      </c>
      <c r="T31" s="57">
        <v>15.88983631134033</v>
      </c>
      <c r="U31" s="57">
        <v>16.038827896118161</v>
      </c>
      <c r="V31" s="57">
        <v>16.101131439208981</v>
      </c>
      <c r="W31" s="57">
        <v>16.053886413574219</v>
      </c>
      <c r="X31" s="57">
        <v>16.051017761230469</v>
      </c>
      <c r="Y31" s="57">
        <v>16.34535026550293</v>
      </c>
      <c r="Z31" s="57">
        <v>16.306047439575199</v>
      </c>
      <c r="AA31" s="57">
        <v>16.34406852722168</v>
      </c>
      <c r="AB31" s="57">
        <v>16.45163536071777</v>
      </c>
      <c r="AC31" s="57">
        <v>16.998317718505859</v>
      </c>
      <c r="AD31" s="57">
        <v>3.0238833081288611E-2</v>
      </c>
    </row>
    <row r="32" spans="1:30">
      <c r="A32" s="57" t="s">
        <v>294</v>
      </c>
      <c r="B32" s="57" t="s">
        <v>10</v>
      </c>
      <c r="C32" s="57">
        <v>3.3370697498321529</v>
      </c>
      <c r="D32" s="57">
        <v>4.0105986595153809</v>
      </c>
      <c r="E32" s="57">
        <v>3.9114851951599121</v>
      </c>
      <c r="F32" s="57">
        <v>3.7915205955505371</v>
      </c>
      <c r="G32" s="57">
        <v>3.8696119785308838</v>
      </c>
      <c r="H32" s="57">
        <v>4.0202493667602539</v>
      </c>
      <c r="I32" s="57">
        <v>4.2306580543518066</v>
      </c>
      <c r="J32" s="57">
        <v>4.3900928497314453</v>
      </c>
      <c r="K32" s="57">
        <v>4.8307547569274902</v>
      </c>
      <c r="L32" s="57">
        <v>5.1790876388549796</v>
      </c>
      <c r="M32" s="57">
        <v>5.4123415946960449</v>
      </c>
      <c r="N32" s="57">
        <v>5.494053840637207</v>
      </c>
      <c r="O32" s="57">
        <v>5.481412410736084</v>
      </c>
      <c r="P32" s="57">
        <v>5.4307975769042969</v>
      </c>
      <c r="Q32" s="57">
        <v>5.3706851005554199</v>
      </c>
      <c r="R32" s="57">
        <v>5.290252685546875</v>
      </c>
      <c r="S32" s="57">
        <v>5.3106718063354492</v>
      </c>
      <c r="T32" s="57">
        <v>5.4036393165588379</v>
      </c>
      <c r="U32" s="57">
        <v>5.4864745140075684</v>
      </c>
      <c r="V32" s="57">
        <v>5.5612406730651864</v>
      </c>
      <c r="W32" s="57">
        <v>5.6156773567199707</v>
      </c>
      <c r="X32" s="57">
        <v>5.6656322479248047</v>
      </c>
      <c r="Y32" s="57">
        <v>5.717130184173584</v>
      </c>
      <c r="Z32" s="57">
        <v>5.7226495742797852</v>
      </c>
      <c r="AA32" s="57">
        <v>5.7369003295898438</v>
      </c>
      <c r="AB32" s="57">
        <v>5.7977051734924316</v>
      </c>
      <c r="AC32" s="57">
        <v>5.8629345893859863</v>
      </c>
      <c r="AD32" s="57">
        <v>2.1911890636819639E-2</v>
      </c>
    </row>
    <row r="33" spans="1:30" s="71" customFormat="1">
      <c r="A33" s="70" t="s">
        <v>293</v>
      </c>
      <c r="B33" s="57" t="s">
        <v>11</v>
      </c>
      <c r="C33" s="57">
        <v>7.7677545547485352</v>
      </c>
      <c r="D33" s="57">
        <v>7.6397476196289063</v>
      </c>
      <c r="E33" s="57">
        <v>7.5851478576660156</v>
      </c>
      <c r="F33" s="57">
        <v>7.5552115440368652</v>
      </c>
      <c r="G33" s="57">
        <v>7.5209307670593262</v>
      </c>
      <c r="H33" s="57">
        <v>7.5128259658813477</v>
      </c>
      <c r="I33" s="57">
        <v>7.5104436874389648</v>
      </c>
      <c r="J33" s="57">
        <v>7.5159492492675781</v>
      </c>
      <c r="K33" s="57">
        <v>7.5375909805297852</v>
      </c>
      <c r="L33" s="57">
        <v>7.5371670722961426</v>
      </c>
      <c r="M33" s="57">
        <v>7.4998898506164551</v>
      </c>
      <c r="N33" s="57">
        <v>7.5180892944335938</v>
      </c>
      <c r="O33" s="57">
        <v>7.5179672241210938</v>
      </c>
      <c r="P33" s="57">
        <v>7.515556812286377</v>
      </c>
      <c r="Q33" s="57">
        <v>7.5172700881958008</v>
      </c>
      <c r="R33" s="57">
        <v>7.4982647895812988</v>
      </c>
      <c r="S33" s="57">
        <v>7.4962220191955566</v>
      </c>
      <c r="T33" s="57">
        <v>7.4669146537780762</v>
      </c>
      <c r="U33" s="57">
        <v>7.4610409736633301</v>
      </c>
      <c r="V33" s="57">
        <v>7.4532318115234384</v>
      </c>
      <c r="W33" s="57">
        <v>7.4581027030944824</v>
      </c>
      <c r="X33" s="57">
        <v>7.4715108871459961</v>
      </c>
      <c r="Y33" s="57">
        <v>7.4675254821777344</v>
      </c>
      <c r="Z33" s="57">
        <v>7.4625101089477539</v>
      </c>
      <c r="AA33" s="57">
        <v>7.4612650871276864</v>
      </c>
      <c r="AB33" s="57">
        <v>7.4693665504455566</v>
      </c>
      <c r="AC33" s="57">
        <v>7.4669427871704102</v>
      </c>
      <c r="AD33" s="57">
        <v>-1.5179038778740941E-3</v>
      </c>
    </row>
    <row r="34" spans="1:30">
      <c r="A34" s="57" t="s">
        <v>292</v>
      </c>
      <c r="B34" s="57" t="s">
        <v>12</v>
      </c>
      <c r="C34" s="57">
        <v>3.572155237197876</v>
      </c>
      <c r="D34" s="57">
        <v>3.624098539352417</v>
      </c>
      <c r="E34" s="57">
        <v>3.6188056468963619</v>
      </c>
      <c r="F34" s="57">
        <v>3.6017684936523442</v>
      </c>
      <c r="G34" s="57">
        <v>3.5713362693786621</v>
      </c>
      <c r="H34" s="57">
        <v>3.5591495037078862</v>
      </c>
      <c r="I34" s="57">
        <v>3.5335373878478999</v>
      </c>
      <c r="J34" s="57">
        <v>3.4978511333465581</v>
      </c>
      <c r="K34" s="57">
        <v>3.4641423225402832</v>
      </c>
      <c r="L34" s="57">
        <v>3.4595868587493901</v>
      </c>
      <c r="M34" s="57">
        <v>3.441433191299438</v>
      </c>
      <c r="N34" s="57">
        <v>3.4154491424560551</v>
      </c>
      <c r="O34" s="57">
        <v>3.4216377735137939</v>
      </c>
      <c r="P34" s="57">
        <v>3.4235448837280269</v>
      </c>
      <c r="Q34" s="57">
        <v>3.4324207305908199</v>
      </c>
      <c r="R34" s="57">
        <v>3.428608894348145</v>
      </c>
      <c r="S34" s="57">
        <v>3.4309132099151611</v>
      </c>
      <c r="T34" s="57">
        <v>3.4251916408538818</v>
      </c>
      <c r="U34" s="57">
        <v>3.4188909530639648</v>
      </c>
      <c r="V34" s="57">
        <v>3.4220879077911381</v>
      </c>
      <c r="W34" s="57">
        <v>3.426063060760498</v>
      </c>
      <c r="X34" s="57">
        <v>3.434235572814941</v>
      </c>
      <c r="Y34" s="57">
        <v>3.4441747665405269</v>
      </c>
      <c r="Z34" s="57">
        <v>3.4487485885620122</v>
      </c>
      <c r="AA34" s="57">
        <v>3.4481358528137211</v>
      </c>
      <c r="AB34" s="57">
        <v>3.449346542358398</v>
      </c>
      <c r="AC34" s="57">
        <v>3.4545161724090581</v>
      </c>
      <c r="AD34" s="57">
        <v>-1.287121372724354E-3</v>
      </c>
    </row>
    <row r="35" spans="1:30">
      <c r="A35" s="57" t="s">
        <v>791</v>
      </c>
      <c r="B35" s="57" t="s">
        <v>339</v>
      </c>
      <c r="C35" s="57">
        <v>9.53387451171875</v>
      </c>
      <c r="D35" s="57">
        <v>10.61970901489258</v>
      </c>
      <c r="E35" s="57">
        <v>10.51413059234619</v>
      </c>
      <c r="F35" s="57">
        <v>10.42612457275391</v>
      </c>
      <c r="G35" s="57">
        <v>10.557920455932621</v>
      </c>
      <c r="H35" s="57">
        <v>10.787678718566889</v>
      </c>
      <c r="I35" s="57">
        <v>11.06571578979492</v>
      </c>
      <c r="J35" s="57">
        <v>11.319676399230961</v>
      </c>
      <c r="K35" s="57">
        <v>11.63994026184082</v>
      </c>
      <c r="L35" s="57">
        <v>12.155972480773929</v>
      </c>
      <c r="M35" s="57">
        <v>12.524699211120611</v>
      </c>
      <c r="N35" s="57">
        <v>12.666781425476071</v>
      </c>
      <c r="O35" s="57">
        <v>12.616203308105471</v>
      </c>
      <c r="P35" s="57">
        <v>12.533027648925779</v>
      </c>
      <c r="Q35" s="57">
        <v>12.7421989440918</v>
      </c>
      <c r="R35" s="57">
        <v>12.812290191650391</v>
      </c>
      <c r="S35" s="57">
        <v>12.80077075958252</v>
      </c>
      <c r="T35" s="57">
        <v>12.67563533782959</v>
      </c>
      <c r="U35" s="57">
        <v>12.587033271789551</v>
      </c>
      <c r="V35" s="57">
        <v>12.651852607727051</v>
      </c>
      <c r="W35" s="57">
        <v>12.82485198974609</v>
      </c>
      <c r="X35" s="57">
        <v>12.79269981384277</v>
      </c>
      <c r="Y35" s="57">
        <v>12.813029289245611</v>
      </c>
      <c r="Z35" s="57">
        <v>12.789708137512211</v>
      </c>
      <c r="AA35" s="57">
        <v>12.823941230773929</v>
      </c>
      <c r="AB35" s="57">
        <v>12.685262680053709</v>
      </c>
      <c r="AC35" s="57">
        <v>12.783065795898439</v>
      </c>
      <c r="AD35" s="57">
        <v>1.134347461044505E-2</v>
      </c>
    </row>
    <row r="36" spans="1:30">
      <c r="A36" s="57" t="s">
        <v>291</v>
      </c>
      <c r="B36" s="57" t="s">
        <v>6</v>
      </c>
      <c r="C36" s="57">
        <v>26.507745742797852</v>
      </c>
      <c r="D36" s="57">
        <v>25.922054290771481</v>
      </c>
      <c r="E36" s="57">
        <v>23.537738800048832</v>
      </c>
      <c r="F36" s="57">
        <v>22.156486511230469</v>
      </c>
      <c r="G36" s="57">
        <v>22.004316329956051</v>
      </c>
      <c r="H36" s="57">
        <v>22.322677612304691</v>
      </c>
      <c r="I36" s="57">
        <v>22.749052047729489</v>
      </c>
      <c r="J36" s="57">
        <v>23.34639930725098</v>
      </c>
      <c r="K36" s="57">
        <v>23.99897384643555</v>
      </c>
      <c r="L36" s="57">
        <v>24.751462936401371</v>
      </c>
      <c r="M36" s="57">
        <v>24.952690124511719</v>
      </c>
      <c r="N36" s="57">
        <v>24.76876258850098</v>
      </c>
      <c r="O36" s="57">
        <v>24.452560424804691</v>
      </c>
      <c r="P36" s="57">
        <v>24.243955612182621</v>
      </c>
      <c r="Q36" s="57">
        <v>24.341449737548832</v>
      </c>
      <c r="R36" s="57">
        <v>24.228069305419918</v>
      </c>
      <c r="S36" s="57">
        <v>24.145441055297852</v>
      </c>
      <c r="T36" s="57">
        <v>24.157953262329102</v>
      </c>
      <c r="U36" s="57">
        <v>24.287433624267582</v>
      </c>
      <c r="V36" s="57">
        <v>24.396030426025391</v>
      </c>
      <c r="W36" s="57">
        <v>24.5341682434082</v>
      </c>
      <c r="X36" s="57">
        <v>24.64145660400391</v>
      </c>
      <c r="Y36" s="57">
        <v>24.7557258605957</v>
      </c>
      <c r="Z36" s="57">
        <v>24.854349136352539</v>
      </c>
      <c r="AA36" s="57">
        <v>25.022724151611332</v>
      </c>
      <c r="AB36" s="57">
        <v>25.199516296386719</v>
      </c>
      <c r="AC36" s="57">
        <v>25.4111213684082</v>
      </c>
      <c r="AD36" s="57">
        <v>-1.6236825188498121E-3</v>
      </c>
    </row>
    <row r="37" spans="1:30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</row>
    <row r="38" spans="1:30">
      <c r="A38" s="59"/>
      <c r="B38" s="59" t="s">
        <v>13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</row>
    <row r="39" spans="1:30">
      <c r="A39" s="57" t="s">
        <v>290</v>
      </c>
      <c r="B39" s="57" t="s">
        <v>3</v>
      </c>
      <c r="C39" s="57">
        <v>17.5892448425293</v>
      </c>
      <c r="D39" s="57">
        <v>17.749908447265621</v>
      </c>
      <c r="E39" s="57">
        <v>18.586612701416019</v>
      </c>
      <c r="F39" s="57">
        <v>18.389211654663089</v>
      </c>
      <c r="G39" s="57">
        <v>18.496126174926761</v>
      </c>
      <c r="H39" s="57">
        <v>18.760076522827148</v>
      </c>
      <c r="I39" s="57">
        <v>19.26309967041016</v>
      </c>
      <c r="J39" s="57">
        <v>19.634487152099609</v>
      </c>
      <c r="K39" s="57">
        <v>20.300226211547852</v>
      </c>
      <c r="L39" s="57">
        <v>21.098251342773441</v>
      </c>
      <c r="M39" s="57">
        <v>21.613922119140621</v>
      </c>
      <c r="N39" s="57">
        <v>21.826738357543949</v>
      </c>
      <c r="O39" s="57">
        <v>21.975828170776371</v>
      </c>
      <c r="P39" s="57">
        <v>22.052736282348629</v>
      </c>
      <c r="Q39" s="57">
        <v>22.024448394775391</v>
      </c>
      <c r="R39" s="57">
        <v>22.014760971069339</v>
      </c>
      <c r="S39" s="57">
        <v>22.094730377197269</v>
      </c>
      <c r="T39" s="57">
        <v>22.299959182739261</v>
      </c>
      <c r="U39" s="57">
        <v>22.448139190673832</v>
      </c>
      <c r="V39" s="57">
        <v>22.72359657287598</v>
      </c>
      <c r="W39" s="57">
        <v>23.076362609863281</v>
      </c>
      <c r="X39" s="57">
        <v>23.17424392700195</v>
      </c>
      <c r="Y39" s="57">
        <v>23.269659042358398</v>
      </c>
      <c r="Z39" s="57">
        <v>23.270404815673832</v>
      </c>
      <c r="AA39" s="57">
        <v>23.326803207397461</v>
      </c>
      <c r="AB39" s="57">
        <v>23.54239463806152</v>
      </c>
      <c r="AC39" s="57">
        <v>23.995330810546879</v>
      </c>
      <c r="AD39" s="57">
        <v>1.2016690065068669E-2</v>
      </c>
    </row>
    <row r="40" spans="1:30">
      <c r="A40" s="57" t="s">
        <v>289</v>
      </c>
      <c r="B40" s="57" t="s">
        <v>14</v>
      </c>
      <c r="C40" s="57">
        <v>28.823728561401371</v>
      </c>
      <c r="D40" s="57">
        <v>28.936189651489261</v>
      </c>
      <c r="E40" s="57">
        <v>30.221818923950199</v>
      </c>
      <c r="F40" s="57">
        <v>29.87435150146484</v>
      </c>
      <c r="G40" s="57">
        <v>29.356658935546879</v>
      </c>
      <c r="H40" s="57">
        <v>28.412942886352539</v>
      </c>
      <c r="I40" s="57">
        <v>28.41483306884766</v>
      </c>
      <c r="J40" s="57">
        <v>28.528875350952148</v>
      </c>
      <c r="K40" s="57">
        <v>28.297775268554691</v>
      </c>
      <c r="L40" s="57">
        <v>28.022878646850589</v>
      </c>
      <c r="M40" s="57">
        <v>27.970561981201168</v>
      </c>
      <c r="N40" s="57">
        <v>27.737436294555661</v>
      </c>
      <c r="O40" s="57">
        <v>27.879840850830082</v>
      </c>
      <c r="P40" s="57">
        <v>27.706806182861332</v>
      </c>
      <c r="Q40" s="57">
        <v>27.335273742675781</v>
      </c>
      <c r="R40" s="57">
        <v>27.22158241271973</v>
      </c>
      <c r="S40" s="57">
        <v>26.936086654663089</v>
      </c>
      <c r="T40" s="57">
        <v>26.624406814575199</v>
      </c>
      <c r="U40" s="57">
        <v>26.243463516235352</v>
      </c>
      <c r="V40" s="57">
        <v>26.249160766601559</v>
      </c>
      <c r="W40" s="57">
        <v>24.929925918579102</v>
      </c>
      <c r="X40" s="57">
        <v>24.592494964599609</v>
      </c>
      <c r="Y40" s="57">
        <v>24.796230316162109</v>
      </c>
      <c r="Z40" s="57">
        <v>24.925064086914059</v>
      </c>
      <c r="AA40" s="57">
        <v>24.988290786743161</v>
      </c>
      <c r="AB40" s="57">
        <v>25.141323089599609</v>
      </c>
      <c r="AC40" s="57">
        <v>25.433137893676761</v>
      </c>
      <c r="AD40" s="57">
        <v>-4.8017419493719959E-3</v>
      </c>
    </row>
    <row r="41" spans="1:30">
      <c r="A41" s="57" t="s">
        <v>288</v>
      </c>
      <c r="B41" s="57" t="s">
        <v>15</v>
      </c>
      <c r="C41" s="57">
        <v>28.679841995239261</v>
      </c>
      <c r="D41" s="57">
        <v>27.094545364379879</v>
      </c>
      <c r="E41" s="57">
        <v>25.48542404174805</v>
      </c>
      <c r="F41" s="57">
        <v>24.986968994140621</v>
      </c>
      <c r="G41" s="57">
        <v>24.719850540161129</v>
      </c>
      <c r="H41" s="57">
        <v>24.43686676025391</v>
      </c>
      <c r="I41" s="57">
        <v>24.474363327026371</v>
      </c>
      <c r="J41" s="57">
        <v>24.48147010803223</v>
      </c>
      <c r="K41" s="57">
        <v>24.300167083740231</v>
      </c>
      <c r="L41" s="57">
        <v>24.154731750488281</v>
      </c>
      <c r="M41" s="57">
        <v>24.09794998168945</v>
      </c>
      <c r="N41" s="57">
        <v>23.894083023071289</v>
      </c>
      <c r="O41" s="57">
        <v>24.019565582275391</v>
      </c>
      <c r="P41" s="57">
        <v>23.870735168457031</v>
      </c>
      <c r="Q41" s="57">
        <v>23.556276321411129</v>
      </c>
      <c r="R41" s="57">
        <v>23.43071365356445</v>
      </c>
      <c r="S41" s="57">
        <v>23.173236846923832</v>
      </c>
      <c r="T41" s="57">
        <v>22.90920448303223</v>
      </c>
      <c r="U41" s="57">
        <v>22.57633018493652</v>
      </c>
      <c r="V41" s="57">
        <v>22.596950531005859</v>
      </c>
      <c r="W41" s="57">
        <v>21.468902587890621</v>
      </c>
      <c r="X41" s="57">
        <v>21.182210922241211</v>
      </c>
      <c r="Y41" s="57">
        <v>21.356647491455082</v>
      </c>
      <c r="Z41" s="57">
        <v>21.464962005615231</v>
      </c>
      <c r="AA41" s="57">
        <v>21.509294509887699</v>
      </c>
      <c r="AB41" s="57">
        <v>21.631233215332031</v>
      </c>
      <c r="AC41" s="57">
        <v>21.86966514587402</v>
      </c>
      <c r="AD41" s="57">
        <v>-1.037252213865658E-2</v>
      </c>
    </row>
    <row r="42" spans="1:30">
      <c r="A42" s="57" t="s">
        <v>287</v>
      </c>
      <c r="B42" s="57" t="s">
        <v>16</v>
      </c>
      <c r="C42" s="57">
        <v>17.638923645019531</v>
      </c>
      <c r="D42" s="57">
        <v>16.395000457763668</v>
      </c>
      <c r="E42" s="57">
        <v>16.197345733642582</v>
      </c>
      <c r="F42" s="57">
        <v>16.576864242553711</v>
      </c>
      <c r="G42" s="57">
        <v>17.167724609375</v>
      </c>
      <c r="H42" s="57">
        <v>17.77468109130859</v>
      </c>
      <c r="I42" s="57">
        <v>18.432443618774411</v>
      </c>
      <c r="J42" s="57">
        <v>18.550699234008789</v>
      </c>
      <c r="K42" s="57">
        <v>18.432102203369141</v>
      </c>
      <c r="L42" s="57">
        <v>18.750156402587891</v>
      </c>
      <c r="M42" s="57">
        <v>18.87813568115234</v>
      </c>
      <c r="N42" s="57">
        <v>19.088031768798832</v>
      </c>
      <c r="O42" s="57">
        <v>19.162302017211911</v>
      </c>
      <c r="P42" s="57">
        <v>19.413188934326168</v>
      </c>
      <c r="Q42" s="57">
        <v>19.63692474365234</v>
      </c>
      <c r="R42" s="57">
        <v>19.743242263793949</v>
      </c>
      <c r="S42" s="57">
        <v>19.910463333129879</v>
      </c>
      <c r="T42" s="57">
        <v>20.238554000854489</v>
      </c>
      <c r="U42" s="57">
        <v>20.50577545166016</v>
      </c>
      <c r="V42" s="57">
        <v>20.876811981201168</v>
      </c>
      <c r="W42" s="57">
        <v>21.614871978759769</v>
      </c>
      <c r="X42" s="57">
        <v>21.58061599731445</v>
      </c>
      <c r="Y42" s="57">
        <v>21.698482513427731</v>
      </c>
      <c r="Z42" s="57">
        <v>21.705060958862301</v>
      </c>
      <c r="AA42" s="57">
        <v>21.706541061401371</v>
      </c>
      <c r="AB42" s="57">
        <v>21.788583755493161</v>
      </c>
      <c r="AC42" s="57">
        <v>22.195863723754879</v>
      </c>
      <c r="AD42" s="57">
        <v>8.8775554326101513E-3</v>
      </c>
    </row>
    <row r="43" spans="1:30">
      <c r="A43" s="57" t="s">
        <v>286</v>
      </c>
      <c r="B43" s="57" t="s">
        <v>17</v>
      </c>
      <c r="C43" s="57">
        <v>27.283649444580082</v>
      </c>
      <c r="D43" s="57">
        <v>25.591213226318359</v>
      </c>
      <c r="E43" s="57">
        <v>25.016569137573239</v>
      </c>
      <c r="F43" s="57">
        <v>25.02973556518555</v>
      </c>
      <c r="G43" s="57">
        <v>25.25008583068848</v>
      </c>
      <c r="H43" s="57">
        <v>25.481937408447269</v>
      </c>
      <c r="I43" s="57">
        <v>25.837043762207031</v>
      </c>
      <c r="J43" s="57">
        <v>25.87950325012207</v>
      </c>
      <c r="K43" s="57">
        <v>25.733621597290039</v>
      </c>
      <c r="L43" s="57">
        <v>26.102191925048832</v>
      </c>
      <c r="M43" s="57">
        <v>26.219612121582031</v>
      </c>
      <c r="N43" s="57">
        <v>26.457941055297852</v>
      </c>
      <c r="O43" s="57">
        <v>26.6180419921875</v>
      </c>
      <c r="P43" s="57">
        <v>26.882928848266602</v>
      </c>
      <c r="Q43" s="57">
        <v>26.978115081787109</v>
      </c>
      <c r="R43" s="57">
        <v>27.113096237182621</v>
      </c>
      <c r="S43" s="57">
        <v>27.266803741455082</v>
      </c>
      <c r="T43" s="57">
        <v>27.5785026550293</v>
      </c>
      <c r="U43" s="57">
        <v>27.81302452087402</v>
      </c>
      <c r="V43" s="57">
        <v>28.14580154418945</v>
      </c>
      <c r="W43" s="57">
        <v>28.854143142700199</v>
      </c>
      <c r="X43" s="57">
        <v>28.858867645263668</v>
      </c>
      <c r="Y43" s="57">
        <v>28.82518196105957</v>
      </c>
      <c r="Z43" s="57">
        <v>28.706501007080082</v>
      </c>
      <c r="AA43" s="57">
        <v>28.759977340698239</v>
      </c>
      <c r="AB43" s="57">
        <v>28.705209732055661</v>
      </c>
      <c r="AC43" s="57">
        <v>29.1260871887207</v>
      </c>
      <c r="AD43" s="57">
        <v>2.5164933070129791E-3</v>
      </c>
    </row>
    <row r="44" spans="1:30">
      <c r="A44" s="57" t="s">
        <v>285</v>
      </c>
      <c r="B44" s="57" t="s">
        <v>9</v>
      </c>
      <c r="C44" s="57">
        <v>13.401296615600589</v>
      </c>
      <c r="D44" s="57">
        <v>11.843807220458981</v>
      </c>
      <c r="E44" s="57">
        <v>12.665238380432131</v>
      </c>
      <c r="F44" s="57">
        <v>12.5765323638916</v>
      </c>
      <c r="G44" s="57">
        <v>12.51017475128174</v>
      </c>
      <c r="H44" s="57">
        <v>12.5030574798584</v>
      </c>
      <c r="I44" s="57">
        <v>12.525301933288571</v>
      </c>
      <c r="J44" s="57">
        <v>12.597066879272459</v>
      </c>
      <c r="K44" s="57">
        <v>12.55059909820557</v>
      </c>
      <c r="L44" s="57">
        <v>12.745925903320311</v>
      </c>
      <c r="M44" s="57">
        <v>12.831241607666019</v>
      </c>
      <c r="N44" s="57">
        <v>12.954171180725099</v>
      </c>
      <c r="O44" s="57">
        <v>13.008113861083981</v>
      </c>
      <c r="P44" s="57">
        <v>13.09688091278076</v>
      </c>
      <c r="Q44" s="57">
        <v>13.19108867645264</v>
      </c>
      <c r="R44" s="57">
        <v>13.218471527099609</v>
      </c>
      <c r="S44" s="57">
        <v>13.30109691619873</v>
      </c>
      <c r="T44" s="57">
        <v>13.406686782836911</v>
      </c>
      <c r="U44" s="57">
        <v>13.50996780395508</v>
      </c>
      <c r="V44" s="57">
        <v>13.614932060241699</v>
      </c>
      <c r="W44" s="57">
        <v>13.650314331054689</v>
      </c>
      <c r="X44" s="57">
        <v>13.473038673400881</v>
      </c>
      <c r="Y44" s="57">
        <v>13.7081241607666</v>
      </c>
      <c r="Z44" s="57">
        <v>13.68897724151611</v>
      </c>
      <c r="AA44" s="57">
        <v>13.707200050354</v>
      </c>
      <c r="AB44" s="57">
        <v>13.79482841491699</v>
      </c>
      <c r="AC44" s="57">
        <v>14.23129844665527</v>
      </c>
      <c r="AD44" s="57">
        <v>2.313911063299257E-3</v>
      </c>
    </row>
    <row r="45" spans="1:30">
      <c r="A45" s="57" t="s">
        <v>284</v>
      </c>
      <c r="B45" s="57" t="s">
        <v>18</v>
      </c>
      <c r="C45" s="57">
        <v>14.514303207397459</v>
      </c>
      <c r="D45" s="57">
        <v>15.04548358917236</v>
      </c>
      <c r="E45" s="57">
        <v>14.97766780853271</v>
      </c>
      <c r="F45" s="57">
        <v>14.858115196228029</v>
      </c>
      <c r="G45" s="57">
        <v>14.90859794616699</v>
      </c>
      <c r="H45" s="57">
        <v>15.0405330657959</v>
      </c>
      <c r="I45" s="57">
        <v>15.186421394348139</v>
      </c>
      <c r="J45" s="57">
        <v>15.29940128326416</v>
      </c>
      <c r="K45" s="57">
        <v>15.6668586730957</v>
      </c>
      <c r="L45" s="57">
        <v>15.90321063995361</v>
      </c>
      <c r="M45" s="57">
        <v>16.017698287963871</v>
      </c>
      <c r="N45" s="57">
        <v>16.016141891479489</v>
      </c>
      <c r="O45" s="57">
        <v>15.907858848571779</v>
      </c>
      <c r="P45" s="57">
        <v>15.77169036865234</v>
      </c>
      <c r="Q45" s="57">
        <v>15.65094470977783</v>
      </c>
      <c r="R45" s="57">
        <v>15.475759506225589</v>
      </c>
      <c r="S45" s="57">
        <v>15.403385162353519</v>
      </c>
      <c r="T45" s="57">
        <v>15.41763877868652</v>
      </c>
      <c r="U45" s="57">
        <v>15.416060447692869</v>
      </c>
      <c r="V45" s="57">
        <v>15.41466617584229</v>
      </c>
      <c r="W45" s="57">
        <v>15.384684562683111</v>
      </c>
      <c r="X45" s="57">
        <v>15.361653327941889</v>
      </c>
      <c r="Y45" s="57">
        <v>15.353803634643549</v>
      </c>
      <c r="Z45" s="57">
        <v>15.28176212310791</v>
      </c>
      <c r="AA45" s="57">
        <v>15.215750694274901</v>
      </c>
      <c r="AB45" s="57">
        <v>15.20703125</v>
      </c>
      <c r="AC45" s="57">
        <v>15.19100952148438</v>
      </c>
      <c r="AD45" s="57">
        <v>1.754197680365666E-3</v>
      </c>
    </row>
    <row r="46" spans="1:30">
      <c r="A46" s="57" t="s">
        <v>792</v>
      </c>
      <c r="B46" s="57" t="s">
        <v>339</v>
      </c>
      <c r="C46" s="57">
        <v>60.468231201171882</v>
      </c>
      <c r="D46" s="57">
        <v>60.745254516601563</v>
      </c>
      <c r="E46" s="57">
        <v>60.549758911132813</v>
      </c>
      <c r="F46" s="57">
        <v>60.444370269775391</v>
      </c>
      <c r="G46" s="57">
        <v>60.531707763671882</v>
      </c>
      <c r="H46" s="57">
        <v>60.737735748291023</v>
      </c>
      <c r="I46" s="57">
        <v>60.991832733154297</v>
      </c>
      <c r="J46" s="57">
        <v>61.818279266357422</v>
      </c>
      <c r="K46" s="57">
        <v>62.045989990234382</v>
      </c>
      <c r="L46" s="57">
        <v>62.676136016845703</v>
      </c>
      <c r="M46" s="57">
        <v>63.049198150634773</v>
      </c>
      <c r="N46" s="57">
        <v>63.198535919189453</v>
      </c>
      <c r="O46" s="57">
        <v>63.04449462890625</v>
      </c>
      <c r="P46" s="57">
        <v>62.949413299560547</v>
      </c>
      <c r="Q46" s="57">
        <v>63.204425811767578</v>
      </c>
      <c r="R46" s="57">
        <v>63.335479736328118</v>
      </c>
      <c r="S46" s="57">
        <v>63.306995391845703</v>
      </c>
      <c r="T46" s="57">
        <v>63.132827758789063</v>
      </c>
      <c r="U46" s="57">
        <v>62.969875335693359</v>
      </c>
      <c r="V46" s="57">
        <v>63.022811889648438</v>
      </c>
      <c r="W46" s="57">
        <v>63.251350402832031</v>
      </c>
      <c r="X46" s="57">
        <v>63.215389251708977</v>
      </c>
      <c r="Y46" s="57">
        <v>63.382431030273438</v>
      </c>
      <c r="Z46" s="57">
        <v>63.355697631835938</v>
      </c>
      <c r="AA46" s="57">
        <v>63.409069061279297</v>
      </c>
      <c r="AB46" s="57">
        <v>63.016551971435547</v>
      </c>
      <c r="AC46" s="57">
        <v>63.101322174072273</v>
      </c>
      <c r="AD46" s="57">
        <v>1.640713729170074E-3</v>
      </c>
    </row>
    <row r="47" spans="1:30">
      <c r="A47" s="57" t="s">
        <v>283</v>
      </c>
      <c r="B47" s="57" t="s">
        <v>793</v>
      </c>
      <c r="C47" s="57">
        <v>42.609588623046882</v>
      </c>
      <c r="D47" s="57">
        <v>42.266670227050781</v>
      </c>
      <c r="E47" s="57">
        <v>39.670398712158203</v>
      </c>
      <c r="F47" s="57">
        <v>36.717178344726563</v>
      </c>
      <c r="G47" s="57">
        <v>36.535247802734382</v>
      </c>
      <c r="H47" s="57">
        <v>36.814960479736328</v>
      </c>
      <c r="I47" s="57">
        <v>37.285934448242188</v>
      </c>
      <c r="J47" s="57">
        <v>38.057723999023438</v>
      </c>
      <c r="K47" s="57">
        <v>38.703880310058587</v>
      </c>
      <c r="L47" s="57">
        <v>39.740459442138672</v>
      </c>
      <c r="M47" s="57">
        <v>40.098030090332031</v>
      </c>
      <c r="N47" s="57">
        <v>40.153743743896477</v>
      </c>
      <c r="O47" s="57">
        <v>40.057586669921882</v>
      </c>
      <c r="P47" s="57">
        <v>39.78289794921875</v>
      </c>
      <c r="Q47" s="57">
        <v>40.155929565429688</v>
      </c>
      <c r="R47" s="57">
        <v>39.589664459228523</v>
      </c>
      <c r="S47" s="57">
        <v>39.300086975097663</v>
      </c>
      <c r="T47" s="57">
        <v>39.269657135009773</v>
      </c>
      <c r="U47" s="57">
        <v>39.614471435546882</v>
      </c>
      <c r="V47" s="57">
        <v>39.822303771972663</v>
      </c>
      <c r="W47" s="57">
        <v>40.184520721435547</v>
      </c>
      <c r="X47" s="57">
        <v>40.372890472412109</v>
      </c>
      <c r="Y47" s="57">
        <v>40.537704467773438</v>
      </c>
      <c r="Z47" s="57">
        <v>40.491600036621087</v>
      </c>
      <c r="AA47" s="57">
        <v>41.027618408203118</v>
      </c>
      <c r="AB47" s="57">
        <v>41.285617828369141</v>
      </c>
      <c r="AC47" s="57">
        <v>41.592472076416023</v>
      </c>
      <c r="AD47" s="57">
        <v>-9.2880384847349173E-4</v>
      </c>
    </row>
    <row r="48" spans="1:30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</row>
    <row r="49" spans="1:30">
      <c r="A49" s="59"/>
      <c r="B49" s="59" t="s">
        <v>794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</row>
    <row r="50" spans="1:30">
      <c r="A50" s="57" t="s">
        <v>282</v>
      </c>
      <c r="B50" s="57" t="s">
        <v>4</v>
      </c>
      <c r="C50" s="57">
        <v>26.137504577636719</v>
      </c>
      <c r="D50" s="57">
        <v>24.653457641601559</v>
      </c>
      <c r="E50" s="57">
        <v>23.463962554931641</v>
      </c>
      <c r="F50" s="57">
        <v>22.97761344909668</v>
      </c>
      <c r="G50" s="57">
        <v>22.593881607055661</v>
      </c>
      <c r="H50" s="57">
        <v>22.342914581298832</v>
      </c>
      <c r="I50" s="57">
        <v>22.2132568359375</v>
      </c>
      <c r="J50" s="57">
        <v>22.156206130981449</v>
      </c>
      <c r="K50" s="57">
        <v>22.726322174072269</v>
      </c>
      <c r="L50" s="57">
        <v>23.003591537475589</v>
      </c>
      <c r="M50" s="57">
        <v>23.077461242675781</v>
      </c>
      <c r="N50" s="57">
        <v>23.249807357788089</v>
      </c>
      <c r="O50" s="57">
        <v>23.280719757080082</v>
      </c>
      <c r="P50" s="57">
        <v>23.52140998840332</v>
      </c>
      <c r="Q50" s="57">
        <v>23.668085098266602</v>
      </c>
      <c r="R50" s="57">
        <v>23.751266479492191</v>
      </c>
      <c r="S50" s="57">
        <v>23.886726379394531</v>
      </c>
      <c r="T50" s="57">
        <v>24.176956176757809</v>
      </c>
      <c r="U50" s="57">
        <v>24.404094696044918</v>
      </c>
      <c r="V50" s="57">
        <v>24.709991455078121</v>
      </c>
      <c r="W50" s="57">
        <v>25.25748252868652</v>
      </c>
      <c r="X50" s="57">
        <v>25.158950805664059</v>
      </c>
      <c r="Y50" s="57">
        <v>25.3419075012207</v>
      </c>
      <c r="Z50" s="57">
        <v>25.316825866699219</v>
      </c>
      <c r="AA50" s="57">
        <v>25.294248580932621</v>
      </c>
      <c r="AB50" s="57">
        <v>25.372867584228519</v>
      </c>
      <c r="AC50" s="57">
        <v>25.729799270629879</v>
      </c>
      <c r="AD50" s="57">
        <v>-6.0448703185811414E-4</v>
      </c>
    </row>
    <row r="51" spans="1:30">
      <c r="A51" s="57" t="s">
        <v>281</v>
      </c>
      <c r="B51" s="57" t="s">
        <v>9</v>
      </c>
      <c r="C51" s="57">
        <v>17.3944091796875</v>
      </c>
      <c r="D51" s="57">
        <v>13.672506332397459</v>
      </c>
      <c r="E51" s="57">
        <v>13.61516761779785</v>
      </c>
      <c r="F51" s="57">
        <v>14.29689884185791</v>
      </c>
      <c r="G51" s="57">
        <v>15.031580924987789</v>
      </c>
      <c r="H51" s="57">
        <v>15.75306510925293</v>
      </c>
      <c r="I51" s="57">
        <v>16.474405288696289</v>
      </c>
      <c r="J51" s="57">
        <v>16.62727165222168</v>
      </c>
      <c r="K51" s="57">
        <v>16.536289215087891</v>
      </c>
      <c r="L51" s="57">
        <v>16.771884918212891</v>
      </c>
      <c r="M51" s="57">
        <v>16.909727096557621</v>
      </c>
      <c r="N51" s="57">
        <v>17.0886116027832</v>
      </c>
      <c r="O51" s="57">
        <v>17.157686233520511</v>
      </c>
      <c r="P51" s="57">
        <v>17.26944732666016</v>
      </c>
      <c r="Q51" s="57">
        <v>17.398418426513668</v>
      </c>
      <c r="R51" s="57">
        <v>17.408292770385739</v>
      </c>
      <c r="S51" s="57">
        <v>17.490879058837891</v>
      </c>
      <c r="T51" s="57">
        <v>17.551631927490231</v>
      </c>
      <c r="U51" s="57">
        <v>17.536397933959961</v>
      </c>
      <c r="V51" s="57">
        <v>17.589536666870121</v>
      </c>
      <c r="W51" s="57">
        <v>17.510019302368161</v>
      </c>
      <c r="X51" s="57">
        <v>16.88466644287109</v>
      </c>
      <c r="Y51" s="57">
        <v>17.20175743103027</v>
      </c>
      <c r="Z51" s="57">
        <v>17.213935852050781</v>
      </c>
      <c r="AA51" s="57">
        <v>17.25302696228027</v>
      </c>
      <c r="AB51" s="57">
        <v>17.380193710327148</v>
      </c>
      <c r="AC51" s="57">
        <v>17.916069030761719</v>
      </c>
      <c r="AD51" s="57">
        <v>1.1371529257278019E-3</v>
      </c>
    </row>
    <row r="52" spans="1:30">
      <c r="A52" s="57" t="s">
        <v>280</v>
      </c>
      <c r="B52" s="57" t="s">
        <v>5</v>
      </c>
      <c r="C52" s="57">
        <v>2.7193987369537349</v>
      </c>
      <c r="D52" s="57">
        <v>3.1315057277679439</v>
      </c>
      <c r="E52" s="57">
        <v>3.0684635639190669</v>
      </c>
      <c r="F52" s="57">
        <v>2.9966030120849609</v>
      </c>
      <c r="G52" s="57">
        <v>3.1260404586791992</v>
      </c>
      <c r="H52" s="57">
        <v>3.3274259567260742</v>
      </c>
      <c r="I52" s="57">
        <v>3.603756427764893</v>
      </c>
      <c r="J52" s="57">
        <v>3.6956944465637211</v>
      </c>
      <c r="K52" s="57">
        <v>4.1973376274108887</v>
      </c>
      <c r="L52" s="57">
        <v>4.5079746246337891</v>
      </c>
      <c r="M52" s="57">
        <v>4.7178759574890137</v>
      </c>
      <c r="N52" s="57">
        <v>4.7893610000610352</v>
      </c>
      <c r="O52" s="57">
        <v>4.784480094909668</v>
      </c>
      <c r="P52" s="57">
        <v>4.7496285438537598</v>
      </c>
      <c r="Q52" s="57">
        <v>4.7156023979187012</v>
      </c>
      <c r="R52" s="57">
        <v>4.6599688529968262</v>
      </c>
      <c r="S52" s="57">
        <v>4.6908550262451172</v>
      </c>
      <c r="T52" s="57">
        <v>4.76953125</v>
      </c>
      <c r="U52" s="57">
        <v>4.8422317504882813</v>
      </c>
      <c r="V52" s="57">
        <v>4.92938232421875</v>
      </c>
      <c r="W52" s="57">
        <v>5.0147886276245117</v>
      </c>
      <c r="X52" s="57">
        <v>5.0595722198486328</v>
      </c>
      <c r="Y52" s="57">
        <v>5.1165132522583008</v>
      </c>
      <c r="Z52" s="57">
        <v>5.1248221397399902</v>
      </c>
      <c r="AA52" s="57">
        <v>5.1477231979370117</v>
      </c>
      <c r="AB52" s="57">
        <v>5.2176604270935059</v>
      </c>
      <c r="AC52" s="57">
        <v>5.2976155281066886</v>
      </c>
      <c r="AD52" s="57">
        <v>2.5979661733368301E-2</v>
      </c>
    </row>
    <row r="53" spans="1:30" ht="13.5" customHeight="1">
      <c r="A53" s="57" t="s">
        <v>279</v>
      </c>
      <c r="B53" s="57" t="s">
        <v>19</v>
      </c>
      <c r="C53" s="57">
        <v>2.4893965721130371</v>
      </c>
      <c r="D53" s="57">
        <v>2.427415132522583</v>
      </c>
      <c r="E53" s="57">
        <v>2.3754832744598389</v>
      </c>
      <c r="F53" s="57">
        <v>2.3261392116546631</v>
      </c>
      <c r="G53" s="57">
        <v>2.2264950275421138</v>
      </c>
      <c r="H53" s="57">
        <v>2.2267217636108398</v>
      </c>
      <c r="I53" s="57">
        <v>2.2478656768798828</v>
      </c>
      <c r="J53" s="57">
        <v>2.217923641204834</v>
      </c>
      <c r="K53" s="57">
        <v>2.1491026878356929</v>
      </c>
      <c r="L53" s="57">
        <v>2.1529610157012939</v>
      </c>
      <c r="M53" s="57">
        <v>2.1390926837921138</v>
      </c>
      <c r="N53" s="57">
        <v>2.1255877017974849</v>
      </c>
      <c r="O53" s="57">
        <v>2.1256132125854492</v>
      </c>
      <c r="P53" s="57">
        <v>2.1565203666687012</v>
      </c>
      <c r="Q53" s="57">
        <v>2.15230393409729</v>
      </c>
      <c r="R53" s="57">
        <v>2.2137935161590581</v>
      </c>
      <c r="S53" s="57">
        <v>2.2108290195465088</v>
      </c>
      <c r="T53" s="57">
        <v>2.2080869674682622</v>
      </c>
      <c r="U53" s="57">
        <v>2.206622838973999</v>
      </c>
      <c r="V53" s="57">
        <v>2.207427978515625</v>
      </c>
      <c r="W53" s="57">
        <v>2.207162618637085</v>
      </c>
      <c r="X53" s="57">
        <v>2.1960945129394531</v>
      </c>
      <c r="Y53" s="57">
        <v>1.8879730701446531</v>
      </c>
      <c r="Z53" s="57">
        <v>2.1783442497253418</v>
      </c>
      <c r="AA53" s="57">
        <v>2.1781530380249019</v>
      </c>
      <c r="AB53" s="57">
        <v>2.1954958438873291</v>
      </c>
      <c r="AC53" s="57">
        <v>2.1921124458312988</v>
      </c>
      <c r="AD53" s="57">
        <v>-4.8793905442596763E-3</v>
      </c>
    </row>
    <row r="54" spans="1:30">
      <c r="A54" s="57" t="s">
        <v>340</v>
      </c>
      <c r="B54" s="57" t="s">
        <v>341</v>
      </c>
      <c r="C54" s="57">
        <v>0.75332754850387573</v>
      </c>
      <c r="D54" s="57">
        <v>0.7532622218132019</v>
      </c>
      <c r="E54" s="57">
        <v>0.75318610668182373</v>
      </c>
      <c r="F54" s="57">
        <v>0.75312107801437378</v>
      </c>
      <c r="G54" s="57">
        <v>0.7530558705329895</v>
      </c>
      <c r="H54" s="57">
        <v>0.7529798150062561</v>
      </c>
      <c r="I54" s="57">
        <v>0.75291454792022705</v>
      </c>
      <c r="J54" s="57">
        <v>0.75283849239349365</v>
      </c>
      <c r="K54" s="57">
        <v>0.75277316570281982</v>
      </c>
      <c r="L54" s="57">
        <v>0.75270801782608032</v>
      </c>
      <c r="M54" s="57">
        <v>0.75263190269470215</v>
      </c>
      <c r="N54" s="57">
        <v>0.75256669521331787</v>
      </c>
      <c r="O54" s="57">
        <v>0.75249063968658447</v>
      </c>
      <c r="P54" s="57">
        <v>0.7524254322052002</v>
      </c>
      <c r="Q54" s="57">
        <v>0.75236016511917114</v>
      </c>
      <c r="R54" s="57">
        <v>0.75228410959243774</v>
      </c>
      <c r="S54" s="57">
        <v>0.75221884250640869</v>
      </c>
      <c r="T54" s="57">
        <v>0.75215381383895874</v>
      </c>
      <c r="U54" s="57">
        <v>0.75207763910293579</v>
      </c>
      <c r="V54" s="57">
        <v>0.75201237201690674</v>
      </c>
      <c r="W54" s="57">
        <v>0.75193631649017334</v>
      </c>
      <c r="X54" s="57">
        <v>0.75187110900878906</v>
      </c>
      <c r="Y54" s="57">
        <v>0.75180584192276001</v>
      </c>
      <c r="Z54" s="57">
        <v>0.75172978639602661</v>
      </c>
      <c r="AA54" s="57">
        <v>0.75166469812393188</v>
      </c>
      <c r="AB54" s="57">
        <v>0.75159949064254761</v>
      </c>
      <c r="AC54" s="57">
        <v>0.75152331590652466</v>
      </c>
      <c r="AD54" s="57">
        <v>-9.2222287883525489E-5</v>
      </c>
    </row>
    <row r="55" spans="1:30">
      <c r="A55" s="57" t="s">
        <v>795</v>
      </c>
      <c r="B55" s="57" t="s">
        <v>339</v>
      </c>
      <c r="C55" s="57">
        <v>9.53387451171875</v>
      </c>
      <c r="D55" s="57">
        <v>10.61970901489258</v>
      </c>
      <c r="E55" s="57">
        <v>10.51413059234619</v>
      </c>
      <c r="F55" s="57">
        <v>10.42612457275391</v>
      </c>
      <c r="G55" s="57">
        <v>10.557920455932621</v>
      </c>
      <c r="H55" s="57">
        <v>10.787678718566889</v>
      </c>
      <c r="I55" s="57">
        <v>11.06571578979492</v>
      </c>
      <c r="J55" s="57">
        <v>11.319676399230961</v>
      </c>
      <c r="K55" s="57">
        <v>13.51875019073486</v>
      </c>
      <c r="L55" s="57">
        <v>13.9703483581543</v>
      </c>
      <c r="M55" s="57">
        <v>14.31413555145264</v>
      </c>
      <c r="N55" s="57">
        <v>12.666781425476071</v>
      </c>
      <c r="O55" s="57">
        <v>12.616203308105471</v>
      </c>
      <c r="P55" s="57">
        <v>12.533027648925779</v>
      </c>
      <c r="Q55" s="57">
        <v>12.7421989440918</v>
      </c>
      <c r="R55" s="57">
        <v>12.812290191650391</v>
      </c>
      <c r="S55" s="57">
        <v>12.80077075958252</v>
      </c>
      <c r="T55" s="57">
        <v>12.67563533782959</v>
      </c>
      <c r="U55" s="57">
        <v>12.587033271789551</v>
      </c>
      <c r="V55" s="57">
        <v>12.651852607727051</v>
      </c>
      <c r="W55" s="57">
        <v>12.82485198974609</v>
      </c>
      <c r="X55" s="57">
        <v>12.79269981384277</v>
      </c>
      <c r="Y55" s="57">
        <v>12.813029289245611</v>
      </c>
      <c r="Z55" s="57">
        <v>12.789708137512211</v>
      </c>
      <c r="AA55" s="57">
        <v>12.823941230773929</v>
      </c>
      <c r="AB55" s="57">
        <v>12.685262680053709</v>
      </c>
      <c r="AC55" s="57">
        <v>12.783065795898439</v>
      </c>
      <c r="AD55" s="57">
        <v>1.134347461044505E-2</v>
      </c>
    </row>
    <row r="56" spans="1:30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</row>
    <row r="57" spans="1:30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</row>
    <row r="58" spans="1:30">
      <c r="A58" s="59"/>
      <c r="B58" s="59" t="s">
        <v>796</v>
      </c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</row>
    <row r="59" spans="1:30">
      <c r="A59" s="57" t="s">
        <v>278</v>
      </c>
      <c r="B59" s="57" t="s">
        <v>3</v>
      </c>
      <c r="C59" s="57">
        <v>23.109310150146481</v>
      </c>
      <c r="D59" s="57">
        <v>21.964591979980469</v>
      </c>
      <c r="E59" s="57">
        <v>22.480607986450199</v>
      </c>
      <c r="F59" s="57">
        <v>22.283079147338871</v>
      </c>
      <c r="G59" s="57">
        <v>22.302742004394531</v>
      </c>
      <c r="H59" s="57">
        <v>22.505546569824219</v>
      </c>
      <c r="I59" s="57">
        <v>22.995273590087891</v>
      </c>
      <c r="J59" s="57">
        <v>23.450838088989261</v>
      </c>
      <c r="K59" s="57">
        <v>24.190057754516602</v>
      </c>
      <c r="L59" s="57">
        <v>25.158035278320309</v>
      </c>
      <c r="M59" s="57">
        <v>25.926408767700199</v>
      </c>
      <c r="N59" s="57">
        <v>26.37430572509766</v>
      </c>
      <c r="O59" s="57">
        <v>26.676216125488281</v>
      </c>
      <c r="P59" s="57">
        <v>26.850521087646481</v>
      </c>
      <c r="Q59" s="57">
        <v>26.875446319580082</v>
      </c>
      <c r="R59" s="57">
        <v>26.872549057006839</v>
      </c>
      <c r="S59" s="57">
        <v>26.942243576049801</v>
      </c>
      <c r="T59" s="57">
        <v>27.150985717773441</v>
      </c>
      <c r="U59" s="57">
        <v>27.332553863525391</v>
      </c>
      <c r="V59" s="57">
        <v>27.64576530456543</v>
      </c>
      <c r="W59" s="57">
        <v>28.068441390991211</v>
      </c>
      <c r="X59" s="57">
        <v>28.264816284179691</v>
      </c>
      <c r="Y59" s="57">
        <v>28.419424057006839</v>
      </c>
      <c r="Z59" s="57">
        <v>28.458379745483398</v>
      </c>
      <c r="AA59" s="57">
        <v>28.523824691772461</v>
      </c>
      <c r="AB59" s="57">
        <v>28.74688720703125</v>
      </c>
      <c r="AC59" s="57">
        <v>29.245407104492191</v>
      </c>
      <c r="AD59" s="57">
        <v>9.0983314719892405E-3</v>
      </c>
    </row>
    <row r="60" spans="1:30">
      <c r="A60" s="57" t="s">
        <v>277</v>
      </c>
      <c r="B60" s="57" t="s">
        <v>14</v>
      </c>
      <c r="C60" s="57">
        <v>28.823728561401371</v>
      </c>
      <c r="D60" s="57">
        <v>28.936189651489261</v>
      </c>
      <c r="E60" s="57">
        <v>30.221818923950199</v>
      </c>
      <c r="F60" s="57">
        <v>29.87435150146484</v>
      </c>
      <c r="G60" s="57">
        <v>29.356658935546879</v>
      </c>
      <c r="H60" s="57">
        <v>28.412942886352539</v>
      </c>
      <c r="I60" s="57">
        <v>28.41483306884766</v>
      </c>
      <c r="J60" s="57">
        <v>28.528875350952148</v>
      </c>
      <c r="K60" s="57">
        <v>28.297775268554691</v>
      </c>
      <c r="L60" s="57">
        <v>28.022878646850589</v>
      </c>
      <c r="M60" s="57">
        <v>27.970561981201168</v>
      </c>
      <c r="N60" s="57">
        <v>27.737436294555661</v>
      </c>
      <c r="O60" s="57">
        <v>27.879840850830082</v>
      </c>
      <c r="P60" s="57">
        <v>27.706806182861332</v>
      </c>
      <c r="Q60" s="57">
        <v>27.335273742675781</v>
      </c>
      <c r="R60" s="57">
        <v>27.22158241271973</v>
      </c>
      <c r="S60" s="57">
        <v>26.936086654663089</v>
      </c>
      <c r="T60" s="57">
        <v>26.624406814575199</v>
      </c>
      <c r="U60" s="57">
        <v>26.243463516235352</v>
      </c>
      <c r="V60" s="57">
        <v>26.249160766601559</v>
      </c>
      <c r="W60" s="57">
        <v>24.929925918579102</v>
      </c>
      <c r="X60" s="57">
        <v>24.592494964599609</v>
      </c>
      <c r="Y60" s="57">
        <v>24.796230316162109</v>
      </c>
      <c r="Z60" s="57">
        <v>24.925064086914059</v>
      </c>
      <c r="AA60" s="57">
        <v>24.988290786743161</v>
      </c>
      <c r="AB60" s="57">
        <v>25.141323089599609</v>
      </c>
      <c r="AC60" s="57">
        <v>25.433137893676761</v>
      </c>
      <c r="AD60" s="57">
        <v>-4.8017419493719959E-3</v>
      </c>
    </row>
    <row r="61" spans="1:30">
      <c r="A61" s="57" t="s">
        <v>276</v>
      </c>
      <c r="B61" s="57" t="s">
        <v>15</v>
      </c>
      <c r="C61" s="57">
        <v>28.6842155456543</v>
      </c>
      <c r="D61" s="57">
        <v>27.125783920288089</v>
      </c>
      <c r="E61" s="57">
        <v>25.527933120727539</v>
      </c>
      <c r="F61" s="57">
        <v>25.031820297241211</v>
      </c>
      <c r="G61" s="57">
        <v>24.761020660400391</v>
      </c>
      <c r="H61" s="57">
        <v>24.469919204711911</v>
      </c>
      <c r="I61" s="57">
        <v>24.496486663818359</v>
      </c>
      <c r="J61" s="57">
        <v>24.505796432495121</v>
      </c>
      <c r="K61" s="57">
        <v>24.326532363891602</v>
      </c>
      <c r="L61" s="57">
        <v>24.183601379394531</v>
      </c>
      <c r="M61" s="57">
        <v>24.129673004150391</v>
      </c>
      <c r="N61" s="57">
        <v>23.928678512573239</v>
      </c>
      <c r="O61" s="57">
        <v>24.057279586791989</v>
      </c>
      <c r="P61" s="57">
        <v>23.911495208740231</v>
      </c>
      <c r="Q61" s="57">
        <v>23.600749969482418</v>
      </c>
      <c r="R61" s="57">
        <v>23.475494384765621</v>
      </c>
      <c r="S61" s="57">
        <v>23.218732833862301</v>
      </c>
      <c r="T61" s="57">
        <v>22.95865440368652</v>
      </c>
      <c r="U61" s="57">
        <v>22.629123687744141</v>
      </c>
      <c r="V61" s="57">
        <v>22.653287887573239</v>
      </c>
      <c r="W61" s="57">
        <v>21.528264999389648</v>
      </c>
      <c r="X61" s="57">
        <v>21.244182586669918</v>
      </c>
      <c r="Y61" s="57">
        <v>21.42127799987793</v>
      </c>
      <c r="Z61" s="57">
        <v>21.53254508972168</v>
      </c>
      <c r="AA61" s="57">
        <v>21.5803337097168</v>
      </c>
      <c r="AB61" s="57">
        <v>21.704536437988281</v>
      </c>
      <c r="AC61" s="57">
        <v>21.94527435302734</v>
      </c>
      <c r="AD61" s="57">
        <v>-1.024695261904063E-2</v>
      </c>
    </row>
    <row r="62" spans="1:30">
      <c r="A62" s="57" t="s">
        <v>275</v>
      </c>
      <c r="B62" s="57" t="s">
        <v>16</v>
      </c>
      <c r="C62" s="57">
        <v>17.638923645019531</v>
      </c>
      <c r="D62" s="57">
        <v>16.395000457763668</v>
      </c>
      <c r="E62" s="57">
        <v>16.197345733642582</v>
      </c>
      <c r="F62" s="57">
        <v>16.576864242553711</v>
      </c>
      <c r="G62" s="57">
        <v>17.167724609375</v>
      </c>
      <c r="H62" s="57">
        <v>17.77468109130859</v>
      </c>
      <c r="I62" s="57">
        <v>18.432443618774411</v>
      </c>
      <c r="J62" s="57">
        <v>18.550699234008789</v>
      </c>
      <c r="K62" s="57">
        <v>18.432102203369141</v>
      </c>
      <c r="L62" s="57">
        <v>18.750156402587891</v>
      </c>
      <c r="M62" s="57">
        <v>18.87813568115234</v>
      </c>
      <c r="N62" s="57">
        <v>19.088031768798832</v>
      </c>
      <c r="O62" s="57">
        <v>19.162302017211911</v>
      </c>
      <c r="P62" s="57">
        <v>19.413188934326168</v>
      </c>
      <c r="Q62" s="57">
        <v>19.63692474365234</v>
      </c>
      <c r="R62" s="57">
        <v>19.743242263793949</v>
      </c>
      <c r="S62" s="57">
        <v>19.910463333129879</v>
      </c>
      <c r="T62" s="57">
        <v>20.238554000854489</v>
      </c>
      <c r="U62" s="57">
        <v>20.50577545166016</v>
      </c>
      <c r="V62" s="57">
        <v>20.876811981201168</v>
      </c>
      <c r="W62" s="57">
        <v>21.614871978759769</v>
      </c>
      <c r="X62" s="57">
        <v>21.58061599731445</v>
      </c>
      <c r="Y62" s="57">
        <v>21.698482513427731</v>
      </c>
      <c r="Z62" s="57">
        <v>21.705060958862301</v>
      </c>
      <c r="AA62" s="57">
        <v>21.706541061401371</v>
      </c>
      <c r="AB62" s="57">
        <v>21.788583755493161</v>
      </c>
      <c r="AC62" s="57">
        <v>22.195863723754879</v>
      </c>
      <c r="AD62" s="57">
        <v>8.8775554326101513E-3</v>
      </c>
    </row>
    <row r="63" spans="1:30">
      <c r="A63" s="57" t="s">
        <v>274</v>
      </c>
      <c r="B63" s="57" t="s">
        <v>4</v>
      </c>
      <c r="C63" s="57">
        <v>27.012424468994141</v>
      </c>
      <c r="D63" s="57">
        <v>25.36497688293457</v>
      </c>
      <c r="E63" s="57">
        <v>24.694890975952148</v>
      </c>
      <c r="F63" s="57">
        <v>24.642532348632809</v>
      </c>
      <c r="G63" s="57">
        <v>24.80245208740234</v>
      </c>
      <c r="H63" s="57">
        <v>24.9993896484375</v>
      </c>
      <c r="I63" s="57">
        <v>25.230318069458011</v>
      </c>
      <c r="J63" s="57">
        <v>25.26341438293457</v>
      </c>
      <c r="K63" s="57">
        <v>25.132089614868161</v>
      </c>
      <c r="L63" s="57">
        <v>25.44563102722168</v>
      </c>
      <c r="M63" s="57">
        <v>25.545442581176761</v>
      </c>
      <c r="N63" s="57">
        <v>25.77581787109375</v>
      </c>
      <c r="O63" s="57">
        <v>25.891036987304691</v>
      </c>
      <c r="P63" s="57">
        <v>26.145450592041019</v>
      </c>
      <c r="Q63" s="57">
        <v>26.2208366394043</v>
      </c>
      <c r="R63" s="57">
        <v>26.3255615234375</v>
      </c>
      <c r="S63" s="57">
        <v>26.49898529052734</v>
      </c>
      <c r="T63" s="57">
        <v>26.760343551635739</v>
      </c>
      <c r="U63" s="57">
        <v>26.992341995239261</v>
      </c>
      <c r="V63" s="57">
        <v>27.287763595581051</v>
      </c>
      <c r="W63" s="57">
        <v>27.935396194458011</v>
      </c>
      <c r="X63" s="57">
        <v>27.83683013916016</v>
      </c>
      <c r="Y63" s="57">
        <v>27.914089202880859</v>
      </c>
      <c r="Z63" s="57">
        <v>27.861572265625</v>
      </c>
      <c r="AA63" s="57">
        <v>27.84504318237305</v>
      </c>
      <c r="AB63" s="57">
        <v>27.861700057983398</v>
      </c>
      <c r="AC63" s="57">
        <v>28.19211578369141</v>
      </c>
      <c r="AD63" s="57">
        <v>1.645407239267316E-3</v>
      </c>
    </row>
    <row r="64" spans="1:30">
      <c r="A64" s="57" t="s">
        <v>273</v>
      </c>
      <c r="B64" s="57" t="s">
        <v>9</v>
      </c>
      <c r="C64" s="57">
        <v>13.2916145324707</v>
      </c>
      <c r="D64" s="57">
        <v>11.757444381713871</v>
      </c>
      <c r="E64" s="57">
        <v>12.500850677490231</v>
      </c>
      <c r="F64" s="57">
        <v>12.55911159515381</v>
      </c>
      <c r="G64" s="57">
        <v>12.629520416259769</v>
      </c>
      <c r="H64" s="57">
        <v>12.75157356262207</v>
      </c>
      <c r="I64" s="57">
        <v>12.89506244659424</v>
      </c>
      <c r="J64" s="57">
        <v>12.9671688079834</v>
      </c>
      <c r="K64" s="57">
        <v>12.916403770446779</v>
      </c>
      <c r="L64" s="57">
        <v>13.11739540100098</v>
      </c>
      <c r="M64" s="57">
        <v>13.204977035522459</v>
      </c>
      <c r="N64" s="57">
        <v>13.33178043365479</v>
      </c>
      <c r="O64" s="57">
        <v>13.38264083862305</v>
      </c>
      <c r="P64" s="57">
        <v>13.46764659881592</v>
      </c>
      <c r="Q64" s="57">
        <v>13.557985305786129</v>
      </c>
      <c r="R64" s="57">
        <v>13.57698440551758</v>
      </c>
      <c r="S64" s="57">
        <v>13.65368747711182</v>
      </c>
      <c r="T64" s="57">
        <v>13.73818969726562</v>
      </c>
      <c r="U64" s="57">
        <v>13.818034172058111</v>
      </c>
      <c r="V64" s="57">
        <v>13.898581504821779</v>
      </c>
      <c r="W64" s="57">
        <v>13.903964042663571</v>
      </c>
      <c r="X64" s="57">
        <v>13.70024490356445</v>
      </c>
      <c r="Y64" s="57">
        <v>13.93958854675293</v>
      </c>
      <c r="Z64" s="57">
        <v>13.91888523101807</v>
      </c>
      <c r="AA64" s="57">
        <v>13.937277793884279</v>
      </c>
      <c r="AB64" s="57">
        <v>14.02611064910889</v>
      </c>
      <c r="AC64" s="57">
        <v>14.469602584838871</v>
      </c>
      <c r="AD64" s="57">
        <v>3.2713671800221888E-3</v>
      </c>
    </row>
    <row r="65" spans="1:30">
      <c r="A65" s="57" t="s">
        <v>272</v>
      </c>
      <c r="B65" s="57" t="s">
        <v>5</v>
      </c>
      <c r="C65" s="57">
        <v>5.3580646514892578</v>
      </c>
      <c r="D65" s="57">
        <v>5.607450008392334</v>
      </c>
      <c r="E65" s="57">
        <v>5.6034746170043954</v>
      </c>
      <c r="F65" s="57">
        <v>5.429448127746582</v>
      </c>
      <c r="G65" s="57">
        <v>5.4805998802185059</v>
      </c>
      <c r="H65" s="57">
        <v>5.6002068519592294</v>
      </c>
      <c r="I65" s="57">
        <v>5.7701239585876456</v>
      </c>
      <c r="J65" s="57">
        <v>5.9057693481445313</v>
      </c>
      <c r="K65" s="57">
        <v>6.2428865432739258</v>
      </c>
      <c r="L65" s="57">
        <v>6.5919189453125</v>
      </c>
      <c r="M65" s="57">
        <v>6.8338565826416016</v>
      </c>
      <c r="N65" s="57">
        <v>6.9538736343383789</v>
      </c>
      <c r="O65" s="57">
        <v>6.9757637977600098</v>
      </c>
      <c r="P65" s="57">
        <v>6.9950447082519531</v>
      </c>
      <c r="Q65" s="57">
        <v>6.9700818061828613</v>
      </c>
      <c r="R65" s="57">
        <v>6.9399218559265137</v>
      </c>
      <c r="S65" s="57">
        <v>6.9587669372558594</v>
      </c>
      <c r="T65" s="57">
        <v>7.0194296836853027</v>
      </c>
      <c r="U65" s="57">
        <v>7.0727367401123047</v>
      </c>
      <c r="V65" s="57">
        <v>7.13232421875</v>
      </c>
      <c r="W65" s="57">
        <v>7.1761679649353027</v>
      </c>
      <c r="X65" s="57">
        <v>7.2163028717041016</v>
      </c>
      <c r="Y65" s="57">
        <v>7.2587370872497559</v>
      </c>
      <c r="Z65" s="57">
        <v>7.256385326385498</v>
      </c>
      <c r="AA65" s="57">
        <v>7.2600398063659668</v>
      </c>
      <c r="AB65" s="57">
        <v>7.3098258972167969</v>
      </c>
      <c r="AC65" s="57">
        <v>7.3758578300476074</v>
      </c>
      <c r="AD65" s="57">
        <v>1.2368533621001539E-2</v>
      </c>
    </row>
    <row r="66" spans="1:30">
      <c r="A66" s="57" t="s">
        <v>271</v>
      </c>
      <c r="B66" s="57" t="s">
        <v>11</v>
      </c>
      <c r="C66" s="57">
        <v>7.7677545547485352</v>
      </c>
      <c r="D66" s="57">
        <v>7.6397476196289063</v>
      </c>
      <c r="E66" s="57">
        <v>7.5851478576660156</v>
      </c>
      <c r="F66" s="57">
        <v>7.5552115440368652</v>
      </c>
      <c r="G66" s="57">
        <v>7.5209307670593262</v>
      </c>
      <c r="H66" s="57">
        <v>7.5128259658813477</v>
      </c>
      <c r="I66" s="57">
        <v>7.5104436874389648</v>
      </c>
      <c r="J66" s="57">
        <v>7.5159492492675781</v>
      </c>
      <c r="K66" s="57">
        <v>7.5375909805297852</v>
      </c>
      <c r="L66" s="57">
        <v>7.5371670722961426</v>
      </c>
      <c r="M66" s="57">
        <v>7.4998898506164551</v>
      </c>
      <c r="N66" s="57">
        <v>7.5180892944335938</v>
      </c>
      <c r="O66" s="57">
        <v>7.5179672241210938</v>
      </c>
      <c r="P66" s="57">
        <v>7.515556812286377</v>
      </c>
      <c r="Q66" s="57">
        <v>7.5172700881958008</v>
      </c>
      <c r="R66" s="57">
        <v>7.4982647895812988</v>
      </c>
      <c r="S66" s="57">
        <v>7.4962220191955566</v>
      </c>
      <c r="T66" s="57">
        <v>7.4669146537780762</v>
      </c>
      <c r="U66" s="57">
        <v>7.4610409736633301</v>
      </c>
      <c r="V66" s="57">
        <v>7.4532318115234384</v>
      </c>
      <c r="W66" s="57">
        <v>7.4581027030944824</v>
      </c>
      <c r="X66" s="57">
        <v>7.4715108871459961</v>
      </c>
      <c r="Y66" s="57">
        <v>7.4675254821777344</v>
      </c>
      <c r="Z66" s="57">
        <v>7.4625101089477539</v>
      </c>
      <c r="AA66" s="57">
        <v>7.4612650871276864</v>
      </c>
      <c r="AB66" s="57">
        <v>7.4693665504455566</v>
      </c>
      <c r="AC66" s="57">
        <v>7.4669427871704102</v>
      </c>
      <c r="AD66" s="57">
        <v>-1.5179038778740941E-3</v>
      </c>
    </row>
    <row r="67" spans="1:30">
      <c r="A67" s="57" t="s">
        <v>270</v>
      </c>
      <c r="B67" s="57" t="s">
        <v>20</v>
      </c>
      <c r="C67" s="57">
        <v>2.5446467399597168</v>
      </c>
      <c r="D67" s="57">
        <v>2.4904079437255859</v>
      </c>
      <c r="E67" s="57">
        <v>2.4526677131652832</v>
      </c>
      <c r="F67" s="57">
        <v>2.4239366054534912</v>
      </c>
      <c r="G67" s="57">
        <v>2.334863424301147</v>
      </c>
      <c r="H67" s="57">
        <v>2.3401775360107422</v>
      </c>
      <c r="I67" s="57">
        <v>2.3796336650848389</v>
      </c>
      <c r="J67" s="57">
        <v>2.3599693775177002</v>
      </c>
      <c r="K67" s="57">
        <v>2.6081593036651611</v>
      </c>
      <c r="L67" s="57">
        <v>2.6074831485748291</v>
      </c>
      <c r="M67" s="57">
        <v>2.600178480148315</v>
      </c>
      <c r="N67" s="57">
        <v>2.5967667102813721</v>
      </c>
      <c r="O67" s="57">
        <v>2.6055877208709721</v>
      </c>
      <c r="P67" s="57">
        <v>2.6410503387451172</v>
      </c>
      <c r="Q67" s="57">
        <v>2.6629633903503418</v>
      </c>
      <c r="R67" s="57">
        <v>2.9923803806304932</v>
      </c>
      <c r="S67" s="57">
        <v>2.9894835948944092</v>
      </c>
      <c r="T67" s="57">
        <v>2.9808521270751949</v>
      </c>
      <c r="U67" s="57">
        <v>2.973089218139648</v>
      </c>
      <c r="V67" s="57">
        <v>2.9714140892028809</v>
      </c>
      <c r="W67" s="57">
        <v>2.9760251045227051</v>
      </c>
      <c r="X67" s="57">
        <v>2.9993934631347661</v>
      </c>
      <c r="Y67" s="57">
        <v>3.2574448585510249</v>
      </c>
      <c r="Z67" s="57">
        <v>3.2937464714050289</v>
      </c>
      <c r="AA67" s="57">
        <v>3.2915501594543461</v>
      </c>
      <c r="AB67" s="57">
        <v>3.3019261360168461</v>
      </c>
      <c r="AC67" s="57">
        <v>3.3042135238647461</v>
      </c>
      <c r="AD67" s="57">
        <v>1.009704400138722E-2</v>
      </c>
    </row>
    <row r="68" spans="1:30">
      <c r="A68" s="57" t="s">
        <v>797</v>
      </c>
      <c r="B68" s="57" t="s">
        <v>339</v>
      </c>
      <c r="C68" s="57">
        <v>9.5735130310058594</v>
      </c>
      <c r="D68" s="57">
        <v>10.759743690490721</v>
      </c>
      <c r="E68" s="57">
        <v>10.81475257873535</v>
      </c>
      <c r="F68" s="57">
        <v>10.970606803894039</v>
      </c>
      <c r="G68" s="57">
        <v>11.467427253723139</v>
      </c>
      <c r="H68" s="57">
        <v>12.125461578369141</v>
      </c>
      <c r="I68" s="57">
        <v>12.869672775268549</v>
      </c>
      <c r="J68" s="57">
        <v>14.186323165893549</v>
      </c>
      <c r="K68" s="57">
        <v>16.708950042724609</v>
      </c>
      <c r="L68" s="57">
        <v>19.08908843994141</v>
      </c>
      <c r="M68" s="57">
        <v>20.999568939208981</v>
      </c>
      <c r="N68" s="57">
        <v>22.460647583007809</v>
      </c>
      <c r="O68" s="57">
        <v>23.549911499023441</v>
      </c>
      <c r="P68" s="57">
        <v>24.49212646484375</v>
      </c>
      <c r="Q68" s="57">
        <v>25.621820449829102</v>
      </c>
      <c r="R68" s="57">
        <v>26.518491744995121</v>
      </c>
      <c r="S68" s="57">
        <v>27.25263595581055</v>
      </c>
      <c r="T68" s="57">
        <v>27.774517059326168</v>
      </c>
      <c r="U68" s="57">
        <v>28.247320175170898</v>
      </c>
      <c r="V68" s="57">
        <v>28.807552337646481</v>
      </c>
      <c r="W68" s="57">
        <v>29.432905197143551</v>
      </c>
      <c r="X68" s="57">
        <v>29.795621871948239</v>
      </c>
      <c r="Y68" s="57">
        <v>30.212787628173832</v>
      </c>
      <c r="Z68" s="57">
        <v>30.486049652099609</v>
      </c>
      <c r="AA68" s="57">
        <v>30.778924942016602</v>
      </c>
      <c r="AB68" s="57">
        <v>30.779464721679691</v>
      </c>
      <c r="AC68" s="57">
        <v>31.056327819824219</v>
      </c>
      <c r="AD68" s="57">
        <v>4.630156702154542E-2</v>
      </c>
    </row>
    <row r="69" spans="1:30">
      <c r="A69" s="57" t="s">
        <v>269</v>
      </c>
      <c r="B69" s="57" t="s">
        <v>6</v>
      </c>
      <c r="C69" s="57">
        <v>38.098598480224609</v>
      </c>
      <c r="D69" s="57">
        <v>37.333972930908203</v>
      </c>
      <c r="E69" s="57">
        <v>34.881782531738281</v>
      </c>
      <c r="F69" s="57">
        <v>33.049327850341797</v>
      </c>
      <c r="G69" s="57">
        <v>32.874008178710938</v>
      </c>
      <c r="H69" s="57">
        <v>33.237838745117188</v>
      </c>
      <c r="I69" s="57">
        <v>33.692874908447273</v>
      </c>
      <c r="J69" s="57">
        <v>34.296566009521477</v>
      </c>
      <c r="K69" s="57">
        <v>34.825641632080078</v>
      </c>
      <c r="L69" s="57">
        <v>35.589107513427727</v>
      </c>
      <c r="M69" s="57">
        <v>35.826869964599609</v>
      </c>
      <c r="N69" s="57">
        <v>35.637054443359382</v>
      </c>
      <c r="O69" s="57">
        <v>35.30462646484375</v>
      </c>
      <c r="P69" s="57">
        <v>35.029666900634773</v>
      </c>
      <c r="Q69" s="57">
        <v>35.204475402832031</v>
      </c>
      <c r="R69" s="57">
        <v>34.977581024169922</v>
      </c>
      <c r="S69" s="57">
        <v>34.870109558105469</v>
      </c>
      <c r="T69" s="57">
        <v>34.885917663574219</v>
      </c>
      <c r="U69" s="57">
        <v>35.053295135498047</v>
      </c>
      <c r="V69" s="57">
        <v>35.213996887207031</v>
      </c>
      <c r="W69" s="57">
        <v>35.421428680419922</v>
      </c>
      <c r="X69" s="57">
        <v>35.584678649902337</v>
      </c>
      <c r="Y69" s="57">
        <v>35.7608642578125</v>
      </c>
      <c r="Z69" s="57">
        <v>35.860969543457031</v>
      </c>
      <c r="AA69" s="57">
        <v>36.115451812744141</v>
      </c>
      <c r="AB69" s="57">
        <v>36.344898223876953</v>
      </c>
      <c r="AC69" s="57">
        <v>36.619953155517578</v>
      </c>
      <c r="AD69" s="57">
        <v>-1.521312249520457E-3</v>
      </c>
    </row>
    <row r="70" spans="1:3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</row>
    <row r="71" spans="1:30">
      <c r="A71" s="59"/>
      <c r="B71" s="59" t="s">
        <v>21</v>
      </c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</row>
    <row r="72" spans="1:30">
      <c r="A72" s="59"/>
      <c r="B72" s="59" t="s">
        <v>798</v>
      </c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</row>
    <row r="73" spans="1:30">
      <c r="A73" s="57" t="s">
        <v>268</v>
      </c>
      <c r="B73" s="57" t="s">
        <v>2</v>
      </c>
      <c r="C73" s="57">
        <v>321.871337890625</v>
      </c>
      <c r="D73" s="57">
        <v>315.8834228515625</v>
      </c>
      <c r="E73" s="57">
        <v>305.58065795898438</v>
      </c>
      <c r="F73" s="57">
        <v>296.62158203125</v>
      </c>
      <c r="G73" s="57">
        <v>297.20977783203119</v>
      </c>
      <c r="H73" s="57">
        <v>300.82952880859381</v>
      </c>
      <c r="I73" s="57">
        <v>304.87982177734381</v>
      </c>
      <c r="J73" s="57">
        <v>310.57489013671881</v>
      </c>
      <c r="K73" s="57">
        <v>317.27093505859381</v>
      </c>
      <c r="L73" s="57">
        <v>326.1097412109375</v>
      </c>
      <c r="M73" s="57">
        <v>331.93753051757813</v>
      </c>
      <c r="N73" s="57">
        <v>335.421142578125</v>
      </c>
      <c r="O73" s="57">
        <v>337.75582885742188</v>
      </c>
      <c r="P73" s="57">
        <v>340.220458984375</v>
      </c>
      <c r="Q73" s="57">
        <v>345.05157470703119</v>
      </c>
      <c r="R73" s="57">
        <v>347.16873168945313</v>
      </c>
      <c r="S73" s="57">
        <v>350.45748901367188</v>
      </c>
      <c r="T73" s="57">
        <v>354.74896240234381</v>
      </c>
      <c r="U73" s="57">
        <v>359.83096313476563</v>
      </c>
      <c r="V73" s="57">
        <v>364.80816650390619</v>
      </c>
      <c r="W73" s="57">
        <v>369.94171142578119</v>
      </c>
      <c r="X73" s="57">
        <v>374.44732666015619</v>
      </c>
      <c r="Y73" s="57">
        <v>379.1090087890625</v>
      </c>
      <c r="Z73" s="57">
        <v>382.82821655273438</v>
      </c>
      <c r="AA73" s="57">
        <v>387.42388916015619</v>
      </c>
      <c r="AB73" s="57">
        <v>392.04144287109381</v>
      </c>
      <c r="AC73" s="57">
        <v>397.1612548828125</v>
      </c>
      <c r="AD73" s="57">
        <v>8.1170153149752178E-3</v>
      </c>
    </row>
    <row r="74" spans="1:30">
      <c r="A74" s="55" t="s">
        <v>267</v>
      </c>
      <c r="B74" s="55" t="s">
        <v>7</v>
      </c>
      <c r="C74" s="55">
        <v>241.12788391113281</v>
      </c>
      <c r="D74" s="55">
        <v>237.06463623046881</v>
      </c>
      <c r="E74" s="55">
        <v>224.32684326171881</v>
      </c>
      <c r="F74" s="55">
        <v>216.6704406738281</v>
      </c>
      <c r="G74" s="55">
        <v>218.15339660644531</v>
      </c>
      <c r="H74" s="55">
        <v>223.8376770019531</v>
      </c>
      <c r="I74" s="55">
        <v>230.04020690917969</v>
      </c>
      <c r="J74" s="55">
        <v>237.12821960449219</v>
      </c>
      <c r="K74" s="55">
        <v>245.24900817871091</v>
      </c>
      <c r="L74" s="55">
        <v>254.9664611816406</v>
      </c>
      <c r="M74" s="55">
        <v>262.0667724609375</v>
      </c>
      <c r="N74" s="55">
        <v>266.73019409179688</v>
      </c>
      <c r="O74" s="55">
        <v>270.46621704101563</v>
      </c>
      <c r="P74" s="55">
        <v>274.20632934570313</v>
      </c>
      <c r="Q74" s="55">
        <v>280.46322631835938</v>
      </c>
      <c r="R74" s="55">
        <v>283.6097412109375</v>
      </c>
      <c r="S74" s="55">
        <v>287.87075805664063</v>
      </c>
      <c r="T74" s="55">
        <v>293.21572875976563</v>
      </c>
      <c r="U74" s="55">
        <v>299.31854248046881</v>
      </c>
      <c r="V74" s="55">
        <v>305.49679565429688</v>
      </c>
      <c r="W74" s="55">
        <v>311.30548095703119</v>
      </c>
      <c r="X74" s="55">
        <v>317.0418701171875</v>
      </c>
      <c r="Y74" s="55">
        <v>323.19622802734381</v>
      </c>
      <c r="Z74" s="55">
        <v>328.30465698242188</v>
      </c>
      <c r="AA74" s="55">
        <v>334.83004760742188</v>
      </c>
      <c r="AB74" s="55">
        <v>341.48095703125</v>
      </c>
      <c r="AC74" s="55">
        <v>348.67666625976563</v>
      </c>
      <c r="AD74" s="55">
        <v>1.428638113544123E-2</v>
      </c>
    </row>
    <row r="75" spans="1:30">
      <c r="A75" s="55" t="s">
        <v>266</v>
      </c>
      <c r="B75" s="55" t="s">
        <v>8</v>
      </c>
      <c r="C75" s="55">
        <v>225.60749816894531</v>
      </c>
      <c r="D75" s="55">
        <v>228.66371154785159</v>
      </c>
      <c r="E75" s="55">
        <v>224.1722412109375</v>
      </c>
      <c r="F75" s="55">
        <v>218.50401306152341</v>
      </c>
      <c r="G75" s="55">
        <v>219.9730529785156</v>
      </c>
      <c r="H75" s="55">
        <v>224.77940368652341</v>
      </c>
      <c r="I75" s="55">
        <v>232.1853332519531</v>
      </c>
      <c r="J75" s="55">
        <v>239.67704772949219</v>
      </c>
      <c r="K75" s="55">
        <v>251.39009094238281</v>
      </c>
      <c r="L75" s="55">
        <v>263.95074462890619</v>
      </c>
      <c r="M75" s="55">
        <v>272.88592529296881</v>
      </c>
      <c r="N75" s="55">
        <v>277.75274658203119</v>
      </c>
      <c r="O75" s="55">
        <v>280.54141235351563</v>
      </c>
      <c r="P75" s="55">
        <v>282.847900390625</v>
      </c>
      <c r="Q75" s="55">
        <v>285.52365112304688</v>
      </c>
      <c r="R75" s="55">
        <v>287.85333251953119</v>
      </c>
      <c r="S75" s="55">
        <v>292.14373779296881</v>
      </c>
      <c r="T75" s="55">
        <v>297.64971923828119</v>
      </c>
      <c r="U75" s="55">
        <v>303.51181030273438</v>
      </c>
      <c r="V75" s="55">
        <v>308.79641723632813</v>
      </c>
      <c r="W75" s="55">
        <v>314.98046875</v>
      </c>
      <c r="X75" s="55">
        <v>319.06402587890619</v>
      </c>
      <c r="Y75" s="55">
        <v>323.77767944335938</v>
      </c>
      <c r="Z75" s="55">
        <v>327.83050537109381</v>
      </c>
      <c r="AA75" s="55">
        <v>331.76516723632813</v>
      </c>
      <c r="AB75" s="55">
        <v>337.7110595703125</v>
      </c>
      <c r="AC75" s="55">
        <v>345.76858520507813</v>
      </c>
      <c r="AD75" s="55">
        <v>1.6557620001278469E-2</v>
      </c>
    </row>
    <row r="76" spans="1:30">
      <c r="A76" s="55" t="s">
        <v>265</v>
      </c>
      <c r="B76" s="55" t="s">
        <v>13</v>
      </c>
      <c r="C76" s="55">
        <v>714.84161376953125</v>
      </c>
      <c r="D76" s="55">
        <v>676.346435546875</v>
      </c>
      <c r="E76" s="55">
        <v>644.1331787109375</v>
      </c>
      <c r="F76" s="55">
        <v>632.38385009765625</v>
      </c>
      <c r="G76" s="55">
        <v>624.66571044921875</v>
      </c>
      <c r="H76" s="55">
        <v>615.55078125</v>
      </c>
      <c r="I76" s="55">
        <v>609.02886962890625</v>
      </c>
      <c r="J76" s="55">
        <v>597.48748779296875</v>
      </c>
      <c r="K76" s="55">
        <v>577.68487548828125</v>
      </c>
      <c r="L76" s="55">
        <v>563.21026611328125</v>
      </c>
      <c r="M76" s="55">
        <v>548.96337890625</v>
      </c>
      <c r="N76" s="55">
        <v>534.35662841796875</v>
      </c>
      <c r="O76" s="55">
        <v>522.6671142578125</v>
      </c>
      <c r="P76" s="55">
        <v>509.74472045898438</v>
      </c>
      <c r="Q76" s="55">
        <v>495.17034912109381</v>
      </c>
      <c r="R76" s="55">
        <v>483.18902587890619</v>
      </c>
      <c r="S76" s="55">
        <v>472.33688354492188</v>
      </c>
      <c r="T76" s="55">
        <v>463.27810668945313</v>
      </c>
      <c r="U76" s="55">
        <v>453.93814086914063</v>
      </c>
      <c r="V76" s="55">
        <v>450.51828002929688</v>
      </c>
      <c r="W76" s="55">
        <v>439.83544921875</v>
      </c>
      <c r="X76" s="55">
        <v>431.820556640625</v>
      </c>
      <c r="Y76" s="55">
        <v>430.39608764648438</v>
      </c>
      <c r="Z76" s="55">
        <v>428.2928466796875</v>
      </c>
      <c r="AA76" s="55">
        <v>425.137939453125</v>
      </c>
      <c r="AB76" s="55">
        <v>424.65316772460938</v>
      </c>
      <c r="AC76" s="55">
        <v>428.82516479492188</v>
      </c>
      <c r="AD76" s="55">
        <v>-1.946240982729253E-2</v>
      </c>
    </row>
    <row r="77" spans="1:30">
      <c r="A77" s="55" t="s">
        <v>264</v>
      </c>
      <c r="B77" s="55" t="s">
        <v>22</v>
      </c>
      <c r="C77" s="55">
        <v>1503.4482421875</v>
      </c>
      <c r="D77" s="55">
        <v>1457.958251953125</v>
      </c>
      <c r="E77" s="55">
        <v>1398.212890625</v>
      </c>
      <c r="F77" s="55">
        <v>1364.179931640625</v>
      </c>
      <c r="G77" s="55">
        <v>1360.001953125</v>
      </c>
      <c r="H77" s="55">
        <v>1364.997436523438</v>
      </c>
      <c r="I77" s="55">
        <v>1376.13427734375</v>
      </c>
      <c r="J77" s="55">
        <v>1384.86767578125</v>
      </c>
      <c r="K77" s="55">
        <v>1391.594970703125</v>
      </c>
      <c r="L77" s="55">
        <v>1408.237182617188</v>
      </c>
      <c r="M77" s="55">
        <v>1415.853515625</v>
      </c>
      <c r="N77" s="55">
        <v>1414.2607421875</v>
      </c>
      <c r="O77" s="55">
        <v>1411.430541992188</v>
      </c>
      <c r="P77" s="55">
        <v>1407.019409179688</v>
      </c>
      <c r="Q77" s="55">
        <v>1406.208740234375</v>
      </c>
      <c r="R77" s="55">
        <v>1401.82080078125</v>
      </c>
      <c r="S77" s="55">
        <v>1402.808837890625</v>
      </c>
      <c r="T77" s="55">
        <v>1408.892578125</v>
      </c>
      <c r="U77" s="55">
        <v>1416.599487304688</v>
      </c>
      <c r="V77" s="55">
        <v>1429.61962890625</v>
      </c>
      <c r="W77" s="55">
        <v>1436.063110351562</v>
      </c>
      <c r="X77" s="55">
        <v>1442.373779296875</v>
      </c>
      <c r="Y77" s="55">
        <v>1456.47900390625</v>
      </c>
      <c r="Z77" s="55">
        <v>1467.256225585938</v>
      </c>
      <c r="AA77" s="55">
        <v>1479.156982421875</v>
      </c>
      <c r="AB77" s="55">
        <v>1495.886596679688</v>
      </c>
      <c r="AC77" s="55">
        <v>1520.431640625</v>
      </c>
      <c r="AD77" s="55">
        <v>4.3213067504277452E-4</v>
      </c>
    </row>
    <row r="78" spans="1:30">
      <c r="A78" s="55" t="s">
        <v>263</v>
      </c>
      <c r="B78" s="55" t="s">
        <v>23</v>
      </c>
      <c r="C78" s="55">
        <v>0.10787533223629001</v>
      </c>
      <c r="D78" s="55">
        <v>0.1003452613949776</v>
      </c>
      <c r="E78" s="55">
        <v>9.3488968908786774E-2</v>
      </c>
      <c r="F78" s="55">
        <v>8.6554422974586487E-2</v>
      </c>
      <c r="G78" s="55">
        <v>8.2529693841934204E-2</v>
      </c>
      <c r="H78" s="55">
        <v>8.2791462540626526E-2</v>
      </c>
      <c r="I78" s="55">
        <v>7.8486554324626923E-2</v>
      </c>
      <c r="J78" s="55">
        <v>7.2792761027812958E-2</v>
      </c>
      <c r="K78" s="55">
        <v>6.721080094575882E-2</v>
      </c>
      <c r="L78" s="55">
        <v>6.2402233481407172E-2</v>
      </c>
      <c r="M78" s="55">
        <v>5.8996263891458511E-2</v>
      </c>
      <c r="N78" s="55">
        <v>5.5040672421455383E-2</v>
      </c>
      <c r="O78" s="55">
        <v>5.1814839243888848E-2</v>
      </c>
      <c r="P78" s="55">
        <v>4.8884887248277657E-2</v>
      </c>
      <c r="Q78" s="55">
        <v>4.5542586594820023E-2</v>
      </c>
      <c r="R78" s="55">
        <v>4.3306916952133179E-2</v>
      </c>
      <c r="S78" s="55">
        <v>4.1883919388055801E-2</v>
      </c>
      <c r="T78" s="55">
        <v>4.0519632399082177E-2</v>
      </c>
      <c r="U78" s="55">
        <v>3.9222076535224908E-2</v>
      </c>
      <c r="V78" s="55">
        <v>3.8849659264087677E-2</v>
      </c>
      <c r="W78" s="55">
        <v>3.7436254322528839E-2</v>
      </c>
      <c r="X78" s="55">
        <v>3.5973750054836273E-2</v>
      </c>
      <c r="Y78" s="55">
        <v>3.6186110228300088E-2</v>
      </c>
      <c r="Z78" s="55">
        <v>3.7198413163423538E-2</v>
      </c>
      <c r="AA78" s="55">
        <v>3.7176355719566352E-2</v>
      </c>
      <c r="AB78" s="55">
        <v>3.742276132106781E-2</v>
      </c>
      <c r="AC78" s="55">
        <v>3.7653017789125443E-2</v>
      </c>
      <c r="AD78" s="55">
        <v>-3.9674699367881712E-2</v>
      </c>
    </row>
    <row r="79" spans="1:30">
      <c r="A79" s="60" t="s">
        <v>262</v>
      </c>
      <c r="B79" s="60" t="s">
        <v>24</v>
      </c>
      <c r="C79" s="60">
        <v>1503.55615234375</v>
      </c>
      <c r="D79" s="60">
        <v>1458.05859375</v>
      </c>
      <c r="E79" s="60">
        <v>1398.306396484375</v>
      </c>
      <c r="F79" s="60">
        <v>1364.266479492188</v>
      </c>
      <c r="G79" s="60">
        <v>1360.08447265625</v>
      </c>
      <c r="H79" s="60">
        <v>1365.080200195312</v>
      </c>
      <c r="I79" s="60">
        <v>1376.212768554688</v>
      </c>
      <c r="J79" s="60">
        <v>1384.9404296875</v>
      </c>
      <c r="K79" s="60">
        <v>1391.662231445312</v>
      </c>
      <c r="L79" s="60">
        <v>1408.299560546875</v>
      </c>
      <c r="M79" s="60">
        <v>1415.912475585938</v>
      </c>
      <c r="N79" s="60">
        <v>1414.315795898438</v>
      </c>
      <c r="O79" s="60">
        <v>1411.482299804688</v>
      </c>
      <c r="P79" s="60">
        <v>1407.068237304688</v>
      </c>
      <c r="Q79" s="60">
        <v>1406.254272460938</v>
      </c>
      <c r="R79" s="60">
        <v>1401.864135742188</v>
      </c>
      <c r="S79" s="60">
        <v>1402.850708007812</v>
      </c>
      <c r="T79" s="60">
        <v>1408.93310546875</v>
      </c>
      <c r="U79" s="60">
        <v>1416.638671875</v>
      </c>
      <c r="V79" s="60">
        <v>1429.658447265625</v>
      </c>
      <c r="W79" s="60">
        <v>1436.1005859375</v>
      </c>
      <c r="X79" s="60">
        <v>1442.409790039062</v>
      </c>
      <c r="Y79" s="60">
        <v>1456.51513671875</v>
      </c>
      <c r="Z79" s="60">
        <v>1467.29345703125</v>
      </c>
      <c r="AA79" s="60">
        <v>1479.194213867188</v>
      </c>
      <c r="AB79" s="60">
        <v>1495.924072265625</v>
      </c>
      <c r="AC79" s="60">
        <v>1520.46923828125</v>
      </c>
      <c r="AD79" s="60">
        <v>4.3032048871949341E-4</v>
      </c>
    </row>
    <row r="80" spans="1:30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</row>
    <row r="81" spans="1:30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</row>
    <row r="82" spans="1:30">
      <c r="A82" s="57"/>
      <c r="B82" s="57" t="s">
        <v>25</v>
      </c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</row>
    <row r="83" spans="1:30">
      <c r="A83" s="57"/>
      <c r="B83" s="57" t="s">
        <v>2</v>
      </c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</row>
    <row r="84" spans="1:30">
      <c r="A84" s="57" t="s">
        <v>261</v>
      </c>
      <c r="B84" s="57" t="s">
        <v>3</v>
      </c>
      <c r="C84" s="57">
        <v>26.59398078918457</v>
      </c>
      <c r="D84" s="57">
        <v>26.216951370239261</v>
      </c>
      <c r="E84" s="57">
        <v>26.858905792236332</v>
      </c>
      <c r="F84" s="57">
        <v>27.152177810668949</v>
      </c>
      <c r="G84" s="57">
        <v>27.696187973022461</v>
      </c>
      <c r="H84" s="57">
        <v>28.433746337890621</v>
      </c>
      <c r="I84" s="57">
        <v>29.537057876586911</v>
      </c>
      <c r="J84" s="57">
        <v>30.762876510620121</v>
      </c>
      <c r="K84" s="57">
        <v>32.364795684814453</v>
      </c>
      <c r="L84" s="57">
        <v>34.319061279296882</v>
      </c>
      <c r="M84" s="57">
        <v>36.227283477783203</v>
      </c>
      <c r="N84" s="57">
        <v>37.835376739501953</v>
      </c>
      <c r="O84" s="57">
        <v>39.225212097167969</v>
      </c>
      <c r="P84" s="57">
        <v>40.455104827880859</v>
      </c>
      <c r="Q84" s="57">
        <v>41.493400573730469</v>
      </c>
      <c r="R84" s="57">
        <v>42.45318603515625</v>
      </c>
      <c r="S84" s="57">
        <v>43.498752593994141</v>
      </c>
      <c r="T84" s="57">
        <v>44.748332977294922</v>
      </c>
      <c r="U84" s="57">
        <v>46.04632568359375</v>
      </c>
      <c r="V84" s="57">
        <v>47.565803527832031</v>
      </c>
      <c r="W84" s="57">
        <v>49.313976287841797</v>
      </c>
      <c r="X84" s="57">
        <v>50.883285522460938</v>
      </c>
      <c r="Y84" s="57">
        <v>52.401012420654297</v>
      </c>
      <c r="Z84" s="57">
        <v>53.792716979980469</v>
      </c>
      <c r="AA84" s="57">
        <v>55.213657379150391</v>
      </c>
      <c r="AB84" s="57">
        <v>56.888172149658203</v>
      </c>
      <c r="AC84" s="57">
        <v>59.055259704589837</v>
      </c>
      <c r="AD84" s="57">
        <v>3.1159792628242089E-2</v>
      </c>
    </row>
    <row r="85" spans="1:30">
      <c r="A85" s="57" t="s">
        <v>260</v>
      </c>
      <c r="B85" s="57" t="s">
        <v>4</v>
      </c>
      <c r="C85" s="57">
        <v>26.158378601074219</v>
      </c>
      <c r="D85" s="57">
        <v>25.122043609619141</v>
      </c>
      <c r="E85" s="57">
        <v>25.573909759521481</v>
      </c>
      <c r="F85" s="57">
        <v>26.70491981506348</v>
      </c>
      <c r="G85" s="57">
        <v>28.145452499389648</v>
      </c>
      <c r="H85" s="57">
        <v>29.65518760681152</v>
      </c>
      <c r="I85" s="57">
        <v>31.292148590087891</v>
      </c>
      <c r="J85" s="57">
        <v>31.994268417358398</v>
      </c>
      <c r="K85" s="57">
        <v>32.578826904296882</v>
      </c>
      <c r="L85" s="57">
        <v>33.679363250732422</v>
      </c>
      <c r="M85" s="57">
        <v>34.564060211181641</v>
      </c>
      <c r="N85" s="57">
        <v>35.592525482177727</v>
      </c>
      <c r="O85" s="57">
        <v>36.482147216796882</v>
      </c>
      <c r="P85" s="57">
        <v>37.580669403076172</v>
      </c>
      <c r="Q85" s="57">
        <v>38.494850158691413</v>
      </c>
      <c r="R85" s="57">
        <v>39.449146270751953</v>
      </c>
      <c r="S85" s="57">
        <v>40.520946502685547</v>
      </c>
      <c r="T85" s="57">
        <v>41.791801452636719</v>
      </c>
      <c r="U85" s="57">
        <v>43.031524658203118</v>
      </c>
      <c r="V85" s="57">
        <v>44.415187835693359</v>
      </c>
      <c r="W85" s="57">
        <v>46.386428833007813</v>
      </c>
      <c r="X85" s="57">
        <v>47.287494659423828</v>
      </c>
      <c r="Y85" s="57">
        <v>48.481235504150391</v>
      </c>
      <c r="Z85" s="57">
        <v>49.511318206787109</v>
      </c>
      <c r="AA85" s="57">
        <v>50.619338989257813</v>
      </c>
      <c r="AB85" s="57">
        <v>51.830589294433587</v>
      </c>
      <c r="AC85" s="57">
        <v>53.611907958984382</v>
      </c>
      <c r="AD85" s="57">
        <v>2.7984474129330032E-2</v>
      </c>
    </row>
    <row r="86" spans="1:30">
      <c r="A86" s="57" t="s">
        <v>259</v>
      </c>
      <c r="B86" s="57" t="s">
        <v>5</v>
      </c>
      <c r="C86" s="57">
        <v>13.932205200195311</v>
      </c>
      <c r="D86" s="57">
        <v>12.954311370849609</v>
      </c>
      <c r="E86" s="57">
        <v>12.94787120819092</v>
      </c>
      <c r="F86" s="57">
        <v>12.736533164978029</v>
      </c>
      <c r="G86" s="57">
        <v>12.713431358337401</v>
      </c>
      <c r="H86" s="57">
        <v>12.8123893737793</v>
      </c>
      <c r="I86" s="57">
        <v>12.963352203369141</v>
      </c>
      <c r="J86" s="57">
        <v>13.46048736572266</v>
      </c>
      <c r="K86" s="57">
        <v>14.24790000915527</v>
      </c>
      <c r="L86" s="57">
        <v>15.01425266265869</v>
      </c>
      <c r="M86" s="57">
        <v>15.664864540100099</v>
      </c>
      <c r="N86" s="57">
        <v>16.185392379760739</v>
      </c>
      <c r="O86" s="57">
        <v>16.539627075195309</v>
      </c>
      <c r="P86" s="57">
        <v>16.867326736450199</v>
      </c>
      <c r="Q86" s="57">
        <v>17.190029144287109</v>
      </c>
      <c r="R86" s="57">
        <v>17.466054916381839</v>
      </c>
      <c r="S86" s="57">
        <v>17.87582969665527</v>
      </c>
      <c r="T86" s="57">
        <v>18.432865142822269</v>
      </c>
      <c r="U86" s="57">
        <v>18.987306594848629</v>
      </c>
      <c r="V86" s="57">
        <v>19.539175033569339</v>
      </c>
      <c r="W86" s="57">
        <v>20.057804107666019</v>
      </c>
      <c r="X86" s="57">
        <v>20.636808395385739</v>
      </c>
      <c r="Y86" s="57">
        <v>21.24920654296875</v>
      </c>
      <c r="Z86" s="57">
        <v>21.801548004150391</v>
      </c>
      <c r="AA86" s="57">
        <v>22.344535827636719</v>
      </c>
      <c r="AB86" s="57">
        <v>22.99226188659668</v>
      </c>
      <c r="AC86" s="57">
        <v>23.643501281738281</v>
      </c>
      <c r="AD86" s="57">
        <v>2.0550041989284121E-2</v>
      </c>
    </row>
    <row r="87" spans="1:30">
      <c r="A87" s="57" t="s">
        <v>258</v>
      </c>
      <c r="B87" s="57" t="s">
        <v>6</v>
      </c>
      <c r="C87" s="57">
        <v>45.553138732910163</v>
      </c>
      <c r="D87" s="57">
        <v>45.946315765380859</v>
      </c>
      <c r="E87" s="57">
        <v>44.147361755371087</v>
      </c>
      <c r="F87" s="57">
        <v>42.689510345458977</v>
      </c>
      <c r="G87" s="57">
        <v>43.199878692626953</v>
      </c>
      <c r="H87" s="57">
        <v>44.394344329833977</v>
      </c>
      <c r="I87" s="57">
        <v>45.759983062744141</v>
      </c>
      <c r="J87" s="57">
        <v>47.469127655029297</v>
      </c>
      <c r="K87" s="57">
        <v>49.123363494873047</v>
      </c>
      <c r="L87" s="57">
        <v>51.209690093994141</v>
      </c>
      <c r="M87" s="57">
        <v>52.775245666503913</v>
      </c>
      <c r="N87" s="57">
        <v>53.770809173583977</v>
      </c>
      <c r="O87" s="57">
        <v>54.499828338623047</v>
      </c>
      <c r="P87" s="57">
        <v>55.237060546875</v>
      </c>
      <c r="Q87" s="57">
        <v>56.600322723388672</v>
      </c>
      <c r="R87" s="57">
        <v>57.412364959716797</v>
      </c>
      <c r="S87" s="57">
        <v>58.473800659179688</v>
      </c>
      <c r="T87" s="57">
        <v>59.7490234375</v>
      </c>
      <c r="U87" s="57">
        <v>61.305805206298828</v>
      </c>
      <c r="V87" s="57">
        <v>62.927402496337891</v>
      </c>
      <c r="W87" s="57">
        <v>64.68896484375</v>
      </c>
      <c r="X87" s="57">
        <v>66.450141906738281</v>
      </c>
      <c r="Y87" s="57">
        <v>68.314208984375</v>
      </c>
      <c r="Z87" s="57">
        <v>70.13958740234375</v>
      </c>
      <c r="AA87" s="57">
        <v>72.280113220214844</v>
      </c>
      <c r="AB87" s="57">
        <v>74.430412292480469</v>
      </c>
      <c r="AC87" s="57">
        <v>76.763725280761719</v>
      </c>
      <c r="AD87" s="57">
        <v>2.0274038740719199E-2</v>
      </c>
    </row>
    <row r="88" spans="1:30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</row>
    <row r="89" spans="1:30">
      <c r="A89" s="57"/>
      <c r="B89" s="57" t="s">
        <v>7</v>
      </c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</row>
    <row r="90" spans="1:30">
      <c r="A90" s="57" t="s">
        <v>257</v>
      </c>
      <c r="B90" s="57" t="s">
        <v>3</v>
      </c>
      <c r="C90" s="57">
        <v>19.086799621582031</v>
      </c>
      <c r="D90" s="57">
        <v>19.46226692199707</v>
      </c>
      <c r="E90" s="57">
        <v>20.722957611083981</v>
      </c>
      <c r="F90" s="57">
        <v>20.89633750915527</v>
      </c>
      <c r="G90" s="57">
        <v>21.41587066650391</v>
      </c>
      <c r="H90" s="57">
        <v>22.12607574462891</v>
      </c>
      <c r="I90" s="57">
        <v>23.186727523803711</v>
      </c>
      <c r="J90" s="57">
        <v>24.18117523193359</v>
      </c>
      <c r="K90" s="57">
        <v>25.59926795959473</v>
      </c>
      <c r="L90" s="57">
        <v>27.285577774047852</v>
      </c>
      <c r="M90" s="57">
        <v>28.679901123046879</v>
      </c>
      <c r="N90" s="57">
        <v>29.66306114196777</v>
      </c>
      <c r="O90" s="57">
        <v>30.52171516418457</v>
      </c>
      <c r="P90" s="57">
        <v>31.288751602172852</v>
      </c>
      <c r="Q90" s="57">
        <v>31.90887451171875</v>
      </c>
      <c r="R90" s="57">
        <v>32.549953460693359</v>
      </c>
      <c r="S90" s="57">
        <v>33.355064392089837</v>
      </c>
      <c r="T90" s="57">
        <v>34.399127960205078</v>
      </c>
      <c r="U90" s="57">
        <v>35.402992248535163</v>
      </c>
      <c r="V90" s="57">
        <v>36.65472412109375</v>
      </c>
      <c r="W90" s="57">
        <v>38.095920562744141</v>
      </c>
      <c r="X90" s="57">
        <v>39.159187316894531</v>
      </c>
      <c r="Y90" s="57">
        <v>40.221759796142578</v>
      </c>
      <c r="Z90" s="57">
        <v>41.148830413818359</v>
      </c>
      <c r="AA90" s="57">
        <v>42.192710876464837</v>
      </c>
      <c r="AB90" s="57">
        <v>43.574436187744141</v>
      </c>
      <c r="AC90" s="57">
        <v>45.485511779785163</v>
      </c>
      <c r="AD90" s="57">
        <v>3.3963917917192887E-2</v>
      </c>
    </row>
    <row r="91" spans="1:30">
      <c r="A91" s="57" t="s">
        <v>256</v>
      </c>
      <c r="B91" s="57" t="s">
        <v>4</v>
      </c>
      <c r="C91" s="57">
        <v>26.207931518554691</v>
      </c>
      <c r="D91" s="57">
        <v>25.213644027709961</v>
      </c>
      <c r="E91" s="57">
        <v>24.454710006713871</v>
      </c>
      <c r="F91" s="57">
        <v>24.329534530639648</v>
      </c>
      <c r="G91" s="57">
        <v>24.46318435668945</v>
      </c>
      <c r="H91" s="57">
        <v>24.622512817382809</v>
      </c>
      <c r="I91" s="57">
        <v>24.85842323303223</v>
      </c>
      <c r="J91" s="57">
        <v>25.421419143676761</v>
      </c>
      <c r="K91" s="57">
        <v>25.819269180297852</v>
      </c>
      <c r="L91" s="57">
        <v>26.75502967834473</v>
      </c>
      <c r="M91" s="57">
        <v>27.480581283569339</v>
      </c>
      <c r="N91" s="57">
        <v>28.33286094665527</v>
      </c>
      <c r="O91" s="57">
        <v>29.05305099487305</v>
      </c>
      <c r="P91" s="57">
        <v>29.98271560668945</v>
      </c>
      <c r="Q91" s="57">
        <v>30.743276596069339</v>
      </c>
      <c r="R91" s="57">
        <v>31.52009391784668</v>
      </c>
      <c r="S91" s="57">
        <v>32.409873962402337</v>
      </c>
      <c r="T91" s="57">
        <v>33.497684478759773</v>
      </c>
      <c r="U91" s="57">
        <v>34.544826507568359</v>
      </c>
      <c r="V91" s="57">
        <v>35.746707916259773</v>
      </c>
      <c r="W91" s="57">
        <v>37.507888793945313</v>
      </c>
      <c r="X91" s="57">
        <v>38.209796905517578</v>
      </c>
      <c r="Y91" s="57">
        <v>39.197242736816413</v>
      </c>
      <c r="Z91" s="57">
        <v>40.014289855957031</v>
      </c>
      <c r="AA91" s="57">
        <v>40.892246246337891</v>
      </c>
      <c r="AB91" s="57">
        <v>41.893550872802727</v>
      </c>
      <c r="AC91" s="57">
        <v>43.440746307373047</v>
      </c>
      <c r="AD91" s="57">
        <v>1.962609932861881E-2</v>
      </c>
    </row>
    <row r="92" spans="1:30">
      <c r="A92" s="57" t="s">
        <v>255</v>
      </c>
      <c r="B92" s="57" t="s">
        <v>9</v>
      </c>
      <c r="C92" s="57">
        <v>6.7460784912109384</v>
      </c>
      <c r="D92" s="57">
        <v>7.624751091003418</v>
      </c>
      <c r="E92" s="57">
        <v>8.1371488571166992</v>
      </c>
      <c r="F92" s="57">
        <v>9.3182954788208008</v>
      </c>
      <c r="G92" s="57">
        <v>10.659360885620121</v>
      </c>
      <c r="H92" s="57">
        <v>12.05377101898193</v>
      </c>
      <c r="I92" s="57">
        <v>13.58209896087646</v>
      </c>
      <c r="J92" s="57">
        <v>13.932479858398439</v>
      </c>
      <c r="K92" s="57">
        <v>14.188655853271481</v>
      </c>
      <c r="L92" s="57">
        <v>14.782047271728519</v>
      </c>
      <c r="M92" s="57">
        <v>15.23149299621582</v>
      </c>
      <c r="N92" s="57">
        <v>15.729300498962401</v>
      </c>
      <c r="O92" s="57">
        <v>16.150297164916989</v>
      </c>
      <c r="P92" s="57">
        <v>16.639703750610352</v>
      </c>
      <c r="Q92" s="57">
        <v>17.127309799194339</v>
      </c>
      <c r="R92" s="57">
        <v>17.50531005859375</v>
      </c>
      <c r="S92" s="57">
        <v>18.038642883300781</v>
      </c>
      <c r="T92" s="57">
        <v>18.587471008300781</v>
      </c>
      <c r="U92" s="57">
        <v>19.17532920837402</v>
      </c>
      <c r="V92" s="57">
        <v>19.669559478759769</v>
      </c>
      <c r="W92" s="57">
        <v>20.001068115234379</v>
      </c>
      <c r="X92" s="57">
        <v>20.50883674621582</v>
      </c>
      <c r="Y92" s="57">
        <v>21.422372817993161</v>
      </c>
      <c r="Z92" s="57">
        <v>21.8336181640625</v>
      </c>
      <c r="AA92" s="57">
        <v>22.393960952758789</v>
      </c>
      <c r="AB92" s="57">
        <v>23.0800895690918</v>
      </c>
      <c r="AC92" s="57">
        <v>24.54792404174805</v>
      </c>
      <c r="AD92" s="57">
        <v>5.0934174260572007E-2</v>
      </c>
    </row>
    <row r="93" spans="1:30">
      <c r="A93" s="57" t="s">
        <v>254</v>
      </c>
      <c r="B93" s="57" t="s">
        <v>5</v>
      </c>
      <c r="C93" s="57">
        <v>9.5558576583862305</v>
      </c>
      <c r="D93" s="57">
        <v>8.6472053527832031</v>
      </c>
      <c r="E93" s="57">
        <v>8.8948869705200195</v>
      </c>
      <c r="F93" s="57">
        <v>8.9821977615356445</v>
      </c>
      <c r="G93" s="57">
        <v>9.238311767578125</v>
      </c>
      <c r="H93" s="57">
        <v>9.5939846038818359</v>
      </c>
      <c r="I93" s="57">
        <v>10.006991386413571</v>
      </c>
      <c r="J93" s="57">
        <v>10.37899684906006</v>
      </c>
      <c r="K93" s="57">
        <v>11.008718490600589</v>
      </c>
      <c r="L93" s="57">
        <v>11.624794960021971</v>
      </c>
      <c r="M93" s="57">
        <v>12.127805709838871</v>
      </c>
      <c r="N93" s="57">
        <v>12.51160144805908</v>
      </c>
      <c r="O93" s="57">
        <v>12.748525619506839</v>
      </c>
      <c r="P93" s="57">
        <v>12.961295127868651</v>
      </c>
      <c r="Q93" s="57">
        <v>13.166965484619141</v>
      </c>
      <c r="R93" s="57">
        <v>13.32590961456299</v>
      </c>
      <c r="S93" s="57">
        <v>13.605648040771481</v>
      </c>
      <c r="T93" s="57">
        <v>14.017473220825201</v>
      </c>
      <c r="U93" s="57">
        <v>14.422616958618161</v>
      </c>
      <c r="V93" s="57">
        <v>14.824855804443359</v>
      </c>
      <c r="W93" s="57">
        <v>15.19104671478271</v>
      </c>
      <c r="X93" s="57">
        <v>15.61232280731201</v>
      </c>
      <c r="Y93" s="57">
        <v>16.065738677978519</v>
      </c>
      <c r="Z93" s="57">
        <v>16.455938339233398</v>
      </c>
      <c r="AA93" s="57">
        <v>16.83837890625</v>
      </c>
      <c r="AB93" s="57">
        <v>17.318550109863281</v>
      </c>
      <c r="AC93" s="57">
        <v>17.797931671142582</v>
      </c>
      <c r="AD93" s="57">
        <v>2.420868987208169E-2</v>
      </c>
    </row>
    <row r="94" spans="1:30">
      <c r="A94" s="57" t="s">
        <v>253</v>
      </c>
      <c r="B94" s="57" t="s">
        <v>6</v>
      </c>
      <c r="C94" s="57">
        <v>38.551605224609382</v>
      </c>
      <c r="D94" s="57">
        <v>38.373065948486328</v>
      </c>
      <c r="E94" s="57">
        <v>36.430438995361328</v>
      </c>
      <c r="F94" s="57">
        <v>34.949958801269531</v>
      </c>
      <c r="G94" s="57">
        <v>35.440616607666023</v>
      </c>
      <c r="H94" s="57">
        <v>36.461376190185547</v>
      </c>
      <c r="I94" s="57">
        <v>37.692256927490227</v>
      </c>
      <c r="J94" s="57">
        <v>39.158565521240227</v>
      </c>
      <c r="K94" s="57">
        <v>40.593860626220703</v>
      </c>
      <c r="L94" s="57">
        <v>42.401679992675781</v>
      </c>
      <c r="M94" s="57">
        <v>43.685726165771477</v>
      </c>
      <c r="N94" s="57">
        <v>44.428119659423828</v>
      </c>
      <c r="O94" s="57">
        <v>44.932621002197273</v>
      </c>
      <c r="P94" s="57">
        <v>45.491874694824219</v>
      </c>
      <c r="Q94" s="57">
        <v>46.729763031005859</v>
      </c>
      <c r="R94" s="57">
        <v>47.292720794677727</v>
      </c>
      <c r="S94" s="57">
        <v>48.106781005859382</v>
      </c>
      <c r="T94" s="57">
        <v>49.142421722412109</v>
      </c>
      <c r="U94" s="57">
        <v>50.434947967529297</v>
      </c>
      <c r="V94" s="57">
        <v>51.762237548828118</v>
      </c>
      <c r="W94" s="57">
        <v>53.199848175048828</v>
      </c>
      <c r="X94" s="57">
        <v>54.606941223144531</v>
      </c>
      <c r="Y94" s="57">
        <v>56.062114715576172</v>
      </c>
      <c r="Z94" s="57">
        <v>57.402595520019531</v>
      </c>
      <c r="AA94" s="57">
        <v>59.100902557373047</v>
      </c>
      <c r="AB94" s="57">
        <v>60.797061920166023</v>
      </c>
      <c r="AC94" s="57">
        <v>62.602420806884773</v>
      </c>
      <c r="AD94" s="57">
        <v>1.8821322217417839E-2</v>
      </c>
    </row>
    <row r="95" spans="1:30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</row>
    <row r="96" spans="1:30">
      <c r="A96" s="57"/>
      <c r="B96" s="57" t="s">
        <v>8</v>
      </c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</row>
    <row r="97" spans="1:30">
      <c r="A97" s="57" t="s">
        <v>252</v>
      </c>
      <c r="B97" s="57" t="s">
        <v>3</v>
      </c>
      <c r="C97" s="57">
        <v>12.66026020050049</v>
      </c>
      <c r="D97" s="57">
        <v>12.86389255523682</v>
      </c>
      <c r="E97" s="57">
        <v>13.97329521179199</v>
      </c>
      <c r="F97" s="57">
        <v>14.048563957214361</v>
      </c>
      <c r="G97" s="57">
        <v>14.43579006195068</v>
      </c>
      <c r="H97" s="57">
        <v>15.01626682281494</v>
      </c>
      <c r="I97" s="57">
        <v>15.94068717956543</v>
      </c>
      <c r="J97" s="57">
        <v>16.794919967651371</v>
      </c>
      <c r="K97" s="57">
        <v>18.076534271240231</v>
      </c>
      <c r="L97" s="57">
        <v>19.648006439208981</v>
      </c>
      <c r="M97" s="57">
        <v>20.929109573364261</v>
      </c>
      <c r="N97" s="57">
        <v>21.779829025268551</v>
      </c>
      <c r="O97" s="57">
        <v>22.498992919921879</v>
      </c>
      <c r="P97" s="57">
        <v>23.11313629150391</v>
      </c>
      <c r="Q97" s="57">
        <v>23.563791275024411</v>
      </c>
      <c r="R97" s="57">
        <v>24.032266616821289</v>
      </c>
      <c r="S97" s="57">
        <v>24.66718673706055</v>
      </c>
      <c r="T97" s="57">
        <v>25.551607131958011</v>
      </c>
      <c r="U97" s="57">
        <v>26.3896598815918</v>
      </c>
      <c r="V97" s="57">
        <v>27.487337112426761</v>
      </c>
      <c r="W97" s="57">
        <v>28.789852142333981</v>
      </c>
      <c r="X97" s="57">
        <v>29.676820755004879</v>
      </c>
      <c r="Y97" s="57">
        <v>30.55147743225098</v>
      </c>
      <c r="Z97" s="57">
        <v>31.264862060546879</v>
      </c>
      <c r="AA97" s="57">
        <v>32.095584869384773</v>
      </c>
      <c r="AB97" s="57">
        <v>33.291042327880859</v>
      </c>
      <c r="AC97" s="57">
        <v>35.072429656982422</v>
      </c>
      <c r="AD97" s="57">
        <v>3.9968353701917307E-2</v>
      </c>
    </row>
    <row r="98" spans="1:30">
      <c r="A98" s="57" t="s">
        <v>251</v>
      </c>
      <c r="B98" s="57" t="s">
        <v>4</v>
      </c>
      <c r="C98" s="57">
        <v>26.091762542724609</v>
      </c>
      <c r="D98" s="57">
        <v>25.10455322265625</v>
      </c>
      <c r="E98" s="57">
        <v>24.310029983520511</v>
      </c>
      <c r="F98" s="57">
        <v>24.150815963745121</v>
      </c>
      <c r="G98" s="57">
        <v>24.251071929931641</v>
      </c>
      <c r="H98" s="57">
        <v>24.374624252319339</v>
      </c>
      <c r="I98" s="57">
        <v>24.563076019287109</v>
      </c>
      <c r="J98" s="57">
        <v>25.124551773071289</v>
      </c>
      <c r="K98" s="57">
        <v>25.502511978149411</v>
      </c>
      <c r="L98" s="57">
        <v>26.454292297363281</v>
      </c>
      <c r="M98" s="57">
        <v>27.189725875854489</v>
      </c>
      <c r="N98" s="57">
        <v>28.06674766540527</v>
      </c>
      <c r="O98" s="57">
        <v>28.804397583007809</v>
      </c>
      <c r="P98" s="57">
        <v>29.743267059326168</v>
      </c>
      <c r="Q98" s="57">
        <v>30.491645812988281</v>
      </c>
      <c r="R98" s="57">
        <v>31.270137786865231</v>
      </c>
      <c r="S98" s="57">
        <v>32.174793243408203</v>
      </c>
      <c r="T98" s="57">
        <v>33.254627227783203</v>
      </c>
      <c r="U98" s="57">
        <v>34.312599182128913</v>
      </c>
      <c r="V98" s="57">
        <v>35.515113830566413</v>
      </c>
      <c r="W98" s="57">
        <v>37.282943725585938</v>
      </c>
      <c r="X98" s="57">
        <v>37.979282379150391</v>
      </c>
      <c r="Y98" s="57">
        <v>38.965358734130859</v>
      </c>
      <c r="Z98" s="57">
        <v>39.780513763427727</v>
      </c>
      <c r="AA98" s="57">
        <v>40.661529541015618</v>
      </c>
      <c r="AB98" s="57">
        <v>41.649814605712891</v>
      </c>
      <c r="AC98" s="57">
        <v>43.196086883544922</v>
      </c>
      <c r="AD98" s="57">
        <v>1.957882489687068E-2</v>
      </c>
    </row>
    <row r="99" spans="1:30">
      <c r="A99" s="57" t="s">
        <v>250</v>
      </c>
      <c r="B99" s="57" t="s">
        <v>9</v>
      </c>
      <c r="C99" s="57">
        <v>7.8346595764160156</v>
      </c>
      <c r="D99" s="57">
        <v>9.0293416976928711</v>
      </c>
      <c r="E99" s="57">
        <v>9.7912788391113281</v>
      </c>
      <c r="F99" s="57">
        <v>11.215009689331049</v>
      </c>
      <c r="G99" s="57">
        <v>12.77271938323975</v>
      </c>
      <c r="H99" s="57">
        <v>14.46055316925049</v>
      </c>
      <c r="I99" s="57">
        <v>16.301507949829102</v>
      </c>
      <c r="J99" s="57">
        <v>16.756364822387699</v>
      </c>
      <c r="K99" s="57">
        <v>17.084602355957031</v>
      </c>
      <c r="L99" s="57">
        <v>17.80634880065918</v>
      </c>
      <c r="M99" s="57">
        <v>18.351041793823239</v>
      </c>
      <c r="N99" s="57">
        <v>18.963621139526371</v>
      </c>
      <c r="O99" s="57">
        <v>19.48052978515625</v>
      </c>
      <c r="P99" s="57">
        <v>20.060932159423832</v>
      </c>
      <c r="Q99" s="57">
        <v>20.631221771240231</v>
      </c>
      <c r="R99" s="57">
        <v>21.0960693359375</v>
      </c>
      <c r="S99" s="57">
        <v>21.696744918823239</v>
      </c>
      <c r="T99" s="57">
        <v>22.315177917480469</v>
      </c>
      <c r="U99" s="57">
        <v>23.010377883911129</v>
      </c>
      <c r="V99" s="57">
        <v>23.606111526489261</v>
      </c>
      <c r="W99" s="57">
        <v>24.056905746459961</v>
      </c>
      <c r="X99" s="57">
        <v>24.588397979736332</v>
      </c>
      <c r="Y99" s="57">
        <v>25.598199844360352</v>
      </c>
      <c r="Z99" s="57">
        <v>26.115402221679691</v>
      </c>
      <c r="AA99" s="57">
        <v>26.77215576171875</v>
      </c>
      <c r="AB99" s="57">
        <v>27.564424514770511</v>
      </c>
      <c r="AC99" s="57">
        <v>29.13449668884277</v>
      </c>
      <c r="AD99" s="57">
        <v>5.1811649276542797E-2</v>
      </c>
    </row>
    <row r="100" spans="1:30">
      <c r="A100" s="57" t="s">
        <v>249</v>
      </c>
      <c r="B100" s="57" t="s">
        <v>10</v>
      </c>
      <c r="C100" s="57">
        <v>3.3370697498321529</v>
      </c>
      <c r="D100" s="57">
        <v>4.0927529335021973</v>
      </c>
      <c r="E100" s="57">
        <v>4.0591187477111816</v>
      </c>
      <c r="F100" s="57">
        <v>4.0004663467407227</v>
      </c>
      <c r="G100" s="57">
        <v>4.1601581573486328</v>
      </c>
      <c r="H100" s="57">
        <v>4.3992433547973633</v>
      </c>
      <c r="I100" s="57">
        <v>4.7164907455444336</v>
      </c>
      <c r="J100" s="57">
        <v>4.9954323768615723</v>
      </c>
      <c r="K100" s="57">
        <v>5.6141891479492188</v>
      </c>
      <c r="L100" s="57">
        <v>6.1510887145996094</v>
      </c>
      <c r="M100" s="57">
        <v>6.571556568145752</v>
      </c>
      <c r="N100" s="57">
        <v>6.8159470558166504</v>
      </c>
      <c r="O100" s="57">
        <v>6.9412269592285156</v>
      </c>
      <c r="P100" s="57">
        <v>7.0202851295471191</v>
      </c>
      <c r="Q100" s="57">
        <v>7.087221622467041</v>
      </c>
      <c r="R100" s="57">
        <v>7.1248688697814941</v>
      </c>
      <c r="S100" s="57">
        <v>7.3023290634155273</v>
      </c>
      <c r="T100" s="57">
        <v>7.5886988639831543</v>
      </c>
      <c r="U100" s="57">
        <v>7.8712639808654794</v>
      </c>
      <c r="V100" s="57">
        <v>8.1534175872802734</v>
      </c>
      <c r="W100" s="57">
        <v>8.4151477813720703</v>
      </c>
      <c r="X100" s="57">
        <v>8.6791276931762695</v>
      </c>
      <c r="Y100" s="57">
        <v>8.9535093307495117</v>
      </c>
      <c r="Z100" s="57">
        <v>9.1652679443359375</v>
      </c>
      <c r="AA100" s="57">
        <v>9.3972434997558594</v>
      </c>
      <c r="AB100" s="57">
        <v>9.7139530181884766</v>
      </c>
      <c r="AC100" s="57">
        <v>10.04885673522949</v>
      </c>
      <c r="AD100" s="57">
        <v>4.3310346379188402E-2</v>
      </c>
    </row>
    <row r="101" spans="1:30">
      <c r="A101" s="57" t="s">
        <v>248</v>
      </c>
      <c r="B101" s="57" t="s">
        <v>11</v>
      </c>
      <c r="C101" s="57">
        <v>7.7677545547485352</v>
      </c>
      <c r="D101" s="57">
        <v>7.7962431907653809</v>
      </c>
      <c r="E101" s="57">
        <v>7.8714394569396973</v>
      </c>
      <c r="F101" s="57">
        <v>7.9715695381164551</v>
      </c>
      <c r="G101" s="57">
        <v>8.08563232421875</v>
      </c>
      <c r="H101" s="57">
        <v>8.2210683822631836</v>
      </c>
      <c r="I101" s="57">
        <v>8.3729143142700195</v>
      </c>
      <c r="J101" s="57">
        <v>8.5523052215576172</v>
      </c>
      <c r="K101" s="57">
        <v>8.760009765625</v>
      </c>
      <c r="L101" s="57">
        <v>8.9517278671264648</v>
      </c>
      <c r="M101" s="57">
        <v>9.1062164306640625</v>
      </c>
      <c r="N101" s="57">
        <v>9.3269748687744141</v>
      </c>
      <c r="O101" s="57">
        <v>9.5201587677001953</v>
      </c>
      <c r="P101" s="57">
        <v>9.7152128219604492</v>
      </c>
      <c r="Q101" s="57">
        <v>9.9198818206787109</v>
      </c>
      <c r="R101" s="57">
        <v>10.09860134124756</v>
      </c>
      <c r="S101" s="57">
        <v>10.30752468109131</v>
      </c>
      <c r="T101" s="57">
        <v>10.48629665374756</v>
      </c>
      <c r="U101" s="57">
        <v>10.704110145568849</v>
      </c>
      <c r="V101" s="57">
        <v>10.92729473114014</v>
      </c>
      <c r="W101" s="57">
        <v>11.176040649414061</v>
      </c>
      <c r="X101" s="57">
        <v>11.445535659790041</v>
      </c>
      <c r="Y101" s="57">
        <v>11.69477653503418</v>
      </c>
      <c r="Z101" s="57">
        <v>11.951789855957029</v>
      </c>
      <c r="AA101" s="57">
        <v>12.22181224822998</v>
      </c>
      <c r="AB101" s="57">
        <v>12.514791488647459</v>
      </c>
      <c r="AC101" s="57">
        <v>12.798068046569821</v>
      </c>
      <c r="AD101" s="57">
        <v>1.9389939360973111E-2</v>
      </c>
    </row>
    <row r="102" spans="1:30">
      <c r="A102" s="57" t="s">
        <v>247</v>
      </c>
      <c r="B102" s="57" t="s">
        <v>12</v>
      </c>
      <c r="C102" s="57">
        <v>3.572155237197876</v>
      </c>
      <c r="D102" s="57">
        <v>3.6983358860015869</v>
      </c>
      <c r="E102" s="57">
        <v>3.7553927898406978</v>
      </c>
      <c r="F102" s="57">
        <v>3.8002572059631352</v>
      </c>
      <c r="G102" s="57">
        <v>3.839486837387085</v>
      </c>
      <c r="H102" s="57">
        <v>3.8946747779846191</v>
      </c>
      <c r="I102" s="57">
        <v>3.9393150806427002</v>
      </c>
      <c r="J102" s="57">
        <v>3.9801614284515381</v>
      </c>
      <c r="K102" s="57">
        <v>4.0259442329406738</v>
      </c>
      <c r="L102" s="57">
        <v>4.1088757514953613</v>
      </c>
      <c r="M102" s="57">
        <v>4.1785192489624023</v>
      </c>
      <c r="N102" s="57">
        <v>4.2372212409973136</v>
      </c>
      <c r="O102" s="57">
        <v>4.3328914642333984</v>
      </c>
      <c r="P102" s="57">
        <v>4.4255490303039551</v>
      </c>
      <c r="Q102" s="57">
        <v>4.5294642448425293</v>
      </c>
      <c r="R102" s="57">
        <v>4.6176223754882813</v>
      </c>
      <c r="S102" s="57">
        <v>4.7176060676574707</v>
      </c>
      <c r="T102" s="57">
        <v>4.8102297782897949</v>
      </c>
      <c r="U102" s="57">
        <v>4.9049701690673828</v>
      </c>
      <c r="V102" s="57">
        <v>5.0171747207641602</v>
      </c>
      <c r="W102" s="57">
        <v>5.1339893341064453</v>
      </c>
      <c r="X102" s="57">
        <v>5.2608718872070313</v>
      </c>
      <c r="Y102" s="57">
        <v>5.3938689231872559</v>
      </c>
      <c r="Z102" s="57">
        <v>5.5234389305114746</v>
      </c>
      <c r="AA102" s="57">
        <v>5.6481671333312988</v>
      </c>
      <c r="AB102" s="57">
        <v>5.7793192863464364</v>
      </c>
      <c r="AC102" s="57">
        <v>5.9209146499633789</v>
      </c>
      <c r="AD102" s="57">
        <v>1.9625552500001749E-2</v>
      </c>
    </row>
    <row r="103" spans="1:30">
      <c r="A103" s="57" t="s">
        <v>799</v>
      </c>
      <c r="B103" s="57" t="s">
        <v>339</v>
      </c>
      <c r="C103" s="57">
        <v>9.53387451171875</v>
      </c>
      <c r="D103" s="57">
        <v>10.837246894836429</v>
      </c>
      <c r="E103" s="57">
        <v>10.91097259521484</v>
      </c>
      <c r="F103" s="57">
        <v>11.00069427490234</v>
      </c>
      <c r="G103" s="57">
        <v>11.35065269470215</v>
      </c>
      <c r="H103" s="57">
        <v>11.80464553833008</v>
      </c>
      <c r="I103" s="57">
        <v>12.336460113525391</v>
      </c>
      <c r="J103" s="57">
        <v>12.880519866943359</v>
      </c>
      <c r="K103" s="57">
        <v>13.527663230896</v>
      </c>
      <c r="L103" s="57">
        <v>14.437381744384769</v>
      </c>
      <c r="M103" s="57">
        <v>15.20723819732666</v>
      </c>
      <c r="N103" s="57">
        <v>15.71446418762207</v>
      </c>
      <c r="O103" s="57">
        <v>15.976161956787109</v>
      </c>
      <c r="P103" s="57">
        <v>16.201198577880859</v>
      </c>
      <c r="Q103" s="57">
        <v>16.814762115478519</v>
      </c>
      <c r="R103" s="57">
        <v>17.255487442016602</v>
      </c>
      <c r="S103" s="57">
        <v>17.601434707641602</v>
      </c>
      <c r="T103" s="57">
        <v>17.8012580871582</v>
      </c>
      <c r="U103" s="57">
        <v>18.058200836181641</v>
      </c>
      <c r="V103" s="57">
        <v>18.549070358276371</v>
      </c>
      <c r="W103" s="57">
        <v>19.218168258666989</v>
      </c>
      <c r="X103" s="57">
        <v>19.597013473510739</v>
      </c>
      <c r="Y103" s="57">
        <v>20.066286087036129</v>
      </c>
      <c r="Z103" s="57">
        <v>20.483709335327148</v>
      </c>
      <c r="AA103" s="57">
        <v>21.006063461303711</v>
      </c>
      <c r="AB103" s="57">
        <v>21.253932952880859</v>
      </c>
      <c r="AC103" s="57">
        <v>21.909708023071289</v>
      </c>
      <c r="AD103" s="57">
        <v>3.2520627992789208E-2</v>
      </c>
    </row>
    <row r="104" spans="1:30">
      <c r="A104" s="57" t="s">
        <v>246</v>
      </c>
      <c r="B104" s="57" t="s">
        <v>6</v>
      </c>
      <c r="C104" s="57">
        <v>26.507745742797852</v>
      </c>
      <c r="D104" s="57">
        <v>26.45305252075195</v>
      </c>
      <c r="E104" s="57">
        <v>24.426139831542969</v>
      </c>
      <c r="F104" s="57">
        <v>23.37750244140625</v>
      </c>
      <c r="G104" s="57">
        <v>23.656490325927731</v>
      </c>
      <c r="H104" s="57">
        <v>24.427061080932621</v>
      </c>
      <c r="I104" s="57">
        <v>25.361465454101559</v>
      </c>
      <c r="J104" s="57">
        <v>26.565578460693359</v>
      </c>
      <c r="K104" s="57">
        <v>27.89104080200195</v>
      </c>
      <c r="L104" s="57">
        <v>29.396770477294918</v>
      </c>
      <c r="M104" s="57">
        <v>30.297054290771481</v>
      </c>
      <c r="N104" s="57">
        <v>30.72823524475098</v>
      </c>
      <c r="O104" s="57">
        <v>30.964788436889648</v>
      </c>
      <c r="P104" s="57">
        <v>31.33968353271484</v>
      </c>
      <c r="Q104" s="57">
        <v>32.121273040771477</v>
      </c>
      <c r="R104" s="57">
        <v>32.630165100097663</v>
      </c>
      <c r="S104" s="57">
        <v>33.200687408447273</v>
      </c>
      <c r="T104" s="57">
        <v>33.926658630371087</v>
      </c>
      <c r="U104" s="57">
        <v>34.844383239746087</v>
      </c>
      <c r="V104" s="57">
        <v>35.767387390136719</v>
      </c>
      <c r="W104" s="57">
        <v>36.764690399169922</v>
      </c>
      <c r="X104" s="57">
        <v>37.748008728027337</v>
      </c>
      <c r="Y104" s="57">
        <v>38.769557952880859</v>
      </c>
      <c r="Z104" s="57">
        <v>39.806171417236328</v>
      </c>
      <c r="AA104" s="57">
        <v>40.98809814453125</v>
      </c>
      <c r="AB104" s="57">
        <v>42.221343994140618</v>
      </c>
      <c r="AC104" s="57">
        <v>43.553733825683587</v>
      </c>
      <c r="AD104" s="57">
        <v>1.9281943130543541E-2</v>
      </c>
    </row>
    <row r="105" spans="1:30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</row>
    <row r="106" spans="1:30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</row>
    <row r="107" spans="1:30">
      <c r="A107" s="57"/>
      <c r="B107" s="57" t="s">
        <v>13</v>
      </c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</row>
    <row r="108" spans="1:30">
      <c r="A108" s="57" t="s">
        <v>245</v>
      </c>
      <c r="B108" s="57" t="s">
        <v>3</v>
      </c>
      <c r="C108" s="57">
        <v>17.5892448425293</v>
      </c>
      <c r="D108" s="57">
        <v>18.113504409790039</v>
      </c>
      <c r="E108" s="57">
        <v>19.288139343261719</v>
      </c>
      <c r="F108" s="57">
        <v>19.402616500854489</v>
      </c>
      <c r="G108" s="57">
        <v>19.884891510009769</v>
      </c>
      <c r="H108" s="57">
        <v>20.52861213684082</v>
      </c>
      <c r="I108" s="57">
        <v>21.475200653076168</v>
      </c>
      <c r="J108" s="57">
        <v>22.341840744018551</v>
      </c>
      <c r="K108" s="57">
        <v>23.59244346618652</v>
      </c>
      <c r="L108" s="57">
        <v>25.057929992675781</v>
      </c>
      <c r="M108" s="57">
        <v>26.243190765380859</v>
      </c>
      <c r="N108" s="57">
        <v>27.07834625244141</v>
      </c>
      <c r="O108" s="57">
        <v>27.828451156616211</v>
      </c>
      <c r="P108" s="57">
        <v>28.507137298583981</v>
      </c>
      <c r="Q108" s="57">
        <v>29.063730239868161</v>
      </c>
      <c r="R108" s="57">
        <v>29.649299621582031</v>
      </c>
      <c r="S108" s="57">
        <v>30.380901336669918</v>
      </c>
      <c r="T108" s="57">
        <v>31.317350387573239</v>
      </c>
      <c r="U108" s="57">
        <v>32.205608367919922</v>
      </c>
      <c r="V108" s="57">
        <v>33.315406799316413</v>
      </c>
      <c r="W108" s="57">
        <v>34.580158233642578</v>
      </c>
      <c r="X108" s="57">
        <v>35.500400543212891</v>
      </c>
      <c r="Y108" s="57">
        <v>36.442253112792969</v>
      </c>
      <c r="Z108" s="57">
        <v>37.269359588623047</v>
      </c>
      <c r="AA108" s="57">
        <v>38.210121154785163</v>
      </c>
      <c r="AB108" s="57">
        <v>39.444866180419922</v>
      </c>
      <c r="AC108" s="57">
        <v>41.127124786376953</v>
      </c>
      <c r="AD108" s="57">
        <v>3.3207944118564432E-2</v>
      </c>
    </row>
    <row r="109" spans="1:30">
      <c r="A109" s="57" t="s">
        <v>244</v>
      </c>
      <c r="B109" s="57" t="s">
        <v>14</v>
      </c>
      <c r="C109" s="57">
        <v>28.823728561401371</v>
      </c>
      <c r="D109" s="57">
        <v>29.528928756713871</v>
      </c>
      <c r="E109" s="57">
        <v>31.36250114440918</v>
      </c>
      <c r="F109" s="57">
        <v>31.520689010620121</v>
      </c>
      <c r="G109" s="57">
        <v>31.56087684631348</v>
      </c>
      <c r="H109" s="57">
        <v>31.091464996337891</v>
      </c>
      <c r="I109" s="57">
        <v>31.677883148193359</v>
      </c>
      <c r="J109" s="57">
        <v>32.462654113769531</v>
      </c>
      <c r="K109" s="57">
        <v>32.887004852294922</v>
      </c>
      <c r="L109" s="57">
        <v>33.282157897949219</v>
      </c>
      <c r="M109" s="57">
        <v>33.961296081542969</v>
      </c>
      <c r="N109" s="57">
        <v>34.411186218261719</v>
      </c>
      <c r="O109" s="57">
        <v>35.304824829101563</v>
      </c>
      <c r="P109" s="57">
        <v>35.816043853759773</v>
      </c>
      <c r="Q109" s="57">
        <v>36.07196044921875</v>
      </c>
      <c r="R109" s="57">
        <v>36.66180419921875</v>
      </c>
      <c r="S109" s="57">
        <v>37.037910461425781</v>
      </c>
      <c r="T109" s="57">
        <v>37.390468597412109</v>
      </c>
      <c r="U109" s="57">
        <v>37.650630950927727</v>
      </c>
      <c r="V109" s="57">
        <v>38.484287261962891</v>
      </c>
      <c r="W109" s="57">
        <v>37.357738494873047</v>
      </c>
      <c r="X109" s="57">
        <v>37.673004150390618</v>
      </c>
      <c r="Y109" s="57">
        <v>38.832992553710938</v>
      </c>
      <c r="Z109" s="57">
        <v>39.919425964355469</v>
      </c>
      <c r="AA109" s="57">
        <v>40.931694030761719</v>
      </c>
      <c r="AB109" s="57">
        <v>42.123844146728523</v>
      </c>
      <c r="AC109" s="57">
        <v>43.591472625732422</v>
      </c>
      <c r="AD109" s="57">
        <v>1.603733926783368E-2</v>
      </c>
    </row>
    <row r="110" spans="1:30">
      <c r="A110" s="57" t="s">
        <v>243</v>
      </c>
      <c r="B110" s="57" t="s">
        <v>15</v>
      </c>
      <c r="C110" s="57">
        <v>28.679841995239261</v>
      </c>
      <c r="D110" s="57">
        <v>27.64955902099609</v>
      </c>
      <c r="E110" s="57">
        <v>26.44733810424805</v>
      </c>
      <c r="F110" s="57">
        <v>26.363967895507809</v>
      </c>
      <c r="G110" s="57">
        <v>26.5759162902832</v>
      </c>
      <c r="H110" s="57">
        <v>26.740558624267582</v>
      </c>
      <c r="I110" s="57">
        <v>27.284904479980469</v>
      </c>
      <c r="J110" s="57">
        <v>27.857160568237301</v>
      </c>
      <c r="K110" s="57">
        <v>28.241079330444339</v>
      </c>
      <c r="L110" s="57">
        <v>28.688045501708981</v>
      </c>
      <c r="M110" s="57">
        <v>29.259246826171879</v>
      </c>
      <c r="N110" s="57">
        <v>29.64310264587402</v>
      </c>
      <c r="O110" s="57">
        <v>30.416477203369141</v>
      </c>
      <c r="P110" s="57">
        <v>30.857229232788089</v>
      </c>
      <c r="Q110" s="57">
        <v>31.085149765014648</v>
      </c>
      <c r="R110" s="57">
        <v>31.556293487548832</v>
      </c>
      <c r="S110" s="57">
        <v>31.8638801574707</v>
      </c>
      <c r="T110" s="57">
        <v>32.172954559326172</v>
      </c>
      <c r="U110" s="57">
        <v>32.389518737792969</v>
      </c>
      <c r="V110" s="57">
        <v>33.129726409912109</v>
      </c>
      <c r="W110" s="57">
        <v>32.171363830566413</v>
      </c>
      <c r="X110" s="57">
        <v>32.448825836181641</v>
      </c>
      <c r="Y110" s="57">
        <v>33.446315765380859</v>
      </c>
      <c r="Z110" s="57">
        <v>34.377803802490227</v>
      </c>
      <c r="AA110" s="57">
        <v>35.232975006103523</v>
      </c>
      <c r="AB110" s="57">
        <v>36.242748260498047</v>
      </c>
      <c r="AC110" s="57">
        <v>37.483806610107422</v>
      </c>
      <c r="AD110" s="57">
        <v>1.034990545793746E-2</v>
      </c>
    </row>
    <row r="111" spans="1:30">
      <c r="A111" s="57" t="s">
        <v>242</v>
      </c>
      <c r="B111" s="57" t="s">
        <v>16</v>
      </c>
      <c r="C111" s="57">
        <v>17.638923645019531</v>
      </c>
      <c r="D111" s="57">
        <v>16.730842590332031</v>
      </c>
      <c r="E111" s="57">
        <v>16.80869293212891</v>
      </c>
      <c r="F111" s="57">
        <v>17.49039268493652</v>
      </c>
      <c r="G111" s="57">
        <v>18.456747055053711</v>
      </c>
      <c r="H111" s="57">
        <v>19.450321197509769</v>
      </c>
      <c r="I111" s="57">
        <v>20.549154281616211</v>
      </c>
      <c r="J111" s="57">
        <v>21.108610153198239</v>
      </c>
      <c r="K111" s="57">
        <v>21.421352386474609</v>
      </c>
      <c r="L111" s="57">
        <v>22.269149780273441</v>
      </c>
      <c r="M111" s="57">
        <v>22.921453475952148</v>
      </c>
      <c r="N111" s="57">
        <v>23.680696487426761</v>
      </c>
      <c r="O111" s="57">
        <v>24.265625</v>
      </c>
      <c r="P111" s="57">
        <v>25.095046997070309</v>
      </c>
      <c r="Q111" s="57">
        <v>25.913125991821289</v>
      </c>
      <c r="R111" s="57">
        <v>26.590034484863281</v>
      </c>
      <c r="S111" s="57">
        <v>27.377470016479489</v>
      </c>
      <c r="T111" s="57">
        <v>28.422378540039059</v>
      </c>
      <c r="U111" s="57">
        <v>29.418960571289059</v>
      </c>
      <c r="V111" s="57">
        <v>30.607809066772461</v>
      </c>
      <c r="W111" s="57">
        <v>32.390098571777337</v>
      </c>
      <c r="X111" s="57">
        <v>33.059135437011719</v>
      </c>
      <c r="Y111" s="57">
        <v>33.981655120849609</v>
      </c>
      <c r="Z111" s="57">
        <v>34.762340545654297</v>
      </c>
      <c r="AA111" s="57">
        <v>35.556072235107422</v>
      </c>
      <c r="AB111" s="57">
        <v>36.506385803222663</v>
      </c>
      <c r="AC111" s="57">
        <v>38.042903900146477</v>
      </c>
      <c r="AD111" s="57">
        <v>3.0003077473915951E-2</v>
      </c>
    </row>
    <row r="112" spans="1:30">
      <c r="A112" s="57" t="s">
        <v>241</v>
      </c>
      <c r="B112" s="57" t="s">
        <v>17</v>
      </c>
      <c r="C112" s="57">
        <v>27.283649444580082</v>
      </c>
      <c r="D112" s="57">
        <v>26.115432739257809</v>
      </c>
      <c r="E112" s="57">
        <v>25.960786819458011</v>
      </c>
      <c r="F112" s="57">
        <v>26.409091949462891</v>
      </c>
      <c r="G112" s="57">
        <v>27.145965576171879</v>
      </c>
      <c r="H112" s="57">
        <v>27.884149551391602</v>
      </c>
      <c r="I112" s="57">
        <v>28.804071426391602</v>
      </c>
      <c r="J112" s="57">
        <v>29.447965621948239</v>
      </c>
      <c r="K112" s="57">
        <v>29.90700721740723</v>
      </c>
      <c r="L112" s="57">
        <v>31.00099945068359</v>
      </c>
      <c r="M112" s="57">
        <v>31.8353271484375</v>
      </c>
      <c r="N112" s="57">
        <v>32.823837280273438</v>
      </c>
      <c r="O112" s="57">
        <v>33.706981658935547</v>
      </c>
      <c r="P112" s="57">
        <v>34.751029968261719</v>
      </c>
      <c r="Q112" s="57">
        <v>35.600650787353523</v>
      </c>
      <c r="R112" s="57">
        <v>36.515693664550781</v>
      </c>
      <c r="S112" s="57">
        <v>37.492652893066413</v>
      </c>
      <c r="T112" s="57">
        <v>38.730369567871087</v>
      </c>
      <c r="U112" s="57">
        <v>39.902431488037109</v>
      </c>
      <c r="V112" s="57">
        <v>41.264984130859382</v>
      </c>
      <c r="W112" s="57">
        <v>43.238216400146477</v>
      </c>
      <c r="X112" s="57">
        <v>44.208621978759773</v>
      </c>
      <c r="Y112" s="57">
        <v>45.142673492431641</v>
      </c>
      <c r="Z112" s="57">
        <v>45.975688934326172</v>
      </c>
      <c r="AA112" s="57">
        <v>47.109848022460938</v>
      </c>
      <c r="AB112" s="57">
        <v>48.095073699951172</v>
      </c>
      <c r="AC112" s="57">
        <v>49.921054840087891</v>
      </c>
      <c r="AD112" s="57">
        <v>2.3508816861708581E-2</v>
      </c>
    </row>
    <row r="113" spans="1:30">
      <c r="A113" s="57" t="s">
        <v>240</v>
      </c>
      <c r="B113" s="57" t="s">
        <v>9</v>
      </c>
      <c r="C113" s="57">
        <v>13.401296615600589</v>
      </c>
      <c r="D113" s="57">
        <v>12.0864200592041</v>
      </c>
      <c r="E113" s="57">
        <v>13.143271446228029</v>
      </c>
      <c r="F113" s="57">
        <v>13.269609451293951</v>
      </c>
      <c r="G113" s="57">
        <v>13.449489593505859</v>
      </c>
      <c r="H113" s="57">
        <v>13.681735038757321</v>
      </c>
      <c r="I113" s="57">
        <v>13.96365928649902</v>
      </c>
      <c r="J113" s="57">
        <v>14.33404636383057</v>
      </c>
      <c r="K113" s="57">
        <v>14.58600997924805</v>
      </c>
      <c r="L113" s="57">
        <v>15.1380558013916</v>
      </c>
      <c r="M113" s="57">
        <v>15.57943630218506</v>
      </c>
      <c r="N113" s="57">
        <v>16.071001052856449</v>
      </c>
      <c r="O113" s="57">
        <v>16.472446441650391</v>
      </c>
      <c r="P113" s="57">
        <v>16.930080413818359</v>
      </c>
      <c r="Q113" s="57">
        <v>17.407121658325199</v>
      </c>
      <c r="R113" s="57">
        <v>17.80252838134766</v>
      </c>
      <c r="S113" s="57">
        <v>18.289398193359379</v>
      </c>
      <c r="T113" s="57">
        <v>18.827922821044918</v>
      </c>
      <c r="U113" s="57">
        <v>19.382305145263668</v>
      </c>
      <c r="V113" s="57">
        <v>19.961055755615231</v>
      </c>
      <c r="W113" s="57">
        <v>20.455129623413089</v>
      </c>
      <c r="X113" s="57">
        <v>20.639217376708981</v>
      </c>
      <c r="Y113" s="57">
        <v>21.468082427978519</v>
      </c>
      <c r="Z113" s="57">
        <v>21.923959732055661</v>
      </c>
      <c r="AA113" s="57">
        <v>22.452873229980469</v>
      </c>
      <c r="AB113" s="57">
        <v>23.112991333007809</v>
      </c>
      <c r="AC113" s="57">
        <v>24.391927719116211</v>
      </c>
      <c r="AD113" s="57">
        <v>2.33019916928352E-2</v>
      </c>
    </row>
    <row r="114" spans="1:30">
      <c r="A114" s="57" t="s">
        <v>239</v>
      </c>
      <c r="B114" s="57" t="s">
        <v>18</v>
      </c>
      <c r="C114" s="57">
        <v>14.514303207397459</v>
      </c>
      <c r="D114" s="57">
        <v>15.35368061065674</v>
      </c>
      <c r="E114" s="57">
        <v>15.5429801940918</v>
      </c>
      <c r="F114" s="57">
        <v>15.67692756652832</v>
      </c>
      <c r="G114" s="57">
        <v>16.027996063232418</v>
      </c>
      <c r="H114" s="57">
        <v>16.45842170715332</v>
      </c>
      <c r="I114" s="57">
        <v>16.93037223815918</v>
      </c>
      <c r="J114" s="57">
        <v>17.408998489379879</v>
      </c>
      <c r="K114" s="57">
        <v>18.2076530456543</v>
      </c>
      <c r="L114" s="57">
        <v>18.887893676757809</v>
      </c>
      <c r="M114" s="57">
        <v>19.448368072509769</v>
      </c>
      <c r="N114" s="57">
        <v>19.869695663452148</v>
      </c>
      <c r="O114" s="57">
        <v>20.144454956054691</v>
      </c>
      <c r="P114" s="57">
        <v>20.387754440307621</v>
      </c>
      <c r="Q114" s="57">
        <v>20.653177261352539</v>
      </c>
      <c r="R114" s="57">
        <v>20.842624664306641</v>
      </c>
      <c r="S114" s="57">
        <v>21.180105209350589</v>
      </c>
      <c r="T114" s="57">
        <v>21.652040481567379</v>
      </c>
      <c r="U114" s="57">
        <v>22.116914749145511</v>
      </c>
      <c r="V114" s="57">
        <v>22.599672317504879</v>
      </c>
      <c r="W114" s="57">
        <v>23.05410194396973</v>
      </c>
      <c r="X114" s="57">
        <v>23.532367706298832</v>
      </c>
      <c r="Y114" s="57">
        <v>24.045354843139648</v>
      </c>
      <c r="Z114" s="57">
        <v>24.474929809570309</v>
      </c>
      <c r="AA114" s="57">
        <v>24.923931121826168</v>
      </c>
      <c r="AB114" s="57">
        <v>25.47911262512207</v>
      </c>
      <c r="AC114" s="57">
        <v>26.036836624145511</v>
      </c>
      <c r="AD114" s="57">
        <v>2.2730556673524301E-2</v>
      </c>
    </row>
    <row r="115" spans="1:30">
      <c r="A115" s="57" t="s">
        <v>800</v>
      </c>
      <c r="B115" s="57" t="s">
        <v>339</v>
      </c>
      <c r="C115" s="57">
        <v>60.468231201171882</v>
      </c>
      <c r="D115" s="57">
        <v>61.989582061767578</v>
      </c>
      <c r="E115" s="57">
        <v>62.835128784179688</v>
      </c>
      <c r="F115" s="57">
        <v>63.775382995605469</v>
      </c>
      <c r="G115" s="57">
        <v>65.076675415039063</v>
      </c>
      <c r="H115" s="57">
        <v>66.463554382324219</v>
      </c>
      <c r="I115" s="57">
        <v>67.995903015136719</v>
      </c>
      <c r="J115" s="57">
        <v>70.342254638671875</v>
      </c>
      <c r="K115" s="57">
        <v>72.108383178710938</v>
      </c>
      <c r="L115" s="57">
        <v>74.439071655273438</v>
      </c>
      <c r="M115" s="57">
        <v>76.553070068359375</v>
      </c>
      <c r="N115" s="57">
        <v>78.404373168945313</v>
      </c>
      <c r="O115" s="57">
        <v>79.834564208984375</v>
      </c>
      <c r="P115" s="57">
        <v>81.373466491699219</v>
      </c>
      <c r="Q115" s="57">
        <v>83.40533447265625</v>
      </c>
      <c r="R115" s="57">
        <v>85.299705505371094</v>
      </c>
      <c r="S115" s="57">
        <v>87.048973083496094</v>
      </c>
      <c r="T115" s="57">
        <v>88.661727905273438</v>
      </c>
      <c r="U115" s="57">
        <v>90.340805053710938</v>
      </c>
      <c r="V115" s="57">
        <v>92.398689270019531</v>
      </c>
      <c r="W115" s="57">
        <v>94.782768249511719</v>
      </c>
      <c r="X115" s="57">
        <v>96.839042663574219</v>
      </c>
      <c r="Y115" s="57">
        <v>99.262245178222656</v>
      </c>
      <c r="Z115" s="57">
        <v>101.4690704345703</v>
      </c>
      <c r="AA115" s="57">
        <v>103.86627197265619</v>
      </c>
      <c r="AB115" s="57">
        <v>105.583122253418</v>
      </c>
      <c r="AC115" s="57">
        <v>108.1533660888672</v>
      </c>
      <c r="AD115" s="57">
        <v>2.2614696358625119E-2</v>
      </c>
    </row>
    <row r="116" spans="1:30">
      <c r="A116" s="57" t="s">
        <v>238</v>
      </c>
      <c r="B116" s="57" t="s">
        <v>6</v>
      </c>
      <c r="C116" s="57">
        <v>42.609588623046882</v>
      </c>
      <c r="D116" s="57">
        <v>43.132472991943359</v>
      </c>
      <c r="E116" s="57">
        <v>41.167705535888672</v>
      </c>
      <c r="F116" s="57">
        <v>38.740615844726563</v>
      </c>
      <c r="G116" s="57">
        <v>39.278465270996087</v>
      </c>
      <c r="H116" s="57">
        <v>40.285549163818359</v>
      </c>
      <c r="I116" s="57">
        <v>41.567707061767578</v>
      </c>
      <c r="J116" s="57">
        <v>43.305412292480469</v>
      </c>
      <c r="K116" s="57">
        <v>44.980735778808587</v>
      </c>
      <c r="L116" s="57">
        <v>47.198867797851563</v>
      </c>
      <c r="M116" s="57">
        <v>48.686225891113281</v>
      </c>
      <c r="N116" s="57">
        <v>49.814907073974609</v>
      </c>
      <c r="O116" s="57">
        <v>50.725761413574219</v>
      </c>
      <c r="P116" s="57">
        <v>51.426570892333977</v>
      </c>
      <c r="Q116" s="57">
        <v>52.990257263183587</v>
      </c>
      <c r="R116" s="57">
        <v>53.319034576416023</v>
      </c>
      <c r="S116" s="57">
        <v>54.038768768310547</v>
      </c>
      <c r="T116" s="57">
        <v>55.149055480957031</v>
      </c>
      <c r="U116" s="57">
        <v>56.833580017089837</v>
      </c>
      <c r="V116" s="57">
        <v>58.384078979492188</v>
      </c>
      <c r="W116" s="57">
        <v>60.216899871826172</v>
      </c>
      <c r="X116" s="57">
        <v>61.846839904785163</v>
      </c>
      <c r="Y116" s="57">
        <v>63.4854736328125</v>
      </c>
      <c r="Z116" s="57">
        <v>64.850440979003906</v>
      </c>
      <c r="AA116" s="57">
        <v>67.204673767089844</v>
      </c>
      <c r="AB116" s="57">
        <v>69.173324584960938</v>
      </c>
      <c r="AC116" s="57">
        <v>71.287986755371094</v>
      </c>
      <c r="AD116" s="57">
        <v>1.9991377184918061E-2</v>
      </c>
    </row>
    <row r="117" spans="1:30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</row>
    <row r="118" spans="1:30">
      <c r="A118" s="57"/>
      <c r="B118" s="57" t="s">
        <v>794</v>
      </c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</row>
    <row r="119" spans="1:30">
      <c r="A119" s="57" t="s">
        <v>237</v>
      </c>
      <c r="B119" s="57" t="s">
        <v>4</v>
      </c>
      <c r="C119" s="57">
        <v>26.137504577636719</v>
      </c>
      <c r="D119" s="57">
        <v>25.158468246459961</v>
      </c>
      <c r="E119" s="57">
        <v>24.349578857421879</v>
      </c>
      <c r="F119" s="57">
        <v>24.243881225585941</v>
      </c>
      <c r="G119" s="57">
        <v>24.290323257446289</v>
      </c>
      <c r="H119" s="57">
        <v>24.4492073059082</v>
      </c>
      <c r="I119" s="57">
        <v>24.764141082763668</v>
      </c>
      <c r="J119" s="57">
        <v>25.211271286010739</v>
      </c>
      <c r="K119" s="57">
        <v>26.411994934082031</v>
      </c>
      <c r="L119" s="57">
        <v>27.320859909057621</v>
      </c>
      <c r="M119" s="57">
        <v>28.02019119262695</v>
      </c>
      <c r="N119" s="57">
        <v>28.843812942504879</v>
      </c>
      <c r="O119" s="57">
        <v>29.480863571166989</v>
      </c>
      <c r="P119" s="57">
        <v>30.40566444396973</v>
      </c>
      <c r="Q119" s="57">
        <v>31.232694625854489</v>
      </c>
      <c r="R119" s="57">
        <v>31.988010406494141</v>
      </c>
      <c r="S119" s="57">
        <v>32.844947814941413</v>
      </c>
      <c r="T119" s="57">
        <v>33.953346252441413</v>
      </c>
      <c r="U119" s="57">
        <v>35.011749267578118</v>
      </c>
      <c r="V119" s="57">
        <v>36.227687835693359</v>
      </c>
      <c r="W119" s="57">
        <v>37.848587036132813</v>
      </c>
      <c r="X119" s="57">
        <v>38.540752410888672</v>
      </c>
      <c r="Y119" s="57">
        <v>39.687568664550781</v>
      </c>
      <c r="Z119" s="57">
        <v>40.546863555908203</v>
      </c>
      <c r="AA119" s="57">
        <v>41.432865142822273</v>
      </c>
      <c r="AB119" s="57">
        <v>42.511791229248047</v>
      </c>
      <c r="AC119" s="57">
        <v>44.099937438964837</v>
      </c>
      <c r="AD119" s="57">
        <v>2.0322481371704889E-2</v>
      </c>
    </row>
    <row r="120" spans="1:30">
      <c r="A120" s="57" t="s">
        <v>236</v>
      </c>
      <c r="B120" s="57" t="s">
        <v>9</v>
      </c>
      <c r="C120" s="57">
        <v>17.3944091796875</v>
      </c>
      <c r="D120" s="57">
        <v>13.952578544616699</v>
      </c>
      <c r="E120" s="57">
        <v>14.129054069519039</v>
      </c>
      <c r="F120" s="57">
        <v>15.08478260040283</v>
      </c>
      <c r="G120" s="57">
        <v>16.160213470458981</v>
      </c>
      <c r="H120" s="57">
        <v>17.238124847412109</v>
      </c>
      <c r="I120" s="57">
        <v>18.366262435913089</v>
      </c>
      <c r="J120" s="57">
        <v>18.919965744018551</v>
      </c>
      <c r="K120" s="57">
        <v>19.218084335327148</v>
      </c>
      <c r="L120" s="57">
        <v>19.919599533081051</v>
      </c>
      <c r="M120" s="57">
        <v>20.531452178955082</v>
      </c>
      <c r="N120" s="57">
        <v>21.200204849243161</v>
      </c>
      <c r="O120" s="57">
        <v>21.72713661193848</v>
      </c>
      <c r="P120" s="57">
        <v>22.323873519897461</v>
      </c>
      <c r="Q120" s="57">
        <v>22.959165573120121</v>
      </c>
      <c r="R120" s="57">
        <v>23.445344924926761</v>
      </c>
      <c r="S120" s="57">
        <v>24.050470352172852</v>
      </c>
      <c r="T120" s="57">
        <v>24.648952484130859</v>
      </c>
      <c r="U120" s="57">
        <v>25.158893585205082</v>
      </c>
      <c r="V120" s="57">
        <v>25.78828239440918</v>
      </c>
      <c r="W120" s="57">
        <v>26.238935470581051</v>
      </c>
      <c r="X120" s="57">
        <v>25.865457534790039</v>
      </c>
      <c r="Y120" s="57">
        <v>26.93940544128418</v>
      </c>
      <c r="Z120" s="57">
        <v>27.569456100463871</v>
      </c>
      <c r="AA120" s="57">
        <v>28.26106071472168</v>
      </c>
      <c r="AB120" s="57">
        <v>29.120206832885739</v>
      </c>
      <c r="AC120" s="57">
        <v>30.707489013671879</v>
      </c>
      <c r="AD120" s="57">
        <v>2.2100590868542769E-2</v>
      </c>
    </row>
    <row r="121" spans="1:30">
      <c r="A121" s="57" t="s">
        <v>235</v>
      </c>
      <c r="B121" s="57" t="s">
        <v>5</v>
      </c>
      <c r="C121" s="57">
        <v>2.7193987369537349</v>
      </c>
      <c r="D121" s="57">
        <v>3.1956524848937988</v>
      </c>
      <c r="E121" s="57">
        <v>3.1842787265777588</v>
      </c>
      <c r="F121" s="57">
        <v>3.161741971969604</v>
      </c>
      <c r="G121" s="57">
        <v>3.360756397247314</v>
      </c>
      <c r="H121" s="57">
        <v>3.641106128692627</v>
      </c>
      <c r="I121" s="57">
        <v>4.0175976753234863</v>
      </c>
      <c r="J121" s="57">
        <v>4.205284595489502</v>
      </c>
      <c r="K121" s="57">
        <v>4.8780465126037598</v>
      </c>
      <c r="L121" s="57">
        <v>5.3540225028991699</v>
      </c>
      <c r="M121" s="57">
        <v>5.7283506393432617</v>
      </c>
      <c r="N121" s="57">
        <v>5.9417018890380859</v>
      </c>
      <c r="O121" s="57">
        <v>6.0586872100830078</v>
      </c>
      <c r="P121" s="57">
        <v>6.1397514343261719</v>
      </c>
      <c r="Q121" s="57">
        <v>6.2227668762207031</v>
      </c>
      <c r="R121" s="57">
        <v>6.2760076522827148</v>
      </c>
      <c r="S121" s="57">
        <v>6.4500632286071777</v>
      </c>
      <c r="T121" s="57">
        <v>6.6981773376464844</v>
      </c>
      <c r="U121" s="57">
        <v>6.9469904899597168</v>
      </c>
      <c r="V121" s="57">
        <v>7.2270412445068359</v>
      </c>
      <c r="W121" s="57">
        <v>7.5147099494934082</v>
      </c>
      <c r="X121" s="57">
        <v>7.7507095336914063</v>
      </c>
      <c r="Y121" s="57">
        <v>8.0128927230834961</v>
      </c>
      <c r="Z121" s="57">
        <v>8.2077999114990234</v>
      </c>
      <c r="AA121" s="57">
        <v>8.4321498870849609</v>
      </c>
      <c r="AB121" s="57">
        <v>8.7420978546142578</v>
      </c>
      <c r="AC121" s="57">
        <v>9.0799198150634766</v>
      </c>
      <c r="AD121" s="57">
        <v>4.7463292423211678E-2</v>
      </c>
    </row>
    <row r="122" spans="1:30">
      <c r="A122" s="57" t="s">
        <v>234</v>
      </c>
      <c r="B122" s="57" t="s">
        <v>19</v>
      </c>
      <c r="C122" s="57">
        <v>2.4893965721130371</v>
      </c>
      <c r="D122" s="57">
        <v>2.4771392345428471</v>
      </c>
      <c r="E122" s="57">
        <v>2.4651427268981929</v>
      </c>
      <c r="F122" s="57">
        <v>2.4543297290802002</v>
      </c>
      <c r="G122" s="57">
        <v>2.3936693668365479</v>
      </c>
      <c r="H122" s="57">
        <v>2.436637401580811</v>
      </c>
      <c r="I122" s="57">
        <v>2.5060019493103032</v>
      </c>
      <c r="J122" s="57">
        <v>2.5237476825714111</v>
      </c>
      <c r="K122" s="57">
        <v>2.4976363182067871</v>
      </c>
      <c r="L122" s="57">
        <v>2.5570247173309331</v>
      </c>
      <c r="M122" s="57">
        <v>2.5972433090209961</v>
      </c>
      <c r="N122" s="57">
        <v>2.63701343536377</v>
      </c>
      <c r="O122" s="57">
        <v>2.6917085647583008</v>
      </c>
      <c r="P122" s="57">
        <v>2.7876913547515869</v>
      </c>
      <c r="Q122" s="57">
        <v>2.840206623077393</v>
      </c>
      <c r="R122" s="57">
        <v>2.9815189838409419</v>
      </c>
      <c r="S122" s="57">
        <v>3.039954662322998</v>
      </c>
      <c r="T122" s="57">
        <v>3.1009669303894039</v>
      </c>
      <c r="U122" s="57">
        <v>3.165769100189209</v>
      </c>
      <c r="V122" s="57">
        <v>3.236343145370483</v>
      </c>
      <c r="W122" s="57">
        <v>3.3074550628662109</v>
      </c>
      <c r="X122" s="57">
        <v>3.3641757965087891</v>
      </c>
      <c r="Y122" s="57">
        <v>2.9567253589630131</v>
      </c>
      <c r="Z122" s="57">
        <v>3.4887876510620122</v>
      </c>
      <c r="AA122" s="57">
        <v>3.5678906440734859</v>
      </c>
      <c r="AB122" s="57">
        <v>3.6785144805908199</v>
      </c>
      <c r="AC122" s="57">
        <v>3.757200956344604</v>
      </c>
      <c r="AD122" s="57">
        <v>1.5958064880105649E-2</v>
      </c>
    </row>
    <row r="123" spans="1:30">
      <c r="A123" s="57" t="s">
        <v>342</v>
      </c>
      <c r="B123" s="57" t="s">
        <v>341</v>
      </c>
      <c r="C123" s="57">
        <v>0.75332754850387573</v>
      </c>
      <c r="D123" s="57">
        <v>0.76869231462478638</v>
      </c>
      <c r="E123" s="57">
        <v>0.78161412477493286</v>
      </c>
      <c r="F123" s="57">
        <v>0.79462462663650513</v>
      </c>
      <c r="G123" s="57">
        <v>0.80959838628768921</v>
      </c>
      <c r="H123" s="57">
        <v>0.82396411895751953</v>
      </c>
      <c r="I123" s="57">
        <v>0.83937633037567139</v>
      </c>
      <c r="J123" s="57">
        <v>0.85664558410644531</v>
      </c>
      <c r="K123" s="57">
        <v>0.8748551607131958</v>
      </c>
      <c r="L123" s="57">
        <v>0.89397478103637695</v>
      </c>
      <c r="M123" s="57">
        <v>0.91383051872253418</v>
      </c>
      <c r="N123" s="57">
        <v>0.93363749980926514</v>
      </c>
      <c r="O123" s="57">
        <v>0.95289462804794312</v>
      </c>
      <c r="P123" s="57">
        <v>0.97264552116394043</v>
      </c>
      <c r="Q123" s="57">
        <v>0.99282366037368774</v>
      </c>
      <c r="R123" s="57">
        <v>1.013170003890991</v>
      </c>
      <c r="S123" s="57">
        <v>1.03432297706604</v>
      </c>
      <c r="T123" s="57">
        <v>1.0563007593154909</v>
      </c>
      <c r="U123" s="57">
        <v>1.0789810419082639</v>
      </c>
      <c r="V123" s="57">
        <v>1.102536678314209</v>
      </c>
      <c r="W123" s="57">
        <v>1.126783967018127</v>
      </c>
      <c r="X123" s="57">
        <v>1.1517840623855591</v>
      </c>
      <c r="Y123" s="57">
        <v>1.177391529083252</v>
      </c>
      <c r="Z123" s="57">
        <v>1.203953623771667</v>
      </c>
      <c r="AA123" s="57">
        <v>1.231253027915955</v>
      </c>
      <c r="AB123" s="57">
        <v>1.2592916488647461</v>
      </c>
      <c r="AC123" s="57">
        <v>1.288083672523499</v>
      </c>
      <c r="AD123" s="57">
        <v>2.0845476446994748E-2</v>
      </c>
    </row>
    <row r="124" spans="1:30">
      <c r="A124" s="57" t="s">
        <v>801</v>
      </c>
      <c r="B124" s="57" t="s">
        <v>339</v>
      </c>
      <c r="C124" s="57">
        <v>9.53387451171875</v>
      </c>
      <c r="D124" s="57">
        <v>10.837246894836429</v>
      </c>
      <c r="E124" s="57">
        <v>10.91097259521484</v>
      </c>
      <c r="F124" s="57">
        <v>11.00069427490234</v>
      </c>
      <c r="G124" s="57">
        <v>11.35065269470215</v>
      </c>
      <c r="H124" s="57">
        <v>11.80464553833008</v>
      </c>
      <c r="I124" s="57">
        <v>12.336460113525391</v>
      </c>
      <c r="J124" s="57">
        <v>12.880519866943359</v>
      </c>
      <c r="K124" s="57">
        <v>15.711172103881839</v>
      </c>
      <c r="L124" s="57">
        <v>16.592277526855469</v>
      </c>
      <c r="M124" s="57">
        <v>17.379936218261719</v>
      </c>
      <c r="N124" s="57">
        <v>15.71446418762207</v>
      </c>
      <c r="O124" s="57">
        <v>15.976161956787109</v>
      </c>
      <c r="P124" s="57">
        <v>16.201198577880859</v>
      </c>
      <c r="Q124" s="57">
        <v>16.814762115478519</v>
      </c>
      <c r="R124" s="57">
        <v>17.255487442016602</v>
      </c>
      <c r="S124" s="57">
        <v>17.601434707641602</v>
      </c>
      <c r="T124" s="57">
        <v>17.8012580871582</v>
      </c>
      <c r="U124" s="57">
        <v>18.058200836181641</v>
      </c>
      <c r="V124" s="57">
        <v>18.549070358276371</v>
      </c>
      <c r="W124" s="57">
        <v>19.218168258666989</v>
      </c>
      <c r="X124" s="57">
        <v>19.597013473510739</v>
      </c>
      <c r="Y124" s="57">
        <v>20.066286087036129</v>
      </c>
      <c r="Z124" s="57">
        <v>20.483709335327148</v>
      </c>
      <c r="AA124" s="57">
        <v>21.006063461303711</v>
      </c>
      <c r="AB124" s="57">
        <v>21.253932952880859</v>
      </c>
      <c r="AC124" s="57">
        <v>21.909708023071289</v>
      </c>
      <c r="AD124" s="57">
        <v>3.2520627992789208E-2</v>
      </c>
    </row>
    <row r="125" spans="1:30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</row>
    <row r="126" spans="1:30">
      <c r="A126" s="57"/>
      <c r="B126" s="57" t="s">
        <v>796</v>
      </c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</row>
    <row r="127" spans="1:30">
      <c r="A127" s="57" t="s">
        <v>233</v>
      </c>
      <c r="B127" s="57" t="s">
        <v>3</v>
      </c>
      <c r="C127" s="57">
        <v>23.109310150146481</v>
      </c>
      <c r="D127" s="57">
        <v>22.414522171020511</v>
      </c>
      <c r="E127" s="57">
        <v>23.329109191894531</v>
      </c>
      <c r="F127" s="57">
        <v>23.51107025146484</v>
      </c>
      <c r="G127" s="57">
        <v>23.977323532104489</v>
      </c>
      <c r="H127" s="57">
        <v>24.627170562744141</v>
      </c>
      <c r="I127" s="57">
        <v>25.63596153259277</v>
      </c>
      <c r="J127" s="57">
        <v>26.684417724609379</v>
      </c>
      <c r="K127" s="57">
        <v>28.11311149597168</v>
      </c>
      <c r="L127" s="57">
        <v>29.879646301269531</v>
      </c>
      <c r="M127" s="57">
        <v>31.479326248168949</v>
      </c>
      <c r="N127" s="57">
        <v>32.720077514648438</v>
      </c>
      <c r="O127" s="57">
        <v>33.780651092529297</v>
      </c>
      <c r="P127" s="57">
        <v>34.709140777587891</v>
      </c>
      <c r="Q127" s="57">
        <v>35.465167999267578</v>
      </c>
      <c r="R127" s="57">
        <v>36.191726684570313</v>
      </c>
      <c r="S127" s="57">
        <v>37.046371459960938</v>
      </c>
      <c r="T127" s="57">
        <v>38.129978179931641</v>
      </c>
      <c r="U127" s="57">
        <v>39.213115692138672</v>
      </c>
      <c r="V127" s="57">
        <v>40.531871795654297</v>
      </c>
      <c r="W127" s="57">
        <v>42.060836791992188</v>
      </c>
      <c r="X127" s="57">
        <v>43.298595428466797</v>
      </c>
      <c r="Y127" s="57">
        <v>44.507221221923828</v>
      </c>
      <c r="Z127" s="57">
        <v>45.578304290771477</v>
      </c>
      <c r="AA127" s="57">
        <v>46.7230224609375</v>
      </c>
      <c r="AB127" s="57">
        <v>48.164901733398438</v>
      </c>
      <c r="AC127" s="57">
        <v>50.125560760498047</v>
      </c>
      <c r="AD127" s="57">
        <v>3.0228473052740901E-2</v>
      </c>
    </row>
    <row r="128" spans="1:30">
      <c r="A128" s="57" t="s">
        <v>232</v>
      </c>
      <c r="B128" s="57" t="s">
        <v>14</v>
      </c>
      <c r="C128" s="57">
        <v>28.823728561401371</v>
      </c>
      <c r="D128" s="57">
        <v>29.528928756713871</v>
      </c>
      <c r="E128" s="57">
        <v>31.36250114440918</v>
      </c>
      <c r="F128" s="57">
        <v>31.520689010620121</v>
      </c>
      <c r="G128" s="57">
        <v>31.56087684631348</v>
      </c>
      <c r="H128" s="57">
        <v>31.091464996337891</v>
      </c>
      <c r="I128" s="57">
        <v>31.677883148193359</v>
      </c>
      <c r="J128" s="57">
        <v>32.462654113769531</v>
      </c>
      <c r="K128" s="57">
        <v>32.887004852294922</v>
      </c>
      <c r="L128" s="57">
        <v>33.282157897949219</v>
      </c>
      <c r="M128" s="57">
        <v>33.961296081542969</v>
      </c>
      <c r="N128" s="57">
        <v>34.411186218261719</v>
      </c>
      <c r="O128" s="57">
        <v>35.304824829101563</v>
      </c>
      <c r="P128" s="57">
        <v>35.816043853759773</v>
      </c>
      <c r="Q128" s="57">
        <v>36.07196044921875</v>
      </c>
      <c r="R128" s="57">
        <v>36.66180419921875</v>
      </c>
      <c r="S128" s="57">
        <v>37.037910461425781</v>
      </c>
      <c r="T128" s="57">
        <v>37.390468597412109</v>
      </c>
      <c r="U128" s="57">
        <v>37.650630950927727</v>
      </c>
      <c r="V128" s="57">
        <v>38.484287261962891</v>
      </c>
      <c r="W128" s="57">
        <v>37.357738494873047</v>
      </c>
      <c r="X128" s="57">
        <v>37.673004150390618</v>
      </c>
      <c r="Y128" s="57">
        <v>38.832992553710938</v>
      </c>
      <c r="Z128" s="57">
        <v>39.919425964355469</v>
      </c>
      <c r="AA128" s="57">
        <v>40.931694030761719</v>
      </c>
      <c r="AB128" s="57">
        <v>42.123844146728523</v>
      </c>
      <c r="AC128" s="57">
        <v>43.591472625732422</v>
      </c>
      <c r="AD128" s="57">
        <v>1.603733926783368E-2</v>
      </c>
    </row>
    <row r="129" spans="1:30">
      <c r="A129" s="57" t="s">
        <v>231</v>
      </c>
      <c r="B129" s="57" t="s">
        <v>15</v>
      </c>
      <c r="C129" s="57">
        <v>28.6842155456543</v>
      </c>
      <c r="D129" s="57">
        <v>27.681436538696289</v>
      </c>
      <c r="E129" s="57">
        <v>26.491451263427731</v>
      </c>
      <c r="F129" s="57">
        <v>26.41129112243652</v>
      </c>
      <c r="G129" s="57">
        <v>26.62017822265625</v>
      </c>
      <c r="H129" s="57">
        <v>26.776727676391602</v>
      </c>
      <c r="I129" s="57">
        <v>27.309568405151371</v>
      </c>
      <c r="J129" s="57">
        <v>27.884841918945309</v>
      </c>
      <c r="K129" s="57">
        <v>28.271720886230469</v>
      </c>
      <c r="L129" s="57">
        <v>28.722332000732418</v>
      </c>
      <c r="M129" s="57">
        <v>29.29776573181152</v>
      </c>
      <c r="N129" s="57">
        <v>29.68602180480957</v>
      </c>
      <c r="O129" s="57">
        <v>30.464237213134769</v>
      </c>
      <c r="P129" s="57">
        <v>30.909917831420898</v>
      </c>
      <c r="Q129" s="57">
        <v>31.14383697509766</v>
      </c>
      <c r="R129" s="57">
        <v>31.616603851318359</v>
      </c>
      <c r="S129" s="57">
        <v>31.926437377929691</v>
      </c>
      <c r="T129" s="57">
        <v>32.242401123046882</v>
      </c>
      <c r="U129" s="57">
        <v>32.465259552001953</v>
      </c>
      <c r="V129" s="57">
        <v>33.212322235107422</v>
      </c>
      <c r="W129" s="57">
        <v>32.26031494140625</v>
      </c>
      <c r="X129" s="57">
        <v>32.543758392333977</v>
      </c>
      <c r="Y129" s="57">
        <v>33.547531127929688</v>
      </c>
      <c r="Z129" s="57">
        <v>34.486042022705078</v>
      </c>
      <c r="AA129" s="57">
        <v>35.349338531494141</v>
      </c>
      <c r="AB129" s="57">
        <v>36.365566253662109</v>
      </c>
      <c r="AC129" s="57">
        <v>37.613399505615227</v>
      </c>
      <c r="AD129" s="57">
        <v>1.047810588365072E-2</v>
      </c>
    </row>
    <row r="130" spans="1:30">
      <c r="A130" s="57" t="s">
        <v>230</v>
      </c>
      <c r="B130" s="57" t="s">
        <v>16</v>
      </c>
      <c r="C130" s="57">
        <v>17.638923645019531</v>
      </c>
      <c r="D130" s="57">
        <v>16.730842590332031</v>
      </c>
      <c r="E130" s="57">
        <v>16.80869293212891</v>
      </c>
      <c r="F130" s="57">
        <v>17.49039268493652</v>
      </c>
      <c r="G130" s="57">
        <v>18.456747055053711</v>
      </c>
      <c r="H130" s="57">
        <v>19.450321197509769</v>
      </c>
      <c r="I130" s="57">
        <v>20.549154281616211</v>
      </c>
      <c r="J130" s="57">
        <v>21.108610153198239</v>
      </c>
      <c r="K130" s="57">
        <v>21.421352386474609</v>
      </c>
      <c r="L130" s="57">
        <v>22.269149780273441</v>
      </c>
      <c r="M130" s="57">
        <v>22.921453475952148</v>
      </c>
      <c r="N130" s="57">
        <v>23.680696487426761</v>
      </c>
      <c r="O130" s="57">
        <v>24.265625</v>
      </c>
      <c r="P130" s="57">
        <v>25.095046997070309</v>
      </c>
      <c r="Q130" s="57">
        <v>25.913125991821289</v>
      </c>
      <c r="R130" s="57">
        <v>26.590034484863281</v>
      </c>
      <c r="S130" s="57">
        <v>27.377470016479489</v>
      </c>
      <c r="T130" s="57">
        <v>28.422378540039059</v>
      </c>
      <c r="U130" s="57">
        <v>29.418960571289059</v>
      </c>
      <c r="V130" s="57">
        <v>30.607809066772461</v>
      </c>
      <c r="W130" s="57">
        <v>32.390098571777337</v>
      </c>
      <c r="X130" s="57">
        <v>33.059135437011719</v>
      </c>
      <c r="Y130" s="57">
        <v>33.981655120849609</v>
      </c>
      <c r="Z130" s="57">
        <v>34.762340545654297</v>
      </c>
      <c r="AA130" s="57">
        <v>35.556072235107422</v>
      </c>
      <c r="AB130" s="57">
        <v>36.506385803222663</v>
      </c>
      <c r="AC130" s="57">
        <v>38.042903900146477</v>
      </c>
      <c r="AD130" s="57">
        <v>3.0003077473915951E-2</v>
      </c>
    </row>
    <row r="131" spans="1:30">
      <c r="A131" s="57" t="s">
        <v>229</v>
      </c>
      <c r="B131" s="57" t="s">
        <v>4</v>
      </c>
      <c r="C131" s="57">
        <v>27.012424468994141</v>
      </c>
      <c r="D131" s="57">
        <v>25.884561538696289</v>
      </c>
      <c r="E131" s="57">
        <v>25.62696647644043</v>
      </c>
      <c r="F131" s="57">
        <v>26.000551223754879</v>
      </c>
      <c r="G131" s="57">
        <v>26.66472053527832</v>
      </c>
      <c r="H131" s="57">
        <v>27.356111526489261</v>
      </c>
      <c r="I131" s="57">
        <v>28.127670288085941</v>
      </c>
      <c r="J131" s="57">
        <v>28.746927261352539</v>
      </c>
      <c r="K131" s="57">
        <v>29.207920074462891</v>
      </c>
      <c r="L131" s="57">
        <v>30.22121620178223</v>
      </c>
      <c r="M131" s="57">
        <v>31.016763687133789</v>
      </c>
      <c r="N131" s="57">
        <v>31.977592468261719</v>
      </c>
      <c r="O131" s="57">
        <v>32.786361694335938</v>
      </c>
      <c r="P131" s="57">
        <v>33.797710418701172</v>
      </c>
      <c r="Q131" s="57">
        <v>34.601337432861328</v>
      </c>
      <c r="R131" s="57">
        <v>35.455051422119141</v>
      </c>
      <c r="S131" s="57">
        <v>36.436882019042969</v>
      </c>
      <c r="T131" s="57">
        <v>37.581371307373047</v>
      </c>
      <c r="U131" s="57">
        <v>38.725025177001953</v>
      </c>
      <c r="V131" s="57">
        <v>40.006999969482422</v>
      </c>
      <c r="W131" s="57">
        <v>41.861465454101563</v>
      </c>
      <c r="X131" s="57">
        <v>42.642971038818359</v>
      </c>
      <c r="Y131" s="57">
        <v>43.715824127197273</v>
      </c>
      <c r="Z131" s="57">
        <v>44.622470855712891</v>
      </c>
      <c r="AA131" s="57">
        <v>45.611152648925781</v>
      </c>
      <c r="AB131" s="57">
        <v>46.681785583496087</v>
      </c>
      <c r="AC131" s="57">
        <v>48.320259094238281</v>
      </c>
      <c r="AD131" s="57">
        <v>2.261948837438554E-2</v>
      </c>
    </row>
    <row r="132" spans="1:30">
      <c r="A132" s="57" t="s">
        <v>228</v>
      </c>
      <c r="B132" s="57" t="s">
        <v>9</v>
      </c>
      <c r="C132" s="57">
        <v>13.2916145324707</v>
      </c>
      <c r="D132" s="57">
        <v>11.998288154602051</v>
      </c>
      <c r="E132" s="57">
        <v>12.97267913818359</v>
      </c>
      <c r="F132" s="57">
        <v>13.251228332519529</v>
      </c>
      <c r="G132" s="57">
        <v>13.57779598236084</v>
      </c>
      <c r="H132" s="57">
        <v>13.95367908477783</v>
      </c>
      <c r="I132" s="57">
        <v>14.375882148742679</v>
      </c>
      <c r="J132" s="57">
        <v>14.75518131256104</v>
      </c>
      <c r="K132" s="57">
        <v>15.01113891601562</v>
      </c>
      <c r="L132" s="57">
        <v>15.57924270629883</v>
      </c>
      <c r="M132" s="57">
        <v>16.033218383789059</v>
      </c>
      <c r="N132" s="57">
        <v>16.53946495056152</v>
      </c>
      <c r="O132" s="57">
        <v>16.946718215942379</v>
      </c>
      <c r="P132" s="57">
        <v>17.409360885620121</v>
      </c>
      <c r="Q132" s="57">
        <v>17.89128303527832</v>
      </c>
      <c r="R132" s="57">
        <v>18.285371780395511</v>
      </c>
      <c r="S132" s="57">
        <v>18.77421951293945</v>
      </c>
      <c r="T132" s="57">
        <v>19.293474197387699</v>
      </c>
      <c r="U132" s="57">
        <v>19.82427978515625</v>
      </c>
      <c r="V132" s="57">
        <v>20.376918792724609</v>
      </c>
      <c r="W132" s="57">
        <v>20.835226058959961</v>
      </c>
      <c r="X132" s="57">
        <v>20.987272262573239</v>
      </c>
      <c r="Y132" s="57">
        <v>21.830574035644531</v>
      </c>
      <c r="Z132" s="57">
        <v>22.29217529296875</v>
      </c>
      <c r="AA132" s="57">
        <v>22.82974815368652</v>
      </c>
      <c r="AB132" s="57">
        <v>23.50050163269043</v>
      </c>
      <c r="AC132" s="57">
        <v>24.800373077392582</v>
      </c>
      <c r="AD132" s="57">
        <v>2.427949775432436E-2</v>
      </c>
    </row>
    <row r="133" spans="1:30">
      <c r="A133" s="57" t="s">
        <v>227</v>
      </c>
      <c r="B133" s="57" t="s">
        <v>5</v>
      </c>
      <c r="C133" s="57">
        <v>5.3580646514892578</v>
      </c>
      <c r="D133" s="57">
        <v>5.7223148345947266</v>
      </c>
      <c r="E133" s="57">
        <v>5.8149704933166504</v>
      </c>
      <c r="F133" s="57">
        <v>5.7286577224731454</v>
      </c>
      <c r="G133" s="57">
        <v>5.8921055793762207</v>
      </c>
      <c r="H133" s="57">
        <v>6.1281452178955078</v>
      </c>
      <c r="I133" s="57">
        <v>6.4327425956726074</v>
      </c>
      <c r="J133" s="57">
        <v>6.7201013565063477</v>
      </c>
      <c r="K133" s="57">
        <v>7.2553348541259766</v>
      </c>
      <c r="L133" s="57">
        <v>7.8290772438049316</v>
      </c>
      <c r="M133" s="57">
        <v>8.2975311279296875</v>
      </c>
      <c r="N133" s="57">
        <v>8.6270065307617188</v>
      </c>
      <c r="O133" s="57">
        <v>8.8335552215576172</v>
      </c>
      <c r="P133" s="57">
        <v>9.0423564910888672</v>
      </c>
      <c r="Q133" s="57">
        <v>9.1978054046630859</v>
      </c>
      <c r="R133" s="57">
        <v>9.3466300964355469</v>
      </c>
      <c r="S133" s="57">
        <v>9.5685081481933594</v>
      </c>
      <c r="T133" s="57">
        <v>9.8578624725341797</v>
      </c>
      <c r="U133" s="57">
        <v>10.14702224731445</v>
      </c>
      <c r="V133" s="57">
        <v>10.456808090209959</v>
      </c>
      <c r="W133" s="57">
        <v>10.75355815887451</v>
      </c>
      <c r="X133" s="57">
        <v>11.05458450317383</v>
      </c>
      <c r="Y133" s="57">
        <v>11.367795944213871</v>
      </c>
      <c r="Z133" s="57">
        <v>11.621665000915529</v>
      </c>
      <c r="AA133" s="57">
        <v>11.89219856262207</v>
      </c>
      <c r="AB133" s="57">
        <v>12.24748420715332</v>
      </c>
      <c r="AC133" s="57">
        <v>12.641951560974119</v>
      </c>
      <c r="AD133" s="57">
        <v>3.3567153105485532E-2</v>
      </c>
    </row>
    <row r="134" spans="1:30">
      <c r="A134" s="57" t="s">
        <v>226</v>
      </c>
      <c r="B134" s="57" t="s">
        <v>11</v>
      </c>
      <c r="C134" s="57">
        <v>7.7677545547485352</v>
      </c>
      <c r="D134" s="57">
        <v>7.7962431907653809</v>
      </c>
      <c r="E134" s="57">
        <v>7.8714394569396973</v>
      </c>
      <c r="F134" s="57">
        <v>7.9715695381164551</v>
      </c>
      <c r="G134" s="57">
        <v>8.08563232421875</v>
      </c>
      <c r="H134" s="57">
        <v>8.2210683822631836</v>
      </c>
      <c r="I134" s="57">
        <v>8.3729143142700195</v>
      </c>
      <c r="J134" s="57">
        <v>8.5523052215576172</v>
      </c>
      <c r="K134" s="57">
        <v>8.760009765625</v>
      </c>
      <c r="L134" s="57">
        <v>8.9517278671264648</v>
      </c>
      <c r="M134" s="57">
        <v>9.1062164306640625</v>
      </c>
      <c r="N134" s="57">
        <v>9.3269748687744141</v>
      </c>
      <c r="O134" s="57">
        <v>9.5201587677001953</v>
      </c>
      <c r="P134" s="57">
        <v>9.7152128219604492</v>
      </c>
      <c r="Q134" s="57">
        <v>9.9198818206787109</v>
      </c>
      <c r="R134" s="57">
        <v>10.09860134124756</v>
      </c>
      <c r="S134" s="57">
        <v>10.30752468109131</v>
      </c>
      <c r="T134" s="57">
        <v>10.48629665374756</v>
      </c>
      <c r="U134" s="57">
        <v>10.704110145568849</v>
      </c>
      <c r="V134" s="57">
        <v>10.92729473114014</v>
      </c>
      <c r="W134" s="57">
        <v>11.176040649414061</v>
      </c>
      <c r="X134" s="57">
        <v>11.445535659790041</v>
      </c>
      <c r="Y134" s="57">
        <v>11.69477653503418</v>
      </c>
      <c r="Z134" s="57">
        <v>11.951789855957029</v>
      </c>
      <c r="AA134" s="57">
        <v>12.22181224822998</v>
      </c>
      <c r="AB134" s="57">
        <v>12.514791488647459</v>
      </c>
      <c r="AC134" s="57">
        <v>12.798068046569821</v>
      </c>
      <c r="AD134" s="57">
        <v>1.9389939360973111E-2</v>
      </c>
    </row>
    <row r="135" spans="1:30">
      <c r="A135" s="57" t="s">
        <v>225</v>
      </c>
      <c r="B135" s="57" t="s">
        <v>20</v>
      </c>
      <c r="C135" s="57">
        <v>2.5446467399597168</v>
      </c>
      <c r="D135" s="57">
        <v>2.5414223670959468</v>
      </c>
      <c r="E135" s="57">
        <v>2.5452404022216801</v>
      </c>
      <c r="F135" s="57">
        <v>2.5575168132781978</v>
      </c>
      <c r="G135" s="57">
        <v>2.5101745128631592</v>
      </c>
      <c r="H135" s="57">
        <v>2.5607888698577881</v>
      </c>
      <c r="I135" s="57">
        <v>2.6529016494750981</v>
      </c>
      <c r="J135" s="57">
        <v>2.6853797435760498</v>
      </c>
      <c r="K135" s="57">
        <v>3.031141042709351</v>
      </c>
      <c r="L135" s="57">
        <v>3.0968506336212158</v>
      </c>
      <c r="M135" s="57">
        <v>3.157084703445435</v>
      </c>
      <c r="N135" s="57">
        <v>3.221560001373291</v>
      </c>
      <c r="O135" s="57">
        <v>3.29951000213623</v>
      </c>
      <c r="P135" s="57">
        <v>3.4140338897705078</v>
      </c>
      <c r="Q135" s="57">
        <v>3.5140788555145259</v>
      </c>
      <c r="R135" s="57">
        <v>4.0301132202148438</v>
      </c>
      <c r="S135" s="57">
        <v>4.1106276512145996</v>
      </c>
      <c r="T135" s="57">
        <v>4.186213493347168</v>
      </c>
      <c r="U135" s="57">
        <v>4.2653932571411133</v>
      </c>
      <c r="V135" s="57">
        <v>4.3564348220825204</v>
      </c>
      <c r="W135" s="57">
        <v>4.4596028327941886</v>
      </c>
      <c r="X135" s="57">
        <v>4.5947418212890616</v>
      </c>
      <c r="Y135" s="57">
        <v>5.1014342308044434</v>
      </c>
      <c r="Z135" s="57">
        <v>5.2751903533935547</v>
      </c>
      <c r="AA135" s="57">
        <v>5.3916740417480469</v>
      </c>
      <c r="AB135" s="57">
        <v>5.5323190689086914</v>
      </c>
      <c r="AC135" s="57">
        <v>5.6633014678955078</v>
      </c>
      <c r="AD135" s="57">
        <v>3.1248098542969501E-2</v>
      </c>
    </row>
    <row r="136" spans="1:30">
      <c r="A136" s="57" t="s">
        <v>802</v>
      </c>
      <c r="B136" s="57" t="s">
        <v>339</v>
      </c>
      <c r="C136" s="57">
        <v>9.5735130310058594</v>
      </c>
      <c r="D136" s="57">
        <v>10.98015022277832</v>
      </c>
      <c r="E136" s="57">
        <v>11.222940444946291</v>
      </c>
      <c r="F136" s="57">
        <v>11.57518291473389</v>
      </c>
      <c r="G136" s="57">
        <v>12.32844829559326</v>
      </c>
      <c r="H136" s="57">
        <v>13.2685432434082</v>
      </c>
      <c r="I136" s="57">
        <v>14.34757614135742</v>
      </c>
      <c r="J136" s="57">
        <v>16.142440795898441</v>
      </c>
      <c r="K136" s="57">
        <v>19.418746948242191</v>
      </c>
      <c r="L136" s="57">
        <v>22.671689987182621</v>
      </c>
      <c r="M136" s="57">
        <v>25.497255325317379</v>
      </c>
      <c r="N136" s="57">
        <v>27.864776611328121</v>
      </c>
      <c r="O136" s="57">
        <v>29.821744918823239</v>
      </c>
      <c r="P136" s="57">
        <v>31.660488128662109</v>
      </c>
      <c r="Q136" s="57">
        <v>33.810867309570313</v>
      </c>
      <c r="R136" s="57">
        <v>35.714889526367188</v>
      </c>
      <c r="S136" s="57">
        <v>37.473171234130859</v>
      </c>
      <c r="T136" s="57">
        <v>39.005645751953118</v>
      </c>
      <c r="U136" s="57">
        <v>40.525501251220703</v>
      </c>
      <c r="V136" s="57">
        <v>42.235183715820313</v>
      </c>
      <c r="W136" s="57">
        <v>44.105499267578118</v>
      </c>
      <c r="X136" s="57">
        <v>45.643623352050781</v>
      </c>
      <c r="Y136" s="57">
        <v>47.315780639648438</v>
      </c>
      <c r="Z136" s="57">
        <v>48.825775146484382</v>
      </c>
      <c r="AA136" s="57">
        <v>50.416954040527337</v>
      </c>
      <c r="AB136" s="57">
        <v>51.570449829101563</v>
      </c>
      <c r="AC136" s="57">
        <v>53.229415893554688</v>
      </c>
      <c r="AD136" s="57">
        <v>6.8210732829248055E-2</v>
      </c>
    </row>
    <row r="137" spans="1:30">
      <c r="A137" s="57" t="s">
        <v>224</v>
      </c>
      <c r="B137" s="57" t="s">
        <v>6</v>
      </c>
      <c r="C137" s="57">
        <v>38.098598480224609</v>
      </c>
      <c r="D137" s="57">
        <v>38.098735809326172</v>
      </c>
      <c r="E137" s="57">
        <v>36.198348999023438</v>
      </c>
      <c r="F137" s="57">
        <v>34.870635986328118</v>
      </c>
      <c r="G137" s="57">
        <v>35.342323303222663</v>
      </c>
      <c r="H137" s="57">
        <v>36.371208190917969</v>
      </c>
      <c r="I137" s="57">
        <v>37.562034606933587</v>
      </c>
      <c r="J137" s="57">
        <v>39.025638580322273</v>
      </c>
      <c r="K137" s="57">
        <v>40.473537445068359</v>
      </c>
      <c r="L137" s="57">
        <v>42.268402099609382</v>
      </c>
      <c r="M137" s="57">
        <v>43.500267028808587</v>
      </c>
      <c r="N137" s="57">
        <v>44.21148681640625</v>
      </c>
      <c r="O137" s="57">
        <v>44.706985473632813</v>
      </c>
      <c r="P137" s="57">
        <v>45.282161712646477</v>
      </c>
      <c r="Q137" s="57">
        <v>46.456256866455078</v>
      </c>
      <c r="R137" s="57">
        <v>47.107521057128913</v>
      </c>
      <c r="S137" s="57">
        <v>47.947422027587891</v>
      </c>
      <c r="T137" s="57">
        <v>48.992668151855469</v>
      </c>
      <c r="U137" s="57">
        <v>50.289810180664063</v>
      </c>
      <c r="V137" s="57">
        <v>51.627769470214837</v>
      </c>
      <c r="W137" s="57">
        <v>53.079360961914063</v>
      </c>
      <c r="X137" s="57">
        <v>54.511825561523438</v>
      </c>
      <c r="Y137" s="57">
        <v>56.004535675048828</v>
      </c>
      <c r="Z137" s="57">
        <v>57.434127807617188</v>
      </c>
      <c r="AA137" s="57">
        <v>59.158370971679688</v>
      </c>
      <c r="AB137" s="57">
        <v>60.895233154296882</v>
      </c>
      <c r="AC137" s="57">
        <v>62.765266418457031</v>
      </c>
      <c r="AD137" s="57">
        <v>1.9386459704759051E-2</v>
      </c>
    </row>
    <row r="138" spans="1:30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</row>
    <row r="139" spans="1:30">
      <c r="A139" s="57"/>
      <c r="B139" s="57" t="s">
        <v>21</v>
      </c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</row>
    <row r="140" spans="1:30">
      <c r="A140" s="57"/>
      <c r="B140" s="57" t="s">
        <v>26</v>
      </c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</row>
    <row r="141" spans="1:30">
      <c r="A141" s="57" t="s">
        <v>223</v>
      </c>
      <c r="B141" s="57" t="s">
        <v>2</v>
      </c>
      <c r="C141" s="57">
        <v>321.87130737304688</v>
      </c>
      <c r="D141" s="57">
        <v>322.35409545898438</v>
      </c>
      <c r="E141" s="57">
        <v>317.11441040039063</v>
      </c>
      <c r="F141" s="57">
        <v>312.968017578125</v>
      </c>
      <c r="G141" s="57">
        <v>319.5255126953125</v>
      </c>
      <c r="H141" s="57">
        <v>329.1890869140625</v>
      </c>
      <c r="I141" s="57">
        <v>339.89105224609381</v>
      </c>
      <c r="J141" s="57">
        <v>353.39932250976563</v>
      </c>
      <c r="K141" s="57">
        <v>368.72479248046881</v>
      </c>
      <c r="L141" s="57">
        <v>387.31341552734381</v>
      </c>
      <c r="M141" s="57">
        <v>403.03189086914063</v>
      </c>
      <c r="N141" s="57">
        <v>416.12493896484381</v>
      </c>
      <c r="O141" s="57">
        <v>427.707275390625</v>
      </c>
      <c r="P141" s="57">
        <v>439.7962646484375</v>
      </c>
      <c r="Q141" s="57">
        <v>455.33425903320313</v>
      </c>
      <c r="R141" s="57">
        <v>467.56399536132813</v>
      </c>
      <c r="S141" s="57">
        <v>481.88931274414063</v>
      </c>
      <c r="T141" s="57">
        <v>498.1981201171875</v>
      </c>
      <c r="U141" s="57">
        <v>516.2376708984375</v>
      </c>
      <c r="V141" s="57">
        <v>534.8507080078125</v>
      </c>
      <c r="W141" s="57">
        <v>554.36126708984375</v>
      </c>
      <c r="X141" s="57">
        <v>573.61224365234375</v>
      </c>
      <c r="Y141" s="57">
        <v>593.716796875</v>
      </c>
      <c r="Z141" s="57">
        <v>613.12908935546875</v>
      </c>
      <c r="AA141" s="57">
        <v>634.61383056640625</v>
      </c>
      <c r="AB141" s="57">
        <v>656.8585205078125</v>
      </c>
      <c r="AC141" s="57">
        <v>680.71990966796875</v>
      </c>
      <c r="AD141" s="57">
        <v>2.92266127906653E-2</v>
      </c>
    </row>
    <row r="142" spans="1:30">
      <c r="A142" s="57" t="s">
        <v>222</v>
      </c>
      <c r="B142" s="57" t="s">
        <v>7</v>
      </c>
      <c r="C142" s="57">
        <v>241.12788391113281</v>
      </c>
      <c r="D142" s="57">
        <v>241.9207458496094</v>
      </c>
      <c r="E142" s="57">
        <v>232.79376220703119</v>
      </c>
      <c r="F142" s="57">
        <v>228.6108703613281</v>
      </c>
      <c r="G142" s="57">
        <v>234.53324890136719</v>
      </c>
      <c r="H142" s="57">
        <v>244.9391174316406</v>
      </c>
      <c r="I142" s="57">
        <v>256.45712280273438</v>
      </c>
      <c r="J142" s="57">
        <v>269.82525634765619</v>
      </c>
      <c r="K142" s="57">
        <v>285.0225830078125</v>
      </c>
      <c r="L142" s="57">
        <v>302.81805419921881</v>
      </c>
      <c r="M142" s="57">
        <v>318.19619750976563</v>
      </c>
      <c r="N142" s="57">
        <v>330.90664672851563</v>
      </c>
      <c r="O142" s="57">
        <v>342.49700927734381</v>
      </c>
      <c r="P142" s="57">
        <v>354.46112060546881</v>
      </c>
      <c r="Q142" s="57">
        <v>370.10269165039063</v>
      </c>
      <c r="R142" s="57">
        <v>381.9632568359375</v>
      </c>
      <c r="S142" s="57">
        <v>395.83071899414063</v>
      </c>
      <c r="T142" s="57">
        <v>411.78280639648438</v>
      </c>
      <c r="U142" s="57">
        <v>429.42245483398438</v>
      </c>
      <c r="V142" s="57">
        <v>447.8934326171875</v>
      </c>
      <c r="W142" s="57">
        <v>466.49432373046881</v>
      </c>
      <c r="X142" s="57">
        <v>485.67340087890619</v>
      </c>
      <c r="Y142" s="57">
        <v>506.152587890625</v>
      </c>
      <c r="Z142" s="57">
        <v>525.80535888671875</v>
      </c>
      <c r="AA142" s="57">
        <v>548.46331787109375</v>
      </c>
      <c r="AB142" s="57">
        <v>572.14532470703125</v>
      </c>
      <c r="AC142" s="57">
        <v>597.61907958984375</v>
      </c>
      <c r="AD142" s="57">
        <v>3.5525158206461523E-2</v>
      </c>
    </row>
    <row r="143" spans="1:30">
      <c r="A143" s="55" t="s">
        <v>221</v>
      </c>
      <c r="B143" s="55" t="s">
        <v>8</v>
      </c>
      <c r="C143" s="55">
        <v>225.60749816894531</v>
      </c>
      <c r="D143" s="55">
        <v>233.3477478027344</v>
      </c>
      <c r="E143" s="55">
        <v>232.63331604003909</v>
      </c>
      <c r="F143" s="55">
        <v>230.54548645019531</v>
      </c>
      <c r="G143" s="55">
        <v>236.4895324707031</v>
      </c>
      <c r="H143" s="55">
        <v>245.96961975097659</v>
      </c>
      <c r="I143" s="55">
        <v>258.84860229492188</v>
      </c>
      <c r="J143" s="55">
        <v>272.72555541992188</v>
      </c>
      <c r="K143" s="55">
        <v>292.15960693359381</v>
      </c>
      <c r="L143" s="55">
        <v>313.48849487304688</v>
      </c>
      <c r="M143" s="55">
        <v>331.33261108398438</v>
      </c>
      <c r="N143" s="55">
        <v>344.58126831054688</v>
      </c>
      <c r="O143" s="55">
        <v>355.25546264648438</v>
      </c>
      <c r="P143" s="55">
        <v>365.63192749023438</v>
      </c>
      <c r="Q143" s="55">
        <v>376.780517578125</v>
      </c>
      <c r="R143" s="55">
        <v>387.67849731445313</v>
      </c>
      <c r="S143" s="55">
        <v>401.7061767578125</v>
      </c>
      <c r="T143" s="55">
        <v>418.009765625</v>
      </c>
      <c r="U143" s="55">
        <v>435.43841552734381</v>
      </c>
      <c r="V143" s="55">
        <v>452.73104858398438</v>
      </c>
      <c r="W143" s="55">
        <v>472.0013427734375</v>
      </c>
      <c r="X143" s="55">
        <v>488.77108764648438</v>
      </c>
      <c r="Y143" s="55">
        <v>507.063232421875</v>
      </c>
      <c r="Z143" s="55">
        <v>525.0460205078125</v>
      </c>
      <c r="AA143" s="55">
        <v>543.44293212890625</v>
      </c>
      <c r="AB143" s="55">
        <v>565.82891845703125</v>
      </c>
      <c r="AC143" s="55">
        <v>592.634765625</v>
      </c>
      <c r="AD143" s="55">
        <v>3.784395803972429E-2</v>
      </c>
    </row>
    <row r="144" spans="1:30">
      <c r="A144" s="55" t="s">
        <v>220</v>
      </c>
      <c r="B144" s="55" t="s">
        <v>13</v>
      </c>
      <c r="C144" s="55">
        <v>714.84161376953125</v>
      </c>
      <c r="D144" s="55">
        <v>690.20098876953125</v>
      </c>
      <c r="E144" s="55">
        <v>668.44512939453125</v>
      </c>
      <c r="F144" s="55">
        <v>667.2337646484375</v>
      </c>
      <c r="G144" s="55">
        <v>671.56817626953125</v>
      </c>
      <c r="H144" s="55">
        <v>673.5794677734375</v>
      </c>
      <c r="I144" s="55">
        <v>678.96734619140625</v>
      </c>
      <c r="J144" s="55">
        <v>679.87359619140625</v>
      </c>
      <c r="K144" s="55">
        <v>671.3717041015625</v>
      </c>
      <c r="L144" s="55">
        <v>668.9124755859375</v>
      </c>
      <c r="M144" s="55">
        <v>666.540283203125</v>
      </c>
      <c r="N144" s="55">
        <v>662.9251708984375</v>
      </c>
      <c r="O144" s="55">
        <v>661.86431884765625</v>
      </c>
      <c r="P144" s="55">
        <v>658.93695068359375</v>
      </c>
      <c r="Q144" s="55">
        <v>653.432861328125</v>
      </c>
      <c r="R144" s="55">
        <v>650.7550048828125</v>
      </c>
      <c r="S144" s="55">
        <v>649.47705078125</v>
      </c>
      <c r="T144" s="55">
        <v>650.61297607421875</v>
      </c>
      <c r="U144" s="55">
        <v>651.2501220703125</v>
      </c>
      <c r="V144" s="55">
        <v>660.5115966796875</v>
      </c>
      <c r="W144" s="55">
        <v>659.09771728515625</v>
      </c>
      <c r="X144" s="55">
        <v>661.501708984375</v>
      </c>
      <c r="Y144" s="55">
        <v>674.03668212890625</v>
      </c>
      <c r="Z144" s="55">
        <v>685.9442138671875</v>
      </c>
      <c r="AA144" s="55">
        <v>696.39080810546875</v>
      </c>
      <c r="AB144" s="55">
        <v>711.4989013671875</v>
      </c>
      <c r="AC144" s="55">
        <v>734.99072265625</v>
      </c>
      <c r="AD144" s="55">
        <v>1.0696823927547341E-3</v>
      </c>
    </row>
    <row r="145" spans="1:30">
      <c r="A145" s="55" t="s">
        <v>219</v>
      </c>
      <c r="B145" s="55" t="s">
        <v>22</v>
      </c>
      <c r="C145" s="55">
        <v>1503.4482421875</v>
      </c>
      <c r="D145" s="55">
        <v>1487.823608398438</v>
      </c>
      <c r="E145" s="55">
        <v>1450.986572265625</v>
      </c>
      <c r="F145" s="55">
        <v>1439.358154296875</v>
      </c>
      <c r="G145" s="55">
        <v>1462.116455078125</v>
      </c>
      <c r="H145" s="55">
        <v>1493.677368164062</v>
      </c>
      <c r="I145" s="55">
        <v>1534.164306640625</v>
      </c>
      <c r="J145" s="55">
        <v>1575.823852539062</v>
      </c>
      <c r="K145" s="55">
        <v>1617.27880859375</v>
      </c>
      <c r="L145" s="55">
        <v>1672.532348632812</v>
      </c>
      <c r="M145" s="55">
        <v>1719.100830078125</v>
      </c>
      <c r="N145" s="55">
        <v>1754.5380859375</v>
      </c>
      <c r="O145" s="55">
        <v>1787.323974609375</v>
      </c>
      <c r="P145" s="55">
        <v>1818.826293945312</v>
      </c>
      <c r="Q145" s="55">
        <v>1855.650268554688</v>
      </c>
      <c r="R145" s="55">
        <v>1887.960693359375</v>
      </c>
      <c r="S145" s="55">
        <v>1928.903198242188</v>
      </c>
      <c r="T145" s="55">
        <v>1978.603637695312</v>
      </c>
      <c r="U145" s="55">
        <v>2032.3486328125</v>
      </c>
      <c r="V145" s="55">
        <v>2095.98681640625</v>
      </c>
      <c r="W145" s="55">
        <v>2151.95458984375</v>
      </c>
      <c r="X145" s="55">
        <v>2209.558349609375</v>
      </c>
      <c r="Y145" s="55">
        <v>2280.96923828125</v>
      </c>
      <c r="Z145" s="55">
        <v>2349.9248046875</v>
      </c>
      <c r="AA145" s="55">
        <v>2422.910888671875</v>
      </c>
      <c r="AB145" s="55">
        <v>2506.331787109375</v>
      </c>
      <c r="AC145" s="55">
        <v>2605.964599609375</v>
      </c>
      <c r="AD145" s="55">
        <v>2.1380808877145219E-2</v>
      </c>
    </row>
    <row r="146" spans="1:30">
      <c r="A146" s="55" t="s">
        <v>218</v>
      </c>
      <c r="B146" s="55" t="s">
        <v>23</v>
      </c>
      <c r="C146" s="55">
        <v>0.10787533223629001</v>
      </c>
      <c r="D146" s="55">
        <v>0.1024007722735405</v>
      </c>
      <c r="E146" s="55">
        <v>9.7017586231231689E-2</v>
      </c>
      <c r="F146" s="55">
        <v>9.1324329376220703E-2</v>
      </c>
      <c r="G146" s="55">
        <v>8.8726356625556946E-2</v>
      </c>
      <c r="H146" s="55">
        <v>9.0596310794353485E-2</v>
      </c>
      <c r="I146" s="55">
        <v>8.7499640882015228E-2</v>
      </c>
      <c r="J146" s="55">
        <v>8.2829974591732025E-2</v>
      </c>
      <c r="K146" s="55">
        <v>7.811080664396286E-2</v>
      </c>
      <c r="L146" s="55">
        <v>7.4113763868808746E-2</v>
      </c>
      <c r="M146" s="55">
        <v>7.1632079780101776E-2</v>
      </c>
      <c r="N146" s="55">
        <v>6.8283699452877045E-2</v>
      </c>
      <c r="O146" s="55">
        <v>6.5614216029644012E-2</v>
      </c>
      <c r="P146" s="55">
        <v>6.319253146648407E-2</v>
      </c>
      <c r="Q146" s="55">
        <v>6.0098551213741302E-2</v>
      </c>
      <c r="R146" s="55">
        <v>5.8325398713350303E-2</v>
      </c>
      <c r="S146" s="55">
        <v>5.7591617107391357E-2</v>
      </c>
      <c r="T146" s="55">
        <v>5.690447986125946E-2</v>
      </c>
      <c r="U146" s="55">
        <v>5.6270625442266457E-2</v>
      </c>
      <c r="V146" s="55">
        <v>5.6958068162202842E-2</v>
      </c>
      <c r="W146" s="55">
        <v>5.6098595261573792E-2</v>
      </c>
      <c r="X146" s="55">
        <v>5.5107839405536652E-2</v>
      </c>
      <c r="Y146" s="55">
        <v>5.6670509278774261E-2</v>
      </c>
      <c r="Z146" s="55">
        <v>5.9576146304607391E-2</v>
      </c>
      <c r="AA146" s="55">
        <v>6.0896165668964393E-2</v>
      </c>
      <c r="AB146" s="55">
        <v>6.2701180577278137E-2</v>
      </c>
      <c r="AC146" s="55">
        <v>6.4535900950431824E-2</v>
      </c>
      <c r="AD146" s="55">
        <v>-1.956584550647622E-2</v>
      </c>
    </row>
    <row r="147" spans="1:30">
      <c r="A147" s="60" t="s">
        <v>217</v>
      </c>
      <c r="B147" s="60" t="s">
        <v>24</v>
      </c>
      <c r="C147" s="60">
        <v>1503.55615234375</v>
      </c>
      <c r="D147" s="60">
        <v>1487.926025390625</v>
      </c>
      <c r="E147" s="60">
        <v>1451.083740234375</v>
      </c>
      <c r="F147" s="60">
        <v>1439.449462890625</v>
      </c>
      <c r="G147" s="60">
        <v>1462.205078125</v>
      </c>
      <c r="H147" s="60">
        <v>1493.767944335938</v>
      </c>
      <c r="I147" s="60">
        <v>1534.251831054688</v>
      </c>
      <c r="J147" s="60">
        <v>1575.906616210938</v>
      </c>
      <c r="K147" s="60">
        <v>1617.35693359375</v>
      </c>
      <c r="L147" s="60">
        <v>1672.6064453125</v>
      </c>
      <c r="M147" s="60">
        <v>1719.172607421875</v>
      </c>
      <c r="N147" s="60">
        <v>1754.606323242188</v>
      </c>
      <c r="O147" s="60">
        <v>1787.389526367188</v>
      </c>
      <c r="P147" s="60">
        <v>1818.889282226562</v>
      </c>
      <c r="Q147" s="60">
        <v>1855.710327148438</v>
      </c>
      <c r="R147" s="60">
        <v>1888.019165039062</v>
      </c>
      <c r="S147" s="60">
        <v>1928.960693359375</v>
      </c>
      <c r="T147" s="60">
        <v>1978.660522460938</v>
      </c>
      <c r="U147" s="60">
        <v>2032.404907226562</v>
      </c>
      <c r="V147" s="60">
        <v>2096.043701171875</v>
      </c>
      <c r="W147" s="60">
        <v>2152.010986328125</v>
      </c>
      <c r="X147" s="60">
        <v>2209.613525390625</v>
      </c>
      <c r="Y147" s="60">
        <v>2281.02587890625</v>
      </c>
      <c r="Z147" s="60">
        <v>2349.984375</v>
      </c>
      <c r="AA147" s="60">
        <v>2422.9716796875</v>
      </c>
      <c r="AB147" s="60">
        <v>2506.394287109375</v>
      </c>
      <c r="AC147" s="60">
        <v>2606.02880859375</v>
      </c>
      <c r="AD147" s="60">
        <v>2.1378957288484161E-2</v>
      </c>
    </row>
    <row r="148" spans="1:30"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</row>
    <row r="149" spans="1:30" ht="15.75" thickBot="1"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</row>
    <row r="150" spans="1:30" ht="15.75" thickTop="1">
      <c r="B150" s="57" t="s">
        <v>803</v>
      </c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</row>
    <row r="151" spans="1:30">
      <c r="B151" s="57" t="s">
        <v>804</v>
      </c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</row>
    <row r="152" spans="1:30">
      <c r="B152" s="57" t="s">
        <v>727</v>
      </c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</row>
    <row r="153" spans="1:30">
      <c r="B153" s="57" t="s">
        <v>471</v>
      </c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</row>
    <row r="154" spans="1:30">
      <c r="B154" s="57" t="s">
        <v>728</v>
      </c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</row>
    <row r="155" spans="1:30">
      <c r="B155" s="57" t="s">
        <v>805</v>
      </c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</row>
    <row r="156" spans="1:30">
      <c r="B156" s="57" t="s">
        <v>806</v>
      </c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</row>
    <row r="157" spans="1:30">
      <c r="B157" s="57" t="s">
        <v>807</v>
      </c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</row>
    <row r="158" spans="1:30">
      <c r="B158" s="57" t="s">
        <v>808</v>
      </c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</row>
    <row r="159" spans="1:30">
      <c r="B159" s="57" t="s">
        <v>809</v>
      </c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</row>
    <row r="160" spans="1:30">
      <c r="B160" s="57" t="s">
        <v>343</v>
      </c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</row>
    <row r="161" spans="2:30">
      <c r="B161" s="57" t="s">
        <v>810</v>
      </c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</row>
    <row r="162" spans="2:30">
      <c r="B162" s="57" t="s">
        <v>811</v>
      </c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</row>
    <row r="163" spans="2:30">
      <c r="B163" s="57" t="s">
        <v>812</v>
      </c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</row>
    <row r="164" spans="2:30">
      <c r="B164" s="57" t="s">
        <v>813</v>
      </c>
    </row>
    <row r="165" spans="2:30">
      <c r="B165" s="57" t="s">
        <v>814</v>
      </c>
    </row>
  </sheetData>
  <conditionalFormatting sqref="B13:AD13">
    <cfRule type="notContainsBlanks" dxfId="27" priority="5">
      <formula>LEN(TRIM(B13))&gt;0</formula>
    </cfRule>
  </conditionalFormatting>
  <conditionalFormatting sqref="AD4">
    <cfRule type="notContainsBlanks" dxfId="26" priority="1">
      <formula>LEN(TRIM(AD4))&gt;0</formula>
    </cfRule>
  </conditionalFormatting>
  <conditionalFormatting sqref="AD5:AD9">
    <cfRule type="notContainsBlanks" dxfId="25" priority="2">
      <formula>LEN(TRIM(AD5))&gt;0</formula>
    </cfRule>
  </conditionalFormatting>
  <conditionalFormatting sqref="AD10">
    <cfRule type="notContainsBlanks" dxfId="24" priority="3">
      <formula>LEN(TRIM(AD10))&gt;0</formula>
    </cfRule>
  </conditionalFormatting>
  <conditionalFormatting sqref="AD11:AD12">
    <cfRule type="notContainsBlanks" dxfId="23" priority="4">
      <formula>LEN(TRIM(AD11))&gt;0</formula>
    </cfRule>
  </conditionalFormatting>
  <conditionalFormatting sqref="AD13">
    <cfRule type="notContainsBlanks" dxfId="22" priority="6">
      <formula>LEN(TRIM(AD13))&gt;0</formula>
    </cfRule>
  </conditionalFormatting>
  <conditionalFormatting sqref="AD14">
    <cfRule type="notContainsBlanks" dxfId="21" priority="7">
      <formula>LEN(TRIM(AD14))&gt;0</formula>
    </cfRule>
  </conditionalFormatting>
  <conditionalFormatting sqref="AD15">
    <cfRule type="notContainsBlanks" dxfId="20" priority="8">
      <formula>LEN(TRIM(AD15))&gt;0</formula>
    </cfRule>
  </conditionalFormatting>
  <conditionalFormatting sqref="AD16:AD20">
    <cfRule type="notContainsBlanks" dxfId="19" priority="9">
      <formula>LEN(TRIM(AD16))&gt;0</formula>
    </cfRule>
  </conditionalFormatting>
  <conditionalFormatting sqref="AD21">
    <cfRule type="notContainsBlanks" dxfId="18" priority="10">
      <formula>LEN(TRIM(AD21))&gt;0</formula>
    </cfRule>
  </conditionalFormatting>
  <conditionalFormatting sqref="AD22:AD27">
    <cfRule type="notContainsBlanks" dxfId="17" priority="11">
      <formula>LEN(TRIM(AD22))&gt;0</formula>
    </cfRule>
  </conditionalFormatting>
  <conditionalFormatting sqref="AD28">
    <cfRule type="notContainsBlanks" dxfId="16" priority="12">
      <formula>LEN(TRIM(AD28))&gt;0</formula>
    </cfRule>
  </conditionalFormatting>
  <conditionalFormatting sqref="AD29:AD37">
    <cfRule type="notContainsBlanks" dxfId="15" priority="13">
      <formula>LEN(TRIM(AD29))&gt;0</formula>
    </cfRule>
  </conditionalFormatting>
  <conditionalFormatting sqref="AD38">
    <cfRule type="notContainsBlanks" dxfId="14" priority="14">
      <formula>LEN(TRIM(AD38))&gt;0</formula>
    </cfRule>
  </conditionalFormatting>
  <conditionalFormatting sqref="AD39:AD48">
    <cfRule type="notContainsBlanks" dxfId="13" priority="15">
      <formula>LEN(TRIM(AD39))&gt;0</formula>
    </cfRule>
  </conditionalFormatting>
  <conditionalFormatting sqref="AD49">
    <cfRule type="notContainsBlanks" dxfId="12" priority="16">
      <formula>LEN(TRIM(AD49))&gt;0</formula>
    </cfRule>
  </conditionalFormatting>
  <conditionalFormatting sqref="AD50:AD57">
    <cfRule type="notContainsBlanks" dxfId="11" priority="17">
      <formula>LEN(TRIM(AD50))&gt;0</formula>
    </cfRule>
  </conditionalFormatting>
  <conditionalFormatting sqref="AD58">
    <cfRule type="notContainsBlanks" dxfId="10" priority="18">
      <formula>LEN(TRIM(AD58))&gt;0</formula>
    </cfRule>
  </conditionalFormatting>
  <conditionalFormatting sqref="AD59:AD70">
    <cfRule type="notContainsBlanks" dxfId="9" priority="19">
      <formula>LEN(TRIM(AD59))&gt;0</formula>
    </cfRule>
  </conditionalFormatting>
  <conditionalFormatting sqref="AD71:AD72">
    <cfRule type="notContainsBlanks" dxfId="8" priority="20">
      <formula>LEN(TRIM(AD71))&gt;0</formula>
    </cfRule>
  </conditionalFormatting>
  <conditionalFormatting sqref="AD73:AD78">
    <cfRule type="notContainsBlanks" dxfId="7" priority="21">
      <formula>LEN(TRIM(AD73))&gt;0</formula>
    </cfRule>
  </conditionalFormatting>
  <conditionalFormatting sqref="AD79">
    <cfRule type="notContainsBlanks" dxfId="6" priority="22">
      <formula>LEN(TRIM(AD79))&gt;0</formula>
    </cfRule>
  </conditionalFormatting>
  <conditionalFormatting sqref="AD80:AD146">
    <cfRule type="notContainsBlanks" dxfId="5" priority="23">
      <formula>LEN(TRIM(AD80))&gt;0</formula>
    </cfRule>
  </conditionalFormatting>
  <conditionalFormatting sqref="AD147">
    <cfRule type="notContainsBlanks" dxfId="4" priority="24">
      <formula>LEN(TRIM(AD147))&gt;0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3ED12-C721-4822-8CE2-624D23AA734B}">
  <sheetPr>
    <tabColor rgb="FFFFC000"/>
  </sheetPr>
  <dimension ref="A1:AE121"/>
  <sheetViews>
    <sheetView topLeftCell="A20" workbookViewId="0">
      <selection activeCell="E34" sqref="E34"/>
    </sheetView>
  </sheetViews>
  <sheetFormatPr defaultRowHeight="15"/>
  <cols>
    <col min="1" max="1" width="19.5703125" customWidth="1"/>
    <col min="2" max="2" width="39.7109375" customWidth="1"/>
    <col min="4" max="4" width="13.85546875" bestFit="1" customWidth="1"/>
  </cols>
  <sheetData>
    <row r="1" spans="1:31">
      <c r="A1" t="s">
        <v>1577</v>
      </c>
    </row>
    <row r="2" spans="1:31">
      <c r="A2" t="s">
        <v>1576</v>
      </c>
    </row>
    <row r="3" spans="1:31">
      <c r="A3" t="s">
        <v>1575</v>
      </c>
    </row>
    <row r="4" spans="1:31">
      <c r="A4" t="s">
        <v>664</v>
      </c>
    </row>
    <row r="5" spans="1:31">
      <c r="B5" t="s">
        <v>952</v>
      </c>
      <c r="C5" t="s">
        <v>953</v>
      </c>
      <c r="D5" t="s">
        <v>954</v>
      </c>
      <c r="E5">
        <v>2025</v>
      </c>
      <c r="F5">
        <v>2026</v>
      </c>
      <c r="G5">
        <v>2027</v>
      </c>
      <c r="H5">
        <v>2028</v>
      </c>
      <c r="I5">
        <v>2029</v>
      </c>
      <c r="J5">
        <v>2030</v>
      </c>
      <c r="K5">
        <v>2031</v>
      </c>
      <c r="L5">
        <v>2032</v>
      </c>
      <c r="M5">
        <v>2033</v>
      </c>
      <c r="N5">
        <v>2034</v>
      </c>
      <c r="O5">
        <v>2035</v>
      </c>
      <c r="P5">
        <v>2036</v>
      </c>
      <c r="Q5">
        <v>2037</v>
      </c>
      <c r="R5">
        <v>2038</v>
      </c>
      <c r="S5">
        <v>2039</v>
      </c>
      <c r="T5">
        <v>2040</v>
      </c>
      <c r="U5">
        <v>2041</v>
      </c>
      <c r="V5">
        <v>2042</v>
      </c>
      <c r="W5">
        <v>2043</v>
      </c>
      <c r="X5">
        <v>2044</v>
      </c>
      <c r="Y5">
        <v>2045</v>
      </c>
      <c r="Z5">
        <v>2046</v>
      </c>
      <c r="AA5">
        <v>2047</v>
      </c>
      <c r="AB5">
        <v>2048</v>
      </c>
      <c r="AC5">
        <v>2049</v>
      </c>
      <c r="AD5">
        <v>2050</v>
      </c>
      <c r="AE5" t="s">
        <v>1022</v>
      </c>
    </row>
    <row r="6" spans="1:31">
      <c r="A6" t="s">
        <v>527</v>
      </c>
    </row>
    <row r="7" spans="1:31">
      <c r="A7" t="s">
        <v>1023</v>
      </c>
      <c r="B7" t="s">
        <v>1574</v>
      </c>
      <c r="C7" t="s">
        <v>1573</v>
      </c>
      <c r="D7" t="s">
        <v>1488</v>
      </c>
      <c r="E7">
        <v>26.563074</v>
      </c>
      <c r="F7">
        <v>24.660281999999999</v>
      </c>
      <c r="G7">
        <v>24.022763999999999</v>
      </c>
      <c r="H7">
        <v>24.267150999999998</v>
      </c>
      <c r="I7">
        <v>24.828779000000001</v>
      </c>
      <c r="J7">
        <v>25.713387999999998</v>
      </c>
      <c r="K7">
        <v>26.943875999999999</v>
      </c>
      <c r="L7">
        <v>27.941402</v>
      </c>
      <c r="M7">
        <v>29.000703999999999</v>
      </c>
      <c r="N7">
        <v>29.730561999999999</v>
      </c>
      <c r="O7">
        <v>30.396542</v>
      </c>
      <c r="P7">
        <v>31.023658999999999</v>
      </c>
      <c r="Q7">
        <v>31.704143999999999</v>
      </c>
      <c r="R7">
        <v>32.363785</v>
      </c>
      <c r="S7">
        <v>33.016689</v>
      </c>
      <c r="T7">
        <v>33.551872000000003</v>
      </c>
      <c r="U7">
        <v>33.955024999999999</v>
      </c>
      <c r="V7">
        <v>34.124786</v>
      </c>
      <c r="W7">
        <v>34.061458999999999</v>
      </c>
      <c r="X7">
        <v>33.890647999999999</v>
      </c>
      <c r="Y7">
        <v>33.857697000000002</v>
      </c>
      <c r="Z7">
        <v>33.974369000000003</v>
      </c>
      <c r="AA7">
        <v>34.165622999999997</v>
      </c>
      <c r="AB7">
        <v>34.401736999999997</v>
      </c>
      <c r="AC7">
        <v>34.609074</v>
      </c>
      <c r="AD7">
        <v>34.782435999999997</v>
      </c>
      <c r="AE7" s="29">
        <v>1.0999999999999999E-2</v>
      </c>
    </row>
    <row r="8" spans="1:31">
      <c r="A8" t="s">
        <v>708</v>
      </c>
      <c r="B8" t="s">
        <v>1572</v>
      </c>
      <c r="C8" t="s">
        <v>1571</v>
      </c>
      <c r="D8" t="s">
        <v>1488</v>
      </c>
      <c r="E8">
        <v>26.297781000000001</v>
      </c>
      <c r="F8">
        <v>23.841018999999999</v>
      </c>
      <c r="G8">
        <v>24.852819</v>
      </c>
      <c r="H8">
        <v>25.492739</v>
      </c>
      <c r="I8">
        <v>26.044502000000001</v>
      </c>
      <c r="J8">
        <v>26.356546000000002</v>
      </c>
      <c r="K8">
        <v>26.889671</v>
      </c>
      <c r="L8">
        <v>26.986252</v>
      </c>
      <c r="M8">
        <v>27.431294999999999</v>
      </c>
      <c r="N8">
        <v>27.476742000000002</v>
      </c>
      <c r="O8">
        <v>27.74155</v>
      </c>
      <c r="P8">
        <v>27.989231</v>
      </c>
      <c r="Q8">
        <v>28.189903000000001</v>
      </c>
      <c r="R8">
        <v>28.422253000000001</v>
      </c>
      <c r="S8">
        <v>28.565861000000002</v>
      </c>
      <c r="T8">
        <v>28.683637999999998</v>
      </c>
      <c r="U8">
        <v>28.866655000000002</v>
      </c>
      <c r="V8">
        <v>29.028748</v>
      </c>
      <c r="W8">
        <v>29.196307999999998</v>
      </c>
      <c r="X8">
        <v>29.351230999999999</v>
      </c>
      <c r="Y8">
        <v>29.645171999999999</v>
      </c>
      <c r="Z8">
        <v>29.887751000000002</v>
      </c>
      <c r="AA8">
        <v>30.086521000000001</v>
      </c>
      <c r="AB8">
        <v>30.433371000000001</v>
      </c>
      <c r="AC8">
        <v>30.751434</v>
      </c>
      <c r="AD8">
        <v>30.830539999999999</v>
      </c>
      <c r="AE8" s="29">
        <v>6.0000000000000001E-3</v>
      </c>
    </row>
    <row r="9" spans="1:31">
      <c r="A9" t="s">
        <v>402</v>
      </c>
      <c r="B9" t="s">
        <v>1570</v>
      </c>
      <c r="C9" t="s">
        <v>1569</v>
      </c>
      <c r="D9" t="s">
        <v>1488</v>
      </c>
      <c r="E9">
        <v>14.672219999999999</v>
      </c>
      <c r="F9">
        <v>13.865501</v>
      </c>
      <c r="G9">
        <v>13.6013</v>
      </c>
      <c r="H9">
        <v>13.618066000000001</v>
      </c>
      <c r="I9">
        <v>13.716167</v>
      </c>
      <c r="J9">
        <v>13.947049</v>
      </c>
      <c r="K9">
        <v>14.105740000000001</v>
      </c>
      <c r="L9">
        <v>14.281732</v>
      </c>
      <c r="M9">
        <v>14.724919999999999</v>
      </c>
      <c r="N9">
        <v>14.845181</v>
      </c>
      <c r="O9">
        <v>15.010983</v>
      </c>
      <c r="P9">
        <v>15.087603</v>
      </c>
      <c r="Q9">
        <v>15.280450999999999</v>
      </c>
      <c r="R9">
        <v>15.384978</v>
      </c>
      <c r="S9">
        <v>15.491961</v>
      </c>
      <c r="T9">
        <v>15.581244999999999</v>
      </c>
      <c r="U9">
        <v>15.632208</v>
      </c>
      <c r="V9">
        <v>15.597161</v>
      </c>
      <c r="W9">
        <v>15.534369</v>
      </c>
      <c r="X9">
        <v>15.445058</v>
      </c>
      <c r="Y9">
        <v>15.434659999999999</v>
      </c>
      <c r="Z9">
        <v>15.500757</v>
      </c>
      <c r="AA9">
        <v>15.579065999999999</v>
      </c>
      <c r="AB9">
        <v>15.646148999999999</v>
      </c>
      <c r="AC9">
        <v>15.709329</v>
      </c>
      <c r="AD9">
        <v>15.750059</v>
      </c>
      <c r="AE9" s="29">
        <v>3.0000000000000001E-3</v>
      </c>
    </row>
    <row r="10" spans="1:31">
      <c r="A10" t="s">
        <v>345</v>
      </c>
      <c r="B10" t="s">
        <v>1568</v>
      </c>
      <c r="C10" t="s">
        <v>1567</v>
      </c>
      <c r="D10" t="s">
        <v>1488</v>
      </c>
      <c r="E10">
        <v>48.884673999999997</v>
      </c>
      <c r="F10">
        <v>48.970573000000002</v>
      </c>
      <c r="G10">
        <v>47.876258999999997</v>
      </c>
      <c r="H10">
        <v>46.813107000000002</v>
      </c>
      <c r="I10">
        <v>47.098038000000003</v>
      </c>
      <c r="J10">
        <v>47.575282999999999</v>
      </c>
      <c r="K10">
        <v>48.040816999999997</v>
      </c>
      <c r="L10">
        <v>48.378601000000003</v>
      </c>
      <c r="M10">
        <v>48.737003000000001</v>
      </c>
      <c r="N10">
        <v>49.087418</v>
      </c>
      <c r="O10">
        <v>49.328220000000002</v>
      </c>
      <c r="P10">
        <v>49.554004999999997</v>
      </c>
      <c r="Q10">
        <v>49.935158000000001</v>
      </c>
      <c r="R10">
        <v>50.217533000000003</v>
      </c>
      <c r="S10">
        <v>50.544601</v>
      </c>
      <c r="T10">
        <v>50.909134000000002</v>
      </c>
      <c r="U10">
        <v>51.109844000000002</v>
      </c>
      <c r="V10">
        <v>51.163372000000003</v>
      </c>
      <c r="W10">
        <v>51.117961999999999</v>
      </c>
      <c r="X10">
        <v>51.094760999999998</v>
      </c>
      <c r="Y10">
        <v>50.972771000000002</v>
      </c>
      <c r="Z10">
        <v>51.227134999999997</v>
      </c>
      <c r="AA10">
        <v>51.488990999999999</v>
      </c>
      <c r="AB10">
        <v>51.754013</v>
      </c>
      <c r="AC10">
        <v>51.908321000000001</v>
      </c>
      <c r="AD10">
        <v>52.146388999999999</v>
      </c>
      <c r="AE10" s="29">
        <v>3.0000000000000001E-3</v>
      </c>
    </row>
    <row r="11" spans="1:31">
      <c r="A11" t="s">
        <v>528</v>
      </c>
    </row>
    <row r="12" spans="1:31">
      <c r="A12" t="s">
        <v>1023</v>
      </c>
      <c r="B12" t="s">
        <v>1566</v>
      </c>
      <c r="C12" t="s">
        <v>1565</v>
      </c>
      <c r="D12" t="s">
        <v>1488</v>
      </c>
      <c r="E12">
        <v>19.614388000000002</v>
      </c>
      <c r="F12">
        <v>17.773503999999999</v>
      </c>
      <c r="G12">
        <v>17.948193</v>
      </c>
      <c r="H12">
        <v>18.789954999999999</v>
      </c>
      <c r="I12">
        <v>19.533926000000001</v>
      </c>
      <c r="J12">
        <v>20.45974</v>
      </c>
      <c r="K12">
        <v>21.646478999999999</v>
      </c>
      <c r="L12">
        <v>22.261966999999999</v>
      </c>
      <c r="M12">
        <v>23.033985000000001</v>
      </c>
      <c r="N12">
        <v>23.463771999999999</v>
      </c>
      <c r="O12">
        <v>23.878844999999998</v>
      </c>
      <c r="P12">
        <v>24.288402999999999</v>
      </c>
      <c r="Q12">
        <v>24.797267999999999</v>
      </c>
      <c r="R12">
        <v>25.276108000000001</v>
      </c>
      <c r="S12">
        <v>25.737418999999999</v>
      </c>
      <c r="T12">
        <v>26.038733000000001</v>
      </c>
      <c r="U12">
        <v>26.222591000000001</v>
      </c>
      <c r="V12">
        <v>26.170380000000002</v>
      </c>
      <c r="W12">
        <v>25.940657000000002</v>
      </c>
      <c r="X12">
        <v>25.712225</v>
      </c>
      <c r="Y12">
        <v>25.750612</v>
      </c>
      <c r="Z12">
        <v>25.935569999999998</v>
      </c>
      <c r="AA12">
        <v>26.134615</v>
      </c>
      <c r="AB12">
        <v>26.339758</v>
      </c>
      <c r="AC12">
        <v>26.472441</v>
      </c>
      <c r="AD12">
        <v>26.56786</v>
      </c>
      <c r="AE12" s="29">
        <v>1.2E-2</v>
      </c>
    </row>
    <row r="13" spans="1:31">
      <c r="A13" t="s">
        <v>708</v>
      </c>
      <c r="B13" t="s">
        <v>1564</v>
      </c>
      <c r="C13" t="s">
        <v>1563</v>
      </c>
      <c r="D13" t="s">
        <v>1488</v>
      </c>
      <c r="E13">
        <v>26.413055</v>
      </c>
      <c r="F13">
        <v>23.944262999999999</v>
      </c>
      <c r="G13">
        <v>23.787009999999999</v>
      </c>
      <c r="H13">
        <v>23.234953000000001</v>
      </c>
      <c r="I13">
        <v>22.590859999999999</v>
      </c>
      <c r="J13">
        <v>21.649616000000002</v>
      </c>
      <c r="K13">
        <v>21.002818999999999</v>
      </c>
      <c r="L13">
        <v>21.100345999999998</v>
      </c>
      <c r="M13">
        <v>21.906804999999999</v>
      </c>
      <c r="N13">
        <v>21.950171999999998</v>
      </c>
      <c r="O13">
        <v>22.215945999999999</v>
      </c>
      <c r="P13">
        <v>22.432451</v>
      </c>
      <c r="Q13">
        <v>22.700315</v>
      </c>
      <c r="R13">
        <v>22.930136000000001</v>
      </c>
      <c r="S13">
        <v>23.061247000000002</v>
      </c>
      <c r="T13">
        <v>23.163157000000002</v>
      </c>
      <c r="U13">
        <v>23.336281</v>
      </c>
      <c r="V13">
        <v>23.506572999999999</v>
      </c>
      <c r="W13">
        <v>23.667786</v>
      </c>
      <c r="X13">
        <v>23.831994999999999</v>
      </c>
      <c r="Y13">
        <v>24.121313000000001</v>
      </c>
      <c r="Z13">
        <v>24.360191</v>
      </c>
      <c r="AA13">
        <v>24.559891</v>
      </c>
      <c r="AB13">
        <v>24.900385</v>
      </c>
      <c r="AC13">
        <v>25.211373999999999</v>
      </c>
      <c r="AD13">
        <v>25.282532</v>
      </c>
      <c r="AE13" s="29">
        <v>-2E-3</v>
      </c>
    </row>
    <row r="14" spans="1:31">
      <c r="A14" t="s">
        <v>706</v>
      </c>
      <c r="B14" t="s">
        <v>1562</v>
      </c>
      <c r="C14" t="s">
        <v>1561</v>
      </c>
      <c r="D14" t="s">
        <v>1488</v>
      </c>
      <c r="E14">
        <v>7.4866789999999996</v>
      </c>
      <c r="F14">
        <v>5.7179929999999999</v>
      </c>
      <c r="G14">
        <v>7.2130679999999998</v>
      </c>
      <c r="H14">
        <v>8.3352599999999999</v>
      </c>
      <c r="I14">
        <v>9.3728239999999996</v>
      </c>
      <c r="J14">
        <v>9.7031150000000004</v>
      </c>
      <c r="K14">
        <v>11.012938</v>
      </c>
      <c r="L14">
        <v>11.044285</v>
      </c>
      <c r="M14">
        <v>11.423374000000001</v>
      </c>
      <c r="N14">
        <v>11.416124999999999</v>
      </c>
      <c r="O14">
        <v>11.730696</v>
      </c>
      <c r="P14">
        <v>11.915172</v>
      </c>
      <c r="Q14">
        <v>12.021229</v>
      </c>
      <c r="R14">
        <v>12.222262000000001</v>
      </c>
      <c r="S14">
        <v>12.36445</v>
      </c>
      <c r="T14">
        <v>12.640309</v>
      </c>
      <c r="U14">
        <v>12.962892999999999</v>
      </c>
      <c r="V14">
        <v>13.141302</v>
      </c>
      <c r="W14">
        <v>13.291031</v>
      </c>
      <c r="X14">
        <v>13.447832999999999</v>
      </c>
      <c r="Y14">
        <v>13.705943</v>
      </c>
      <c r="Z14">
        <v>13.882443</v>
      </c>
      <c r="AA14">
        <v>14.033334</v>
      </c>
      <c r="AB14">
        <v>14.408689000000001</v>
      </c>
      <c r="AC14">
        <v>14.634271999999999</v>
      </c>
      <c r="AD14">
        <v>14.791724</v>
      </c>
      <c r="AE14" s="29">
        <v>2.8000000000000001E-2</v>
      </c>
    </row>
    <row r="15" spans="1:31">
      <c r="A15" t="s">
        <v>402</v>
      </c>
      <c r="B15" t="s">
        <v>1560</v>
      </c>
      <c r="C15" t="s">
        <v>1559</v>
      </c>
      <c r="D15" t="s">
        <v>1488</v>
      </c>
      <c r="E15">
        <v>10.354016</v>
      </c>
      <c r="F15">
        <v>9.511374</v>
      </c>
      <c r="G15">
        <v>9.7621730000000007</v>
      </c>
      <c r="H15">
        <v>10.167947</v>
      </c>
      <c r="I15">
        <v>10.630008999999999</v>
      </c>
      <c r="J15">
        <v>11.225421000000001</v>
      </c>
      <c r="K15">
        <v>11.760633</v>
      </c>
      <c r="L15">
        <v>11.919279</v>
      </c>
      <c r="M15">
        <v>12.230326</v>
      </c>
      <c r="N15">
        <v>12.308634</v>
      </c>
      <c r="O15">
        <v>12.450623999999999</v>
      </c>
      <c r="P15">
        <v>12.509456</v>
      </c>
      <c r="Q15">
        <v>12.673752</v>
      </c>
      <c r="R15">
        <v>12.765779999999999</v>
      </c>
      <c r="S15">
        <v>12.863073999999999</v>
      </c>
      <c r="T15">
        <v>12.941274999999999</v>
      </c>
      <c r="U15">
        <v>12.976732</v>
      </c>
      <c r="V15">
        <v>12.925268000000001</v>
      </c>
      <c r="W15">
        <v>12.846539999999999</v>
      </c>
      <c r="X15">
        <v>12.738944</v>
      </c>
      <c r="Y15">
        <v>12.708939000000001</v>
      </c>
      <c r="Z15">
        <v>12.752996</v>
      </c>
      <c r="AA15">
        <v>12.808952</v>
      </c>
      <c r="AB15">
        <v>12.853724</v>
      </c>
      <c r="AC15">
        <v>12.893846999999999</v>
      </c>
      <c r="AD15">
        <v>12.912653000000001</v>
      </c>
      <c r="AE15" s="29">
        <v>8.9999999999999993E-3</v>
      </c>
    </row>
    <row r="16" spans="1:31">
      <c r="A16" t="s">
        <v>345</v>
      </c>
      <c r="B16" t="s">
        <v>1558</v>
      </c>
      <c r="C16" t="s">
        <v>1557</v>
      </c>
      <c r="D16" t="s">
        <v>1488</v>
      </c>
      <c r="E16">
        <v>39.505760000000002</v>
      </c>
      <c r="F16">
        <v>39.254784000000001</v>
      </c>
      <c r="G16">
        <v>38.007869999999997</v>
      </c>
      <c r="H16">
        <v>37.027316999999996</v>
      </c>
      <c r="I16">
        <v>37.270535000000002</v>
      </c>
      <c r="J16">
        <v>37.676890999999998</v>
      </c>
      <c r="K16">
        <v>38.013728999999998</v>
      </c>
      <c r="L16">
        <v>38.169567000000001</v>
      </c>
      <c r="M16">
        <v>38.377754000000003</v>
      </c>
      <c r="N16">
        <v>38.628765000000001</v>
      </c>
      <c r="O16">
        <v>38.712333999999998</v>
      </c>
      <c r="P16">
        <v>38.766697000000001</v>
      </c>
      <c r="Q16">
        <v>38.97871</v>
      </c>
      <c r="R16">
        <v>39.113334999999999</v>
      </c>
      <c r="S16">
        <v>39.318199</v>
      </c>
      <c r="T16">
        <v>39.513145000000002</v>
      </c>
      <c r="U16">
        <v>39.528193999999999</v>
      </c>
      <c r="V16">
        <v>39.464728999999998</v>
      </c>
      <c r="W16">
        <v>39.301833999999999</v>
      </c>
      <c r="X16">
        <v>39.165123000000001</v>
      </c>
      <c r="Y16">
        <v>38.864052000000001</v>
      </c>
      <c r="Z16">
        <v>39.004269000000001</v>
      </c>
      <c r="AA16">
        <v>39.126835</v>
      </c>
      <c r="AB16">
        <v>39.262093</v>
      </c>
      <c r="AC16">
        <v>39.271355</v>
      </c>
      <c r="AD16">
        <v>39.370185999999997</v>
      </c>
      <c r="AE16" s="29">
        <v>0</v>
      </c>
    </row>
    <row r="17" spans="1:31">
      <c r="A17" t="s">
        <v>1078</v>
      </c>
    </row>
    <row r="18" spans="1:31">
      <c r="A18" t="s">
        <v>1023</v>
      </c>
      <c r="B18" t="s">
        <v>1556</v>
      </c>
      <c r="C18" t="s">
        <v>1555</v>
      </c>
      <c r="D18" t="s">
        <v>1488</v>
      </c>
      <c r="E18">
        <v>12.803329</v>
      </c>
      <c r="F18">
        <v>11.070506</v>
      </c>
      <c r="G18">
        <v>11.206452000000001</v>
      </c>
      <c r="H18">
        <v>11.985374</v>
      </c>
      <c r="I18">
        <v>12.701867999999999</v>
      </c>
      <c r="J18">
        <v>13.610707</v>
      </c>
      <c r="K18">
        <v>14.804296000000001</v>
      </c>
      <c r="L18">
        <v>15.449719999999999</v>
      </c>
      <c r="M18">
        <v>15.938817999999999</v>
      </c>
      <c r="N18">
        <v>16.397631000000001</v>
      </c>
      <c r="O18">
        <v>16.843964</v>
      </c>
      <c r="P18">
        <v>17.287839999999999</v>
      </c>
      <c r="Q18">
        <v>17.796278000000001</v>
      </c>
      <c r="R18">
        <v>18.323847000000001</v>
      </c>
      <c r="S18">
        <v>18.837675000000001</v>
      </c>
      <c r="T18">
        <v>19.180520999999999</v>
      </c>
      <c r="U18">
        <v>19.393515000000001</v>
      </c>
      <c r="V18">
        <v>19.345053</v>
      </c>
      <c r="W18">
        <v>19.097935</v>
      </c>
      <c r="X18">
        <v>18.849525</v>
      </c>
      <c r="Y18">
        <v>18.891359000000001</v>
      </c>
      <c r="Z18">
        <v>19.097252000000001</v>
      </c>
      <c r="AA18">
        <v>19.322502</v>
      </c>
      <c r="AB18">
        <v>19.556145000000001</v>
      </c>
      <c r="AC18">
        <v>19.710878000000001</v>
      </c>
      <c r="AD18">
        <v>19.823609999999999</v>
      </c>
      <c r="AE18" s="29">
        <v>1.7999999999999999E-2</v>
      </c>
    </row>
    <row r="19" spans="1:31">
      <c r="A19" t="s">
        <v>708</v>
      </c>
      <c r="B19" t="s">
        <v>1554</v>
      </c>
      <c r="C19" t="s">
        <v>1553</v>
      </c>
      <c r="D19" t="s">
        <v>1488</v>
      </c>
      <c r="E19">
        <v>26.296053000000001</v>
      </c>
      <c r="F19">
        <v>23.833601000000002</v>
      </c>
      <c r="G19">
        <v>23.638857000000002</v>
      </c>
      <c r="H19">
        <v>23.038036000000002</v>
      </c>
      <c r="I19">
        <v>22.345837</v>
      </c>
      <c r="J19">
        <v>21.403448000000001</v>
      </c>
      <c r="K19">
        <v>20.701951999999999</v>
      </c>
      <c r="L19">
        <v>20.792048000000001</v>
      </c>
      <c r="M19">
        <v>21.235609</v>
      </c>
      <c r="N19">
        <v>21.284655000000001</v>
      </c>
      <c r="O19">
        <v>21.554102</v>
      </c>
      <c r="P19">
        <v>21.790516</v>
      </c>
      <c r="Q19">
        <v>21.993568</v>
      </c>
      <c r="R19">
        <v>22.218029000000001</v>
      </c>
      <c r="S19">
        <v>22.360265999999999</v>
      </c>
      <c r="T19">
        <v>22.468481000000001</v>
      </c>
      <c r="U19">
        <v>22.646592999999999</v>
      </c>
      <c r="V19">
        <v>22.818218000000002</v>
      </c>
      <c r="W19">
        <v>22.982804999999999</v>
      </c>
      <c r="X19">
        <v>23.14827</v>
      </c>
      <c r="Y19">
        <v>23.446985000000002</v>
      </c>
      <c r="Z19">
        <v>23.691965</v>
      </c>
      <c r="AA19">
        <v>23.897724</v>
      </c>
      <c r="AB19">
        <v>24.253218</v>
      </c>
      <c r="AC19">
        <v>24.570868999999998</v>
      </c>
      <c r="AD19">
        <v>24.648555999999999</v>
      </c>
      <c r="AE19" s="29">
        <v>-3.0000000000000001E-3</v>
      </c>
    </row>
    <row r="20" spans="1:31">
      <c r="A20" t="s">
        <v>706</v>
      </c>
      <c r="B20" t="s">
        <v>1552</v>
      </c>
      <c r="C20" t="s">
        <v>1551</v>
      </c>
      <c r="D20" t="s">
        <v>1488</v>
      </c>
      <c r="E20">
        <v>8.6605709999999991</v>
      </c>
      <c r="F20">
        <v>6.7155670000000001</v>
      </c>
      <c r="G20">
        <v>8.5220380000000002</v>
      </c>
      <c r="H20">
        <v>9.8736689999999996</v>
      </c>
      <c r="I20">
        <v>11.099524000000001</v>
      </c>
      <c r="J20">
        <v>11.661168</v>
      </c>
      <c r="K20">
        <v>13.208466</v>
      </c>
      <c r="L20">
        <v>13.227586000000001</v>
      </c>
      <c r="M20">
        <v>13.603676999999999</v>
      </c>
      <c r="N20">
        <v>13.60303</v>
      </c>
      <c r="O20">
        <v>13.923897</v>
      </c>
      <c r="P20">
        <v>14.127029</v>
      </c>
      <c r="Q20">
        <v>14.243969999999999</v>
      </c>
      <c r="R20">
        <v>14.455325</v>
      </c>
      <c r="S20">
        <v>14.636956</v>
      </c>
      <c r="T20">
        <v>14.920377999999999</v>
      </c>
      <c r="U20">
        <v>15.235559</v>
      </c>
      <c r="V20">
        <v>15.414781</v>
      </c>
      <c r="W20">
        <v>15.551310000000001</v>
      </c>
      <c r="X20">
        <v>15.699274000000001</v>
      </c>
      <c r="Y20">
        <v>15.955344</v>
      </c>
      <c r="Z20">
        <v>16.133853999999999</v>
      </c>
      <c r="AA20">
        <v>16.286076000000001</v>
      </c>
      <c r="AB20">
        <v>16.658579</v>
      </c>
      <c r="AC20">
        <v>16.881129999999999</v>
      </c>
      <c r="AD20">
        <v>16.995433999999999</v>
      </c>
      <c r="AE20" s="29">
        <v>2.7E-2</v>
      </c>
    </row>
    <row r="21" spans="1:31">
      <c r="A21" t="s">
        <v>402</v>
      </c>
      <c r="B21" t="s">
        <v>1550</v>
      </c>
      <c r="C21" t="s">
        <v>1549</v>
      </c>
      <c r="D21" t="s">
        <v>1488</v>
      </c>
      <c r="E21">
        <v>4.5055800000000001</v>
      </c>
      <c r="F21">
        <v>4.7623139999999999</v>
      </c>
      <c r="G21">
        <v>4.6532809999999998</v>
      </c>
      <c r="H21">
        <v>4.7632009999999996</v>
      </c>
      <c r="I21">
        <v>4.8691509999999996</v>
      </c>
      <c r="J21">
        <v>5.3318430000000001</v>
      </c>
      <c r="K21">
        <v>5.6033210000000002</v>
      </c>
      <c r="L21">
        <v>5.7323510000000004</v>
      </c>
      <c r="M21">
        <v>5.7296950000000004</v>
      </c>
      <c r="N21">
        <v>5.7532519999999998</v>
      </c>
      <c r="O21">
        <v>5.8331819999999999</v>
      </c>
      <c r="P21">
        <v>5.8940950000000001</v>
      </c>
      <c r="Q21">
        <v>5.9545560000000002</v>
      </c>
      <c r="R21">
        <v>6.014329</v>
      </c>
      <c r="S21">
        <v>6.0858470000000002</v>
      </c>
      <c r="T21">
        <v>6.137111</v>
      </c>
      <c r="U21">
        <v>6.0971149999999996</v>
      </c>
      <c r="V21">
        <v>5.9186290000000001</v>
      </c>
      <c r="W21">
        <v>5.6850040000000002</v>
      </c>
      <c r="X21">
        <v>5.4595700000000003</v>
      </c>
      <c r="Y21">
        <v>5.3523899999999998</v>
      </c>
      <c r="Z21">
        <v>5.3454959999999998</v>
      </c>
      <c r="AA21">
        <v>5.3585589999999996</v>
      </c>
      <c r="AB21">
        <v>5.3605989999999997</v>
      </c>
      <c r="AC21">
        <v>5.3421240000000001</v>
      </c>
      <c r="AD21">
        <v>5.3048640000000002</v>
      </c>
      <c r="AE21" s="29">
        <v>7.0000000000000001E-3</v>
      </c>
    </row>
    <row r="22" spans="1:31">
      <c r="A22" t="s">
        <v>1104</v>
      </c>
      <c r="B22" t="s">
        <v>1548</v>
      </c>
      <c r="C22" t="s">
        <v>1547</v>
      </c>
      <c r="D22" t="s">
        <v>1488</v>
      </c>
      <c r="E22">
        <v>6.4173830000000001</v>
      </c>
      <c r="F22">
        <v>6.4206510000000003</v>
      </c>
      <c r="G22">
        <v>6.4261860000000004</v>
      </c>
      <c r="H22">
        <v>6.4388719999999999</v>
      </c>
      <c r="I22">
        <v>6.4306429999999999</v>
      </c>
      <c r="J22">
        <v>6.4452379999999998</v>
      </c>
      <c r="K22">
        <v>6.4288220000000003</v>
      </c>
      <c r="L22">
        <v>6.450939</v>
      </c>
      <c r="M22">
        <v>6.4487930000000002</v>
      </c>
      <c r="N22">
        <v>6.4276619999999998</v>
      </c>
      <c r="O22">
        <v>6.4315420000000003</v>
      </c>
      <c r="P22">
        <v>6.3967359999999998</v>
      </c>
      <c r="Q22">
        <v>6.4021189999999999</v>
      </c>
      <c r="R22">
        <v>6.3992680000000002</v>
      </c>
      <c r="S22">
        <v>6.3692909999999996</v>
      </c>
      <c r="T22">
        <v>6.3729829999999996</v>
      </c>
      <c r="U22">
        <v>6.3628539999999996</v>
      </c>
      <c r="V22">
        <v>6.3515819999999996</v>
      </c>
      <c r="W22">
        <v>6.3468689999999999</v>
      </c>
      <c r="X22">
        <v>6.3368409999999997</v>
      </c>
      <c r="Y22">
        <v>6.3410890000000002</v>
      </c>
      <c r="Z22">
        <v>6.3328819999999997</v>
      </c>
      <c r="AA22">
        <v>6.3433619999999999</v>
      </c>
      <c r="AB22">
        <v>6.3517770000000002</v>
      </c>
      <c r="AC22">
        <v>6.326384</v>
      </c>
      <c r="AD22">
        <v>6.3207449999999996</v>
      </c>
      <c r="AE22" s="29">
        <v>-1E-3</v>
      </c>
    </row>
    <row r="23" spans="1:31">
      <c r="A23" t="s">
        <v>1107</v>
      </c>
      <c r="B23" t="s">
        <v>1546</v>
      </c>
      <c r="C23" t="s">
        <v>1545</v>
      </c>
      <c r="D23" t="s">
        <v>1488</v>
      </c>
      <c r="E23">
        <v>3.995581</v>
      </c>
      <c r="F23">
        <v>3.8562609999999999</v>
      </c>
      <c r="G23">
        <v>3.7645249999999999</v>
      </c>
      <c r="H23">
        <v>3.7579479999999998</v>
      </c>
      <c r="I23">
        <v>3.7634180000000002</v>
      </c>
      <c r="J23">
        <v>3.7328869999999998</v>
      </c>
      <c r="K23">
        <v>3.7308530000000002</v>
      </c>
      <c r="L23">
        <v>3.7146789999999998</v>
      </c>
      <c r="M23">
        <v>3.7076220000000002</v>
      </c>
      <c r="N23">
        <v>3.6888010000000002</v>
      </c>
      <c r="O23">
        <v>3.6768320000000001</v>
      </c>
      <c r="P23">
        <v>3.6764139999999998</v>
      </c>
      <c r="Q23">
        <v>3.6818879999999998</v>
      </c>
      <c r="R23">
        <v>3.688266</v>
      </c>
      <c r="S23">
        <v>3.6740370000000002</v>
      </c>
      <c r="T23">
        <v>3.6895009999999999</v>
      </c>
      <c r="U23">
        <v>3.6878160000000002</v>
      </c>
      <c r="V23">
        <v>3.694248</v>
      </c>
      <c r="W23">
        <v>3.6930329999999998</v>
      </c>
      <c r="X23">
        <v>3.6912829999999999</v>
      </c>
      <c r="Y23">
        <v>3.6945950000000001</v>
      </c>
      <c r="Z23">
        <v>3.684059</v>
      </c>
      <c r="AA23">
        <v>3.691954</v>
      </c>
      <c r="AB23">
        <v>3.702715</v>
      </c>
      <c r="AC23">
        <v>3.7337210000000001</v>
      </c>
      <c r="AD23">
        <v>3.7339869999999999</v>
      </c>
      <c r="AE23" s="29">
        <v>-3.0000000000000001E-3</v>
      </c>
    </row>
    <row r="24" spans="1:31">
      <c r="A24" t="s">
        <v>558</v>
      </c>
      <c r="B24" t="s">
        <v>1544</v>
      </c>
      <c r="C24" t="s">
        <v>1543</v>
      </c>
      <c r="D24" t="s">
        <v>1488</v>
      </c>
      <c r="E24">
        <v>11.501232999999999</v>
      </c>
      <c r="F24">
        <v>11.889143000000001</v>
      </c>
      <c r="G24">
        <v>11.882795</v>
      </c>
      <c r="H24">
        <v>12.018814000000001</v>
      </c>
      <c r="I24">
        <v>12.101516</v>
      </c>
      <c r="J24">
        <v>12.795125000000001</v>
      </c>
      <c r="K24">
        <v>13.078889999999999</v>
      </c>
      <c r="L24">
        <v>13.222678999999999</v>
      </c>
      <c r="M24">
        <v>13.297701999999999</v>
      </c>
      <c r="N24">
        <v>13.326264999999999</v>
      </c>
      <c r="O24">
        <v>13.258114000000001</v>
      </c>
      <c r="P24">
        <v>13.428031000000001</v>
      </c>
      <c r="Q24">
        <v>13.448741</v>
      </c>
      <c r="R24">
        <v>13.548419000000001</v>
      </c>
      <c r="S24">
        <v>13.640568999999999</v>
      </c>
      <c r="T24">
        <v>13.690514</v>
      </c>
      <c r="U24">
        <v>13.610089</v>
      </c>
      <c r="V24">
        <v>13.418937</v>
      </c>
      <c r="W24">
        <v>13.098224</v>
      </c>
      <c r="X24">
        <v>12.831071</v>
      </c>
      <c r="Y24">
        <v>12.693265999999999</v>
      </c>
      <c r="Z24">
        <v>12.639281</v>
      </c>
      <c r="AA24">
        <v>12.648698</v>
      </c>
      <c r="AB24">
        <v>12.653786999999999</v>
      </c>
      <c r="AC24">
        <v>12.621601</v>
      </c>
      <c r="AD24">
        <v>12.580778</v>
      </c>
      <c r="AE24" s="29">
        <v>4.0000000000000001E-3</v>
      </c>
    </row>
    <row r="25" spans="1:31">
      <c r="A25" t="s">
        <v>345</v>
      </c>
      <c r="B25" t="s">
        <v>1542</v>
      </c>
      <c r="C25" t="s">
        <v>1541</v>
      </c>
      <c r="D25" t="s">
        <v>1488</v>
      </c>
      <c r="E25">
        <v>26.595725999999999</v>
      </c>
      <c r="F25">
        <v>26.456028</v>
      </c>
      <c r="G25">
        <v>25.259416999999999</v>
      </c>
      <c r="H25">
        <v>24.603380000000001</v>
      </c>
      <c r="I25">
        <v>24.805864</v>
      </c>
      <c r="J25">
        <v>25.174835000000002</v>
      </c>
      <c r="K25">
        <v>25.531858</v>
      </c>
      <c r="L25">
        <v>25.659849000000001</v>
      </c>
      <c r="M25">
        <v>25.863104</v>
      </c>
      <c r="N25">
        <v>25.987514000000001</v>
      </c>
      <c r="O25">
        <v>26.078087</v>
      </c>
      <c r="P25">
        <v>26.141869</v>
      </c>
      <c r="Q25">
        <v>26.270350000000001</v>
      </c>
      <c r="R25">
        <v>26.342881999999999</v>
      </c>
      <c r="S25">
        <v>26.495277000000002</v>
      </c>
      <c r="T25">
        <v>26.657043000000002</v>
      </c>
      <c r="U25">
        <v>26.650555000000001</v>
      </c>
      <c r="V25">
        <v>26.505461</v>
      </c>
      <c r="W25">
        <v>26.353251</v>
      </c>
      <c r="X25">
        <v>26.213222999999999</v>
      </c>
      <c r="Y25">
        <v>26.001282</v>
      </c>
      <c r="Z25">
        <v>26.135300000000001</v>
      </c>
      <c r="AA25">
        <v>26.219656000000001</v>
      </c>
      <c r="AB25">
        <v>26.274857999999998</v>
      </c>
      <c r="AC25">
        <v>26.257725000000001</v>
      </c>
      <c r="AD25">
        <v>26.297056000000001</v>
      </c>
      <c r="AE25" s="29">
        <v>0</v>
      </c>
    </row>
    <row r="26" spans="1:31">
      <c r="A26" t="s">
        <v>354</v>
      </c>
    </row>
    <row r="27" spans="1:31">
      <c r="A27" t="s">
        <v>1023</v>
      </c>
      <c r="B27" t="s">
        <v>1540</v>
      </c>
      <c r="C27" t="s">
        <v>1539</v>
      </c>
      <c r="D27" t="s">
        <v>1488</v>
      </c>
      <c r="E27">
        <v>18.230301000000001</v>
      </c>
      <c r="F27">
        <v>16.552263</v>
      </c>
      <c r="G27">
        <v>16.820892000000001</v>
      </c>
      <c r="H27">
        <v>17.604309000000001</v>
      </c>
      <c r="I27">
        <v>18.241240000000001</v>
      </c>
      <c r="J27">
        <v>19.043061999999999</v>
      </c>
      <c r="K27">
        <v>20.069946000000002</v>
      </c>
      <c r="L27">
        <v>20.552720999999998</v>
      </c>
      <c r="M27">
        <v>21.146692000000002</v>
      </c>
      <c r="N27">
        <v>21.506077000000001</v>
      </c>
      <c r="O27">
        <v>21.854965</v>
      </c>
      <c r="P27">
        <v>22.199589</v>
      </c>
      <c r="Q27">
        <v>22.626128999999999</v>
      </c>
      <c r="R27">
        <v>23.029554000000001</v>
      </c>
      <c r="S27">
        <v>23.415109999999999</v>
      </c>
      <c r="T27">
        <v>23.656842999999999</v>
      </c>
      <c r="U27">
        <v>23.802323999999999</v>
      </c>
      <c r="V27">
        <v>23.743452000000001</v>
      </c>
      <c r="W27">
        <v>23.539431</v>
      </c>
      <c r="X27">
        <v>23.348461</v>
      </c>
      <c r="Y27">
        <v>23.399086</v>
      </c>
      <c r="Z27">
        <v>23.566379999999999</v>
      </c>
      <c r="AA27">
        <v>23.736201999999999</v>
      </c>
      <c r="AB27">
        <v>23.909195</v>
      </c>
      <c r="AC27">
        <v>24.016408999999999</v>
      </c>
      <c r="AD27">
        <v>24.094131000000001</v>
      </c>
      <c r="AE27" s="29">
        <v>1.0999999999999999E-2</v>
      </c>
    </row>
    <row r="28" spans="1:31">
      <c r="A28" t="s">
        <v>1405</v>
      </c>
      <c r="B28" t="s">
        <v>1538</v>
      </c>
      <c r="C28" t="s">
        <v>1537</v>
      </c>
      <c r="D28" t="s">
        <v>1488</v>
      </c>
      <c r="E28">
        <v>30.587164000000001</v>
      </c>
      <c r="F28">
        <v>30.36919</v>
      </c>
      <c r="G28">
        <v>28.677047999999999</v>
      </c>
      <c r="H28">
        <v>28.205500000000001</v>
      </c>
      <c r="I28">
        <v>28.333576000000001</v>
      </c>
      <c r="J28">
        <v>27.906960000000002</v>
      </c>
      <c r="K28">
        <v>28.297533000000001</v>
      </c>
      <c r="L28">
        <v>28.363213999999999</v>
      </c>
      <c r="M28">
        <v>28.906786</v>
      </c>
      <c r="N28">
        <v>29.033493</v>
      </c>
      <c r="O28">
        <v>29.410183</v>
      </c>
      <c r="P28">
        <v>29.609521999999998</v>
      </c>
      <c r="Q28">
        <v>30.050383</v>
      </c>
      <c r="R28">
        <v>30.233578000000001</v>
      </c>
      <c r="S28">
        <v>30.387833000000001</v>
      </c>
      <c r="T28">
        <v>30.462471000000001</v>
      </c>
      <c r="U28">
        <v>30.467457</v>
      </c>
      <c r="V28">
        <v>30.653212</v>
      </c>
      <c r="W28">
        <v>30.740496</v>
      </c>
      <c r="X28">
        <v>30.804456999999999</v>
      </c>
      <c r="Y28">
        <v>31.101137000000001</v>
      </c>
      <c r="Z28">
        <v>31.114100000000001</v>
      </c>
      <c r="AA28">
        <v>31.294554000000002</v>
      </c>
      <c r="AB28">
        <v>31.505431999999999</v>
      </c>
      <c r="AC28">
        <v>31.763110999999999</v>
      </c>
      <c r="AD28">
        <v>31.845535000000002</v>
      </c>
      <c r="AE28" s="29">
        <v>2E-3</v>
      </c>
    </row>
    <row r="29" spans="1:31">
      <c r="A29" t="s">
        <v>1051</v>
      </c>
      <c r="B29" t="s">
        <v>1536</v>
      </c>
      <c r="C29" t="s">
        <v>1535</v>
      </c>
      <c r="D29" t="s">
        <v>1488</v>
      </c>
      <c r="E29">
        <v>26.463598000000001</v>
      </c>
      <c r="F29">
        <v>24.831171000000001</v>
      </c>
      <c r="G29">
        <v>23.518367999999999</v>
      </c>
      <c r="H29">
        <v>23.004743999999999</v>
      </c>
      <c r="I29">
        <v>23.038350999999999</v>
      </c>
      <c r="J29">
        <v>23.289743000000001</v>
      </c>
      <c r="K29">
        <v>23.568688999999999</v>
      </c>
      <c r="L29">
        <v>23.684021000000001</v>
      </c>
      <c r="M29">
        <v>24.450918000000001</v>
      </c>
      <c r="N29">
        <v>24.526551999999999</v>
      </c>
      <c r="O29">
        <v>24.818318999999999</v>
      </c>
      <c r="P29">
        <v>24.988810999999998</v>
      </c>
      <c r="Q29">
        <v>25.278088</v>
      </c>
      <c r="R29">
        <v>25.447396999999999</v>
      </c>
      <c r="S29">
        <v>25.542393000000001</v>
      </c>
      <c r="T29">
        <v>25.600280999999999</v>
      </c>
      <c r="U29">
        <v>25.635570999999999</v>
      </c>
      <c r="V29">
        <v>25.792300999999998</v>
      </c>
      <c r="W29">
        <v>25.817257000000001</v>
      </c>
      <c r="X29">
        <v>25.846589999999999</v>
      </c>
      <c r="Y29">
        <v>26.046752999999999</v>
      </c>
      <c r="Z29">
        <v>26.044968000000001</v>
      </c>
      <c r="AA29">
        <v>26.291129999999999</v>
      </c>
      <c r="AB29">
        <v>26.432317999999999</v>
      </c>
      <c r="AC29">
        <v>26.660412000000001</v>
      </c>
      <c r="AD29">
        <v>26.726423</v>
      </c>
      <c r="AE29" s="29">
        <v>0</v>
      </c>
    </row>
    <row r="30" spans="1:31">
      <c r="A30" t="s">
        <v>407</v>
      </c>
      <c r="B30" t="s">
        <v>1534</v>
      </c>
      <c r="C30" t="s">
        <v>1533</v>
      </c>
      <c r="D30" t="s">
        <v>1488</v>
      </c>
      <c r="E30">
        <v>16.24399</v>
      </c>
      <c r="F30">
        <v>14.4871</v>
      </c>
      <c r="G30">
        <v>15.513252</v>
      </c>
      <c r="H30">
        <v>16.039639999999999</v>
      </c>
      <c r="I30">
        <v>16.462814000000002</v>
      </c>
      <c r="J30">
        <v>16.312712000000001</v>
      </c>
      <c r="K30">
        <v>16.804510000000001</v>
      </c>
      <c r="L30">
        <v>16.986189</v>
      </c>
      <c r="M30">
        <v>17.484210999999998</v>
      </c>
      <c r="N30">
        <v>17.613973999999999</v>
      </c>
      <c r="O30">
        <v>17.961834</v>
      </c>
      <c r="P30">
        <v>18.126895999999999</v>
      </c>
      <c r="Q30">
        <v>18.469297000000001</v>
      </c>
      <c r="R30">
        <v>18.758896</v>
      </c>
      <c r="S30">
        <v>18.889296000000002</v>
      </c>
      <c r="T30">
        <v>19.018702999999999</v>
      </c>
      <c r="U30">
        <v>19.250025000000001</v>
      </c>
      <c r="V30">
        <v>19.479724999999998</v>
      </c>
      <c r="W30">
        <v>19.698156000000001</v>
      </c>
      <c r="X30">
        <v>19.915534999999998</v>
      </c>
      <c r="Y30">
        <v>20.284185000000001</v>
      </c>
      <c r="Z30">
        <v>20.584662999999999</v>
      </c>
      <c r="AA30">
        <v>20.832339999999999</v>
      </c>
      <c r="AB30">
        <v>21.223341000000001</v>
      </c>
      <c r="AC30">
        <v>21.568563000000001</v>
      </c>
      <c r="AD30">
        <v>21.66478</v>
      </c>
      <c r="AE30" s="29">
        <v>1.2E-2</v>
      </c>
    </row>
    <row r="31" spans="1:31">
      <c r="A31" t="s">
        <v>1429</v>
      </c>
      <c r="B31" t="s">
        <v>1532</v>
      </c>
      <c r="C31" t="s">
        <v>1531</v>
      </c>
      <c r="D31" t="s">
        <v>1488</v>
      </c>
      <c r="E31">
        <v>26.549246</v>
      </c>
      <c r="F31">
        <v>24.754401999999999</v>
      </c>
      <c r="G31">
        <v>25.146049000000001</v>
      </c>
      <c r="H31">
        <v>25.384148</v>
      </c>
      <c r="I31">
        <v>25.486162</v>
      </c>
      <c r="J31">
        <v>25.511884999999999</v>
      </c>
      <c r="K31">
        <v>25.44924</v>
      </c>
      <c r="L31">
        <v>25.436337999999999</v>
      </c>
      <c r="M31">
        <v>26.519082999999998</v>
      </c>
      <c r="N31">
        <v>26.532316000000002</v>
      </c>
      <c r="O31">
        <v>26.699427</v>
      </c>
      <c r="P31">
        <v>27.012765999999999</v>
      </c>
      <c r="Q31">
        <v>27.328849999999999</v>
      </c>
      <c r="R31">
        <v>27.564703000000002</v>
      </c>
      <c r="S31">
        <v>27.733108999999999</v>
      </c>
      <c r="T31">
        <v>27.806481999999999</v>
      </c>
      <c r="U31">
        <v>27.91873</v>
      </c>
      <c r="V31">
        <v>28.089151000000001</v>
      </c>
      <c r="W31">
        <v>28.242386</v>
      </c>
      <c r="X31">
        <v>28.371828000000001</v>
      </c>
      <c r="Y31">
        <v>28.690002</v>
      </c>
      <c r="Z31">
        <v>28.967188</v>
      </c>
      <c r="AA31">
        <v>29.070974</v>
      </c>
      <c r="AB31">
        <v>29.503574</v>
      </c>
      <c r="AC31">
        <v>29.858740000000001</v>
      </c>
      <c r="AD31">
        <v>29.888165999999998</v>
      </c>
      <c r="AE31" s="29">
        <v>5.0000000000000001E-3</v>
      </c>
    </row>
    <row r="32" spans="1:31">
      <c r="A32" t="s">
        <v>706</v>
      </c>
      <c r="B32" t="s">
        <v>1530</v>
      </c>
      <c r="C32" t="s">
        <v>1529</v>
      </c>
      <c r="D32" t="s">
        <v>1488</v>
      </c>
      <c r="E32">
        <v>11.500686999999999</v>
      </c>
      <c r="F32">
        <v>8.9310349999999996</v>
      </c>
      <c r="G32">
        <v>9.9921640000000007</v>
      </c>
      <c r="H32">
        <v>10.493447</v>
      </c>
      <c r="I32">
        <v>10.883081000000001</v>
      </c>
      <c r="J32">
        <v>10.811728</v>
      </c>
      <c r="K32">
        <v>11.481400000000001</v>
      </c>
      <c r="L32">
        <v>11.471012999999999</v>
      </c>
      <c r="M32">
        <v>11.732704</v>
      </c>
      <c r="N32">
        <v>11.796239999999999</v>
      </c>
      <c r="O32">
        <v>11.959019</v>
      </c>
      <c r="P32">
        <v>12.090819</v>
      </c>
      <c r="Q32">
        <v>12.152659999999999</v>
      </c>
      <c r="R32">
        <v>12.296811</v>
      </c>
      <c r="S32">
        <v>12.393431</v>
      </c>
      <c r="T32">
        <v>12.606598999999999</v>
      </c>
      <c r="U32">
        <v>12.850626999999999</v>
      </c>
      <c r="V32">
        <v>12.981843</v>
      </c>
      <c r="W32">
        <v>13.100346</v>
      </c>
      <c r="X32">
        <v>13.21874</v>
      </c>
      <c r="Y32">
        <v>13.412381999999999</v>
      </c>
      <c r="Z32">
        <v>13.543149</v>
      </c>
      <c r="AA32">
        <v>13.652481</v>
      </c>
      <c r="AB32">
        <v>13.942176999999999</v>
      </c>
      <c r="AC32">
        <v>14.112513</v>
      </c>
      <c r="AD32">
        <v>14.196051000000001</v>
      </c>
      <c r="AE32" s="29">
        <v>8.0000000000000002E-3</v>
      </c>
    </row>
    <row r="33" spans="1:31">
      <c r="A33" t="s">
        <v>402</v>
      </c>
      <c r="B33" t="s">
        <v>1528</v>
      </c>
      <c r="C33" t="s">
        <v>1527</v>
      </c>
      <c r="D33" t="s">
        <v>1488</v>
      </c>
      <c r="E33">
        <v>17.201744000000001</v>
      </c>
      <c r="F33">
        <v>17.367626000000001</v>
      </c>
      <c r="G33">
        <v>17.20513</v>
      </c>
      <c r="H33">
        <v>17.230906999999998</v>
      </c>
      <c r="I33">
        <v>17.254618000000001</v>
      </c>
      <c r="J33">
        <v>17.582851000000002</v>
      </c>
      <c r="K33">
        <v>17.762487</v>
      </c>
      <c r="L33">
        <v>17.762170999999999</v>
      </c>
      <c r="M33">
        <v>18.35153</v>
      </c>
      <c r="N33">
        <v>18.259518</v>
      </c>
      <c r="O33">
        <v>18.228081</v>
      </c>
      <c r="P33">
        <v>18.170092</v>
      </c>
      <c r="Q33">
        <v>18.233153999999999</v>
      </c>
      <c r="R33">
        <v>18.165154999999999</v>
      </c>
      <c r="S33">
        <v>18.111384999999999</v>
      </c>
      <c r="T33">
        <v>18.037727</v>
      </c>
      <c r="U33">
        <v>17.903182999999999</v>
      </c>
      <c r="V33">
        <v>17.632200000000001</v>
      </c>
      <c r="W33">
        <v>17.322299999999998</v>
      </c>
      <c r="X33">
        <v>17.006471999999999</v>
      </c>
      <c r="Y33">
        <v>16.781309</v>
      </c>
      <c r="Z33">
        <v>16.668741000000001</v>
      </c>
      <c r="AA33">
        <v>16.575771</v>
      </c>
      <c r="AB33">
        <v>16.473714999999999</v>
      </c>
      <c r="AC33">
        <v>16.353365</v>
      </c>
      <c r="AD33">
        <v>16.210370999999999</v>
      </c>
      <c r="AE33" s="29">
        <v>-2E-3</v>
      </c>
    </row>
    <row r="34" spans="1:31">
      <c r="A34" t="s">
        <v>558</v>
      </c>
      <c r="B34" t="s">
        <v>1526</v>
      </c>
      <c r="C34" t="s">
        <v>1525</v>
      </c>
      <c r="D34" t="s">
        <v>1488</v>
      </c>
      <c r="E34">
        <v>62.374836000000002</v>
      </c>
      <c r="F34">
        <v>62.746746000000002</v>
      </c>
      <c r="G34">
        <v>62.738456999999997</v>
      </c>
      <c r="H34">
        <v>63.015265999999997</v>
      </c>
      <c r="I34">
        <v>63.048782000000003</v>
      </c>
      <c r="J34">
        <v>63.657555000000002</v>
      </c>
      <c r="K34">
        <v>64.013808999999995</v>
      </c>
      <c r="L34">
        <v>64.172545999999997</v>
      </c>
      <c r="M34">
        <v>63.995075</v>
      </c>
      <c r="N34">
        <v>64.052963000000005</v>
      </c>
      <c r="O34">
        <v>64.015572000000006</v>
      </c>
      <c r="P34">
        <v>64.193886000000006</v>
      </c>
      <c r="Q34">
        <v>64.200798000000006</v>
      </c>
      <c r="R34">
        <v>64.280997999999997</v>
      </c>
      <c r="S34">
        <v>64.319580000000002</v>
      </c>
      <c r="T34">
        <v>64.383681999999993</v>
      </c>
      <c r="U34">
        <v>64.349739</v>
      </c>
      <c r="V34">
        <v>64.173012</v>
      </c>
      <c r="W34">
        <v>63.824421000000001</v>
      </c>
      <c r="X34">
        <v>63.489322999999999</v>
      </c>
      <c r="Y34">
        <v>63.327376999999998</v>
      </c>
      <c r="Z34">
        <v>63.308292000000002</v>
      </c>
      <c r="AA34">
        <v>63.319298000000003</v>
      </c>
      <c r="AB34">
        <v>63.316147000000001</v>
      </c>
      <c r="AC34">
        <v>63.268272000000003</v>
      </c>
      <c r="AD34">
        <v>63.212685</v>
      </c>
      <c r="AE34" s="29">
        <v>1E-3</v>
      </c>
    </row>
    <row r="35" spans="1:31">
      <c r="A35" t="s">
        <v>345</v>
      </c>
      <c r="B35" t="s">
        <v>1524</v>
      </c>
      <c r="C35" t="s">
        <v>1523</v>
      </c>
      <c r="D35" t="s">
        <v>1488</v>
      </c>
      <c r="E35">
        <v>45.167717000000003</v>
      </c>
      <c r="F35">
        <v>45.211803000000003</v>
      </c>
      <c r="G35">
        <v>43.827430999999997</v>
      </c>
      <c r="H35">
        <v>42.073334000000003</v>
      </c>
      <c r="I35">
        <v>42.334553</v>
      </c>
      <c r="J35">
        <v>42.817829000000003</v>
      </c>
      <c r="K35">
        <v>42.929927999999997</v>
      </c>
      <c r="L35">
        <v>42.931519000000002</v>
      </c>
      <c r="M35">
        <v>43.020789999999998</v>
      </c>
      <c r="N35">
        <v>43.47242</v>
      </c>
      <c r="O35">
        <v>43.645496000000001</v>
      </c>
      <c r="P35">
        <v>43.821452999999998</v>
      </c>
      <c r="Q35">
        <v>44.27552</v>
      </c>
      <c r="R35">
        <v>44.603706000000003</v>
      </c>
      <c r="S35">
        <v>44.946266000000001</v>
      </c>
      <c r="T35">
        <v>45.146526000000001</v>
      </c>
      <c r="U35">
        <v>45.177844999999998</v>
      </c>
      <c r="V35">
        <v>45.216254999999997</v>
      </c>
      <c r="W35">
        <v>45.159939000000001</v>
      </c>
      <c r="X35">
        <v>45.161937999999999</v>
      </c>
      <c r="Y35">
        <v>45.029476000000003</v>
      </c>
      <c r="Z35">
        <v>45.154152000000003</v>
      </c>
      <c r="AA35">
        <v>45.380164999999998</v>
      </c>
      <c r="AB35">
        <v>45.611682999999999</v>
      </c>
      <c r="AC35">
        <v>45.634093999999997</v>
      </c>
      <c r="AD35">
        <v>45.765835000000003</v>
      </c>
      <c r="AE35" s="29">
        <v>1E-3</v>
      </c>
    </row>
    <row r="36" spans="1:31">
      <c r="A36" t="s">
        <v>1246</v>
      </c>
    </row>
    <row r="37" spans="1:31">
      <c r="A37" t="s">
        <v>708</v>
      </c>
      <c r="B37" t="s">
        <v>1522</v>
      </c>
      <c r="C37" t="s">
        <v>1521</v>
      </c>
      <c r="D37" t="s">
        <v>1488</v>
      </c>
      <c r="E37">
        <v>26.278624000000001</v>
      </c>
      <c r="F37">
        <v>23.833960000000001</v>
      </c>
      <c r="G37">
        <v>23.667581999999999</v>
      </c>
      <c r="H37">
        <v>23.076699999999999</v>
      </c>
      <c r="I37">
        <v>22.468192999999999</v>
      </c>
      <c r="J37">
        <v>21.169487</v>
      </c>
      <c r="K37">
        <v>20.318287000000002</v>
      </c>
      <c r="L37">
        <v>20.499811000000001</v>
      </c>
      <c r="M37">
        <v>20.884249000000001</v>
      </c>
      <c r="N37">
        <v>20.985835999999999</v>
      </c>
      <c r="O37">
        <v>21.269566000000001</v>
      </c>
      <c r="P37">
        <v>21.363935000000001</v>
      </c>
      <c r="Q37">
        <v>21.671391</v>
      </c>
      <c r="R37">
        <v>21.886341000000002</v>
      </c>
      <c r="S37">
        <v>21.976655999999998</v>
      </c>
      <c r="T37">
        <v>22.051749999999998</v>
      </c>
      <c r="U37">
        <v>22.177374</v>
      </c>
      <c r="V37">
        <v>22.304358000000001</v>
      </c>
      <c r="W37">
        <v>22.457405000000001</v>
      </c>
      <c r="X37">
        <v>22.544127</v>
      </c>
      <c r="Y37">
        <v>22.767513000000001</v>
      </c>
      <c r="Z37">
        <v>23.029613000000001</v>
      </c>
      <c r="AA37">
        <v>23.194906</v>
      </c>
      <c r="AB37">
        <v>23.517213999999999</v>
      </c>
      <c r="AC37">
        <v>23.876028000000002</v>
      </c>
      <c r="AD37">
        <v>23.956614999999999</v>
      </c>
      <c r="AE37" s="29">
        <v>-4.0000000000000001E-3</v>
      </c>
    </row>
    <row r="38" spans="1:31">
      <c r="A38" t="s">
        <v>706</v>
      </c>
      <c r="B38" t="s">
        <v>1520</v>
      </c>
      <c r="C38" t="s">
        <v>1519</v>
      </c>
      <c r="D38" t="s">
        <v>1488</v>
      </c>
      <c r="E38">
        <v>15.195043</v>
      </c>
      <c r="F38">
        <v>11.392761</v>
      </c>
      <c r="G38">
        <v>12.551583000000001</v>
      </c>
      <c r="H38">
        <v>13.300132</v>
      </c>
      <c r="I38">
        <v>13.720533</v>
      </c>
      <c r="J38">
        <v>13.623014</v>
      </c>
      <c r="K38">
        <v>14.514481999999999</v>
      </c>
      <c r="L38">
        <v>14.386336999999999</v>
      </c>
      <c r="M38">
        <v>14.620388999999999</v>
      </c>
      <c r="N38">
        <v>14.717921</v>
      </c>
      <c r="O38">
        <v>14.781165</v>
      </c>
      <c r="P38">
        <v>14.877487</v>
      </c>
      <c r="Q38">
        <v>14.899772</v>
      </c>
      <c r="R38">
        <v>14.996532</v>
      </c>
      <c r="S38">
        <v>15.101749999999999</v>
      </c>
      <c r="T38">
        <v>15.246218000000001</v>
      </c>
      <c r="U38">
        <v>15.251704999999999</v>
      </c>
      <c r="V38">
        <v>15.076466</v>
      </c>
      <c r="W38">
        <v>14.716722000000001</v>
      </c>
      <c r="X38">
        <v>14.241821</v>
      </c>
      <c r="Y38">
        <v>13.642545999999999</v>
      </c>
      <c r="Z38">
        <v>13.774843000000001</v>
      </c>
      <c r="AA38">
        <v>13.929864</v>
      </c>
      <c r="AB38">
        <v>14.288076999999999</v>
      </c>
      <c r="AC38">
        <v>14.514351</v>
      </c>
      <c r="AD38">
        <v>14.621839</v>
      </c>
      <c r="AE38" s="29">
        <v>-2E-3</v>
      </c>
    </row>
    <row r="39" spans="1:31">
      <c r="A39" t="s">
        <v>402</v>
      </c>
      <c r="B39" t="s">
        <v>1518</v>
      </c>
      <c r="C39" t="s">
        <v>1517</v>
      </c>
      <c r="D39" t="s">
        <v>1488</v>
      </c>
      <c r="E39">
        <v>3.8086660000000001</v>
      </c>
      <c r="F39">
        <v>3.9961380000000002</v>
      </c>
      <c r="G39">
        <v>3.8418549999999998</v>
      </c>
      <c r="H39">
        <v>3.9038390000000001</v>
      </c>
      <c r="I39">
        <v>4.0223579999999997</v>
      </c>
      <c r="J39">
        <v>4.4885929999999998</v>
      </c>
      <c r="K39">
        <v>4.8071089999999996</v>
      </c>
      <c r="L39">
        <v>4.8677530000000004</v>
      </c>
      <c r="M39">
        <v>4.8616390000000003</v>
      </c>
      <c r="N39">
        <v>4.9217959999999996</v>
      </c>
      <c r="O39">
        <v>4.9078799999999996</v>
      </c>
      <c r="P39">
        <v>4.9911940000000001</v>
      </c>
      <c r="Q39">
        <v>5.1027750000000003</v>
      </c>
      <c r="R39">
        <v>5.0704700000000003</v>
      </c>
      <c r="S39">
        <v>5.1779919999999997</v>
      </c>
      <c r="T39">
        <v>5.2102550000000001</v>
      </c>
      <c r="U39">
        <v>5.1400969999999999</v>
      </c>
      <c r="V39">
        <v>4.9792449999999997</v>
      </c>
      <c r="W39">
        <v>4.8031779999999999</v>
      </c>
      <c r="X39">
        <v>4.6188770000000003</v>
      </c>
      <c r="Y39">
        <v>4.4972940000000001</v>
      </c>
      <c r="Z39">
        <v>4.4766849999999998</v>
      </c>
      <c r="AA39">
        <v>4.468712</v>
      </c>
      <c r="AB39">
        <v>4.4901249999999999</v>
      </c>
      <c r="AC39">
        <v>4.4821049999999998</v>
      </c>
      <c r="AD39">
        <v>4.4605689999999996</v>
      </c>
      <c r="AE39" s="29">
        <v>6.0000000000000001E-3</v>
      </c>
    </row>
    <row r="40" spans="1:31">
      <c r="A40" t="s">
        <v>1255</v>
      </c>
      <c r="B40" t="s">
        <v>1516</v>
      </c>
      <c r="C40" t="s">
        <v>1515</v>
      </c>
      <c r="D40" t="s">
        <v>1488</v>
      </c>
      <c r="E40">
        <v>2.563418</v>
      </c>
      <c r="F40">
        <v>2.517128</v>
      </c>
      <c r="G40">
        <v>2.4761769999999999</v>
      </c>
      <c r="H40">
        <v>2.4604339999999998</v>
      </c>
      <c r="I40">
        <v>2.4535979999999999</v>
      </c>
      <c r="J40">
        <v>2.4654240000000001</v>
      </c>
      <c r="K40">
        <v>2.420226</v>
      </c>
      <c r="L40">
        <v>2.4049230000000001</v>
      </c>
      <c r="M40">
        <v>2.399562</v>
      </c>
      <c r="N40">
        <v>2.3788399999999998</v>
      </c>
      <c r="O40">
        <v>2.3768729999999998</v>
      </c>
      <c r="P40">
        <v>2.373297</v>
      </c>
      <c r="Q40">
        <v>2.4124629999999998</v>
      </c>
      <c r="R40">
        <v>2.4174259999999999</v>
      </c>
      <c r="S40">
        <v>2.4346030000000001</v>
      </c>
      <c r="T40">
        <v>2.4404759999999999</v>
      </c>
      <c r="U40">
        <v>2.4332989999999999</v>
      </c>
      <c r="V40">
        <v>2.4310619999999998</v>
      </c>
      <c r="W40">
        <v>2.4407299999999998</v>
      </c>
      <c r="X40">
        <v>2.4316520000000001</v>
      </c>
      <c r="Y40">
        <v>2.4418959999999998</v>
      </c>
      <c r="Z40">
        <v>2.4550960000000002</v>
      </c>
      <c r="AA40">
        <v>2.4648059999999998</v>
      </c>
      <c r="AB40">
        <v>2.4736319999999998</v>
      </c>
      <c r="AC40">
        <v>2.5034019999999999</v>
      </c>
      <c r="AD40">
        <v>2.5036860000000001</v>
      </c>
      <c r="AE40" s="29">
        <v>-1E-3</v>
      </c>
    </row>
    <row r="41" spans="1:31">
      <c r="A41" t="s">
        <v>1412</v>
      </c>
      <c r="B41" t="s">
        <v>1514</v>
      </c>
      <c r="C41" t="s">
        <v>1513</v>
      </c>
      <c r="D41" t="s">
        <v>1488</v>
      </c>
      <c r="E41">
        <v>0.54999699999999996</v>
      </c>
      <c r="F41">
        <v>0.545068</v>
      </c>
      <c r="G41">
        <v>0.54408299999999998</v>
      </c>
      <c r="H41">
        <v>0.54211100000000001</v>
      </c>
      <c r="I41">
        <v>0.54013999999999995</v>
      </c>
      <c r="J41">
        <v>0.53816900000000001</v>
      </c>
      <c r="K41">
        <v>0.53521200000000002</v>
      </c>
      <c r="L41">
        <v>0.53225500000000003</v>
      </c>
      <c r="M41">
        <v>0.52929800000000005</v>
      </c>
      <c r="N41">
        <v>0.52535500000000002</v>
      </c>
      <c r="O41">
        <v>0.52141300000000002</v>
      </c>
      <c r="P41">
        <v>0.51746999999999999</v>
      </c>
      <c r="Q41">
        <v>0.514513</v>
      </c>
      <c r="R41">
        <v>0.51155600000000001</v>
      </c>
      <c r="S41">
        <v>0.50859900000000002</v>
      </c>
      <c r="T41">
        <v>0.50465599999999999</v>
      </c>
      <c r="U41">
        <v>0.50169900000000001</v>
      </c>
      <c r="V41">
        <v>0.49775700000000001</v>
      </c>
      <c r="W41">
        <v>0.49480000000000002</v>
      </c>
      <c r="X41">
        <v>0.49085699999999999</v>
      </c>
      <c r="Y41">
        <v>0.48691499999999999</v>
      </c>
      <c r="Z41">
        <v>0.48297200000000001</v>
      </c>
      <c r="AA41">
        <v>0.48001500000000002</v>
      </c>
      <c r="AB41">
        <v>0.476072</v>
      </c>
      <c r="AC41">
        <v>0.47212999999999999</v>
      </c>
      <c r="AD41">
        <v>0.46818700000000002</v>
      </c>
      <c r="AE41" s="29">
        <v>-6.0000000000000001E-3</v>
      </c>
    </row>
    <row r="42" spans="1:31">
      <c r="A42" t="s">
        <v>558</v>
      </c>
      <c r="B42" t="s">
        <v>1512</v>
      </c>
      <c r="C42" t="s">
        <v>1511</v>
      </c>
      <c r="D42" t="s">
        <v>1488</v>
      </c>
      <c r="E42">
        <v>11.501232999999999</v>
      </c>
      <c r="F42">
        <v>11.889143000000001</v>
      </c>
      <c r="G42">
        <v>11.882795</v>
      </c>
      <c r="H42">
        <v>12.018814000000001</v>
      </c>
      <c r="I42">
        <v>12.101516</v>
      </c>
      <c r="J42">
        <v>12.795125000000001</v>
      </c>
      <c r="K42">
        <v>13.078889999999999</v>
      </c>
      <c r="L42">
        <v>13.222678999999999</v>
      </c>
      <c r="M42">
        <v>13.297701999999999</v>
      </c>
      <c r="N42">
        <v>13.326264999999999</v>
      </c>
      <c r="O42">
        <v>13.258114000000001</v>
      </c>
      <c r="P42">
        <v>13.428031000000001</v>
      </c>
      <c r="Q42">
        <v>13.448741</v>
      </c>
      <c r="R42">
        <v>13.548419000000001</v>
      </c>
      <c r="S42">
        <v>13.640568999999999</v>
      </c>
      <c r="T42">
        <v>13.690514</v>
      </c>
      <c r="U42">
        <v>13.610089</v>
      </c>
      <c r="V42">
        <v>13.418937</v>
      </c>
      <c r="W42">
        <v>13.098224</v>
      </c>
      <c r="X42">
        <v>12.831071</v>
      </c>
      <c r="Y42">
        <v>12.693265999999999</v>
      </c>
      <c r="Z42">
        <v>12.639281</v>
      </c>
      <c r="AA42">
        <v>12.648698</v>
      </c>
      <c r="AB42">
        <v>12.653786999999999</v>
      </c>
      <c r="AC42">
        <v>12.621601</v>
      </c>
      <c r="AD42">
        <v>12.580778</v>
      </c>
      <c r="AE42" s="29">
        <v>4.0000000000000001E-3</v>
      </c>
    </row>
    <row r="43" spans="1:31">
      <c r="A43" t="s">
        <v>1408</v>
      </c>
    </row>
    <row r="44" spans="1:31">
      <c r="A44" t="s">
        <v>1023</v>
      </c>
      <c r="B44" t="s">
        <v>1510</v>
      </c>
      <c r="C44" t="s">
        <v>1509</v>
      </c>
      <c r="D44" t="s">
        <v>1488</v>
      </c>
      <c r="E44">
        <v>22.702044000000001</v>
      </c>
      <c r="F44">
        <v>22.011320000000001</v>
      </c>
      <c r="G44">
        <v>19.890574999999998</v>
      </c>
      <c r="H44">
        <v>20.410050999999999</v>
      </c>
      <c r="I44">
        <v>21.036221000000001</v>
      </c>
      <c r="J44">
        <v>21.90551</v>
      </c>
      <c r="K44">
        <v>23.090216000000002</v>
      </c>
      <c r="L44">
        <v>23.818688999999999</v>
      </c>
      <c r="M44">
        <v>24.668346</v>
      </c>
      <c r="N44">
        <v>25.227968000000001</v>
      </c>
      <c r="O44">
        <v>25.747188999999999</v>
      </c>
      <c r="P44">
        <v>26.245014000000001</v>
      </c>
      <c r="Q44">
        <v>26.785838999999999</v>
      </c>
      <c r="R44">
        <v>27.313734</v>
      </c>
      <c r="S44">
        <v>27.835369</v>
      </c>
      <c r="T44">
        <v>28.224968000000001</v>
      </c>
      <c r="U44">
        <v>28.504121999999999</v>
      </c>
      <c r="V44">
        <v>28.541236999999999</v>
      </c>
      <c r="W44">
        <v>28.373795000000001</v>
      </c>
      <c r="X44">
        <v>28.155215999999999</v>
      </c>
      <c r="Y44">
        <v>28.14237</v>
      </c>
      <c r="Z44">
        <v>28.278894000000001</v>
      </c>
      <c r="AA44">
        <v>28.458743999999999</v>
      </c>
      <c r="AB44">
        <v>28.665367</v>
      </c>
      <c r="AC44">
        <v>28.819272999999999</v>
      </c>
      <c r="AD44">
        <v>28.935324000000001</v>
      </c>
      <c r="AE44" s="29">
        <v>0.01</v>
      </c>
    </row>
    <row r="45" spans="1:31">
      <c r="A45" t="s">
        <v>1405</v>
      </c>
      <c r="B45" t="s">
        <v>1508</v>
      </c>
      <c r="C45" t="s">
        <v>1507</v>
      </c>
      <c r="D45" t="s">
        <v>1488</v>
      </c>
      <c r="E45">
        <v>30.587164000000001</v>
      </c>
      <c r="F45">
        <v>30.36919</v>
      </c>
      <c r="G45">
        <v>28.677047999999999</v>
      </c>
      <c r="H45">
        <v>28.205500000000001</v>
      </c>
      <c r="I45">
        <v>28.333576000000001</v>
      </c>
      <c r="J45">
        <v>27.906960000000002</v>
      </c>
      <c r="K45">
        <v>28.297533000000001</v>
      </c>
      <c r="L45">
        <v>28.363213999999999</v>
      </c>
      <c r="M45">
        <v>28.906786</v>
      </c>
      <c r="N45">
        <v>29.033493</v>
      </c>
      <c r="O45">
        <v>29.410183</v>
      </c>
      <c r="P45">
        <v>29.609521999999998</v>
      </c>
      <c r="Q45">
        <v>30.050383</v>
      </c>
      <c r="R45">
        <v>30.233578000000001</v>
      </c>
      <c r="S45">
        <v>30.387833000000001</v>
      </c>
      <c r="T45">
        <v>30.462471000000001</v>
      </c>
      <c r="U45">
        <v>30.467457</v>
      </c>
      <c r="V45">
        <v>30.653212</v>
      </c>
      <c r="W45">
        <v>30.740496</v>
      </c>
      <c r="X45">
        <v>30.804456999999999</v>
      </c>
      <c r="Y45">
        <v>31.101137000000001</v>
      </c>
      <c r="Z45">
        <v>31.114100000000001</v>
      </c>
      <c r="AA45">
        <v>31.294554000000002</v>
      </c>
      <c r="AB45">
        <v>31.505431999999999</v>
      </c>
      <c r="AC45">
        <v>31.763110999999999</v>
      </c>
      <c r="AD45">
        <v>31.845535000000002</v>
      </c>
      <c r="AE45" s="29">
        <v>2E-3</v>
      </c>
    </row>
    <row r="46" spans="1:31">
      <c r="A46" t="s">
        <v>1051</v>
      </c>
      <c r="B46" t="s">
        <v>1506</v>
      </c>
      <c r="C46" t="s">
        <v>1505</v>
      </c>
      <c r="D46" t="s">
        <v>1488</v>
      </c>
      <c r="E46">
        <v>26.495358</v>
      </c>
      <c r="F46">
        <v>24.872758999999999</v>
      </c>
      <c r="G46">
        <v>23.603987</v>
      </c>
      <c r="H46">
        <v>23.102118999999998</v>
      </c>
      <c r="I46">
        <v>23.124382000000001</v>
      </c>
      <c r="J46">
        <v>23.349243000000001</v>
      </c>
      <c r="K46">
        <v>23.592162999999999</v>
      </c>
      <c r="L46">
        <v>23.708321000000002</v>
      </c>
      <c r="M46">
        <v>24.476206000000001</v>
      </c>
      <c r="N46">
        <v>24.552603000000001</v>
      </c>
      <c r="O46">
        <v>24.845331000000002</v>
      </c>
      <c r="P46">
        <v>25.016808999999999</v>
      </c>
      <c r="Q46">
        <v>25.307272000000001</v>
      </c>
      <c r="R46">
        <v>25.477606000000002</v>
      </c>
      <c r="S46">
        <v>25.573629</v>
      </c>
      <c r="T46">
        <v>25.632380999999999</v>
      </c>
      <c r="U46">
        <v>25.668381</v>
      </c>
      <c r="V46">
        <v>25.825890999999999</v>
      </c>
      <c r="W46">
        <v>25.851852000000001</v>
      </c>
      <c r="X46">
        <v>25.881882000000001</v>
      </c>
      <c r="Y46">
        <v>26.082901</v>
      </c>
      <c r="Z46">
        <v>26.081779000000001</v>
      </c>
      <c r="AA46">
        <v>26.328762000000001</v>
      </c>
      <c r="AB46">
        <v>26.4711</v>
      </c>
      <c r="AC46">
        <v>26.700232</v>
      </c>
      <c r="AD46">
        <v>26.767040000000001</v>
      </c>
      <c r="AE46" s="29">
        <v>0</v>
      </c>
    </row>
    <row r="47" spans="1:31">
      <c r="A47" t="s">
        <v>407</v>
      </c>
      <c r="B47" t="s">
        <v>1504</v>
      </c>
      <c r="C47" t="s">
        <v>1503</v>
      </c>
      <c r="D47" t="s">
        <v>1488</v>
      </c>
      <c r="E47">
        <v>16.24399</v>
      </c>
      <c r="F47">
        <v>14.4871</v>
      </c>
      <c r="G47">
        <v>15.513252</v>
      </c>
      <c r="H47">
        <v>16.039639999999999</v>
      </c>
      <c r="I47">
        <v>16.462814000000002</v>
      </c>
      <c r="J47">
        <v>16.312712000000001</v>
      </c>
      <c r="K47">
        <v>16.804510000000001</v>
      </c>
      <c r="L47">
        <v>16.986189</v>
      </c>
      <c r="M47">
        <v>17.484210999999998</v>
      </c>
      <c r="N47">
        <v>17.613973999999999</v>
      </c>
      <c r="O47">
        <v>17.961834</v>
      </c>
      <c r="P47">
        <v>18.126895999999999</v>
      </c>
      <c r="Q47">
        <v>18.469297000000001</v>
      </c>
      <c r="R47">
        <v>18.758896</v>
      </c>
      <c r="S47">
        <v>18.889296000000002</v>
      </c>
      <c r="T47">
        <v>19.018702999999999</v>
      </c>
      <c r="U47">
        <v>19.250025000000001</v>
      </c>
      <c r="V47">
        <v>19.479724999999998</v>
      </c>
      <c r="W47">
        <v>19.698156000000001</v>
      </c>
      <c r="X47">
        <v>19.915534999999998</v>
      </c>
      <c r="Y47">
        <v>20.284185000000001</v>
      </c>
      <c r="Z47">
        <v>20.584662999999999</v>
      </c>
      <c r="AA47">
        <v>20.832339999999999</v>
      </c>
      <c r="AB47">
        <v>21.223341000000001</v>
      </c>
      <c r="AC47">
        <v>21.568563000000001</v>
      </c>
      <c r="AD47">
        <v>21.66478</v>
      </c>
      <c r="AE47" s="29">
        <v>1.2E-2</v>
      </c>
    </row>
    <row r="48" spans="1:31">
      <c r="A48" t="s">
        <v>708</v>
      </c>
      <c r="B48" t="s">
        <v>1502</v>
      </c>
      <c r="C48" t="s">
        <v>1501</v>
      </c>
      <c r="D48" t="s">
        <v>1488</v>
      </c>
      <c r="E48">
        <v>26.483619999999998</v>
      </c>
      <c r="F48">
        <v>24.537634000000001</v>
      </c>
      <c r="G48">
        <v>24.933686999999999</v>
      </c>
      <c r="H48">
        <v>24.947424000000002</v>
      </c>
      <c r="I48">
        <v>24.864519000000001</v>
      </c>
      <c r="J48">
        <v>24.596664000000001</v>
      </c>
      <c r="K48">
        <v>24.478802000000002</v>
      </c>
      <c r="L48">
        <v>24.558308</v>
      </c>
      <c r="M48">
        <v>25.454048</v>
      </c>
      <c r="N48">
        <v>25.480737999999999</v>
      </c>
      <c r="O48">
        <v>25.735588</v>
      </c>
      <c r="P48">
        <v>25.989059000000001</v>
      </c>
      <c r="Q48">
        <v>26.231991000000001</v>
      </c>
      <c r="R48">
        <v>26.447695</v>
      </c>
      <c r="S48">
        <v>26.592919999999999</v>
      </c>
      <c r="T48">
        <v>26.702435999999999</v>
      </c>
      <c r="U48">
        <v>26.871062999999999</v>
      </c>
      <c r="V48">
        <v>27.024204000000001</v>
      </c>
      <c r="W48">
        <v>27.179129</v>
      </c>
      <c r="X48">
        <v>27.326934999999999</v>
      </c>
      <c r="Y48">
        <v>27.619408</v>
      </c>
      <c r="Z48">
        <v>27.856705000000002</v>
      </c>
      <c r="AA48">
        <v>28.047062</v>
      </c>
      <c r="AB48">
        <v>28.40428</v>
      </c>
      <c r="AC48">
        <v>28.716272</v>
      </c>
      <c r="AD48">
        <v>28.790123000000001</v>
      </c>
      <c r="AE48" s="29">
        <v>3.0000000000000001E-3</v>
      </c>
    </row>
    <row r="49" spans="1:31">
      <c r="A49" t="s">
        <v>706</v>
      </c>
      <c r="B49" t="s">
        <v>1500</v>
      </c>
      <c r="C49" t="s">
        <v>1499</v>
      </c>
      <c r="D49" t="s">
        <v>1488</v>
      </c>
      <c r="E49">
        <v>11.658543999999999</v>
      </c>
      <c r="F49">
        <v>9.0185379999999995</v>
      </c>
      <c r="G49">
        <v>10.140831</v>
      </c>
      <c r="H49">
        <v>10.694611</v>
      </c>
      <c r="I49">
        <v>11.126874000000001</v>
      </c>
      <c r="J49">
        <v>11.083372000000001</v>
      </c>
      <c r="K49">
        <v>11.808846000000001</v>
      </c>
      <c r="L49">
        <v>11.781062</v>
      </c>
      <c r="M49">
        <v>12.035919</v>
      </c>
      <c r="N49">
        <v>12.088141</v>
      </c>
      <c r="O49">
        <v>12.242559</v>
      </c>
      <c r="P49">
        <v>12.36689</v>
      </c>
      <c r="Q49">
        <v>12.420006000000001</v>
      </c>
      <c r="R49">
        <v>12.556001999999999</v>
      </c>
      <c r="S49">
        <v>12.649469</v>
      </c>
      <c r="T49">
        <v>12.854072</v>
      </c>
      <c r="U49">
        <v>13.074571000000001</v>
      </c>
      <c r="V49">
        <v>13.178183000000001</v>
      </c>
      <c r="W49">
        <v>13.263780000000001</v>
      </c>
      <c r="X49">
        <v>13.350979000000001</v>
      </c>
      <c r="Y49">
        <v>13.516272000000001</v>
      </c>
      <c r="Z49">
        <v>13.647000999999999</v>
      </c>
      <c r="AA49">
        <v>13.757747</v>
      </c>
      <c r="AB49">
        <v>14.050404</v>
      </c>
      <c r="AC49">
        <v>14.222381</v>
      </c>
      <c r="AD49">
        <v>14.306244</v>
      </c>
      <c r="AE49" s="29">
        <v>8.0000000000000002E-3</v>
      </c>
    </row>
    <row r="50" spans="1:31">
      <c r="A50" t="s">
        <v>402</v>
      </c>
      <c r="B50" t="s">
        <v>1498</v>
      </c>
      <c r="C50" t="s">
        <v>1497</v>
      </c>
      <c r="D50" t="s">
        <v>1488</v>
      </c>
      <c r="E50">
        <v>6.5553980000000003</v>
      </c>
      <c r="F50">
        <v>6.4045670000000001</v>
      </c>
      <c r="G50">
        <v>6.4727680000000003</v>
      </c>
      <c r="H50">
        <v>6.6042339999999999</v>
      </c>
      <c r="I50">
        <v>6.7728330000000003</v>
      </c>
      <c r="J50">
        <v>7.2275159999999996</v>
      </c>
      <c r="K50">
        <v>7.4738040000000003</v>
      </c>
      <c r="L50">
        <v>7.5573170000000003</v>
      </c>
      <c r="M50">
        <v>7.6466209999999997</v>
      </c>
      <c r="N50">
        <v>7.6921869999999997</v>
      </c>
      <c r="O50">
        <v>7.7549450000000002</v>
      </c>
      <c r="P50">
        <v>7.8222060000000004</v>
      </c>
      <c r="Q50">
        <v>7.9148230000000002</v>
      </c>
      <c r="R50">
        <v>7.9248079999999996</v>
      </c>
      <c r="S50">
        <v>7.998958</v>
      </c>
      <c r="T50">
        <v>8.0220470000000006</v>
      </c>
      <c r="U50">
        <v>7.9680059999999999</v>
      </c>
      <c r="V50">
        <v>7.7988600000000003</v>
      </c>
      <c r="W50">
        <v>7.5909719999999998</v>
      </c>
      <c r="X50">
        <v>7.3794019999999998</v>
      </c>
      <c r="Y50">
        <v>7.2518359999999999</v>
      </c>
      <c r="Z50">
        <v>7.2183539999999997</v>
      </c>
      <c r="AA50">
        <v>7.2061529999999996</v>
      </c>
      <c r="AB50">
        <v>7.2016710000000002</v>
      </c>
      <c r="AC50">
        <v>7.1753049999999998</v>
      </c>
      <c r="AD50">
        <v>7.1387070000000001</v>
      </c>
      <c r="AE50" s="29">
        <v>3.0000000000000001E-3</v>
      </c>
    </row>
    <row r="51" spans="1:31">
      <c r="A51" t="s">
        <v>1104</v>
      </c>
      <c r="B51" t="s">
        <v>1496</v>
      </c>
      <c r="C51" t="s">
        <v>1495</v>
      </c>
      <c r="D51" t="s">
        <v>1488</v>
      </c>
      <c r="E51">
        <v>6.4173830000000001</v>
      </c>
      <c r="F51">
        <v>6.4206510000000003</v>
      </c>
      <c r="G51">
        <v>6.4261860000000004</v>
      </c>
      <c r="H51">
        <v>6.4388719999999999</v>
      </c>
      <c r="I51">
        <v>6.4306429999999999</v>
      </c>
      <c r="J51">
        <v>6.4452379999999998</v>
      </c>
      <c r="K51">
        <v>6.4288220000000003</v>
      </c>
      <c r="L51">
        <v>6.450939</v>
      </c>
      <c r="M51">
        <v>6.4487930000000002</v>
      </c>
      <c r="N51">
        <v>6.4276619999999998</v>
      </c>
      <c r="O51">
        <v>6.4315420000000003</v>
      </c>
      <c r="P51">
        <v>6.3967359999999998</v>
      </c>
      <c r="Q51">
        <v>6.4021189999999999</v>
      </c>
      <c r="R51">
        <v>6.3992680000000002</v>
      </c>
      <c r="S51">
        <v>6.3692909999999996</v>
      </c>
      <c r="T51">
        <v>6.3729829999999996</v>
      </c>
      <c r="U51">
        <v>6.3628539999999996</v>
      </c>
      <c r="V51">
        <v>6.3515819999999996</v>
      </c>
      <c r="W51">
        <v>6.3468689999999999</v>
      </c>
      <c r="X51">
        <v>6.3368409999999997</v>
      </c>
      <c r="Y51">
        <v>6.3410890000000002</v>
      </c>
      <c r="Z51">
        <v>6.3328819999999997</v>
      </c>
      <c r="AA51">
        <v>6.3433619999999999</v>
      </c>
      <c r="AB51">
        <v>6.3517770000000002</v>
      </c>
      <c r="AC51">
        <v>6.326384</v>
      </c>
      <c r="AD51">
        <v>6.3207449999999996</v>
      </c>
      <c r="AE51" s="29">
        <v>-1E-3</v>
      </c>
    </row>
    <row r="52" spans="1:31">
      <c r="A52" t="s">
        <v>1222</v>
      </c>
      <c r="B52" t="s">
        <v>1494</v>
      </c>
      <c r="C52" t="s">
        <v>1493</v>
      </c>
      <c r="D52" t="s">
        <v>1488</v>
      </c>
      <c r="E52">
        <v>2.6385459999999998</v>
      </c>
      <c r="F52">
        <v>2.585531</v>
      </c>
      <c r="G52">
        <v>2.5474290000000002</v>
      </c>
      <c r="H52">
        <v>2.5397210000000001</v>
      </c>
      <c r="I52">
        <v>2.5344030000000002</v>
      </c>
      <c r="J52">
        <v>2.5434350000000001</v>
      </c>
      <c r="K52">
        <v>2.5147390000000001</v>
      </c>
      <c r="L52">
        <v>2.5074879999999999</v>
      </c>
      <c r="M52">
        <v>2.5057369999999999</v>
      </c>
      <c r="N52">
        <v>2.4910679999999998</v>
      </c>
      <c r="O52">
        <v>2.4884080000000002</v>
      </c>
      <c r="P52">
        <v>2.486011</v>
      </c>
      <c r="Q52">
        <v>2.5231050000000002</v>
      </c>
      <c r="R52">
        <v>2.5270739999999998</v>
      </c>
      <c r="S52">
        <v>2.5411060000000001</v>
      </c>
      <c r="T52">
        <v>2.5509050000000002</v>
      </c>
      <c r="U52">
        <v>2.5454910000000002</v>
      </c>
      <c r="V52">
        <v>2.54495</v>
      </c>
      <c r="W52">
        <v>2.555517</v>
      </c>
      <c r="X52">
        <v>2.5482399999999998</v>
      </c>
      <c r="Y52">
        <v>2.5584159999999998</v>
      </c>
      <c r="Z52">
        <v>2.5702219999999998</v>
      </c>
      <c r="AA52">
        <v>2.5779070000000002</v>
      </c>
      <c r="AB52">
        <v>2.5856650000000001</v>
      </c>
      <c r="AC52">
        <v>2.6178140000000001</v>
      </c>
      <c r="AD52">
        <v>2.6227580000000001</v>
      </c>
      <c r="AE52" s="29">
        <v>0</v>
      </c>
    </row>
    <row r="53" spans="1:31">
      <c r="A53" t="s">
        <v>558</v>
      </c>
      <c r="B53" t="s">
        <v>1492</v>
      </c>
      <c r="C53" t="s">
        <v>1491</v>
      </c>
      <c r="D53" t="s">
        <v>1488</v>
      </c>
      <c r="E53">
        <v>11.520918</v>
      </c>
      <c r="F53">
        <v>11.909079999999999</v>
      </c>
      <c r="G53">
        <v>11.901854</v>
      </c>
      <c r="H53">
        <v>12.036937</v>
      </c>
      <c r="I53">
        <v>12.11853</v>
      </c>
      <c r="J53">
        <v>12.81115</v>
      </c>
      <c r="K53">
        <v>13.09416</v>
      </c>
      <c r="L53">
        <v>13.236961000000001</v>
      </c>
      <c r="M53">
        <v>13.310853</v>
      </c>
      <c r="N53">
        <v>13.338182</v>
      </c>
      <c r="O53">
        <v>13.268966000000001</v>
      </c>
      <c r="P53">
        <v>13.437925</v>
      </c>
      <c r="Q53">
        <v>13.457554</v>
      </c>
      <c r="R53">
        <v>13.556302000000001</v>
      </c>
      <c r="S53">
        <v>13.647576000000001</v>
      </c>
      <c r="T53">
        <v>13.696771</v>
      </c>
      <c r="U53">
        <v>13.615613</v>
      </c>
      <c r="V53">
        <v>13.423871</v>
      </c>
      <c r="W53">
        <v>13.102622999999999</v>
      </c>
      <c r="X53">
        <v>12.835016</v>
      </c>
      <c r="Y53">
        <v>12.696754</v>
      </c>
      <c r="Z53">
        <v>12.642459000000001</v>
      </c>
      <c r="AA53">
        <v>12.651646</v>
      </c>
      <c r="AB53">
        <v>12.656511999999999</v>
      </c>
      <c r="AC53">
        <v>12.624174999999999</v>
      </c>
      <c r="AD53">
        <v>12.583214</v>
      </c>
      <c r="AE53" s="29">
        <v>4.0000000000000001E-3</v>
      </c>
    </row>
    <row r="54" spans="1:31">
      <c r="A54" t="s">
        <v>345</v>
      </c>
      <c r="B54" t="s">
        <v>1490</v>
      </c>
      <c r="C54" t="s">
        <v>1489</v>
      </c>
      <c r="D54" t="s">
        <v>1488</v>
      </c>
      <c r="E54">
        <v>39.675659000000003</v>
      </c>
      <c r="F54">
        <v>39.493042000000003</v>
      </c>
      <c r="G54">
        <v>38.296405999999998</v>
      </c>
      <c r="H54">
        <v>37.428561999999999</v>
      </c>
      <c r="I54">
        <v>37.719357000000002</v>
      </c>
      <c r="J54">
        <v>38.150036</v>
      </c>
      <c r="K54">
        <v>38.540874000000002</v>
      </c>
      <c r="L54">
        <v>38.748714</v>
      </c>
      <c r="M54">
        <v>38.993256000000002</v>
      </c>
      <c r="N54">
        <v>39.232204000000003</v>
      </c>
      <c r="O54">
        <v>39.350903000000002</v>
      </c>
      <c r="P54">
        <v>39.442905000000003</v>
      </c>
      <c r="Q54">
        <v>39.661144</v>
      </c>
      <c r="R54">
        <v>39.805466000000003</v>
      </c>
      <c r="S54">
        <v>40.015793000000002</v>
      </c>
      <c r="T54">
        <v>40.238861</v>
      </c>
      <c r="U54">
        <v>40.301864999999999</v>
      </c>
      <c r="V54">
        <v>40.256413000000002</v>
      </c>
      <c r="W54">
        <v>40.148063999999998</v>
      </c>
      <c r="X54">
        <v>40.062302000000003</v>
      </c>
      <c r="Y54">
        <v>39.844402000000002</v>
      </c>
      <c r="Z54">
        <v>40.021355</v>
      </c>
      <c r="AA54">
        <v>40.178122999999999</v>
      </c>
      <c r="AB54">
        <v>40.333866</v>
      </c>
      <c r="AC54">
        <v>40.388382</v>
      </c>
      <c r="AD54">
        <v>40.523159</v>
      </c>
      <c r="AE54" s="29">
        <v>1E-3</v>
      </c>
    </row>
    <row r="55" spans="1:31">
      <c r="A55" t="s">
        <v>21</v>
      </c>
    </row>
    <row r="56" spans="1:31">
      <c r="A56" t="s">
        <v>1487</v>
      </c>
    </row>
    <row r="57" spans="1:31">
      <c r="A57" t="s">
        <v>527</v>
      </c>
      <c r="B57" t="s">
        <v>1486</v>
      </c>
      <c r="C57" t="s">
        <v>1485</v>
      </c>
      <c r="D57" t="s">
        <v>1472</v>
      </c>
      <c r="E57">
        <v>354.07873499999999</v>
      </c>
      <c r="F57">
        <v>347.31488000000002</v>
      </c>
      <c r="G57">
        <v>338.06817599999999</v>
      </c>
      <c r="H57">
        <v>335.79321299999998</v>
      </c>
      <c r="I57">
        <v>339.531158</v>
      </c>
      <c r="J57">
        <v>343.626465</v>
      </c>
      <c r="K57">
        <v>346.998627</v>
      </c>
      <c r="L57">
        <v>349.593231</v>
      </c>
      <c r="M57">
        <v>353.89550800000001</v>
      </c>
      <c r="N57">
        <v>356.78738399999997</v>
      </c>
      <c r="O57">
        <v>359.66171300000002</v>
      </c>
      <c r="P57">
        <v>362.28195199999999</v>
      </c>
      <c r="Q57">
        <v>366.41424599999999</v>
      </c>
      <c r="R57">
        <v>369.832855</v>
      </c>
      <c r="S57">
        <v>373.56204200000002</v>
      </c>
      <c r="T57">
        <v>377.146973</v>
      </c>
      <c r="U57">
        <v>379.86029100000002</v>
      </c>
      <c r="V57">
        <v>381.64788800000002</v>
      </c>
      <c r="W57">
        <v>382.96667500000001</v>
      </c>
      <c r="X57">
        <v>384.31784099999999</v>
      </c>
      <c r="Y57">
        <v>385.41867100000002</v>
      </c>
      <c r="Z57">
        <v>389.11419699999999</v>
      </c>
      <c r="AA57">
        <v>392.74761999999998</v>
      </c>
      <c r="AB57">
        <v>396.37664799999999</v>
      </c>
      <c r="AC57">
        <v>399.44296300000002</v>
      </c>
      <c r="AD57">
        <v>402.86352499999998</v>
      </c>
      <c r="AE57" s="29">
        <v>5.0000000000000001E-3</v>
      </c>
    </row>
    <row r="58" spans="1:31">
      <c r="A58" t="s">
        <v>528</v>
      </c>
      <c r="B58" t="s">
        <v>1484</v>
      </c>
      <c r="C58" t="s">
        <v>1483</v>
      </c>
      <c r="D58" t="s">
        <v>1472</v>
      </c>
      <c r="E58">
        <v>260.22451799999999</v>
      </c>
      <c r="F58">
        <v>262.720642</v>
      </c>
      <c r="G58">
        <v>259.382721</v>
      </c>
      <c r="H58">
        <v>258.094604</v>
      </c>
      <c r="I58">
        <v>263.21569799999997</v>
      </c>
      <c r="J58">
        <v>268.73571800000002</v>
      </c>
      <c r="K58">
        <v>273.92956500000003</v>
      </c>
      <c r="L58">
        <v>277.59448200000003</v>
      </c>
      <c r="M58">
        <v>283.055115</v>
      </c>
      <c r="N58">
        <v>287.440155</v>
      </c>
      <c r="O58">
        <v>291.45843500000001</v>
      </c>
      <c r="P58">
        <v>295.30679300000003</v>
      </c>
      <c r="Q58">
        <v>300.54794299999998</v>
      </c>
      <c r="R58">
        <v>305.07043499999997</v>
      </c>
      <c r="S58">
        <v>309.92468300000002</v>
      </c>
      <c r="T58">
        <v>314.56552099999999</v>
      </c>
      <c r="U58">
        <v>318.10281400000002</v>
      </c>
      <c r="V58">
        <v>320.84964000000002</v>
      </c>
      <c r="W58">
        <v>322.855164</v>
      </c>
      <c r="X58">
        <v>324.88647500000002</v>
      </c>
      <c r="Y58">
        <v>326.26455700000002</v>
      </c>
      <c r="Z58">
        <v>330.376801</v>
      </c>
      <c r="AA58">
        <v>334.20791600000001</v>
      </c>
      <c r="AB58">
        <v>337.89068600000002</v>
      </c>
      <c r="AC58">
        <v>340.64984099999998</v>
      </c>
      <c r="AD58">
        <v>343.66497800000002</v>
      </c>
      <c r="AE58" s="29">
        <v>1.0999999999999999E-2</v>
      </c>
    </row>
    <row r="59" spans="1:31">
      <c r="A59" t="s">
        <v>1078</v>
      </c>
      <c r="B59" t="s">
        <v>1482</v>
      </c>
      <c r="C59" t="s">
        <v>1481</v>
      </c>
      <c r="D59" t="s">
        <v>1472</v>
      </c>
      <c r="E59">
        <v>243.90741</v>
      </c>
      <c r="F59">
        <v>229.94683800000001</v>
      </c>
      <c r="G59">
        <v>226.52500900000001</v>
      </c>
      <c r="H59">
        <v>228.562973</v>
      </c>
      <c r="I59">
        <v>231.17254600000001</v>
      </c>
      <c r="J59">
        <v>238.21345500000001</v>
      </c>
      <c r="K59">
        <v>246.587952</v>
      </c>
      <c r="L59">
        <v>252.071808</v>
      </c>
      <c r="M59">
        <v>257.50302099999999</v>
      </c>
      <c r="N59">
        <v>261.995544</v>
      </c>
      <c r="O59">
        <v>267.94451900000001</v>
      </c>
      <c r="P59">
        <v>273.69506799999999</v>
      </c>
      <c r="Q59">
        <v>280.21414199999998</v>
      </c>
      <c r="R59">
        <v>286.41958599999998</v>
      </c>
      <c r="S59">
        <v>293.45382699999999</v>
      </c>
      <c r="T59">
        <v>299.44342</v>
      </c>
      <c r="U59">
        <v>303.62716699999999</v>
      </c>
      <c r="V59">
        <v>305.33068800000001</v>
      </c>
      <c r="W59">
        <v>304.92611699999998</v>
      </c>
      <c r="X59">
        <v>304.74389600000001</v>
      </c>
      <c r="Y59">
        <v>307.66143799999998</v>
      </c>
      <c r="Z59">
        <v>313.08978300000001</v>
      </c>
      <c r="AA59">
        <v>318.99609400000003</v>
      </c>
      <c r="AB59">
        <v>324.75799599999999</v>
      </c>
      <c r="AC59">
        <v>328.72180200000003</v>
      </c>
      <c r="AD59">
        <v>332.703461</v>
      </c>
      <c r="AE59" s="29">
        <v>1.2E-2</v>
      </c>
    </row>
    <row r="60" spans="1:31">
      <c r="A60" t="s">
        <v>354</v>
      </c>
      <c r="B60" t="s">
        <v>1480</v>
      </c>
      <c r="C60" t="s">
        <v>1479</v>
      </c>
      <c r="D60" t="s">
        <v>1472</v>
      </c>
      <c r="E60">
        <v>667.07385299999999</v>
      </c>
      <c r="F60">
        <v>619.48632799999996</v>
      </c>
      <c r="G60">
        <v>603.30609100000004</v>
      </c>
      <c r="H60">
        <v>592.85174600000005</v>
      </c>
      <c r="I60">
        <v>589.449524</v>
      </c>
      <c r="J60">
        <v>586.27941899999996</v>
      </c>
      <c r="K60">
        <v>586.48364300000003</v>
      </c>
      <c r="L60">
        <v>584.54620399999999</v>
      </c>
      <c r="M60">
        <v>598.99835199999995</v>
      </c>
      <c r="N60">
        <v>597.39166299999999</v>
      </c>
      <c r="O60">
        <v>601.32641599999999</v>
      </c>
      <c r="P60">
        <v>601.79656999999997</v>
      </c>
      <c r="Q60">
        <v>604.61889599999995</v>
      </c>
      <c r="R60">
        <v>605.94476299999997</v>
      </c>
      <c r="S60">
        <v>605.28076199999998</v>
      </c>
      <c r="T60">
        <v>604.79443400000002</v>
      </c>
      <c r="U60">
        <v>604.847534</v>
      </c>
      <c r="V60">
        <v>605.77819799999997</v>
      </c>
      <c r="W60">
        <v>605.89386000000002</v>
      </c>
      <c r="X60">
        <v>605.74060099999997</v>
      </c>
      <c r="Y60">
        <v>610.04247999999995</v>
      </c>
      <c r="Z60">
        <v>610.82061799999997</v>
      </c>
      <c r="AA60">
        <v>614.68768299999999</v>
      </c>
      <c r="AB60">
        <v>617.94134499999996</v>
      </c>
      <c r="AC60">
        <v>621.43884300000002</v>
      </c>
      <c r="AD60">
        <v>621.120544</v>
      </c>
      <c r="AE60" s="29">
        <v>-3.0000000000000001E-3</v>
      </c>
    </row>
    <row r="61" spans="1:31">
      <c r="A61" t="s">
        <v>1376</v>
      </c>
      <c r="B61" t="s">
        <v>1478</v>
      </c>
      <c r="C61" t="s">
        <v>1477</v>
      </c>
      <c r="D61" t="s">
        <v>1472</v>
      </c>
      <c r="E61">
        <v>1525.2844239999999</v>
      </c>
      <c r="F61">
        <v>1459.46875</v>
      </c>
      <c r="G61">
        <v>1427.281982</v>
      </c>
      <c r="H61">
        <v>1415.30249</v>
      </c>
      <c r="I61">
        <v>1423.3688959999999</v>
      </c>
      <c r="J61">
        <v>1436.8549800000001</v>
      </c>
      <c r="K61">
        <v>1453.9997559999999</v>
      </c>
      <c r="L61">
        <v>1463.805664</v>
      </c>
      <c r="M61">
        <v>1493.451904</v>
      </c>
      <c r="N61">
        <v>1503.614746</v>
      </c>
      <c r="O61">
        <v>1520.3911129999999</v>
      </c>
      <c r="P61">
        <v>1533.080322</v>
      </c>
      <c r="Q61">
        <v>1551.7951660000001</v>
      </c>
      <c r="R61">
        <v>1567.267578</v>
      </c>
      <c r="S61">
        <v>1582.221313</v>
      </c>
      <c r="T61">
        <v>1595.950439</v>
      </c>
      <c r="U61">
        <v>1606.437866</v>
      </c>
      <c r="V61">
        <v>1613.6064449999999</v>
      </c>
      <c r="W61">
        <v>1616.641846</v>
      </c>
      <c r="X61">
        <v>1619.6888429999999</v>
      </c>
      <c r="Y61">
        <v>1629.387207</v>
      </c>
      <c r="Z61">
        <v>1643.4013669999999</v>
      </c>
      <c r="AA61">
        <v>1660.639404</v>
      </c>
      <c r="AB61">
        <v>1676.966797</v>
      </c>
      <c r="AC61">
        <v>1690.253418</v>
      </c>
      <c r="AD61">
        <v>1700.352539</v>
      </c>
      <c r="AE61" s="29">
        <v>4.0000000000000001E-3</v>
      </c>
    </row>
    <row r="62" spans="1:31">
      <c r="A62" t="s">
        <v>1373</v>
      </c>
      <c r="B62" t="s">
        <v>1476</v>
      </c>
      <c r="C62" t="s">
        <v>1475</v>
      </c>
      <c r="D62" t="s">
        <v>1472</v>
      </c>
      <c r="E62">
        <v>1.210369</v>
      </c>
      <c r="F62">
        <v>0.95956900000000001</v>
      </c>
      <c r="G62">
        <v>0.85958900000000005</v>
      </c>
      <c r="H62">
        <v>0.79147100000000004</v>
      </c>
      <c r="I62">
        <v>0.73082599999999998</v>
      </c>
      <c r="J62">
        <v>0.74731499999999995</v>
      </c>
      <c r="K62">
        <v>0.65042800000000001</v>
      </c>
      <c r="L62">
        <v>0.59603799999999996</v>
      </c>
      <c r="M62">
        <v>0.55344599999999999</v>
      </c>
      <c r="N62">
        <v>0.51553199999999999</v>
      </c>
      <c r="O62">
        <v>0.46957500000000002</v>
      </c>
      <c r="P62">
        <v>0.428147</v>
      </c>
      <c r="Q62">
        <v>0.38989600000000002</v>
      </c>
      <c r="R62">
        <v>0.35604799999999998</v>
      </c>
      <c r="S62">
        <v>0.326322</v>
      </c>
      <c r="T62">
        <v>0.30260900000000002</v>
      </c>
      <c r="U62">
        <v>0.27497100000000002</v>
      </c>
      <c r="V62">
        <v>0.260407</v>
      </c>
      <c r="W62">
        <v>0.245229</v>
      </c>
      <c r="X62">
        <v>0.234761</v>
      </c>
      <c r="Y62">
        <v>0.21459</v>
      </c>
      <c r="Z62">
        <v>0.206599</v>
      </c>
      <c r="AA62">
        <v>0.20591000000000001</v>
      </c>
      <c r="AB62">
        <v>0.21340400000000001</v>
      </c>
      <c r="AC62">
        <v>0.199353</v>
      </c>
      <c r="AD62">
        <v>0.190357</v>
      </c>
      <c r="AE62" s="29">
        <v>-7.0999999999999994E-2</v>
      </c>
    </row>
    <row r="63" spans="1:31">
      <c r="A63" t="s">
        <v>1370</v>
      </c>
      <c r="B63" t="s">
        <v>1474</v>
      </c>
      <c r="C63" t="s">
        <v>1473</v>
      </c>
      <c r="D63" t="s">
        <v>1472</v>
      </c>
      <c r="E63">
        <v>1526.494751</v>
      </c>
      <c r="F63">
        <v>1460.428345</v>
      </c>
      <c r="G63">
        <v>1428.1416019999999</v>
      </c>
      <c r="H63">
        <v>1416.0939940000001</v>
      </c>
      <c r="I63">
        <v>1424.099731</v>
      </c>
      <c r="J63">
        <v>1437.6022949999999</v>
      </c>
      <c r="K63">
        <v>1454.6501459999999</v>
      </c>
      <c r="L63">
        <v>1464.4017329999999</v>
      </c>
      <c r="M63">
        <v>1494.005371</v>
      </c>
      <c r="N63">
        <v>1504.130249</v>
      </c>
      <c r="O63">
        <v>1520.8607179999999</v>
      </c>
      <c r="P63">
        <v>1533.508423</v>
      </c>
      <c r="Q63">
        <v>1552.1850589999999</v>
      </c>
      <c r="R63">
        <v>1567.6236570000001</v>
      </c>
      <c r="S63">
        <v>1582.547607</v>
      </c>
      <c r="T63">
        <v>1596.253052</v>
      </c>
      <c r="U63">
        <v>1606.7128909999999</v>
      </c>
      <c r="V63">
        <v>1613.8668210000001</v>
      </c>
      <c r="W63">
        <v>1616.8870850000001</v>
      </c>
      <c r="X63">
        <v>1619.9235839999999</v>
      </c>
      <c r="Y63">
        <v>1629.601807</v>
      </c>
      <c r="Z63">
        <v>1643.6079099999999</v>
      </c>
      <c r="AA63">
        <v>1660.845337</v>
      </c>
      <c r="AB63">
        <v>1677.1801760000001</v>
      </c>
      <c r="AC63">
        <v>1690.452759</v>
      </c>
      <c r="AD63">
        <v>1700.5428469999999</v>
      </c>
      <c r="AE63" s="29">
        <v>4.0000000000000001E-3</v>
      </c>
    </row>
    <row r="64" spans="1:31">
      <c r="A64" t="s">
        <v>25</v>
      </c>
    </row>
    <row r="65" spans="1:31">
      <c r="A65" t="s">
        <v>527</v>
      </c>
    </row>
    <row r="66" spans="1:31">
      <c r="A66" t="s">
        <v>1023</v>
      </c>
      <c r="B66" t="s">
        <v>1471</v>
      </c>
      <c r="C66" t="s">
        <v>1470</v>
      </c>
      <c r="D66" t="s">
        <v>1385</v>
      </c>
      <c r="E66">
        <v>26.563074</v>
      </c>
      <c r="F66">
        <v>25.338080999999999</v>
      </c>
      <c r="G66">
        <v>25.151426000000001</v>
      </c>
      <c r="H66">
        <v>25.935970000000001</v>
      </c>
      <c r="I66">
        <v>27.081810000000001</v>
      </c>
      <c r="J66">
        <v>28.630949000000001</v>
      </c>
      <c r="K66">
        <v>30.629785999999999</v>
      </c>
      <c r="L66">
        <v>32.418201000000003</v>
      </c>
      <c r="M66">
        <v>34.366539000000003</v>
      </c>
      <c r="N66">
        <v>35.966290000000001</v>
      </c>
      <c r="O66">
        <v>37.548068999999998</v>
      </c>
      <c r="P66">
        <v>39.111217000000003</v>
      </c>
      <c r="Q66">
        <v>40.752625000000002</v>
      </c>
      <c r="R66">
        <v>42.417392999999997</v>
      </c>
      <c r="S66">
        <v>44.113087</v>
      </c>
      <c r="T66">
        <v>45.702708999999999</v>
      </c>
      <c r="U66">
        <v>47.138888999999999</v>
      </c>
      <c r="V66">
        <v>48.266106000000001</v>
      </c>
      <c r="W66">
        <v>49.070613999999999</v>
      </c>
      <c r="X66">
        <v>49.718398999999998</v>
      </c>
      <c r="Y66">
        <v>50.570895999999998</v>
      </c>
      <c r="Z66">
        <v>51.664268</v>
      </c>
      <c r="AA66">
        <v>52.898482999999999</v>
      </c>
      <c r="AB66">
        <v>54.238976000000001</v>
      </c>
      <c r="AC66">
        <v>55.556618</v>
      </c>
      <c r="AD66">
        <v>56.833705999999999</v>
      </c>
      <c r="AE66" s="29">
        <v>3.1E-2</v>
      </c>
    </row>
    <row r="67" spans="1:31">
      <c r="A67" t="s">
        <v>708</v>
      </c>
      <c r="B67" t="s">
        <v>1469</v>
      </c>
      <c r="C67" t="s">
        <v>1468</v>
      </c>
      <c r="D67" t="s">
        <v>1385</v>
      </c>
      <c r="E67">
        <v>26.297781000000001</v>
      </c>
      <c r="F67">
        <v>24.496302</v>
      </c>
      <c r="G67">
        <v>26.020481</v>
      </c>
      <c r="H67">
        <v>27.245842</v>
      </c>
      <c r="I67">
        <v>28.40785</v>
      </c>
      <c r="J67">
        <v>29.347083999999999</v>
      </c>
      <c r="K67">
        <v>30.568166999999999</v>
      </c>
      <c r="L67">
        <v>31.310013000000001</v>
      </c>
      <c r="M67">
        <v>32.506751999999999</v>
      </c>
      <c r="N67">
        <v>33.239750000000001</v>
      </c>
      <c r="O67">
        <v>34.268425000000001</v>
      </c>
      <c r="P67">
        <v>35.285744000000001</v>
      </c>
      <c r="Q67">
        <v>36.235405</v>
      </c>
      <c r="R67">
        <v>37.251446000000001</v>
      </c>
      <c r="S67">
        <v>38.166401</v>
      </c>
      <c r="T67">
        <v>39.071438000000001</v>
      </c>
      <c r="U67">
        <v>40.074837000000002</v>
      </c>
      <c r="V67">
        <v>41.058266000000003</v>
      </c>
      <c r="W67">
        <v>42.061641999999999</v>
      </c>
      <c r="X67">
        <v>43.058964000000003</v>
      </c>
      <c r="Y67">
        <v>44.278942000000001</v>
      </c>
      <c r="Z67">
        <v>45.449814000000003</v>
      </c>
      <c r="AA67">
        <v>46.582828999999997</v>
      </c>
      <c r="AB67">
        <v>47.982311000000003</v>
      </c>
      <c r="AC67">
        <v>49.364097999999998</v>
      </c>
      <c r="AD67">
        <v>50.376399999999997</v>
      </c>
      <c r="AE67" s="29">
        <v>2.5999999999999999E-2</v>
      </c>
    </row>
    <row r="68" spans="1:31">
      <c r="A68" t="s">
        <v>402</v>
      </c>
      <c r="B68" t="s">
        <v>1467</v>
      </c>
      <c r="C68" t="s">
        <v>1466</v>
      </c>
      <c r="D68" t="s">
        <v>1385</v>
      </c>
      <c r="E68">
        <v>14.672219999999999</v>
      </c>
      <c r="F68">
        <v>14.246601999999999</v>
      </c>
      <c r="G68">
        <v>14.240330999999999</v>
      </c>
      <c r="H68">
        <v>14.554563</v>
      </c>
      <c r="I68">
        <v>14.960808999999999</v>
      </c>
      <c r="J68">
        <v>15.529546</v>
      </c>
      <c r="K68">
        <v>16.035398000000001</v>
      </c>
      <c r="L68">
        <v>16.569963000000001</v>
      </c>
      <c r="M68">
        <v>17.449389</v>
      </c>
      <c r="N68">
        <v>17.958829999999999</v>
      </c>
      <c r="O68">
        <v>18.542683</v>
      </c>
      <c r="P68">
        <v>19.020790000000002</v>
      </c>
      <c r="Q68">
        <v>19.641548</v>
      </c>
      <c r="R68">
        <v>20.164224999999998</v>
      </c>
      <c r="S68">
        <v>20.69857</v>
      </c>
      <c r="T68">
        <v>21.224004999999998</v>
      </c>
      <c r="U68">
        <v>21.701794</v>
      </c>
      <c r="V68">
        <v>22.060627</v>
      </c>
      <c r="W68">
        <v>22.379580000000001</v>
      </c>
      <c r="X68">
        <v>22.658273999999999</v>
      </c>
      <c r="Y68">
        <v>23.053681999999998</v>
      </c>
      <c r="Z68">
        <v>23.571746999999998</v>
      </c>
      <c r="AA68">
        <v>24.120999999999999</v>
      </c>
      <c r="AB68">
        <v>24.668261999999999</v>
      </c>
      <c r="AC68">
        <v>25.217583000000001</v>
      </c>
      <c r="AD68">
        <v>25.735237000000001</v>
      </c>
      <c r="AE68" s="29">
        <v>2.3E-2</v>
      </c>
    </row>
    <row r="69" spans="1:31">
      <c r="A69" t="s">
        <v>345</v>
      </c>
      <c r="B69" t="s">
        <v>1465</v>
      </c>
      <c r="C69" t="s">
        <v>1464</v>
      </c>
      <c r="D69" t="s">
        <v>1385</v>
      </c>
      <c r="E69">
        <v>48.884673999999997</v>
      </c>
      <c r="F69">
        <v>50.316558999999998</v>
      </c>
      <c r="G69">
        <v>50.125633000000001</v>
      </c>
      <c r="H69">
        <v>50.032383000000003</v>
      </c>
      <c r="I69">
        <v>51.371841000000003</v>
      </c>
      <c r="J69">
        <v>52.973396000000001</v>
      </c>
      <c r="K69">
        <v>54.612777999999999</v>
      </c>
      <c r="L69">
        <v>56.129863999999998</v>
      </c>
      <c r="M69">
        <v>57.754536000000002</v>
      </c>
      <c r="N69">
        <v>59.383076000000003</v>
      </c>
      <c r="O69">
        <v>60.933886999999999</v>
      </c>
      <c r="P69">
        <v>62.472244000000003</v>
      </c>
      <c r="Q69">
        <v>64.186843999999994</v>
      </c>
      <c r="R69">
        <v>65.817290999999997</v>
      </c>
      <c r="S69">
        <v>67.531852999999998</v>
      </c>
      <c r="T69">
        <v>69.345917</v>
      </c>
      <c r="U69">
        <v>70.954482999999996</v>
      </c>
      <c r="V69">
        <v>72.365486000000004</v>
      </c>
      <c r="W69">
        <v>73.643058999999994</v>
      </c>
      <c r="X69">
        <v>74.957245</v>
      </c>
      <c r="Y69">
        <v>76.134490999999997</v>
      </c>
      <c r="Z69">
        <v>77.900261</v>
      </c>
      <c r="AA69">
        <v>79.720177000000007</v>
      </c>
      <c r="AB69">
        <v>81.597176000000005</v>
      </c>
      <c r="AC69">
        <v>83.326438999999993</v>
      </c>
      <c r="AD69">
        <v>85.206008999999995</v>
      </c>
      <c r="AE69" s="29">
        <v>2.1999999999999999E-2</v>
      </c>
    </row>
    <row r="70" spans="1:31">
      <c r="A70" t="s">
        <v>528</v>
      </c>
    </row>
    <row r="71" spans="1:31">
      <c r="A71" t="s">
        <v>1023</v>
      </c>
      <c r="B71" t="s">
        <v>1463</v>
      </c>
      <c r="C71" t="s">
        <v>1462</v>
      </c>
      <c r="D71" t="s">
        <v>1385</v>
      </c>
      <c r="E71">
        <v>19.614388000000002</v>
      </c>
      <c r="F71">
        <v>18.262018000000001</v>
      </c>
      <c r="G71">
        <v>18.791452</v>
      </c>
      <c r="H71">
        <v>20.082115000000002</v>
      </c>
      <c r="I71">
        <v>21.306486</v>
      </c>
      <c r="J71">
        <v>22.781196999999999</v>
      </c>
      <c r="K71">
        <v>24.607707999999999</v>
      </c>
      <c r="L71">
        <v>25.828800000000001</v>
      </c>
      <c r="M71">
        <v>27.295833999999999</v>
      </c>
      <c r="N71">
        <v>28.385092</v>
      </c>
      <c r="O71">
        <v>29.496925000000001</v>
      </c>
      <c r="P71">
        <v>30.620148</v>
      </c>
      <c r="Q71">
        <v>31.874500000000001</v>
      </c>
      <c r="R71">
        <v>33.127972</v>
      </c>
      <c r="S71">
        <v>34.387366999999998</v>
      </c>
      <c r="T71">
        <v>35.468677999999997</v>
      </c>
      <c r="U71">
        <v>36.404152000000003</v>
      </c>
      <c r="V71">
        <v>37.015388000000002</v>
      </c>
      <c r="W71">
        <v>37.371391000000003</v>
      </c>
      <c r="X71">
        <v>37.720455000000001</v>
      </c>
      <c r="Y71">
        <v>38.461905999999999</v>
      </c>
      <c r="Z71">
        <v>39.439796000000001</v>
      </c>
      <c r="AA71">
        <v>40.464111000000003</v>
      </c>
      <c r="AB71">
        <v>41.528179000000002</v>
      </c>
      <c r="AC71">
        <v>42.495193</v>
      </c>
      <c r="AD71">
        <v>43.411278000000003</v>
      </c>
      <c r="AE71" s="29">
        <v>3.2000000000000001E-2</v>
      </c>
    </row>
    <row r="72" spans="1:31">
      <c r="A72" t="s">
        <v>708</v>
      </c>
      <c r="B72" t="s">
        <v>1461</v>
      </c>
      <c r="C72" t="s">
        <v>1460</v>
      </c>
      <c r="D72" t="s">
        <v>1385</v>
      </c>
      <c r="E72">
        <v>26.413055</v>
      </c>
      <c r="F72">
        <v>24.602383</v>
      </c>
      <c r="G72">
        <v>24.904596000000002</v>
      </c>
      <c r="H72">
        <v>24.832789999999999</v>
      </c>
      <c r="I72">
        <v>24.640816000000001</v>
      </c>
      <c r="J72">
        <v>24.106083000000002</v>
      </c>
      <c r="K72">
        <v>23.875996000000001</v>
      </c>
      <c r="L72">
        <v>24.481064</v>
      </c>
      <c r="M72">
        <v>25.960096</v>
      </c>
      <c r="N72">
        <v>26.554029</v>
      </c>
      <c r="O72">
        <v>27.442789000000001</v>
      </c>
      <c r="P72">
        <v>28.280366999999998</v>
      </c>
      <c r="Q72">
        <v>29.179069999999999</v>
      </c>
      <c r="R72">
        <v>30.053235999999998</v>
      </c>
      <c r="S72">
        <v>30.811775000000001</v>
      </c>
      <c r="T72">
        <v>31.55171</v>
      </c>
      <c r="U72">
        <v>32.39716</v>
      </c>
      <c r="V72">
        <v>33.247700000000002</v>
      </c>
      <c r="W72">
        <v>34.096977000000003</v>
      </c>
      <c r="X72">
        <v>34.962111999999998</v>
      </c>
      <c r="Y72">
        <v>36.028336000000003</v>
      </c>
      <c r="Z72">
        <v>37.044147000000002</v>
      </c>
      <c r="AA72">
        <v>38.025970000000001</v>
      </c>
      <c r="AB72">
        <v>39.258811999999999</v>
      </c>
      <c r="AC72">
        <v>40.470852000000001</v>
      </c>
      <c r="AD72">
        <v>41.311081000000001</v>
      </c>
      <c r="AE72" s="29">
        <v>1.7999999999999999E-2</v>
      </c>
    </row>
    <row r="73" spans="1:31">
      <c r="A73" t="s">
        <v>706</v>
      </c>
      <c r="B73" t="s">
        <v>1459</v>
      </c>
      <c r="C73" t="s">
        <v>1458</v>
      </c>
      <c r="D73" t="s">
        <v>1385</v>
      </c>
      <c r="E73">
        <v>7.4866789999999996</v>
      </c>
      <c r="F73">
        <v>5.8751550000000003</v>
      </c>
      <c r="G73">
        <v>7.5519600000000002</v>
      </c>
      <c r="H73">
        <v>8.9084649999999996</v>
      </c>
      <c r="I73">
        <v>10.223338999999999</v>
      </c>
      <c r="J73">
        <v>10.804074999999999</v>
      </c>
      <c r="K73">
        <v>12.519503</v>
      </c>
      <c r="L73">
        <v>12.81381</v>
      </c>
      <c r="M73">
        <v>13.536977</v>
      </c>
      <c r="N73">
        <v>13.810558</v>
      </c>
      <c r="O73">
        <v>14.490627</v>
      </c>
      <c r="P73">
        <v>15.021338</v>
      </c>
      <c r="Q73">
        <v>15.452132000000001</v>
      </c>
      <c r="R73">
        <v>16.019031999999999</v>
      </c>
      <c r="S73">
        <v>16.519949</v>
      </c>
      <c r="T73">
        <v>17.218005999999999</v>
      </c>
      <c r="U73">
        <v>17.996051999999999</v>
      </c>
      <c r="V73">
        <v>18.587059</v>
      </c>
      <c r="W73">
        <v>19.147715000000002</v>
      </c>
      <c r="X73">
        <v>19.728296</v>
      </c>
      <c r="Y73">
        <v>20.471619</v>
      </c>
      <c r="Z73">
        <v>21.110806</v>
      </c>
      <c r="AA73">
        <v>21.727748999999999</v>
      </c>
      <c r="AB73">
        <v>22.717241000000001</v>
      </c>
      <c r="AC73">
        <v>23.491834999999998</v>
      </c>
      <c r="AD73">
        <v>24.169339999999998</v>
      </c>
      <c r="AE73" s="29">
        <v>4.8000000000000001E-2</v>
      </c>
    </row>
    <row r="74" spans="1:31">
      <c r="A74" t="s">
        <v>402</v>
      </c>
      <c r="B74" t="s">
        <v>1457</v>
      </c>
      <c r="C74" t="s">
        <v>1456</v>
      </c>
      <c r="D74" t="s">
        <v>1385</v>
      </c>
      <c r="E74">
        <v>10.354016</v>
      </c>
      <c r="F74">
        <v>9.7727989999999991</v>
      </c>
      <c r="G74">
        <v>10.220829999999999</v>
      </c>
      <c r="H74">
        <v>10.867184</v>
      </c>
      <c r="I74">
        <v>11.594604</v>
      </c>
      <c r="J74">
        <v>12.499109000000001</v>
      </c>
      <c r="K74">
        <v>13.369481</v>
      </c>
      <c r="L74">
        <v>13.828996999999999</v>
      </c>
      <c r="M74">
        <v>14.493233999999999</v>
      </c>
      <c r="N74">
        <v>14.890262999999999</v>
      </c>
      <c r="O74">
        <v>15.379936000000001</v>
      </c>
      <c r="P74">
        <v>15.770547000000001</v>
      </c>
      <c r="Q74">
        <v>16.290887999999999</v>
      </c>
      <c r="R74">
        <v>16.731390000000001</v>
      </c>
      <c r="S74">
        <v>17.186154999999999</v>
      </c>
      <c r="T74">
        <v>17.627966000000001</v>
      </c>
      <c r="U74">
        <v>18.015264999999999</v>
      </c>
      <c r="V74">
        <v>18.281502</v>
      </c>
      <c r="W74">
        <v>18.507359000000001</v>
      </c>
      <c r="X74">
        <v>18.688338999999999</v>
      </c>
      <c r="Y74">
        <v>18.982462000000002</v>
      </c>
      <c r="Z74">
        <v>19.393272</v>
      </c>
      <c r="AA74">
        <v>19.832045000000001</v>
      </c>
      <c r="AB74">
        <v>20.265629000000001</v>
      </c>
      <c r="AC74">
        <v>20.697997999999998</v>
      </c>
      <c r="AD74">
        <v>21.098980000000001</v>
      </c>
      <c r="AE74" s="29">
        <v>2.9000000000000001E-2</v>
      </c>
    </row>
    <row r="75" spans="1:31">
      <c r="A75" t="s">
        <v>345</v>
      </c>
      <c r="B75" t="s">
        <v>1455</v>
      </c>
      <c r="C75" t="s">
        <v>1454</v>
      </c>
      <c r="D75" t="s">
        <v>1385</v>
      </c>
      <c r="E75">
        <v>39.505760000000002</v>
      </c>
      <c r="F75">
        <v>40.333720999999997</v>
      </c>
      <c r="G75">
        <v>39.793593999999999</v>
      </c>
      <c r="H75">
        <v>39.573635000000003</v>
      </c>
      <c r="I75">
        <v>40.652565000000003</v>
      </c>
      <c r="J75">
        <v>41.951889000000001</v>
      </c>
      <c r="K75">
        <v>43.213988999999998</v>
      </c>
      <c r="L75">
        <v>44.285133000000002</v>
      </c>
      <c r="M75">
        <v>45.478572999999997</v>
      </c>
      <c r="N75">
        <v>46.730812</v>
      </c>
      <c r="O75">
        <v>47.820354000000002</v>
      </c>
      <c r="P75">
        <v>48.872790999999999</v>
      </c>
      <c r="Q75">
        <v>50.103377999999999</v>
      </c>
      <c r="R75">
        <v>51.263644999999997</v>
      </c>
      <c r="S75">
        <v>52.532435999999997</v>
      </c>
      <c r="T75">
        <v>53.822856999999999</v>
      </c>
      <c r="U75">
        <v>54.875979999999998</v>
      </c>
      <c r="V75">
        <v>55.818919999999999</v>
      </c>
      <c r="W75">
        <v>56.620162999999998</v>
      </c>
      <c r="X75">
        <v>57.456181000000001</v>
      </c>
      <c r="Y75">
        <v>58.048541999999998</v>
      </c>
      <c r="Z75">
        <v>59.313152000000002</v>
      </c>
      <c r="AA75">
        <v>60.579906000000001</v>
      </c>
      <c r="AB75">
        <v>61.901980999999999</v>
      </c>
      <c r="AC75">
        <v>63.040801999999999</v>
      </c>
      <c r="AD75">
        <v>64.329987000000003</v>
      </c>
      <c r="AE75" s="29">
        <v>0.02</v>
      </c>
    </row>
    <row r="76" spans="1:31">
      <c r="A76" t="s">
        <v>1078</v>
      </c>
    </row>
    <row r="77" spans="1:31">
      <c r="A77" t="s">
        <v>1023</v>
      </c>
      <c r="B77" t="s">
        <v>1453</v>
      </c>
      <c r="C77" t="s">
        <v>1452</v>
      </c>
      <c r="D77" t="s">
        <v>1385</v>
      </c>
      <c r="E77">
        <v>12.803329</v>
      </c>
      <c r="F77">
        <v>11.374784999999999</v>
      </c>
      <c r="G77">
        <v>11.732965</v>
      </c>
      <c r="H77">
        <v>12.809592</v>
      </c>
      <c r="I77">
        <v>13.854469999999999</v>
      </c>
      <c r="J77">
        <v>15.155042</v>
      </c>
      <c r="K77">
        <v>16.829516999999999</v>
      </c>
      <c r="L77">
        <v>17.925089</v>
      </c>
      <c r="M77">
        <v>18.887888</v>
      </c>
      <c r="N77">
        <v>19.836891000000001</v>
      </c>
      <c r="O77">
        <v>20.806916999999999</v>
      </c>
      <c r="P77">
        <v>21.794609000000001</v>
      </c>
      <c r="Q77">
        <v>22.875402000000001</v>
      </c>
      <c r="R77">
        <v>24.016033</v>
      </c>
      <c r="S77">
        <v>25.168725999999999</v>
      </c>
      <c r="T77">
        <v>26.126760000000001</v>
      </c>
      <c r="U77">
        <v>26.923518999999999</v>
      </c>
      <c r="V77">
        <v>27.361647000000001</v>
      </c>
      <c r="W77">
        <v>27.513428000000001</v>
      </c>
      <c r="X77">
        <v>27.652709999999999</v>
      </c>
      <c r="Y77">
        <v>28.216715000000001</v>
      </c>
      <c r="Z77">
        <v>29.040877999999999</v>
      </c>
      <c r="AA77">
        <v>29.916944999999998</v>
      </c>
      <c r="AB77">
        <v>30.832899000000001</v>
      </c>
      <c r="AC77">
        <v>31.641119</v>
      </c>
      <c r="AD77">
        <v>32.391326999999997</v>
      </c>
      <c r="AE77" s="29">
        <v>3.7999999999999999E-2</v>
      </c>
    </row>
    <row r="78" spans="1:31">
      <c r="A78" t="s">
        <v>708</v>
      </c>
      <c r="B78" t="s">
        <v>1451</v>
      </c>
      <c r="C78" t="s">
        <v>1450</v>
      </c>
      <c r="D78" t="s">
        <v>1385</v>
      </c>
      <c r="E78">
        <v>26.296053000000001</v>
      </c>
      <c r="F78">
        <v>24.488679999999999</v>
      </c>
      <c r="G78">
        <v>24.749483000000001</v>
      </c>
      <c r="H78">
        <v>24.622332</v>
      </c>
      <c r="I78">
        <v>24.373557999999999</v>
      </c>
      <c r="J78">
        <v>23.831983999999999</v>
      </c>
      <c r="K78">
        <v>23.53397</v>
      </c>
      <c r="L78">
        <v>24.123369</v>
      </c>
      <c r="M78">
        <v>25.164715000000001</v>
      </c>
      <c r="N78">
        <v>25.748923999999999</v>
      </c>
      <c r="O78">
        <v>26.625229000000001</v>
      </c>
      <c r="P78">
        <v>27.471087000000001</v>
      </c>
      <c r="Q78">
        <v>28.270614999999999</v>
      </c>
      <c r="R78">
        <v>29.119918999999999</v>
      </c>
      <c r="S78">
        <v>29.875204</v>
      </c>
      <c r="T78">
        <v>30.605457000000001</v>
      </c>
      <c r="U78">
        <v>31.439684</v>
      </c>
      <c r="V78">
        <v>32.274093999999998</v>
      </c>
      <c r="W78">
        <v>33.110160999999998</v>
      </c>
      <c r="X78">
        <v>33.959071999999999</v>
      </c>
      <c r="Y78">
        <v>35.021137000000003</v>
      </c>
      <c r="Z78">
        <v>36.027985000000001</v>
      </c>
      <c r="AA78">
        <v>37.00074</v>
      </c>
      <c r="AB78">
        <v>38.238467999999997</v>
      </c>
      <c r="AC78">
        <v>39.442677000000003</v>
      </c>
      <c r="AD78">
        <v>40.275176999999999</v>
      </c>
      <c r="AE78" s="29">
        <v>1.7000000000000001E-2</v>
      </c>
    </row>
    <row r="79" spans="1:31">
      <c r="A79" t="s">
        <v>706</v>
      </c>
      <c r="B79" t="s">
        <v>1449</v>
      </c>
      <c r="C79" t="s">
        <v>1448</v>
      </c>
      <c r="D79" t="s">
        <v>1385</v>
      </c>
      <c r="E79">
        <v>8.6605709999999991</v>
      </c>
      <c r="F79">
        <v>6.9001479999999997</v>
      </c>
      <c r="G79">
        <v>8.9224300000000003</v>
      </c>
      <c r="H79">
        <v>10.552668000000001</v>
      </c>
      <c r="I79">
        <v>12.106726</v>
      </c>
      <c r="J79">
        <v>12.984299</v>
      </c>
      <c r="K79">
        <v>15.015378</v>
      </c>
      <c r="L79">
        <v>15.346921999999999</v>
      </c>
      <c r="M79">
        <v>16.120688999999999</v>
      </c>
      <c r="N79">
        <v>16.456147999999999</v>
      </c>
      <c r="O79">
        <v>17.199833000000002</v>
      </c>
      <c r="P79">
        <v>17.809805000000001</v>
      </c>
      <c r="Q79">
        <v>18.309252000000001</v>
      </c>
      <c r="R79">
        <v>18.945779999999999</v>
      </c>
      <c r="S79">
        <v>19.55621</v>
      </c>
      <c r="T79">
        <v>20.323803000000002</v>
      </c>
      <c r="U79">
        <v>21.151136000000001</v>
      </c>
      <c r="V79">
        <v>21.802668000000001</v>
      </c>
      <c r="W79">
        <v>22.403984000000001</v>
      </c>
      <c r="X79">
        <v>23.031213999999999</v>
      </c>
      <c r="Y79">
        <v>23.831392000000001</v>
      </c>
      <c r="Z79">
        <v>24.534489000000001</v>
      </c>
      <c r="AA79">
        <v>25.215658000000001</v>
      </c>
      <c r="AB79">
        <v>26.264496000000001</v>
      </c>
      <c r="AC79">
        <v>27.098633</v>
      </c>
      <c r="AD79">
        <v>27.770150999999998</v>
      </c>
      <c r="AE79" s="29">
        <v>4.8000000000000001E-2</v>
      </c>
    </row>
    <row r="80" spans="1:31">
      <c r="A80" t="s">
        <v>402</v>
      </c>
      <c r="B80" t="s">
        <v>1447</v>
      </c>
      <c r="C80" t="s">
        <v>1446</v>
      </c>
      <c r="D80" t="s">
        <v>1385</v>
      </c>
      <c r="E80">
        <v>4.5055800000000001</v>
      </c>
      <c r="F80">
        <v>4.8932089999999997</v>
      </c>
      <c r="G80">
        <v>4.8719060000000001</v>
      </c>
      <c r="H80">
        <v>5.0907600000000004</v>
      </c>
      <c r="I80">
        <v>5.3109909999999996</v>
      </c>
      <c r="J80">
        <v>5.9368189999999998</v>
      </c>
      <c r="K80">
        <v>6.3698519999999998</v>
      </c>
      <c r="L80">
        <v>6.6507940000000003</v>
      </c>
      <c r="M80">
        <v>6.789828</v>
      </c>
      <c r="N80">
        <v>6.9599460000000004</v>
      </c>
      <c r="O80">
        <v>7.2055809999999996</v>
      </c>
      <c r="P80">
        <v>7.4306270000000003</v>
      </c>
      <c r="Q80">
        <v>7.6540090000000003</v>
      </c>
      <c r="R80">
        <v>7.8826419999999997</v>
      </c>
      <c r="S80">
        <v>8.1312060000000006</v>
      </c>
      <c r="T80">
        <v>8.3596710000000005</v>
      </c>
      <c r="U80">
        <v>8.4644689999999994</v>
      </c>
      <c r="V80">
        <v>8.3713090000000001</v>
      </c>
      <c r="W80">
        <v>8.1900969999999997</v>
      </c>
      <c r="X80">
        <v>8.0093209999999999</v>
      </c>
      <c r="Y80">
        <v>7.9944940000000004</v>
      </c>
      <c r="Z80">
        <v>8.1288090000000004</v>
      </c>
      <c r="AA80">
        <v>8.2966329999999999</v>
      </c>
      <c r="AB80">
        <v>8.4517070000000007</v>
      </c>
      <c r="AC80">
        <v>8.575507</v>
      </c>
      <c r="AD80">
        <v>8.6680259999999993</v>
      </c>
      <c r="AE80" s="29">
        <v>2.7E-2</v>
      </c>
    </row>
    <row r="81" spans="1:31">
      <c r="A81" t="s">
        <v>1104</v>
      </c>
      <c r="B81" t="s">
        <v>1445</v>
      </c>
      <c r="C81" t="s">
        <v>1444</v>
      </c>
      <c r="D81" t="s">
        <v>1385</v>
      </c>
      <c r="E81">
        <v>6.4173830000000001</v>
      </c>
      <c r="F81">
        <v>6.5971260000000003</v>
      </c>
      <c r="G81">
        <v>6.7281079999999998</v>
      </c>
      <c r="H81">
        <v>6.8816649999999999</v>
      </c>
      <c r="I81">
        <v>7.0141770000000001</v>
      </c>
      <c r="J81">
        <v>7.176545</v>
      </c>
      <c r="K81">
        <v>7.3082820000000002</v>
      </c>
      <c r="L81">
        <v>7.484515</v>
      </c>
      <c r="M81">
        <v>7.6419769999999998</v>
      </c>
      <c r="N81">
        <v>7.7758079999999996</v>
      </c>
      <c r="O81">
        <v>7.9447190000000001</v>
      </c>
      <c r="P81">
        <v>8.0643010000000004</v>
      </c>
      <c r="Q81">
        <v>8.2293070000000004</v>
      </c>
      <c r="R81">
        <v>8.3871590000000005</v>
      </c>
      <c r="S81">
        <v>8.5099110000000007</v>
      </c>
      <c r="T81">
        <v>8.6809630000000002</v>
      </c>
      <c r="U81">
        <v>8.8333870000000001</v>
      </c>
      <c r="V81">
        <v>8.9836790000000004</v>
      </c>
      <c r="W81">
        <v>9.1436130000000002</v>
      </c>
      <c r="X81">
        <v>9.2962989999999994</v>
      </c>
      <c r="Y81">
        <v>9.4712449999999997</v>
      </c>
      <c r="Z81">
        <v>9.6303110000000007</v>
      </c>
      <c r="AA81">
        <v>9.8214009999999998</v>
      </c>
      <c r="AB81">
        <v>10.014431999999999</v>
      </c>
      <c r="AC81">
        <v>10.155500999999999</v>
      </c>
      <c r="AD81">
        <v>10.327953000000001</v>
      </c>
      <c r="AE81" s="29">
        <v>1.9E-2</v>
      </c>
    </row>
    <row r="82" spans="1:31">
      <c r="A82" t="s">
        <v>1107</v>
      </c>
      <c r="B82" t="s">
        <v>1443</v>
      </c>
      <c r="C82" t="s">
        <v>1442</v>
      </c>
      <c r="D82" t="s">
        <v>1385</v>
      </c>
      <c r="E82">
        <v>3.995581</v>
      </c>
      <c r="F82">
        <v>3.962253</v>
      </c>
      <c r="G82">
        <v>3.9413939999999998</v>
      </c>
      <c r="H82">
        <v>4.0163770000000003</v>
      </c>
      <c r="I82">
        <v>4.104921</v>
      </c>
      <c r="J82">
        <v>4.1564370000000004</v>
      </c>
      <c r="K82">
        <v>4.2412320000000001</v>
      </c>
      <c r="L82">
        <v>4.3098479999999997</v>
      </c>
      <c r="M82">
        <v>4.3936219999999997</v>
      </c>
      <c r="N82">
        <v>4.4624949999999997</v>
      </c>
      <c r="O82">
        <v>4.5418960000000004</v>
      </c>
      <c r="P82">
        <v>4.6348190000000002</v>
      </c>
      <c r="Q82">
        <v>4.7327120000000003</v>
      </c>
      <c r="R82">
        <v>4.8340019999999999</v>
      </c>
      <c r="S82">
        <v>4.9088240000000001</v>
      </c>
      <c r="T82">
        <v>5.0256569999999998</v>
      </c>
      <c r="U82">
        <v>5.1196999999999999</v>
      </c>
      <c r="V82">
        <v>5.2251450000000004</v>
      </c>
      <c r="W82">
        <v>5.3203659999999999</v>
      </c>
      <c r="X82">
        <v>5.4152019999999998</v>
      </c>
      <c r="Y82">
        <v>5.5183609999999996</v>
      </c>
      <c r="Z82">
        <v>5.6022889999999999</v>
      </c>
      <c r="AA82">
        <v>5.7162369999999996</v>
      </c>
      <c r="AB82">
        <v>5.8378300000000003</v>
      </c>
      <c r="AC82">
        <v>5.9935989999999997</v>
      </c>
      <c r="AD82">
        <v>6.1012490000000001</v>
      </c>
      <c r="AE82" s="29">
        <v>1.7000000000000001E-2</v>
      </c>
    </row>
    <row r="83" spans="1:31">
      <c r="A83" t="s">
        <v>558</v>
      </c>
      <c r="B83" t="s">
        <v>1441</v>
      </c>
      <c r="C83" t="s">
        <v>1440</v>
      </c>
      <c r="D83" t="s">
        <v>1385</v>
      </c>
      <c r="E83">
        <v>11.501232999999999</v>
      </c>
      <c r="F83">
        <v>12.215922000000001</v>
      </c>
      <c r="G83">
        <v>12.441084999999999</v>
      </c>
      <c r="H83">
        <v>12.845333</v>
      </c>
      <c r="I83">
        <v>13.19964</v>
      </c>
      <c r="J83">
        <v>14.246919999999999</v>
      </c>
      <c r="K83">
        <v>14.868074999999999</v>
      </c>
      <c r="L83">
        <v>15.341229</v>
      </c>
      <c r="M83">
        <v>15.758101</v>
      </c>
      <c r="N83">
        <v>16.121334000000001</v>
      </c>
      <c r="O83">
        <v>16.377409</v>
      </c>
      <c r="P83">
        <v>16.928585000000002</v>
      </c>
      <c r="Q83">
        <v>17.287061999999999</v>
      </c>
      <c r="R83">
        <v>17.757148999999998</v>
      </c>
      <c r="S83">
        <v>18.224952999999999</v>
      </c>
      <c r="T83">
        <v>18.648541999999999</v>
      </c>
      <c r="U83">
        <v>18.894539000000002</v>
      </c>
      <c r="V83">
        <v>18.979748000000001</v>
      </c>
      <c r="W83">
        <v>18.869945999999999</v>
      </c>
      <c r="X83">
        <v>18.823492000000002</v>
      </c>
      <c r="Y83">
        <v>18.959050999999999</v>
      </c>
      <c r="Z83">
        <v>19.220348000000001</v>
      </c>
      <c r="AA83">
        <v>19.583922999999999</v>
      </c>
      <c r="AB83">
        <v>19.950400999999999</v>
      </c>
      <c r="AC83">
        <v>20.260973</v>
      </c>
      <c r="AD83">
        <v>20.556705000000001</v>
      </c>
      <c r="AE83" s="29">
        <v>2.4E-2</v>
      </c>
    </row>
    <row r="84" spans="1:31">
      <c r="A84" t="s">
        <v>345</v>
      </c>
      <c r="B84" t="s">
        <v>1439</v>
      </c>
      <c r="C84" t="s">
        <v>1438</v>
      </c>
      <c r="D84" t="s">
        <v>1385</v>
      </c>
      <c r="E84">
        <v>26.595725999999999</v>
      </c>
      <c r="F84">
        <v>27.183185999999999</v>
      </c>
      <c r="G84">
        <v>26.446179999999998</v>
      </c>
      <c r="H84">
        <v>26.295321999999999</v>
      </c>
      <c r="I84">
        <v>27.056813999999999</v>
      </c>
      <c r="J84">
        <v>28.031288</v>
      </c>
      <c r="K84">
        <v>29.024605000000001</v>
      </c>
      <c r="L84">
        <v>29.771094999999999</v>
      </c>
      <c r="M84">
        <v>30.648406999999999</v>
      </c>
      <c r="N84">
        <v>31.438168000000001</v>
      </c>
      <c r="O84">
        <v>32.213593000000003</v>
      </c>
      <c r="P84">
        <v>32.956795</v>
      </c>
      <c r="Q84">
        <v>33.768005000000002</v>
      </c>
      <c r="R84">
        <v>34.526130999999999</v>
      </c>
      <c r="S84">
        <v>35.399929</v>
      </c>
      <c r="T84">
        <v>36.310912999999999</v>
      </c>
      <c r="U84">
        <v>36.998283000000001</v>
      </c>
      <c r="V84">
        <v>37.489325999999998</v>
      </c>
      <c r="W84">
        <v>37.965794000000002</v>
      </c>
      <c r="X84">
        <v>38.455432999999999</v>
      </c>
      <c r="Y84">
        <v>38.836314999999999</v>
      </c>
      <c r="Z84">
        <v>39.743523000000003</v>
      </c>
      <c r="AA84">
        <v>40.595776000000001</v>
      </c>
      <c r="AB84">
        <v>41.425857999999998</v>
      </c>
      <c r="AC84">
        <v>42.15052</v>
      </c>
      <c r="AD84">
        <v>42.968788000000004</v>
      </c>
      <c r="AE84" s="29">
        <v>1.9E-2</v>
      </c>
    </row>
    <row r="85" spans="1:31">
      <c r="A85" t="s">
        <v>354</v>
      </c>
    </row>
    <row r="86" spans="1:31">
      <c r="A86" t="s">
        <v>1023</v>
      </c>
      <c r="B86" t="s">
        <v>1437</v>
      </c>
      <c r="C86" t="s">
        <v>1436</v>
      </c>
      <c r="D86" t="s">
        <v>1385</v>
      </c>
      <c r="E86">
        <v>18.230301000000001</v>
      </c>
      <c r="F86">
        <v>17.007211999999999</v>
      </c>
      <c r="G86">
        <v>17.611189</v>
      </c>
      <c r="H86">
        <v>18.814934000000001</v>
      </c>
      <c r="I86">
        <v>19.8965</v>
      </c>
      <c r="J86">
        <v>21.203776999999999</v>
      </c>
      <c r="K86">
        <v>22.815505999999999</v>
      </c>
      <c r="L86">
        <v>23.845697000000001</v>
      </c>
      <c r="M86">
        <v>25.059345</v>
      </c>
      <c r="N86">
        <v>26.016787999999998</v>
      </c>
      <c r="O86">
        <v>26.996880000000001</v>
      </c>
      <c r="P86">
        <v>27.986801</v>
      </c>
      <c r="Q86">
        <v>29.083711999999998</v>
      </c>
      <c r="R86">
        <v>30.183540000000001</v>
      </c>
      <c r="S86">
        <v>31.284565000000001</v>
      </c>
      <c r="T86">
        <v>32.224186000000003</v>
      </c>
      <c r="U86">
        <v>33.044155000000003</v>
      </c>
      <c r="V86">
        <v>33.582745000000003</v>
      </c>
      <c r="W86">
        <v>33.912064000000001</v>
      </c>
      <c r="X86">
        <v>34.252758</v>
      </c>
      <c r="Y86">
        <v>34.949593</v>
      </c>
      <c r="Z86">
        <v>35.837006000000002</v>
      </c>
      <c r="AA86">
        <v>36.750655999999999</v>
      </c>
      <c r="AB86">
        <v>37.696072000000001</v>
      </c>
      <c r="AC86">
        <v>38.552619999999997</v>
      </c>
      <c r="AD86">
        <v>39.369262999999997</v>
      </c>
      <c r="AE86" s="29">
        <v>3.1E-2</v>
      </c>
    </row>
    <row r="87" spans="1:31">
      <c r="A87" t="s">
        <v>1405</v>
      </c>
      <c r="B87" t="s">
        <v>1435</v>
      </c>
      <c r="C87" t="s">
        <v>1434</v>
      </c>
      <c r="D87" t="s">
        <v>1385</v>
      </c>
      <c r="E87">
        <v>30.587164000000001</v>
      </c>
      <c r="F87">
        <v>31.203903</v>
      </c>
      <c r="G87">
        <v>30.024381999999999</v>
      </c>
      <c r="H87">
        <v>30.145154999999999</v>
      </c>
      <c r="I87">
        <v>30.904641999999999</v>
      </c>
      <c r="J87">
        <v>31.073414</v>
      </c>
      <c r="K87">
        <v>32.168621000000002</v>
      </c>
      <c r="L87">
        <v>32.907597000000003</v>
      </c>
      <c r="M87">
        <v>34.255245000000002</v>
      </c>
      <c r="N87">
        <v>35.123013</v>
      </c>
      <c r="O87">
        <v>36.329647000000001</v>
      </c>
      <c r="P87">
        <v>37.328429999999997</v>
      </c>
      <c r="Q87">
        <v>38.626873000000003</v>
      </c>
      <c r="R87">
        <v>39.625445999999997</v>
      </c>
      <c r="S87">
        <v>40.600712000000001</v>
      </c>
      <c r="T87">
        <v>41.494475999999999</v>
      </c>
      <c r="U87">
        <v>42.297187999999998</v>
      </c>
      <c r="V87">
        <v>43.355907000000002</v>
      </c>
      <c r="W87">
        <v>44.286273999999999</v>
      </c>
      <c r="X87">
        <v>45.190883999999997</v>
      </c>
      <c r="Y87">
        <v>46.453612999999997</v>
      </c>
      <c r="Z87">
        <v>47.314700999999999</v>
      </c>
      <c r="AA87">
        <v>48.453220000000002</v>
      </c>
      <c r="AB87">
        <v>49.672561999999999</v>
      </c>
      <c r="AC87">
        <v>50.988106000000002</v>
      </c>
      <c r="AD87">
        <v>52.034877999999999</v>
      </c>
      <c r="AE87" s="29">
        <v>2.1000000000000001E-2</v>
      </c>
    </row>
    <row r="88" spans="1:31">
      <c r="A88" t="s">
        <v>1051</v>
      </c>
      <c r="B88" t="s">
        <v>1433</v>
      </c>
      <c r="C88" t="s">
        <v>1432</v>
      </c>
      <c r="D88" t="s">
        <v>1385</v>
      </c>
      <c r="E88">
        <v>26.463598000000001</v>
      </c>
      <c r="F88">
        <v>25.513670000000001</v>
      </c>
      <c r="G88">
        <v>24.623332999999999</v>
      </c>
      <c r="H88">
        <v>24.586749999999999</v>
      </c>
      <c r="I88">
        <v>25.128912</v>
      </c>
      <c r="J88">
        <v>25.932306000000001</v>
      </c>
      <c r="K88">
        <v>26.792874999999999</v>
      </c>
      <c r="L88">
        <v>27.478697</v>
      </c>
      <c r="M88">
        <v>28.974934000000001</v>
      </c>
      <c r="N88">
        <v>29.670784000000001</v>
      </c>
      <c r="O88">
        <v>30.657433999999999</v>
      </c>
      <c r="P88">
        <v>31.503145</v>
      </c>
      <c r="Q88">
        <v>32.492550000000001</v>
      </c>
      <c r="R88">
        <v>33.352469999999997</v>
      </c>
      <c r="S88">
        <v>34.126792999999999</v>
      </c>
      <c r="T88">
        <v>34.871440999999997</v>
      </c>
      <c r="U88">
        <v>35.589207000000002</v>
      </c>
      <c r="V88">
        <v>36.480637000000002</v>
      </c>
      <c r="W88">
        <v>37.193615000000001</v>
      </c>
      <c r="X88">
        <v>37.917572</v>
      </c>
      <c r="Y88">
        <v>38.904232</v>
      </c>
      <c r="Z88">
        <v>39.606155000000001</v>
      </c>
      <c r="AA88">
        <v>40.706440000000001</v>
      </c>
      <c r="AB88">
        <v>41.674114000000003</v>
      </c>
      <c r="AC88">
        <v>42.796936000000002</v>
      </c>
      <c r="AD88">
        <v>43.670363999999999</v>
      </c>
      <c r="AE88" s="29">
        <v>0.02</v>
      </c>
    </row>
    <row r="89" spans="1:31">
      <c r="A89" t="s">
        <v>407</v>
      </c>
      <c r="B89" t="s">
        <v>1431</v>
      </c>
      <c r="C89" t="s">
        <v>1430</v>
      </c>
      <c r="D89" t="s">
        <v>1385</v>
      </c>
      <c r="E89">
        <v>16.24399</v>
      </c>
      <c r="F89">
        <v>14.885285</v>
      </c>
      <c r="G89">
        <v>16.242111000000001</v>
      </c>
      <c r="H89">
        <v>17.142665999999998</v>
      </c>
      <c r="I89">
        <v>17.956693999999999</v>
      </c>
      <c r="J89">
        <v>18.163627999999999</v>
      </c>
      <c r="K89">
        <v>19.103359000000001</v>
      </c>
      <c r="L89">
        <v>19.707733000000001</v>
      </c>
      <c r="M89">
        <v>20.719217</v>
      </c>
      <c r="N89">
        <v>21.308351999999999</v>
      </c>
      <c r="O89">
        <v>22.187794</v>
      </c>
      <c r="P89">
        <v>22.852395999999999</v>
      </c>
      <c r="Q89">
        <v>23.740504999999999</v>
      </c>
      <c r="R89">
        <v>24.586228999999999</v>
      </c>
      <c r="S89">
        <v>25.237694000000001</v>
      </c>
      <c r="T89">
        <v>25.906341999999999</v>
      </c>
      <c r="U89">
        <v>26.724316000000002</v>
      </c>
      <c r="V89">
        <v>27.552126000000001</v>
      </c>
      <c r="W89">
        <v>28.378133999999999</v>
      </c>
      <c r="X89">
        <v>29.216570000000001</v>
      </c>
      <c r="Y89">
        <v>30.297083000000001</v>
      </c>
      <c r="Z89">
        <v>31.302762999999999</v>
      </c>
      <c r="AA89">
        <v>32.254620000000003</v>
      </c>
      <c r="AB89">
        <v>33.461460000000002</v>
      </c>
      <c r="AC89">
        <v>34.623187999999999</v>
      </c>
      <c r="AD89">
        <v>35.399757000000001</v>
      </c>
      <c r="AE89" s="29">
        <v>3.2000000000000001E-2</v>
      </c>
    </row>
    <row r="90" spans="1:31">
      <c r="A90" t="s">
        <v>1429</v>
      </c>
      <c r="B90" t="s">
        <v>1428</v>
      </c>
      <c r="C90" t="s">
        <v>1427</v>
      </c>
      <c r="D90" t="s">
        <v>1385</v>
      </c>
      <c r="E90">
        <v>26.549246</v>
      </c>
      <c r="F90">
        <v>25.43479</v>
      </c>
      <c r="G90">
        <v>26.327487999999999</v>
      </c>
      <c r="H90">
        <v>27.129781999999999</v>
      </c>
      <c r="I90">
        <v>27.798845</v>
      </c>
      <c r="J90">
        <v>28.406582</v>
      </c>
      <c r="K90">
        <v>28.930682999999998</v>
      </c>
      <c r="L90">
        <v>29.511772000000001</v>
      </c>
      <c r="M90">
        <v>31.42576</v>
      </c>
      <c r="N90">
        <v>32.097237</v>
      </c>
      <c r="O90">
        <v>32.981116999999998</v>
      </c>
      <c r="P90">
        <v>34.054726000000002</v>
      </c>
      <c r="Q90">
        <v>35.128605</v>
      </c>
      <c r="R90">
        <v>36.127502</v>
      </c>
      <c r="S90">
        <v>37.053775999999999</v>
      </c>
      <c r="T90">
        <v>37.876621</v>
      </c>
      <c r="U90">
        <v>38.758857999999996</v>
      </c>
      <c r="V90">
        <v>39.729298</v>
      </c>
      <c r="W90">
        <v>40.687373999999998</v>
      </c>
      <c r="X90">
        <v>41.622157999999999</v>
      </c>
      <c r="Y90">
        <v>42.852268000000002</v>
      </c>
      <c r="Z90">
        <v>44.049931000000001</v>
      </c>
      <c r="AA90">
        <v>45.010463999999999</v>
      </c>
      <c r="AB90">
        <v>46.516361000000003</v>
      </c>
      <c r="AC90">
        <v>47.931091000000002</v>
      </c>
      <c r="AD90">
        <v>48.836582</v>
      </c>
      <c r="AE90" s="29">
        <v>2.5000000000000001E-2</v>
      </c>
    </row>
    <row r="91" spans="1:31">
      <c r="A91" t="s">
        <v>706</v>
      </c>
      <c r="B91" t="s">
        <v>1426</v>
      </c>
      <c r="C91" t="s">
        <v>1425</v>
      </c>
      <c r="D91" t="s">
        <v>1385</v>
      </c>
      <c r="E91">
        <v>11.500686999999999</v>
      </c>
      <c r="F91">
        <v>9.1765089999999994</v>
      </c>
      <c r="G91">
        <v>10.461626000000001</v>
      </c>
      <c r="H91">
        <v>11.215068</v>
      </c>
      <c r="I91">
        <v>11.870642</v>
      </c>
      <c r="J91">
        <v>12.038475999999999</v>
      </c>
      <c r="K91">
        <v>13.052052</v>
      </c>
      <c r="L91">
        <v>13.308909</v>
      </c>
      <c r="M91">
        <v>13.903541000000001</v>
      </c>
      <c r="N91">
        <v>14.270398</v>
      </c>
      <c r="O91">
        <v>14.772669</v>
      </c>
      <c r="P91">
        <v>15.242775</v>
      </c>
      <c r="Q91">
        <v>15.621074999999999</v>
      </c>
      <c r="R91">
        <v>16.116737000000001</v>
      </c>
      <c r="S91">
        <v>16.558672000000001</v>
      </c>
      <c r="T91">
        <v>17.172087000000001</v>
      </c>
      <c r="U91">
        <v>17.840195000000001</v>
      </c>
      <c r="V91">
        <v>18.361521</v>
      </c>
      <c r="W91">
        <v>18.873004999999999</v>
      </c>
      <c r="X91">
        <v>19.392209999999999</v>
      </c>
      <c r="Y91">
        <v>20.033145999999999</v>
      </c>
      <c r="Z91">
        <v>20.594844999999999</v>
      </c>
      <c r="AA91">
        <v>21.138076999999999</v>
      </c>
      <c r="AB91">
        <v>21.981722000000001</v>
      </c>
      <c r="AC91">
        <v>22.654275999999999</v>
      </c>
      <c r="AD91">
        <v>23.196024000000001</v>
      </c>
      <c r="AE91" s="29">
        <v>2.8000000000000001E-2</v>
      </c>
    </row>
    <row r="92" spans="1:31">
      <c r="A92" t="s">
        <v>402</v>
      </c>
      <c r="B92" t="s">
        <v>1424</v>
      </c>
      <c r="C92" t="s">
        <v>1423</v>
      </c>
      <c r="D92" t="s">
        <v>1385</v>
      </c>
      <c r="E92">
        <v>17.201744000000001</v>
      </c>
      <c r="F92">
        <v>17.844985999999999</v>
      </c>
      <c r="G92">
        <v>18.013479</v>
      </c>
      <c r="H92">
        <v>18.415855000000001</v>
      </c>
      <c r="I92">
        <v>18.820347000000002</v>
      </c>
      <c r="J92">
        <v>19.577884999999998</v>
      </c>
      <c r="K92">
        <v>20.192388999999999</v>
      </c>
      <c r="L92">
        <v>20.608042000000001</v>
      </c>
      <c r="M92">
        <v>21.747008999999998</v>
      </c>
      <c r="N92">
        <v>22.089293000000001</v>
      </c>
      <c r="O92">
        <v>22.516681999999999</v>
      </c>
      <c r="P92">
        <v>22.906855</v>
      </c>
      <c r="Q92">
        <v>23.436966000000002</v>
      </c>
      <c r="R92">
        <v>23.808046000000001</v>
      </c>
      <c r="S92">
        <v>24.198340999999999</v>
      </c>
      <c r="T92">
        <v>24.570103</v>
      </c>
      <c r="U92">
        <v>24.85453</v>
      </c>
      <c r="V92">
        <v>24.938987999999998</v>
      </c>
      <c r="W92">
        <v>24.955359000000001</v>
      </c>
      <c r="X92">
        <v>24.948903999999999</v>
      </c>
      <c r="Y92">
        <v>25.065079000000001</v>
      </c>
      <c r="Z92">
        <v>25.347882999999999</v>
      </c>
      <c r="AA92">
        <v>25.664193999999998</v>
      </c>
      <c r="AB92">
        <v>25.973032</v>
      </c>
      <c r="AC92">
        <v>26.251431</v>
      </c>
      <c r="AD92">
        <v>26.487376999999999</v>
      </c>
      <c r="AE92" s="29">
        <v>1.7000000000000001E-2</v>
      </c>
    </row>
    <row r="93" spans="1:31">
      <c r="A93" t="s">
        <v>345</v>
      </c>
      <c r="B93" t="s">
        <v>1422</v>
      </c>
      <c r="C93" t="s">
        <v>1421</v>
      </c>
      <c r="D93" t="s">
        <v>1385</v>
      </c>
      <c r="E93">
        <v>45.167717000000003</v>
      </c>
      <c r="F93">
        <v>46.454472000000003</v>
      </c>
      <c r="G93">
        <v>45.886574000000003</v>
      </c>
      <c r="H93">
        <v>44.966662999999997</v>
      </c>
      <c r="I93">
        <v>46.176102</v>
      </c>
      <c r="J93">
        <v>47.676139999999997</v>
      </c>
      <c r="K93">
        <v>48.802723</v>
      </c>
      <c r="L93">
        <v>49.810046999999997</v>
      </c>
      <c r="M93">
        <v>50.980685999999999</v>
      </c>
      <c r="N93">
        <v>52.590381999999998</v>
      </c>
      <c r="O93">
        <v>53.914161999999997</v>
      </c>
      <c r="P93">
        <v>55.245269999999998</v>
      </c>
      <c r="Q93">
        <v>56.911918999999997</v>
      </c>
      <c r="R93">
        <v>58.459567999999997</v>
      </c>
      <c r="S93">
        <v>60.052010000000003</v>
      </c>
      <c r="T93">
        <v>61.496372000000001</v>
      </c>
      <c r="U93">
        <v>62.719242000000001</v>
      </c>
      <c r="V93">
        <v>63.953876000000001</v>
      </c>
      <c r="W93">
        <v>65.059630999999996</v>
      </c>
      <c r="X93">
        <v>66.253653999999997</v>
      </c>
      <c r="Y93">
        <v>67.257407999999998</v>
      </c>
      <c r="Z93">
        <v>68.665176000000002</v>
      </c>
      <c r="AA93">
        <v>70.261909000000003</v>
      </c>
      <c r="AB93">
        <v>71.912970999999999</v>
      </c>
      <c r="AC93">
        <v>73.254669000000007</v>
      </c>
      <c r="AD93">
        <v>74.780333999999996</v>
      </c>
      <c r="AE93" s="29">
        <v>0.02</v>
      </c>
    </row>
    <row r="94" spans="1:31">
      <c r="A94" t="s">
        <v>1246</v>
      </c>
    </row>
    <row r="95" spans="1:31">
      <c r="A95" t="s">
        <v>708</v>
      </c>
      <c r="B95" t="s">
        <v>1420</v>
      </c>
      <c r="C95" t="s">
        <v>1419</v>
      </c>
      <c r="D95" t="s">
        <v>1385</v>
      </c>
      <c r="E95">
        <v>26.278624000000001</v>
      </c>
      <c r="F95">
        <v>24.489048</v>
      </c>
      <c r="G95">
        <v>24.779555999999999</v>
      </c>
      <c r="H95">
        <v>24.663654000000001</v>
      </c>
      <c r="I95">
        <v>24.507017000000001</v>
      </c>
      <c r="J95">
        <v>23.571476000000001</v>
      </c>
      <c r="K95">
        <v>23.097819999999999</v>
      </c>
      <c r="L95">
        <v>23.784310999999999</v>
      </c>
      <c r="M95">
        <v>24.748343999999999</v>
      </c>
      <c r="N95">
        <v>25.387433999999999</v>
      </c>
      <c r="O95">
        <v>26.27375</v>
      </c>
      <c r="P95">
        <v>26.933302000000001</v>
      </c>
      <c r="Q95">
        <v>27.856487000000001</v>
      </c>
      <c r="R95">
        <v>28.685193999999999</v>
      </c>
      <c r="S95">
        <v>29.362669</v>
      </c>
      <c r="T95">
        <v>30.037808999999999</v>
      </c>
      <c r="U95">
        <v>30.788278999999999</v>
      </c>
      <c r="V95">
        <v>31.547287000000001</v>
      </c>
      <c r="W95">
        <v>32.353245000000001</v>
      </c>
      <c r="X95">
        <v>33.072777000000002</v>
      </c>
      <c r="Y95">
        <v>34.006256</v>
      </c>
      <c r="Z95">
        <v>35.020755999999999</v>
      </c>
      <c r="AA95">
        <v>35.912571</v>
      </c>
      <c r="AB95">
        <v>37.078055999999997</v>
      </c>
      <c r="AC95">
        <v>38.327274000000003</v>
      </c>
      <c r="AD95">
        <v>39.144565999999998</v>
      </c>
      <c r="AE95" s="29">
        <v>1.6E-2</v>
      </c>
    </row>
    <row r="96" spans="1:31">
      <c r="A96" t="s">
        <v>706</v>
      </c>
      <c r="B96" t="s">
        <v>1418</v>
      </c>
      <c r="C96" t="s">
        <v>1417</v>
      </c>
      <c r="D96" t="s">
        <v>1385</v>
      </c>
      <c r="E96">
        <v>15.195043</v>
      </c>
      <c r="F96">
        <v>11.705897</v>
      </c>
      <c r="G96">
        <v>13.141294</v>
      </c>
      <c r="H96">
        <v>14.214765</v>
      </c>
      <c r="I96">
        <v>14.965571000000001</v>
      </c>
      <c r="J96">
        <v>15.168744999999999</v>
      </c>
      <c r="K96">
        <v>16.500057000000002</v>
      </c>
      <c r="L96">
        <v>16.691330000000001</v>
      </c>
      <c r="M96">
        <v>17.325517999999999</v>
      </c>
      <c r="N96">
        <v>17.804876</v>
      </c>
      <c r="O96">
        <v>18.258794999999999</v>
      </c>
      <c r="P96">
        <v>18.755901000000001</v>
      </c>
      <c r="Q96">
        <v>19.152221999999998</v>
      </c>
      <c r="R96">
        <v>19.655111000000002</v>
      </c>
      <c r="S96">
        <v>20.177216000000001</v>
      </c>
      <c r="T96">
        <v>20.767647</v>
      </c>
      <c r="U96">
        <v>21.173552000000001</v>
      </c>
      <c r="V96">
        <v>21.324155999999999</v>
      </c>
      <c r="W96">
        <v>21.201637000000002</v>
      </c>
      <c r="X96">
        <v>20.893094999999999</v>
      </c>
      <c r="Y96">
        <v>20.376925</v>
      </c>
      <c r="Z96">
        <v>20.947179999999999</v>
      </c>
      <c r="AA96">
        <v>21.567547000000001</v>
      </c>
      <c r="AB96">
        <v>22.527080999999999</v>
      </c>
      <c r="AC96">
        <v>23.299332</v>
      </c>
      <c r="AD96">
        <v>23.891749999999998</v>
      </c>
      <c r="AE96" s="29">
        <v>1.7999999999999999E-2</v>
      </c>
    </row>
    <row r="97" spans="1:31">
      <c r="A97" t="s">
        <v>402</v>
      </c>
      <c r="B97" t="s">
        <v>1416</v>
      </c>
      <c r="C97" t="s">
        <v>1415</v>
      </c>
      <c r="D97" t="s">
        <v>1385</v>
      </c>
      <c r="E97">
        <v>3.8086660000000001</v>
      </c>
      <c r="F97">
        <v>4.1059739999999998</v>
      </c>
      <c r="G97">
        <v>4.0223570000000004</v>
      </c>
      <c r="H97">
        <v>4.172301</v>
      </c>
      <c r="I97">
        <v>4.3873579999999999</v>
      </c>
      <c r="J97">
        <v>4.9978899999999999</v>
      </c>
      <c r="K97">
        <v>5.4647189999999997</v>
      </c>
      <c r="L97">
        <v>5.6476680000000004</v>
      </c>
      <c r="M97">
        <v>5.7611600000000003</v>
      </c>
      <c r="N97">
        <v>5.9541009999999996</v>
      </c>
      <c r="O97">
        <v>6.0625790000000004</v>
      </c>
      <c r="P97">
        <v>6.2923489999999997</v>
      </c>
      <c r="Q97">
        <v>6.5591249999999999</v>
      </c>
      <c r="R97">
        <v>6.6455789999999997</v>
      </c>
      <c r="S97">
        <v>6.9182350000000001</v>
      </c>
      <c r="T97">
        <v>7.0971529999999996</v>
      </c>
      <c r="U97">
        <v>7.1358649999999999</v>
      </c>
      <c r="V97">
        <v>7.0426440000000001</v>
      </c>
      <c r="W97">
        <v>6.9196949999999999</v>
      </c>
      <c r="X97">
        <v>6.7760040000000004</v>
      </c>
      <c r="Y97">
        <v>6.7172970000000003</v>
      </c>
      <c r="Z97">
        <v>6.8076220000000003</v>
      </c>
      <c r="AA97">
        <v>6.9188869999999998</v>
      </c>
      <c r="AB97">
        <v>7.0792869999999999</v>
      </c>
      <c r="AC97">
        <v>7.1949509999999997</v>
      </c>
      <c r="AD97">
        <v>7.2884679999999999</v>
      </c>
      <c r="AE97" s="29">
        <v>2.5999999999999999E-2</v>
      </c>
    </row>
    <row r="98" spans="1:31">
      <c r="A98" t="s">
        <v>1255</v>
      </c>
      <c r="B98" t="s">
        <v>1414</v>
      </c>
      <c r="C98" t="s">
        <v>1413</v>
      </c>
      <c r="D98" t="s">
        <v>1385</v>
      </c>
      <c r="E98">
        <v>2.563418</v>
      </c>
      <c r="F98">
        <v>2.5863119999999999</v>
      </c>
      <c r="G98">
        <v>2.5925150000000001</v>
      </c>
      <c r="H98">
        <v>2.6296349999999999</v>
      </c>
      <c r="I98">
        <v>2.6762450000000002</v>
      </c>
      <c r="J98">
        <v>2.7451629999999998</v>
      </c>
      <c r="K98">
        <v>2.751312</v>
      </c>
      <c r="L98">
        <v>2.7902420000000001</v>
      </c>
      <c r="M98">
        <v>2.84354</v>
      </c>
      <c r="N98">
        <v>2.8777819999999998</v>
      </c>
      <c r="O98">
        <v>2.9360909999999998</v>
      </c>
      <c r="P98">
        <v>2.9919920000000002</v>
      </c>
      <c r="Q98">
        <v>3.1009899999999999</v>
      </c>
      <c r="R98">
        <v>3.1683849999999998</v>
      </c>
      <c r="S98">
        <v>3.2528350000000001</v>
      </c>
      <c r="T98">
        <v>3.3242970000000001</v>
      </c>
      <c r="U98">
        <v>3.3780869999999998</v>
      </c>
      <c r="V98">
        <v>3.4384939999999999</v>
      </c>
      <c r="W98">
        <v>3.5162369999999998</v>
      </c>
      <c r="X98">
        <v>3.5672920000000001</v>
      </c>
      <c r="Y98">
        <v>3.6472899999999999</v>
      </c>
      <c r="Z98">
        <v>3.7334239999999999</v>
      </c>
      <c r="AA98">
        <v>3.816249</v>
      </c>
      <c r="AB98">
        <v>3.9000149999999998</v>
      </c>
      <c r="AC98">
        <v>4.0186159999999997</v>
      </c>
      <c r="AD98">
        <v>4.0909659999999999</v>
      </c>
      <c r="AE98" s="29">
        <v>1.9E-2</v>
      </c>
    </row>
    <row r="99" spans="1:31">
      <c r="A99" t="s">
        <v>1412</v>
      </c>
      <c r="B99" t="s">
        <v>1410</v>
      </c>
      <c r="C99" t="s">
        <v>1411</v>
      </c>
      <c r="D99" t="s">
        <v>1385</v>
      </c>
      <c r="E99">
        <v>0.54999699999999996</v>
      </c>
      <c r="F99">
        <v>0.56005000000000005</v>
      </c>
      <c r="G99">
        <v>0.56964499999999996</v>
      </c>
      <c r="H99">
        <v>0.57939200000000002</v>
      </c>
      <c r="I99">
        <v>0.58915399999999996</v>
      </c>
      <c r="J99">
        <v>0.59923199999999999</v>
      </c>
      <c r="K99">
        <v>0.608429</v>
      </c>
      <c r="L99">
        <v>0.617533</v>
      </c>
      <c r="M99">
        <v>0.62723099999999998</v>
      </c>
      <c r="N99">
        <v>0.635544</v>
      </c>
      <c r="O99">
        <v>0.64408799999999999</v>
      </c>
      <c r="P99">
        <v>0.65236899999999998</v>
      </c>
      <c r="Q99">
        <v>0.66135699999999997</v>
      </c>
      <c r="R99">
        <v>0.67046799999999995</v>
      </c>
      <c r="S99">
        <v>0.679531</v>
      </c>
      <c r="T99">
        <v>0.68741799999999997</v>
      </c>
      <c r="U99">
        <v>0.696496</v>
      </c>
      <c r="V99">
        <v>0.70402699999999996</v>
      </c>
      <c r="W99">
        <v>0.71283300000000005</v>
      </c>
      <c r="X99">
        <v>0.72009900000000004</v>
      </c>
      <c r="Y99">
        <v>0.727271</v>
      </c>
      <c r="Z99">
        <v>0.73444799999999999</v>
      </c>
      <c r="AA99">
        <v>0.743205</v>
      </c>
      <c r="AB99">
        <v>0.75059200000000004</v>
      </c>
      <c r="AC99">
        <v>0.75789200000000001</v>
      </c>
      <c r="AD99">
        <v>0.76500699999999999</v>
      </c>
      <c r="AE99" s="29">
        <v>1.2999999999999999E-2</v>
      </c>
    </row>
    <row r="100" spans="1:31">
      <c r="A100" t="s">
        <v>558</v>
      </c>
      <c r="B100" t="s">
        <v>1410</v>
      </c>
      <c r="C100" t="s">
        <v>1409</v>
      </c>
      <c r="D100" t="s">
        <v>1385</v>
      </c>
      <c r="E100">
        <v>11.501232999999999</v>
      </c>
      <c r="F100">
        <v>12.215922000000001</v>
      </c>
      <c r="G100">
        <v>12.441084999999999</v>
      </c>
      <c r="H100">
        <v>12.845333</v>
      </c>
      <c r="I100">
        <v>13.19964</v>
      </c>
      <c r="J100">
        <v>14.246919999999999</v>
      </c>
      <c r="K100">
        <v>14.868074999999999</v>
      </c>
      <c r="L100">
        <v>15.341229</v>
      </c>
      <c r="M100">
        <v>15.758101</v>
      </c>
      <c r="N100">
        <v>16.121334000000001</v>
      </c>
      <c r="O100">
        <v>16.377409</v>
      </c>
      <c r="P100">
        <v>16.928585000000002</v>
      </c>
      <c r="Q100">
        <v>17.287061999999999</v>
      </c>
      <c r="R100">
        <v>17.757148999999998</v>
      </c>
      <c r="S100">
        <v>18.224952999999999</v>
      </c>
      <c r="T100">
        <v>18.648541999999999</v>
      </c>
      <c r="U100">
        <v>18.894539000000002</v>
      </c>
      <c r="V100">
        <v>18.979748000000001</v>
      </c>
      <c r="W100">
        <v>18.869945999999999</v>
      </c>
      <c r="X100">
        <v>18.823492000000002</v>
      </c>
      <c r="Y100">
        <v>18.959050999999999</v>
      </c>
      <c r="Z100">
        <v>19.220348000000001</v>
      </c>
      <c r="AA100">
        <v>19.583922999999999</v>
      </c>
      <c r="AB100">
        <v>19.950400999999999</v>
      </c>
      <c r="AC100">
        <v>20.260973</v>
      </c>
      <c r="AD100">
        <v>20.556705000000001</v>
      </c>
      <c r="AE100" s="29">
        <v>2.4E-2</v>
      </c>
    </row>
    <row r="101" spans="1:31">
      <c r="A101" t="s">
        <v>1408</v>
      </c>
    </row>
    <row r="102" spans="1:31">
      <c r="A102" t="s">
        <v>1023</v>
      </c>
      <c r="B102" t="s">
        <v>1407</v>
      </c>
      <c r="C102" t="s">
        <v>1406</v>
      </c>
      <c r="D102" t="s">
        <v>1385</v>
      </c>
      <c r="E102">
        <v>22.702044000000001</v>
      </c>
      <c r="F102">
        <v>22.616313999999999</v>
      </c>
      <c r="G102">
        <v>20.825095999999998</v>
      </c>
      <c r="H102">
        <v>21.813624999999998</v>
      </c>
      <c r="I102">
        <v>22.945105000000002</v>
      </c>
      <c r="J102">
        <v>24.391010000000001</v>
      </c>
      <c r="K102">
        <v>26.248944999999999</v>
      </c>
      <c r="L102">
        <v>27.634941000000001</v>
      </c>
      <c r="M102">
        <v>29.232589999999998</v>
      </c>
      <c r="N102">
        <v>30.519314000000001</v>
      </c>
      <c r="O102">
        <v>31.804843999999999</v>
      </c>
      <c r="P102">
        <v>33.086829999999999</v>
      </c>
      <c r="Q102">
        <v>34.430618000000003</v>
      </c>
      <c r="R102">
        <v>35.798572999999998</v>
      </c>
      <c r="S102">
        <v>37.190407</v>
      </c>
      <c r="T102">
        <v>38.446663000000001</v>
      </c>
      <c r="U102">
        <v>39.571541000000003</v>
      </c>
      <c r="V102">
        <v>40.368729000000002</v>
      </c>
      <c r="W102">
        <v>40.876685999999999</v>
      </c>
      <c r="X102">
        <v>41.304381999999997</v>
      </c>
      <c r="Y102">
        <v>42.034309</v>
      </c>
      <c r="Z102">
        <v>43.003253999999998</v>
      </c>
      <c r="AA102">
        <v>44.062545999999998</v>
      </c>
      <c r="AB102">
        <v>45.194817</v>
      </c>
      <c r="AC102">
        <v>46.262473999999997</v>
      </c>
      <c r="AD102">
        <v>47.279659000000002</v>
      </c>
      <c r="AE102" s="29">
        <v>0.03</v>
      </c>
    </row>
    <row r="103" spans="1:31">
      <c r="A103" t="s">
        <v>1405</v>
      </c>
      <c r="B103" t="s">
        <v>1404</v>
      </c>
      <c r="C103" t="s">
        <v>1403</v>
      </c>
      <c r="D103" t="s">
        <v>1385</v>
      </c>
      <c r="E103">
        <v>30.587164000000001</v>
      </c>
      <c r="F103">
        <v>31.203903</v>
      </c>
      <c r="G103">
        <v>30.024381999999999</v>
      </c>
      <c r="H103">
        <v>30.145154999999999</v>
      </c>
      <c r="I103">
        <v>30.904641999999999</v>
      </c>
      <c r="J103">
        <v>31.073414</v>
      </c>
      <c r="K103">
        <v>32.168621000000002</v>
      </c>
      <c r="L103">
        <v>32.907597000000003</v>
      </c>
      <c r="M103">
        <v>34.255245000000002</v>
      </c>
      <c r="N103">
        <v>35.123013</v>
      </c>
      <c r="O103">
        <v>36.329647000000001</v>
      </c>
      <c r="P103">
        <v>37.328429999999997</v>
      </c>
      <c r="Q103">
        <v>38.626873000000003</v>
      </c>
      <c r="R103">
        <v>39.625445999999997</v>
      </c>
      <c r="S103">
        <v>40.600712000000001</v>
      </c>
      <c r="T103">
        <v>41.494475999999999</v>
      </c>
      <c r="U103">
        <v>42.297187999999998</v>
      </c>
      <c r="V103">
        <v>43.355907000000002</v>
      </c>
      <c r="W103">
        <v>44.286273999999999</v>
      </c>
      <c r="X103">
        <v>45.190883999999997</v>
      </c>
      <c r="Y103">
        <v>46.453612999999997</v>
      </c>
      <c r="Z103">
        <v>47.314700999999999</v>
      </c>
      <c r="AA103">
        <v>48.453220000000002</v>
      </c>
      <c r="AB103">
        <v>49.672561999999999</v>
      </c>
      <c r="AC103">
        <v>50.988106000000002</v>
      </c>
      <c r="AD103">
        <v>52.034877999999999</v>
      </c>
      <c r="AE103" s="29">
        <v>2.1000000000000001E-2</v>
      </c>
    </row>
    <row r="104" spans="1:31">
      <c r="A104" t="s">
        <v>1051</v>
      </c>
      <c r="B104" t="s">
        <v>1402</v>
      </c>
      <c r="C104" t="s">
        <v>1401</v>
      </c>
      <c r="D104" t="s">
        <v>1385</v>
      </c>
      <c r="E104">
        <v>26.495358</v>
      </c>
      <c r="F104">
        <v>25.556398000000002</v>
      </c>
      <c r="G104">
        <v>24.712973000000002</v>
      </c>
      <c r="H104">
        <v>24.690823000000002</v>
      </c>
      <c r="I104">
        <v>25.222752</v>
      </c>
      <c r="J104">
        <v>25.998556000000001</v>
      </c>
      <c r="K104">
        <v>26.819561</v>
      </c>
      <c r="L104">
        <v>27.506889000000001</v>
      </c>
      <c r="M104">
        <v>29.004899999999999</v>
      </c>
      <c r="N104">
        <v>29.702297000000002</v>
      </c>
      <c r="O104">
        <v>30.690802000000001</v>
      </c>
      <c r="P104">
        <v>31.538443000000001</v>
      </c>
      <c r="Q104">
        <v>32.530064000000003</v>
      </c>
      <c r="R104">
        <v>33.392063</v>
      </c>
      <c r="S104">
        <v>34.168529999999997</v>
      </c>
      <c r="T104">
        <v>34.915165000000002</v>
      </c>
      <c r="U104">
        <v>35.634754000000001</v>
      </c>
      <c r="V104">
        <v>36.528145000000002</v>
      </c>
      <c r="W104">
        <v>37.243454</v>
      </c>
      <c r="X104">
        <v>37.969349000000001</v>
      </c>
      <c r="Y104">
        <v>38.958221000000002</v>
      </c>
      <c r="Z104">
        <v>39.662135999999997</v>
      </c>
      <c r="AA104">
        <v>40.764705999999997</v>
      </c>
      <c r="AB104">
        <v>41.735259999999997</v>
      </c>
      <c r="AC104">
        <v>42.860858999999998</v>
      </c>
      <c r="AD104">
        <v>43.736732000000003</v>
      </c>
      <c r="AE104" s="29">
        <v>0.02</v>
      </c>
    </row>
    <row r="105" spans="1:31">
      <c r="A105" t="s">
        <v>407</v>
      </c>
      <c r="B105" t="s">
        <v>1400</v>
      </c>
      <c r="C105" t="s">
        <v>1399</v>
      </c>
      <c r="D105" t="s">
        <v>1385</v>
      </c>
      <c r="E105">
        <v>16.24399</v>
      </c>
      <c r="F105">
        <v>14.885285</v>
      </c>
      <c r="G105">
        <v>16.242111000000001</v>
      </c>
      <c r="H105">
        <v>17.142665999999998</v>
      </c>
      <c r="I105">
        <v>17.956693999999999</v>
      </c>
      <c r="J105">
        <v>18.163627999999999</v>
      </c>
      <c r="K105">
        <v>19.103359000000001</v>
      </c>
      <c r="L105">
        <v>19.707733000000001</v>
      </c>
      <c r="M105">
        <v>20.719217</v>
      </c>
      <c r="N105">
        <v>21.308351999999999</v>
      </c>
      <c r="O105">
        <v>22.187794</v>
      </c>
      <c r="P105">
        <v>22.852395999999999</v>
      </c>
      <c r="Q105">
        <v>23.740504999999999</v>
      </c>
      <c r="R105">
        <v>24.586228999999999</v>
      </c>
      <c r="S105">
        <v>25.237694000000001</v>
      </c>
      <c r="T105">
        <v>25.906341999999999</v>
      </c>
      <c r="U105">
        <v>26.724316000000002</v>
      </c>
      <c r="V105">
        <v>27.552126000000001</v>
      </c>
      <c r="W105">
        <v>28.378133999999999</v>
      </c>
      <c r="X105">
        <v>29.216570000000001</v>
      </c>
      <c r="Y105">
        <v>30.297083000000001</v>
      </c>
      <c r="Z105">
        <v>31.302762999999999</v>
      </c>
      <c r="AA105">
        <v>32.254620000000003</v>
      </c>
      <c r="AB105">
        <v>33.461460000000002</v>
      </c>
      <c r="AC105">
        <v>34.623187999999999</v>
      </c>
      <c r="AD105">
        <v>35.399757000000001</v>
      </c>
      <c r="AE105" s="29">
        <v>3.2000000000000001E-2</v>
      </c>
    </row>
    <row r="106" spans="1:31">
      <c r="A106" t="s">
        <v>708</v>
      </c>
      <c r="B106" t="s">
        <v>1398</v>
      </c>
      <c r="C106" t="s">
        <v>1397</v>
      </c>
      <c r="D106" t="s">
        <v>1385</v>
      </c>
      <c r="E106">
        <v>26.483619999999998</v>
      </c>
      <c r="F106">
        <v>25.212063000000001</v>
      </c>
      <c r="G106">
        <v>26.105146000000001</v>
      </c>
      <c r="H106">
        <v>26.663025000000001</v>
      </c>
      <c r="I106">
        <v>27.120792000000002</v>
      </c>
      <c r="J106">
        <v>27.387518</v>
      </c>
      <c r="K106">
        <v>27.827490000000001</v>
      </c>
      <c r="L106">
        <v>28.493062999999999</v>
      </c>
      <c r="M106">
        <v>30.163668000000001</v>
      </c>
      <c r="N106">
        <v>30.825099999999999</v>
      </c>
      <c r="O106">
        <v>31.790512</v>
      </c>
      <c r="P106">
        <v>32.764149000000003</v>
      </c>
      <c r="Q106">
        <v>33.718699999999998</v>
      </c>
      <c r="R106">
        <v>34.663502000000001</v>
      </c>
      <c r="S106">
        <v>35.530388000000002</v>
      </c>
      <c r="T106">
        <v>36.372742000000002</v>
      </c>
      <c r="U106">
        <v>37.304409</v>
      </c>
      <c r="V106">
        <v>38.223038000000003</v>
      </c>
      <c r="W106">
        <v>39.155594000000001</v>
      </c>
      <c r="X106">
        <v>40.089275000000001</v>
      </c>
      <c r="Y106">
        <v>41.253197</v>
      </c>
      <c r="Z106">
        <v>42.361237000000003</v>
      </c>
      <c r="AA106">
        <v>43.425139999999999</v>
      </c>
      <c r="AB106">
        <v>44.783175999999997</v>
      </c>
      <c r="AC106">
        <v>46.097133999999997</v>
      </c>
      <c r="AD106">
        <v>47.042403999999998</v>
      </c>
      <c r="AE106" s="29">
        <v>2.3E-2</v>
      </c>
    </row>
    <row r="107" spans="1:31">
      <c r="A107" t="s">
        <v>706</v>
      </c>
      <c r="B107" t="s">
        <v>1396</v>
      </c>
      <c r="C107" t="s">
        <v>1395</v>
      </c>
      <c r="D107" t="s">
        <v>1385</v>
      </c>
      <c r="E107">
        <v>11.658543999999999</v>
      </c>
      <c r="F107">
        <v>9.2664179999999998</v>
      </c>
      <c r="G107">
        <v>10.617278000000001</v>
      </c>
      <c r="H107">
        <v>11.430065000000001</v>
      </c>
      <c r="I107">
        <v>12.136557</v>
      </c>
      <c r="J107">
        <v>12.340942999999999</v>
      </c>
      <c r="K107">
        <v>13.424289999999999</v>
      </c>
      <c r="L107">
        <v>13.668635</v>
      </c>
      <c r="M107">
        <v>14.262857</v>
      </c>
      <c r="N107">
        <v>14.623524</v>
      </c>
      <c r="O107">
        <v>15.122920000000001</v>
      </c>
      <c r="P107">
        <v>15.590816</v>
      </c>
      <c r="Q107">
        <v>15.964722</v>
      </c>
      <c r="R107">
        <v>16.456444000000001</v>
      </c>
      <c r="S107">
        <v>16.900759000000001</v>
      </c>
      <c r="T107">
        <v>17.509181999999999</v>
      </c>
      <c r="U107">
        <v>18.151091000000001</v>
      </c>
      <c r="V107">
        <v>18.639223000000001</v>
      </c>
      <c r="W107">
        <v>19.108456</v>
      </c>
      <c r="X107">
        <v>19.586207999999999</v>
      </c>
      <c r="Y107">
        <v>20.188317999999999</v>
      </c>
      <c r="Z107">
        <v>20.752770999999999</v>
      </c>
      <c r="AA107">
        <v>21.30106</v>
      </c>
      <c r="AB107">
        <v>22.152355</v>
      </c>
      <c r="AC107">
        <v>22.830642999999998</v>
      </c>
      <c r="AD107">
        <v>23.376076000000001</v>
      </c>
      <c r="AE107" s="29">
        <v>2.8000000000000001E-2</v>
      </c>
    </row>
    <row r="108" spans="1:31">
      <c r="A108" t="s">
        <v>402</v>
      </c>
      <c r="B108" t="s">
        <v>1394</v>
      </c>
      <c r="C108" t="s">
        <v>1393</v>
      </c>
      <c r="D108" t="s">
        <v>1385</v>
      </c>
      <c r="E108">
        <v>6.5553980000000003</v>
      </c>
      <c r="F108">
        <v>6.5805999999999996</v>
      </c>
      <c r="G108">
        <v>6.776878</v>
      </c>
      <c r="H108">
        <v>7.0583989999999996</v>
      </c>
      <c r="I108">
        <v>7.3874180000000003</v>
      </c>
      <c r="J108">
        <v>8.0475840000000005</v>
      </c>
      <c r="K108">
        <v>8.4962160000000004</v>
      </c>
      <c r="L108">
        <v>8.7681570000000004</v>
      </c>
      <c r="M108">
        <v>9.0614319999999999</v>
      </c>
      <c r="N108">
        <v>9.3055559999999993</v>
      </c>
      <c r="O108">
        <v>9.579485</v>
      </c>
      <c r="P108">
        <v>9.8613780000000002</v>
      </c>
      <c r="Q108">
        <v>10.173742000000001</v>
      </c>
      <c r="R108">
        <v>10.3866</v>
      </c>
      <c r="S108">
        <v>10.687284</v>
      </c>
      <c r="T108">
        <v>10.927237</v>
      </c>
      <c r="U108">
        <v>11.061779</v>
      </c>
      <c r="V108">
        <v>11.030708000000001</v>
      </c>
      <c r="W108">
        <v>10.935929</v>
      </c>
      <c r="X108">
        <v>10.825761999999999</v>
      </c>
      <c r="Y108">
        <v>10.831564999999999</v>
      </c>
      <c r="Z108">
        <v>10.976832</v>
      </c>
      <c r="AA108">
        <v>11.157254999999999</v>
      </c>
      <c r="AB108">
        <v>11.354404000000001</v>
      </c>
      <c r="AC108">
        <v>11.518243</v>
      </c>
      <c r="AD108">
        <v>11.664484</v>
      </c>
      <c r="AE108" s="29">
        <v>2.3E-2</v>
      </c>
    </row>
    <row r="109" spans="1:31">
      <c r="A109" t="s">
        <v>1104</v>
      </c>
      <c r="B109" t="s">
        <v>1392</v>
      </c>
      <c r="C109" t="s">
        <v>1391</v>
      </c>
      <c r="D109" t="s">
        <v>1385</v>
      </c>
      <c r="E109">
        <v>6.4173830000000001</v>
      </c>
      <c r="F109">
        <v>6.5971260000000003</v>
      </c>
      <c r="G109">
        <v>6.7281079999999998</v>
      </c>
      <c r="H109">
        <v>6.8816649999999999</v>
      </c>
      <c r="I109">
        <v>7.0141770000000001</v>
      </c>
      <c r="J109">
        <v>7.176545</v>
      </c>
      <c r="K109">
        <v>7.3082820000000002</v>
      </c>
      <c r="L109">
        <v>7.484515</v>
      </c>
      <c r="M109">
        <v>7.6419769999999998</v>
      </c>
      <c r="N109">
        <v>7.7758079999999996</v>
      </c>
      <c r="O109">
        <v>7.9447190000000001</v>
      </c>
      <c r="P109">
        <v>8.0643010000000004</v>
      </c>
      <c r="Q109">
        <v>8.2293070000000004</v>
      </c>
      <c r="R109">
        <v>8.3871590000000005</v>
      </c>
      <c r="S109">
        <v>8.5099110000000007</v>
      </c>
      <c r="T109">
        <v>8.6809630000000002</v>
      </c>
      <c r="U109">
        <v>8.8333870000000001</v>
      </c>
      <c r="V109">
        <v>8.9836790000000004</v>
      </c>
      <c r="W109">
        <v>9.1436130000000002</v>
      </c>
      <c r="X109">
        <v>9.2962989999999994</v>
      </c>
      <c r="Y109">
        <v>9.4712449999999997</v>
      </c>
      <c r="Z109">
        <v>9.6303110000000007</v>
      </c>
      <c r="AA109">
        <v>9.8214009999999998</v>
      </c>
      <c r="AB109">
        <v>10.014431999999999</v>
      </c>
      <c r="AC109">
        <v>10.155500999999999</v>
      </c>
      <c r="AD109">
        <v>10.327953000000001</v>
      </c>
      <c r="AE109" s="29">
        <v>1.9E-2</v>
      </c>
    </row>
    <row r="110" spans="1:31">
      <c r="A110" t="s">
        <v>1222</v>
      </c>
      <c r="B110" t="s">
        <v>1389</v>
      </c>
      <c r="C110" t="s">
        <v>1390</v>
      </c>
      <c r="D110" t="s">
        <v>1385</v>
      </c>
      <c r="E110">
        <v>2.6385459999999998</v>
      </c>
      <c r="F110">
        <v>2.6565949999999998</v>
      </c>
      <c r="G110">
        <v>2.6671140000000002</v>
      </c>
      <c r="H110">
        <v>2.7143739999999998</v>
      </c>
      <c r="I110">
        <v>2.7643819999999999</v>
      </c>
      <c r="J110">
        <v>2.8320249999999998</v>
      </c>
      <c r="K110">
        <v>2.8587539999999998</v>
      </c>
      <c r="L110">
        <v>2.90924</v>
      </c>
      <c r="M110">
        <v>2.96936</v>
      </c>
      <c r="N110">
        <v>3.0135480000000001</v>
      </c>
      <c r="O110">
        <v>3.0738669999999999</v>
      </c>
      <c r="P110">
        <v>3.1340889999999999</v>
      </c>
      <c r="Q110">
        <v>3.2432089999999998</v>
      </c>
      <c r="R110">
        <v>3.312093</v>
      </c>
      <c r="S110">
        <v>3.395133</v>
      </c>
      <c r="T110">
        <v>3.4747170000000001</v>
      </c>
      <c r="U110">
        <v>3.5338400000000001</v>
      </c>
      <c r="V110">
        <v>3.5995780000000002</v>
      </c>
      <c r="W110">
        <v>3.6816040000000001</v>
      </c>
      <c r="X110">
        <v>3.7383299999999999</v>
      </c>
      <c r="Y110">
        <v>3.821329</v>
      </c>
      <c r="Z110">
        <v>3.9084949999999998</v>
      </c>
      <c r="AA110">
        <v>3.9913620000000001</v>
      </c>
      <c r="AB110">
        <v>4.0766499999999999</v>
      </c>
      <c r="AC110">
        <v>4.2022769999999996</v>
      </c>
      <c r="AD110">
        <v>4.2855270000000001</v>
      </c>
      <c r="AE110" s="29">
        <v>0.02</v>
      </c>
    </row>
    <row r="111" spans="1:31">
      <c r="A111" t="s">
        <v>558</v>
      </c>
      <c r="B111" t="s">
        <v>1389</v>
      </c>
      <c r="C111" t="s">
        <v>1388</v>
      </c>
      <c r="D111" t="s">
        <v>1385</v>
      </c>
      <c r="E111">
        <v>11.520918</v>
      </c>
      <c r="F111">
        <v>12.236406000000001</v>
      </c>
      <c r="G111">
        <v>12.461039</v>
      </c>
      <c r="H111">
        <v>12.864701</v>
      </c>
      <c r="I111">
        <v>13.218199</v>
      </c>
      <c r="J111">
        <v>14.264761999999999</v>
      </c>
      <c r="K111">
        <v>14.885434999999999</v>
      </c>
      <c r="L111">
        <v>15.357799999999999</v>
      </c>
      <c r="M111">
        <v>15.773685</v>
      </c>
      <c r="N111">
        <v>16.135750000000002</v>
      </c>
      <c r="O111">
        <v>16.390813999999999</v>
      </c>
      <c r="P111">
        <v>16.941058999999999</v>
      </c>
      <c r="Q111">
        <v>17.298389</v>
      </c>
      <c r="R111">
        <v>17.767482999999999</v>
      </c>
      <c r="S111">
        <v>18.234314000000001</v>
      </c>
      <c r="T111">
        <v>18.657066</v>
      </c>
      <c r="U111">
        <v>18.902206</v>
      </c>
      <c r="V111">
        <v>18.986726999999998</v>
      </c>
      <c r="W111">
        <v>18.876286</v>
      </c>
      <c r="X111">
        <v>18.829279</v>
      </c>
      <c r="Y111">
        <v>18.964259999999999</v>
      </c>
      <c r="Z111">
        <v>19.225180000000002</v>
      </c>
      <c r="AA111">
        <v>19.588488000000002</v>
      </c>
      <c r="AB111">
        <v>19.954696999999999</v>
      </c>
      <c r="AC111">
        <v>20.265104000000001</v>
      </c>
      <c r="AD111">
        <v>20.560683999999998</v>
      </c>
      <c r="AE111" s="29">
        <v>2.3E-2</v>
      </c>
    </row>
    <row r="112" spans="1:31">
      <c r="A112" t="s">
        <v>345</v>
      </c>
      <c r="B112" t="s">
        <v>1387</v>
      </c>
      <c r="C112" t="s">
        <v>1386</v>
      </c>
      <c r="D112" t="s">
        <v>1385</v>
      </c>
      <c r="E112">
        <v>39.675659000000003</v>
      </c>
      <c r="F112">
        <v>40.578529000000003</v>
      </c>
      <c r="G112">
        <v>40.095688000000003</v>
      </c>
      <c r="H112">
        <v>40.002476000000001</v>
      </c>
      <c r="I112">
        <v>41.142113000000002</v>
      </c>
      <c r="J112">
        <v>42.478718000000001</v>
      </c>
      <c r="K112">
        <v>43.813251000000001</v>
      </c>
      <c r="L112">
        <v>44.957068999999997</v>
      </c>
      <c r="M112">
        <v>46.207957999999998</v>
      </c>
      <c r="N112">
        <v>47.460814999999997</v>
      </c>
      <c r="O112">
        <v>48.609161</v>
      </c>
      <c r="P112">
        <v>49.725281000000003</v>
      </c>
      <c r="Q112">
        <v>50.980587</v>
      </c>
      <c r="R112">
        <v>52.170780000000001</v>
      </c>
      <c r="S112">
        <v>53.464480999999999</v>
      </c>
      <c r="T112">
        <v>54.811394</v>
      </c>
      <c r="U112">
        <v>55.950043000000001</v>
      </c>
      <c r="V112">
        <v>56.938675000000003</v>
      </c>
      <c r="W112">
        <v>57.839278999999998</v>
      </c>
      <c r="X112">
        <v>58.772362000000001</v>
      </c>
      <c r="Y112">
        <v>59.512824999999999</v>
      </c>
      <c r="Z112">
        <v>60.859817999999997</v>
      </c>
      <c r="AA112">
        <v>62.207611</v>
      </c>
      <c r="AB112">
        <v>63.591777999999998</v>
      </c>
      <c r="AC112">
        <v>64.833922999999999</v>
      </c>
      <c r="AD112">
        <v>66.213920999999999</v>
      </c>
      <c r="AE112" s="29">
        <v>2.1000000000000001E-2</v>
      </c>
    </row>
    <row r="113" spans="1:31">
      <c r="A113" t="s">
        <v>21</v>
      </c>
    </row>
    <row r="114" spans="1:31">
      <c r="A114" t="s">
        <v>26</v>
      </c>
    </row>
    <row r="115" spans="1:31">
      <c r="A115" t="s">
        <v>527</v>
      </c>
      <c r="B115" t="s">
        <v>1384</v>
      </c>
      <c r="C115" t="s">
        <v>1383</v>
      </c>
      <c r="D115" t="s">
        <v>1367</v>
      </c>
      <c r="E115">
        <v>354.07873499999999</v>
      </c>
      <c r="F115">
        <v>356.86102299999999</v>
      </c>
      <c r="G115">
        <v>353.95163000000002</v>
      </c>
      <c r="H115">
        <v>358.88528400000001</v>
      </c>
      <c r="I115">
        <v>370.34112499999998</v>
      </c>
      <c r="J115">
        <v>382.615906</v>
      </c>
      <c r="K115">
        <v>394.46786500000002</v>
      </c>
      <c r="L115">
        <v>405.60540800000001</v>
      </c>
      <c r="M115">
        <v>419.37481700000001</v>
      </c>
      <c r="N115">
        <v>431.620453</v>
      </c>
      <c r="O115">
        <v>444.280914</v>
      </c>
      <c r="P115">
        <v>456.72521999999998</v>
      </c>
      <c r="Q115">
        <v>470.99023399999999</v>
      </c>
      <c r="R115">
        <v>484.719086</v>
      </c>
      <c r="S115">
        <v>499.11047400000001</v>
      </c>
      <c r="T115">
        <v>513.73101799999995</v>
      </c>
      <c r="U115">
        <v>527.350281</v>
      </c>
      <c r="V115">
        <v>539.80285600000002</v>
      </c>
      <c r="W115">
        <v>551.720642</v>
      </c>
      <c r="X115">
        <v>563.80352800000003</v>
      </c>
      <c r="Y115">
        <v>575.67315699999995</v>
      </c>
      <c r="Z115">
        <v>591.719604</v>
      </c>
      <c r="AA115">
        <v>608.08941700000003</v>
      </c>
      <c r="AB115">
        <v>624.94122300000004</v>
      </c>
      <c r="AC115">
        <v>641.21044900000004</v>
      </c>
      <c r="AD115">
        <v>658.26983600000005</v>
      </c>
      <c r="AE115" s="29">
        <v>2.5000000000000001E-2</v>
      </c>
    </row>
    <row r="116" spans="1:31">
      <c r="A116" t="s">
        <v>528</v>
      </c>
      <c r="B116" t="s">
        <v>1382</v>
      </c>
      <c r="C116" t="s">
        <v>1381</v>
      </c>
      <c r="D116" t="s">
        <v>1367</v>
      </c>
      <c r="E116">
        <v>260.22451799999999</v>
      </c>
      <c r="F116">
        <v>269.94164999999998</v>
      </c>
      <c r="G116">
        <v>271.56930499999999</v>
      </c>
      <c r="H116">
        <v>275.84344499999997</v>
      </c>
      <c r="I116">
        <v>287.100616</v>
      </c>
      <c r="J116">
        <v>299.22772200000003</v>
      </c>
      <c r="K116">
        <v>311.40301499999998</v>
      </c>
      <c r="L116">
        <v>322.07095299999997</v>
      </c>
      <c r="M116">
        <v>335.42718500000001</v>
      </c>
      <c r="N116">
        <v>347.72824100000003</v>
      </c>
      <c r="O116">
        <v>360.03112800000002</v>
      </c>
      <c r="P116">
        <v>372.290344</v>
      </c>
      <c r="Q116">
        <v>386.32547</v>
      </c>
      <c r="R116">
        <v>399.83862299999998</v>
      </c>
      <c r="S116">
        <v>414.08557100000002</v>
      </c>
      <c r="T116">
        <v>428.48562600000002</v>
      </c>
      <c r="U116">
        <v>441.614014</v>
      </c>
      <c r="V116">
        <v>453.80981400000002</v>
      </c>
      <c r="W116">
        <v>465.12109400000003</v>
      </c>
      <c r="X116">
        <v>476.61630200000002</v>
      </c>
      <c r="Y116">
        <v>487.31872600000003</v>
      </c>
      <c r="Z116">
        <v>502.39859000000001</v>
      </c>
      <c r="AA116">
        <v>517.45263699999998</v>
      </c>
      <c r="AB116">
        <v>532.73022500000002</v>
      </c>
      <c r="AC116">
        <v>546.83215299999995</v>
      </c>
      <c r="AD116">
        <v>561.54070999999999</v>
      </c>
      <c r="AE116" s="29">
        <v>3.1E-2</v>
      </c>
    </row>
    <row r="117" spans="1:31">
      <c r="A117" t="s">
        <v>1078</v>
      </c>
      <c r="B117" t="s">
        <v>1380</v>
      </c>
      <c r="C117" t="s">
        <v>1379</v>
      </c>
      <c r="D117" t="s">
        <v>1367</v>
      </c>
      <c r="E117">
        <v>243.90741</v>
      </c>
      <c r="F117">
        <v>236.267044</v>
      </c>
      <c r="G117">
        <v>237.16783100000001</v>
      </c>
      <c r="H117">
        <v>244.280945</v>
      </c>
      <c r="I117">
        <v>252.149765</v>
      </c>
      <c r="J117">
        <v>265.24224900000002</v>
      </c>
      <c r="K117">
        <v>280.32107500000001</v>
      </c>
      <c r="L117">
        <v>292.45898399999999</v>
      </c>
      <c r="M117">
        <v>305.14736900000003</v>
      </c>
      <c r="N117">
        <v>316.94680799999998</v>
      </c>
      <c r="O117">
        <v>330.98498499999999</v>
      </c>
      <c r="P117">
        <v>345.044647</v>
      </c>
      <c r="Q117">
        <v>360.18829299999999</v>
      </c>
      <c r="R117">
        <v>375.39401199999998</v>
      </c>
      <c r="S117">
        <v>392.07910199999998</v>
      </c>
      <c r="T117">
        <v>407.88708500000001</v>
      </c>
      <c r="U117">
        <v>421.51782200000002</v>
      </c>
      <c r="V117">
        <v>431.85977200000002</v>
      </c>
      <c r="W117">
        <v>439.29159499999997</v>
      </c>
      <c r="X117">
        <v>447.06668100000002</v>
      </c>
      <c r="Y117">
        <v>459.53256199999998</v>
      </c>
      <c r="Z117">
        <v>476.11053500000003</v>
      </c>
      <c r="AA117">
        <v>493.90026899999998</v>
      </c>
      <c r="AB117">
        <v>512.02477999999996</v>
      </c>
      <c r="AC117">
        <v>527.68450900000005</v>
      </c>
      <c r="AD117">
        <v>543.62988299999995</v>
      </c>
      <c r="AE117" s="29">
        <v>3.3000000000000002E-2</v>
      </c>
    </row>
    <row r="118" spans="1:31">
      <c r="A118" t="s">
        <v>354</v>
      </c>
      <c r="B118" t="s">
        <v>1378</v>
      </c>
      <c r="C118" t="s">
        <v>1377</v>
      </c>
      <c r="D118" t="s">
        <v>1367</v>
      </c>
      <c r="E118">
        <v>667.07385299999999</v>
      </c>
      <c r="F118">
        <v>636.51324499999998</v>
      </c>
      <c r="G118">
        <v>631.65124500000002</v>
      </c>
      <c r="H118">
        <v>633.621399</v>
      </c>
      <c r="I118">
        <v>642.93780500000003</v>
      </c>
      <c r="J118">
        <v>652.80145300000004</v>
      </c>
      <c r="K118">
        <v>666.71435499999995</v>
      </c>
      <c r="L118">
        <v>678.20275900000001</v>
      </c>
      <c r="M118">
        <v>709.82763699999998</v>
      </c>
      <c r="N118">
        <v>722.68933100000004</v>
      </c>
      <c r="O118">
        <v>742.80316200000004</v>
      </c>
      <c r="P118">
        <v>758.67895499999997</v>
      </c>
      <c r="Q118">
        <v>777.17938200000003</v>
      </c>
      <c r="R118">
        <v>794.17767300000003</v>
      </c>
      <c r="S118">
        <v>808.70623799999998</v>
      </c>
      <c r="T118">
        <v>823.82122800000002</v>
      </c>
      <c r="U118">
        <v>839.69433600000002</v>
      </c>
      <c r="V118">
        <v>856.81274399999995</v>
      </c>
      <c r="W118">
        <v>872.88055399999996</v>
      </c>
      <c r="X118">
        <v>888.63610800000004</v>
      </c>
      <c r="Y118">
        <v>911.17816200000004</v>
      </c>
      <c r="Z118">
        <v>928.86492899999996</v>
      </c>
      <c r="AA118">
        <v>951.71820100000002</v>
      </c>
      <c r="AB118">
        <v>974.26782200000002</v>
      </c>
      <c r="AC118">
        <v>997.57195999999999</v>
      </c>
      <c r="AD118">
        <v>1014.89679</v>
      </c>
      <c r="AE118" s="29">
        <v>1.7000000000000001E-2</v>
      </c>
    </row>
    <row r="119" spans="1:31">
      <c r="A119" t="s">
        <v>1376</v>
      </c>
      <c r="B119" t="s">
        <v>1375</v>
      </c>
      <c r="C119" t="s">
        <v>1374</v>
      </c>
      <c r="D119" t="s">
        <v>1367</v>
      </c>
      <c r="E119">
        <v>1525.2844239999999</v>
      </c>
      <c r="F119">
        <v>1499.5830080000001</v>
      </c>
      <c r="G119">
        <v>1494.339966</v>
      </c>
      <c r="H119">
        <v>1512.630981</v>
      </c>
      <c r="I119">
        <v>1552.5291749999999</v>
      </c>
      <c r="J119">
        <v>1599.8873289999999</v>
      </c>
      <c r="K119">
        <v>1652.90625</v>
      </c>
      <c r="L119">
        <v>1698.338013</v>
      </c>
      <c r="M119">
        <v>1769.7769780000001</v>
      </c>
      <c r="N119">
        <v>1818.9848629999999</v>
      </c>
      <c r="O119">
        <v>1878.10022</v>
      </c>
      <c r="P119">
        <v>1932.739014</v>
      </c>
      <c r="Q119">
        <v>1994.68335</v>
      </c>
      <c r="R119">
        <v>2054.1293949999999</v>
      </c>
      <c r="S119">
        <v>2113.9812010000001</v>
      </c>
      <c r="T119">
        <v>2173.9250489999999</v>
      </c>
      <c r="U119">
        <v>2230.1765140000002</v>
      </c>
      <c r="V119">
        <v>2282.2851559999999</v>
      </c>
      <c r="W119">
        <v>2329.0139159999999</v>
      </c>
      <c r="X119">
        <v>2376.1228030000002</v>
      </c>
      <c r="Y119">
        <v>2433.7028810000002</v>
      </c>
      <c r="Z119">
        <v>2499.0935060000002</v>
      </c>
      <c r="AA119">
        <v>2571.1606449999999</v>
      </c>
      <c r="AB119">
        <v>2643.9643550000001</v>
      </c>
      <c r="AC119">
        <v>2713.2990719999998</v>
      </c>
      <c r="AD119">
        <v>2778.3371579999998</v>
      </c>
      <c r="AE119" s="29">
        <v>2.4E-2</v>
      </c>
    </row>
    <row r="120" spans="1:31">
      <c r="A120" t="s">
        <v>1373</v>
      </c>
      <c r="B120" t="s">
        <v>1372</v>
      </c>
      <c r="C120" t="s">
        <v>1371</v>
      </c>
      <c r="D120" t="s">
        <v>1367</v>
      </c>
      <c r="E120">
        <v>1.210369</v>
      </c>
      <c r="F120">
        <v>0.98594300000000001</v>
      </c>
      <c r="G120">
        <v>0.89997499999999997</v>
      </c>
      <c r="H120">
        <v>0.84589999999999999</v>
      </c>
      <c r="I120">
        <v>0.79714300000000005</v>
      </c>
      <c r="J120">
        <v>0.83210899999999999</v>
      </c>
      <c r="K120">
        <v>0.73940600000000001</v>
      </c>
      <c r="L120">
        <v>0.69153600000000004</v>
      </c>
      <c r="M120">
        <v>0.65584699999999996</v>
      </c>
      <c r="N120">
        <v>0.62366100000000002</v>
      </c>
      <c r="O120">
        <v>0.58005399999999996</v>
      </c>
      <c r="P120">
        <v>0.53976100000000005</v>
      </c>
      <c r="Q120">
        <v>0.50117299999999998</v>
      </c>
      <c r="R120">
        <v>0.46665299999999998</v>
      </c>
      <c r="S120">
        <v>0.43599300000000002</v>
      </c>
      <c r="T120">
        <v>0.41219899999999998</v>
      </c>
      <c r="U120">
        <v>0.38173499999999999</v>
      </c>
      <c r="V120">
        <v>0.36831999999999998</v>
      </c>
      <c r="W120">
        <v>0.35328999999999999</v>
      </c>
      <c r="X120">
        <v>0.34439999999999998</v>
      </c>
      <c r="Y120">
        <v>0.32051800000000003</v>
      </c>
      <c r="Z120">
        <v>0.31417200000000001</v>
      </c>
      <c r="AA120">
        <v>0.31880999999999998</v>
      </c>
      <c r="AB120">
        <v>0.33646100000000001</v>
      </c>
      <c r="AC120">
        <v>0.32001400000000002</v>
      </c>
      <c r="AD120">
        <v>0.31103999999999998</v>
      </c>
      <c r="AE120" s="29">
        <v>-5.2999999999999999E-2</v>
      </c>
    </row>
    <row r="121" spans="1:31">
      <c r="A121" t="s">
        <v>1370</v>
      </c>
      <c r="B121" t="s">
        <v>1369</v>
      </c>
      <c r="C121" t="s">
        <v>1368</v>
      </c>
      <c r="D121" t="s">
        <v>1367</v>
      </c>
      <c r="E121">
        <v>1526.494751</v>
      </c>
      <c r="F121">
        <v>1500.56897</v>
      </c>
      <c r="G121">
        <v>1495.23999</v>
      </c>
      <c r="H121">
        <v>1513.4769289999999</v>
      </c>
      <c r="I121">
        <v>1553.326294</v>
      </c>
      <c r="J121">
        <v>1600.7193600000001</v>
      </c>
      <c r="K121">
        <v>1653.64563</v>
      </c>
      <c r="L121">
        <v>1699.0295410000001</v>
      </c>
      <c r="M121">
        <v>1770.4327390000001</v>
      </c>
      <c r="N121">
        <v>1819.6085210000001</v>
      </c>
      <c r="O121">
        <v>1878.680298</v>
      </c>
      <c r="P121">
        <v>1933.2788089999999</v>
      </c>
      <c r="Q121">
        <v>1995.184448</v>
      </c>
      <c r="R121">
        <v>2054.5959469999998</v>
      </c>
      <c r="S121">
        <v>2114.4172359999998</v>
      </c>
      <c r="T121">
        <v>2174.3374020000001</v>
      </c>
      <c r="U121">
        <v>2230.5583499999998</v>
      </c>
      <c r="V121">
        <v>2282.6535640000002</v>
      </c>
      <c r="W121">
        <v>2329.3671880000002</v>
      </c>
      <c r="X121">
        <v>2376.4670409999999</v>
      </c>
      <c r="Y121">
        <v>2434.023193</v>
      </c>
      <c r="Z121">
        <v>2499.407471</v>
      </c>
      <c r="AA121">
        <v>2571.4794919999999</v>
      </c>
      <c r="AB121">
        <v>2644.3007809999999</v>
      </c>
      <c r="AC121">
        <v>2713.6191410000001</v>
      </c>
      <c r="AD121">
        <v>2778.648193</v>
      </c>
      <c r="AE121" s="29">
        <v>2.4E-2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0588-A789-4786-AEF6-3F3D3AE811CE}">
  <sheetPr>
    <tabColor rgb="FFFFC000"/>
  </sheetPr>
  <dimension ref="A1:AE79"/>
  <sheetViews>
    <sheetView topLeftCell="A7" workbookViewId="0">
      <selection activeCell="B16" sqref="B1:B1048576"/>
    </sheetView>
  </sheetViews>
  <sheetFormatPr defaultRowHeight="15"/>
  <cols>
    <col min="1" max="1" width="41.85546875" customWidth="1"/>
    <col min="2" max="2" width="34.85546875" customWidth="1"/>
    <col min="3" max="3" width="17.7109375" customWidth="1"/>
    <col min="4" max="4" width="9.85546875" bestFit="1" customWidth="1"/>
  </cols>
  <sheetData>
    <row r="1" spans="1:31">
      <c r="A1" t="s">
        <v>1700</v>
      </c>
    </row>
    <row r="2" spans="1:31">
      <c r="A2" t="s">
        <v>1699</v>
      </c>
    </row>
    <row r="3" spans="1:31">
      <c r="A3" t="s">
        <v>1698</v>
      </c>
    </row>
    <row r="4" spans="1:31">
      <c r="A4" t="s">
        <v>664</v>
      </c>
    </row>
    <row r="5" spans="1:31">
      <c r="B5" t="s">
        <v>952</v>
      </c>
      <c r="C5" t="s">
        <v>953</v>
      </c>
      <c r="D5" t="s">
        <v>954</v>
      </c>
      <c r="E5">
        <v>2025</v>
      </c>
      <c r="F5">
        <v>2026</v>
      </c>
      <c r="G5">
        <v>2027</v>
      </c>
      <c r="H5">
        <v>2028</v>
      </c>
      <c r="I5">
        <v>2029</v>
      </c>
      <c r="J5">
        <v>2030</v>
      </c>
      <c r="K5">
        <v>2031</v>
      </c>
      <c r="L5">
        <v>2032</v>
      </c>
      <c r="M5">
        <v>2033</v>
      </c>
      <c r="N5">
        <v>2034</v>
      </c>
      <c r="O5">
        <v>2035</v>
      </c>
      <c r="P5">
        <v>2036</v>
      </c>
      <c r="Q5">
        <v>2037</v>
      </c>
      <c r="R5">
        <v>2038</v>
      </c>
      <c r="S5">
        <v>2039</v>
      </c>
      <c r="T5">
        <v>2040</v>
      </c>
      <c r="U5">
        <v>2041</v>
      </c>
      <c r="V5">
        <v>2042</v>
      </c>
      <c r="W5">
        <v>2043</v>
      </c>
      <c r="X5">
        <v>2044</v>
      </c>
      <c r="Y5">
        <v>2045</v>
      </c>
      <c r="Z5">
        <v>2046</v>
      </c>
      <c r="AA5">
        <v>2047</v>
      </c>
      <c r="AB5">
        <v>2048</v>
      </c>
      <c r="AC5">
        <v>2049</v>
      </c>
      <c r="AD5">
        <v>2050</v>
      </c>
      <c r="AE5" t="s">
        <v>1022</v>
      </c>
    </row>
    <row r="6" spans="1:31">
      <c r="A6" t="s">
        <v>1697</v>
      </c>
    </row>
    <row r="7" spans="1:31">
      <c r="A7" t="s">
        <v>1635</v>
      </c>
      <c r="B7" t="s">
        <v>1696</v>
      </c>
      <c r="C7" t="s">
        <v>1695</v>
      </c>
      <c r="D7" t="s">
        <v>1639</v>
      </c>
      <c r="E7">
        <v>68.758003000000002</v>
      </c>
      <c r="F7">
        <v>53.451850999999998</v>
      </c>
      <c r="G7">
        <v>58.008591000000003</v>
      </c>
      <c r="H7">
        <v>62.476402</v>
      </c>
      <c r="I7">
        <v>65.409324999999995</v>
      </c>
      <c r="J7">
        <v>65.158569</v>
      </c>
      <c r="K7">
        <v>68.833679000000004</v>
      </c>
      <c r="L7">
        <v>69.830489999999998</v>
      </c>
      <c r="M7">
        <v>71.635643000000002</v>
      </c>
      <c r="N7">
        <v>73.592147999999995</v>
      </c>
      <c r="O7">
        <v>74.762580999999997</v>
      </c>
      <c r="P7">
        <v>76.158562000000003</v>
      </c>
      <c r="Q7">
        <v>78.223350999999994</v>
      </c>
      <c r="R7">
        <v>79.690276999999995</v>
      </c>
      <c r="S7">
        <v>80.750777999999997</v>
      </c>
      <c r="T7">
        <v>81.161490999999998</v>
      </c>
      <c r="U7">
        <v>82.013199</v>
      </c>
      <c r="V7">
        <v>83.342215999999993</v>
      </c>
      <c r="W7">
        <v>84.728606999999997</v>
      </c>
      <c r="X7">
        <v>85.865302999999997</v>
      </c>
      <c r="Y7">
        <v>87.667793000000003</v>
      </c>
      <c r="Z7">
        <v>89.243423000000007</v>
      </c>
      <c r="AA7">
        <v>90.481903000000003</v>
      </c>
      <c r="AB7">
        <v>91.804817</v>
      </c>
      <c r="AC7">
        <v>92.957465999999997</v>
      </c>
      <c r="AD7">
        <v>94.122032000000004</v>
      </c>
      <c r="AE7" s="29">
        <v>1.2999999999999999E-2</v>
      </c>
    </row>
    <row r="8" spans="1:31">
      <c r="A8" t="s">
        <v>1632</v>
      </c>
      <c r="B8" t="s">
        <v>1694</v>
      </c>
      <c r="C8" t="s">
        <v>1693</v>
      </c>
      <c r="D8" t="s">
        <v>1639</v>
      </c>
      <c r="E8">
        <v>65.148003000000003</v>
      </c>
      <c r="F8">
        <v>49.889758999999998</v>
      </c>
      <c r="G8">
        <v>55.470398000000003</v>
      </c>
      <c r="H8">
        <v>59.830151000000001</v>
      </c>
      <c r="I8">
        <v>63.597237</v>
      </c>
      <c r="J8">
        <v>64.582808999999997</v>
      </c>
      <c r="K8">
        <v>67.595825000000005</v>
      </c>
      <c r="L8">
        <v>67.820969000000005</v>
      </c>
      <c r="M8">
        <v>69.813575999999998</v>
      </c>
      <c r="N8">
        <v>70.421333000000004</v>
      </c>
      <c r="O8">
        <v>71.756279000000006</v>
      </c>
      <c r="P8">
        <v>73.095161000000004</v>
      </c>
      <c r="Q8">
        <v>74.791466</v>
      </c>
      <c r="R8">
        <v>76.362281999999993</v>
      </c>
      <c r="S8">
        <v>77.228645</v>
      </c>
      <c r="T8">
        <v>77.679908999999995</v>
      </c>
      <c r="U8">
        <v>78.579802999999998</v>
      </c>
      <c r="V8">
        <v>79.948218999999995</v>
      </c>
      <c r="W8">
        <v>81.499611000000002</v>
      </c>
      <c r="X8">
        <v>82.588013000000004</v>
      </c>
      <c r="Y8">
        <v>84.446144000000004</v>
      </c>
      <c r="Z8">
        <v>85.794556</v>
      </c>
      <c r="AA8">
        <v>86.725136000000006</v>
      </c>
      <c r="AB8">
        <v>88.563857999999996</v>
      </c>
      <c r="AC8">
        <v>90.687331999999998</v>
      </c>
      <c r="AD8">
        <v>91.284041999999999</v>
      </c>
      <c r="AE8" s="29">
        <v>1.4E-2</v>
      </c>
    </row>
    <row r="9" spans="1:31">
      <c r="A9" t="s">
        <v>1629</v>
      </c>
      <c r="B9" t="s">
        <v>1692</v>
      </c>
      <c r="C9" t="s">
        <v>1691</v>
      </c>
      <c r="D9" t="s">
        <v>1639</v>
      </c>
      <c r="E9">
        <v>64.545997999999997</v>
      </c>
      <c r="F9">
        <v>47.183146999999998</v>
      </c>
      <c r="G9">
        <v>55.938389000000001</v>
      </c>
      <c r="H9">
        <v>60.129894</v>
      </c>
      <c r="I9">
        <v>62.814315999999998</v>
      </c>
      <c r="J9">
        <v>61.262985</v>
      </c>
      <c r="K9">
        <v>65.804366999999999</v>
      </c>
      <c r="L9">
        <v>66.264144999999999</v>
      </c>
      <c r="M9">
        <v>68.417907999999997</v>
      </c>
      <c r="N9">
        <v>69.801627999999994</v>
      </c>
      <c r="O9">
        <v>71.022902999999999</v>
      </c>
      <c r="P9">
        <v>72.213393999999994</v>
      </c>
      <c r="Q9">
        <v>73.422973999999996</v>
      </c>
      <c r="R9">
        <v>74.962311</v>
      </c>
      <c r="S9">
        <v>76.137130999999997</v>
      </c>
      <c r="T9">
        <v>76.806685999999999</v>
      </c>
      <c r="U9">
        <v>77.721244999999996</v>
      </c>
      <c r="V9">
        <v>78.975502000000006</v>
      </c>
      <c r="W9">
        <v>80.044876000000002</v>
      </c>
      <c r="X9">
        <v>81.154099000000002</v>
      </c>
      <c r="Y9">
        <v>82.721503999999996</v>
      </c>
      <c r="Z9">
        <v>84.153519000000003</v>
      </c>
      <c r="AA9">
        <v>85.249008000000003</v>
      </c>
      <c r="AB9">
        <v>86.606239000000002</v>
      </c>
      <c r="AC9">
        <v>87.659698000000006</v>
      </c>
      <c r="AD9">
        <v>88.737060999999997</v>
      </c>
      <c r="AE9" s="29">
        <v>1.2999999999999999E-2</v>
      </c>
    </row>
    <row r="10" spans="1:31">
      <c r="A10" t="s">
        <v>1690</v>
      </c>
      <c r="B10" t="s">
        <v>1689</v>
      </c>
      <c r="C10" t="s">
        <v>1688</v>
      </c>
      <c r="D10" t="s">
        <v>1639</v>
      </c>
      <c r="E10">
        <v>3.609998</v>
      </c>
      <c r="F10">
        <v>3.562093</v>
      </c>
      <c r="G10">
        <v>2.538192</v>
      </c>
      <c r="H10">
        <v>2.646252</v>
      </c>
      <c r="I10">
        <v>1.8120849999999999</v>
      </c>
      <c r="J10">
        <v>0.57576400000000005</v>
      </c>
      <c r="K10">
        <v>1.237852</v>
      </c>
      <c r="L10">
        <v>2.009522</v>
      </c>
      <c r="M10">
        <v>1.8220639999999999</v>
      </c>
      <c r="N10">
        <v>3.1708129999999999</v>
      </c>
      <c r="O10">
        <v>3.0063029999999999</v>
      </c>
      <c r="P10">
        <v>3.0634000000000001</v>
      </c>
      <c r="Q10">
        <v>3.4318849999999999</v>
      </c>
      <c r="R10">
        <v>3.3279990000000002</v>
      </c>
      <c r="S10">
        <v>3.5221330000000002</v>
      </c>
      <c r="T10">
        <v>3.481576</v>
      </c>
      <c r="U10">
        <v>3.4333939999999998</v>
      </c>
      <c r="V10">
        <v>3.393993</v>
      </c>
      <c r="W10">
        <v>3.2289970000000001</v>
      </c>
      <c r="X10">
        <v>3.2772899999999998</v>
      </c>
      <c r="Y10">
        <v>3.2216499999999999</v>
      </c>
      <c r="Z10">
        <v>3.4488650000000001</v>
      </c>
      <c r="AA10">
        <v>3.7567689999999998</v>
      </c>
      <c r="AB10">
        <v>3.2409620000000001</v>
      </c>
      <c r="AC10">
        <v>2.270133</v>
      </c>
      <c r="AD10">
        <v>2.83799</v>
      </c>
      <c r="AE10" s="29">
        <v>-0.01</v>
      </c>
    </row>
    <row r="11" spans="1:31">
      <c r="A11" t="s">
        <v>366</v>
      </c>
    </row>
    <row r="12" spans="1:31">
      <c r="A12" t="s">
        <v>527</v>
      </c>
    </row>
    <row r="13" spans="1:31">
      <c r="A13" t="s">
        <v>1023</v>
      </c>
      <c r="B13" t="s">
        <v>1687</v>
      </c>
      <c r="C13" t="s">
        <v>1686</v>
      </c>
      <c r="D13" t="s">
        <v>1636</v>
      </c>
      <c r="E13">
        <v>2.4292560000000001</v>
      </c>
      <c r="F13">
        <v>2.255242</v>
      </c>
      <c r="G13">
        <v>2.196939</v>
      </c>
      <c r="H13">
        <v>2.2192889999999998</v>
      </c>
      <c r="I13">
        <v>2.270651</v>
      </c>
      <c r="J13">
        <v>2.3515510000000002</v>
      </c>
      <c r="K13">
        <v>2.4640810000000002</v>
      </c>
      <c r="L13">
        <v>2.5553080000000001</v>
      </c>
      <c r="M13">
        <v>2.6521840000000001</v>
      </c>
      <c r="N13">
        <v>2.718931</v>
      </c>
      <c r="O13">
        <v>2.779836</v>
      </c>
      <c r="P13">
        <v>2.8371879999999998</v>
      </c>
      <c r="Q13">
        <v>2.8994200000000001</v>
      </c>
      <c r="R13">
        <v>2.9597449999999998</v>
      </c>
      <c r="S13">
        <v>3.0194549999999998</v>
      </c>
      <c r="T13">
        <v>3.0683980000000002</v>
      </c>
      <c r="U13">
        <v>3.1052680000000001</v>
      </c>
      <c r="V13">
        <v>3.1207929999999999</v>
      </c>
      <c r="W13">
        <v>3.115002</v>
      </c>
      <c r="X13">
        <v>3.09938</v>
      </c>
      <c r="Y13">
        <v>3.0963669999999999</v>
      </c>
      <c r="Z13">
        <v>3.107037</v>
      </c>
      <c r="AA13">
        <v>3.1245280000000002</v>
      </c>
      <c r="AB13">
        <v>3.1461209999999999</v>
      </c>
      <c r="AC13">
        <v>3.165082</v>
      </c>
      <c r="AD13">
        <v>3.1809370000000001</v>
      </c>
      <c r="AE13" s="29">
        <v>1.0999999999999999E-2</v>
      </c>
    </row>
    <row r="14" spans="1:31">
      <c r="A14" t="s">
        <v>708</v>
      </c>
      <c r="B14" t="s">
        <v>1685</v>
      </c>
      <c r="C14" t="s">
        <v>1684</v>
      </c>
      <c r="D14" t="s">
        <v>1636</v>
      </c>
      <c r="E14">
        <v>3.6159189999999999</v>
      </c>
      <c r="F14">
        <v>3.2788379999999999</v>
      </c>
      <c r="G14">
        <v>3.4182769999999998</v>
      </c>
      <c r="H14">
        <v>3.5061939999999998</v>
      </c>
      <c r="I14">
        <v>3.5820799999999999</v>
      </c>
      <c r="J14">
        <v>3.6248499999999999</v>
      </c>
      <c r="K14">
        <v>3.6982620000000002</v>
      </c>
      <c r="L14">
        <v>3.711573</v>
      </c>
      <c r="M14">
        <v>3.772777</v>
      </c>
      <c r="N14">
        <v>3.7789419999999998</v>
      </c>
      <c r="O14">
        <v>3.8153980000000001</v>
      </c>
      <c r="P14">
        <v>3.8494139999999999</v>
      </c>
      <c r="Q14">
        <v>3.8770020000000001</v>
      </c>
      <c r="R14">
        <v>3.9089390000000002</v>
      </c>
      <c r="S14">
        <v>3.9286759999999998</v>
      </c>
      <c r="T14">
        <v>3.9448430000000001</v>
      </c>
      <c r="U14">
        <v>3.9700229999999999</v>
      </c>
      <c r="V14">
        <v>3.9923250000000001</v>
      </c>
      <c r="W14">
        <v>4.0153819999999998</v>
      </c>
      <c r="X14">
        <v>4.0366439999999999</v>
      </c>
      <c r="Y14">
        <v>4.0771449999999998</v>
      </c>
      <c r="Z14">
        <v>4.1105</v>
      </c>
      <c r="AA14">
        <v>4.1378459999999997</v>
      </c>
      <c r="AB14">
        <v>4.1855460000000004</v>
      </c>
      <c r="AC14">
        <v>4.2292550000000002</v>
      </c>
      <c r="AD14">
        <v>4.2401249999999999</v>
      </c>
      <c r="AE14" s="29">
        <v>6.0000000000000001E-3</v>
      </c>
    </row>
    <row r="15" spans="1:31">
      <c r="A15" t="s">
        <v>528</v>
      </c>
    </row>
    <row r="16" spans="1:31">
      <c r="A16" t="s">
        <v>708</v>
      </c>
      <c r="B16" t="s">
        <v>1683</v>
      </c>
      <c r="C16" t="s">
        <v>1682</v>
      </c>
      <c r="D16" t="s">
        <v>1636</v>
      </c>
      <c r="E16">
        <v>3.6317680000000001</v>
      </c>
      <c r="F16">
        <v>3.293037</v>
      </c>
      <c r="G16">
        <v>3.2716850000000002</v>
      </c>
      <c r="H16">
        <v>3.195665</v>
      </c>
      <c r="I16">
        <v>3.1070760000000002</v>
      </c>
      <c r="J16">
        <v>2.9774989999999999</v>
      </c>
      <c r="K16">
        <v>2.8886150000000002</v>
      </c>
      <c r="L16">
        <v>2.9020510000000002</v>
      </c>
      <c r="M16">
        <v>3.0129630000000001</v>
      </c>
      <c r="N16">
        <v>3.0188600000000001</v>
      </c>
      <c r="O16">
        <v>3.0554410000000001</v>
      </c>
      <c r="P16">
        <v>3.0851790000000001</v>
      </c>
      <c r="Q16">
        <v>3.1220110000000001</v>
      </c>
      <c r="R16">
        <v>3.1536029999999999</v>
      </c>
      <c r="S16">
        <v>3.171624</v>
      </c>
      <c r="T16">
        <v>3.1856140000000002</v>
      </c>
      <c r="U16">
        <v>3.2094320000000001</v>
      </c>
      <c r="V16">
        <v>3.2328600000000001</v>
      </c>
      <c r="W16">
        <v>3.2550409999999999</v>
      </c>
      <c r="X16">
        <v>3.2775889999999999</v>
      </c>
      <c r="Y16">
        <v>3.3174399999999999</v>
      </c>
      <c r="Z16">
        <v>3.3502879999999999</v>
      </c>
      <c r="AA16">
        <v>3.3777599999999999</v>
      </c>
      <c r="AB16">
        <v>3.4245860000000001</v>
      </c>
      <c r="AC16">
        <v>3.4673280000000002</v>
      </c>
      <c r="AD16">
        <v>3.4771070000000002</v>
      </c>
      <c r="AE16" s="29">
        <v>-2E-3</v>
      </c>
    </row>
    <row r="17" spans="1:31">
      <c r="A17" t="s">
        <v>706</v>
      </c>
      <c r="B17" t="s">
        <v>1680</v>
      </c>
      <c r="C17" t="s">
        <v>1681</v>
      </c>
      <c r="D17" t="s">
        <v>1636</v>
      </c>
      <c r="E17">
        <v>1.1206849999999999</v>
      </c>
      <c r="F17">
        <v>0.85592900000000005</v>
      </c>
      <c r="G17">
        <v>1.079728</v>
      </c>
      <c r="H17">
        <v>1.247709</v>
      </c>
      <c r="I17">
        <v>1.403022</v>
      </c>
      <c r="J17">
        <v>1.452464</v>
      </c>
      <c r="K17">
        <v>1.6485320000000001</v>
      </c>
      <c r="L17">
        <v>1.653224</v>
      </c>
      <c r="M17">
        <v>1.70997</v>
      </c>
      <c r="N17">
        <v>1.708885</v>
      </c>
      <c r="O17">
        <v>1.755973</v>
      </c>
      <c r="P17">
        <v>1.783588</v>
      </c>
      <c r="Q17">
        <v>1.799463</v>
      </c>
      <c r="R17">
        <v>1.829556</v>
      </c>
      <c r="S17">
        <v>1.85084</v>
      </c>
      <c r="T17">
        <v>1.892134</v>
      </c>
      <c r="U17">
        <v>1.9404220000000001</v>
      </c>
      <c r="V17">
        <v>1.967128</v>
      </c>
      <c r="W17">
        <v>1.989541</v>
      </c>
      <c r="X17">
        <v>2.0130129999999999</v>
      </c>
      <c r="Y17">
        <v>2.0516489999999998</v>
      </c>
      <c r="Z17">
        <v>2.0780699999999999</v>
      </c>
      <c r="AA17">
        <v>2.100657</v>
      </c>
      <c r="AB17">
        <v>2.156844</v>
      </c>
      <c r="AC17">
        <v>2.1906110000000001</v>
      </c>
      <c r="AD17">
        <v>2.2141799999999998</v>
      </c>
      <c r="AE17" s="29">
        <v>2.8000000000000001E-2</v>
      </c>
    </row>
    <row r="18" spans="1:31">
      <c r="A18" t="s">
        <v>1642</v>
      </c>
      <c r="B18" t="s">
        <v>1680</v>
      </c>
      <c r="C18" t="s">
        <v>1679</v>
      </c>
      <c r="D18" t="s">
        <v>1639</v>
      </c>
      <c r="E18">
        <v>47.068752000000003</v>
      </c>
      <c r="F18">
        <v>35.949027999999998</v>
      </c>
      <c r="G18">
        <v>45.348557</v>
      </c>
      <c r="H18">
        <v>52.403785999999997</v>
      </c>
      <c r="I18">
        <v>58.926945000000003</v>
      </c>
      <c r="J18">
        <v>61.003487</v>
      </c>
      <c r="K18">
        <v>69.238349999999997</v>
      </c>
      <c r="L18">
        <v>69.435424999999995</v>
      </c>
      <c r="M18">
        <v>71.818755999999993</v>
      </c>
      <c r="N18">
        <v>71.773185999999995</v>
      </c>
      <c r="O18">
        <v>73.750884999999997</v>
      </c>
      <c r="P18">
        <v>74.910683000000006</v>
      </c>
      <c r="Q18">
        <v>75.577461</v>
      </c>
      <c r="R18">
        <v>76.841362000000004</v>
      </c>
      <c r="S18">
        <v>77.735291000000004</v>
      </c>
      <c r="T18">
        <v>79.469620000000006</v>
      </c>
      <c r="U18">
        <v>81.497703999999999</v>
      </c>
      <c r="V18">
        <v>82.619361999999995</v>
      </c>
      <c r="W18">
        <v>83.560715000000002</v>
      </c>
      <c r="X18">
        <v>84.546524000000005</v>
      </c>
      <c r="Y18">
        <v>86.169265999999993</v>
      </c>
      <c r="Z18">
        <v>87.278923000000006</v>
      </c>
      <c r="AA18">
        <v>88.227576999999997</v>
      </c>
      <c r="AB18">
        <v>90.587433000000004</v>
      </c>
      <c r="AC18">
        <v>92.005661000000003</v>
      </c>
      <c r="AD18">
        <v>92.995575000000002</v>
      </c>
      <c r="AE18" s="29">
        <v>2.8000000000000001E-2</v>
      </c>
    </row>
    <row r="19" spans="1:31">
      <c r="A19" t="s">
        <v>1078</v>
      </c>
    </row>
    <row r="20" spans="1:31">
      <c r="A20" t="s">
        <v>1023</v>
      </c>
      <c r="B20" t="s">
        <v>1678</v>
      </c>
      <c r="C20" t="s">
        <v>1677</v>
      </c>
      <c r="D20" t="s">
        <v>1636</v>
      </c>
      <c r="E20">
        <v>1.170895</v>
      </c>
      <c r="F20">
        <v>1.012424</v>
      </c>
      <c r="G20">
        <v>1.0248569999999999</v>
      </c>
      <c r="H20">
        <v>1.0960909999999999</v>
      </c>
      <c r="I20">
        <v>1.161616</v>
      </c>
      <c r="J20">
        <v>1.2447319999999999</v>
      </c>
      <c r="K20">
        <v>1.353888</v>
      </c>
      <c r="L20">
        <v>1.412914</v>
      </c>
      <c r="M20">
        <v>1.457643</v>
      </c>
      <c r="N20">
        <v>1.4996020000000001</v>
      </c>
      <c r="O20">
        <v>1.540421</v>
      </c>
      <c r="P20">
        <v>1.5810139999999999</v>
      </c>
      <c r="Q20">
        <v>1.6275120000000001</v>
      </c>
      <c r="R20">
        <v>1.6757599999999999</v>
      </c>
      <c r="S20">
        <v>1.72275</v>
      </c>
      <c r="T20">
        <v>1.7541040000000001</v>
      </c>
      <c r="U20">
        <v>1.7735829999999999</v>
      </c>
      <c r="V20">
        <v>1.7691509999999999</v>
      </c>
      <c r="W20">
        <v>1.7465520000000001</v>
      </c>
      <c r="X20">
        <v>1.7238340000000001</v>
      </c>
      <c r="Y20">
        <v>1.72766</v>
      </c>
      <c r="Z20">
        <v>1.746489</v>
      </c>
      <c r="AA20">
        <v>1.7670889999999999</v>
      </c>
      <c r="AB20">
        <v>1.788456</v>
      </c>
      <c r="AC20">
        <v>1.8026070000000001</v>
      </c>
      <c r="AD20">
        <v>1.812916</v>
      </c>
      <c r="AE20" s="29">
        <v>1.7999999999999999E-2</v>
      </c>
    </row>
    <row r="21" spans="1:31">
      <c r="A21" t="s">
        <v>708</v>
      </c>
      <c r="B21" t="s">
        <v>1676</v>
      </c>
      <c r="C21" t="s">
        <v>1675</v>
      </c>
      <c r="D21" t="s">
        <v>1636</v>
      </c>
      <c r="E21">
        <v>3.6156809999999999</v>
      </c>
      <c r="F21">
        <v>3.2778170000000002</v>
      </c>
      <c r="G21">
        <v>3.2513079999999999</v>
      </c>
      <c r="H21">
        <v>3.1685819999999998</v>
      </c>
      <c r="I21">
        <v>3.0733769999999998</v>
      </c>
      <c r="J21">
        <v>2.9436439999999999</v>
      </c>
      <c r="K21">
        <v>2.8472360000000001</v>
      </c>
      <c r="L21">
        <v>2.8596490000000001</v>
      </c>
      <c r="M21">
        <v>2.9206500000000002</v>
      </c>
      <c r="N21">
        <v>2.92733</v>
      </c>
      <c r="O21">
        <v>2.9644149999999998</v>
      </c>
      <c r="P21">
        <v>2.996893</v>
      </c>
      <c r="Q21">
        <v>3.0248110000000001</v>
      </c>
      <c r="R21">
        <v>3.055666</v>
      </c>
      <c r="S21">
        <v>3.0752169999999999</v>
      </c>
      <c r="T21">
        <v>3.0900759999999998</v>
      </c>
      <c r="U21">
        <v>3.114579</v>
      </c>
      <c r="V21">
        <v>3.1381899999999998</v>
      </c>
      <c r="W21">
        <v>3.1608360000000002</v>
      </c>
      <c r="X21">
        <v>3.183557</v>
      </c>
      <c r="Y21">
        <v>3.2246990000000002</v>
      </c>
      <c r="Z21">
        <v>3.2583859999999998</v>
      </c>
      <c r="AA21">
        <v>3.2866909999999998</v>
      </c>
      <c r="AB21">
        <v>3.3355800000000002</v>
      </c>
      <c r="AC21">
        <v>3.3792390000000001</v>
      </c>
      <c r="AD21">
        <v>3.3899159999999999</v>
      </c>
      <c r="AE21" s="29">
        <v>-3.0000000000000001E-3</v>
      </c>
    </row>
    <row r="22" spans="1:31">
      <c r="A22" t="s">
        <v>706</v>
      </c>
      <c r="B22" t="s">
        <v>1673</v>
      </c>
      <c r="C22" t="s">
        <v>1674</v>
      </c>
      <c r="D22" t="s">
        <v>1636</v>
      </c>
      <c r="E22">
        <v>1.296405</v>
      </c>
      <c r="F22">
        <v>1.0052570000000001</v>
      </c>
      <c r="G22">
        <v>1.275668</v>
      </c>
      <c r="H22">
        <v>1.477994</v>
      </c>
      <c r="I22">
        <v>1.6614930000000001</v>
      </c>
      <c r="J22">
        <v>1.745566</v>
      </c>
      <c r="K22">
        <v>1.977182</v>
      </c>
      <c r="L22">
        <v>1.9800439999999999</v>
      </c>
      <c r="M22">
        <v>2.0363410000000002</v>
      </c>
      <c r="N22">
        <v>2.0362439999999999</v>
      </c>
      <c r="O22">
        <v>2.0842749999999999</v>
      </c>
      <c r="P22">
        <v>2.1146820000000002</v>
      </c>
      <c r="Q22">
        <v>2.1321870000000001</v>
      </c>
      <c r="R22">
        <v>2.163824</v>
      </c>
      <c r="S22">
        <v>2.1910129999999999</v>
      </c>
      <c r="T22">
        <v>2.233438</v>
      </c>
      <c r="U22">
        <v>2.280618</v>
      </c>
      <c r="V22">
        <v>2.3074460000000001</v>
      </c>
      <c r="W22">
        <v>2.3278829999999999</v>
      </c>
      <c r="X22">
        <v>2.3500320000000001</v>
      </c>
      <c r="Y22">
        <v>2.388363</v>
      </c>
      <c r="Z22">
        <v>2.4150839999999998</v>
      </c>
      <c r="AA22">
        <v>2.4378709999999999</v>
      </c>
      <c r="AB22">
        <v>2.4936310000000002</v>
      </c>
      <c r="AC22">
        <v>2.526945</v>
      </c>
      <c r="AD22">
        <v>2.5440550000000002</v>
      </c>
      <c r="AE22" s="29">
        <v>2.7E-2</v>
      </c>
    </row>
    <row r="23" spans="1:31">
      <c r="A23" t="s">
        <v>1642</v>
      </c>
      <c r="B23" t="s">
        <v>1673</v>
      </c>
      <c r="C23" t="s">
        <v>1672</v>
      </c>
      <c r="D23" t="s">
        <v>1639</v>
      </c>
      <c r="E23">
        <v>54.449016999999998</v>
      </c>
      <c r="F23">
        <v>42.220771999999997</v>
      </c>
      <c r="G23">
        <v>53.578055999999997</v>
      </c>
      <c r="H23">
        <v>62.075752000000001</v>
      </c>
      <c r="I23">
        <v>69.782714999999996</v>
      </c>
      <c r="J23">
        <v>73.313766000000001</v>
      </c>
      <c r="K23">
        <v>83.041634000000002</v>
      </c>
      <c r="L23">
        <v>83.161834999999996</v>
      </c>
      <c r="M23">
        <v>85.526320999999996</v>
      </c>
      <c r="N23">
        <v>85.522255000000001</v>
      </c>
      <c r="O23">
        <v>87.539542999999995</v>
      </c>
      <c r="P23">
        <v>88.816642999999999</v>
      </c>
      <c r="Q23">
        <v>89.551841999999994</v>
      </c>
      <c r="R23">
        <v>90.880623</v>
      </c>
      <c r="S23">
        <v>92.022537</v>
      </c>
      <c r="T23">
        <v>93.804412999999997</v>
      </c>
      <c r="U23">
        <v>95.785965000000004</v>
      </c>
      <c r="V23">
        <v>96.912727000000004</v>
      </c>
      <c r="W23">
        <v>97.771088000000006</v>
      </c>
      <c r="X23">
        <v>98.701340000000002</v>
      </c>
      <c r="Y23">
        <v>100.311249</v>
      </c>
      <c r="Z23">
        <v>101.433533</v>
      </c>
      <c r="AA23">
        <v>102.390556</v>
      </c>
      <c r="AB23">
        <v>104.732483</v>
      </c>
      <c r="AC23">
        <v>106.131668</v>
      </c>
      <c r="AD23">
        <v>106.85030399999999</v>
      </c>
      <c r="AE23" s="29">
        <v>2.7E-2</v>
      </c>
    </row>
    <row r="24" spans="1:31">
      <c r="A24" t="s">
        <v>354</v>
      </c>
    </row>
    <row r="25" spans="1:31">
      <c r="A25" t="s">
        <v>1023</v>
      </c>
      <c r="B25" t="s">
        <v>1671</v>
      </c>
      <c r="C25" t="s">
        <v>1670</v>
      </c>
      <c r="D25" t="s">
        <v>1636</v>
      </c>
      <c r="E25">
        <v>1.6672039999999999</v>
      </c>
      <c r="F25">
        <v>1.513744</v>
      </c>
      <c r="G25">
        <v>1.538311</v>
      </c>
      <c r="H25">
        <v>1.6099559999999999</v>
      </c>
      <c r="I25">
        <v>1.6682049999999999</v>
      </c>
      <c r="J25">
        <v>1.7415339999999999</v>
      </c>
      <c r="K25">
        <v>1.8354440000000001</v>
      </c>
      <c r="L25">
        <v>1.8795949999999999</v>
      </c>
      <c r="M25">
        <v>1.9339150000000001</v>
      </c>
      <c r="N25">
        <v>1.966782</v>
      </c>
      <c r="O25">
        <v>1.9986889999999999</v>
      </c>
      <c r="P25">
        <v>2.030205</v>
      </c>
      <c r="Q25">
        <v>2.069213</v>
      </c>
      <c r="R25">
        <v>2.1061079999999999</v>
      </c>
      <c r="S25">
        <v>2.1413669999999998</v>
      </c>
      <c r="T25">
        <v>2.163475</v>
      </c>
      <c r="U25">
        <v>2.1767789999999998</v>
      </c>
      <c r="V25">
        <v>2.171395</v>
      </c>
      <c r="W25">
        <v>2.1527370000000001</v>
      </c>
      <c r="X25">
        <v>2.1352730000000002</v>
      </c>
      <c r="Y25">
        <v>2.1399020000000002</v>
      </c>
      <c r="Z25">
        <v>2.1552009999999999</v>
      </c>
      <c r="AA25">
        <v>2.1707320000000001</v>
      </c>
      <c r="AB25">
        <v>2.186553</v>
      </c>
      <c r="AC25">
        <v>2.196358</v>
      </c>
      <c r="AD25">
        <v>2.2034660000000001</v>
      </c>
      <c r="AE25" s="29">
        <v>1.0999999999999999E-2</v>
      </c>
    </row>
    <row r="26" spans="1:31">
      <c r="A26" t="s">
        <v>1405</v>
      </c>
      <c r="B26" t="s">
        <v>1669</v>
      </c>
      <c r="C26" t="s">
        <v>1668</v>
      </c>
      <c r="D26" t="s">
        <v>1636</v>
      </c>
      <c r="E26">
        <v>2.9089939999999999</v>
      </c>
      <c r="F26">
        <v>2.8882639999999999</v>
      </c>
      <c r="G26">
        <v>2.7273329999999998</v>
      </c>
      <c r="H26">
        <v>2.6824859999999999</v>
      </c>
      <c r="I26">
        <v>2.6946669999999999</v>
      </c>
      <c r="J26">
        <v>2.6540940000000002</v>
      </c>
      <c r="K26">
        <v>2.6912389999999999</v>
      </c>
      <c r="L26">
        <v>2.6974849999999999</v>
      </c>
      <c r="M26">
        <v>2.7491819999999998</v>
      </c>
      <c r="N26">
        <v>2.7612320000000001</v>
      </c>
      <c r="O26">
        <v>2.7970570000000001</v>
      </c>
      <c r="P26">
        <v>2.8160159999999999</v>
      </c>
      <c r="Q26">
        <v>2.8579439999999998</v>
      </c>
      <c r="R26">
        <v>2.8753660000000001</v>
      </c>
      <c r="S26">
        <v>2.890037</v>
      </c>
      <c r="T26">
        <v>2.897135</v>
      </c>
      <c r="U26">
        <v>2.8976090000000001</v>
      </c>
      <c r="V26">
        <v>2.915276</v>
      </c>
      <c r="W26">
        <v>2.9235769999999999</v>
      </c>
      <c r="X26">
        <v>2.9296600000000002</v>
      </c>
      <c r="Y26">
        <v>2.9578760000000002</v>
      </c>
      <c r="Z26">
        <v>2.9591090000000002</v>
      </c>
      <c r="AA26">
        <v>2.9762710000000001</v>
      </c>
      <c r="AB26">
        <v>2.9963259999999998</v>
      </c>
      <c r="AC26">
        <v>3.0208330000000001</v>
      </c>
      <c r="AD26">
        <v>3.0286719999999998</v>
      </c>
      <c r="AE26" s="29">
        <v>2E-3</v>
      </c>
    </row>
    <row r="27" spans="1:31">
      <c r="A27" t="s">
        <v>1608</v>
      </c>
      <c r="B27" t="s">
        <v>1667</v>
      </c>
      <c r="C27" t="s">
        <v>1666</v>
      </c>
      <c r="D27" t="s">
        <v>1636</v>
      </c>
      <c r="E27">
        <v>1.6998960000000001</v>
      </c>
      <c r="F27">
        <v>1.6998960000000001</v>
      </c>
      <c r="G27">
        <v>1.6921999999999999</v>
      </c>
      <c r="H27">
        <v>1.6887939999999999</v>
      </c>
      <c r="I27">
        <v>1.6865540000000001</v>
      </c>
      <c r="J27">
        <v>1.6913100000000001</v>
      </c>
      <c r="K27">
        <v>1.685452</v>
      </c>
      <c r="L27">
        <v>1.671789</v>
      </c>
      <c r="M27">
        <v>1.593915</v>
      </c>
      <c r="N27">
        <v>1.6309450000000001</v>
      </c>
      <c r="O27">
        <v>1.634023</v>
      </c>
      <c r="P27">
        <v>1.5884670000000001</v>
      </c>
      <c r="Q27">
        <v>1.607931</v>
      </c>
      <c r="R27">
        <v>1.594562</v>
      </c>
      <c r="S27">
        <v>1.5908279999999999</v>
      </c>
      <c r="T27">
        <v>1.570311</v>
      </c>
      <c r="U27">
        <v>1.5478149999999999</v>
      </c>
      <c r="V27">
        <v>1.533369</v>
      </c>
      <c r="W27">
        <v>1.525695</v>
      </c>
      <c r="X27">
        <v>1.5653379999999999</v>
      </c>
      <c r="Y27">
        <v>1.614579</v>
      </c>
      <c r="Z27">
        <v>1.630161</v>
      </c>
      <c r="AA27">
        <v>1.649305</v>
      </c>
      <c r="AB27">
        <v>1.643324</v>
      </c>
      <c r="AC27">
        <v>1.6310910000000001</v>
      </c>
      <c r="AD27">
        <v>1.606695</v>
      </c>
      <c r="AE27" s="29">
        <v>-2E-3</v>
      </c>
    </row>
    <row r="28" spans="1:31">
      <c r="A28" t="s">
        <v>1051</v>
      </c>
      <c r="B28" t="s">
        <v>1665</v>
      </c>
      <c r="C28" t="s">
        <v>1664</v>
      </c>
      <c r="D28" t="s">
        <v>1636</v>
      </c>
      <c r="E28">
        <v>3.1807780000000001</v>
      </c>
      <c r="F28">
        <v>2.983873</v>
      </c>
      <c r="G28">
        <v>2.8254480000000002</v>
      </c>
      <c r="H28">
        <v>2.7630859999999999</v>
      </c>
      <c r="I28">
        <v>2.7664689999999998</v>
      </c>
      <c r="J28">
        <v>2.795995</v>
      </c>
      <c r="K28">
        <v>2.8288150000000001</v>
      </c>
      <c r="L28">
        <v>2.841987</v>
      </c>
      <c r="M28">
        <v>2.9333200000000001</v>
      </c>
      <c r="N28">
        <v>2.9416989999999998</v>
      </c>
      <c r="O28">
        <v>2.9759899999999999</v>
      </c>
      <c r="P28">
        <v>2.995835</v>
      </c>
      <c r="Q28">
        <v>3.0299079999999998</v>
      </c>
      <c r="R28">
        <v>3.0496150000000002</v>
      </c>
      <c r="S28">
        <v>3.060413</v>
      </c>
      <c r="T28">
        <v>3.0667610000000001</v>
      </c>
      <c r="U28">
        <v>3.0704530000000001</v>
      </c>
      <c r="V28">
        <v>3.0886749999999998</v>
      </c>
      <c r="W28">
        <v>3.0911170000000001</v>
      </c>
      <c r="X28">
        <v>3.094087</v>
      </c>
      <c r="Y28">
        <v>3.117505</v>
      </c>
      <c r="Z28">
        <v>3.116749</v>
      </c>
      <c r="AA28">
        <v>3.1456590000000002</v>
      </c>
      <c r="AB28">
        <v>3.1619899999999999</v>
      </c>
      <c r="AC28">
        <v>3.1887089999999998</v>
      </c>
      <c r="AD28">
        <v>3.196043</v>
      </c>
      <c r="AE28" s="29">
        <v>0</v>
      </c>
    </row>
    <row r="29" spans="1:31">
      <c r="A29" t="s">
        <v>407</v>
      </c>
      <c r="B29" t="s">
        <v>1663</v>
      </c>
      <c r="C29" t="s">
        <v>1662</v>
      </c>
      <c r="D29" t="s">
        <v>1636</v>
      </c>
      <c r="E29">
        <v>2.192939</v>
      </c>
      <c r="F29">
        <v>1.955759</v>
      </c>
      <c r="G29">
        <v>2.0942889999999998</v>
      </c>
      <c r="H29">
        <v>2.1653509999999998</v>
      </c>
      <c r="I29">
        <v>2.22248</v>
      </c>
      <c r="J29">
        <v>2.202216</v>
      </c>
      <c r="K29">
        <v>2.2686090000000001</v>
      </c>
      <c r="L29">
        <v>2.2931360000000001</v>
      </c>
      <c r="M29">
        <v>2.3603689999999999</v>
      </c>
      <c r="N29">
        <v>2.3778869999999999</v>
      </c>
      <c r="O29">
        <v>2.4248479999999999</v>
      </c>
      <c r="P29">
        <v>2.4471310000000002</v>
      </c>
      <c r="Q29">
        <v>2.4933550000000002</v>
      </c>
      <c r="R29">
        <v>2.532451</v>
      </c>
      <c r="S29">
        <v>2.550055</v>
      </c>
      <c r="T29">
        <v>2.5675249999999998</v>
      </c>
      <c r="U29">
        <v>2.5987529999999999</v>
      </c>
      <c r="V29">
        <v>2.6297630000000001</v>
      </c>
      <c r="W29">
        <v>2.6592509999999998</v>
      </c>
      <c r="X29">
        <v>2.6885970000000001</v>
      </c>
      <c r="Y29">
        <v>2.7383649999999999</v>
      </c>
      <c r="Z29">
        <v>2.7789299999999999</v>
      </c>
      <c r="AA29">
        <v>2.8123659999999999</v>
      </c>
      <c r="AB29">
        <v>2.865151</v>
      </c>
      <c r="AC29">
        <v>2.911756</v>
      </c>
      <c r="AD29">
        <v>2.9247459999999998</v>
      </c>
      <c r="AE29" s="29">
        <v>1.2E-2</v>
      </c>
    </row>
    <row r="30" spans="1:31">
      <c r="A30" t="s">
        <v>1429</v>
      </c>
      <c r="B30" t="s">
        <v>1661</v>
      </c>
      <c r="C30" t="s">
        <v>1660</v>
      </c>
      <c r="D30" t="s">
        <v>1636</v>
      </c>
      <c r="E30">
        <v>3.6504949999999998</v>
      </c>
      <c r="F30">
        <v>3.404455</v>
      </c>
      <c r="G30">
        <v>3.4586079999999999</v>
      </c>
      <c r="H30">
        <v>3.4912589999999999</v>
      </c>
      <c r="I30">
        <v>3.505287</v>
      </c>
      <c r="J30">
        <v>3.5086819999999999</v>
      </c>
      <c r="K30">
        <v>3.5001519999999999</v>
      </c>
      <c r="L30">
        <v>3.498405</v>
      </c>
      <c r="M30">
        <v>3.6473149999999999</v>
      </c>
      <c r="N30">
        <v>3.6490529999999999</v>
      </c>
      <c r="O30">
        <v>3.6720709999999999</v>
      </c>
      <c r="P30">
        <v>3.7151190000000001</v>
      </c>
      <c r="Q30">
        <v>3.7585799999999998</v>
      </c>
      <c r="R30">
        <v>3.7909989999999998</v>
      </c>
      <c r="S30">
        <v>3.8141470000000002</v>
      </c>
      <c r="T30">
        <v>3.8242080000000001</v>
      </c>
      <c r="U30">
        <v>3.839655</v>
      </c>
      <c r="V30">
        <v>3.863102</v>
      </c>
      <c r="W30">
        <v>3.8841890000000001</v>
      </c>
      <c r="X30">
        <v>3.901948</v>
      </c>
      <c r="Y30">
        <v>3.9457789999999999</v>
      </c>
      <c r="Z30">
        <v>3.9838939999999998</v>
      </c>
      <c r="AA30">
        <v>3.998176</v>
      </c>
      <c r="AB30">
        <v>4.0576699999999999</v>
      </c>
      <c r="AC30">
        <v>4.1064819999999997</v>
      </c>
      <c r="AD30">
        <v>4.1105200000000002</v>
      </c>
      <c r="AE30" s="29">
        <v>5.0000000000000001E-3</v>
      </c>
    </row>
    <row r="31" spans="1:31">
      <c r="A31" t="s">
        <v>706</v>
      </c>
      <c r="B31" t="s">
        <v>1658</v>
      </c>
      <c r="C31" t="s">
        <v>1659</v>
      </c>
      <c r="D31" t="s">
        <v>1636</v>
      </c>
      <c r="E31">
        <v>1.721543</v>
      </c>
      <c r="F31">
        <v>1.3368910000000001</v>
      </c>
      <c r="G31">
        <v>1.4957320000000001</v>
      </c>
      <c r="H31">
        <v>1.5707690000000001</v>
      </c>
      <c r="I31">
        <v>1.629094</v>
      </c>
      <c r="J31">
        <v>1.6184130000000001</v>
      </c>
      <c r="K31">
        <v>1.718656</v>
      </c>
      <c r="L31">
        <v>1.717101</v>
      </c>
      <c r="M31">
        <v>1.7562739999999999</v>
      </c>
      <c r="N31">
        <v>1.7657849999999999</v>
      </c>
      <c r="O31">
        <v>1.790151</v>
      </c>
      <c r="P31">
        <v>1.8098810000000001</v>
      </c>
      <c r="Q31">
        <v>1.819137</v>
      </c>
      <c r="R31">
        <v>1.840716</v>
      </c>
      <c r="S31">
        <v>1.8551789999999999</v>
      </c>
      <c r="T31">
        <v>1.8870880000000001</v>
      </c>
      <c r="U31">
        <v>1.923616</v>
      </c>
      <c r="V31">
        <v>1.9432579999999999</v>
      </c>
      <c r="W31">
        <v>1.9609970000000001</v>
      </c>
      <c r="X31">
        <v>1.9787189999999999</v>
      </c>
      <c r="Y31">
        <v>2.0077060000000002</v>
      </c>
      <c r="Z31">
        <v>2.0272800000000002</v>
      </c>
      <c r="AA31">
        <v>2.043647</v>
      </c>
      <c r="AB31">
        <v>2.0870109999999999</v>
      </c>
      <c r="AC31">
        <v>2.1125090000000002</v>
      </c>
      <c r="AD31">
        <v>2.1250140000000002</v>
      </c>
      <c r="AE31" s="29">
        <v>8.0000000000000002E-3</v>
      </c>
    </row>
    <row r="32" spans="1:31">
      <c r="A32" t="s">
        <v>1642</v>
      </c>
      <c r="B32" t="s">
        <v>1658</v>
      </c>
      <c r="C32" t="s">
        <v>1657</v>
      </c>
      <c r="D32" t="s">
        <v>1639</v>
      </c>
      <c r="E32">
        <v>72.304824999999994</v>
      </c>
      <c r="F32">
        <v>56.149422000000001</v>
      </c>
      <c r="G32">
        <v>62.820735999999997</v>
      </c>
      <c r="H32">
        <v>65.972305000000006</v>
      </c>
      <c r="I32">
        <v>68.421936000000002</v>
      </c>
      <c r="J32">
        <v>67.973327999999995</v>
      </c>
      <c r="K32">
        <v>72.183571000000001</v>
      </c>
      <c r="L32">
        <v>72.118256000000002</v>
      </c>
      <c r="M32">
        <v>73.763512000000006</v>
      </c>
      <c r="N32">
        <v>74.162964000000002</v>
      </c>
      <c r="O32">
        <v>75.186347999999995</v>
      </c>
      <c r="P32">
        <v>76.014983999999998</v>
      </c>
      <c r="Q32">
        <v>76.403778000000003</v>
      </c>
      <c r="R32">
        <v>77.310058999999995</v>
      </c>
      <c r="S32">
        <v>77.917502999999996</v>
      </c>
      <c r="T32">
        <v>79.257683</v>
      </c>
      <c r="U32">
        <v>80.791893000000002</v>
      </c>
      <c r="V32">
        <v>81.616851999999994</v>
      </c>
      <c r="W32">
        <v>82.361877000000007</v>
      </c>
      <c r="X32">
        <v>83.106216000000003</v>
      </c>
      <c r="Y32">
        <v>84.323646999999994</v>
      </c>
      <c r="Z32">
        <v>85.145775</v>
      </c>
      <c r="AA32">
        <v>85.833152999999996</v>
      </c>
      <c r="AB32">
        <v>87.654471999999998</v>
      </c>
      <c r="AC32">
        <v>88.725371999999993</v>
      </c>
      <c r="AD32">
        <v>89.250572000000005</v>
      </c>
      <c r="AE32" s="29">
        <v>8.0000000000000002E-3</v>
      </c>
    </row>
    <row r="33" spans="1:31">
      <c r="A33" t="s">
        <v>1246</v>
      </c>
    </row>
    <row r="34" spans="1:31">
      <c r="A34" t="s">
        <v>708</v>
      </c>
      <c r="B34" t="s">
        <v>1656</v>
      </c>
      <c r="C34" t="s">
        <v>1655</v>
      </c>
      <c r="D34" t="s">
        <v>1636</v>
      </c>
      <c r="E34">
        <v>3.6132840000000002</v>
      </c>
      <c r="F34">
        <v>3.2778670000000001</v>
      </c>
      <c r="G34">
        <v>3.2552590000000001</v>
      </c>
      <c r="H34">
        <v>3.1739000000000002</v>
      </c>
      <c r="I34">
        <v>3.0902050000000001</v>
      </c>
      <c r="J34">
        <v>2.911467</v>
      </c>
      <c r="K34">
        <v>2.7944680000000002</v>
      </c>
      <c r="L34">
        <v>2.8194560000000002</v>
      </c>
      <c r="M34">
        <v>2.872325</v>
      </c>
      <c r="N34">
        <v>2.8862320000000001</v>
      </c>
      <c r="O34">
        <v>2.9252820000000002</v>
      </c>
      <c r="P34">
        <v>2.9382239999999999</v>
      </c>
      <c r="Q34">
        <v>2.9805009999999998</v>
      </c>
      <c r="R34">
        <v>3.010049</v>
      </c>
      <c r="S34">
        <v>3.0224600000000001</v>
      </c>
      <c r="T34">
        <v>3.0327630000000001</v>
      </c>
      <c r="U34">
        <v>3.0500479999999999</v>
      </c>
      <c r="V34">
        <v>3.0675189999999999</v>
      </c>
      <c r="W34">
        <v>3.0885769999999999</v>
      </c>
      <c r="X34">
        <v>3.1004700000000001</v>
      </c>
      <c r="Y34">
        <v>3.1312500000000001</v>
      </c>
      <c r="Z34">
        <v>3.1672920000000002</v>
      </c>
      <c r="AA34">
        <v>3.190032</v>
      </c>
      <c r="AB34">
        <v>3.2343570000000001</v>
      </c>
      <c r="AC34">
        <v>3.2836780000000001</v>
      </c>
      <c r="AD34">
        <v>3.2947540000000002</v>
      </c>
      <c r="AE34" s="29">
        <v>-4.0000000000000001E-3</v>
      </c>
    </row>
    <row r="35" spans="1:31">
      <c r="A35" t="s">
        <v>706</v>
      </c>
      <c r="B35" t="s">
        <v>1653</v>
      </c>
      <c r="C35" t="s">
        <v>1654</v>
      </c>
      <c r="D35" t="s">
        <v>1636</v>
      </c>
      <c r="E35">
        <v>2.274553</v>
      </c>
      <c r="F35">
        <v>1.7053879999999999</v>
      </c>
      <c r="G35">
        <v>1.8788530000000001</v>
      </c>
      <c r="H35">
        <v>1.9909030000000001</v>
      </c>
      <c r="I35">
        <v>2.053833</v>
      </c>
      <c r="J35">
        <v>2.0392359999999998</v>
      </c>
      <c r="K35">
        <v>2.1726800000000002</v>
      </c>
      <c r="L35">
        <v>2.1534979999999999</v>
      </c>
      <c r="M35">
        <v>2.1885330000000001</v>
      </c>
      <c r="N35">
        <v>2.2031329999999998</v>
      </c>
      <c r="O35">
        <v>2.2126000000000001</v>
      </c>
      <c r="P35">
        <v>2.2270180000000002</v>
      </c>
      <c r="Q35">
        <v>2.2303540000000002</v>
      </c>
      <c r="R35">
        <v>2.2448380000000001</v>
      </c>
      <c r="S35">
        <v>2.2605879999999998</v>
      </c>
      <c r="T35">
        <v>2.2822140000000002</v>
      </c>
      <c r="U35">
        <v>2.2830349999999999</v>
      </c>
      <c r="V35">
        <v>2.2568039999999998</v>
      </c>
      <c r="W35">
        <v>2.2029529999999999</v>
      </c>
      <c r="X35">
        <v>2.1318649999999999</v>
      </c>
      <c r="Y35">
        <v>2.0421589999999998</v>
      </c>
      <c r="Z35">
        <v>2.061963</v>
      </c>
      <c r="AA35">
        <v>2.0851679999999999</v>
      </c>
      <c r="AB35">
        <v>2.1387890000000001</v>
      </c>
      <c r="AC35">
        <v>2.17266</v>
      </c>
      <c r="AD35">
        <v>2.1887500000000002</v>
      </c>
      <c r="AE35" s="29">
        <v>-2E-3</v>
      </c>
    </row>
    <row r="36" spans="1:31">
      <c r="A36" t="s">
        <v>1642</v>
      </c>
      <c r="B36" t="s">
        <v>1653</v>
      </c>
      <c r="C36" t="s">
        <v>1652</v>
      </c>
      <c r="D36" t="s">
        <v>1639</v>
      </c>
      <c r="E36">
        <v>95.531234999999995</v>
      </c>
      <c r="F36">
        <v>71.626289</v>
      </c>
      <c r="G36">
        <v>78.911804000000004</v>
      </c>
      <c r="H36">
        <v>83.617928000000006</v>
      </c>
      <c r="I36">
        <v>86.260993999999997</v>
      </c>
      <c r="J36">
        <v>85.647887999999995</v>
      </c>
      <c r="K36">
        <v>91.252555999999998</v>
      </c>
      <c r="L36">
        <v>90.446906999999996</v>
      </c>
      <c r="M36">
        <v>91.918387999999993</v>
      </c>
      <c r="N36">
        <v>92.531570000000002</v>
      </c>
      <c r="O36">
        <v>92.929192</v>
      </c>
      <c r="P36">
        <v>93.534760000000006</v>
      </c>
      <c r="Q36">
        <v>93.674865999999994</v>
      </c>
      <c r="R36">
        <v>94.283203</v>
      </c>
      <c r="S36">
        <v>94.944710000000001</v>
      </c>
      <c r="T36">
        <v>95.852974000000003</v>
      </c>
      <c r="U36">
        <v>95.887473999999997</v>
      </c>
      <c r="V36">
        <v>94.785743999999994</v>
      </c>
      <c r="W36">
        <v>92.524039999999999</v>
      </c>
      <c r="X36">
        <v>89.538330000000002</v>
      </c>
      <c r="Y36">
        <v>85.770690999999999</v>
      </c>
      <c r="Z36">
        <v>86.602440000000001</v>
      </c>
      <c r="AA36">
        <v>87.577056999999996</v>
      </c>
      <c r="AB36">
        <v>89.829147000000006</v>
      </c>
      <c r="AC36">
        <v>91.251723999999996</v>
      </c>
      <c r="AD36">
        <v>91.927498</v>
      </c>
      <c r="AE36" s="29">
        <v>-2E-3</v>
      </c>
    </row>
    <row r="37" spans="1:31">
      <c r="A37" t="s">
        <v>1593</v>
      </c>
      <c r="B37" t="s">
        <v>1188</v>
      </c>
    </row>
    <row r="38" spans="1:31">
      <c r="A38" t="s">
        <v>1023</v>
      </c>
      <c r="B38" t="s">
        <v>1651</v>
      </c>
      <c r="C38" t="s">
        <v>1650</v>
      </c>
      <c r="D38" t="s">
        <v>1636</v>
      </c>
      <c r="E38">
        <v>2.0761560000000001</v>
      </c>
      <c r="F38">
        <v>2.012988</v>
      </c>
      <c r="G38">
        <v>1.8190409999999999</v>
      </c>
      <c r="H38">
        <v>1.8665480000000001</v>
      </c>
      <c r="I38">
        <v>1.923813</v>
      </c>
      <c r="J38">
        <v>2.0033110000000001</v>
      </c>
      <c r="K38">
        <v>2.1116549999999998</v>
      </c>
      <c r="L38">
        <v>2.1782759999999999</v>
      </c>
      <c r="M38">
        <v>2.255979</v>
      </c>
      <c r="N38">
        <v>2.3071579999999998</v>
      </c>
      <c r="O38">
        <v>2.3546420000000001</v>
      </c>
      <c r="P38">
        <v>2.400169</v>
      </c>
      <c r="Q38">
        <v>2.4496289999999998</v>
      </c>
      <c r="R38">
        <v>2.497906</v>
      </c>
      <c r="S38">
        <v>2.5456110000000001</v>
      </c>
      <c r="T38">
        <v>2.5812400000000002</v>
      </c>
      <c r="U38">
        <v>2.60677</v>
      </c>
      <c r="V38">
        <v>2.6101640000000002</v>
      </c>
      <c r="W38">
        <v>2.5948509999999998</v>
      </c>
      <c r="X38">
        <v>2.574862</v>
      </c>
      <c r="Y38">
        <v>2.5736870000000001</v>
      </c>
      <c r="Z38">
        <v>2.5861719999999999</v>
      </c>
      <c r="AA38">
        <v>2.6026199999999999</v>
      </c>
      <c r="AB38">
        <v>2.6215160000000002</v>
      </c>
      <c r="AC38">
        <v>2.6355909999999998</v>
      </c>
      <c r="AD38">
        <v>2.646204</v>
      </c>
      <c r="AE38" s="29">
        <v>0.01</v>
      </c>
    </row>
    <row r="39" spans="1:31">
      <c r="A39" t="s">
        <v>1051</v>
      </c>
      <c r="B39" t="s">
        <v>1649</v>
      </c>
      <c r="C39" t="s">
        <v>1648</v>
      </c>
      <c r="D39" t="s">
        <v>1636</v>
      </c>
      <c r="E39">
        <v>3.1845949999999998</v>
      </c>
      <c r="F39">
        <v>2.9888699999999999</v>
      </c>
      <c r="G39">
        <v>2.835734</v>
      </c>
      <c r="H39">
        <v>2.7747820000000001</v>
      </c>
      <c r="I39">
        <v>2.776799</v>
      </c>
      <c r="J39">
        <v>2.8031380000000001</v>
      </c>
      <c r="K39">
        <v>2.8316330000000001</v>
      </c>
      <c r="L39">
        <v>2.844903</v>
      </c>
      <c r="M39">
        <v>2.936353</v>
      </c>
      <c r="N39">
        <v>2.944823</v>
      </c>
      <c r="O39">
        <v>2.9792290000000001</v>
      </c>
      <c r="P39">
        <v>2.9991910000000002</v>
      </c>
      <c r="Q39">
        <v>3.033407</v>
      </c>
      <c r="R39">
        <v>3.0532349999999999</v>
      </c>
      <c r="S39">
        <v>3.0641560000000001</v>
      </c>
      <c r="T39">
        <v>3.0706069999999999</v>
      </c>
      <c r="U39">
        <v>3.0743819999999999</v>
      </c>
      <c r="V39">
        <v>3.0926979999999999</v>
      </c>
      <c r="W39">
        <v>3.095259</v>
      </c>
      <c r="X39">
        <v>3.098312</v>
      </c>
      <c r="Y39">
        <v>3.1218309999999998</v>
      </c>
      <c r="Z39">
        <v>3.1211549999999999</v>
      </c>
      <c r="AA39">
        <v>3.1501619999999999</v>
      </c>
      <c r="AB39">
        <v>3.1666300000000001</v>
      </c>
      <c r="AC39">
        <v>3.1934710000000002</v>
      </c>
      <c r="AD39">
        <v>3.2008999999999999</v>
      </c>
      <c r="AE39" s="29">
        <v>0</v>
      </c>
    </row>
    <row r="40" spans="1:31">
      <c r="A40" t="s">
        <v>407</v>
      </c>
      <c r="B40" t="s">
        <v>1647</v>
      </c>
      <c r="C40" t="s">
        <v>1646</v>
      </c>
      <c r="D40" t="s">
        <v>1636</v>
      </c>
      <c r="E40">
        <v>2.192939</v>
      </c>
      <c r="F40">
        <v>1.955759</v>
      </c>
      <c r="G40">
        <v>2.0942889999999998</v>
      </c>
      <c r="H40">
        <v>2.1653509999999998</v>
      </c>
      <c r="I40">
        <v>2.22248</v>
      </c>
      <c r="J40">
        <v>2.202216</v>
      </c>
      <c r="K40">
        <v>2.2686090000000001</v>
      </c>
      <c r="L40">
        <v>2.2931360000000001</v>
      </c>
      <c r="M40">
        <v>2.3603689999999999</v>
      </c>
      <c r="N40">
        <v>2.3778869999999999</v>
      </c>
      <c r="O40">
        <v>2.4248479999999999</v>
      </c>
      <c r="P40">
        <v>2.4471310000000002</v>
      </c>
      <c r="Q40">
        <v>2.4933550000000002</v>
      </c>
      <c r="R40">
        <v>2.532451</v>
      </c>
      <c r="S40">
        <v>2.550055</v>
      </c>
      <c r="T40">
        <v>2.5675249999999998</v>
      </c>
      <c r="U40">
        <v>2.5987529999999999</v>
      </c>
      <c r="V40">
        <v>2.6297630000000001</v>
      </c>
      <c r="W40">
        <v>2.6592509999999998</v>
      </c>
      <c r="X40">
        <v>2.6885970000000001</v>
      </c>
      <c r="Y40">
        <v>2.7383649999999999</v>
      </c>
      <c r="Z40">
        <v>2.7789299999999999</v>
      </c>
      <c r="AA40">
        <v>2.8123659999999999</v>
      </c>
      <c r="AB40">
        <v>2.865151</v>
      </c>
      <c r="AC40">
        <v>2.911756</v>
      </c>
      <c r="AD40">
        <v>2.9247459999999998</v>
      </c>
      <c r="AE40" s="29">
        <v>1.2E-2</v>
      </c>
    </row>
    <row r="41" spans="1:31">
      <c r="A41" t="s">
        <v>708</v>
      </c>
      <c r="B41" t="s">
        <v>1645</v>
      </c>
      <c r="C41" t="s">
        <v>1644</v>
      </c>
      <c r="D41" t="s">
        <v>1636</v>
      </c>
      <c r="E41">
        <v>3.6414719999999998</v>
      </c>
      <c r="F41">
        <v>3.3746429999999998</v>
      </c>
      <c r="G41">
        <v>3.4293990000000001</v>
      </c>
      <c r="H41">
        <v>3.4311929999999999</v>
      </c>
      <c r="I41">
        <v>3.4197890000000002</v>
      </c>
      <c r="J41">
        <v>3.3828109999999998</v>
      </c>
      <c r="K41">
        <v>3.3666830000000001</v>
      </c>
      <c r="L41">
        <v>3.3776440000000001</v>
      </c>
      <c r="M41">
        <v>3.5008349999999999</v>
      </c>
      <c r="N41">
        <v>3.5044270000000002</v>
      </c>
      <c r="O41">
        <v>3.5395099999999999</v>
      </c>
      <c r="P41">
        <v>3.5743269999999998</v>
      </c>
      <c r="Q41">
        <v>3.6077279999999998</v>
      </c>
      <c r="R41">
        <v>3.6373760000000002</v>
      </c>
      <c r="S41">
        <v>3.6573359999999999</v>
      </c>
      <c r="T41">
        <v>3.6723690000000002</v>
      </c>
      <c r="U41">
        <v>3.6955689999999999</v>
      </c>
      <c r="V41">
        <v>3.7166399999999999</v>
      </c>
      <c r="W41">
        <v>3.737959</v>
      </c>
      <c r="X41">
        <v>3.7582450000000001</v>
      </c>
      <c r="Y41">
        <v>3.7985380000000002</v>
      </c>
      <c r="Z41">
        <v>3.8311679999999999</v>
      </c>
      <c r="AA41">
        <v>3.8573559999999998</v>
      </c>
      <c r="AB41">
        <v>3.906482</v>
      </c>
      <c r="AC41">
        <v>3.9493580000000001</v>
      </c>
      <c r="AD41">
        <v>3.9595069999999999</v>
      </c>
      <c r="AE41" s="29">
        <v>3.0000000000000001E-3</v>
      </c>
    </row>
    <row r="42" spans="1:31">
      <c r="A42" t="s">
        <v>706</v>
      </c>
      <c r="B42" t="s">
        <v>1641</v>
      </c>
      <c r="C42" t="s">
        <v>1643</v>
      </c>
      <c r="D42" t="s">
        <v>1636</v>
      </c>
      <c r="E42">
        <v>1.7451730000000001</v>
      </c>
      <c r="F42">
        <v>1.3499890000000001</v>
      </c>
      <c r="G42">
        <v>1.5179860000000001</v>
      </c>
      <c r="H42">
        <v>1.600881</v>
      </c>
      <c r="I42">
        <v>1.6655869999999999</v>
      </c>
      <c r="J42">
        <v>1.6590750000000001</v>
      </c>
      <c r="K42">
        <v>1.7676719999999999</v>
      </c>
      <c r="L42">
        <v>1.7635130000000001</v>
      </c>
      <c r="M42">
        <v>1.8016620000000001</v>
      </c>
      <c r="N42">
        <v>1.80948</v>
      </c>
      <c r="O42">
        <v>1.832595</v>
      </c>
      <c r="P42">
        <v>1.8512059999999999</v>
      </c>
      <c r="Q42">
        <v>1.8591569999999999</v>
      </c>
      <c r="R42">
        <v>1.8795139999999999</v>
      </c>
      <c r="S42">
        <v>1.893505</v>
      </c>
      <c r="T42">
        <v>1.924132</v>
      </c>
      <c r="U42">
        <v>1.957139</v>
      </c>
      <c r="V42">
        <v>1.9726490000000001</v>
      </c>
      <c r="W42">
        <v>1.9854620000000001</v>
      </c>
      <c r="X42">
        <v>1.9985139999999999</v>
      </c>
      <c r="Y42">
        <v>2.0232570000000001</v>
      </c>
      <c r="Z42">
        <v>2.0428259999999998</v>
      </c>
      <c r="AA42">
        <v>2.0594039999999998</v>
      </c>
      <c r="AB42">
        <v>2.1032120000000001</v>
      </c>
      <c r="AC42">
        <v>2.1289549999999999</v>
      </c>
      <c r="AD42">
        <v>2.1415090000000001</v>
      </c>
      <c r="AE42" s="29">
        <v>8.0000000000000002E-3</v>
      </c>
    </row>
    <row r="43" spans="1:31">
      <c r="A43" t="s">
        <v>1642</v>
      </c>
      <c r="B43" t="s">
        <v>1641</v>
      </c>
      <c r="C43" t="s">
        <v>1640</v>
      </c>
      <c r="D43" t="s">
        <v>1639</v>
      </c>
      <c r="E43">
        <v>73.297272000000007</v>
      </c>
      <c r="F43">
        <v>56.699553999999999</v>
      </c>
      <c r="G43">
        <v>63.755409</v>
      </c>
      <c r="H43">
        <v>67.237015</v>
      </c>
      <c r="I43">
        <v>69.954659000000007</v>
      </c>
      <c r="J43">
        <v>69.681160000000006</v>
      </c>
      <c r="K43">
        <v>74.24221</v>
      </c>
      <c r="L43">
        <v>74.067543000000001</v>
      </c>
      <c r="M43">
        <v>75.669822999999994</v>
      </c>
      <c r="N43">
        <v>75.998146000000006</v>
      </c>
      <c r="O43">
        <v>76.968970999999996</v>
      </c>
      <c r="P43">
        <v>77.750647999999998</v>
      </c>
      <c r="Q43">
        <v>78.084579000000005</v>
      </c>
      <c r="R43">
        <v>78.939582999999999</v>
      </c>
      <c r="S43">
        <v>79.527214000000001</v>
      </c>
      <c r="T43">
        <v>80.813545000000005</v>
      </c>
      <c r="U43">
        <v>82.199828999999994</v>
      </c>
      <c r="V43">
        <v>82.851234000000005</v>
      </c>
      <c r="W43">
        <v>83.389388999999994</v>
      </c>
      <c r="X43">
        <v>83.937599000000006</v>
      </c>
      <c r="Y43">
        <v>84.976806999999994</v>
      </c>
      <c r="Z43">
        <v>85.798698000000002</v>
      </c>
      <c r="AA43">
        <v>86.494956999999999</v>
      </c>
      <c r="AB43">
        <v>88.334891999999996</v>
      </c>
      <c r="AC43">
        <v>89.416115000000005</v>
      </c>
      <c r="AD43">
        <v>89.943359000000001</v>
      </c>
      <c r="AE43" s="29">
        <v>8.0000000000000002E-3</v>
      </c>
    </row>
    <row r="44" spans="1:31">
      <c r="A44" t="s">
        <v>559</v>
      </c>
      <c r="B44" t="s">
        <v>1638</v>
      </c>
      <c r="C44" t="s">
        <v>1637</v>
      </c>
      <c r="D44" t="s">
        <v>1636</v>
      </c>
      <c r="E44">
        <v>2.66147</v>
      </c>
      <c r="F44">
        <v>2.465487</v>
      </c>
      <c r="G44">
        <v>2.406066</v>
      </c>
      <c r="H44">
        <v>2.3888479999999999</v>
      </c>
      <c r="I44">
        <v>2.404674</v>
      </c>
      <c r="J44">
        <v>2.4116680000000001</v>
      </c>
      <c r="K44">
        <v>2.4342540000000001</v>
      </c>
      <c r="L44">
        <v>2.4474610000000001</v>
      </c>
      <c r="M44">
        <v>2.5204580000000001</v>
      </c>
      <c r="N44">
        <v>2.526494</v>
      </c>
      <c r="O44">
        <v>2.5484300000000002</v>
      </c>
      <c r="P44">
        <v>2.5641210000000001</v>
      </c>
      <c r="Q44">
        <v>2.59341</v>
      </c>
      <c r="R44">
        <v>2.609003</v>
      </c>
      <c r="S44">
        <v>2.6180829999999999</v>
      </c>
      <c r="T44">
        <v>2.6237249999999999</v>
      </c>
      <c r="U44">
        <v>2.6266630000000002</v>
      </c>
      <c r="V44">
        <v>2.6335760000000001</v>
      </c>
      <c r="W44">
        <v>2.6317719999999998</v>
      </c>
      <c r="X44">
        <v>2.6328550000000002</v>
      </c>
      <c r="Y44">
        <v>2.6522320000000001</v>
      </c>
      <c r="Z44">
        <v>2.658385</v>
      </c>
      <c r="AA44">
        <v>2.674172</v>
      </c>
      <c r="AB44">
        <v>2.692148</v>
      </c>
      <c r="AC44">
        <v>2.7125590000000002</v>
      </c>
      <c r="AD44">
        <v>2.7137310000000001</v>
      </c>
      <c r="AE44" s="29">
        <v>1E-3</v>
      </c>
    </row>
    <row r="45" spans="1:31">
      <c r="A45" t="s">
        <v>25</v>
      </c>
    </row>
    <row r="46" spans="1:31">
      <c r="A46" t="s">
        <v>367</v>
      </c>
    </row>
    <row r="47" spans="1:31">
      <c r="A47" t="s">
        <v>1635</v>
      </c>
      <c r="B47" t="s">
        <v>1634</v>
      </c>
      <c r="C47" t="s">
        <v>1633</v>
      </c>
      <c r="D47" t="s">
        <v>1581</v>
      </c>
      <c r="E47">
        <v>68.758003000000002</v>
      </c>
      <c r="F47">
        <v>54.921000999999997</v>
      </c>
      <c r="G47">
        <v>60.734012999999997</v>
      </c>
      <c r="H47">
        <v>66.772827000000007</v>
      </c>
      <c r="I47">
        <v>71.344741999999997</v>
      </c>
      <c r="J47">
        <v>72.551758000000007</v>
      </c>
      <c r="K47">
        <v>78.250099000000006</v>
      </c>
      <c r="L47">
        <v>81.018790999999993</v>
      </c>
      <c r="M47">
        <v>84.889983999999998</v>
      </c>
      <c r="N47">
        <v>89.027457999999996</v>
      </c>
      <c r="O47">
        <v>92.352303000000006</v>
      </c>
      <c r="P47">
        <v>96.012343999999999</v>
      </c>
      <c r="Q47">
        <v>100.54858400000001</v>
      </c>
      <c r="R47">
        <v>104.44555699999999</v>
      </c>
      <c r="S47">
        <v>107.88986199999999</v>
      </c>
      <c r="T47">
        <v>110.55418400000001</v>
      </c>
      <c r="U47">
        <v>113.856827</v>
      </c>
      <c r="V47">
        <v>117.879242</v>
      </c>
      <c r="W47">
        <v>122.064217</v>
      </c>
      <c r="X47">
        <v>125.966476</v>
      </c>
      <c r="Y47">
        <v>130.94331399999999</v>
      </c>
      <c r="Z47">
        <v>135.71101400000001</v>
      </c>
      <c r="AA47">
        <v>140.09272799999999</v>
      </c>
      <c r="AB47">
        <v>144.74267599999999</v>
      </c>
      <c r="AC47">
        <v>149.22105400000001</v>
      </c>
      <c r="AD47">
        <v>153.79325900000001</v>
      </c>
      <c r="AE47" s="29">
        <v>3.3000000000000002E-2</v>
      </c>
    </row>
    <row r="48" spans="1:31">
      <c r="A48" t="s">
        <v>1632</v>
      </c>
      <c r="B48" t="s">
        <v>1631</v>
      </c>
      <c r="C48" t="s">
        <v>1630</v>
      </c>
      <c r="D48" t="s">
        <v>1581</v>
      </c>
      <c r="E48">
        <v>65.148003000000003</v>
      </c>
      <c r="F48">
        <v>51.261001999999998</v>
      </c>
      <c r="G48">
        <v>58.076568999999999</v>
      </c>
      <c r="H48">
        <v>63.944592</v>
      </c>
      <c r="I48">
        <v>69.368224999999995</v>
      </c>
      <c r="J48">
        <v>71.910674999999998</v>
      </c>
      <c r="K48">
        <v>76.842903000000007</v>
      </c>
      <c r="L48">
        <v>78.687308999999999</v>
      </c>
      <c r="M48">
        <v>82.730782000000005</v>
      </c>
      <c r="N48">
        <v>85.191597000000002</v>
      </c>
      <c r="O48">
        <v>88.638694999999998</v>
      </c>
      <c r="P48">
        <v>92.150345000000002</v>
      </c>
      <c r="Q48">
        <v>96.137230000000002</v>
      </c>
      <c r="R48">
        <v>100.08374000000001</v>
      </c>
      <c r="S48">
        <v>103.183998</v>
      </c>
      <c r="T48">
        <v>105.811752</v>
      </c>
      <c r="U48">
        <v>109.090332</v>
      </c>
      <c r="V48">
        <v>113.07878100000001</v>
      </c>
      <c r="W48">
        <v>117.412361</v>
      </c>
      <c r="X48">
        <v>121.158615</v>
      </c>
      <c r="Y48">
        <v>126.131355</v>
      </c>
      <c r="Z48">
        <v>130.466385</v>
      </c>
      <c r="AA48">
        <v>134.276138</v>
      </c>
      <c r="AB48">
        <v>139.632858</v>
      </c>
      <c r="AC48">
        <v>145.57690400000001</v>
      </c>
      <c r="AD48">
        <v>149.15605199999999</v>
      </c>
      <c r="AE48" s="29">
        <v>3.4000000000000002E-2</v>
      </c>
    </row>
    <row r="49" spans="1:31">
      <c r="A49" t="s">
        <v>1629</v>
      </c>
      <c r="B49" t="s">
        <v>1628</v>
      </c>
      <c r="C49" t="s">
        <v>1627</v>
      </c>
      <c r="D49" t="s">
        <v>1581</v>
      </c>
      <c r="E49">
        <v>64.545997999999997</v>
      </c>
      <c r="F49">
        <v>48.48</v>
      </c>
      <c r="G49">
        <v>58.566547</v>
      </c>
      <c r="H49">
        <v>64.264945999999995</v>
      </c>
      <c r="I49">
        <v>68.514251999999999</v>
      </c>
      <c r="J49">
        <v>68.214164999999994</v>
      </c>
      <c r="K49">
        <v>74.806374000000005</v>
      </c>
      <c r="L49">
        <v>76.881041999999994</v>
      </c>
      <c r="M49">
        <v>81.076888999999994</v>
      </c>
      <c r="N49">
        <v>84.441909999999993</v>
      </c>
      <c r="O49">
        <v>87.732772999999995</v>
      </c>
      <c r="P49">
        <v>91.038712000000004</v>
      </c>
      <c r="Q49">
        <v>94.378165999999993</v>
      </c>
      <c r="R49">
        <v>98.248878000000005</v>
      </c>
      <c r="S49">
        <v>101.725639</v>
      </c>
      <c r="T49">
        <v>104.62228399999999</v>
      </c>
      <c r="U49">
        <v>107.898415</v>
      </c>
      <c r="V49">
        <v>111.70296500000001</v>
      </c>
      <c r="W49">
        <v>115.31658899999999</v>
      </c>
      <c r="X49">
        <v>119.05501599999999</v>
      </c>
      <c r="Y49">
        <v>123.555374</v>
      </c>
      <c r="Z49">
        <v>127.970879</v>
      </c>
      <c r="AA49">
        <v>131.99066199999999</v>
      </c>
      <c r="AB49">
        <v>136.546402</v>
      </c>
      <c r="AC49">
        <v>140.71675099999999</v>
      </c>
      <c r="AD49">
        <v>144.994339</v>
      </c>
      <c r="AE49" s="29">
        <v>3.3000000000000002E-2</v>
      </c>
    </row>
    <row r="50" spans="1:31">
      <c r="A50" t="s">
        <v>366</v>
      </c>
    </row>
    <row r="51" spans="1:31">
      <c r="A51" t="s">
        <v>921</v>
      </c>
    </row>
    <row r="52" spans="1:31">
      <c r="A52" t="s">
        <v>527</v>
      </c>
    </row>
    <row r="53" spans="1:31">
      <c r="A53" t="s">
        <v>1023</v>
      </c>
      <c r="B53" t="s">
        <v>1626</v>
      </c>
      <c r="C53" t="s">
        <v>1625</v>
      </c>
      <c r="D53" t="s">
        <v>1578</v>
      </c>
      <c r="E53">
        <v>2.4292560000000001</v>
      </c>
      <c r="F53">
        <v>2.3172280000000001</v>
      </c>
      <c r="G53">
        <v>2.3001580000000001</v>
      </c>
      <c r="H53">
        <v>2.3719070000000002</v>
      </c>
      <c r="I53">
        <v>2.476696</v>
      </c>
      <c r="J53">
        <v>2.6183689999999999</v>
      </c>
      <c r="K53">
        <v>2.801167</v>
      </c>
      <c r="L53">
        <v>2.9647220000000001</v>
      </c>
      <c r="M53">
        <v>3.1429019999999999</v>
      </c>
      <c r="N53">
        <v>3.2892030000000001</v>
      </c>
      <c r="O53">
        <v>3.4338600000000001</v>
      </c>
      <c r="P53">
        <v>3.5768140000000002</v>
      </c>
      <c r="Q53">
        <v>3.726925</v>
      </c>
      <c r="R53">
        <v>3.8791709999999999</v>
      </c>
      <c r="S53">
        <v>4.0342469999999997</v>
      </c>
      <c r="T53">
        <v>4.179621</v>
      </c>
      <c r="U53">
        <v>4.3109640000000002</v>
      </c>
      <c r="V53">
        <v>4.4140499999999996</v>
      </c>
      <c r="W53">
        <v>4.4876250000000004</v>
      </c>
      <c r="X53">
        <v>4.5468659999999996</v>
      </c>
      <c r="Y53">
        <v>4.6248290000000001</v>
      </c>
      <c r="Z53">
        <v>4.7248200000000002</v>
      </c>
      <c r="AA53">
        <v>4.8376919999999997</v>
      </c>
      <c r="AB53">
        <v>4.9602839999999997</v>
      </c>
      <c r="AC53">
        <v>5.0807859999999998</v>
      </c>
      <c r="AD53">
        <v>5.197578</v>
      </c>
      <c r="AE53" s="29">
        <v>3.1E-2</v>
      </c>
    </row>
    <row r="54" spans="1:31">
      <c r="A54" t="s">
        <v>708</v>
      </c>
      <c r="B54" t="s">
        <v>1624</v>
      </c>
      <c r="C54" t="s">
        <v>1623</v>
      </c>
      <c r="D54" t="s">
        <v>1578</v>
      </c>
      <c r="E54">
        <v>3.6159189999999999</v>
      </c>
      <c r="F54">
        <v>3.3689589999999998</v>
      </c>
      <c r="G54">
        <v>3.578878</v>
      </c>
      <c r="H54">
        <v>3.7473109999999998</v>
      </c>
      <c r="I54">
        <v>3.907127</v>
      </c>
      <c r="J54">
        <v>4.0361419999999999</v>
      </c>
      <c r="K54">
        <v>4.2041829999999996</v>
      </c>
      <c r="L54">
        <v>4.3062449999999997</v>
      </c>
      <c r="M54">
        <v>4.4708319999999997</v>
      </c>
      <c r="N54">
        <v>4.571542</v>
      </c>
      <c r="O54">
        <v>4.713063</v>
      </c>
      <c r="P54">
        <v>4.8529179999999998</v>
      </c>
      <c r="Q54">
        <v>4.9835140000000004</v>
      </c>
      <c r="R54">
        <v>5.123227</v>
      </c>
      <c r="S54">
        <v>5.2490430000000003</v>
      </c>
      <c r="T54">
        <v>5.3734700000000002</v>
      </c>
      <c r="U54">
        <v>5.5114809999999999</v>
      </c>
      <c r="V54">
        <v>5.646744</v>
      </c>
      <c r="W54">
        <v>5.7847569999999999</v>
      </c>
      <c r="X54">
        <v>5.9218539999999997</v>
      </c>
      <c r="Y54">
        <v>6.0897480000000002</v>
      </c>
      <c r="Z54">
        <v>6.2507710000000003</v>
      </c>
      <c r="AA54">
        <v>6.4066090000000004</v>
      </c>
      <c r="AB54">
        <v>6.5990780000000004</v>
      </c>
      <c r="AC54">
        <v>6.7890610000000002</v>
      </c>
      <c r="AD54">
        <v>6.928267</v>
      </c>
      <c r="AE54" s="29">
        <v>2.5999999999999999E-2</v>
      </c>
    </row>
    <row r="55" spans="1:31">
      <c r="A55" t="s">
        <v>528</v>
      </c>
    </row>
    <row r="56" spans="1:31">
      <c r="A56" t="s">
        <v>708</v>
      </c>
      <c r="B56" t="s">
        <v>1622</v>
      </c>
      <c r="C56" t="s">
        <v>1621</v>
      </c>
      <c r="D56" t="s">
        <v>1578</v>
      </c>
      <c r="E56">
        <v>3.6317680000000001</v>
      </c>
      <c r="F56">
        <v>3.3835480000000002</v>
      </c>
      <c r="G56">
        <v>3.4253990000000001</v>
      </c>
      <c r="H56">
        <v>3.4154270000000002</v>
      </c>
      <c r="I56">
        <v>3.3890210000000001</v>
      </c>
      <c r="J56">
        <v>3.31534</v>
      </c>
      <c r="K56">
        <v>3.2837770000000002</v>
      </c>
      <c r="L56">
        <v>3.3670209999999998</v>
      </c>
      <c r="M56">
        <v>3.5704349999999998</v>
      </c>
      <c r="N56">
        <v>3.65204</v>
      </c>
      <c r="O56">
        <v>3.774308</v>
      </c>
      <c r="P56">
        <v>3.8894549999999999</v>
      </c>
      <c r="Q56">
        <v>4.013045</v>
      </c>
      <c r="R56">
        <v>4.1332500000000003</v>
      </c>
      <c r="S56">
        <v>4.2375579999999999</v>
      </c>
      <c r="T56">
        <v>4.3392869999999997</v>
      </c>
      <c r="U56">
        <v>4.4555720000000001</v>
      </c>
      <c r="V56">
        <v>4.5725569999999998</v>
      </c>
      <c r="W56">
        <v>4.6893729999999998</v>
      </c>
      <c r="X56">
        <v>4.8083020000000003</v>
      </c>
      <c r="Y56">
        <v>4.9550299999999998</v>
      </c>
      <c r="Z56">
        <v>5.0947290000000001</v>
      </c>
      <c r="AA56">
        <v>5.2297710000000004</v>
      </c>
      <c r="AB56">
        <v>5.3993219999999997</v>
      </c>
      <c r="AC56">
        <v>5.5659689999999999</v>
      </c>
      <c r="AD56">
        <v>5.6815129999999998</v>
      </c>
      <c r="AE56" s="29">
        <v>1.7999999999999999E-2</v>
      </c>
    </row>
    <row r="57" spans="1:31">
      <c r="A57" t="s">
        <v>706</v>
      </c>
      <c r="B57" t="s">
        <v>1620</v>
      </c>
      <c r="C57" t="s">
        <v>1619</v>
      </c>
      <c r="D57" t="s">
        <v>1578</v>
      </c>
      <c r="E57">
        <v>1.1206849999999999</v>
      </c>
      <c r="F57">
        <v>0.87945499999999999</v>
      </c>
      <c r="G57">
        <v>1.1304559999999999</v>
      </c>
      <c r="H57">
        <v>1.333512</v>
      </c>
      <c r="I57">
        <v>1.5303359999999999</v>
      </c>
      <c r="J57">
        <v>1.617267</v>
      </c>
      <c r="K57">
        <v>1.87405</v>
      </c>
      <c r="L57">
        <v>1.9181049999999999</v>
      </c>
      <c r="M57">
        <v>2.026357</v>
      </c>
      <c r="N57">
        <v>2.0673089999999998</v>
      </c>
      <c r="O57">
        <v>2.1691090000000002</v>
      </c>
      <c r="P57">
        <v>2.248551</v>
      </c>
      <c r="Q57">
        <v>2.313037</v>
      </c>
      <c r="R57">
        <v>2.3978959999999998</v>
      </c>
      <c r="S57">
        <v>2.4728789999999998</v>
      </c>
      <c r="T57">
        <v>2.5773709999999999</v>
      </c>
      <c r="U57">
        <v>2.693838</v>
      </c>
      <c r="V57">
        <v>2.7823060000000002</v>
      </c>
      <c r="W57">
        <v>2.8662299999999998</v>
      </c>
      <c r="X57">
        <v>2.953138</v>
      </c>
      <c r="Y57">
        <v>3.064406</v>
      </c>
      <c r="Z57">
        <v>3.1600869999999999</v>
      </c>
      <c r="AA57">
        <v>3.252437</v>
      </c>
      <c r="AB57">
        <v>3.4005550000000002</v>
      </c>
      <c r="AC57">
        <v>3.5165039999999999</v>
      </c>
      <c r="AD57">
        <v>3.6179199999999998</v>
      </c>
      <c r="AE57" s="29">
        <v>4.8000000000000001E-2</v>
      </c>
    </row>
    <row r="58" spans="1:31">
      <c r="A58" t="s">
        <v>1078</v>
      </c>
    </row>
    <row r="59" spans="1:31">
      <c r="A59" t="s">
        <v>1023</v>
      </c>
      <c r="B59" t="s">
        <v>1618</v>
      </c>
      <c r="C59" t="s">
        <v>1617</v>
      </c>
      <c r="D59" t="s">
        <v>1578</v>
      </c>
      <c r="E59">
        <v>1.170895</v>
      </c>
      <c r="F59">
        <v>1.040251</v>
      </c>
      <c r="G59">
        <v>1.073008</v>
      </c>
      <c r="H59">
        <v>1.171468</v>
      </c>
      <c r="I59">
        <v>1.2670239999999999</v>
      </c>
      <c r="J59">
        <v>1.3859649999999999</v>
      </c>
      <c r="K59">
        <v>1.5390999999999999</v>
      </c>
      <c r="L59">
        <v>1.639292</v>
      </c>
      <c r="M59">
        <v>1.7273419999999999</v>
      </c>
      <c r="N59">
        <v>1.8141309999999999</v>
      </c>
      <c r="O59">
        <v>1.9028419999999999</v>
      </c>
      <c r="P59">
        <v>1.993169</v>
      </c>
      <c r="Q59">
        <v>2.0920100000000001</v>
      </c>
      <c r="R59">
        <v>2.1963240000000002</v>
      </c>
      <c r="S59">
        <v>2.3017400000000001</v>
      </c>
      <c r="T59">
        <v>2.389354</v>
      </c>
      <c r="U59">
        <v>2.4622199999999999</v>
      </c>
      <c r="V59">
        <v>2.5022880000000001</v>
      </c>
      <c r="W59">
        <v>2.516168</v>
      </c>
      <c r="X59">
        <v>2.5289060000000001</v>
      </c>
      <c r="Y59">
        <v>2.5804860000000001</v>
      </c>
      <c r="Z59">
        <v>2.6558579999999998</v>
      </c>
      <c r="AA59">
        <v>2.735976</v>
      </c>
      <c r="AB59">
        <v>2.8197420000000002</v>
      </c>
      <c r="AC59">
        <v>2.893656</v>
      </c>
      <c r="AD59">
        <v>2.9622639999999998</v>
      </c>
      <c r="AE59" s="29">
        <v>3.7999999999999999E-2</v>
      </c>
    </row>
    <row r="60" spans="1:31">
      <c r="A60" t="s">
        <v>708</v>
      </c>
      <c r="B60" t="s">
        <v>1616</v>
      </c>
      <c r="C60" t="s">
        <v>1615</v>
      </c>
      <c r="D60" t="s">
        <v>1578</v>
      </c>
      <c r="E60">
        <v>3.6156809999999999</v>
      </c>
      <c r="F60">
        <v>3.3679100000000002</v>
      </c>
      <c r="G60">
        <v>3.404064</v>
      </c>
      <c r="H60">
        <v>3.3864809999999999</v>
      </c>
      <c r="I60">
        <v>3.3522630000000002</v>
      </c>
      <c r="J60">
        <v>3.2776429999999999</v>
      </c>
      <c r="K60">
        <v>3.2367370000000002</v>
      </c>
      <c r="L60">
        <v>3.317825</v>
      </c>
      <c r="M60">
        <v>3.4610409999999998</v>
      </c>
      <c r="N60">
        <v>3.5413109999999999</v>
      </c>
      <c r="O60">
        <v>3.6618659999999998</v>
      </c>
      <c r="P60">
        <v>3.7781530000000001</v>
      </c>
      <c r="Q60">
        <v>3.8881030000000001</v>
      </c>
      <c r="R60">
        <v>4.0048890000000004</v>
      </c>
      <c r="S60">
        <v>4.1087499999999997</v>
      </c>
      <c r="T60">
        <v>4.209149</v>
      </c>
      <c r="U60">
        <v>4.3238909999999997</v>
      </c>
      <c r="V60">
        <v>4.4386570000000001</v>
      </c>
      <c r="W60">
        <v>4.5536560000000001</v>
      </c>
      <c r="X60">
        <v>4.6703549999999998</v>
      </c>
      <c r="Y60">
        <v>4.8165089999999999</v>
      </c>
      <c r="Z60">
        <v>4.9549750000000001</v>
      </c>
      <c r="AA60">
        <v>5.0887690000000001</v>
      </c>
      <c r="AB60">
        <v>5.2589920000000001</v>
      </c>
      <c r="AC60">
        <v>5.424563</v>
      </c>
      <c r="AD60">
        <v>5.5390459999999999</v>
      </c>
      <c r="AE60" s="29">
        <v>1.7000000000000001E-2</v>
      </c>
    </row>
    <row r="61" spans="1:31">
      <c r="A61" t="s">
        <v>706</v>
      </c>
      <c r="B61" t="s">
        <v>1614</v>
      </c>
      <c r="C61" t="s">
        <v>1613</v>
      </c>
      <c r="D61" t="s">
        <v>1578</v>
      </c>
      <c r="E61">
        <v>1.296405</v>
      </c>
      <c r="F61">
        <v>1.0328870000000001</v>
      </c>
      <c r="G61">
        <v>1.3356030000000001</v>
      </c>
      <c r="H61">
        <v>1.579634</v>
      </c>
      <c r="I61">
        <v>1.812262</v>
      </c>
      <c r="J61">
        <v>1.9436260000000001</v>
      </c>
      <c r="K61">
        <v>2.2476590000000001</v>
      </c>
      <c r="L61">
        <v>2.297288</v>
      </c>
      <c r="M61">
        <v>2.4131140000000002</v>
      </c>
      <c r="N61">
        <v>2.4633289999999999</v>
      </c>
      <c r="O61">
        <v>2.5746509999999998</v>
      </c>
      <c r="P61">
        <v>2.665959</v>
      </c>
      <c r="Q61">
        <v>2.7407210000000002</v>
      </c>
      <c r="R61">
        <v>2.8360029999999998</v>
      </c>
      <c r="S61">
        <v>2.927378</v>
      </c>
      <c r="T61">
        <v>3.0422799999999999</v>
      </c>
      <c r="U61">
        <v>3.1661239999999999</v>
      </c>
      <c r="V61">
        <v>3.263652</v>
      </c>
      <c r="W61">
        <v>3.3536630000000001</v>
      </c>
      <c r="X61">
        <v>3.4475539999999998</v>
      </c>
      <c r="Y61">
        <v>3.5673319999999999</v>
      </c>
      <c r="Z61">
        <v>3.6725789999999998</v>
      </c>
      <c r="AA61">
        <v>3.7745440000000001</v>
      </c>
      <c r="AB61">
        <v>3.9315449999999998</v>
      </c>
      <c r="AC61">
        <v>4.0564070000000001</v>
      </c>
      <c r="AD61">
        <v>4.1569279999999997</v>
      </c>
      <c r="AE61" s="29">
        <v>4.8000000000000001E-2</v>
      </c>
    </row>
    <row r="62" spans="1:31">
      <c r="A62" t="s">
        <v>354</v>
      </c>
    </row>
    <row r="63" spans="1:31">
      <c r="A63" t="s">
        <v>1023</v>
      </c>
      <c r="B63" t="s">
        <v>1612</v>
      </c>
      <c r="C63" t="s">
        <v>1611</v>
      </c>
      <c r="D63" t="s">
        <v>1578</v>
      </c>
      <c r="E63">
        <v>1.6672039999999999</v>
      </c>
      <c r="F63">
        <v>1.55535</v>
      </c>
      <c r="G63">
        <v>1.6105849999999999</v>
      </c>
      <c r="H63">
        <v>1.7206710000000001</v>
      </c>
      <c r="I63">
        <v>1.819582</v>
      </c>
      <c r="J63">
        <v>1.939136</v>
      </c>
      <c r="K63">
        <v>2.0865320000000001</v>
      </c>
      <c r="L63">
        <v>2.1807460000000001</v>
      </c>
      <c r="M63">
        <v>2.2917369999999999</v>
      </c>
      <c r="N63">
        <v>2.3792970000000002</v>
      </c>
      <c r="O63">
        <v>2.4689290000000002</v>
      </c>
      <c r="P63">
        <v>2.5594600000000001</v>
      </c>
      <c r="Q63">
        <v>2.6597749999999998</v>
      </c>
      <c r="R63">
        <v>2.7603569999999999</v>
      </c>
      <c r="S63">
        <v>2.8610479999999998</v>
      </c>
      <c r="T63">
        <v>2.9469789999999998</v>
      </c>
      <c r="U63">
        <v>3.0219670000000001</v>
      </c>
      <c r="V63">
        <v>3.0712220000000001</v>
      </c>
      <c r="W63">
        <v>3.1013389999999998</v>
      </c>
      <c r="X63">
        <v>3.1324960000000002</v>
      </c>
      <c r="Y63">
        <v>3.196224</v>
      </c>
      <c r="Z63">
        <v>3.27738</v>
      </c>
      <c r="AA63">
        <v>3.360935</v>
      </c>
      <c r="AB63">
        <v>3.4473950000000002</v>
      </c>
      <c r="AC63">
        <v>3.5257290000000001</v>
      </c>
      <c r="AD63">
        <v>3.6004130000000001</v>
      </c>
      <c r="AE63" s="29">
        <v>3.1E-2</v>
      </c>
    </row>
    <row r="64" spans="1:31">
      <c r="A64" t="s">
        <v>1405</v>
      </c>
      <c r="B64" t="s">
        <v>1610</v>
      </c>
      <c r="C64" t="s">
        <v>1609</v>
      </c>
      <c r="D64" t="s">
        <v>1578</v>
      </c>
      <c r="E64">
        <v>2.9089939999999999</v>
      </c>
      <c r="F64">
        <v>2.9676490000000002</v>
      </c>
      <c r="G64">
        <v>2.8554710000000001</v>
      </c>
      <c r="H64">
        <v>2.8669570000000002</v>
      </c>
      <c r="I64">
        <v>2.9391880000000001</v>
      </c>
      <c r="J64">
        <v>2.9552390000000002</v>
      </c>
      <c r="K64">
        <v>3.059399</v>
      </c>
      <c r="L64">
        <v>3.1296789999999999</v>
      </c>
      <c r="M64">
        <v>3.2578480000000001</v>
      </c>
      <c r="N64">
        <v>3.3403770000000002</v>
      </c>
      <c r="O64">
        <v>3.455133</v>
      </c>
      <c r="P64">
        <v>3.5501230000000001</v>
      </c>
      <c r="Q64">
        <v>3.6736119999999999</v>
      </c>
      <c r="R64">
        <v>3.7685810000000002</v>
      </c>
      <c r="S64">
        <v>3.8613330000000001</v>
      </c>
      <c r="T64">
        <v>3.9463349999999999</v>
      </c>
      <c r="U64">
        <v>4.0226769999999998</v>
      </c>
      <c r="V64">
        <v>4.123367</v>
      </c>
      <c r="W64">
        <v>4.211849</v>
      </c>
      <c r="X64">
        <v>4.2978820000000004</v>
      </c>
      <c r="Y64">
        <v>4.4179740000000001</v>
      </c>
      <c r="Z64">
        <v>4.4998680000000002</v>
      </c>
      <c r="AA64">
        <v>4.6081469999999998</v>
      </c>
      <c r="AB64">
        <v>4.7241119999999999</v>
      </c>
      <c r="AC64">
        <v>4.849227</v>
      </c>
      <c r="AD64">
        <v>4.9487810000000003</v>
      </c>
      <c r="AE64" s="29">
        <v>2.1000000000000001E-2</v>
      </c>
    </row>
    <row r="65" spans="1:31">
      <c r="A65" t="s">
        <v>1608</v>
      </c>
      <c r="B65" t="s">
        <v>1607</v>
      </c>
      <c r="C65" t="s">
        <v>1606</v>
      </c>
      <c r="D65" t="s">
        <v>1578</v>
      </c>
      <c r="E65">
        <v>1.6998960000000001</v>
      </c>
      <c r="F65">
        <v>1.746618</v>
      </c>
      <c r="G65">
        <v>1.7717050000000001</v>
      </c>
      <c r="H65">
        <v>1.8049299999999999</v>
      </c>
      <c r="I65">
        <v>1.8395969999999999</v>
      </c>
      <c r="J65">
        <v>1.8832139999999999</v>
      </c>
      <c r="K65">
        <v>1.916021</v>
      </c>
      <c r="L65">
        <v>1.9396439999999999</v>
      </c>
      <c r="M65">
        <v>1.888828</v>
      </c>
      <c r="N65">
        <v>1.9730220000000001</v>
      </c>
      <c r="O65">
        <v>2.0184660000000001</v>
      </c>
      <c r="P65">
        <v>2.002564</v>
      </c>
      <c r="Q65">
        <v>2.0668410000000002</v>
      </c>
      <c r="R65">
        <v>2.0899019999999999</v>
      </c>
      <c r="S65">
        <v>2.1254810000000002</v>
      </c>
      <c r="T65">
        <v>2.1389999999999998</v>
      </c>
      <c r="U65">
        <v>2.1487919999999998</v>
      </c>
      <c r="V65">
        <v>2.1687970000000001</v>
      </c>
      <c r="W65">
        <v>2.197991</v>
      </c>
      <c r="X65">
        <v>2.296389</v>
      </c>
      <c r="Y65">
        <v>2.4115850000000001</v>
      </c>
      <c r="Z65">
        <v>2.4789599999999998</v>
      </c>
      <c r="AA65">
        <v>2.5536120000000002</v>
      </c>
      <c r="AB65">
        <v>2.5909219999999999</v>
      </c>
      <c r="AC65">
        <v>2.6183269999999998</v>
      </c>
      <c r="AD65">
        <v>2.6253039999999999</v>
      </c>
      <c r="AE65" s="29">
        <v>1.7999999999999999E-2</v>
      </c>
    </row>
    <row r="66" spans="1:31">
      <c r="A66" t="s">
        <v>1051</v>
      </c>
      <c r="B66" t="s">
        <v>1605</v>
      </c>
      <c r="C66" t="s">
        <v>1604</v>
      </c>
      <c r="D66" t="s">
        <v>1578</v>
      </c>
      <c r="E66">
        <v>3.1807780000000001</v>
      </c>
      <c r="F66">
        <v>3.0658859999999999</v>
      </c>
      <c r="G66">
        <v>2.958196</v>
      </c>
      <c r="H66">
        <v>2.9531000000000001</v>
      </c>
      <c r="I66">
        <v>3.0175049999999999</v>
      </c>
      <c r="J66">
        <v>3.1132409999999999</v>
      </c>
      <c r="K66">
        <v>3.2157960000000001</v>
      </c>
      <c r="L66">
        <v>3.2973330000000001</v>
      </c>
      <c r="M66">
        <v>3.4760550000000001</v>
      </c>
      <c r="N66">
        <v>3.558694</v>
      </c>
      <c r="O66">
        <v>3.6761650000000001</v>
      </c>
      <c r="P66">
        <v>3.7768190000000001</v>
      </c>
      <c r="Q66">
        <v>3.8946559999999999</v>
      </c>
      <c r="R66">
        <v>3.9969579999999998</v>
      </c>
      <c r="S66">
        <v>4.0889699999999998</v>
      </c>
      <c r="T66">
        <v>4.1773920000000002</v>
      </c>
      <c r="U66">
        <v>4.2626309999999998</v>
      </c>
      <c r="V66">
        <v>4.3686220000000002</v>
      </c>
      <c r="W66">
        <v>4.4532150000000001</v>
      </c>
      <c r="X66">
        <v>4.5391009999999996</v>
      </c>
      <c r="Y66">
        <v>4.6564009999999998</v>
      </c>
      <c r="Z66">
        <v>4.7395899999999997</v>
      </c>
      <c r="AA66">
        <v>4.8704099999999997</v>
      </c>
      <c r="AB66">
        <v>4.9853040000000002</v>
      </c>
      <c r="AC66">
        <v>5.1187110000000002</v>
      </c>
      <c r="AD66">
        <v>5.2222609999999996</v>
      </c>
      <c r="AE66" s="29">
        <v>0.02</v>
      </c>
    </row>
    <row r="67" spans="1:31">
      <c r="A67" t="s">
        <v>407</v>
      </c>
      <c r="B67" t="s">
        <v>1603</v>
      </c>
      <c r="C67" t="s">
        <v>1602</v>
      </c>
      <c r="D67" t="s">
        <v>1578</v>
      </c>
      <c r="E67">
        <v>2.192939</v>
      </c>
      <c r="F67">
        <v>2.0095139999999998</v>
      </c>
      <c r="G67">
        <v>2.192685</v>
      </c>
      <c r="H67">
        <v>2.31426</v>
      </c>
      <c r="I67">
        <v>2.4241540000000001</v>
      </c>
      <c r="J67">
        <v>2.4520900000000001</v>
      </c>
      <c r="K67">
        <v>2.578954</v>
      </c>
      <c r="L67">
        <v>2.6605439999999998</v>
      </c>
      <c r="M67">
        <v>2.797094</v>
      </c>
      <c r="N67">
        <v>2.876627</v>
      </c>
      <c r="O67">
        <v>2.995352</v>
      </c>
      <c r="P67">
        <v>3.0850740000000001</v>
      </c>
      <c r="Q67">
        <v>3.204968</v>
      </c>
      <c r="R67">
        <v>3.3191410000000001</v>
      </c>
      <c r="S67">
        <v>3.407089</v>
      </c>
      <c r="T67">
        <v>3.4973559999999999</v>
      </c>
      <c r="U67">
        <v>3.607783</v>
      </c>
      <c r="V67">
        <v>3.7195369999999999</v>
      </c>
      <c r="W67">
        <v>3.831048</v>
      </c>
      <c r="X67">
        <v>3.9442370000000002</v>
      </c>
      <c r="Y67">
        <v>4.0901059999999996</v>
      </c>
      <c r="Z67">
        <v>4.225873</v>
      </c>
      <c r="AA67">
        <v>4.354374</v>
      </c>
      <c r="AB67">
        <v>4.5172970000000001</v>
      </c>
      <c r="AC67">
        <v>4.6741299999999999</v>
      </c>
      <c r="AD67">
        <v>4.7789669999999997</v>
      </c>
      <c r="AE67" s="29">
        <v>3.2000000000000001E-2</v>
      </c>
    </row>
    <row r="68" spans="1:31">
      <c r="A68" t="s">
        <v>1429</v>
      </c>
      <c r="B68" t="s">
        <v>1601</v>
      </c>
      <c r="C68" t="s">
        <v>1600</v>
      </c>
      <c r="D68" t="s">
        <v>1578</v>
      </c>
      <c r="E68">
        <v>3.6504949999999998</v>
      </c>
      <c r="F68">
        <v>3.4980280000000001</v>
      </c>
      <c r="G68">
        <v>3.6211039999999999</v>
      </c>
      <c r="H68">
        <v>3.7313480000000001</v>
      </c>
      <c r="I68">
        <v>3.823366</v>
      </c>
      <c r="J68">
        <v>3.9067940000000001</v>
      </c>
      <c r="K68">
        <v>3.978971</v>
      </c>
      <c r="L68">
        <v>4.0589230000000001</v>
      </c>
      <c r="M68">
        <v>4.3221569999999998</v>
      </c>
      <c r="N68">
        <v>4.4144100000000002</v>
      </c>
      <c r="O68">
        <v>4.5360149999999999</v>
      </c>
      <c r="P68">
        <v>4.6836130000000002</v>
      </c>
      <c r="Q68">
        <v>4.8312939999999998</v>
      </c>
      <c r="R68">
        <v>4.9686490000000001</v>
      </c>
      <c r="S68">
        <v>5.0960229999999997</v>
      </c>
      <c r="T68">
        <v>5.2091469999999997</v>
      </c>
      <c r="U68">
        <v>5.330495</v>
      </c>
      <c r="V68">
        <v>5.4639720000000001</v>
      </c>
      <c r="W68">
        <v>5.5957540000000003</v>
      </c>
      <c r="X68">
        <v>5.7242519999999999</v>
      </c>
      <c r="Y68">
        <v>5.8935360000000001</v>
      </c>
      <c r="Z68">
        <v>6.058243</v>
      </c>
      <c r="AA68">
        <v>6.1903589999999999</v>
      </c>
      <c r="AB68">
        <v>6.3974630000000001</v>
      </c>
      <c r="AC68">
        <v>6.5919780000000001</v>
      </c>
      <c r="AD68">
        <v>6.7164970000000004</v>
      </c>
      <c r="AE68" s="29">
        <v>2.5000000000000001E-2</v>
      </c>
    </row>
    <row r="69" spans="1:31">
      <c r="A69" t="s">
        <v>706</v>
      </c>
      <c r="B69" t="s">
        <v>1599</v>
      </c>
      <c r="C69" t="s">
        <v>1598</v>
      </c>
      <c r="D69" t="s">
        <v>1578</v>
      </c>
      <c r="E69">
        <v>1.721543</v>
      </c>
      <c r="F69">
        <v>1.3736360000000001</v>
      </c>
      <c r="G69">
        <v>1.566006</v>
      </c>
      <c r="H69">
        <v>1.6787890000000001</v>
      </c>
      <c r="I69">
        <v>1.7769219999999999</v>
      </c>
      <c r="J69">
        <v>1.8020449999999999</v>
      </c>
      <c r="K69">
        <v>1.9537679999999999</v>
      </c>
      <c r="L69">
        <v>1.9922169999999999</v>
      </c>
      <c r="M69">
        <v>2.0812279999999999</v>
      </c>
      <c r="N69">
        <v>2.1361430000000001</v>
      </c>
      <c r="O69">
        <v>2.211328</v>
      </c>
      <c r="P69">
        <v>2.281698</v>
      </c>
      <c r="Q69">
        <v>2.3383259999999999</v>
      </c>
      <c r="R69">
        <v>2.4125220000000001</v>
      </c>
      <c r="S69">
        <v>2.478675</v>
      </c>
      <c r="T69">
        <v>2.5704980000000002</v>
      </c>
      <c r="U69">
        <v>2.6705070000000002</v>
      </c>
      <c r="V69">
        <v>2.748545</v>
      </c>
      <c r="W69">
        <v>2.8251089999999999</v>
      </c>
      <c r="X69">
        <v>2.9028290000000001</v>
      </c>
      <c r="Y69">
        <v>2.9987710000000001</v>
      </c>
      <c r="Z69">
        <v>3.0828519999999999</v>
      </c>
      <c r="AA69">
        <v>3.1641689999999998</v>
      </c>
      <c r="AB69">
        <v>3.2904550000000001</v>
      </c>
      <c r="AC69">
        <v>3.3911289999999998</v>
      </c>
      <c r="AD69">
        <v>3.4722240000000002</v>
      </c>
      <c r="AE69" s="29">
        <v>2.8000000000000001E-2</v>
      </c>
    </row>
    <row r="70" spans="1:31">
      <c r="A70" t="s">
        <v>1246</v>
      </c>
    </row>
    <row r="71" spans="1:31">
      <c r="A71" t="s">
        <v>708</v>
      </c>
      <c r="B71" t="s">
        <v>1597</v>
      </c>
      <c r="C71" t="s">
        <v>1596</v>
      </c>
      <c r="D71" t="s">
        <v>1578</v>
      </c>
      <c r="E71">
        <v>3.6132840000000002</v>
      </c>
      <c r="F71">
        <v>3.3679610000000002</v>
      </c>
      <c r="G71">
        <v>3.408201</v>
      </c>
      <c r="H71">
        <v>3.3921649999999999</v>
      </c>
      <c r="I71">
        <v>3.370619</v>
      </c>
      <c r="J71">
        <v>3.2418149999999999</v>
      </c>
      <c r="K71">
        <v>3.1767500000000002</v>
      </c>
      <c r="L71">
        <v>3.2711920000000001</v>
      </c>
      <c r="M71">
        <v>3.4037760000000001</v>
      </c>
      <c r="N71">
        <v>3.4915940000000001</v>
      </c>
      <c r="O71">
        <v>3.6135259999999998</v>
      </c>
      <c r="P71">
        <v>3.7041900000000001</v>
      </c>
      <c r="Q71">
        <v>3.8311470000000001</v>
      </c>
      <c r="R71">
        <v>3.9451010000000002</v>
      </c>
      <c r="S71">
        <v>4.0382610000000003</v>
      </c>
      <c r="T71">
        <v>4.131081</v>
      </c>
      <c r="U71">
        <v>4.2343029999999997</v>
      </c>
      <c r="V71">
        <v>4.3386990000000001</v>
      </c>
      <c r="W71">
        <v>4.4495560000000003</v>
      </c>
      <c r="X71">
        <v>4.5484650000000002</v>
      </c>
      <c r="Y71">
        <v>4.6769309999999997</v>
      </c>
      <c r="Z71">
        <v>4.8164499999999997</v>
      </c>
      <c r="AA71">
        <v>4.9391119999999997</v>
      </c>
      <c r="AB71">
        <v>5.0994000000000002</v>
      </c>
      <c r="AC71">
        <v>5.2711620000000003</v>
      </c>
      <c r="AD71">
        <v>5.383553</v>
      </c>
      <c r="AE71" s="29">
        <v>1.6E-2</v>
      </c>
    </row>
    <row r="72" spans="1:31">
      <c r="A72" t="s">
        <v>706</v>
      </c>
      <c r="B72" t="s">
        <v>1595</v>
      </c>
      <c r="C72" t="s">
        <v>1594</v>
      </c>
      <c r="D72" t="s">
        <v>1578</v>
      </c>
      <c r="E72">
        <v>2.274553</v>
      </c>
      <c r="F72">
        <v>1.7522610000000001</v>
      </c>
      <c r="G72">
        <v>1.9671270000000001</v>
      </c>
      <c r="H72">
        <v>2.127815</v>
      </c>
      <c r="I72">
        <v>2.2402039999999999</v>
      </c>
      <c r="J72">
        <v>2.2706170000000001</v>
      </c>
      <c r="K72">
        <v>2.4699019999999998</v>
      </c>
      <c r="L72">
        <v>2.4985330000000001</v>
      </c>
      <c r="M72">
        <v>2.5934650000000001</v>
      </c>
      <c r="N72">
        <v>2.6652200000000001</v>
      </c>
      <c r="O72">
        <v>2.733168</v>
      </c>
      <c r="P72">
        <v>2.8075800000000002</v>
      </c>
      <c r="Q72">
        <v>2.866905</v>
      </c>
      <c r="R72">
        <v>2.942183</v>
      </c>
      <c r="S72">
        <v>3.020337</v>
      </c>
      <c r="T72">
        <v>3.1087189999999998</v>
      </c>
      <c r="U72">
        <v>3.1694789999999999</v>
      </c>
      <c r="V72">
        <v>3.1920229999999998</v>
      </c>
      <c r="W72">
        <v>3.173683</v>
      </c>
      <c r="X72">
        <v>3.1274980000000001</v>
      </c>
      <c r="Y72">
        <v>3.0502319999999998</v>
      </c>
      <c r="Z72">
        <v>3.1355940000000002</v>
      </c>
      <c r="AA72">
        <v>3.228456</v>
      </c>
      <c r="AB72">
        <v>3.3720889999999999</v>
      </c>
      <c r="AC72">
        <v>3.4876879999999999</v>
      </c>
      <c r="AD72">
        <v>3.576368</v>
      </c>
      <c r="AE72" s="29">
        <v>1.7999999999999999E-2</v>
      </c>
    </row>
    <row r="73" spans="1:31">
      <c r="A73" t="s">
        <v>1593</v>
      </c>
      <c r="B73" t="s">
        <v>1188</v>
      </c>
    </row>
    <row r="74" spans="1:31">
      <c r="A74" t="s">
        <v>1023</v>
      </c>
      <c r="B74" t="s">
        <v>1592</v>
      </c>
      <c r="C74" t="s">
        <v>1591</v>
      </c>
      <c r="D74" t="s">
        <v>1578</v>
      </c>
      <c r="E74">
        <v>2.0761560000000001</v>
      </c>
      <c r="F74">
        <v>2.0683159999999998</v>
      </c>
      <c r="G74">
        <v>1.9045049999999999</v>
      </c>
      <c r="H74">
        <v>1.9949079999999999</v>
      </c>
      <c r="I74">
        <v>2.0983839999999998</v>
      </c>
      <c r="J74">
        <v>2.2306159999999999</v>
      </c>
      <c r="K74">
        <v>2.400528</v>
      </c>
      <c r="L74">
        <v>2.5272809999999999</v>
      </c>
      <c r="M74">
        <v>2.6733899999999999</v>
      </c>
      <c r="N74">
        <v>2.791064</v>
      </c>
      <c r="O74">
        <v>2.9086280000000002</v>
      </c>
      <c r="P74">
        <v>3.0258690000000001</v>
      </c>
      <c r="Q74">
        <v>3.1487620000000001</v>
      </c>
      <c r="R74">
        <v>3.2738649999999998</v>
      </c>
      <c r="S74">
        <v>3.401151</v>
      </c>
      <c r="T74">
        <v>3.516038</v>
      </c>
      <c r="U74">
        <v>3.6189119999999999</v>
      </c>
      <c r="V74">
        <v>3.6918169999999999</v>
      </c>
      <c r="W74">
        <v>3.7382710000000001</v>
      </c>
      <c r="X74">
        <v>3.7773840000000001</v>
      </c>
      <c r="Y74">
        <v>3.8441380000000001</v>
      </c>
      <c r="Z74">
        <v>3.93275</v>
      </c>
      <c r="AA74">
        <v>4.0296250000000002</v>
      </c>
      <c r="AB74">
        <v>4.1331740000000003</v>
      </c>
      <c r="AC74">
        <v>4.2308139999999996</v>
      </c>
      <c r="AD74">
        <v>4.3238370000000002</v>
      </c>
      <c r="AE74" s="29">
        <v>0.03</v>
      </c>
    </row>
    <row r="75" spans="1:31">
      <c r="A75" t="s">
        <v>1051</v>
      </c>
      <c r="B75" t="s">
        <v>1590</v>
      </c>
      <c r="C75" t="s">
        <v>1589</v>
      </c>
      <c r="D75" t="s">
        <v>1578</v>
      </c>
      <c r="E75">
        <v>3.1845949999999998</v>
      </c>
      <c r="F75">
        <v>3.071021</v>
      </c>
      <c r="G75">
        <v>2.9689649999999999</v>
      </c>
      <c r="H75">
        <v>2.9655999999999998</v>
      </c>
      <c r="I75">
        <v>3.0287739999999999</v>
      </c>
      <c r="J75">
        <v>3.1211950000000002</v>
      </c>
      <c r="K75">
        <v>3.2189990000000002</v>
      </c>
      <c r="L75">
        <v>3.300716</v>
      </c>
      <c r="M75">
        <v>3.4796499999999999</v>
      </c>
      <c r="N75">
        <v>3.5624739999999999</v>
      </c>
      <c r="O75">
        <v>3.6801659999999998</v>
      </c>
      <c r="P75">
        <v>3.78105</v>
      </c>
      <c r="Q75">
        <v>3.8991530000000001</v>
      </c>
      <c r="R75">
        <v>4.001703</v>
      </c>
      <c r="S75">
        <v>4.0939709999999998</v>
      </c>
      <c r="T75">
        <v>4.1826299999999996</v>
      </c>
      <c r="U75">
        <v>4.2680860000000003</v>
      </c>
      <c r="V75">
        <v>4.3743119999999998</v>
      </c>
      <c r="W75">
        <v>4.4591820000000002</v>
      </c>
      <c r="X75">
        <v>4.545299</v>
      </c>
      <c r="Y75">
        <v>4.6628629999999998</v>
      </c>
      <c r="Z75">
        <v>4.746289</v>
      </c>
      <c r="AA75">
        <v>4.8773809999999997</v>
      </c>
      <c r="AB75">
        <v>4.9926190000000004</v>
      </c>
      <c r="AC75">
        <v>5.1263569999999996</v>
      </c>
      <c r="AD75">
        <v>5.2301979999999997</v>
      </c>
      <c r="AE75" s="29">
        <v>0.02</v>
      </c>
    </row>
    <row r="76" spans="1:31">
      <c r="A76" t="s">
        <v>407</v>
      </c>
      <c r="B76" t="s">
        <v>1588</v>
      </c>
      <c r="C76" t="s">
        <v>1587</v>
      </c>
      <c r="D76" t="s">
        <v>1578</v>
      </c>
      <c r="E76">
        <v>2.192939</v>
      </c>
      <c r="F76">
        <v>2.0095139999999998</v>
      </c>
      <c r="G76">
        <v>2.192685</v>
      </c>
      <c r="H76">
        <v>2.31426</v>
      </c>
      <c r="I76">
        <v>2.4241540000000001</v>
      </c>
      <c r="J76">
        <v>2.4520900000000001</v>
      </c>
      <c r="K76">
        <v>2.578954</v>
      </c>
      <c r="L76">
        <v>2.6605439999999998</v>
      </c>
      <c r="M76">
        <v>2.797094</v>
      </c>
      <c r="N76">
        <v>2.876627</v>
      </c>
      <c r="O76">
        <v>2.995352</v>
      </c>
      <c r="P76">
        <v>3.0850740000000001</v>
      </c>
      <c r="Q76">
        <v>3.204968</v>
      </c>
      <c r="R76">
        <v>3.3191410000000001</v>
      </c>
      <c r="S76">
        <v>3.407089</v>
      </c>
      <c r="T76">
        <v>3.4973559999999999</v>
      </c>
      <c r="U76">
        <v>3.607783</v>
      </c>
      <c r="V76">
        <v>3.7195369999999999</v>
      </c>
      <c r="W76">
        <v>3.831048</v>
      </c>
      <c r="X76">
        <v>3.9442370000000002</v>
      </c>
      <c r="Y76">
        <v>4.0901059999999996</v>
      </c>
      <c r="Z76">
        <v>4.225873</v>
      </c>
      <c r="AA76">
        <v>4.354374</v>
      </c>
      <c r="AB76">
        <v>4.5172970000000001</v>
      </c>
      <c r="AC76">
        <v>4.6741299999999999</v>
      </c>
      <c r="AD76">
        <v>4.7789669999999997</v>
      </c>
      <c r="AE76" s="29">
        <v>3.2000000000000001E-2</v>
      </c>
    </row>
    <row r="77" spans="1:31">
      <c r="A77" t="s">
        <v>708</v>
      </c>
      <c r="B77" t="s">
        <v>1586</v>
      </c>
      <c r="C77" t="s">
        <v>1585</v>
      </c>
      <c r="D77" t="s">
        <v>1578</v>
      </c>
      <c r="E77">
        <v>3.6414719999999998</v>
      </c>
      <c r="F77">
        <v>3.4673970000000001</v>
      </c>
      <c r="G77">
        <v>3.5905230000000001</v>
      </c>
      <c r="H77">
        <v>3.6671520000000002</v>
      </c>
      <c r="I77">
        <v>3.7301090000000001</v>
      </c>
      <c r="J77">
        <v>3.7666400000000002</v>
      </c>
      <c r="K77">
        <v>3.8272439999999999</v>
      </c>
      <c r="L77">
        <v>3.9188139999999998</v>
      </c>
      <c r="M77">
        <v>4.1485750000000001</v>
      </c>
      <c r="N77">
        <v>4.2394499999999997</v>
      </c>
      <c r="O77">
        <v>4.3722659999999998</v>
      </c>
      <c r="P77">
        <v>4.5061179999999998</v>
      </c>
      <c r="Q77">
        <v>4.6373879999999996</v>
      </c>
      <c r="R77">
        <v>4.7673040000000002</v>
      </c>
      <c r="S77">
        <v>4.8865109999999996</v>
      </c>
      <c r="T77">
        <v>5.0023200000000001</v>
      </c>
      <c r="U77">
        <v>5.1304639999999999</v>
      </c>
      <c r="V77">
        <v>5.2568159999999997</v>
      </c>
      <c r="W77">
        <v>5.3850870000000004</v>
      </c>
      <c r="X77">
        <v>5.5134359999999996</v>
      </c>
      <c r="Y77">
        <v>5.6736129999999996</v>
      </c>
      <c r="Z77">
        <v>5.8259949999999998</v>
      </c>
      <c r="AA77">
        <v>5.9723269999999999</v>
      </c>
      <c r="AB77">
        <v>6.1590949999999998</v>
      </c>
      <c r="AC77">
        <v>6.3397540000000001</v>
      </c>
      <c r="AD77">
        <v>6.4697430000000002</v>
      </c>
      <c r="AE77" s="29">
        <v>2.3E-2</v>
      </c>
    </row>
    <row r="78" spans="1:31">
      <c r="A78" t="s">
        <v>1584</v>
      </c>
      <c r="B78" t="s">
        <v>1583</v>
      </c>
      <c r="C78" t="s">
        <v>1582</v>
      </c>
      <c r="D78" t="s">
        <v>1581</v>
      </c>
      <c r="E78">
        <v>73.297272000000007</v>
      </c>
      <c r="F78">
        <v>58.257969000000003</v>
      </c>
      <c r="G78">
        <v>66.750832000000003</v>
      </c>
      <c r="H78">
        <v>71.860816999999997</v>
      </c>
      <c r="I78">
        <v>76.302536000000003</v>
      </c>
      <c r="J78">
        <v>77.587508999999997</v>
      </c>
      <c r="K78">
        <v>84.398514000000006</v>
      </c>
      <c r="L78">
        <v>85.934714999999997</v>
      </c>
      <c r="M78">
        <v>89.670578000000006</v>
      </c>
      <c r="N78">
        <v>91.938095000000004</v>
      </c>
      <c r="O78">
        <v>95.077797000000004</v>
      </c>
      <c r="P78">
        <v>98.019463000000002</v>
      </c>
      <c r="Q78">
        <v>100.370209</v>
      </c>
      <c r="R78">
        <v>103.46167</v>
      </c>
      <c r="S78">
        <v>106.255081</v>
      </c>
      <c r="T78">
        <v>110.080231</v>
      </c>
      <c r="U78">
        <v>114.11591300000001</v>
      </c>
      <c r="V78">
        <v>117.184799</v>
      </c>
      <c r="W78">
        <v>120.134865</v>
      </c>
      <c r="X78">
        <v>123.13848900000001</v>
      </c>
      <c r="Y78">
        <v>126.923965</v>
      </c>
      <c r="Z78">
        <v>130.47268700000001</v>
      </c>
      <c r="AA78">
        <v>133.91975400000001</v>
      </c>
      <c r="AB78">
        <v>139.27186599999999</v>
      </c>
      <c r="AC78">
        <v>143.53627</v>
      </c>
      <c r="AD78">
        <v>146.96539300000001</v>
      </c>
      <c r="AE78" s="29">
        <v>2.8000000000000001E-2</v>
      </c>
    </row>
    <row r="79" spans="1:31">
      <c r="A79" t="s">
        <v>559</v>
      </c>
      <c r="B79" t="s">
        <v>1580</v>
      </c>
      <c r="C79" t="s">
        <v>1579</v>
      </c>
      <c r="D79" t="s">
        <v>1578</v>
      </c>
      <c r="E79">
        <v>2.66147</v>
      </c>
      <c r="F79">
        <v>2.5332520000000001</v>
      </c>
      <c r="G79">
        <v>2.51911</v>
      </c>
      <c r="H79">
        <v>2.5531259999999998</v>
      </c>
      <c r="I79">
        <v>2.6228799999999999</v>
      </c>
      <c r="J79">
        <v>2.6853069999999999</v>
      </c>
      <c r="K79">
        <v>2.767258</v>
      </c>
      <c r="L79">
        <v>2.8395950000000001</v>
      </c>
      <c r="M79">
        <v>2.9868039999999998</v>
      </c>
      <c r="N79">
        <v>3.0564040000000001</v>
      </c>
      <c r="O79">
        <v>3.1480100000000002</v>
      </c>
      <c r="P79">
        <v>3.2325620000000002</v>
      </c>
      <c r="Q79">
        <v>3.3335789999999998</v>
      </c>
      <c r="R79">
        <v>3.419473</v>
      </c>
      <c r="S79">
        <v>3.4979809999999998</v>
      </c>
      <c r="T79">
        <v>3.573909</v>
      </c>
      <c r="U79">
        <v>3.6465290000000001</v>
      </c>
      <c r="V79">
        <v>3.7249300000000001</v>
      </c>
      <c r="W79">
        <v>3.7914599999999998</v>
      </c>
      <c r="X79">
        <v>3.8624619999999998</v>
      </c>
      <c r="Y79">
        <v>3.9614549999999999</v>
      </c>
      <c r="Z79">
        <v>4.0425620000000002</v>
      </c>
      <c r="AA79">
        <v>4.140409</v>
      </c>
      <c r="AB79">
        <v>4.2445339999999998</v>
      </c>
      <c r="AC79">
        <v>4.3543669999999999</v>
      </c>
      <c r="AD79">
        <v>4.4341739999999996</v>
      </c>
      <c r="AE79" s="29">
        <v>2.1000000000000001E-2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31130-0992-4D0D-BE5D-4325EFE0D8F1}">
  <dimension ref="A1:AG35"/>
  <sheetViews>
    <sheetView workbookViewId="0">
      <selection activeCell="F28" sqref="F28"/>
    </sheetView>
  </sheetViews>
  <sheetFormatPr defaultColWidth="9.140625" defaultRowHeight="15" customHeight="1"/>
  <cols>
    <col min="1" max="3" width="8.7109375"/>
  </cols>
  <sheetData>
    <row r="1" spans="1:33" ht="15" customHeight="1">
      <c r="A1" t="s">
        <v>949</v>
      </c>
    </row>
    <row r="2" spans="1:33" ht="15" customHeight="1">
      <c r="A2" t="s">
        <v>950</v>
      </c>
    </row>
    <row r="3" spans="1:33" ht="15" customHeight="1">
      <c r="A3" t="s">
        <v>951</v>
      </c>
    </row>
    <row r="4" spans="1:33" ht="15" customHeight="1">
      <c r="A4" t="s">
        <v>664</v>
      </c>
    </row>
    <row r="5" spans="1:33" ht="15" customHeight="1">
      <c r="B5" t="s">
        <v>952</v>
      </c>
      <c r="C5" t="s">
        <v>953</v>
      </c>
      <c r="D5" t="s">
        <v>954</v>
      </c>
      <c r="E5" s="28">
        <v>2023</v>
      </c>
      <c r="F5" s="28">
        <v>2024</v>
      </c>
      <c r="G5" s="28">
        <v>2025</v>
      </c>
      <c r="H5" s="28">
        <v>2026</v>
      </c>
      <c r="I5" s="28">
        <v>2027</v>
      </c>
      <c r="J5" s="28">
        <v>2028</v>
      </c>
      <c r="K5" s="28">
        <v>2029</v>
      </c>
      <c r="L5" s="28">
        <v>2030</v>
      </c>
      <c r="M5" s="28">
        <v>2031</v>
      </c>
      <c r="N5" s="28">
        <v>2032</v>
      </c>
      <c r="O5" s="28">
        <v>2033</v>
      </c>
      <c r="P5" s="28">
        <v>2034</v>
      </c>
      <c r="Q5" s="28">
        <v>2035</v>
      </c>
      <c r="R5" s="28">
        <v>2036</v>
      </c>
      <c r="S5" s="28">
        <v>2037</v>
      </c>
      <c r="T5" s="28">
        <v>2038</v>
      </c>
      <c r="U5" s="28">
        <v>2039</v>
      </c>
      <c r="V5" s="28">
        <v>2040</v>
      </c>
      <c r="W5" s="28">
        <v>2041</v>
      </c>
      <c r="X5" s="28">
        <v>2042</v>
      </c>
      <c r="Y5" s="28">
        <v>2043</v>
      </c>
      <c r="Z5" s="28">
        <v>2044</v>
      </c>
      <c r="AA5" s="28">
        <v>2045</v>
      </c>
      <c r="AB5" s="28">
        <v>2046</v>
      </c>
      <c r="AC5" s="28">
        <v>2047</v>
      </c>
      <c r="AD5" s="28">
        <v>2048</v>
      </c>
      <c r="AE5" s="28">
        <v>2049</v>
      </c>
      <c r="AF5" s="28">
        <v>2050</v>
      </c>
      <c r="AG5" s="28"/>
    </row>
    <row r="6" spans="1:33" ht="15" customHeight="1">
      <c r="A6" t="s">
        <v>405</v>
      </c>
    </row>
    <row r="7" spans="1:33" ht="15" customHeight="1">
      <c r="A7" t="s">
        <v>465</v>
      </c>
      <c r="B7" t="s">
        <v>955</v>
      </c>
      <c r="C7" t="s">
        <v>956</v>
      </c>
      <c r="D7" t="s">
        <v>957</v>
      </c>
      <c r="F7">
        <v>3.7518950000000002</v>
      </c>
      <c r="G7">
        <v>3.5192610000000002</v>
      </c>
      <c r="H7">
        <v>3.4392130000000001</v>
      </c>
      <c r="I7">
        <v>3.4373819999999999</v>
      </c>
      <c r="J7">
        <v>3.4773589999999999</v>
      </c>
      <c r="K7">
        <v>3.5351530000000002</v>
      </c>
      <c r="L7">
        <v>3.5753539999999999</v>
      </c>
      <c r="M7">
        <v>3.6174050000000002</v>
      </c>
      <c r="N7">
        <v>3.5779510000000001</v>
      </c>
      <c r="O7">
        <v>3.5974409999999999</v>
      </c>
      <c r="P7">
        <v>3.6528119999999999</v>
      </c>
      <c r="Q7">
        <v>3.7207750000000002</v>
      </c>
      <c r="R7">
        <v>3.7237179999999999</v>
      </c>
      <c r="S7">
        <v>3.7557839999999998</v>
      </c>
      <c r="T7">
        <v>3.7730260000000002</v>
      </c>
      <c r="U7">
        <v>3.7967460000000002</v>
      </c>
      <c r="V7">
        <v>3.819483</v>
      </c>
      <c r="W7">
        <v>3.8269639999999998</v>
      </c>
      <c r="X7">
        <v>3.812818</v>
      </c>
      <c r="Y7">
        <v>3.8409450000000001</v>
      </c>
      <c r="Z7">
        <v>3.8578380000000001</v>
      </c>
      <c r="AA7">
        <v>3.8844340000000002</v>
      </c>
      <c r="AB7">
        <v>3.949414</v>
      </c>
      <c r="AC7">
        <v>3.9452050000000001</v>
      </c>
      <c r="AD7">
        <v>3.9574889999999998</v>
      </c>
      <c r="AE7">
        <v>3.9916010000000002</v>
      </c>
      <c r="AF7">
        <v>4.0298689999999997</v>
      </c>
      <c r="AG7" s="29">
        <v>3.0000000000000001E-3</v>
      </c>
    </row>
    <row r="8" spans="1:33" ht="15" customHeight="1">
      <c r="A8" t="s">
        <v>466</v>
      </c>
      <c r="B8" t="s">
        <v>958</v>
      </c>
      <c r="C8" t="s">
        <v>959</v>
      </c>
      <c r="D8" t="s">
        <v>957</v>
      </c>
      <c r="F8">
        <v>0.24188799999999999</v>
      </c>
      <c r="G8">
        <v>0.237036</v>
      </c>
      <c r="H8">
        <v>0.23310500000000001</v>
      </c>
      <c r="I8">
        <v>0.229264</v>
      </c>
      <c r="J8">
        <v>0.22500600000000001</v>
      </c>
      <c r="K8">
        <v>0.22106999999999999</v>
      </c>
      <c r="L8">
        <v>0.21699599999999999</v>
      </c>
      <c r="M8">
        <v>0.212647</v>
      </c>
      <c r="N8">
        <v>0.20833199999999999</v>
      </c>
      <c r="O8">
        <v>0.20400799999999999</v>
      </c>
      <c r="P8">
        <v>0.199712</v>
      </c>
      <c r="Q8">
        <v>0.19561799999999999</v>
      </c>
      <c r="R8">
        <v>0.19181799999999999</v>
      </c>
      <c r="S8">
        <v>0.18809300000000001</v>
      </c>
      <c r="T8">
        <v>0.18446899999999999</v>
      </c>
      <c r="U8">
        <v>0.18092800000000001</v>
      </c>
      <c r="V8">
        <v>0.17738499999999999</v>
      </c>
      <c r="W8">
        <v>0.173842</v>
      </c>
      <c r="X8">
        <v>0.17030500000000001</v>
      </c>
      <c r="Y8">
        <v>0.16675599999999999</v>
      </c>
      <c r="Z8">
        <v>0.16322600000000001</v>
      </c>
      <c r="AA8">
        <v>0.15970200000000001</v>
      </c>
      <c r="AB8">
        <v>0.15623300000000001</v>
      </c>
      <c r="AC8">
        <v>0.15281600000000001</v>
      </c>
      <c r="AD8">
        <v>0.14943899999999999</v>
      </c>
      <c r="AE8">
        <v>0.14613200000000001</v>
      </c>
      <c r="AF8">
        <v>0.142872</v>
      </c>
      <c r="AG8" s="29">
        <v>-0.02</v>
      </c>
    </row>
    <row r="9" spans="1:33" ht="15" customHeight="1">
      <c r="A9" t="s">
        <v>467</v>
      </c>
      <c r="B9" t="s">
        <v>960</v>
      </c>
      <c r="C9" t="s">
        <v>961</v>
      </c>
      <c r="D9" t="s">
        <v>957</v>
      </c>
      <c r="F9">
        <v>0.330318</v>
      </c>
      <c r="G9">
        <v>0.33032800000000001</v>
      </c>
      <c r="H9">
        <v>0.33037100000000003</v>
      </c>
      <c r="I9">
        <v>0.330424</v>
      </c>
      <c r="J9">
        <v>0.33035799999999998</v>
      </c>
      <c r="K9">
        <v>0.33030999999999999</v>
      </c>
      <c r="L9">
        <v>0.33032</v>
      </c>
      <c r="M9">
        <v>0.33024900000000001</v>
      </c>
      <c r="N9">
        <v>0.33019900000000002</v>
      </c>
      <c r="O9">
        <v>0.33013700000000001</v>
      </c>
      <c r="P9">
        <v>0.33007300000000001</v>
      </c>
      <c r="Q9">
        <v>0.32998499999999997</v>
      </c>
      <c r="R9">
        <v>0.32988099999999998</v>
      </c>
      <c r="S9">
        <v>0.32977899999999999</v>
      </c>
      <c r="T9">
        <v>0.32965800000000001</v>
      </c>
      <c r="U9">
        <v>0.32956999999999997</v>
      </c>
      <c r="V9">
        <v>0.32944600000000002</v>
      </c>
      <c r="W9">
        <v>0.32934400000000003</v>
      </c>
      <c r="X9">
        <v>0.32925100000000002</v>
      </c>
      <c r="Y9">
        <v>0.32915299999999997</v>
      </c>
      <c r="Z9">
        <v>0.32905800000000002</v>
      </c>
      <c r="AA9">
        <v>0.32896799999999998</v>
      </c>
      <c r="AB9">
        <v>0.32887899999999998</v>
      </c>
      <c r="AC9">
        <v>0.32877099999999998</v>
      </c>
      <c r="AD9">
        <v>0.32867000000000002</v>
      </c>
      <c r="AE9">
        <v>0.32857399999999998</v>
      </c>
      <c r="AF9">
        <v>0.32847100000000001</v>
      </c>
      <c r="AG9" s="29">
        <v>0</v>
      </c>
    </row>
    <row r="10" spans="1:33" ht="15" customHeight="1">
      <c r="A10" t="s">
        <v>468</v>
      </c>
      <c r="B10" t="s">
        <v>962</v>
      </c>
      <c r="C10" t="s">
        <v>963</v>
      </c>
      <c r="D10" t="s">
        <v>957</v>
      </c>
      <c r="F10">
        <v>1.8231000000000001E-2</v>
      </c>
      <c r="G10">
        <v>1.8371999999999999E-2</v>
      </c>
      <c r="H10">
        <v>1.8411E-2</v>
      </c>
      <c r="I10">
        <v>1.8585000000000001E-2</v>
      </c>
      <c r="J10">
        <v>1.8984000000000001E-2</v>
      </c>
      <c r="K10">
        <v>1.9026999999999999E-2</v>
      </c>
      <c r="L10">
        <v>1.9088999999999998E-2</v>
      </c>
      <c r="M10">
        <v>1.9123999999999999E-2</v>
      </c>
      <c r="N10">
        <v>1.9237000000000001E-2</v>
      </c>
      <c r="O10">
        <v>1.9271E-2</v>
      </c>
      <c r="P10">
        <v>1.9154000000000001E-2</v>
      </c>
      <c r="Q10">
        <v>7.7413999999999997E-2</v>
      </c>
      <c r="R10">
        <v>8.8275999999999993E-2</v>
      </c>
      <c r="S10">
        <v>8.8661000000000004E-2</v>
      </c>
      <c r="T10">
        <v>8.8135000000000005E-2</v>
      </c>
      <c r="U10">
        <v>8.8394E-2</v>
      </c>
      <c r="V10">
        <v>8.8694999999999996E-2</v>
      </c>
      <c r="W10">
        <v>8.8904999999999998E-2</v>
      </c>
      <c r="X10">
        <v>8.9050000000000004E-2</v>
      </c>
      <c r="Y10">
        <v>8.9220999999999995E-2</v>
      </c>
      <c r="Z10">
        <v>8.9366000000000001E-2</v>
      </c>
      <c r="AA10">
        <v>8.9497999999999994E-2</v>
      </c>
      <c r="AB10">
        <v>8.9466000000000004E-2</v>
      </c>
      <c r="AC10">
        <v>8.9231000000000005E-2</v>
      </c>
      <c r="AD10">
        <v>8.9317999999999995E-2</v>
      </c>
      <c r="AE10">
        <v>9.9163000000000001E-2</v>
      </c>
      <c r="AF10">
        <v>9.9053000000000002E-2</v>
      </c>
      <c r="AG10" s="29">
        <v>6.7000000000000004E-2</v>
      </c>
    </row>
    <row r="11" spans="1:33" ht="15" customHeight="1">
      <c r="A11" t="s">
        <v>469</v>
      </c>
      <c r="B11" t="s">
        <v>964</v>
      </c>
      <c r="C11" t="s">
        <v>965</v>
      </c>
      <c r="D11" t="s">
        <v>957</v>
      </c>
      <c r="F11">
        <v>0.56420899999999996</v>
      </c>
      <c r="G11">
        <v>0.56422499999999998</v>
      </c>
      <c r="H11">
        <v>0.56459000000000004</v>
      </c>
      <c r="I11">
        <v>0.56503400000000004</v>
      </c>
      <c r="J11">
        <v>0.56518500000000005</v>
      </c>
      <c r="K11">
        <v>0.56540800000000002</v>
      </c>
      <c r="L11">
        <v>0.56571300000000002</v>
      </c>
      <c r="M11">
        <v>0.56589400000000001</v>
      </c>
      <c r="N11">
        <v>0.56638599999999995</v>
      </c>
      <c r="O11">
        <v>0.566577</v>
      </c>
      <c r="P11">
        <v>0.56679599999999997</v>
      </c>
      <c r="Q11">
        <v>0.56695300000000004</v>
      </c>
      <c r="R11">
        <v>0.56712799999999997</v>
      </c>
      <c r="S11">
        <v>0.56722899999999998</v>
      </c>
      <c r="T11">
        <v>0.56733599999999995</v>
      </c>
      <c r="U11">
        <v>0.56752400000000003</v>
      </c>
      <c r="V11">
        <v>0.56762800000000002</v>
      </c>
      <c r="W11">
        <v>0.56776899999999997</v>
      </c>
      <c r="X11">
        <v>0.56789900000000004</v>
      </c>
      <c r="Y11">
        <v>0.56799200000000005</v>
      </c>
      <c r="Z11">
        <v>0.56811299999999998</v>
      </c>
      <c r="AA11">
        <v>0.56825000000000003</v>
      </c>
      <c r="AB11">
        <v>0.56842400000000004</v>
      </c>
      <c r="AC11">
        <v>0.568523</v>
      </c>
      <c r="AD11">
        <v>0.56862900000000005</v>
      </c>
      <c r="AE11">
        <v>0.56877999999999995</v>
      </c>
      <c r="AF11">
        <v>0.56891499999999995</v>
      </c>
      <c r="AG11" s="29">
        <v>0</v>
      </c>
    </row>
    <row r="12" spans="1:33" ht="15" customHeight="1">
      <c r="A12" t="s">
        <v>470</v>
      </c>
      <c r="B12" t="s">
        <v>966</v>
      </c>
      <c r="C12" t="s">
        <v>967</v>
      </c>
      <c r="D12" t="s">
        <v>957</v>
      </c>
      <c r="F12">
        <v>2.5972490000000001</v>
      </c>
      <c r="G12">
        <v>2.3693</v>
      </c>
      <c r="H12">
        <v>2.2927369999999998</v>
      </c>
      <c r="I12">
        <v>2.2940749999999999</v>
      </c>
      <c r="J12">
        <v>2.3378269999999999</v>
      </c>
      <c r="K12">
        <v>2.3993380000000002</v>
      </c>
      <c r="L12">
        <v>2.443235</v>
      </c>
      <c r="M12">
        <v>2.4894910000000001</v>
      </c>
      <c r="N12">
        <v>2.4537960000000001</v>
      </c>
      <c r="O12">
        <v>2.4774479999999999</v>
      </c>
      <c r="P12">
        <v>2.537077</v>
      </c>
      <c r="Q12">
        <v>2.550805</v>
      </c>
      <c r="R12">
        <v>2.5466150000000001</v>
      </c>
      <c r="S12">
        <v>2.582023</v>
      </c>
      <c r="T12">
        <v>2.6034269999999999</v>
      </c>
      <c r="U12">
        <v>2.6303290000000001</v>
      </c>
      <c r="V12">
        <v>2.6563289999999999</v>
      </c>
      <c r="W12">
        <v>2.6671040000000001</v>
      </c>
      <c r="X12">
        <v>2.6563119999999998</v>
      </c>
      <c r="Y12">
        <v>2.687821</v>
      </c>
      <c r="Z12">
        <v>2.7080739999999999</v>
      </c>
      <c r="AA12">
        <v>2.7380170000000001</v>
      </c>
      <c r="AB12">
        <v>2.8064119999999999</v>
      </c>
      <c r="AC12">
        <v>2.8058649999999998</v>
      </c>
      <c r="AD12">
        <v>2.8214320000000002</v>
      </c>
      <c r="AE12">
        <v>2.8489520000000002</v>
      </c>
      <c r="AF12">
        <v>2.890558</v>
      </c>
      <c r="AG12" s="29">
        <v>4.0000000000000001E-3</v>
      </c>
    </row>
    <row r="13" spans="1:33" ht="15" customHeight="1">
      <c r="A13" t="s">
        <v>406</v>
      </c>
    </row>
    <row r="14" spans="1:33" ht="15" customHeight="1">
      <c r="A14" t="s">
        <v>465</v>
      </c>
      <c r="B14" t="s">
        <v>968</v>
      </c>
      <c r="C14" t="s">
        <v>969</v>
      </c>
      <c r="D14" t="s">
        <v>957</v>
      </c>
      <c r="F14">
        <v>3.4485039999999998</v>
      </c>
      <c r="G14">
        <v>3.260389</v>
      </c>
      <c r="H14">
        <v>3.0607660000000001</v>
      </c>
      <c r="I14">
        <v>3.0065870000000001</v>
      </c>
      <c r="J14">
        <v>2.9800430000000002</v>
      </c>
      <c r="K14">
        <v>2.9872329999999998</v>
      </c>
      <c r="L14">
        <v>2.986084</v>
      </c>
      <c r="M14">
        <v>3.015196</v>
      </c>
      <c r="N14">
        <v>2.9966569999999999</v>
      </c>
      <c r="O14">
        <v>3.0052880000000002</v>
      </c>
      <c r="P14">
        <v>3.080041</v>
      </c>
      <c r="Q14">
        <v>3.1249280000000002</v>
      </c>
      <c r="R14">
        <v>3.1555870000000001</v>
      </c>
      <c r="S14">
        <v>3.168758</v>
      </c>
      <c r="T14">
        <v>3.195484</v>
      </c>
      <c r="U14">
        <v>3.227087</v>
      </c>
      <c r="V14">
        <v>3.2290990000000002</v>
      </c>
      <c r="W14">
        <v>3.2259699999999998</v>
      </c>
      <c r="X14">
        <v>3.2075290000000001</v>
      </c>
      <c r="Y14">
        <v>3.2305269999999999</v>
      </c>
      <c r="Z14">
        <v>3.233768</v>
      </c>
      <c r="AA14">
        <v>3.2553830000000001</v>
      </c>
      <c r="AB14">
        <v>3.2715719999999999</v>
      </c>
      <c r="AC14">
        <v>3.2617229999999999</v>
      </c>
      <c r="AD14">
        <v>3.2730610000000002</v>
      </c>
      <c r="AE14">
        <v>3.2949039999999998</v>
      </c>
      <c r="AF14">
        <v>3.3768440000000002</v>
      </c>
      <c r="AG14" s="29">
        <v>-1E-3</v>
      </c>
    </row>
    <row r="15" spans="1:33" ht="15" customHeight="1">
      <c r="A15" t="s">
        <v>466</v>
      </c>
      <c r="B15" t="s">
        <v>970</v>
      </c>
      <c r="C15" t="s">
        <v>971</v>
      </c>
      <c r="D15" t="s">
        <v>957</v>
      </c>
      <c r="F15">
        <v>0.18390400000000001</v>
      </c>
      <c r="G15">
        <v>0.18027599999999999</v>
      </c>
      <c r="H15">
        <v>0.177227</v>
      </c>
      <c r="I15">
        <v>0.17424899999999999</v>
      </c>
      <c r="J15">
        <v>0.171015</v>
      </c>
      <c r="K15">
        <v>0.16798299999999999</v>
      </c>
      <c r="L15">
        <v>0.164851</v>
      </c>
      <c r="M15">
        <v>0.16153899999999999</v>
      </c>
      <c r="N15">
        <v>0.158222</v>
      </c>
      <c r="O15">
        <v>0.15490100000000001</v>
      </c>
      <c r="P15">
        <v>0.15163499999999999</v>
      </c>
      <c r="Q15">
        <v>0.14848900000000001</v>
      </c>
      <c r="R15">
        <v>0.14560500000000001</v>
      </c>
      <c r="S15">
        <v>0.14277999999999999</v>
      </c>
      <c r="T15">
        <v>0.14002999999999999</v>
      </c>
      <c r="U15">
        <v>0.13734399999999999</v>
      </c>
      <c r="V15">
        <v>0.134657</v>
      </c>
      <c r="W15">
        <v>0.131969</v>
      </c>
      <c r="X15">
        <v>0.12931300000000001</v>
      </c>
      <c r="Y15">
        <v>0.12662100000000001</v>
      </c>
      <c r="Z15">
        <v>0.12397</v>
      </c>
      <c r="AA15">
        <v>0.121319</v>
      </c>
      <c r="AB15">
        <v>0.118714</v>
      </c>
      <c r="AC15">
        <v>0.116145</v>
      </c>
      <c r="AD15">
        <v>0.113625</v>
      </c>
      <c r="AE15">
        <v>0.11115700000000001</v>
      </c>
      <c r="AF15">
        <v>0.10865900000000001</v>
      </c>
      <c r="AG15" s="29">
        <v>-0.02</v>
      </c>
    </row>
    <row r="16" spans="1:33" ht="15" customHeight="1">
      <c r="A16" t="s">
        <v>467</v>
      </c>
      <c r="B16" t="s">
        <v>972</v>
      </c>
      <c r="C16" t="s">
        <v>973</v>
      </c>
      <c r="D16" t="s">
        <v>957</v>
      </c>
      <c r="F16">
        <v>0.360709</v>
      </c>
      <c r="G16">
        <v>0.36039700000000002</v>
      </c>
      <c r="H16">
        <v>0.35893399999999998</v>
      </c>
      <c r="I16">
        <v>0.35758699999999999</v>
      </c>
      <c r="J16">
        <v>0.35644100000000001</v>
      </c>
      <c r="K16">
        <v>0.355796</v>
      </c>
      <c r="L16">
        <v>0.355263</v>
      </c>
      <c r="M16">
        <v>0.35484900000000003</v>
      </c>
      <c r="N16">
        <v>0.354215</v>
      </c>
      <c r="O16">
        <v>0.353684</v>
      </c>
      <c r="P16">
        <v>0.35389300000000001</v>
      </c>
      <c r="Q16">
        <v>0.35350599999999999</v>
      </c>
      <c r="R16">
        <v>0.35322399999999998</v>
      </c>
      <c r="S16">
        <v>0.352912</v>
      </c>
      <c r="T16">
        <v>0.35273900000000002</v>
      </c>
      <c r="U16">
        <v>0.35263499999999998</v>
      </c>
      <c r="V16">
        <v>0.35224699999999998</v>
      </c>
      <c r="W16">
        <v>0.35186899999999999</v>
      </c>
      <c r="X16">
        <v>0.35140700000000002</v>
      </c>
      <c r="Y16">
        <v>0.351165</v>
      </c>
      <c r="Z16">
        <v>0.35086299999999998</v>
      </c>
      <c r="AA16">
        <v>0.35085899999999998</v>
      </c>
      <c r="AB16">
        <v>0.35062199999999999</v>
      </c>
      <c r="AC16">
        <v>0.350244</v>
      </c>
      <c r="AD16">
        <v>0.35006799999999999</v>
      </c>
      <c r="AE16">
        <v>0.349912</v>
      </c>
      <c r="AF16">
        <v>0.35043000000000002</v>
      </c>
      <c r="AG16" s="29">
        <v>-1E-3</v>
      </c>
    </row>
    <row r="17" spans="1:33" ht="15" customHeight="1">
      <c r="A17" t="s">
        <v>468</v>
      </c>
      <c r="B17" t="s">
        <v>974</v>
      </c>
      <c r="C17" t="s">
        <v>975</v>
      </c>
      <c r="D17" t="s">
        <v>957</v>
      </c>
      <c r="F17">
        <v>1.4191E-2</v>
      </c>
      <c r="G17">
        <v>1.4179000000000001E-2</v>
      </c>
      <c r="H17">
        <v>1.3886000000000001E-2</v>
      </c>
      <c r="I17">
        <v>1.3603000000000001E-2</v>
      </c>
      <c r="J17">
        <v>1.3370999999999999E-2</v>
      </c>
      <c r="K17">
        <v>1.319E-2</v>
      </c>
      <c r="L17">
        <v>1.2999999999999999E-2</v>
      </c>
      <c r="M17">
        <v>1.2860999999999999E-2</v>
      </c>
      <c r="N17">
        <v>1.2737E-2</v>
      </c>
      <c r="O17">
        <v>1.2633E-2</v>
      </c>
      <c r="P17">
        <v>1.2544E-2</v>
      </c>
      <c r="Q17">
        <v>5.0326999999999997E-2</v>
      </c>
      <c r="R17">
        <v>5.6614999999999999E-2</v>
      </c>
      <c r="S17">
        <v>5.6210000000000003E-2</v>
      </c>
      <c r="T17">
        <v>5.5854000000000001E-2</v>
      </c>
      <c r="U17">
        <v>5.5537999999999997E-2</v>
      </c>
      <c r="V17">
        <v>5.5246000000000003E-2</v>
      </c>
      <c r="W17">
        <v>5.5001000000000001E-2</v>
      </c>
      <c r="X17">
        <v>5.4765000000000001E-2</v>
      </c>
      <c r="Y17">
        <v>5.4493E-2</v>
      </c>
      <c r="Z17">
        <v>5.4316000000000003E-2</v>
      </c>
      <c r="AA17">
        <v>5.4115999999999997E-2</v>
      </c>
      <c r="AB17">
        <v>5.3932000000000001E-2</v>
      </c>
      <c r="AC17">
        <v>5.3760000000000002E-2</v>
      </c>
      <c r="AD17">
        <v>5.3538000000000002E-2</v>
      </c>
      <c r="AE17">
        <v>5.9225E-2</v>
      </c>
      <c r="AF17">
        <v>5.9029999999999999E-2</v>
      </c>
      <c r="AG17" s="29">
        <v>5.6000000000000001E-2</v>
      </c>
    </row>
    <row r="18" spans="1:33" ht="15" customHeight="1">
      <c r="A18" t="s">
        <v>469</v>
      </c>
      <c r="B18" t="s">
        <v>976</v>
      </c>
      <c r="C18" t="s">
        <v>977</v>
      </c>
      <c r="D18" t="s">
        <v>957</v>
      </c>
      <c r="F18">
        <v>0.32740399999999997</v>
      </c>
      <c r="G18">
        <v>0.32733699999999999</v>
      </c>
      <c r="H18">
        <v>0.326511</v>
      </c>
      <c r="I18">
        <v>0.32568399999999997</v>
      </c>
      <c r="J18">
        <v>0.32490599999999997</v>
      </c>
      <c r="K18">
        <v>0.32424900000000001</v>
      </c>
      <c r="L18">
        <v>0.32359300000000002</v>
      </c>
      <c r="M18">
        <v>0.323042</v>
      </c>
      <c r="N18">
        <v>0.32252999999999998</v>
      </c>
      <c r="O18">
        <v>0.32206200000000001</v>
      </c>
      <c r="P18">
        <v>0.32163199999999997</v>
      </c>
      <c r="Q18">
        <v>0.32120500000000002</v>
      </c>
      <c r="R18">
        <v>0.320795</v>
      </c>
      <c r="S18">
        <v>0.32040000000000002</v>
      </c>
      <c r="T18">
        <v>0.32003999999999999</v>
      </c>
      <c r="U18">
        <v>0.31970500000000002</v>
      </c>
      <c r="V18">
        <v>0.31938499999999997</v>
      </c>
      <c r="W18">
        <v>0.31910300000000003</v>
      </c>
      <c r="X18">
        <v>0.31884000000000001</v>
      </c>
      <c r="Y18">
        <v>0.318471</v>
      </c>
      <c r="Z18">
        <v>0.31825599999999998</v>
      </c>
      <c r="AA18">
        <v>0.31803100000000001</v>
      </c>
      <c r="AB18">
        <v>0.31784099999999998</v>
      </c>
      <c r="AC18">
        <v>0.31763799999999998</v>
      </c>
      <c r="AD18">
        <v>0.317417</v>
      </c>
      <c r="AE18">
        <v>0.31718800000000003</v>
      </c>
      <c r="AF18">
        <v>0.31699100000000002</v>
      </c>
      <c r="AG18" s="29">
        <v>-1E-3</v>
      </c>
    </row>
    <row r="19" spans="1:33" ht="15" customHeight="1">
      <c r="A19" t="s">
        <v>470</v>
      </c>
      <c r="B19" t="s">
        <v>978</v>
      </c>
      <c r="C19" t="s">
        <v>979</v>
      </c>
      <c r="D19" t="s">
        <v>957</v>
      </c>
      <c r="F19">
        <v>2.5622959999999999</v>
      </c>
      <c r="G19">
        <v>2.3782000000000001</v>
      </c>
      <c r="H19">
        <v>2.1842090000000001</v>
      </c>
      <c r="I19">
        <v>2.1354639999999998</v>
      </c>
      <c r="J19">
        <v>2.1143100000000001</v>
      </c>
      <c r="K19">
        <v>2.1260140000000001</v>
      </c>
      <c r="L19">
        <v>2.129378</v>
      </c>
      <c r="M19">
        <v>2.1629049999999999</v>
      </c>
      <c r="N19">
        <v>2.1489530000000001</v>
      </c>
      <c r="O19">
        <v>2.162007</v>
      </c>
      <c r="P19">
        <v>2.2403369999999998</v>
      </c>
      <c r="Q19">
        <v>2.251401</v>
      </c>
      <c r="R19">
        <v>2.2793489999999998</v>
      </c>
      <c r="S19">
        <v>2.2964560000000001</v>
      </c>
      <c r="T19">
        <v>2.3268209999999998</v>
      </c>
      <c r="U19">
        <v>2.3618649999999999</v>
      </c>
      <c r="V19">
        <v>2.3675639999999998</v>
      </c>
      <c r="W19">
        <v>2.3680279999999998</v>
      </c>
      <c r="X19">
        <v>2.353205</v>
      </c>
      <c r="Y19">
        <v>2.3797760000000001</v>
      </c>
      <c r="Z19">
        <v>2.3863629999999998</v>
      </c>
      <c r="AA19">
        <v>2.411057</v>
      </c>
      <c r="AB19">
        <v>2.4304649999999999</v>
      </c>
      <c r="AC19">
        <v>2.4239359999999999</v>
      </c>
      <c r="AD19">
        <v>2.438412</v>
      </c>
      <c r="AE19">
        <v>2.4574210000000001</v>
      </c>
      <c r="AF19">
        <v>2.5417339999999999</v>
      </c>
      <c r="AG19" s="29">
        <v>0</v>
      </c>
    </row>
    <row r="20" spans="1:33" ht="15" customHeight="1">
      <c r="A20" t="s">
        <v>407</v>
      </c>
    </row>
    <row r="21" spans="1:33" ht="15" customHeight="1">
      <c r="A21" t="s">
        <v>465</v>
      </c>
      <c r="B21" t="s">
        <v>980</v>
      </c>
      <c r="C21" t="s">
        <v>981</v>
      </c>
      <c r="D21" t="s">
        <v>957</v>
      </c>
      <c r="F21">
        <v>2.3812549999999999</v>
      </c>
      <c r="G21">
        <v>2.2133259999999999</v>
      </c>
      <c r="H21">
        <v>2.1926860000000001</v>
      </c>
      <c r="I21">
        <v>2.2389399999999999</v>
      </c>
      <c r="J21">
        <v>2.3243360000000002</v>
      </c>
      <c r="K21">
        <v>2.4222419999999998</v>
      </c>
      <c r="L21">
        <v>2.5123600000000001</v>
      </c>
      <c r="M21">
        <v>2.5611700000000002</v>
      </c>
      <c r="N21">
        <v>2.5393400000000002</v>
      </c>
      <c r="O21">
        <v>2.5574270000000001</v>
      </c>
      <c r="P21">
        <v>2.6143700000000001</v>
      </c>
      <c r="Q21">
        <v>2.632895</v>
      </c>
      <c r="R21">
        <v>2.62805</v>
      </c>
      <c r="S21">
        <v>2.6618339999999998</v>
      </c>
      <c r="T21">
        <v>2.6845620000000001</v>
      </c>
      <c r="U21">
        <v>2.7119119999999999</v>
      </c>
      <c r="V21">
        <v>2.7342300000000002</v>
      </c>
      <c r="W21">
        <v>2.7462719999999998</v>
      </c>
      <c r="X21">
        <v>2.7442410000000002</v>
      </c>
      <c r="Y21">
        <v>2.7753549999999998</v>
      </c>
      <c r="Z21">
        <v>2.794943</v>
      </c>
      <c r="AA21">
        <v>2.8327599999999999</v>
      </c>
      <c r="AB21">
        <v>2.8816619999999999</v>
      </c>
      <c r="AC21">
        <v>2.8813789999999999</v>
      </c>
      <c r="AD21">
        <v>2.8960089999999998</v>
      </c>
      <c r="AE21">
        <v>2.9237829999999998</v>
      </c>
      <c r="AF21">
        <v>2.9602170000000001</v>
      </c>
      <c r="AG21" s="29">
        <v>8.0000000000000002E-3</v>
      </c>
    </row>
    <row r="22" spans="1:33" ht="15" customHeight="1">
      <c r="A22" t="s">
        <v>466</v>
      </c>
      <c r="B22" t="s">
        <v>982</v>
      </c>
      <c r="C22" t="s">
        <v>983</v>
      </c>
      <c r="D22" t="s">
        <v>957</v>
      </c>
      <c r="F22">
        <v>4.3200000000000002E-2</v>
      </c>
      <c r="G22">
        <v>4.2332000000000002E-2</v>
      </c>
      <c r="H22">
        <v>4.1626000000000003E-2</v>
      </c>
      <c r="I22">
        <v>4.0937000000000001E-2</v>
      </c>
      <c r="J22">
        <v>4.0178999999999999E-2</v>
      </c>
      <c r="K22">
        <v>3.9475999999999997E-2</v>
      </c>
      <c r="L22">
        <v>3.8748999999999999E-2</v>
      </c>
      <c r="M22">
        <v>3.7971999999999999E-2</v>
      </c>
      <c r="N22">
        <v>3.7200999999999998E-2</v>
      </c>
      <c r="O22">
        <v>3.6429000000000003E-2</v>
      </c>
      <c r="P22">
        <v>3.5661999999999999E-2</v>
      </c>
      <c r="Q22">
        <v>3.4930999999999997E-2</v>
      </c>
      <c r="R22">
        <v>3.4251999999999998E-2</v>
      </c>
      <c r="S22">
        <v>3.3588E-2</v>
      </c>
      <c r="T22">
        <v>3.2940999999999998E-2</v>
      </c>
      <c r="U22">
        <v>3.2308999999999997E-2</v>
      </c>
      <c r="V22">
        <v>3.1676000000000003E-2</v>
      </c>
      <c r="W22">
        <v>3.1043000000000001E-2</v>
      </c>
      <c r="X22">
        <v>3.0412000000000002E-2</v>
      </c>
      <c r="Y22">
        <v>2.9777999999999999E-2</v>
      </c>
      <c r="Z22">
        <v>2.9148E-2</v>
      </c>
      <c r="AA22">
        <v>2.8518000000000002E-2</v>
      </c>
      <c r="AB22">
        <v>2.7900000000000001E-2</v>
      </c>
      <c r="AC22">
        <v>2.7289999999999998E-2</v>
      </c>
      <c r="AD22">
        <v>2.6686999999999999E-2</v>
      </c>
      <c r="AE22">
        <v>2.6096000000000001E-2</v>
      </c>
      <c r="AF22">
        <v>2.5513999999999998E-2</v>
      </c>
      <c r="AG22" s="29">
        <v>-0.02</v>
      </c>
    </row>
    <row r="23" spans="1:33" ht="15" customHeight="1">
      <c r="A23" t="s">
        <v>467</v>
      </c>
      <c r="B23" t="s">
        <v>984</v>
      </c>
      <c r="C23" t="s">
        <v>985</v>
      </c>
      <c r="D23" t="s">
        <v>957</v>
      </c>
      <c r="F23">
        <v>4.9681999999999997E-2</v>
      </c>
      <c r="G23">
        <v>4.9681999999999997E-2</v>
      </c>
      <c r="H23">
        <v>4.9799999999999997E-2</v>
      </c>
      <c r="I23">
        <v>4.9909000000000002E-2</v>
      </c>
      <c r="J23">
        <v>4.9952999999999997E-2</v>
      </c>
      <c r="K23">
        <v>4.9991000000000001E-2</v>
      </c>
      <c r="L23">
        <v>5.0030999999999999E-2</v>
      </c>
      <c r="M23">
        <v>5.0068000000000001E-2</v>
      </c>
      <c r="N23">
        <v>5.0104000000000003E-2</v>
      </c>
      <c r="O23">
        <v>5.0140999999999998E-2</v>
      </c>
      <c r="P23">
        <v>5.0185E-2</v>
      </c>
      <c r="Q23">
        <v>5.0229999999999997E-2</v>
      </c>
      <c r="R23">
        <v>5.0272999999999998E-2</v>
      </c>
      <c r="S23">
        <v>5.0316E-2</v>
      </c>
      <c r="T23">
        <v>5.0352000000000001E-2</v>
      </c>
      <c r="U23">
        <v>5.0386E-2</v>
      </c>
      <c r="V23">
        <v>5.0423999999999997E-2</v>
      </c>
      <c r="W23">
        <v>5.0458000000000003E-2</v>
      </c>
      <c r="X23">
        <v>5.0497E-2</v>
      </c>
      <c r="Y23">
        <v>5.0539000000000001E-2</v>
      </c>
      <c r="Z23">
        <v>5.058E-2</v>
      </c>
      <c r="AA23">
        <v>5.0619999999999998E-2</v>
      </c>
      <c r="AB23">
        <v>5.0652999999999997E-2</v>
      </c>
      <c r="AC23">
        <v>5.0671000000000001E-2</v>
      </c>
      <c r="AD23">
        <v>5.0685000000000001E-2</v>
      </c>
      <c r="AE23">
        <v>5.0694999999999997E-2</v>
      </c>
      <c r="AF23">
        <v>5.0702999999999998E-2</v>
      </c>
      <c r="AG23" s="29">
        <v>1E-3</v>
      </c>
    </row>
    <row r="24" spans="1:33" ht="15" customHeight="1">
      <c r="A24" t="s">
        <v>468</v>
      </c>
      <c r="B24" t="s">
        <v>986</v>
      </c>
      <c r="C24" t="s">
        <v>987</v>
      </c>
      <c r="D24" t="s">
        <v>957</v>
      </c>
      <c r="F24">
        <v>2.3050000000000002E-3</v>
      </c>
      <c r="G24">
        <v>2.3050000000000002E-3</v>
      </c>
      <c r="H24">
        <v>2.32E-3</v>
      </c>
      <c r="I24">
        <v>2.3340000000000001E-3</v>
      </c>
      <c r="J24">
        <v>2.3340000000000001E-3</v>
      </c>
      <c r="K24">
        <v>2.3340000000000001E-3</v>
      </c>
      <c r="L24">
        <v>2.3349999999999998E-3</v>
      </c>
      <c r="M24">
        <v>2.3349999999999998E-3</v>
      </c>
      <c r="N24">
        <v>2.3349999999999998E-3</v>
      </c>
      <c r="O24">
        <v>2.336E-3</v>
      </c>
      <c r="P24">
        <v>2.336E-3</v>
      </c>
      <c r="Q24">
        <v>9.4420000000000007E-3</v>
      </c>
      <c r="R24">
        <v>1.0701E-2</v>
      </c>
      <c r="S24">
        <v>1.0704999999999999E-2</v>
      </c>
      <c r="T24">
        <v>1.0707E-2</v>
      </c>
      <c r="U24">
        <v>1.0710000000000001E-2</v>
      </c>
      <c r="V24">
        <v>1.0716E-2</v>
      </c>
      <c r="W24">
        <v>1.0721E-2</v>
      </c>
      <c r="X24">
        <v>1.0725999999999999E-2</v>
      </c>
      <c r="Y24">
        <v>1.0729000000000001E-2</v>
      </c>
      <c r="Z24">
        <v>1.0730999999999999E-2</v>
      </c>
      <c r="AA24">
        <v>1.0734E-2</v>
      </c>
      <c r="AB24">
        <v>1.0739E-2</v>
      </c>
      <c r="AC24">
        <v>1.0739E-2</v>
      </c>
      <c r="AD24">
        <v>1.0737E-2</v>
      </c>
      <c r="AE24">
        <v>1.1927999999999999E-2</v>
      </c>
      <c r="AF24">
        <v>1.1927E-2</v>
      </c>
      <c r="AG24" s="29">
        <v>6.5000000000000002E-2</v>
      </c>
    </row>
    <row r="25" spans="1:33" ht="15" customHeight="1">
      <c r="A25" t="s">
        <v>469</v>
      </c>
      <c r="B25" t="s">
        <v>988</v>
      </c>
      <c r="C25" t="s">
        <v>989</v>
      </c>
      <c r="D25" t="s">
        <v>957</v>
      </c>
      <c r="F25">
        <v>2.418E-2</v>
      </c>
      <c r="G25">
        <v>2.418E-2</v>
      </c>
      <c r="H25">
        <v>2.4133999999999999E-2</v>
      </c>
      <c r="I25">
        <v>2.4087000000000001E-2</v>
      </c>
      <c r="J25">
        <v>2.4080000000000001E-2</v>
      </c>
      <c r="K25">
        <v>2.4070999999999999E-2</v>
      </c>
      <c r="L25">
        <v>2.4060999999999999E-2</v>
      </c>
      <c r="M25">
        <v>2.4052E-2</v>
      </c>
      <c r="N25">
        <v>2.4043999999999999E-2</v>
      </c>
      <c r="O25">
        <v>2.4035999999999998E-2</v>
      </c>
      <c r="P25">
        <v>2.4027E-2</v>
      </c>
      <c r="Q25">
        <v>2.4018000000000001E-2</v>
      </c>
      <c r="R25">
        <v>2.4008999999999999E-2</v>
      </c>
      <c r="S25">
        <v>2.3997999999999998E-2</v>
      </c>
      <c r="T25">
        <v>2.3989E-2</v>
      </c>
      <c r="U25">
        <v>2.3980000000000001E-2</v>
      </c>
      <c r="V25">
        <v>2.3968E-2</v>
      </c>
      <c r="W25">
        <v>2.3956999999999999E-2</v>
      </c>
      <c r="X25">
        <v>2.3945999999999999E-2</v>
      </c>
      <c r="Y25">
        <v>2.3938000000000001E-2</v>
      </c>
      <c r="Z25">
        <v>2.393E-2</v>
      </c>
      <c r="AA25">
        <v>2.3921000000000001E-2</v>
      </c>
      <c r="AB25">
        <v>2.3910000000000001E-2</v>
      </c>
      <c r="AC25">
        <v>2.3899E-2</v>
      </c>
      <c r="AD25">
        <v>2.3892E-2</v>
      </c>
      <c r="AE25">
        <v>2.3885E-2</v>
      </c>
      <c r="AF25">
        <v>2.3879000000000001E-2</v>
      </c>
      <c r="AG25" s="29">
        <v>0</v>
      </c>
    </row>
    <row r="26" spans="1:33" ht="15" customHeight="1">
      <c r="A26" t="s">
        <v>470</v>
      </c>
      <c r="B26" t="s">
        <v>990</v>
      </c>
      <c r="C26" t="s">
        <v>991</v>
      </c>
      <c r="D26" t="s">
        <v>957</v>
      </c>
      <c r="F26">
        <v>2.2618870000000002</v>
      </c>
      <c r="G26">
        <v>2.0948259999999999</v>
      </c>
      <c r="H26">
        <v>2.0748060000000002</v>
      </c>
      <c r="I26">
        <v>2.1216740000000001</v>
      </c>
      <c r="J26">
        <v>2.2077909999999998</v>
      </c>
      <c r="K26">
        <v>2.3063699999999998</v>
      </c>
      <c r="L26">
        <v>2.3971840000000002</v>
      </c>
      <c r="M26">
        <v>2.446742</v>
      </c>
      <c r="N26">
        <v>2.4256549999999999</v>
      </c>
      <c r="O26">
        <v>2.4444849999999998</v>
      </c>
      <c r="P26">
        <v>2.5021589999999998</v>
      </c>
      <c r="Q26">
        <v>2.514275</v>
      </c>
      <c r="R26">
        <v>2.5088140000000001</v>
      </c>
      <c r="S26">
        <v>2.5432269999999999</v>
      </c>
      <c r="T26">
        <v>2.566573</v>
      </c>
      <c r="U26">
        <v>2.5945269999999998</v>
      </c>
      <c r="V26">
        <v>2.6174460000000002</v>
      </c>
      <c r="W26">
        <v>2.6300940000000002</v>
      </c>
      <c r="X26">
        <v>2.62866</v>
      </c>
      <c r="Y26">
        <v>2.6603720000000002</v>
      </c>
      <c r="Z26">
        <v>2.680555</v>
      </c>
      <c r="AA26">
        <v>2.718966</v>
      </c>
      <c r="AB26">
        <v>2.7684609999999998</v>
      </c>
      <c r="AC26">
        <v>2.76878</v>
      </c>
      <c r="AD26">
        <v>2.7840090000000002</v>
      </c>
      <c r="AE26">
        <v>2.8111790000000001</v>
      </c>
      <c r="AF26">
        <v>2.8481939999999999</v>
      </c>
      <c r="AG26" s="29">
        <v>8.9999999999999993E-3</v>
      </c>
    </row>
    <row r="27" spans="1:33" ht="15" customHeight="1">
      <c r="A27" t="s">
        <v>408</v>
      </c>
    </row>
    <row r="28" spans="1:33" ht="15" customHeight="1">
      <c r="A28" t="s">
        <v>465</v>
      </c>
      <c r="B28" t="s">
        <v>992</v>
      </c>
      <c r="C28" t="s">
        <v>993</v>
      </c>
      <c r="D28" t="s">
        <v>957</v>
      </c>
      <c r="F28">
        <v>3.5971540000000002</v>
      </c>
      <c r="G28">
        <v>3.3853939999999998</v>
      </c>
      <c r="H28">
        <v>3.3921860000000001</v>
      </c>
      <c r="I28">
        <v>3.4804059999999999</v>
      </c>
      <c r="J28">
        <v>3.603297</v>
      </c>
      <c r="K28">
        <v>3.7446079999999999</v>
      </c>
      <c r="L28">
        <v>3.8793850000000001</v>
      </c>
      <c r="M28">
        <v>3.919489</v>
      </c>
      <c r="N28">
        <v>3.8901680000000001</v>
      </c>
      <c r="O28">
        <v>3.9086620000000001</v>
      </c>
      <c r="P28">
        <v>3.9609839999999998</v>
      </c>
      <c r="Q28">
        <v>3.971285</v>
      </c>
      <c r="R28">
        <v>3.9603660000000001</v>
      </c>
      <c r="S28">
        <v>3.9903949999999999</v>
      </c>
      <c r="T28">
        <v>4.0107189999999999</v>
      </c>
      <c r="U28">
        <v>4.0359780000000001</v>
      </c>
      <c r="V28">
        <v>4.0572520000000001</v>
      </c>
      <c r="W28">
        <v>4.0657800000000002</v>
      </c>
      <c r="X28">
        <v>4.0566319999999996</v>
      </c>
      <c r="Y28">
        <v>4.0813800000000002</v>
      </c>
      <c r="Z28">
        <v>4.0955750000000002</v>
      </c>
      <c r="AA28">
        <v>4.1304410000000003</v>
      </c>
      <c r="AB28">
        <v>4.1772390000000001</v>
      </c>
      <c r="AC28">
        <v>4.1754749999999996</v>
      </c>
      <c r="AD28">
        <v>4.1873149999999999</v>
      </c>
      <c r="AE28">
        <v>4.2092320000000001</v>
      </c>
      <c r="AF28">
        <v>4.2450999999999999</v>
      </c>
      <c r="AG28" s="29">
        <v>6.0000000000000001E-3</v>
      </c>
    </row>
    <row r="29" spans="1:33" ht="15" customHeight="1">
      <c r="A29" t="s">
        <v>468</v>
      </c>
      <c r="B29" t="s">
        <v>994</v>
      </c>
      <c r="C29" t="s">
        <v>995</v>
      </c>
      <c r="D29" t="s">
        <v>957</v>
      </c>
      <c r="F29">
        <v>2.2000000000000001E-4</v>
      </c>
      <c r="G29">
        <v>2.02E-4</v>
      </c>
      <c r="H29">
        <v>2.02E-4</v>
      </c>
      <c r="I29">
        <v>2.03E-4</v>
      </c>
      <c r="J29">
        <v>2.04E-4</v>
      </c>
      <c r="K29">
        <v>2.05E-4</v>
      </c>
      <c r="L29">
        <v>2.0599999999999999E-4</v>
      </c>
      <c r="M29">
        <v>2.0699999999999999E-4</v>
      </c>
      <c r="N29">
        <v>2.0799999999999999E-4</v>
      </c>
      <c r="O29">
        <v>2.0799999999999999E-4</v>
      </c>
      <c r="P29">
        <v>2.0900000000000001E-4</v>
      </c>
      <c r="Q29">
        <v>8.4599999999999996E-4</v>
      </c>
      <c r="R29">
        <v>9.6000000000000002E-4</v>
      </c>
      <c r="S29">
        <v>9.6100000000000005E-4</v>
      </c>
      <c r="T29">
        <v>9.6299999999999999E-4</v>
      </c>
      <c r="U29">
        <v>9.6500000000000004E-4</v>
      </c>
      <c r="V29">
        <v>9.6599999999999995E-4</v>
      </c>
      <c r="W29">
        <v>9.68E-4</v>
      </c>
      <c r="X29">
        <v>9.6900000000000003E-4</v>
      </c>
      <c r="Y29">
        <v>9.7000000000000005E-4</v>
      </c>
      <c r="Z29">
        <v>9.7099999999999997E-4</v>
      </c>
      <c r="AA29">
        <v>9.7300000000000002E-4</v>
      </c>
      <c r="AB29">
        <v>9.7400000000000004E-4</v>
      </c>
      <c r="AC29">
        <v>9.7499999999999996E-4</v>
      </c>
      <c r="AD29">
        <v>9.77E-4</v>
      </c>
      <c r="AE29">
        <v>1.0870000000000001E-3</v>
      </c>
      <c r="AF29">
        <v>1.0889999999999999E-3</v>
      </c>
      <c r="AG29" s="29">
        <v>6.4000000000000001E-2</v>
      </c>
    </row>
    <row r="30" spans="1:33" ht="15" customHeight="1">
      <c r="A30" t="s">
        <v>469</v>
      </c>
      <c r="B30" t="s">
        <v>996</v>
      </c>
      <c r="C30" t="s">
        <v>997</v>
      </c>
      <c r="D30" t="s">
        <v>957</v>
      </c>
      <c r="F30">
        <v>1.2299</v>
      </c>
      <c r="G30">
        <v>1.2227209999999999</v>
      </c>
      <c r="H30">
        <v>1.222451</v>
      </c>
      <c r="I30">
        <v>1.222291</v>
      </c>
      <c r="J30">
        <v>1.222078</v>
      </c>
      <c r="K30">
        <v>1.222019</v>
      </c>
      <c r="L30">
        <v>1.2220089999999999</v>
      </c>
      <c r="M30">
        <v>1.222137</v>
      </c>
      <c r="N30">
        <v>1.2222379999999999</v>
      </c>
      <c r="O30">
        <v>1.2223489999999999</v>
      </c>
      <c r="P30">
        <v>1.2225159999999999</v>
      </c>
      <c r="Q30">
        <v>1.222707</v>
      </c>
      <c r="R30">
        <v>1.2228460000000001</v>
      </c>
      <c r="S30">
        <v>1.2229969999999999</v>
      </c>
      <c r="T30">
        <v>1.223158</v>
      </c>
      <c r="U30">
        <v>1.2233290000000001</v>
      </c>
      <c r="V30">
        <v>1.223503</v>
      </c>
      <c r="W30">
        <v>1.223678</v>
      </c>
      <c r="X30">
        <v>1.223822</v>
      </c>
      <c r="Y30">
        <v>1.224005</v>
      </c>
      <c r="Z30">
        <v>1.2241569999999999</v>
      </c>
      <c r="AA30">
        <v>1.224369</v>
      </c>
      <c r="AB30">
        <v>1.22454</v>
      </c>
      <c r="AC30">
        <v>1.224712</v>
      </c>
      <c r="AD30">
        <v>1.224899</v>
      </c>
      <c r="AE30">
        <v>1.2251099999999999</v>
      </c>
      <c r="AF30">
        <v>1.2253099999999999</v>
      </c>
      <c r="AG30" s="29">
        <v>0</v>
      </c>
    </row>
    <row r="31" spans="1:33" ht="15" customHeight="1">
      <c r="A31" t="s">
        <v>470</v>
      </c>
      <c r="B31" t="s">
        <v>998</v>
      </c>
      <c r="C31" t="s">
        <v>999</v>
      </c>
      <c r="D31" t="s">
        <v>957</v>
      </c>
      <c r="F31">
        <v>2.3670339999999999</v>
      </c>
      <c r="G31">
        <v>2.1624720000000002</v>
      </c>
      <c r="H31">
        <v>2.1695329999999999</v>
      </c>
      <c r="I31">
        <v>2.257911</v>
      </c>
      <c r="J31">
        <v>2.3810150000000001</v>
      </c>
      <c r="K31">
        <v>2.5223840000000002</v>
      </c>
      <c r="L31">
        <v>2.6571690000000001</v>
      </c>
      <c r="M31">
        <v>2.6971449999999999</v>
      </c>
      <c r="N31">
        <v>2.6677219999999999</v>
      </c>
      <c r="O31">
        <v>2.686105</v>
      </c>
      <c r="P31">
        <v>2.7382580000000001</v>
      </c>
      <c r="Q31">
        <v>2.7477320000000001</v>
      </c>
      <c r="R31">
        <v>2.7365590000000002</v>
      </c>
      <c r="S31">
        <v>2.7664360000000001</v>
      </c>
      <c r="T31">
        <v>2.786597</v>
      </c>
      <c r="U31">
        <v>2.8116840000000001</v>
      </c>
      <c r="V31">
        <v>2.8327840000000002</v>
      </c>
      <c r="W31">
        <v>2.8411339999999998</v>
      </c>
      <c r="X31">
        <v>2.8318409999999998</v>
      </c>
      <c r="Y31">
        <v>2.8564050000000001</v>
      </c>
      <c r="Z31">
        <v>2.870447</v>
      </c>
      <c r="AA31">
        <v>2.9051</v>
      </c>
      <c r="AB31">
        <v>2.9517250000000002</v>
      </c>
      <c r="AC31">
        <v>2.9497879999999999</v>
      </c>
      <c r="AD31">
        <v>2.9614389999999999</v>
      </c>
      <c r="AE31">
        <v>2.983034</v>
      </c>
      <c r="AF31">
        <v>3.0187010000000001</v>
      </c>
      <c r="AG31" s="29">
        <v>8.9999999999999993E-3</v>
      </c>
    </row>
    <row r="32" spans="1:33" ht="15" customHeight="1">
      <c r="A32" t="s">
        <v>409</v>
      </c>
      <c r="B32" t="s">
        <v>1000</v>
      </c>
      <c r="C32" t="s">
        <v>1001</v>
      </c>
      <c r="D32" t="s">
        <v>957</v>
      </c>
      <c r="F32">
        <v>1.9164049999999999</v>
      </c>
      <c r="G32">
        <v>1.7165999999999999</v>
      </c>
      <c r="H32">
        <v>1.950844</v>
      </c>
      <c r="I32">
        <v>1.920995</v>
      </c>
      <c r="J32">
        <v>1.917173</v>
      </c>
      <c r="K32">
        <v>1.9227030000000001</v>
      </c>
      <c r="L32">
        <v>1.9272149999999999</v>
      </c>
      <c r="M32">
        <v>1.9564269999999999</v>
      </c>
      <c r="N32">
        <v>1.947538</v>
      </c>
      <c r="O32">
        <v>1.9774369999999999</v>
      </c>
      <c r="P32">
        <v>2.027971</v>
      </c>
      <c r="Q32">
        <v>2.0411959999999998</v>
      </c>
      <c r="R32">
        <v>2.056054</v>
      </c>
      <c r="S32">
        <v>2.082538</v>
      </c>
      <c r="T32">
        <v>2.1020379999999999</v>
      </c>
      <c r="U32">
        <v>2.1312509999999998</v>
      </c>
      <c r="V32">
        <v>2.1437499999999998</v>
      </c>
      <c r="W32">
        <v>2.1552060000000002</v>
      </c>
      <c r="X32">
        <v>2.1500189999999999</v>
      </c>
      <c r="Y32">
        <v>2.1698909999999998</v>
      </c>
      <c r="Z32">
        <v>2.1870509999999999</v>
      </c>
      <c r="AA32">
        <v>2.2052809999999998</v>
      </c>
      <c r="AB32">
        <v>2.2738700000000001</v>
      </c>
      <c r="AC32">
        <v>2.269873</v>
      </c>
      <c r="AD32">
        <v>2.284389</v>
      </c>
      <c r="AE32">
        <v>2.3066110000000002</v>
      </c>
      <c r="AF32">
        <v>2.3446500000000001</v>
      </c>
      <c r="AG32" s="29">
        <v>8.0000000000000002E-3</v>
      </c>
    </row>
    <row r="33" spans="1:33" ht="15" customHeight="1">
      <c r="A33" t="s">
        <v>410</v>
      </c>
      <c r="B33" t="s">
        <v>1002</v>
      </c>
      <c r="C33" t="s">
        <v>1003</v>
      </c>
      <c r="D33" t="s">
        <v>957</v>
      </c>
      <c r="F33">
        <v>1.8216190000000001</v>
      </c>
      <c r="G33">
        <v>1.6125890000000001</v>
      </c>
      <c r="H33">
        <v>1.9049959999999999</v>
      </c>
      <c r="I33">
        <v>1.8718360000000001</v>
      </c>
      <c r="J33">
        <v>1.8762920000000001</v>
      </c>
      <c r="K33">
        <v>1.8912770000000001</v>
      </c>
      <c r="L33">
        <v>1.892666</v>
      </c>
      <c r="M33">
        <v>1.934552</v>
      </c>
      <c r="N33">
        <v>1.9027940000000001</v>
      </c>
      <c r="O33">
        <v>1.9258900000000001</v>
      </c>
      <c r="P33">
        <v>1.9811589999999999</v>
      </c>
      <c r="Q33">
        <v>1.993636</v>
      </c>
      <c r="R33">
        <v>2.0010330000000001</v>
      </c>
      <c r="S33">
        <v>2.036959</v>
      </c>
      <c r="T33">
        <v>2.059777</v>
      </c>
      <c r="U33">
        <v>2.0899830000000001</v>
      </c>
      <c r="V33">
        <v>2.1095269999999999</v>
      </c>
      <c r="W33">
        <v>2.1167859999999998</v>
      </c>
      <c r="X33">
        <v>2.1088589999999998</v>
      </c>
      <c r="Y33">
        <v>2.1263679999999998</v>
      </c>
      <c r="Z33">
        <v>2.1378840000000001</v>
      </c>
      <c r="AA33">
        <v>2.1572779999999998</v>
      </c>
      <c r="AB33">
        <v>2.2172079999999998</v>
      </c>
      <c r="AC33">
        <v>2.2195580000000001</v>
      </c>
      <c r="AD33">
        <v>2.2327880000000002</v>
      </c>
      <c r="AE33">
        <v>2.2597320000000001</v>
      </c>
      <c r="AF33">
        <v>2.289819</v>
      </c>
      <c r="AG33" s="29">
        <v>8.9999999999999993E-3</v>
      </c>
    </row>
    <row r="34" spans="1:33" ht="15" customHeight="1"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</row>
    <row r="35" spans="1:33" ht="15" customHeight="1"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</row>
  </sheetData>
  <mergeCells count="1">
    <mergeCell ref="C35:AG35"/>
  </mergeCells>
  <phoneticPr fontId="35" type="noConversion"/>
  <pageMargins left="0.75" right="0.75" top="1" bottom="1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3D15-EB14-4857-8702-2F736CC67C9E}">
  <sheetPr>
    <tabColor rgb="FFFFC000"/>
  </sheetPr>
  <dimension ref="A1:AE29"/>
  <sheetViews>
    <sheetView topLeftCell="A4" workbookViewId="0">
      <selection activeCell="E8" sqref="E8:E9"/>
    </sheetView>
  </sheetViews>
  <sheetFormatPr defaultRowHeight="15"/>
  <cols>
    <col min="1" max="1" width="35" customWidth="1"/>
    <col min="2" max="2" width="50.5703125" customWidth="1"/>
  </cols>
  <sheetData>
    <row r="1" spans="1:31">
      <c r="A1" t="s">
        <v>949</v>
      </c>
    </row>
    <row r="2" spans="1:31">
      <c r="A2" t="s">
        <v>1742</v>
      </c>
    </row>
    <row r="3" spans="1:31">
      <c r="A3" t="s">
        <v>1741</v>
      </c>
    </row>
    <row r="4" spans="1:31">
      <c r="A4" t="s">
        <v>664</v>
      </c>
    </row>
    <row r="5" spans="1:31">
      <c r="B5" t="s">
        <v>952</v>
      </c>
      <c r="C5" t="s">
        <v>953</v>
      </c>
      <c r="D5" t="s">
        <v>954</v>
      </c>
      <c r="E5">
        <v>2025</v>
      </c>
      <c r="F5">
        <v>2026</v>
      </c>
      <c r="G5">
        <v>2027</v>
      </c>
      <c r="H5">
        <v>2028</v>
      </c>
      <c r="I5">
        <v>2029</v>
      </c>
      <c r="J5">
        <v>2030</v>
      </c>
      <c r="K5">
        <v>2031</v>
      </c>
      <c r="L5">
        <v>2032</v>
      </c>
      <c r="M5">
        <v>2033</v>
      </c>
      <c r="N5">
        <v>2034</v>
      </c>
      <c r="O5">
        <v>2035</v>
      </c>
      <c r="P5">
        <v>2036</v>
      </c>
      <c r="Q5">
        <v>2037</v>
      </c>
      <c r="R5">
        <v>2038</v>
      </c>
      <c r="S5">
        <v>2039</v>
      </c>
      <c r="T5">
        <v>2040</v>
      </c>
      <c r="U5">
        <v>2041</v>
      </c>
      <c r="V5">
        <v>2042</v>
      </c>
      <c r="W5">
        <v>2043</v>
      </c>
      <c r="X5">
        <v>2044</v>
      </c>
      <c r="Y5">
        <v>2045</v>
      </c>
      <c r="Z5">
        <v>2046</v>
      </c>
      <c r="AA5">
        <v>2047</v>
      </c>
      <c r="AB5">
        <v>2048</v>
      </c>
      <c r="AC5">
        <v>2049</v>
      </c>
      <c r="AD5">
        <v>2050</v>
      </c>
      <c r="AE5" t="s">
        <v>1022</v>
      </c>
    </row>
    <row r="6" spans="1:31">
      <c r="A6" t="s">
        <v>405</v>
      </c>
    </row>
    <row r="7" spans="1:31">
      <c r="A7" t="s">
        <v>465</v>
      </c>
      <c r="B7" t="s">
        <v>1740</v>
      </c>
      <c r="C7" t="s">
        <v>1739</v>
      </c>
      <c r="D7" t="s">
        <v>1636</v>
      </c>
      <c r="E7">
        <v>3.6504949999999998</v>
      </c>
      <c r="F7">
        <v>3.404455</v>
      </c>
      <c r="G7">
        <v>3.4586079999999999</v>
      </c>
      <c r="H7">
        <v>3.4912589999999999</v>
      </c>
      <c r="I7">
        <v>3.505287</v>
      </c>
      <c r="J7">
        <v>3.5086819999999999</v>
      </c>
      <c r="K7">
        <v>3.5001519999999999</v>
      </c>
      <c r="L7">
        <v>3.498405</v>
      </c>
      <c r="M7">
        <v>3.6473149999999999</v>
      </c>
      <c r="N7">
        <v>3.6490529999999999</v>
      </c>
      <c r="O7">
        <v>3.6720709999999999</v>
      </c>
      <c r="P7">
        <v>3.7151190000000001</v>
      </c>
      <c r="Q7">
        <v>3.7585799999999998</v>
      </c>
      <c r="R7">
        <v>3.7909989999999998</v>
      </c>
      <c r="S7">
        <v>3.8141470000000002</v>
      </c>
      <c r="T7">
        <v>3.8242080000000001</v>
      </c>
      <c r="U7">
        <v>3.839655</v>
      </c>
      <c r="V7">
        <v>3.863102</v>
      </c>
      <c r="W7">
        <v>3.8841890000000001</v>
      </c>
      <c r="X7">
        <v>3.901948</v>
      </c>
      <c r="Y7">
        <v>3.9457789999999999</v>
      </c>
      <c r="Z7">
        <v>3.9838939999999998</v>
      </c>
      <c r="AA7">
        <v>3.998176</v>
      </c>
      <c r="AB7">
        <v>4.0576699999999999</v>
      </c>
      <c r="AC7">
        <v>4.1064819999999997</v>
      </c>
      <c r="AD7">
        <v>4.1105200000000002</v>
      </c>
      <c r="AE7" s="29">
        <v>5.0000000000000001E-3</v>
      </c>
    </row>
    <row r="8" spans="1:31">
      <c r="A8" t="s">
        <v>466</v>
      </c>
      <c r="B8" t="s">
        <v>1738</v>
      </c>
      <c r="C8" t="s">
        <v>1737</v>
      </c>
      <c r="D8" t="s">
        <v>1636</v>
      </c>
      <c r="E8">
        <v>0.24186099999999999</v>
      </c>
      <c r="F8">
        <v>0.23544300000000001</v>
      </c>
      <c r="G8">
        <v>0.23107800000000001</v>
      </c>
      <c r="H8">
        <v>0.22636100000000001</v>
      </c>
      <c r="I8">
        <v>0.221801</v>
      </c>
      <c r="J8">
        <v>0.21726599999999999</v>
      </c>
      <c r="K8">
        <v>0.212811</v>
      </c>
      <c r="L8">
        <v>0.20851700000000001</v>
      </c>
      <c r="M8">
        <v>0.204152</v>
      </c>
      <c r="N8">
        <v>0.19997599999999999</v>
      </c>
      <c r="O8">
        <v>0.19584499999999999</v>
      </c>
      <c r="P8">
        <v>0.19189400000000001</v>
      </c>
      <c r="Q8">
        <v>0.18820400000000001</v>
      </c>
      <c r="R8">
        <v>0.18457899999999999</v>
      </c>
      <c r="S8">
        <v>0.181063</v>
      </c>
      <c r="T8">
        <v>0.177597</v>
      </c>
      <c r="U8">
        <v>0.17425599999999999</v>
      </c>
      <c r="V8">
        <v>0.17103699999999999</v>
      </c>
      <c r="W8">
        <v>0.16792199999999999</v>
      </c>
      <c r="X8">
        <v>0.16490099999999999</v>
      </c>
      <c r="Y8">
        <v>0.161966</v>
      </c>
      <c r="Z8">
        <v>0.159085</v>
      </c>
      <c r="AA8">
        <v>0.156248</v>
      </c>
      <c r="AB8">
        <v>0.15343899999999999</v>
      </c>
      <c r="AC8">
        <v>0.150702</v>
      </c>
      <c r="AD8">
        <v>0.14805299999999999</v>
      </c>
      <c r="AE8" s="29">
        <v>-1.9E-2</v>
      </c>
    </row>
    <row r="9" spans="1:31">
      <c r="A9" t="s">
        <v>467</v>
      </c>
      <c r="B9" t="s">
        <v>1736</v>
      </c>
      <c r="C9" t="s">
        <v>1735</v>
      </c>
      <c r="D9" t="s">
        <v>1636</v>
      </c>
      <c r="E9">
        <v>0.40238299999999999</v>
      </c>
      <c r="F9">
        <v>0.402472</v>
      </c>
      <c r="G9">
        <v>0.402389</v>
      </c>
      <c r="H9">
        <v>0.402391</v>
      </c>
      <c r="I9">
        <v>0.40241199999999999</v>
      </c>
      <c r="J9">
        <v>0.40238600000000002</v>
      </c>
      <c r="K9">
        <v>0.40248800000000001</v>
      </c>
      <c r="L9">
        <v>0.402447</v>
      </c>
      <c r="M9">
        <v>0.402447</v>
      </c>
      <c r="N9">
        <v>0.40246100000000001</v>
      </c>
      <c r="O9">
        <v>0.40245399999999998</v>
      </c>
      <c r="P9">
        <v>0.40246599999999999</v>
      </c>
      <c r="Q9">
        <v>0.40247100000000002</v>
      </c>
      <c r="R9">
        <v>0.40250799999999998</v>
      </c>
      <c r="S9">
        <v>0.40252500000000002</v>
      </c>
      <c r="T9">
        <v>0.40251500000000001</v>
      </c>
      <c r="U9">
        <v>0.40248400000000001</v>
      </c>
      <c r="V9">
        <v>0.40249800000000002</v>
      </c>
      <c r="W9">
        <v>0.40254299999999998</v>
      </c>
      <c r="X9">
        <v>0.40256999999999998</v>
      </c>
      <c r="Y9">
        <v>0.40262799999999999</v>
      </c>
      <c r="Z9">
        <v>0.40266000000000002</v>
      </c>
      <c r="AA9">
        <v>0.40267999999999998</v>
      </c>
      <c r="AB9">
        <v>0.40273900000000001</v>
      </c>
      <c r="AC9">
        <v>0.40285799999999999</v>
      </c>
      <c r="AD9">
        <v>0.40294200000000002</v>
      </c>
      <c r="AE9" s="29">
        <v>0</v>
      </c>
    </row>
    <row r="10" spans="1:31">
      <c r="A10" t="s">
        <v>469</v>
      </c>
      <c r="B10" t="s">
        <v>1734</v>
      </c>
      <c r="C10" t="s">
        <v>1733</v>
      </c>
      <c r="D10" t="s">
        <v>1636</v>
      </c>
      <c r="E10">
        <v>0.59042899999999998</v>
      </c>
      <c r="F10">
        <v>0.59055899999999995</v>
      </c>
      <c r="G10">
        <v>0.59057599999999999</v>
      </c>
      <c r="H10">
        <v>0.59071799999999997</v>
      </c>
      <c r="I10">
        <v>0.59085100000000002</v>
      </c>
      <c r="J10">
        <v>0.59087999999999996</v>
      </c>
      <c r="K10">
        <v>0.59117200000000003</v>
      </c>
      <c r="L10">
        <v>0.591283</v>
      </c>
      <c r="M10">
        <v>0.59143699999999999</v>
      </c>
      <c r="N10">
        <v>0.591611</v>
      </c>
      <c r="O10">
        <v>0.591727</v>
      </c>
      <c r="P10">
        <v>0.59184199999999998</v>
      </c>
      <c r="Q10">
        <v>0.59191800000000006</v>
      </c>
      <c r="R10">
        <v>0.59205099999999999</v>
      </c>
      <c r="S10">
        <v>0.59216500000000005</v>
      </c>
      <c r="T10">
        <v>0.59228099999999995</v>
      </c>
      <c r="U10">
        <v>0.59236299999999997</v>
      </c>
      <c r="V10">
        <v>0.59247399999999995</v>
      </c>
      <c r="W10">
        <v>0.59261299999999995</v>
      </c>
      <c r="X10">
        <v>0.59272199999999997</v>
      </c>
      <c r="Y10">
        <v>0.592885</v>
      </c>
      <c r="Z10">
        <v>0.59302299999999997</v>
      </c>
      <c r="AA10">
        <v>0.59315300000000004</v>
      </c>
      <c r="AB10">
        <v>0.59331100000000003</v>
      </c>
      <c r="AC10">
        <v>0.59354200000000001</v>
      </c>
      <c r="AD10">
        <v>0.59374300000000002</v>
      </c>
      <c r="AE10" s="29">
        <v>0</v>
      </c>
    </row>
    <row r="11" spans="1:31">
      <c r="A11" t="s">
        <v>470</v>
      </c>
      <c r="B11" t="s">
        <v>1732</v>
      </c>
      <c r="C11" t="s">
        <v>1731</v>
      </c>
      <c r="D11" t="s">
        <v>1636</v>
      </c>
      <c r="E11">
        <v>2.3939089999999998</v>
      </c>
      <c r="F11">
        <v>2.154134</v>
      </c>
      <c r="G11">
        <v>2.2127889999999999</v>
      </c>
      <c r="H11">
        <v>2.2500300000000002</v>
      </c>
      <c r="I11">
        <v>2.268443</v>
      </c>
      <c r="J11">
        <v>2.276186</v>
      </c>
      <c r="K11">
        <v>2.271687</v>
      </c>
      <c r="L11">
        <v>2.2741660000000001</v>
      </c>
      <c r="M11">
        <v>2.3486189999999998</v>
      </c>
      <c r="N11">
        <v>2.3541780000000001</v>
      </c>
      <c r="O11">
        <v>2.3811200000000001</v>
      </c>
      <c r="P11">
        <v>2.4279160000000002</v>
      </c>
      <c r="Q11">
        <v>2.463822</v>
      </c>
      <c r="R11">
        <v>2.4995590000000001</v>
      </c>
      <c r="S11">
        <v>2.526017</v>
      </c>
      <c r="T11">
        <v>2.5394109999999999</v>
      </c>
      <c r="U11">
        <v>2.5580940000000001</v>
      </c>
      <c r="V11">
        <v>2.5847349999999998</v>
      </c>
      <c r="W11">
        <v>2.6086999999999998</v>
      </c>
      <c r="X11">
        <v>2.629238</v>
      </c>
      <c r="Y11">
        <v>2.6755710000000001</v>
      </c>
      <c r="Z11">
        <v>2.7162320000000002</v>
      </c>
      <c r="AA11">
        <v>2.7330169999999998</v>
      </c>
      <c r="AB11">
        <v>2.7950759999999999</v>
      </c>
      <c r="AC11">
        <v>2.8465189999999998</v>
      </c>
      <c r="AD11">
        <v>2.852697</v>
      </c>
      <c r="AE11" s="29">
        <v>7.0000000000000001E-3</v>
      </c>
    </row>
    <row r="12" spans="1:31">
      <c r="A12" t="s">
        <v>406</v>
      </c>
    </row>
    <row r="13" spans="1:31">
      <c r="A13" t="s">
        <v>465</v>
      </c>
      <c r="B13" t="s">
        <v>1730</v>
      </c>
      <c r="C13" t="s">
        <v>1729</v>
      </c>
      <c r="D13" t="s">
        <v>1636</v>
      </c>
      <c r="E13">
        <v>3.1845949999999998</v>
      </c>
      <c r="F13">
        <v>2.9888699999999999</v>
      </c>
      <c r="G13">
        <v>2.835734</v>
      </c>
      <c r="H13">
        <v>2.7747820000000001</v>
      </c>
      <c r="I13">
        <v>2.776799</v>
      </c>
      <c r="J13">
        <v>2.8031380000000001</v>
      </c>
      <c r="K13">
        <v>2.8316330000000001</v>
      </c>
      <c r="L13">
        <v>2.844903</v>
      </c>
      <c r="M13">
        <v>2.936353</v>
      </c>
      <c r="N13">
        <v>2.944823</v>
      </c>
      <c r="O13">
        <v>2.9792290000000001</v>
      </c>
      <c r="P13">
        <v>2.9991910000000002</v>
      </c>
      <c r="Q13">
        <v>3.033407</v>
      </c>
      <c r="R13">
        <v>3.0532349999999999</v>
      </c>
      <c r="S13">
        <v>3.0641560000000001</v>
      </c>
      <c r="T13">
        <v>3.0706069999999999</v>
      </c>
      <c r="U13">
        <v>3.0743819999999999</v>
      </c>
      <c r="V13">
        <v>3.0926979999999999</v>
      </c>
      <c r="W13">
        <v>3.095259</v>
      </c>
      <c r="X13">
        <v>3.098312</v>
      </c>
      <c r="Y13">
        <v>3.1218309999999998</v>
      </c>
      <c r="Z13">
        <v>3.1211549999999999</v>
      </c>
      <c r="AA13">
        <v>3.1501619999999999</v>
      </c>
      <c r="AB13">
        <v>3.1666300000000001</v>
      </c>
      <c r="AC13">
        <v>3.1934710000000002</v>
      </c>
      <c r="AD13">
        <v>3.2008999999999999</v>
      </c>
      <c r="AE13" s="29">
        <v>0</v>
      </c>
    </row>
    <row r="14" spans="1:31">
      <c r="A14" t="s">
        <v>466</v>
      </c>
      <c r="B14" t="s">
        <v>1728</v>
      </c>
      <c r="C14" t="s">
        <v>1727</v>
      </c>
      <c r="D14" t="s">
        <v>1636</v>
      </c>
      <c r="E14">
        <v>0.18396999999999999</v>
      </c>
      <c r="F14">
        <v>0.179007</v>
      </c>
      <c r="G14">
        <v>0.17563100000000001</v>
      </c>
      <c r="H14">
        <v>0.172045</v>
      </c>
      <c r="I14">
        <v>0.16853899999999999</v>
      </c>
      <c r="J14">
        <v>0.16506000000000001</v>
      </c>
      <c r="K14">
        <v>0.161666</v>
      </c>
      <c r="L14">
        <v>0.15836500000000001</v>
      </c>
      <c r="M14">
        <v>0.15501400000000001</v>
      </c>
      <c r="N14">
        <v>0.151841</v>
      </c>
      <c r="O14">
        <v>0.14866699999999999</v>
      </c>
      <c r="P14">
        <v>0.14566999999999999</v>
      </c>
      <c r="Q14">
        <v>0.142869</v>
      </c>
      <c r="R14">
        <v>0.14011799999999999</v>
      </c>
      <c r="S14">
        <v>0.13745099999999999</v>
      </c>
      <c r="T14">
        <v>0.134822</v>
      </c>
      <c r="U14">
        <v>0.13228799999999999</v>
      </c>
      <c r="V14">
        <v>0.12987299999999999</v>
      </c>
      <c r="W14">
        <v>0.12750900000000001</v>
      </c>
      <c r="X14">
        <v>0.125245</v>
      </c>
      <c r="Y14">
        <v>0.123041</v>
      </c>
      <c r="Z14">
        <v>0.120879</v>
      </c>
      <c r="AA14">
        <v>0.11874999999999999</v>
      </c>
      <c r="AB14">
        <v>0.116665</v>
      </c>
      <c r="AC14">
        <v>0.114632</v>
      </c>
      <c r="AD14">
        <v>0.112598</v>
      </c>
      <c r="AE14" s="29">
        <v>-1.9E-2</v>
      </c>
    </row>
    <row r="15" spans="1:31">
      <c r="A15" t="s">
        <v>467</v>
      </c>
      <c r="B15" t="s">
        <v>1726</v>
      </c>
      <c r="C15" t="s">
        <v>1725</v>
      </c>
      <c r="D15" t="s">
        <v>1636</v>
      </c>
      <c r="E15">
        <v>0.40970899999999999</v>
      </c>
      <c r="F15">
        <v>0.40762199999999998</v>
      </c>
      <c r="G15">
        <v>0.40482499999999999</v>
      </c>
      <c r="H15">
        <v>0.40312999999999999</v>
      </c>
      <c r="I15">
        <v>0.402254</v>
      </c>
      <c r="J15">
        <v>0.40160699999999999</v>
      </c>
      <c r="K15">
        <v>0.40131499999999998</v>
      </c>
      <c r="L15">
        <v>0.40089599999999997</v>
      </c>
      <c r="M15">
        <v>0.400704</v>
      </c>
      <c r="N15">
        <v>0.40011400000000003</v>
      </c>
      <c r="O15">
        <v>0.39982899999999999</v>
      </c>
      <c r="P15">
        <v>0.39920600000000001</v>
      </c>
      <c r="Q15">
        <v>0.39868399999999998</v>
      </c>
      <c r="R15">
        <v>0.398202</v>
      </c>
      <c r="S15">
        <v>0.39757399999999998</v>
      </c>
      <c r="T15">
        <v>0.39698</v>
      </c>
      <c r="U15">
        <v>0.39643099999999998</v>
      </c>
      <c r="V15">
        <v>0.39598299999999997</v>
      </c>
      <c r="W15">
        <v>0.39517999999999998</v>
      </c>
      <c r="X15">
        <v>0.394646</v>
      </c>
      <c r="Y15">
        <v>0.39426800000000001</v>
      </c>
      <c r="Z15">
        <v>0.39373799999999998</v>
      </c>
      <c r="AA15">
        <v>0.39361000000000002</v>
      </c>
      <c r="AB15">
        <v>0.39311499999999999</v>
      </c>
      <c r="AC15">
        <v>0.392735</v>
      </c>
      <c r="AD15">
        <v>0.39227699999999999</v>
      </c>
      <c r="AE15" s="29">
        <v>-2E-3</v>
      </c>
    </row>
    <row r="16" spans="1:31">
      <c r="A16" t="s">
        <v>469</v>
      </c>
      <c r="B16" t="s">
        <v>1724</v>
      </c>
      <c r="C16" t="s">
        <v>1723</v>
      </c>
      <c r="D16" t="s">
        <v>1636</v>
      </c>
      <c r="E16">
        <v>0.336447</v>
      </c>
      <c r="F16">
        <v>0.33634399999999998</v>
      </c>
      <c r="G16">
        <v>0.33559</v>
      </c>
      <c r="H16">
        <v>0.33489000000000002</v>
      </c>
      <c r="I16">
        <v>0.33431699999999998</v>
      </c>
      <c r="J16">
        <v>0.33379399999999998</v>
      </c>
      <c r="K16">
        <v>0.33331</v>
      </c>
      <c r="L16">
        <v>0.332841</v>
      </c>
      <c r="M16">
        <v>0.33236900000000003</v>
      </c>
      <c r="N16">
        <v>0.33189600000000002</v>
      </c>
      <c r="O16">
        <v>0.33141199999999998</v>
      </c>
      <c r="P16">
        <v>0.33091999999999999</v>
      </c>
      <c r="Q16">
        <v>0.33042300000000002</v>
      </c>
      <c r="R16">
        <v>0.32995799999999997</v>
      </c>
      <c r="S16">
        <v>0.329509</v>
      </c>
      <c r="T16">
        <v>0.329073</v>
      </c>
      <c r="U16">
        <v>0.32865800000000001</v>
      </c>
      <c r="V16">
        <v>0.32823400000000003</v>
      </c>
      <c r="W16">
        <v>0.32771099999999997</v>
      </c>
      <c r="X16">
        <v>0.32734600000000003</v>
      </c>
      <c r="Y16">
        <v>0.32699499999999998</v>
      </c>
      <c r="Z16">
        <v>0.326656</v>
      </c>
      <c r="AA16">
        <v>0.32630799999999999</v>
      </c>
      <c r="AB16">
        <v>0.32589000000000001</v>
      </c>
      <c r="AC16">
        <v>0.32549099999999997</v>
      </c>
      <c r="AD16">
        <v>0.32515699999999997</v>
      </c>
      <c r="AE16" s="29">
        <v>-1E-3</v>
      </c>
    </row>
    <row r="17" spans="1:31">
      <c r="A17" t="s">
        <v>470</v>
      </c>
      <c r="B17" t="s">
        <v>1722</v>
      </c>
      <c r="C17" t="s">
        <v>1721</v>
      </c>
      <c r="D17" t="s">
        <v>1636</v>
      </c>
      <c r="E17">
        <v>2.2402329999999999</v>
      </c>
      <c r="F17">
        <v>2.0516730000000001</v>
      </c>
      <c r="G17">
        <v>1.9057010000000001</v>
      </c>
      <c r="H17">
        <v>1.8509169999999999</v>
      </c>
      <c r="I17">
        <v>1.8580209999999999</v>
      </c>
      <c r="J17">
        <v>1.8891230000000001</v>
      </c>
      <c r="K17">
        <v>1.921886</v>
      </c>
      <c r="L17">
        <v>1.9394340000000001</v>
      </c>
      <c r="M17">
        <v>1.987509</v>
      </c>
      <c r="N17">
        <v>2.0006200000000001</v>
      </c>
      <c r="O17">
        <v>2.03939</v>
      </c>
      <c r="P17">
        <v>2.0639409999999998</v>
      </c>
      <c r="Q17">
        <v>2.095942</v>
      </c>
      <c r="R17">
        <v>2.1199859999999999</v>
      </c>
      <c r="S17">
        <v>2.1351499999999999</v>
      </c>
      <c r="T17">
        <v>2.145734</v>
      </c>
      <c r="U17">
        <v>2.1534499999999999</v>
      </c>
      <c r="V17">
        <v>2.1755339999999999</v>
      </c>
      <c r="W17">
        <v>2.1822970000000002</v>
      </c>
      <c r="X17">
        <v>2.1889050000000001</v>
      </c>
      <c r="Y17">
        <v>2.2157269999999998</v>
      </c>
      <c r="Z17">
        <v>2.2184710000000001</v>
      </c>
      <c r="AA17">
        <v>2.2504580000000001</v>
      </c>
      <c r="AB17">
        <v>2.2704300000000002</v>
      </c>
      <c r="AC17">
        <v>2.3005969999999998</v>
      </c>
      <c r="AD17">
        <v>2.3112180000000002</v>
      </c>
      <c r="AE17" s="29">
        <v>1E-3</v>
      </c>
    </row>
    <row r="18" spans="1:31">
      <c r="A18" t="s">
        <v>407</v>
      </c>
    </row>
    <row r="19" spans="1:31">
      <c r="A19" t="s">
        <v>465</v>
      </c>
      <c r="B19" t="s">
        <v>1720</v>
      </c>
      <c r="C19" t="s">
        <v>1719</v>
      </c>
      <c r="D19" t="s">
        <v>1636</v>
      </c>
      <c r="E19">
        <v>2.192939</v>
      </c>
      <c r="F19">
        <v>1.955759</v>
      </c>
      <c r="G19">
        <v>2.0942889999999998</v>
      </c>
      <c r="H19">
        <v>2.1653509999999998</v>
      </c>
      <c r="I19">
        <v>2.22248</v>
      </c>
      <c r="J19">
        <v>2.202216</v>
      </c>
      <c r="K19">
        <v>2.2686090000000001</v>
      </c>
      <c r="L19">
        <v>2.2931360000000001</v>
      </c>
      <c r="M19">
        <v>2.3603689999999999</v>
      </c>
      <c r="N19">
        <v>2.3778869999999999</v>
      </c>
      <c r="O19">
        <v>2.4248479999999999</v>
      </c>
      <c r="P19">
        <v>2.4471310000000002</v>
      </c>
      <c r="Q19">
        <v>2.4933550000000002</v>
      </c>
      <c r="R19">
        <v>2.532451</v>
      </c>
      <c r="S19">
        <v>2.550055</v>
      </c>
      <c r="T19">
        <v>2.5675249999999998</v>
      </c>
      <c r="U19">
        <v>2.5987529999999999</v>
      </c>
      <c r="V19">
        <v>2.6297630000000001</v>
      </c>
      <c r="W19">
        <v>2.6592509999999998</v>
      </c>
      <c r="X19">
        <v>2.6885970000000001</v>
      </c>
      <c r="Y19">
        <v>2.7383649999999999</v>
      </c>
      <c r="Z19">
        <v>2.7789299999999999</v>
      </c>
      <c r="AA19">
        <v>2.8123659999999999</v>
      </c>
      <c r="AB19">
        <v>2.865151</v>
      </c>
      <c r="AC19">
        <v>2.911756</v>
      </c>
      <c r="AD19">
        <v>2.9247459999999998</v>
      </c>
      <c r="AE19" s="29">
        <v>1.2E-2</v>
      </c>
    </row>
    <row r="20" spans="1:31">
      <c r="A20" t="s">
        <v>466</v>
      </c>
      <c r="B20" t="s">
        <v>1718</v>
      </c>
      <c r="C20" t="s">
        <v>1717</v>
      </c>
      <c r="D20" t="s">
        <v>1636</v>
      </c>
      <c r="E20">
        <v>4.3200000000000002E-2</v>
      </c>
      <c r="F20">
        <v>4.2043999999999998E-2</v>
      </c>
      <c r="G20">
        <v>4.1260999999999999E-2</v>
      </c>
      <c r="H20">
        <v>4.0419999999999998E-2</v>
      </c>
      <c r="I20">
        <v>3.9606000000000002E-2</v>
      </c>
      <c r="J20">
        <v>3.8797999999999999E-2</v>
      </c>
      <c r="K20">
        <v>3.8001E-2</v>
      </c>
      <c r="L20">
        <v>3.7234000000000003E-2</v>
      </c>
      <c r="M20">
        <v>3.6455000000000001E-2</v>
      </c>
      <c r="N20">
        <v>3.5709999999999999E-2</v>
      </c>
      <c r="O20">
        <v>3.4972000000000003E-2</v>
      </c>
      <c r="P20">
        <v>3.4266999999999999E-2</v>
      </c>
      <c r="Q20">
        <v>3.3607999999999999E-2</v>
      </c>
      <c r="R20">
        <v>3.2960999999999997E-2</v>
      </c>
      <c r="S20">
        <v>3.2333000000000001E-2</v>
      </c>
      <c r="T20">
        <v>3.1715E-2</v>
      </c>
      <c r="U20">
        <v>3.1118E-2</v>
      </c>
      <c r="V20">
        <v>3.0543000000000001E-2</v>
      </c>
      <c r="W20">
        <v>2.9985999999999999E-2</v>
      </c>
      <c r="X20">
        <v>2.9447000000000001E-2</v>
      </c>
      <c r="Y20">
        <v>2.8923000000000001E-2</v>
      </c>
      <c r="Z20">
        <v>2.8407999999999999E-2</v>
      </c>
      <c r="AA20">
        <v>2.7902E-2</v>
      </c>
      <c r="AB20">
        <v>2.7400000000000001E-2</v>
      </c>
      <c r="AC20">
        <v>2.6911000000000001E-2</v>
      </c>
      <c r="AD20">
        <v>2.6439000000000001E-2</v>
      </c>
      <c r="AE20" s="29">
        <v>-1.9E-2</v>
      </c>
    </row>
    <row r="21" spans="1:31">
      <c r="A21" t="s">
        <v>467</v>
      </c>
      <c r="B21" t="s">
        <v>1716</v>
      </c>
      <c r="C21" t="s">
        <v>1715</v>
      </c>
      <c r="D21" t="s">
        <v>1636</v>
      </c>
      <c r="E21">
        <v>4.6489000000000003E-2</v>
      </c>
      <c r="F21">
        <v>4.6489000000000003E-2</v>
      </c>
      <c r="G21">
        <v>4.6493E-2</v>
      </c>
      <c r="H21">
        <v>4.6519999999999999E-2</v>
      </c>
      <c r="I21">
        <v>4.6543000000000001E-2</v>
      </c>
      <c r="J21">
        <v>4.6566999999999997E-2</v>
      </c>
      <c r="K21">
        <v>4.6584E-2</v>
      </c>
      <c r="L21">
        <v>4.6599000000000002E-2</v>
      </c>
      <c r="M21">
        <v>4.6619000000000001E-2</v>
      </c>
      <c r="N21">
        <v>4.6646E-2</v>
      </c>
      <c r="O21">
        <v>4.6674E-2</v>
      </c>
      <c r="P21">
        <v>4.6699999999999998E-2</v>
      </c>
      <c r="Q21">
        <v>4.6729E-2</v>
      </c>
      <c r="R21">
        <v>4.6747999999999998E-2</v>
      </c>
      <c r="S21">
        <v>4.6765000000000001E-2</v>
      </c>
      <c r="T21">
        <v>4.6788999999999997E-2</v>
      </c>
      <c r="U21">
        <v>4.6806E-2</v>
      </c>
      <c r="V21">
        <v>4.6831999999999999E-2</v>
      </c>
      <c r="W21">
        <v>4.6859999999999999E-2</v>
      </c>
      <c r="X21">
        <v>4.6884000000000002E-2</v>
      </c>
      <c r="Y21">
        <v>4.6906999999999997E-2</v>
      </c>
      <c r="Z21">
        <v>4.6927999999999997E-2</v>
      </c>
      <c r="AA21">
        <v>4.6934999999999998E-2</v>
      </c>
      <c r="AB21">
        <v>4.6939000000000002E-2</v>
      </c>
      <c r="AC21">
        <v>4.6940999999999997E-2</v>
      </c>
      <c r="AD21">
        <v>4.6940999999999997E-2</v>
      </c>
      <c r="AE21" s="29">
        <v>0</v>
      </c>
    </row>
    <row r="22" spans="1:31">
      <c r="A22" t="s">
        <v>469</v>
      </c>
      <c r="B22" t="s">
        <v>1714</v>
      </c>
      <c r="C22" t="s">
        <v>1713</v>
      </c>
      <c r="D22" t="s">
        <v>1636</v>
      </c>
      <c r="E22">
        <v>2.4948000000000001E-2</v>
      </c>
      <c r="F22">
        <v>2.4948000000000001E-2</v>
      </c>
      <c r="G22">
        <v>2.4915E-2</v>
      </c>
      <c r="H22">
        <v>2.4906999999999999E-2</v>
      </c>
      <c r="I22">
        <v>2.4896999999999999E-2</v>
      </c>
      <c r="J22">
        <v>2.4885999999999998E-2</v>
      </c>
      <c r="K22">
        <v>2.4875999999999999E-2</v>
      </c>
      <c r="L22">
        <v>2.4867E-2</v>
      </c>
      <c r="M22">
        <v>2.4857000000000001E-2</v>
      </c>
      <c r="N22">
        <v>2.4847000000000001E-2</v>
      </c>
      <c r="O22">
        <v>2.4836E-2</v>
      </c>
      <c r="P22">
        <v>2.4826000000000001E-2</v>
      </c>
      <c r="Q22">
        <v>2.4815E-2</v>
      </c>
      <c r="R22">
        <v>2.4805000000000001E-2</v>
      </c>
      <c r="S22">
        <v>2.4794E-2</v>
      </c>
      <c r="T22">
        <v>2.4781999999999998E-2</v>
      </c>
      <c r="U22">
        <v>2.477E-2</v>
      </c>
      <c r="V22">
        <v>2.4759E-2</v>
      </c>
      <c r="W22">
        <v>2.4749E-2</v>
      </c>
      <c r="X22">
        <v>2.4740000000000002E-2</v>
      </c>
      <c r="Y22">
        <v>2.4731E-2</v>
      </c>
      <c r="Z22">
        <v>2.4718E-2</v>
      </c>
      <c r="AA22">
        <v>2.4707E-2</v>
      </c>
      <c r="AB22">
        <v>2.4698999999999999E-2</v>
      </c>
      <c r="AC22">
        <v>2.4693E-2</v>
      </c>
      <c r="AD22">
        <v>2.4687000000000001E-2</v>
      </c>
      <c r="AE22" s="29">
        <v>0</v>
      </c>
    </row>
    <row r="23" spans="1:31">
      <c r="A23" t="s">
        <v>470</v>
      </c>
      <c r="B23" t="s">
        <v>1712</v>
      </c>
      <c r="C23" t="s">
        <v>1711</v>
      </c>
      <c r="D23" t="s">
        <v>1636</v>
      </c>
      <c r="E23">
        <v>2.075863</v>
      </c>
      <c r="F23">
        <v>1.839839</v>
      </c>
      <c r="G23">
        <v>1.979176</v>
      </c>
      <c r="H23">
        <v>2.0510609999999998</v>
      </c>
      <c r="I23">
        <v>2.1089889999999998</v>
      </c>
      <c r="J23">
        <v>2.0895199999999998</v>
      </c>
      <c r="K23">
        <v>2.156701</v>
      </c>
      <c r="L23">
        <v>2.1819890000000002</v>
      </c>
      <c r="M23">
        <v>2.2412380000000001</v>
      </c>
      <c r="N23">
        <v>2.2594799999999999</v>
      </c>
      <c r="O23">
        <v>2.3071579999999998</v>
      </c>
      <c r="P23">
        <v>2.3301249999999998</v>
      </c>
      <c r="Q23">
        <v>2.3757389999999998</v>
      </c>
      <c r="R23">
        <v>2.41547</v>
      </c>
      <c r="S23">
        <v>2.4336890000000002</v>
      </c>
      <c r="T23">
        <v>2.4517579999999999</v>
      </c>
      <c r="U23">
        <v>2.483571</v>
      </c>
      <c r="V23">
        <v>2.5151340000000002</v>
      </c>
      <c r="W23">
        <v>2.545156</v>
      </c>
      <c r="X23">
        <v>2.5750220000000001</v>
      </c>
      <c r="Y23">
        <v>2.6252949999999999</v>
      </c>
      <c r="Z23">
        <v>2.6663600000000001</v>
      </c>
      <c r="AA23">
        <v>2.7003050000000002</v>
      </c>
      <c r="AB23">
        <v>2.7535959999999999</v>
      </c>
      <c r="AC23">
        <v>2.8006959999999999</v>
      </c>
      <c r="AD23">
        <v>2.814165</v>
      </c>
      <c r="AE23" s="29">
        <v>1.2E-2</v>
      </c>
    </row>
    <row r="24" spans="1:31">
      <c r="A24" t="s">
        <v>408</v>
      </c>
    </row>
    <row r="25" spans="1:31">
      <c r="A25" t="s">
        <v>465</v>
      </c>
      <c r="B25" t="s">
        <v>1710</v>
      </c>
      <c r="C25" t="s">
        <v>1709</v>
      </c>
      <c r="D25" t="s">
        <v>1636</v>
      </c>
      <c r="E25">
        <v>3.6159189999999999</v>
      </c>
      <c r="F25">
        <v>3.2788379999999999</v>
      </c>
      <c r="G25">
        <v>3.4182769999999998</v>
      </c>
      <c r="H25">
        <v>3.5061939999999998</v>
      </c>
      <c r="I25">
        <v>3.5820799999999999</v>
      </c>
      <c r="J25">
        <v>3.6248499999999999</v>
      </c>
      <c r="K25">
        <v>3.6982620000000002</v>
      </c>
      <c r="L25">
        <v>3.711573</v>
      </c>
      <c r="M25">
        <v>3.772777</v>
      </c>
      <c r="N25">
        <v>3.7789419999999998</v>
      </c>
      <c r="O25">
        <v>3.8153980000000001</v>
      </c>
      <c r="P25">
        <v>3.8494139999999999</v>
      </c>
      <c r="Q25">
        <v>3.8770020000000001</v>
      </c>
      <c r="R25">
        <v>3.9089390000000002</v>
      </c>
      <c r="S25">
        <v>3.9286759999999998</v>
      </c>
      <c r="T25">
        <v>3.9448430000000001</v>
      </c>
      <c r="U25">
        <v>3.9700229999999999</v>
      </c>
      <c r="V25">
        <v>3.9923250000000001</v>
      </c>
      <c r="W25">
        <v>4.0153819999999998</v>
      </c>
      <c r="X25">
        <v>4.0366439999999999</v>
      </c>
      <c r="Y25">
        <v>4.0771449999999998</v>
      </c>
      <c r="Z25">
        <v>4.1105</v>
      </c>
      <c r="AA25">
        <v>4.1378459999999997</v>
      </c>
      <c r="AB25">
        <v>4.1855460000000004</v>
      </c>
      <c r="AC25">
        <v>4.2292550000000002</v>
      </c>
      <c r="AD25">
        <v>4.2401249999999999</v>
      </c>
      <c r="AE25" s="29">
        <v>6.0000000000000001E-3</v>
      </c>
    </row>
    <row r="26" spans="1:31">
      <c r="A26" t="s">
        <v>469</v>
      </c>
      <c r="B26" t="s">
        <v>1708</v>
      </c>
      <c r="C26" t="s">
        <v>1707</v>
      </c>
      <c r="D26" t="s">
        <v>1636</v>
      </c>
      <c r="E26">
        <v>1.266141</v>
      </c>
      <c r="F26">
        <v>1.26644</v>
      </c>
      <c r="G26">
        <v>1.262276</v>
      </c>
      <c r="H26">
        <v>1.261989</v>
      </c>
      <c r="I26">
        <v>1.261755</v>
      </c>
      <c r="J26">
        <v>1.2612019999999999</v>
      </c>
      <c r="K26">
        <v>1.2608619999999999</v>
      </c>
      <c r="L26">
        <v>1.260732</v>
      </c>
      <c r="M26">
        <v>1.260804</v>
      </c>
      <c r="N26">
        <v>1.2609030000000001</v>
      </c>
      <c r="O26">
        <v>1.26109</v>
      </c>
      <c r="P26">
        <v>1.261209</v>
      </c>
      <c r="Q26">
        <v>1.26136</v>
      </c>
      <c r="R26">
        <v>1.2615400000000001</v>
      </c>
      <c r="S26">
        <v>1.2616989999999999</v>
      </c>
      <c r="T26">
        <v>1.261827</v>
      </c>
      <c r="U26">
        <v>1.2620309999999999</v>
      </c>
      <c r="V26">
        <v>1.26224</v>
      </c>
      <c r="W26">
        <v>1.262453</v>
      </c>
      <c r="X26">
        <v>1.2626729999999999</v>
      </c>
      <c r="Y26">
        <v>1.26294</v>
      </c>
      <c r="Z26">
        <v>1.2631859999999999</v>
      </c>
      <c r="AA26">
        <v>1.2634590000000001</v>
      </c>
      <c r="AB26">
        <v>1.263733</v>
      </c>
      <c r="AC26">
        <v>1.2640180000000001</v>
      </c>
      <c r="AD26">
        <v>1.264278</v>
      </c>
      <c r="AE26" s="29">
        <v>0</v>
      </c>
    </row>
    <row r="27" spans="1:31">
      <c r="A27" t="s">
        <v>470</v>
      </c>
      <c r="B27" t="s">
        <v>1706</v>
      </c>
      <c r="C27" t="s">
        <v>1705</v>
      </c>
      <c r="D27" t="s">
        <v>1636</v>
      </c>
      <c r="E27">
        <v>2.3494999999999999</v>
      </c>
      <c r="F27">
        <v>2.0121199999999999</v>
      </c>
      <c r="G27">
        <v>2.155748</v>
      </c>
      <c r="H27">
        <v>2.243951</v>
      </c>
      <c r="I27">
        <v>2.320068</v>
      </c>
      <c r="J27">
        <v>2.3633899999999999</v>
      </c>
      <c r="K27">
        <v>2.4371399999999999</v>
      </c>
      <c r="L27">
        <v>2.4505810000000001</v>
      </c>
      <c r="M27">
        <v>2.51078</v>
      </c>
      <c r="N27">
        <v>2.5168430000000002</v>
      </c>
      <c r="O27">
        <v>2.5531090000000001</v>
      </c>
      <c r="P27">
        <v>2.5870039999999999</v>
      </c>
      <c r="Q27">
        <v>2.6143049999999999</v>
      </c>
      <c r="R27">
        <v>2.6460590000000002</v>
      </c>
      <c r="S27">
        <v>2.665635</v>
      </c>
      <c r="T27">
        <v>2.6816710000000001</v>
      </c>
      <c r="U27">
        <v>2.706645</v>
      </c>
      <c r="V27">
        <v>2.7287360000000001</v>
      </c>
      <c r="W27">
        <v>2.7515779999999999</v>
      </c>
      <c r="X27">
        <v>2.772618</v>
      </c>
      <c r="Y27">
        <v>2.8128489999999999</v>
      </c>
      <c r="Z27">
        <v>2.8459560000000002</v>
      </c>
      <c r="AA27">
        <v>2.873027</v>
      </c>
      <c r="AB27">
        <v>2.9204490000000001</v>
      </c>
      <c r="AC27">
        <v>2.9638689999999999</v>
      </c>
      <c r="AD27">
        <v>2.974475</v>
      </c>
      <c r="AE27" s="29">
        <v>8.9999999999999993E-3</v>
      </c>
    </row>
    <row r="28" spans="1:31">
      <c r="A28" t="s">
        <v>409</v>
      </c>
      <c r="B28" t="s">
        <v>1704</v>
      </c>
      <c r="C28" t="s">
        <v>1703</v>
      </c>
      <c r="D28" t="s">
        <v>1636</v>
      </c>
      <c r="E28">
        <v>1.637095</v>
      </c>
      <c r="F28">
        <v>1.2726630000000001</v>
      </c>
      <c r="G28">
        <v>1.381157</v>
      </c>
      <c r="H28">
        <v>1.487533</v>
      </c>
      <c r="I28">
        <v>1.5573650000000001</v>
      </c>
      <c r="J28">
        <v>1.5513950000000001</v>
      </c>
      <c r="K28">
        <v>1.638897</v>
      </c>
      <c r="L28">
        <v>1.662631</v>
      </c>
      <c r="M28">
        <v>1.705611</v>
      </c>
      <c r="N28">
        <v>1.752194</v>
      </c>
      <c r="O28">
        <v>1.7800609999999999</v>
      </c>
      <c r="P28">
        <v>1.813299</v>
      </c>
      <c r="Q28">
        <v>1.8624609999999999</v>
      </c>
      <c r="R28">
        <v>1.8973880000000001</v>
      </c>
      <c r="S28">
        <v>1.9226380000000001</v>
      </c>
      <c r="T28">
        <v>1.9324159999999999</v>
      </c>
      <c r="U28">
        <v>1.9526950000000001</v>
      </c>
      <c r="V28">
        <v>1.9843379999999999</v>
      </c>
      <c r="W28">
        <v>2.0173480000000001</v>
      </c>
      <c r="X28">
        <v>2.0444119999999999</v>
      </c>
      <c r="Y28">
        <v>2.0873279999999999</v>
      </c>
      <c r="Z28">
        <v>2.1248429999999998</v>
      </c>
      <c r="AA28">
        <v>2.154331</v>
      </c>
      <c r="AB28">
        <v>2.185829</v>
      </c>
      <c r="AC28">
        <v>2.213273</v>
      </c>
      <c r="AD28">
        <v>2.2410009999999998</v>
      </c>
      <c r="AE28" s="29">
        <v>1.2999999999999999E-2</v>
      </c>
    </row>
    <row r="29" spans="1:31">
      <c r="A29" t="s">
        <v>410</v>
      </c>
      <c r="B29" t="s">
        <v>1702</v>
      </c>
      <c r="C29" t="s">
        <v>1701</v>
      </c>
      <c r="D29" t="s">
        <v>1636</v>
      </c>
      <c r="E29">
        <v>1.5511429999999999</v>
      </c>
      <c r="F29">
        <v>1.187851</v>
      </c>
      <c r="G29">
        <v>1.320724</v>
      </c>
      <c r="H29">
        <v>1.4245270000000001</v>
      </c>
      <c r="I29">
        <v>1.5142199999999999</v>
      </c>
      <c r="J29">
        <v>1.5376860000000001</v>
      </c>
      <c r="K29">
        <v>1.609424</v>
      </c>
      <c r="L29">
        <v>1.6147849999999999</v>
      </c>
      <c r="M29">
        <v>1.662228</v>
      </c>
      <c r="N29">
        <v>1.676698</v>
      </c>
      <c r="O29">
        <v>1.708483</v>
      </c>
      <c r="P29">
        <v>1.740361</v>
      </c>
      <c r="Q29">
        <v>1.7807489999999999</v>
      </c>
      <c r="R29">
        <v>1.818149</v>
      </c>
      <c r="S29">
        <v>1.8387770000000001</v>
      </c>
      <c r="T29">
        <v>1.8495220000000001</v>
      </c>
      <c r="U29">
        <v>1.8709480000000001</v>
      </c>
      <c r="V29">
        <v>1.903529</v>
      </c>
      <c r="W29">
        <v>1.9404669999999999</v>
      </c>
      <c r="X29">
        <v>1.9663809999999999</v>
      </c>
      <c r="Y29">
        <v>2.0106229999999998</v>
      </c>
      <c r="Z29">
        <v>2.0427270000000002</v>
      </c>
      <c r="AA29">
        <v>2.0648840000000002</v>
      </c>
      <c r="AB29">
        <v>2.108663</v>
      </c>
      <c r="AC29">
        <v>2.1592220000000002</v>
      </c>
      <c r="AD29">
        <v>2.1734300000000002</v>
      </c>
      <c r="AE29" s="29">
        <v>1.4E-2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6F78-CCF2-4625-9ADC-12AC5B0F58A6}">
  <dimension ref="A1:L75"/>
  <sheetViews>
    <sheetView topLeftCell="A31" zoomScaleNormal="100" workbookViewId="0">
      <selection activeCell="C61" sqref="C61"/>
    </sheetView>
  </sheetViews>
  <sheetFormatPr defaultColWidth="39.85546875" defaultRowHeight="15"/>
  <cols>
    <col min="3" max="8" width="9.28515625" customWidth="1"/>
    <col min="9" max="10" width="10.7109375" customWidth="1"/>
  </cols>
  <sheetData>
    <row r="1" spans="1:9">
      <c r="A1" t="s">
        <v>663</v>
      </c>
    </row>
    <row r="2" spans="1:9">
      <c r="A2" t="s">
        <v>723</v>
      </c>
    </row>
    <row r="3" spans="1:9">
      <c r="A3" t="s">
        <v>1978</v>
      </c>
    </row>
    <row r="4" spans="1:9">
      <c r="A4" t="s">
        <v>664</v>
      </c>
    </row>
    <row r="5" spans="1:9">
      <c r="A5" t="s">
        <v>665</v>
      </c>
      <c r="C5">
        <v>2021</v>
      </c>
      <c r="D5">
        <v>2022</v>
      </c>
      <c r="E5">
        <v>2023</v>
      </c>
      <c r="F5">
        <v>2024</v>
      </c>
      <c r="G5">
        <v>2025</v>
      </c>
      <c r="H5">
        <v>2026</v>
      </c>
      <c r="I5">
        <v>2027</v>
      </c>
    </row>
    <row r="7" spans="1:9">
      <c r="A7" t="s">
        <v>663</v>
      </c>
      <c r="B7" t="s">
        <v>663</v>
      </c>
    </row>
    <row r="8" spans="1:9">
      <c r="A8" t="s">
        <v>666</v>
      </c>
      <c r="B8" t="s">
        <v>666</v>
      </c>
    </row>
    <row r="9" spans="1:9">
      <c r="A9" t="s">
        <v>667</v>
      </c>
      <c r="B9" t="s">
        <v>668</v>
      </c>
      <c r="C9">
        <v>68.209999999999994</v>
      </c>
      <c r="D9">
        <v>94.91</v>
      </c>
      <c r="E9">
        <v>77.58</v>
      </c>
      <c r="F9">
        <v>76.599999999999994</v>
      </c>
      <c r="G9">
        <v>65.400000000000006</v>
      </c>
      <c r="H9">
        <v>88.21</v>
      </c>
      <c r="I9">
        <v>79.739999999999995</v>
      </c>
    </row>
    <row r="10" spans="1:9">
      <c r="A10" t="s">
        <v>669</v>
      </c>
      <c r="B10" t="s">
        <v>670</v>
      </c>
      <c r="C10">
        <v>65.92</v>
      </c>
      <c r="D10">
        <v>92.83</v>
      </c>
      <c r="E10">
        <v>74.62</v>
      </c>
      <c r="F10">
        <v>74.14</v>
      </c>
      <c r="G10">
        <v>65.19</v>
      </c>
      <c r="H10">
        <v>83.54</v>
      </c>
      <c r="I10">
        <v>78.650000000000006</v>
      </c>
    </row>
    <row r="11" spans="1:9">
      <c r="A11" t="s">
        <v>671</v>
      </c>
      <c r="B11" t="s">
        <v>672</v>
      </c>
      <c r="C11">
        <v>67.83</v>
      </c>
      <c r="D11">
        <v>95.33</v>
      </c>
      <c r="E11">
        <v>77.680000000000007</v>
      </c>
      <c r="F11">
        <v>76.63</v>
      </c>
      <c r="G11">
        <v>66.48</v>
      </c>
      <c r="H11">
        <v>88.84</v>
      </c>
      <c r="I11">
        <v>80.349999999999994</v>
      </c>
    </row>
    <row r="12" spans="1:9">
      <c r="A12" t="s">
        <v>673</v>
      </c>
      <c r="B12" t="s">
        <v>674</v>
      </c>
      <c r="C12">
        <v>70.89</v>
      </c>
      <c r="D12">
        <v>100.94</v>
      </c>
      <c r="E12">
        <v>82.41</v>
      </c>
      <c r="F12">
        <v>80.56</v>
      </c>
      <c r="G12">
        <v>69.040000000000006</v>
      </c>
      <c r="H12">
        <v>96.32</v>
      </c>
      <c r="I12">
        <v>83.74</v>
      </c>
    </row>
    <row r="13" spans="1:9">
      <c r="A13" t="s">
        <v>675</v>
      </c>
      <c r="B13" t="s">
        <v>675</v>
      </c>
    </row>
    <row r="14" spans="1:9">
      <c r="A14" t="s">
        <v>780</v>
      </c>
      <c r="B14" t="s">
        <v>780</v>
      </c>
    </row>
    <row r="15" spans="1:9">
      <c r="A15" t="s">
        <v>676</v>
      </c>
      <c r="B15" t="s">
        <v>677</v>
      </c>
      <c r="C15">
        <v>2.19</v>
      </c>
      <c r="D15">
        <v>3.09</v>
      </c>
      <c r="E15">
        <v>2.64</v>
      </c>
      <c r="F15">
        <v>2.37</v>
      </c>
      <c r="G15">
        <v>2.15</v>
      </c>
      <c r="H15">
        <v>3.16</v>
      </c>
      <c r="I15">
        <v>2.6</v>
      </c>
    </row>
    <row r="16" spans="1:9">
      <c r="A16" t="s">
        <v>678</v>
      </c>
      <c r="B16" t="s">
        <v>679</v>
      </c>
      <c r="C16">
        <v>2.11</v>
      </c>
      <c r="D16">
        <v>3.58</v>
      </c>
      <c r="E16">
        <v>2.83</v>
      </c>
      <c r="F16">
        <v>2.4300000000000002</v>
      </c>
      <c r="G16">
        <v>2.3199999999999998</v>
      </c>
      <c r="H16">
        <v>3.81</v>
      </c>
      <c r="I16">
        <v>3.1</v>
      </c>
    </row>
    <row r="17" spans="1:12">
      <c r="A17" t="s">
        <v>680</v>
      </c>
      <c r="B17" t="s">
        <v>681</v>
      </c>
      <c r="C17">
        <v>1.91</v>
      </c>
      <c r="D17">
        <v>3.54</v>
      </c>
      <c r="E17">
        <v>2.69</v>
      </c>
      <c r="F17">
        <v>2.2999999999999998</v>
      </c>
      <c r="G17">
        <v>2.2200000000000002</v>
      </c>
      <c r="H17">
        <v>3.68</v>
      </c>
      <c r="I17">
        <v>3.05</v>
      </c>
    </row>
    <row r="18" spans="1:12">
      <c r="A18" t="s">
        <v>407</v>
      </c>
      <c r="B18" t="s">
        <v>682</v>
      </c>
      <c r="C18">
        <v>1.95</v>
      </c>
      <c r="D18">
        <v>3.4</v>
      </c>
      <c r="E18">
        <v>2.75</v>
      </c>
      <c r="F18">
        <v>2.4</v>
      </c>
      <c r="G18">
        <v>2.1800000000000002</v>
      </c>
      <c r="H18">
        <v>3.55</v>
      </c>
      <c r="I18">
        <v>2.97</v>
      </c>
      <c r="J18" s="63"/>
      <c r="K18" s="64"/>
      <c r="L18" s="65"/>
    </row>
    <row r="19" spans="1:12" ht="12.75" customHeight="1">
      <c r="A19" t="s">
        <v>683</v>
      </c>
      <c r="B19" t="s">
        <v>684</v>
      </c>
      <c r="C19">
        <v>1.9</v>
      </c>
      <c r="D19">
        <v>2.34</v>
      </c>
      <c r="E19">
        <v>1.99</v>
      </c>
      <c r="F19">
        <v>1.97</v>
      </c>
      <c r="G19">
        <v>1.66</v>
      </c>
      <c r="H19">
        <v>2.27</v>
      </c>
      <c r="I19">
        <v>2.09</v>
      </c>
    </row>
    <row r="20" spans="1:12">
      <c r="A20" t="s">
        <v>781</v>
      </c>
      <c r="B20" t="s">
        <v>782</v>
      </c>
      <c r="C20">
        <v>1.04</v>
      </c>
      <c r="D20">
        <v>1.1000000000000001</v>
      </c>
      <c r="E20">
        <v>0.71</v>
      </c>
      <c r="F20">
        <v>0.78</v>
      </c>
      <c r="G20">
        <v>0.75</v>
      </c>
      <c r="H20">
        <v>0.74</v>
      </c>
      <c r="I20">
        <v>0.69</v>
      </c>
    </row>
    <row r="21" spans="1:12">
      <c r="A21" t="s">
        <v>685</v>
      </c>
      <c r="B21" t="s">
        <v>685</v>
      </c>
    </row>
    <row r="22" spans="1:12">
      <c r="A22" t="s">
        <v>686</v>
      </c>
      <c r="B22" t="s">
        <v>687</v>
      </c>
      <c r="C22">
        <v>3.02</v>
      </c>
      <c r="D22">
        <v>3.97</v>
      </c>
      <c r="E22">
        <v>3.52</v>
      </c>
      <c r="F22">
        <v>3.31</v>
      </c>
      <c r="G22">
        <v>3.1</v>
      </c>
      <c r="H22">
        <v>3.91</v>
      </c>
      <c r="I22">
        <v>3.56</v>
      </c>
    </row>
    <row r="23" spans="1:12">
      <c r="A23" t="s">
        <v>688</v>
      </c>
      <c r="B23" t="s">
        <v>689</v>
      </c>
      <c r="C23">
        <v>3.11</v>
      </c>
      <c r="D23">
        <v>4.08</v>
      </c>
      <c r="E23">
        <v>3.64</v>
      </c>
      <c r="F23">
        <v>3.43</v>
      </c>
      <c r="G23">
        <v>3.23</v>
      </c>
      <c r="H23">
        <v>4.05</v>
      </c>
      <c r="I23">
        <v>3.7</v>
      </c>
    </row>
    <row r="24" spans="1:12">
      <c r="A24" t="s">
        <v>690</v>
      </c>
      <c r="B24" t="s">
        <v>691</v>
      </c>
      <c r="C24">
        <v>3.28</v>
      </c>
      <c r="D24">
        <v>4.99</v>
      </c>
      <c r="E24">
        <v>4.22</v>
      </c>
      <c r="F24">
        <v>3.76</v>
      </c>
      <c r="G24">
        <v>3.66</v>
      </c>
      <c r="H24">
        <v>5.19</v>
      </c>
      <c r="I24">
        <v>4.49</v>
      </c>
    </row>
    <row r="25" spans="1:12">
      <c r="A25" t="s">
        <v>692</v>
      </c>
      <c r="B25" t="s">
        <v>693</v>
      </c>
      <c r="C25">
        <v>3.01</v>
      </c>
      <c r="D25">
        <v>5.01</v>
      </c>
      <c r="E25">
        <v>3.84</v>
      </c>
      <c r="F25">
        <v>3.6</v>
      </c>
      <c r="G25">
        <v>3.62</v>
      </c>
      <c r="H25">
        <v>5.0999999999999996</v>
      </c>
      <c r="I25">
        <v>4.4400000000000004</v>
      </c>
    </row>
    <row r="26" spans="1:12">
      <c r="A26" t="s">
        <v>783</v>
      </c>
      <c r="B26" t="s">
        <v>784</v>
      </c>
      <c r="C26" t="s">
        <v>472</v>
      </c>
      <c r="D26" t="s">
        <v>472</v>
      </c>
      <c r="E26" t="s">
        <v>472</v>
      </c>
      <c r="F26">
        <v>2.48</v>
      </c>
      <c r="G26" t="s">
        <v>472</v>
      </c>
      <c r="H26" t="s">
        <v>472</v>
      </c>
      <c r="I26" t="s">
        <v>472</v>
      </c>
    </row>
    <row r="27" spans="1:12">
      <c r="A27" t="s">
        <v>402</v>
      </c>
      <c r="B27" t="s">
        <v>402</v>
      </c>
    </row>
    <row r="28" spans="1:12">
      <c r="A28" t="s">
        <v>694</v>
      </c>
      <c r="B28" t="s">
        <v>695</v>
      </c>
      <c r="C28">
        <v>4.0599999999999996</v>
      </c>
      <c r="D28">
        <v>6.66</v>
      </c>
      <c r="E28">
        <v>2.63</v>
      </c>
      <c r="F28">
        <v>2.2799999999999998</v>
      </c>
      <c r="G28">
        <v>3.66</v>
      </c>
      <c r="H28">
        <v>3.61</v>
      </c>
      <c r="I28">
        <v>3.29</v>
      </c>
    </row>
    <row r="29" spans="1:12">
      <c r="A29" t="s">
        <v>694</v>
      </c>
      <c r="B29" t="s">
        <v>695</v>
      </c>
      <c r="C29">
        <v>3.91</v>
      </c>
      <c r="D29">
        <v>6.42</v>
      </c>
      <c r="E29">
        <v>2.54</v>
      </c>
      <c r="F29">
        <v>2.19</v>
      </c>
      <c r="G29">
        <v>3.53</v>
      </c>
      <c r="H29">
        <v>3.48</v>
      </c>
      <c r="I29">
        <v>3.16</v>
      </c>
    </row>
    <row r="30" spans="1:12">
      <c r="A30" t="s">
        <v>696</v>
      </c>
      <c r="B30" t="s">
        <v>696</v>
      </c>
    </row>
    <row r="31" spans="1:12">
      <c r="A31" t="s">
        <v>697</v>
      </c>
      <c r="B31" t="s">
        <v>698</v>
      </c>
      <c r="C31">
        <v>5.44</v>
      </c>
      <c r="D31">
        <v>7.69</v>
      </c>
      <c r="E31">
        <v>4.53</v>
      </c>
      <c r="F31">
        <v>4.07</v>
      </c>
      <c r="G31">
        <v>5.23</v>
      </c>
      <c r="H31">
        <v>4.95</v>
      </c>
      <c r="I31">
        <v>4.1100000000000003</v>
      </c>
    </row>
    <row r="32" spans="1:12">
      <c r="A32" t="s">
        <v>699</v>
      </c>
      <c r="B32" t="s">
        <v>700</v>
      </c>
      <c r="C32">
        <v>8.81</v>
      </c>
      <c r="D32">
        <v>11.32</v>
      </c>
      <c r="E32">
        <v>11.01</v>
      </c>
      <c r="F32">
        <v>10.050000000000001</v>
      </c>
      <c r="G32">
        <v>10.96</v>
      </c>
      <c r="H32">
        <v>11.46</v>
      </c>
      <c r="I32">
        <v>9.59</v>
      </c>
    </row>
    <row r="33" spans="1:9">
      <c r="A33" t="s">
        <v>701</v>
      </c>
      <c r="B33" t="s">
        <v>702</v>
      </c>
      <c r="C33">
        <v>12.21</v>
      </c>
      <c r="D33">
        <v>14.77</v>
      </c>
      <c r="E33">
        <v>15.35</v>
      </c>
      <c r="F33">
        <v>14.46</v>
      </c>
      <c r="G33">
        <v>15.3</v>
      </c>
      <c r="H33">
        <v>16.09</v>
      </c>
      <c r="I33">
        <v>14.16</v>
      </c>
    </row>
    <row r="34" spans="1:9">
      <c r="A34" t="s">
        <v>703</v>
      </c>
      <c r="B34" t="s">
        <v>703</v>
      </c>
    </row>
    <row r="35" spans="1:9">
      <c r="A35" t="s">
        <v>1977</v>
      </c>
      <c r="B35" t="s">
        <v>1977</v>
      </c>
    </row>
    <row r="36" spans="1:9">
      <c r="A36" t="s">
        <v>322</v>
      </c>
      <c r="B36" t="s">
        <v>704</v>
      </c>
      <c r="C36">
        <v>1.98</v>
      </c>
      <c r="D36">
        <v>2.36</v>
      </c>
      <c r="E36">
        <v>2.5099999999999998</v>
      </c>
      <c r="F36">
        <v>2.4700000000000002</v>
      </c>
      <c r="G36">
        <v>2.42</v>
      </c>
      <c r="H36">
        <v>2.4500000000000002</v>
      </c>
      <c r="I36">
        <v>2.46</v>
      </c>
    </row>
    <row r="37" spans="1:9">
      <c r="A37" t="s">
        <v>402</v>
      </c>
      <c r="B37" t="s">
        <v>705</v>
      </c>
      <c r="C37">
        <v>5.2</v>
      </c>
      <c r="D37">
        <v>7.21</v>
      </c>
      <c r="E37">
        <v>3.36</v>
      </c>
      <c r="F37">
        <v>2.76</v>
      </c>
      <c r="G37">
        <v>3.87</v>
      </c>
      <c r="H37">
        <v>3.94</v>
      </c>
      <c r="I37">
        <v>3.34</v>
      </c>
    </row>
    <row r="38" spans="1:9">
      <c r="A38" t="s">
        <v>706</v>
      </c>
      <c r="B38" t="s">
        <v>707</v>
      </c>
      <c r="C38">
        <v>13.66</v>
      </c>
      <c r="D38">
        <v>21.58</v>
      </c>
      <c r="E38">
        <v>19.36</v>
      </c>
      <c r="F38">
        <v>17.79</v>
      </c>
      <c r="G38">
        <v>15.69</v>
      </c>
      <c r="H38">
        <v>19.8</v>
      </c>
      <c r="I38">
        <v>17.64</v>
      </c>
    </row>
    <row r="39" spans="1:9">
      <c r="A39" t="s">
        <v>708</v>
      </c>
      <c r="B39" t="s">
        <v>709</v>
      </c>
      <c r="C39">
        <v>15.61</v>
      </c>
      <c r="D39">
        <v>25.01</v>
      </c>
      <c r="E39">
        <v>21.87</v>
      </c>
      <c r="F39">
        <v>19.11</v>
      </c>
      <c r="G39">
        <v>18.11</v>
      </c>
      <c r="H39">
        <v>23.2</v>
      </c>
      <c r="I39">
        <v>25.27</v>
      </c>
    </row>
    <row r="40" spans="1:9">
      <c r="A40" t="s">
        <v>785</v>
      </c>
      <c r="B40" t="s">
        <v>785</v>
      </c>
    </row>
    <row r="41" spans="1:9">
      <c r="A41" t="s">
        <v>697</v>
      </c>
      <c r="B41" t="s">
        <v>710</v>
      </c>
      <c r="C41">
        <v>7.18</v>
      </c>
      <c r="D41">
        <v>8.32</v>
      </c>
      <c r="E41">
        <v>8.0399999999999991</v>
      </c>
      <c r="F41">
        <v>8.1300000000000008</v>
      </c>
      <c r="G41">
        <v>8.6199999999999992</v>
      </c>
      <c r="H41">
        <v>9.0500000000000007</v>
      </c>
      <c r="I41">
        <v>9.15</v>
      </c>
    </row>
    <row r="42" spans="1:9">
      <c r="A42" t="s">
        <v>699</v>
      </c>
      <c r="B42" t="s">
        <v>711</v>
      </c>
      <c r="C42">
        <v>11.22</v>
      </c>
      <c r="D42">
        <v>12.41</v>
      </c>
      <c r="E42">
        <v>12.59</v>
      </c>
      <c r="F42">
        <v>12.75</v>
      </c>
      <c r="G42">
        <v>13.41</v>
      </c>
      <c r="H42">
        <v>14</v>
      </c>
      <c r="I42">
        <v>14.21</v>
      </c>
    </row>
    <row r="43" spans="1:9">
      <c r="A43" t="s">
        <v>701</v>
      </c>
      <c r="B43" t="s">
        <v>712</v>
      </c>
      <c r="C43">
        <v>13.66</v>
      </c>
      <c r="D43">
        <v>15.04</v>
      </c>
      <c r="E43">
        <v>16</v>
      </c>
      <c r="F43">
        <v>16.48</v>
      </c>
      <c r="G43">
        <v>17.3</v>
      </c>
      <c r="H43">
        <v>18.21</v>
      </c>
      <c r="I43">
        <v>18.68</v>
      </c>
    </row>
    <row r="45" spans="1:9">
      <c r="B45" s="38" t="s">
        <v>815</v>
      </c>
      <c r="C45" s="38"/>
      <c r="D45" s="38"/>
      <c r="E45" s="38"/>
      <c r="F45" s="38"/>
      <c r="G45" s="38"/>
      <c r="H45" s="38"/>
    </row>
    <row r="46" spans="1:9">
      <c r="B46" s="1" t="s">
        <v>916</v>
      </c>
      <c r="C46" t="s">
        <v>919</v>
      </c>
    </row>
    <row r="47" spans="1:9">
      <c r="C47">
        <v>2021</v>
      </c>
      <c r="D47">
        <v>2022</v>
      </c>
      <c r="E47">
        <v>2023</v>
      </c>
      <c r="F47">
        <v>2024</v>
      </c>
      <c r="G47">
        <v>2025</v>
      </c>
      <c r="H47">
        <v>2026</v>
      </c>
      <c r="I47">
        <v>2027</v>
      </c>
    </row>
    <row r="48" spans="1:9">
      <c r="B48" t="s">
        <v>676</v>
      </c>
      <c r="C48" s="53">
        <f>C23/About!$B187*C54</f>
        <v>2.1872537626433972E-5</v>
      </c>
      <c r="D48" s="53">
        <f>D23/About!$B187*D54</f>
        <v>2.658454795975962E-5</v>
      </c>
      <c r="E48" s="53">
        <f>E23/About!$B187*E54</f>
        <v>2.2765965501679799E-5</v>
      </c>
      <c r="F48" s="53">
        <f>F23/About!$B187*F54</f>
        <v>2.0837942001003752E-5</v>
      </c>
      <c r="G48" s="53">
        <f>G23/About!$B187*G54</f>
        <v>1.9118679831871728E-5</v>
      </c>
      <c r="H48" s="53">
        <f>H23/About!$B187*H54</f>
        <v>2.3246807846993731E-5</v>
      </c>
      <c r="I48" s="53">
        <f>I23/About!$B187*I54</f>
        <v>2.1005587054151062E-5</v>
      </c>
    </row>
    <row r="49" spans="2:10">
      <c r="B49" t="s">
        <v>720</v>
      </c>
      <c r="C49" s="53">
        <f>C24/About!$B188*C54</f>
        <v>2.0219113182170464E-5</v>
      </c>
      <c r="D49" s="53">
        <f>D24/About!$B188*D54</f>
        <v>2.8498312138055468E-5</v>
      </c>
      <c r="E49" s="53">
        <f>E24/About!$B188*E54</f>
        <v>2.3133780848077844E-5</v>
      </c>
      <c r="F49" s="53">
        <f>F24/About!$B188*F54</f>
        <v>2.0021565219032643E-5</v>
      </c>
      <c r="G49" s="53">
        <f>G24/About!$B188*G54</f>
        <v>1.8988293670621223E-5</v>
      </c>
      <c r="H49" s="53">
        <f>H24/About!$B188*H54</f>
        <v>2.6111098125361699E-5</v>
      </c>
      <c r="I49" s="53">
        <f>I24/About!$B188*I54</f>
        <v>2.234235339088831E-5</v>
      </c>
    </row>
    <row r="50" spans="2:10">
      <c r="B50" t="s">
        <v>692</v>
      </c>
      <c r="C50" s="53">
        <f>C25/About!$B189*C54</f>
        <v>1.8414335235533682E-5</v>
      </c>
      <c r="D50" s="53">
        <f>D25/About!$B189*D54</f>
        <v>2.8396028880866425E-5</v>
      </c>
      <c r="E50" s="53">
        <f>E25/About!$B189*E54</f>
        <v>2.0891358443203555E-5</v>
      </c>
      <c r="F50" s="53">
        <f>F25/About!$B189*F54</f>
        <v>1.9024531563390641E-5</v>
      </c>
      <c r="G50" s="53">
        <f>G25/About!$B189*G54</f>
        <v>1.863866123896452E-5</v>
      </c>
      <c r="H50" s="53">
        <f>H25/About!$B189*H54</f>
        <v>2.5464153591103132E-5</v>
      </c>
      <c r="I50" s="53">
        <f>I25/About!$B189*I54</f>
        <v>2.1926374925076418E-5</v>
      </c>
    </row>
    <row r="51" spans="2:10">
      <c r="B51" t="s">
        <v>722</v>
      </c>
      <c r="C51" s="53">
        <f>C18/About!$B190*C54</f>
        <v>1.2238837427677518E-5</v>
      </c>
      <c r="D51" s="53">
        <f>D18/About!$B190*D54</f>
        <v>1.9770370370370368E-5</v>
      </c>
      <c r="E51" s="53">
        <f>E18/About!$B190*E54</f>
        <v>1.5349143802189728E-5</v>
      </c>
      <c r="F51" s="53">
        <f>F18/About!$B190*F54</f>
        <v>1.3011840106319029E-5</v>
      </c>
      <c r="G51" s="53">
        <f>G18/About!$B190*G54</f>
        <v>1.1515389784899853E-5</v>
      </c>
      <c r="H51" s="53">
        <f>H18/About!$B190*H54</f>
        <v>1.8184586371685742E-5</v>
      </c>
      <c r="I51" s="53">
        <f>I18/About!$B190*I54</f>
        <v>1.5047221710970236E-5</v>
      </c>
    </row>
    <row r="52" spans="2:10">
      <c r="B52" t="s">
        <v>1974</v>
      </c>
      <c r="C52">
        <f>C19/About!$B191*C54</f>
        <v>1.0754745448968152E-5</v>
      </c>
      <c r="D52">
        <f>D19/About!$B191*D54</f>
        <v>1.2271360812345515E-5</v>
      </c>
      <c r="E52">
        <f>E19/About!$B191*E54</f>
        <v>1.0017180919253173E-5</v>
      </c>
      <c r="F52">
        <f>F19/About!$B191*F54</f>
        <v>9.6324038464926022E-6</v>
      </c>
      <c r="G52">
        <f>G19/About!$B191*G54</f>
        <v>7.9080829763653954E-6</v>
      </c>
      <c r="H52">
        <f>H19/About!$B191*H54</f>
        <v>1.0486774062834262E-5</v>
      </c>
      <c r="I52">
        <f>I19/About!$B191*I54</f>
        <v>9.5496430125069956E-6</v>
      </c>
      <c r="J52" t="s">
        <v>1975</v>
      </c>
    </row>
    <row r="53" spans="2:10">
      <c r="B53" t="s">
        <v>816</v>
      </c>
      <c r="C53">
        <v>2021</v>
      </c>
      <c r="D53">
        <v>2022</v>
      </c>
      <c r="E53">
        <v>2023</v>
      </c>
      <c r="F53">
        <v>2024</v>
      </c>
      <c r="G53">
        <v>2025</v>
      </c>
      <c r="H53">
        <v>2026</v>
      </c>
      <c r="I53">
        <v>2027</v>
      </c>
    </row>
    <row r="54" spans="2:10">
      <c r="B54" t="s">
        <v>817</v>
      </c>
      <c r="C54">
        <f>dollars_2021_2012</f>
        <v>0.84730412960844359</v>
      </c>
      <c r="D54">
        <f>dollars_2022_2012</f>
        <v>0.78500000000000003</v>
      </c>
      <c r="E54">
        <f>dollars_2023_2012</f>
        <v>0.75350342301658668</v>
      </c>
      <c r="F54">
        <f>dollars_2024_to_2012</f>
        <v>0.73191600598044548</v>
      </c>
      <c r="G54">
        <f>dollars_2025_to_2012</f>
        <v>0.71310900044104586</v>
      </c>
      <c r="H54">
        <f>$G54*$G$75/H$75</f>
        <v>0.6915265239936832</v>
      </c>
      <c r="I54">
        <f>$G54*$G$75/I$75</f>
        <v>0.68396462322591978</v>
      </c>
    </row>
    <row r="56" spans="2:10">
      <c r="B56" s="1" t="s">
        <v>915</v>
      </c>
      <c r="C56" t="s">
        <v>918</v>
      </c>
    </row>
    <row r="57" spans="2:10">
      <c r="C57">
        <v>2021</v>
      </c>
      <c r="D57">
        <v>2022</v>
      </c>
      <c r="E57">
        <v>2023</v>
      </c>
      <c r="F57">
        <v>2024</v>
      </c>
      <c r="G57">
        <v>2025</v>
      </c>
      <c r="H57">
        <v>2026</v>
      </c>
      <c r="I57">
        <v>2027</v>
      </c>
    </row>
    <row r="58" spans="2:10">
      <c r="B58" t="s">
        <v>322</v>
      </c>
      <c r="C58" s="53">
        <f>C36/10^6*C$64</f>
        <v>1.6776621766247184E-6</v>
      </c>
      <c r="D58" s="53">
        <f t="shared" ref="D58:H58" si="0">D36/10^6*D$64</f>
        <v>1.8526000000000001E-6</v>
      </c>
      <c r="E58" s="53">
        <f t="shared" si="0"/>
        <v>1.8912935917716323E-6</v>
      </c>
      <c r="F58" s="53">
        <f t="shared" si="0"/>
        <v>1.8078325347717003E-6</v>
      </c>
      <c r="G58" s="53">
        <f t="shared" si="0"/>
        <v>1.7257237810673311E-6</v>
      </c>
      <c r="H58" s="53">
        <f t="shared" si="0"/>
        <v>1.6942399837845239E-6</v>
      </c>
      <c r="I58" s="53">
        <f t="shared" ref="I58" si="1">I36/10^6*I$64</f>
        <v>1.6825529731357628E-6</v>
      </c>
    </row>
    <row r="59" spans="2:10">
      <c r="B59" t="s">
        <v>402</v>
      </c>
      <c r="C59" s="53">
        <f t="shared" ref="C59:H59" si="2">C37/10^6*C$64</f>
        <v>4.4059814739639064E-6</v>
      </c>
      <c r="D59" s="53">
        <f t="shared" si="2"/>
        <v>5.6598499999999997E-6</v>
      </c>
      <c r="E59" s="53">
        <f t="shared" si="2"/>
        <v>2.5317715013357312E-6</v>
      </c>
      <c r="F59" s="53">
        <f t="shared" si="2"/>
        <v>2.0200881765060296E-6</v>
      </c>
      <c r="G59" s="53">
        <f t="shared" si="2"/>
        <v>2.7597318317068477E-6</v>
      </c>
      <c r="H59" s="53">
        <f t="shared" si="2"/>
        <v>2.7246145045351116E-6</v>
      </c>
      <c r="I59" s="53">
        <f t="shared" ref="I59" si="3">I37/10^6*I$64</f>
        <v>2.2844418415745718E-6</v>
      </c>
    </row>
    <row r="60" spans="2:10">
      <c r="B60" t="s">
        <v>706</v>
      </c>
      <c r="C60" s="53">
        <f>C38/10^6*C$64</f>
        <v>1.1574174410451338E-5</v>
      </c>
      <c r="D60" s="53">
        <f t="shared" ref="D60:H60" si="4">D38/10^6*D$64</f>
        <v>1.6940299999999998E-5</v>
      </c>
      <c r="E60" s="53">
        <f t="shared" si="4"/>
        <v>1.458782626960112E-5</v>
      </c>
      <c r="F60" s="53">
        <f t="shared" si="4"/>
        <v>1.3020785746392126E-5</v>
      </c>
      <c r="G60" s="53">
        <f t="shared" si="4"/>
        <v>1.118868021692001E-5</v>
      </c>
      <c r="H60" s="53">
        <f t="shared" si="4"/>
        <v>1.3692225175074928E-5</v>
      </c>
      <c r="I60" s="53">
        <f>I38/10^6*I$64</f>
        <v>1.2065135953705225E-5</v>
      </c>
    </row>
    <row r="61" spans="2:10">
      <c r="B61" t="s">
        <v>708</v>
      </c>
      <c r="C61" s="53">
        <f>C39/10^6*C$64</f>
        <v>1.3226417463187803E-5</v>
      </c>
      <c r="D61" s="53">
        <f t="shared" ref="D61:H61" si="5">D39/10^6*D$64</f>
        <v>1.9632850000000003E-5</v>
      </c>
      <c r="E61" s="53">
        <f t="shared" si="5"/>
        <v>1.6479119861372752E-5</v>
      </c>
      <c r="F61" s="53">
        <f t="shared" si="5"/>
        <v>1.3986914874286312E-5</v>
      </c>
      <c r="G61" s="53">
        <f t="shared" si="5"/>
        <v>1.2914403997987342E-5</v>
      </c>
      <c r="H61" s="53">
        <f t="shared" si="5"/>
        <v>1.6043415356653448E-5</v>
      </c>
      <c r="I61" s="53">
        <f t="shared" ref="I61" si="6">I39/10^6*I$64</f>
        <v>1.7283786028918993E-5</v>
      </c>
    </row>
    <row r="63" spans="2:10">
      <c r="B63" t="s">
        <v>816</v>
      </c>
      <c r="C63">
        <v>2021</v>
      </c>
      <c r="D63">
        <v>2022</v>
      </c>
      <c r="E63">
        <v>2023</v>
      </c>
      <c r="F63">
        <v>2024</v>
      </c>
      <c r="G63">
        <v>2025</v>
      </c>
      <c r="H63">
        <v>2026</v>
      </c>
      <c r="I63">
        <v>2027</v>
      </c>
    </row>
    <row r="64" spans="2:10">
      <c r="B64" t="s">
        <v>817</v>
      </c>
      <c r="C64">
        <f>dollars_2021_2012</f>
        <v>0.84730412960844359</v>
      </c>
      <c r="D64">
        <f>dollars_2022_2012</f>
        <v>0.78500000000000003</v>
      </c>
      <c r="E64">
        <f>dollars_2023_2012</f>
        <v>0.75350342301658668</v>
      </c>
      <c r="F64">
        <f>dollars_2024_to_2012</f>
        <v>0.73191600598044548</v>
      </c>
      <c r="G64">
        <f>dollars_2025_to_2012</f>
        <v>0.71310900044104586</v>
      </c>
      <c r="H64">
        <f>$G64*$G$75/H$75</f>
        <v>0.6915265239936832</v>
      </c>
      <c r="I64">
        <f>$G64*$G$75/I$75</f>
        <v>0.68396462322591978</v>
      </c>
    </row>
    <row r="67" spans="2:10">
      <c r="B67" s="1" t="s">
        <v>917</v>
      </c>
      <c r="C67" t="s">
        <v>920</v>
      </c>
    </row>
    <row r="68" spans="2:10">
      <c r="C68">
        <v>2021</v>
      </c>
      <c r="D68">
        <v>2022</v>
      </c>
      <c r="E68">
        <v>2023</v>
      </c>
      <c r="F68">
        <v>2024</v>
      </c>
      <c r="G68">
        <v>2025</v>
      </c>
      <c r="H68">
        <v>2026</v>
      </c>
      <c r="I68">
        <v>2027</v>
      </c>
    </row>
    <row r="69" spans="2:10">
      <c r="B69" t="s">
        <v>917</v>
      </c>
      <c r="C69" s="53">
        <f>C9/About!$A$147/10^6*C72</f>
        <v>1.010572034981499E-5</v>
      </c>
      <c r="D69" s="53">
        <f>D9/About!$A$147/10^6*D72</f>
        <v>1.302751355132016E-5</v>
      </c>
      <c r="E69" s="53">
        <f>E9/About!$A$147/10^6*E72</f>
        <v>1.0221506479738904E-5</v>
      </c>
      <c r="F69" s="53">
        <f>F9/About!$A$147/10^6*F72</f>
        <v>9.8032463819028008E-6</v>
      </c>
      <c r="G69" s="53">
        <f>G9/About!$A$147/10^6*G72</f>
        <v>8.1548047960909945E-6</v>
      </c>
      <c r="H69" s="53">
        <f>H9/About!$A$147/10^6*H72</f>
        <v>1.0666122518181987E-5</v>
      </c>
      <c r="I69" s="53">
        <f>I9/About!$A$147/10^6*I72</f>
        <v>9.5365167085215658E-6</v>
      </c>
    </row>
    <row r="71" spans="2:10">
      <c r="B71" t="s">
        <v>816</v>
      </c>
      <c r="C71">
        <v>2021</v>
      </c>
      <c r="D71">
        <v>2022</v>
      </c>
      <c r="E71">
        <v>2023</v>
      </c>
      <c r="F71">
        <v>2024</v>
      </c>
      <c r="G71">
        <v>2025</v>
      </c>
      <c r="H71">
        <v>2026</v>
      </c>
      <c r="I71">
        <v>2027</v>
      </c>
    </row>
    <row r="72" spans="2:10">
      <c r="B72" t="s">
        <v>817</v>
      </c>
      <c r="C72">
        <f>dollars_2021_2012</f>
        <v>0.84730412960844359</v>
      </c>
      <c r="D72">
        <f>dollars_2022_2012</f>
        <v>0.78500000000000003</v>
      </c>
      <c r="E72">
        <f>dollars_2023_2012</f>
        <v>0.75350342301658668</v>
      </c>
      <c r="F72">
        <f>dollars_2024_to_2012</f>
        <v>0.73191600598044548</v>
      </c>
      <c r="G72">
        <f>dollars_2025_to_2012</f>
        <v>0.71310900044104586</v>
      </c>
      <c r="H72">
        <f>$G72*$G$75/H$75</f>
        <v>0.6915265239936832</v>
      </c>
      <c r="I72">
        <f>$G72*$G$75/I$75</f>
        <v>0.68396462322591978</v>
      </c>
    </row>
    <row r="74" spans="2:10">
      <c r="B74" t="s">
        <v>1982</v>
      </c>
      <c r="G74">
        <v>2025</v>
      </c>
      <c r="H74">
        <v>2026</v>
      </c>
      <c r="I74">
        <v>2027</v>
      </c>
    </row>
    <row r="75" spans="2:10">
      <c r="B75" t="s">
        <v>1983</v>
      </c>
      <c r="G75" s="97">
        <v>3.2196189999999998</v>
      </c>
      <c r="H75" s="97">
        <v>3.320103</v>
      </c>
      <c r="I75" s="97">
        <v>3.3568099999999998</v>
      </c>
      <c r="J75" t="s">
        <v>1984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F9BC-ED35-41ED-BF93-553EE4D1F60C}">
  <dimension ref="A1:P35570"/>
  <sheetViews>
    <sheetView topLeftCell="A3" workbookViewId="0">
      <selection activeCell="A5" sqref="A5:G6368"/>
    </sheetView>
  </sheetViews>
  <sheetFormatPr defaultColWidth="9.140625" defaultRowHeight="15"/>
  <cols>
    <col min="1" max="2" width="9.140625" style="11" bestFit="1" customWidth="1"/>
    <col min="3" max="3" width="15.140625" style="11" bestFit="1" customWidth="1"/>
    <col min="4" max="4" width="22.85546875" style="11" bestFit="1" customWidth="1"/>
    <col min="5" max="7" width="19.85546875" style="11" bestFit="1" customWidth="1"/>
    <col min="8" max="8" width="14.140625" bestFit="1" customWidth="1"/>
    <col min="9" max="9" width="17.140625" bestFit="1" customWidth="1"/>
    <col min="10" max="10" width="21.42578125" customWidth="1"/>
    <col min="13" max="13" width="13.140625" bestFit="1" customWidth="1"/>
    <col min="14" max="14" width="23.42578125" customWidth="1"/>
    <col min="15" max="15" width="28.140625" customWidth="1"/>
    <col min="16" max="16" width="24.140625" customWidth="1"/>
  </cols>
  <sheetData>
    <row r="1" spans="1:16" s="10" customFormat="1" ht="15.95" customHeight="1">
      <c r="A1" s="10" t="s">
        <v>308</v>
      </c>
      <c r="B1" s="11"/>
      <c r="C1" s="11"/>
      <c r="D1" s="11"/>
      <c r="E1" s="11"/>
      <c r="F1" s="11"/>
      <c r="G1" s="11"/>
    </row>
    <row r="2" spans="1:16" s="10" customFormat="1" ht="15.95" customHeight="1">
      <c r="A2" s="10" t="s">
        <v>1968</v>
      </c>
      <c r="B2" s="11"/>
      <c r="C2" s="11"/>
      <c r="D2" s="11"/>
      <c r="E2" s="11"/>
      <c r="F2" s="11"/>
      <c r="G2" s="11"/>
    </row>
    <row r="3" spans="1:16" s="10" customFormat="1" ht="15.95" customHeight="1">
      <c r="A3" s="10" t="s">
        <v>309</v>
      </c>
      <c r="B3" s="11"/>
      <c r="C3" s="11"/>
      <c r="D3" s="11"/>
      <c r="E3" s="11"/>
      <c r="F3" s="11"/>
      <c r="G3" s="11"/>
    </row>
    <row r="4" spans="1:16" s="11" customFormat="1" ht="26.25">
      <c r="A4" s="22" t="s">
        <v>310</v>
      </c>
      <c r="B4" s="22" t="s">
        <v>311</v>
      </c>
      <c r="C4" s="22" t="s">
        <v>312</v>
      </c>
      <c r="D4" s="22" t="s">
        <v>313</v>
      </c>
      <c r="E4" s="23" t="s">
        <v>399</v>
      </c>
      <c r="F4" s="12" t="s">
        <v>400</v>
      </c>
      <c r="G4" s="23" t="s">
        <v>401</v>
      </c>
      <c r="H4" s="13" t="s">
        <v>314</v>
      </c>
      <c r="I4" s="13" t="s">
        <v>315</v>
      </c>
      <c r="J4" s="13" t="s">
        <v>316</v>
      </c>
      <c r="K4" s="13" t="s">
        <v>317</v>
      </c>
      <c r="M4" t="s">
        <v>1967</v>
      </c>
      <c r="N4" t="s">
        <v>318</v>
      </c>
      <c r="O4" t="s">
        <v>319</v>
      </c>
      <c r="P4" t="s">
        <v>320</v>
      </c>
    </row>
    <row r="5" spans="1:16" s="11" customFormat="1">
      <c r="A5">
        <v>2025</v>
      </c>
      <c r="B5">
        <v>26</v>
      </c>
      <c r="C5" t="s">
        <v>321</v>
      </c>
      <c r="D5" t="s">
        <v>322</v>
      </c>
      <c r="E5">
        <v>53015</v>
      </c>
      <c r="F5">
        <v>23.99</v>
      </c>
      <c r="G5">
        <v>686.7</v>
      </c>
      <c r="H5">
        <f t="shared" ref="H5:H68" si="0">IF(I5="","",G5/100*F5*E5)</f>
        <v>8733655.5799500011</v>
      </c>
      <c r="I5">
        <f t="shared" ref="I5:I68" si="1">IF(OR(G5=".",F5=".",E5="."),"",E5)</f>
        <v>53015</v>
      </c>
      <c r="J5">
        <f t="shared" ref="J5:J68" si="2">IF(I5="","",F5*I5)</f>
        <v>1271829.8499999999</v>
      </c>
      <c r="K5">
        <f t="shared" ref="K5:K68" si="3">IF(C5="LIG",1,0)</f>
        <v>0</v>
      </c>
      <c r="M5">
        <v>1</v>
      </c>
      <c r="N5">
        <f>SUMIF($K:$K,1,$H:$H)</f>
        <v>595664760.47380781</v>
      </c>
      <c r="O5">
        <f>SUMIF($K:$K,1,$J:$J)</f>
        <v>271310980.46200013</v>
      </c>
      <c r="P5">
        <f>SUMIF($K:$K,1,$I:$I)</f>
        <v>20837753</v>
      </c>
    </row>
    <row r="6" spans="1:16" s="11" customFormat="1">
      <c r="A6">
        <v>2025</v>
      </c>
      <c r="B6">
        <v>59</v>
      </c>
      <c r="C6" t="s">
        <v>331</v>
      </c>
      <c r="D6" t="s">
        <v>322</v>
      </c>
      <c r="E6">
        <v>22184</v>
      </c>
      <c r="F6">
        <v>16.798999999999999</v>
      </c>
      <c r="G6">
        <v>198.7</v>
      </c>
      <c r="H6">
        <f t="shared" si="0"/>
        <v>740493.33479200001</v>
      </c>
      <c r="I6">
        <f t="shared" si="1"/>
        <v>22184</v>
      </c>
      <c r="J6">
        <f t="shared" si="2"/>
        <v>372669.016</v>
      </c>
      <c r="K6">
        <f t="shared" si="3"/>
        <v>0</v>
      </c>
      <c r="M6">
        <v>0</v>
      </c>
      <c r="N6">
        <f>SUMIF($K:$K,0,$H:$H)</f>
        <v>13648541824.066074</v>
      </c>
      <c r="O6">
        <f>SUMIF($K:$K,0,$J:$J)</f>
        <v>5461994182.0240078</v>
      </c>
      <c r="P6">
        <f>SUMIF($K:$K,0,$I:$I)</f>
        <v>277196066</v>
      </c>
    </row>
    <row r="7" spans="1:16" s="11" customFormat="1">
      <c r="A7">
        <v>2025</v>
      </c>
      <c r="B7">
        <v>60</v>
      </c>
      <c r="C7" t="s">
        <v>331</v>
      </c>
      <c r="D7" t="s">
        <v>322</v>
      </c>
      <c r="E7">
        <v>110215</v>
      </c>
      <c r="F7">
        <v>16.312000000000001</v>
      </c>
      <c r="G7">
        <v>137</v>
      </c>
      <c r="H7">
        <f t="shared" si="0"/>
        <v>2463023.0996000003</v>
      </c>
      <c r="I7">
        <f t="shared" si="1"/>
        <v>110215</v>
      </c>
      <c r="J7">
        <f t="shared" si="2"/>
        <v>1797827.08</v>
      </c>
      <c r="K7">
        <f t="shared" si="3"/>
        <v>0</v>
      </c>
      <c r="M7" t="s">
        <v>323</v>
      </c>
      <c r="N7">
        <f>N5+N6</f>
        <v>14244206584.539883</v>
      </c>
      <c r="O7">
        <f>O5+O6</f>
        <v>5733305162.4860077</v>
      </c>
      <c r="P7">
        <f>P5+P6</f>
        <v>298033819</v>
      </c>
    </row>
    <row r="8" spans="1:16" s="11" customFormat="1">
      <c r="A8">
        <v>2025</v>
      </c>
      <c r="B8">
        <v>108</v>
      </c>
      <c r="C8" t="s">
        <v>331</v>
      </c>
      <c r="D8" t="s">
        <v>322</v>
      </c>
      <c r="E8">
        <v>29732</v>
      </c>
      <c r="F8">
        <v>16.576000000000001</v>
      </c>
      <c r="G8">
        <v>166.2</v>
      </c>
      <c r="H8">
        <f t="shared" si="0"/>
        <v>819096.14438399998</v>
      </c>
      <c r="I8">
        <f t="shared" si="1"/>
        <v>29732</v>
      </c>
      <c r="J8">
        <f t="shared" si="2"/>
        <v>492837.63200000004</v>
      </c>
      <c r="K8">
        <f t="shared" si="3"/>
        <v>0</v>
      </c>
      <c r="M8"/>
      <c r="N8"/>
      <c r="O8"/>
    </row>
    <row r="9" spans="1:16" s="11" customFormat="1">
      <c r="A9">
        <v>2025</v>
      </c>
      <c r="B9">
        <v>108</v>
      </c>
      <c r="C9" t="s">
        <v>331</v>
      </c>
      <c r="D9" t="s">
        <v>322</v>
      </c>
      <c r="E9">
        <v>44429</v>
      </c>
      <c r="F9">
        <v>16.856000000000002</v>
      </c>
      <c r="G9">
        <v>155</v>
      </c>
      <c r="H9">
        <f t="shared" si="0"/>
        <v>1160787.5972000002</v>
      </c>
      <c r="I9">
        <f t="shared" si="1"/>
        <v>44429</v>
      </c>
      <c r="J9">
        <f t="shared" si="2"/>
        <v>748895.22400000005</v>
      </c>
      <c r="K9">
        <f t="shared" si="3"/>
        <v>0</v>
      </c>
      <c r="N9" t="s">
        <v>324</v>
      </c>
      <c r="O9" t="s">
        <v>325</v>
      </c>
    </row>
    <row r="10" spans="1:16" s="11" customFormat="1">
      <c r="A10">
        <v>2025</v>
      </c>
      <c r="B10">
        <v>130</v>
      </c>
      <c r="C10" t="s">
        <v>321</v>
      </c>
      <c r="D10" t="s">
        <v>322</v>
      </c>
      <c r="E10">
        <v>25458</v>
      </c>
      <c r="F10">
        <v>23.66</v>
      </c>
      <c r="G10">
        <v>339.6</v>
      </c>
      <c r="H10">
        <f t="shared" si="0"/>
        <v>2045534.00688</v>
      </c>
      <c r="I10">
        <f t="shared" si="1"/>
        <v>25458</v>
      </c>
      <c r="J10">
        <f t="shared" si="2"/>
        <v>602336.28</v>
      </c>
      <c r="K10">
        <f t="shared" si="3"/>
        <v>0</v>
      </c>
      <c r="M10" t="s">
        <v>326</v>
      </c>
      <c r="N10" s="14">
        <f>N5/O5</f>
        <v>2.1955055392873666</v>
      </c>
      <c r="O10">
        <f>P5/P7</f>
        <v>6.9917410949929815E-2</v>
      </c>
    </row>
    <row r="11" spans="1:16" s="11" customFormat="1">
      <c r="A11">
        <v>2025</v>
      </c>
      <c r="B11">
        <v>130</v>
      </c>
      <c r="C11" t="s">
        <v>321</v>
      </c>
      <c r="D11" t="s">
        <v>322</v>
      </c>
      <c r="E11">
        <v>13641</v>
      </c>
      <c r="F11">
        <v>23.65</v>
      </c>
      <c r="G11">
        <v>441.8</v>
      </c>
      <c r="H11">
        <f t="shared" si="0"/>
        <v>1425289.4336999999</v>
      </c>
      <c r="I11">
        <f t="shared" si="1"/>
        <v>13641</v>
      </c>
      <c r="J11">
        <f t="shared" si="2"/>
        <v>322609.64999999997</v>
      </c>
      <c r="K11">
        <f t="shared" si="3"/>
        <v>0</v>
      </c>
      <c r="M11" t="s">
        <v>327</v>
      </c>
      <c r="N11" s="14">
        <f>N6/O6</f>
        <v>2.4988202786785911</v>
      </c>
      <c r="O11">
        <f>P6/P7</f>
        <v>0.93008258905007024</v>
      </c>
    </row>
    <row r="12" spans="1:16" s="11" customFormat="1">
      <c r="A12">
        <v>2025</v>
      </c>
      <c r="B12">
        <v>130</v>
      </c>
      <c r="C12" t="s">
        <v>321</v>
      </c>
      <c r="D12" t="s">
        <v>322</v>
      </c>
      <c r="E12">
        <v>13438</v>
      </c>
      <c r="F12">
        <v>23.82</v>
      </c>
      <c r="G12">
        <v>348.9</v>
      </c>
      <c r="H12">
        <f t="shared" si="0"/>
        <v>1116805.0352399999</v>
      </c>
      <c r="I12">
        <f t="shared" si="1"/>
        <v>13438</v>
      </c>
      <c r="J12">
        <f t="shared" si="2"/>
        <v>320093.16000000003</v>
      </c>
      <c r="K12">
        <f t="shared" si="3"/>
        <v>0</v>
      </c>
      <c r="M12" t="s">
        <v>328</v>
      </c>
      <c r="N12" s="14">
        <f>N7/O7</f>
        <v>2.4844668443155884</v>
      </c>
      <c r="O12">
        <f>1</f>
        <v>1</v>
      </c>
    </row>
    <row r="13" spans="1:16" s="11" customFormat="1">
      <c r="A13">
        <v>2025</v>
      </c>
      <c r="B13">
        <v>130</v>
      </c>
      <c r="C13" t="s">
        <v>321</v>
      </c>
      <c r="D13" t="s">
        <v>322</v>
      </c>
      <c r="E13">
        <v>10744</v>
      </c>
      <c r="F13">
        <v>22.83</v>
      </c>
      <c r="G13">
        <v>286.7</v>
      </c>
      <c r="H13">
        <f t="shared" si="0"/>
        <v>703233.58583999996</v>
      </c>
      <c r="I13">
        <f t="shared" si="1"/>
        <v>10744</v>
      </c>
      <c r="J13">
        <f t="shared" si="2"/>
        <v>245285.52</v>
      </c>
      <c r="K13">
        <f t="shared" si="3"/>
        <v>0</v>
      </c>
      <c r="M13"/>
      <c r="N13"/>
      <c r="O13"/>
    </row>
    <row r="14" spans="1:16" s="11" customFormat="1">
      <c r="A14">
        <v>2025</v>
      </c>
      <c r="B14">
        <v>130</v>
      </c>
      <c r="C14" t="s">
        <v>321</v>
      </c>
      <c r="D14" t="s">
        <v>322</v>
      </c>
      <c r="E14">
        <v>26860</v>
      </c>
      <c r="F14">
        <v>23.81</v>
      </c>
      <c r="G14">
        <v>247.6</v>
      </c>
      <c r="H14">
        <f t="shared" si="0"/>
        <v>1583492.6216</v>
      </c>
      <c r="I14">
        <f t="shared" si="1"/>
        <v>26860</v>
      </c>
      <c r="J14">
        <f t="shared" si="2"/>
        <v>639536.6</v>
      </c>
      <c r="K14">
        <f t="shared" si="3"/>
        <v>0</v>
      </c>
      <c r="M14" t="s">
        <v>329</v>
      </c>
      <c r="N14"/>
      <c r="O14"/>
    </row>
    <row r="15" spans="1:16" s="11" customFormat="1">
      <c r="A15">
        <v>2025</v>
      </c>
      <c r="B15">
        <v>130</v>
      </c>
      <c r="C15" t="s">
        <v>321</v>
      </c>
      <c r="D15" t="s">
        <v>322</v>
      </c>
      <c r="E15">
        <v>74722</v>
      </c>
      <c r="F15">
        <v>25.82</v>
      </c>
      <c r="G15">
        <v>271.8</v>
      </c>
      <c r="H15">
        <f t="shared" si="0"/>
        <v>5243897.3047199994</v>
      </c>
      <c r="I15">
        <f t="shared" si="1"/>
        <v>74722</v>
      </c>
      <c r="J15">
        <f t="shared" si="2"/>
        <v>1929322.04</v>
      </c>
      <c r="K15">
        <f t="shared" si="3"/>
        <v>0</v>
      </c>
      <c r="M15" t="s">
        <v>326</v>
      </c>
      <c r="N15">
        <f>N10/N12</f>
        <v>0.88369283104366647</v>
      </c>
      <c r="O15"/>
    </row>
    <row r="16" spans="1:16" s="11" customFormat="1">
      <c r="A16">
        <v>2025</v>
      </c>
      <c r="B16">
        <v>136</v>
      </c>
      <c r="C16" t="s">
        <v>321</v>
      </c>
      <c r="D16" t="s">
        <v>322</v>
      </c>
      <c r="E16">
        <v>13468</v>
      </c>
      <c r="F16">
        <v>23.57</v>
      </c>
      <c r="G16">
        <v>362.7</v>
      </c>
      <c r="H16">
        <f t="shared" si="0"/>
        <v>1151357.6365199999</v>
      </c>
      <c r="I16">
        <f t="shared" si="1"/>
        <v>13468</v>
      </c>
      <c r="J16">
        <f t="shared" si="2"/>
        <v>317440.76</v>
      </c>
      <c r="K16">
        <f t="shared" si="3"/>
        <v>0</v>
      </c>
      <c r="M16" t="s">
        <v>327</v>
      </c>
      <c r="N16">
        <f>N11/N12</f>
        <v>1.0057772694354297</v>
      </c>
      <c r="O16"/>
    </row>
    <row r="17" spans="1:15" s="11" customFormat="1">
      <c r="A17">
        <v>2025</v>
      </c>
      <c r="B17">
        <v>136</v>
      </c>
      <c r="C17" t="s">
        <v>321</v>
      </c>
      <c r="D17" t="s">
        <v>322</v>
      </c>
      <c r="E17">
        <v>78640</v>
      </c>
      <c r="F17">
        <v>24.54</v>
      </c>
      <c r="G17">
        <v>354.8</v>
      </c>
      <c r="H17">
        <f t="shared" si="0"/>
        <v>6847021.2287999997</v>
      </c>
      <c r="I17">
        <f t="shared" si="1"/>
        <v>78640</v>
      </c>
      <c r="J17">
        <f t="shared" si="2"/>
        <v>1929825.5999999999</v>
      </c>
      <c r="K17">
        <f t="shared" si="3"/>
        <v>0</v>
      </c>
      <c r="M17"/>
      <c r="N17"/>
      <c r="O17"/>
    </row>
    <row r="18" spans="1:15" s="11" customFormat="1">
      <c r="A18">
        <v>2025</v>
      </c>
      <c r="B18">
        <v>165</v>
      </c>
      <c r="C18" t="s">
        <v>331</v>
      </c>
      <c r="D18" t="s">
        <v>322</v>
      </c>
      <c r="E18">
        <v>48657</v>
      </c>
      <c r="F18">
        <v>16.79</v>
      </c>
      <c r="G18">
        <v>146.1</v>
      </c>
      <c r="H18">
        <f t="shared" si="0"/>
        <v>1193565.4548299999</v>
      </c>
      <c r="I18">
        <f t="shared" si="1"/>
        <v>48657</v>
      </c>
      <c r="J18">
        <f t="shared" si="2"/>
        <v>816951.02999999991</v>
      </c>
      <c r="K18">
        <f t="shared" si="3"/>
        <v>0</v>
      </c>
      <c r="M18" t="s">
        <v>1969</v>
      </c>
      <c r="N18"/>
      <c r="O18"/>
    </row>
    <row r="19" spans="1:15" s="11" customFormat="1">
      <c r="A19">
        <v>2025</v>
      </c>
      <c r="B19">
        <v>298</v>
      </c>
      <c r="C19" t="s">
        <v>331</v>
      </c>
      <c r="D19" t="s">
        <v>322</v>
      </c>
      <c r="E19">
        <v>46499</v>
      </c>
      <c r="F19">
        <v>16.73</v>
      </c>
      <c r="G19" t="s">
        <v>332</v>
      </c>
      <c r="H19" t="str">
        <f t="shared" si="0"/>
        <v/>
      </c>
      <c r="I19" t="str">
        <f t="shared" si="1"/>
        <v/>
      </c>
      <c r="J19" t="str">
        <f t="shared" si="2"/>
        <v/>
      </c>
      <c r="K19">
        <f t="shared" si="3"/>
        <v>0</v>
      </c>
      <c r="M19"/>
      <c r="N19"/>
      <c r="O19"/>
    </row>
    <row r="20" spans="1:15" s="11" customFormat="1">
      <c r="A20">
        <v>2025</v>
      </c>
      <c r="B20">
        <v>298</v>
      </c>
      <c r="C20" t="s">
        <v>331</v>
      </c>
      <c r="D20" t="s">
        <v>322</v>
      </c>
      <c r="E20">
        <v>15268</v>
      </c>
      <c r="F20">
        <v>16.72</v>
      </c>
      <c r="G20" t="s">
        <v>332</v>
      </c>
      <c r="H20" t="str">
        <f t="shared" si="0"/>
        <v/>
      </c>
      <c r="I20" t="str">
        <f t="shared" si="1"/>
        <v/>
      </c>
      <c r="J20" t="str">
        <f t="shared" si="2"/>
        <v/>
      </c>
      <c r="K20">
        <f t="shared" si="3"/>
        <v>0</v>
      </c>
      <c r="M20"/>
      <c r="N20"/>
      <c r="O20"/>
    </row>
    <row r="21" spans="1:15" s="11" customFormat="1">
      <c r="A21">
        <v>2025</v>
      </c>
      <c r="B21">
        <v>298</v>
      </c>
      <c r="C21" t="s">
        <v>331</v>
      </c>
      <c r="D21" t="s">
        <v>322</v>
      </c>
      <c r="E21">
        <v>31098</v>
      </c>
      <c r="F21">
        <v>16.22</v>
      </c>
      <c r="G21" t="s">
        <v>332</v>
      </c>
      <c r="H21" t="str">
        <f t="shared" si="0"/>
        <v/>
      </c>
      <c r="I21" t="str">
        <f t="shared" si="1"/>
        <v/>
      </c>
      <c r="J21" t="str">
        <f t="shared" si="2"/>
        <v/>
      </c>
      <c r="K21">
        <f t="shared" si="3"/>
        <v>0</v>
      </c>
      <c r="M21"/>
      <c r="N21"/>
      <c r="O21"/>
    </row>
    <row r="22" spans="1:15" s="11" customFormat="1">
      <c r="A22">
        <v>2025</v>
      </c>
      <c r="B22">
        <v>298</v>
      </c>
      <c r="C22" t="s">
        <v>331</v>
      </c>
      <c r="D22" t="s">
        <v>322</v>
      </c>
      <c r="E22">
        <v>60986</v>
      </c>
      <c r="F22">
        <v>16.93</v>
      </c>
      <c r="G22" t="s">
        <v>332</v>
      </c>
      <c r="H22" t="str">
        <f t="shared" si="0"/>
        <v/>
      </c>
      <c r="I22" t="str">
        <f t="shared" si="1"/>
        <v/>
      </c>
      <c r="J22" t="str">
        <f t="shared" si="2"/>
        <v/>
      </c>
      <c r="K22">
        <f t="shared" si="3"/>
        <v>0</v>
      </c>
    </row>
    <row r="23" spans="1:15" s="11" customFormat="1">
      <c r="A23">
        <v>2025</v>
      </c>
      <c r="B23">
        <v>298</v>
      </c>
      <c r="C23" t="s">
        <v>331</v>
      </c>
      <c r="D23" t="s">
        <v>322</v>
      </c>
      <c r="E23">
        <v>168226</v>
      </c>
      <c r="F23">
        <v>16.309999999999999</v>
      </c>
      <c r="G23" t="s">
        <v>332</v>
      </c>
      <c r="H23" t="str">
        <f t="shared" si="0"/>
        <v/>
      </c>
      <c r="I23" t="str">
        <f t="shared" si="1"/>
        <v/>
      </c>
      <c r="J23" t="str">
        <f t="shared" si="2"/>
        <v/>
      </c>
      <c r="K23">
        <f t="shared" si="3"/>
        <v>0</v>
      </c>
    </row>
    <row r="24" spans="1:15" s="11" customFormat="1">
      <c r="A24">
        <v>2025</v>
      </c>
      <c r="B24">
        <v>298</v>
      </c>
      <c r="C24" t="s">
        <v>331</v>
      </c>
      <c r="D24" t="s">
        <v>322</v>
      </c>
      <c r="E24">
        <v>61670</v>
      </c>
      <c r="F24">
        <v>16.59</v>
      </c>
      <c r="G24" t="s">
        <v>332</v>
      </c>
      <c r="H24" t="str">
        <f t="shared" si="0"/>
        <v/>
      </c>
      <c r="I24" t="str">
        <f t="shared" si="1"/>
        <v/>
      </c>
      <c r="J24" t="str">
        <f t="shared" si="2"/>
        <v/>
      </c>
      <c r="K24">
        <f t="shared" si="3"/>
        <v>0</v>
      </c>
    </row>
    <row r="25" spans="1:15" s="11" customFormat="1">
      <c r="A25">
        <v>2025</v>
      </c>
      <c r="B25">
        <v>470</v>
      </c>
      <c r="C25" t="s">
        <v>331</v>
      </c>
      <c r="D25" t="s">
        <v>322</v>
      </c>
      <c r="E25">
        <v>41771</v>
      </c>
      <c r="F25">
        <v>17.922000000000001</v>
      </c>
      <c r="G25">
        <v>161.69999999999999</v>
      </c>
      <c r="H25">
        <f t="shared" si="0"/>
        <v>1210518.3168540001</v>
      </c>
      <c r="I25">
        <f t="shared" si="1"/>
        <v>41771</v>
      </c>
      <c r="J25">
        <f t="shared" si="2"/>
        <v>748619.86200000008</v>
      </c>
      <c r="K25">
        <f t="shared" si="3"/>
        <v>0</v>
      </c>
    </row>
    <row r="26" spans="1:15" s="11" customFormat="1">
      <c r="A26">
        <v>2025</v>
      </c>
      <c r="B26">
        <v>470</v>
      </c>
      <c r="C26" t="s">
        <v>331</v>
      </c>
      <c r="D26" t="s">
        <v>322</v>
      </c>
      <c r="E26">
        <v>27359</v>
      </c>
      <c r="F26">
        <v>17.890999999999998</v>
      </c>
      <c r="G26">
        <v>162.1</v>
      </c>
      <c r="H26">
        <f t="shared" si="0"/>
        <v>793446.86764899991</v>
      </c>
      <c r="I26">
        <f t="shared" si="1"/>
        <v>27359</v>
      </c>
      <c r="J26">
        <f t="shared" si="2"/>
        <v>489479.86899999995</v>
      </c>
      <c r="K26">
        <f t="shared" si="3"/>
        <v>0</v>
      </c>
    </row>
    <row r="27" spans="1:15" s="11" customFormat="1">
      <c r="A27">
        <v>2025</v>
      </c>
      <c r="B27">
        <v>470</v>
      </c>
      <c r="C27" t="s">
        <v>331</v>
      </c>
      <c r="D27" t="s">
        <v>322</v>
      </c>
      <c r="E27">
        <v>13931</v>
      </c>
      <c r="F27">
        <v>17.244</v>
      </c>
      <c r="G27">
        <v>174.8</v>
      </c>
      <c r="H27">
        <f t="shared" si="0"/>
        <v>419915.33467200003</v>
      </c>
      <c r="I27">
        <f t="shared" si="1"/>
        <v>13931</v>
      </c>
      <c r="J27">
        <f t="shared" si="2"/>
        <v>240226.16399999999</v>
      </c>
      <c r="K27">
        <f t="shared" si="3"/>
        <v>0</v>
      </c>
    </row>
    <row r="28" spans="1:15" s="11" customFormat="1">
      <c r="A28">
        <v>2025</v>
      </c>
      <c r="B28">
        <v>470</v>
      </c>
      <c r="C28" t="s">
        <v>331</v>
      </c>
      <c r="D28" t="s">
        <v>322</v>
      </c>
      <c r="E28">
        <v>56006</v>
      </c>
      <c r="F28">
        <v>18.02</v>
      </c>
      <c r="G28">
        <v>159.9</v>
      </c>
      <c r="H28">
        <f t="shared" si="0"/>
        <v>1613755.7638799998</v>
      </c>
      <c r="I28">
        <f t="shared" si="1"/>
        <v>56006</v>
      </c>
      <c r="J28">
        <f t="shared" si="2"/>
        <v>1009228.12</v>
      </c>
      <c r="K28">
        <f t="shared" si="3"/>
        <v>0</v>
      </c>
    </row>
    <row r="29" spans="1:15" s="11" customFormat="1">
      <c r="A29">
        <v>2025</v>
      </c>
      <c r="B29">
        <v>470</v>
      </c>
      <c r="C29" t="s">
        <v>331</v>
      </c>
      <c r="D29" t="s">
        <v>322</v>
      </c>
      <c r="E29">
        <v>27772</v>
      </c>
      <c r="F29">
        <v>17.513999999999999</v>
      </c>
      <c r="G29">
        <v>169.4</v>
      </c>
      <c r="H29">
        <f t="shared" si="0"/>
        <v>823959.58075199986</v>
      </c>
      <c r="I29">
        <f t="shared" si="1"/>
        <v>27772</v>
      </c>
      <c r="J29">
        <f t="shared" si="2"/>
        <v>486398.80799999996</v>
      </c>
      <c r="K29">
        <f t="shared" si="3"/>
        <v>0</v>
      </c>
    </row>
    <row r="30" spans="1:15" s="11" customFormat="1">
      <c r="A30">
        <v>2025</v>
      </c>
      <c r="B30">
        <v>470</v>
      </c>
      <c r="C30" t="s">
        <v>331</v>
      </c>
      <c r="D30" t="s">
        <v>322</v>
      </c>
      <c r="E30">
        <v>13992</v>
      </c>
      <c r="F30">
        <v>18.053999999999998</v>
      </c>
      <c r="G30">
        <v>162.19999999999999</v>
      </c>
      <c r="H30">
        <f t="shared" si="0"/>
        <v>409735.96329599991</v>
      </c>
      <c r="I30">
        <f t="shared" si="1"/>
        <v>13992</v>
      </c>
      <c r="J30">
        <f t="shared" si="2"/>
        <v>252611.56799999997</v>
      </c>
      <c r="K30">
        <f t="shared" si="3"/>
        <v>0</v>
      </c>
    </row>
    <row r="31" spans="1:15" s="11" customFormat="1">
      <c r="A31">
        <v>2025</v>
      </c>
      <c r="B31">
        <v>470</v>
      </c>
      <c r="C31" t="s">
        <v>331</v>
      </c>
      <c r="D31" t="s">
        <v>322</v>
      </c>
      <c r="E31">
        <v>13920</v>
      </c>
      <c r="F31">
        <v>17.204000000000001</v>
      </c>
      <c r="G31">
        <v>172.7</v>
      </c>
      <c r="H31">
        <f t="shared" si="0"/>
        <v>413581.40736000001</v>
      </c>
      <c r="I31">
        <f t="shared" si="1"/>
        <v>13920</v>
      </c>
      <c r="J31">
        <f t="shared" si="2"/>
        <v>239479.68000000002</v>
      </c>
      <c r="K31">
        <f t="shared" si="3"/>
        <v>0</v>
      </c>
    </row>
    <row r="32" spans="1:15" s="11" customFormat="1">
      <c r="A32">
        <v>2025</v>
      </c>
      <c r="B32">
        <v>470</v>
      </c>
      <c r="C32" t="s">
        <v>331</v>
      </c>
      <c r="D32" t="s">
        <v>322</v>
      </c>
      <c r="E32">
        <v>13730</v>
      </c>
      <c r="F32">
        <v>17.206</v>
      </c>
      <c r="G32">
        <v>161.69999999999999</v>
      </c>
      <c r="H32">
        <f t="shared" si="0"/>
        <v>381997.46045999997</v>
      </c>
      <c r="I32">
        <f t="shared" si="1"/>
        <v>13730</v>
      </c>
      <c r="J32">
        <f t="shared" si="2"/>
        <v>236238.38</v>
      </c>
      <c r="K32">
        <f t="shared" si="3"/>
        <v>0</v>
      </c>
    </row>
    <row r="33" spans="1:11" s="11" customFormat="1">
      <c r="A33">
        <v>2025</v>
      </c>
      <c r="B33">
        <v>470</v>
      </c>
      <c r="C33" t="s">
        <v>331</v>
      </c>
      <c r="D33" t="s">
        <v>322</v>
      </c>
      <c r="E33">
        <v>13616</v>
      </c>
      <c r="F33">
        <v>17.265999999999998</v>
      </c>
      <c r="G33">
        <v>163</v>
      </c>
      <c r="H33">
        <f t="shared" si="0"/>
        <v>383202.98527999996</v>
      </c>
      <c r="I33">
        <f t="shared" si="1"/>
        <v>13616</v>
      </c>
      <c r="J33">
        <f t="shared" si="2"/>
        <v>235093.85599999997</v>
      </c>
      <c r="K33">
        <f t="shared" si="3"/>
        <v>0</v>
      </c>
    </row>
    <row r="34" spans="1:11" s="11" customFormat="1">
      <c r="A34">
        <v>2025</v>
      </c>
      <c r="B34">
        <v>470</v>
      </c>
      <c r="C34" t="s">
        <v>331</v>
      </c>
      <c r="D34" t="s">
        <v>322</v>
      </c>
      <c r="E34">
        <v>26425</v>
      </c>
      <c r="F34">
        <v>17.331</v>
      </c>
      <c r="G34">
        <v>153.9</v>
      </c>
      <c r="H34">
        <f t="shared" si="0"/>
        <v>704818.407825</v>
      </c>
      <c r="I34">
        <f t="shared" si="1"/>
        <v>26425</v>
      </c>
      <c r="J34">
        <f t="shared" si="2"/>
        <v>457971.67499999999</v>
      </c>
      <c r="K34">
        <f t="shared" si="3"/>
        <v>0</v>
      </c>
    </row>
    <row r="35" spans="1:11" s="11" customFormat="1">
      <c r="A35">
        <v>2025</v>
      </c>
      <c r="B35">
        <v>470</v>
      </c>
      <c r="C35" t="s">
        <v>331</v>
      </c>
      <c r="D35" t="s">
        <v>322</v>
      </c>
      <c r="E35">
        <v>27228</v>
      </c>
      <c r="F35">
        <v>17.256</v>
      </c>
      <c r="G35">
        <v>154.19999999999999</v>
      </c>
      <c r="H35">
        <f t="shared" si="0"/>
        <v>724503.09945599991</v>
      </c>
      <c r="I35">
        <f t="shared" si="1"/>
        <v>27228</v>
      </c>
      <c r="J35">
        <f t="shared" si="2"/>
        <v>469846.36800000002</v>
      </c>
      <c r="K35">
        <f t="shared" si="3"/>
        <v>0</v>
      </c>
    </row>
    <row r="36" spans="1:11" s="11" customFormat="1">
      <c r="A36">
        <v>2025</v>
      </c>
      <c r="B36">
        <v>470</v>
      </c>
      <c r="C36" t="s">
        <v>331</v>
      </c>
      <c r="D36" t="s">
        <v>322</v>
      </c>
      <c r="E36">
        <v>41227</v>
      </c>
      <c r="F36">
        <v>17.300999999999998</v>
      </c>
      <c r="G36">
        <v>150.1</v>
      </c>
      <c r="H36">
        <f t="shared" si="0"/>
        <v>1070615.7588269999</v>
      </c>
      <c r="I36">
        <f t="shared" si="1"/>
        <v>41227</v>
      </c>
      <c r="J36">
        <f t="shared" si="2"/>
        <v>713268.32699999993</v>
      </c>
      <c r="K36">
        <f t="shared" si="3"/>
        <v>0</v>
      </c>
    </row>
    <row r="37" spans="1:11" s="11" customFormat="1">
      <c r="A37">
        <v>2025</v>
      </c>
      <c r="B37">
        <v>470</v>
      </c>
      <c r="C37" t="s">
        <v>331</v>
      </c>
      <c r="D37" t="s">
        <v>322</v>
      </c>
      <c r="E37">
        <v>28086</v>
      </c>
      <c r="F37">
        <v>17.747</v>
      </c>
      <c r="G37">
        <v>175.2</v>
      </c>
      <c r="H37">
        <f t="shared" si="0"/>
        <v>873270.80798399984</v>
      </c>
      <c r="I37">
        <f t="shared" si="1"/>
        <v>28086</v>
      </c>
      <c r="J37">
        <f t="shared" si="2"/>
        <v>498442.24199999997</v>
      </c>
      <c r="K37">
        <f t="shared" si="3"/>
        <v>0</v>
      </c>
    </row>
    <row r="38" spans="1:11" s="11" customFormat="1">
      <c r="A38">
        <v>2025</v>
      </c>
      <c r="B38">
        <v>525</v>
      </c>
      <c r="C38" t="s">
        <v>321</v>
      </c>
      <c r="D38" t="s">
        <v>322</v>
      </c>
      <c r="E38">
        <v>10267</v>
      </c>
      <c r="F38">
        <v>22.161999999999999</v>
      </c>
      <c r="G38">
        <v>226.4</v>
      </c>
      <c r="H38">
        <f t="shared" si="0"/>
        <v>515144.34305600001</v>
      </c>
      <c r="I38">
        <f t="shared" si="1"/>
        <v>10267</v>
      </c>
      <c r="J38">
        <f t="shared" si="2"/>
        <v>227537.25399999999</v>
      </c>
      <c r="K38">
        <f t="shared" si="3"/>
        <v>0</v>
      </c>
    </row>
    <row r="39" spans="1:11" s="11" customFormat="1">
      <c r="A39">
        <v>2025</v>
      </c>
      <c r="B39">
        <v>525</v>
      </c>
      <c r="C39" t="s">
        <v>321</v>
      </c>
      <c r="D39" t="s">
        <v>322</v>
      </c>
      <c r="E39">
        <v>43594</v>
      </c>
      <c r="F39">
        <v>22.757999999999999</v>
      </c>
      <c r="G39">
        <v>417.2</v>
      </c>
      <c r="H39">
        <f t="shared" si="0"/>
        <v>4139092.3153439993</v>
      </c>
      <c r="I39">
        <f t="shared" si="1"/>
        <v>43594</v>
      </c>
      <c r="J39">
        <f t="shared" si="2"/>
        <v>992112.25199999998</v>
      </c>
      <c r="K39">
        <f t="shared" si="3"/>
        <v>0</v>
      </c>
    </row>
    <row r="40" spans="1:11" s="11" customFormat="1">
      <c r="A40">
        <v>2025</v>
      </c>
      <c r="B40">
        <v>564</v>
      </c>
      <c r="C40" t="s">
        <v>321</v>
      </c>
      <c r="D40" t="s">
        <v>322</v>
      </c>
      <c r="E40">
        <v>61666</v>
      </c>
      <c r="F40">
        <v>23.48</v>
      </c>
      <c r="G40">
        <v>414</v>
      </c>
      <c r="H40">
        <f t="shared" si="0"/>
        <v>5994379.1952</v>
      </c>
      <c r="I40">
        <f t="shared" si="1"/>
        <v>61666</v>
      </c>
      <c r="J40">
        <f t="shared" si="2"/>
        <v>1447917.68</v>
      </c>
      <c r="K40">
        <f t="shared" si="3"/>
        <v>0</v>
      </c>
    </row>
    <row r="41" spans="1:11" s="11" customFormat="1">
      <c r="A41">
        <v>2025</v>
      </c>
      <c r="B41">
        <v>564</v>
      </c>
      <c r="C41" t="s">
        <v>321</v>
      </c>
      <c r="D41" t="s">
        <v>322</v>
      </c>
      <c r="E41">
        <v>12482</v>
      </c>
      <c r="F41">
        <v>23.76</v>
      </c>
      <c r="G41">
        <v>272</v>
      </c>
      <c r="H41">
        <f t="shared" si="0"/>
        <v>806676.71039999998</v>
      </c>
      <c r="I41">
        <f t="shared" si="1"/>
        <v>12482</v>
      </c>
      <c r="J41">
        <f t="shared" si="2"/>
        <v>296572.32</v>
      </c>
      <c r="K41">
        <f t="shared" si="3"/>
        <v>0</v>
      </c>
    </row>
    <row r="42" spans="1:11" s="11" customFormat="1">
      <c r="A42">
        <v>2025</v>
      </c>
      <c r="B42">
        <v>602</v>
      </c>
      <c r="C42" t="s">
        <v>321</v>
      </c>
      <c r="D42" t="s">
        <v>322</v>
      </c>
      <c r="E42">
        <v>33918</v>
      </c>
      <c r="F42">
        <v>25.97</v>
      </c>
      <c r="G42" t="s">
        <v>332</v>
      </c>
      <c r="H42" t="str">
        <f t="shared" si="0"/>
        <v/>
      </c>
      <c r="I42" t="str">
        <f t="shared" si="1"/>
        <v/>
      </c>
      <c r="J42" t="str">
        <f t="shared" si="2"/>
        <v/>
      </c>
      <c r="K42">
        <f t="shared" si="3"/>
        <v>0</v>
      </c>
    </row>
    <row r="43" spans="1:11" s="11" customFormat="1">
      <c r="A43">
        <v>2025</v>
      </c>
      <c r="B43">
        <v>602</v>
      </c>
      <c r="C43" t="s">
        <v>321</v>
      </c>
      <c r="D43" t="s">
        <v>322</v>
      </c>
      <c r="E43">
        <v>70536</v>
      </c>
      <c r="F43">
        <v>26.31</v>
      </c>
      <c r="G43" t="s">
        <v>332</v>
      </c>
      <c r="H43" t="str">
        <f t="shared" si="0"/>
        <v/>
      </c>
      <c r="I43" t="str">
        <f t="shared" si="1"/>
        <v/>
      </c>
      <c r="J43" t="str">
        <f t="shared" si="2"/>
        <v/>
      </c>
      <c r="K43">
        <f t="shared" si="3"/>
        <v>0</v>
      </c>
    </row>
    <row r="44" spans="1:11" s="11" customFormat="1">
      <c r="A44">
        <v>2025</v>
      </c>
      <c r="B44">
        <v>703</v>
      </c>
      <c r="C44" t="s">
        <v>321</v>
      </c>
      <c r="D44" t="s">
        <v>322</v>
      </c>
      <c r="E44">
        <v>14216</v>
      </c>
      <c r="F44">
        <v>25.988</v>
      </c>
      <c r="G44">
        <v>525.1</v>
      </c>
      <c r="H44">
        <f t="shared" si="0"/>
        <v>1939957.8374079999</v>
      </c>
      <c r="I44">
        <f t="shared" si="1"/>
        <v>14216</v>
      </c>
      <c r="J44">
        <f t="shared" si="2"/>
        <v>369445.408</v>
      </c>
      <c r="K44">
        <f t="shared" si="3"/>
        <v>0</v>
      </c>
    </row>
    <row r="45" spans="1:11" s="11" customFormat="1">
      <c r="A45">
        <v>2025</v>
      </c>
      <c r="B45">
        <v>703</v>
      </c>
      <c r="C45" t="s">
        <v>321</v>
      </c>
      <c r="D45" t="s">
        <v>322</v>
      </c>
      <c r="E45">
        <v>14619</v>
      </c>
      <c r="F45">
        <v>24.068000000000001</v>
      </c>
      <c r="G45">
        <v>511.3</v>
      </c>
      <c r="H45">
        <f t="shared" si="0"/>
        <v>1799009.5203960002</v>
      </c>
      <c r="I45">
        <f t="shared" si="1"/>
        <v>14619</v>
      </c>
      <c r="J45">
        <f t="shared" si="2"/>
        <v>351850.092</v>
      </c>
      <c r="K45">
        <f t="shared" si="3"/>
        <v>0</v>
      </c>
    </row>
    <row r="46" spans="1:11" s="11" customFormat="1">
      <c r="A46">
        <v>2025</v>
      </c>
      <c r="B46">
        <v>703</v>
      </c>
      <c r="C46" t="s">
        <v>321</v>
      </c>
      <c r="D46" t="s">
        <v>322</v>
      </c>
      <c r="E46">
        <v>12540</v>
      </c>
      <c r="F46">
        <v>24.074000000000002</v>
      </c>
      <c r="G46">
        <v>488.9</v>
      </c>
      <c r="H46">
        <f t="shared" si="0"/>
        <v>1475930.2364399999</v>
      </c>
      <c r="I46">
        <f t="shared" si="1"/>
        <v>12540</v>
      </c>
      <c r="J46">
        <f t="shared" si="2"/>
        <v>301887.96000000002</v>
      </c>
      <c r="K46">
        <f t="shared" si="3"/>
        <v>0</v>
      </c>
    </row>
    <row r="47" spans="1:11" s="11" customFormat="1">
      <c r="A47">
        <v>2025</v>
      </c>
      <c r="B47">
        <v>703</v>
      </c>
      <c r="C47" t="s">
        <v>321</v>
      </c>
      <c r="D47" t="s">
        <v>322</v>
      </c>
      <c r="E47">
        <v>43176</v>
      </c>
      <c r="F47">
        <v>26.053000000000001</v>
      </c>
      <c r="G47">
        <v>447</v>
      </c>
      <c r="H47">
        <f t="shared" si="0"/>
        <v>5028143.5461599994</v>
      </c>
      <c r="I47">
        <f t="shared" si="1"/>
        <v>43176</v>
      </c>
      <c r="J47">
        <f t="shared" si="2"/>
        <v>1124864.328</v>
      </c>
      <c r="K47">
        <f t="shared" si="3"/>
        <v>0</v>
      </c>
    </row>
    <row r="48" spans="1:11" s="11" customFormat="1">
      <c r="A48">
        <v>2025</v>
      </c>
      <c r="B48">
        <v>703</v>
      </c>
      <c r="C48" t="s">
        <v>321</v>
      </c>
      <c r="D48" t="s">
        <v>322</v>
      </c>
      <c r="E48">
        <v>132612</v>
      </c>
      <c r="F48">
        <v>23.484000000000002</v>
      </c>
      <c r="G48">
        <v>473.3</v>
      </c>
      <c r="H48">
        <f t="shared" si="0"/>
        <v>14739793.564464003</v>
      </c>
      <c r="I48">
        <f t="shared" si="1"/>
        <v>132612</v>
      </c>
      <c r="J48">
        <f t="shared" si="2"/>
        <v>3114260.2080000001</v>
      </c>
      <c r="K48">
        <f t="shared" si="3"/>
        <v>0</v>
      </c>
    </row>
    <row r="49" spans="1:11" s="11" customFormat="1">
      <c r="A49">
        <v>2025</v>
      </c>
      <c r="B49">
        <v>876</v>
      </c>
      <c r="C49" t="s">
        <v>331</v>
      </c>
      <c r="D49" t="s">
        <v>322</v>
      </c>
      <c r="E49">
        <v>124762</v>
      </c>
      <c r="F49">
        <v>17.904</v>
      </c>
      <c r="G49" t="s">
        <v>332</v>
      </c>
      <c r="H49" t="str">
        <f t="shared" si="0"/>
        <v/>
      </c>
      <c r="I49" t="str">
        <f t="shared" si="1"/>
        <v/>
      </c>
      <c r="J49" t="str">
        <f t="shared" si="2"/>
        <v/>
      </c>
      <c r="K49">
        <f t="shared" si="3"/>
        <v>0</v>
      </c>
    </row>
    <row r="50" spans="1:11" s="11" customFormat="1">
      <c r="A50">
        <v>2025</v>
      </c>
      <c r="B50">
        <v>879</v>
      </c>
      <c r="C50" t="s">
        <v>331</v>
      </c>
      <c r="D50" t="s">
        <v>322</v>
      </c>
      <c r="E50">
        <v>191611</v>
      </c>
      <c r="F50">
        <v>17.600000000000001</v>
      </c>
      <c r="G50" t="s">
        <v>332</v>
      </c>
      <c r="H50" t="str">
        <f t="shared" si="0"/>
        <v/>
      </c>
      <c r="I50" t="str">
        <f t="shared" si="1"/>
        <v/>
      </c>
      <c r="J50" t="str">
        <f t="shared" si="2"/>
        <v/>
      </c>
      <c r="K50">
        <f t="shared" si="3"/>
        <v>0</v>
      </c>
    </row>
    <row r="51" spans="1:11" s="11" customFormat="1">
      <c r="A51">
        <v>2025</v>
      </c>
      <c r="B51">
        <v>889</v>
      </c>
      <c r="C51" t="s">
        <v>331</v>
      </c>
      <c r="D51" t="s">
        <v>322</v>
      </c>
      <c r="E51">
        <v>31606</v>
      </c>
      <c r="F51">
        <v>17.11</v>
      </c>
      <c r="G51" t="s">
        <v>332</v>
      </c>
      <c r="H51" t="str">
        <f t="shared" si="0"/>
        <v/>
      </c>
      <c r="I51" t="str">
        <f t="shared" si="1"/>
        <v/>
      </c>
      <c r="J51" t="str">
        <f t="shared" si="2"/>
        <v/>
      </c>
      <c r="K51">
        <f t="shared" si="3"/>
        <v>0</v>
      </c>
    </row>
    <row r="52" spans="1:11" s="11" customFormat="1">
      <c r="A52">
        <v>2025</v>
      </c>
      <c r="B52">
        <v>889</v>
      </c>
      <c r="C52" t="s">
        <v>331</v>
      </c>
      <c r="D52" t="s">
        <v>322</v>
      </c>
      <c r="E52">
        <v>156353</v>
      </c>
      <c r="F52">
        <v>17.84</v>
      </c>
      <c r="G52" t="s">
        <v>332</v>
      </c>
      <c r="H52" t="str">
        <f t="shared" si="0"/>
        <v/>
      </c>
      <c r="I52" t="str">
        <f t="shared" si="1"/>
        <v/>
      </c>
      <c r="J52" t="str">
        <f t="shared" si="2"/>
        <v/>
      </c>
      <c r="K52">
        <f t="shared" si="3"/>
        <v>0</v>
      </c>
    </row>
    <row r="53" spans="1:11" s="11" customFormat="1">
      <c r="A53">
        <v>2025</v>
      </c>
      <c r="B53">
        <v>889</v>
      </c>
      <c r="C53" t="s">
        <v>331</v>
      </c>
      <c r="D53" t="s">
        <v>322</v>
      </c>
      <c r="E53">
        <v>167831</v>
      </c>
      <c r="F53">
        <v>17.28</v>
      </c>
      <c r="G53" t="s">
        <v>332</v>
      </c>
      <c r="H53" t="str">
        <f t="shared" si="0"/>
        <v/>
      </c>
      <c r="I53" t="str">
        <f t="shared" si="1"/>
        <v/>
      </c>
      <c r="J53" t="str">
        <f t="shared" si="2"/>
        <v/>
      </c>
      <c r="K53">
        <f t="shared" si="3"/>
        <v>0</v>
      </c>
    </row>
    <row r="54" spans="1:11" s="11" customFormat="1">
      <c r="A54">
        <v>2025</v>
      </c>
      <c r="B54">
        <v>963</v>
      </c>
      <c r="C54" t="s">
        <v>321</v>
      </c>
      <c r="D54" t="s">
        <v>322</v>
      </c>
      <c r="E54">
        <v>56975</v>
      </c>
      <c r="F54">
        <v>21.27</v>
      </c>
      <c r="G54">
        <v>245.4</v>
      </c>
      <c r="H54">
        <f t="shared" si="0"/>
        <v>2973900.1455000001</v>
      </c>
      <c r="I54">
        <f t="shared" si="1"/>
        <v>56975</v>
      </c>
      <c r="J54">
        <f t="shared" si="2"/>
        <v>1211858.25</v>
      </c>
      <c r="K54">
        <f t="shared" si="3"/>
        <v>0</v>
      </c>
    </row>
    <row r="55" spans="1:11" s="11" customFormat="1">
      <c r="A55">
        <v>2025</v>
      </c>
      <c r="B55">
        <v>976</v>
      </c>
      <c r="C55" t="s">
        <v>321</v>
      </c>
      <c r="D55" t="s">
        <v>322</v>
      </c>
      <c r="E55">
        <v>16525</v>
      </c>
      <c r="F55">
        <v>23.34</v>
      </c>
      <c r="G55">
        <v>457.6</v>
      </c>
      <c r="H55">
        <f t="shared" si="0"/>
        <v>1764933.4560000002</v>
      </c>
      <c r="I55">
        <f t="shared" si="1"/>
        <v>16525</v>
      </c>
      <c r="J55">
        <f t="shared" si="2"/>
        <v>385693.5</v>
      </c>
      <c r="K55">
        <f t="shared" si="3"/>
        <v>0</v>
      </c>
    </row>
    <row r="56" spans="1:11" s="11" customFormat="1">
      <c r="A56">
        <v>2025</v>
      </c>
      <c r="B56">
        <v>976</v>
      </c>
      <c r="C56" t="s">
        <v>321</v>
      </c>
      <c r="D56" t="s">
        <v>322</v>
      </c>
      <c r="E56">
        <v>7466</v>
      </c>
      <c r="F56">
        <v>17.11</v>
      </c>
      <c r="G56">
        <v>243.8</v>
      </c>
      <c r="H56">
        <f t="shared" si="0"/>
        <v>311438.06787999999</v>
      </c>
      <c r="I56">
        <f t="shared" si="1"/>
        <v>7466</v>
      </c>
      <c r="J56">
        <f t="shared" si="2"/>
        <v>127743.26</v>
      </c>
      <c r="K56">
        <f t="shared" si="3"/>
        <v>0</v>
      </c>
    </row>
    <row r="57" spans="1:11" s="11" customFormat="1">
      <c r="A57">
        <v>2025</v>
      </c>
      <c r="B57">
        <v>976</v>
      </c>
      <c r="C57" t="s">
        <v>321</v>
      </c>
      <c r="D57" t="s">
        <v>322</v>
      </c>
      <c r="E57">
        <v>9</v>
      </c>
      <c r="F57">
        <v>20.92</v>
      </c>
      <c r="G57">
        <v>127.9</v>
      </c>
      <c r="H57">
        <f t="shared" si="0"/>
        <v>240.81012000000007</v>
      </c>
      <c r="I57">
        <f t="shared" si="1"/>
        <v>9</v>
      </c>
      <c r="J57">
        <f t="shared" si="2"/>
        <v>188.28000000000003</v>
      </c>
      <c r="K57">
        <f t="shared" si="3"/>
        <v>0</v>
      </c>
    </row>
    <row r="58" spans="1:11" s="11" customFormat="1">
      <c r="A58">
        <v>2025</v>
      </c>
      <c r="B58">
        <v>976</v>
      </c>
      <c r="C58" t="s">
        <v>321</v>
      </c>
      <c r="D58" t="s">
        <v>322</v>
      </c>
      <c r="E58">
        <v>5656</v>
      </c>
      <c r="F58">
        <v>21.94</v>
      </c>
      <c r="G58">
        <v>383</v>
      </c>
      <c r="H58">
        <f t="shared" si="0"/>
        <v>475274.81120000005</v>
      </c>
      <c r="I58">
        <f t="shared" si="1"/>
        <v>5656</v>
      </c>
      <c r="J58">
        <f t="shared" si="2"/>
        <v>124092.64000000001</v>
      </c>
      <c r="K58">
        <f t="shared" si="3"/>
        <v>0</v>
      </c>
    </row>
    <row r="59" spans="1:11" s="11" customFormat="1">
      <c r="A59">
        <v>2025</v>
      </c>
      <c r="B59">
        <v>983</v>
      </c>
      <c r="C59" t="s">
        <v>321</v>
      </c>
      <c r="D59" t="s">
        <v>322</v>
      </c>
      <c r="E59">
        <v>106663</v>
      </c>
      <c r="F59">
        <v>22.808</v>
      </c>
      <c r="G59">
        <v>376.9</v>
      </c>
      <c r="H59">
        <f t="shared" si="0"/>
        <v>9169109.0143759977</v>
      </c>
      <c r="I59">
        <f t="shared" si="1"/>
        <v>106663</v>
      </c>
      <c r="J59">
        <f t="shared" si="2"/>
        <v>2432769.7039999999</v>
      </c>
      <c r="K59">
        <f t="shared" si="3"/>
        <v>0</v>
      </c>
    </row>
    <row r="60" spans="1:11" s="11" customFormat="1">
      <c r="A60">
        <v>2025</v>
      </c>
      <c r="B60">
        <v>983</v>
      </c>
      <c r="C60" t="s">
        <v>321</v>
      </c>
      <c r="D60" t="s">
        <v>322</v>
      </c>
      <c r="E60">
        <v>31663</v>
      </c>
      <c r="F60">
        <v>22.82</v>
      </c>
      <c r="G60">
        <v>265</v>
      </c>
      <c r="H60">
        <f t="shared" si="0"/>
        <v>1914756.5989999999</v>
      </c>
      <c r="I60">
        <f t="shared" si="1"/>
        <v>31663</v>
      </c>
      <c r="J60">
        <f t="shared" si="2"/>
        <v>722549.66</v>
      </c>
      <c r="K60">
        <f t="shared" si="3"/>
        <v>0</v>
      </c>
    </row>
    <row r="61" spans="1:11" s="11" customFormat="1">
      <c r="A61">
        <v>2025</v>
      </c>
      <c r="B61">
        <v>994</v>
      </c>
      <c r="C61" t="s">
        <v>321</v>
      </c>
      <c r="D61" t="s">
        <v>322</v>
      </c>
      <c r="E61">
        <v>56787</v>
      </c>
      <c r="F61">
        <v>22.27</v>
      </c>
      <c r="G61">
        <v>274.8</v>
      </c>
      <c r="H61">
        <f t="shared" si="0"/>
        <v>3475248.5545200002</v>
      </c>
      <c r="I61">
        <f t="shared" si="1"/>
        <v>56787</v>
      </c>
      <c r="J61">
        <f t="shared" si="2"/>
        <v>1264646.49</v>
      </c>
      <c r="K61">
        <f t="shared" si="3"/>
        <v>0</v>
      </c>
    </row>
    <row r="62" spans="1:11" s="11" customFormat="1">
      <c r="A62">
        <v>2025</v>
      </c>
      <c r="B62">
        <v>994</v>
      </c>
      <c r="C62" t="s">
        <v>321</v>
      </c>
      <c r="D62" t="s">
        <v>322</v>
      </c>
      <c r="E62">
        <v>33984</v>
      </c>
      <c r="F62">
        <v>22.57</v>
      </c>
      <c r="G62">
        <v>260.10000000000002</v>
      </c>
      <c r="H62">
        <f t="shared" si="0"/>
        <v>1995016.1068800003</v>
      </c>
      <c r="I62">
        <f t="shared" si="1"/>
        <v>33984</v>
      </c>
      <c r="J62">
        <f t="shared" si="2"/>
        <v>767018.88</v>
      </c>
      <c r="K62">
        <f t="shared" si="3"/>
        <v>0</v>
      </c>
    </row>
    <row r="63" spans="1:11" s="11" customFormat="1">
      <c r="A63">
        <v>2025</v>
      </c>
      <c r="B63">
        <v>994</v>
      </c>
      <c r="C63" t="s">
        <v>321</v>
      </c>
      <c r="D63" t="s">
        <v>322</v>
      </c>
      <c r="E63">
        <v>45534</v>
      </c>
      <c r="F63">
        <v>23.09</v>
      </c>
      <c r="G63">
        <v>221.9</v>
      </c>
      <c r="H63">
        <f t="shared" si="0"/>
        <v>2333012.3531399998</v>
      </c>
      <c r="I63">
        <f t="shared" si="1"/>
        <v>45534</v>
      </c>
      <c r="J63">
        <f t="shared" si="2"/>
        <v>1051380.06</v>
      </c>
      <c r="K63">
        <f t="shared" si="3"/>
        <v>0</v>
      </c>
    </row>
    <row r="64" spans="1:11" s="11" customFormat="1">
      <c r="A64">
        <v>2025</v>
      </c>
      <c r="B64">
        <v>994</v>
      </c>
      <c r="C64" t="s">
        <v>321</v>
      </c>
      <c r="D64" t="s">
        <v>322</v>
      </c>
      <c r="E64">
        <v>42708</v>
      </c>
      <c r="F64">
        <v>22.33</v>
      </c>
      <c r="G64">
        <v>212.5</v>
      </c>
      <c r="H64">
        <f t="shared" si="0"/>
        <v>2026547.9849999999</v>
      </c>
      <c r="I64">
        <f t="shared" si="1"/>
        <v>42708</v>
      </c>
      <c r="J64">
        <f t="shared" si="2"/>
        <v>953669.6399999999</v>
      </c>
      <c r="K64">
        <f t="shared" si="3"/>
        <v>0</v>
      </c>
    </row>
    <row r="65" spans="1:11" s="11" customFormat="1">
      <c r="A65">
        <v>2025</v>
      </c>
      <c r="B65">
        <v>994</v>
      </c>
      <c r="C65" t="s">
        <v>321</v>
      </c>
      <c r="D65" t="s">
        <v>322</v>
      </c>
      <c r="E65">
        <v>10502</v>
      </c>
      <c r="F65">
        <v>22.59</v>
      </c>
      <c r="G65">
        <v>198.9</v>
      </c>
      <c r="H65">
        <f t="shared" si="0"/>
        <v>471870.71802000003</v>
      </c>
      <c r="I65">
        <f t="shared" si="1"/>
        <v>10502</v>
      </c>
      <c r="J65">
        <f t="shared" si="2"/>
        <v>237240.18</v>
      </c>
      <c r="K65">
        <f t="shared" si="3"/>
        <v>0</v>
      </c>
    </row>
    <row r="66" spans="1:11" s="11" customFormat="1">
      <c r="A66">
        <v>2025</v>
      </c>
      <c r="B66">
        <v>997</v>
      </c>
      <c r="C66" t="s">
        <v>331</v>
      </c>
      <c r="D66" t="s">
        <v>322</v>
      </c>
      <c r="E66">
        <v>74327</v>
      </c>
      <c r="F66">
        <v>17.79</v>
      </c>
      <c r="G66">
        <v>206.9</v>
      </c>
      <c r="H66">
        <f t="shared" si="0"/>
        <v>2735791.7957700002</v>
      </c>
      <c r="I66">
        <f t="shared" si="1"/>
        <v>74327</v>
      </c>
      <c r="J66">
        <f t="shared" si="2"/>
        <v>1322277.3299999998</v>
      </c>
      <c r="K66">
        <f t="shared" si="3"/>
        <v>0</v>
      </c>
    </row>
    <row r="67" spans="1:11" s="11" customFormat="1">
      <c r="A67">
        <v>2025</v>
      </c>
      <c r="B67">
        <v>1001</v>
      </c>
      <c r="C67" t="s">
        <v>321</v>
      </c>
      <c r="D67" t="s">
        <v>322</v>
      </c>
      <c r="E67">
        <v>39547</v>
      </c>
      <c r="F67">
        <v>21.614000000000001</v>
      </c>
      <c r="G67">
        <v>291.2</v>
      </c>
      <c r="H67">
        <f t="shared" si="0"/>
        <v>2489086.9144959999</v>
      </c>
      <c r="I67">
        <f t="shared" si="1"/>
        <v>39547</v>
      </c>
      <c r="J67">
        <f t="shared" si="2"/>
        <v>854768.85800000001</v>
      </c>
      <c r="K67">
        <f t="shared" si="3"/>
        <v>0</v>
      </c>
    </row>
    <row r="68" spans="1:11" s="11" customFormat="1">
      <c r="A68">
        <v>2025</v>
      </c>
      <c r="B68">
        <v>1001</v>
      </c>
      <c r="C68" t="s">
        <v>321</v>
      </c>
      <c r="D68" t="s">
        <v>322</v>
      </c>
      <c r="E68">
        <v>58262</v>
      </c>
      <c r="F68">
        <v>22.47</v>
      </c>
      <c r="G68">
        <v>275.39999999999998</v>
      </c>
      <c r="H68">
        <f t="shared" si="0"/>
        <v>3605391.2235599989</v>
      </c>
      <c r="I68">
        <f t="shared" si="1"/>
        <v>58262</v>
      </c>
      <c r="J68">
        <f t="shared" si="2"/>
        <v>1309147.1399999999</v>
      </c>
      <c r="K68">
        <f t="shared" si="3"/>
        <v>0</v>
      </c>
    </row>
    <row r="69" spans="1:11" s="11" customFormat="1">
      <c r="A69">
        <v>2025</v>
      </c>
      <c r="B69">
        <v>1004</v>
      </c>
      <c r="C69" t="s">
        <v>321</v>
      </c>
      <c r="D69" t="s">
        <v>322</v>
      </c>
      <c r="E69">
        <v>93508</v>
      </c>
      <c r="F69">
        <v>22.327999999999999</v>
      </c>
      <c r="G69">
        <v>246.3</v>
      </c>
      <c r="H69">
        <f t="shared" ref="H69:H132" si="4">IF(I69="","",G69/100*F69*E69)</f>
        <v>5142366.2349120006</v>
      </c>
      <c r="I69">
        <f t="shared" ref="I69:I132" si="5">IF(OR(G69=".",F69=".",E69="."),"",E69)</f>
        <v>93508</v>
      </c>
      <c r="J69">
        <f t="shared" ref="J69:J132" si="6">IF(I69="","",F69*I69)</f>
        <v>2087846.6239999998</v>
      </c>
      <c r="K69">
        <f t="shared" ref="K69:K132" si="7">IF(C69="LIG",1,0)</f>
        <v>0</v>
      </c>
    </row>
    <row r="70" spans="1:11" s="11" customFormat="1">
      <c r="A70">
        <v>2025</v>
      </c>
      <c r="B70">
        <v>1012</v>
      </c>
      <c r="C70" t="s">
        <v>321</v>
      </c>
      <c r="D70" t="s">
        <v>322</v>
      </c>
      <c r="E70">
        <v>51380</v>
      </c>
      <c r="F70">
        <v>22.611000000000001</v>
      </c>
      <c r="G70">
        <v>257.3</v>
      </c>
      <c r="H70">
        <f t="shared" si="4"/>
        <v>2989190.9321400002</v>
      </c>
      <c r="I70">
        <f t="shared" si="5"/>
        <v>51380</v>
      </c>
      <c r="J70">
        <f t="shared" si="6"/>
        <v>1161753.18</v>
      </c>
      <c r="K70">
        <f t="shared" si="7"/>
        <v>0</v>
      </c>
    </row>
    <row r="71" spans="1:11" s="11" customFormat="1">
      <c r="A71">
        <v>2025</v>
      </c>
      <c r="B71">
        <v>1040</v>
      </c>
      <c r="C71" t="s">
        <v>321</v>
      </c>
      <c r="D71" t="s">
        <v>322</v>
      </c>
      <c r="E71">
        <v>1682</v>
      </c>
      <c r="F71">
        <v>22.3</v>
      </c>
      <c r="G71">
        <v>442.8</v>
      </c>
      <c r="H71">
        <f t="shared" si="4"/>
        <v>166088.0808</v>
      </c>
      <c r="I71">
        <f t="shared" si="5"/>
        <v>1682</v>
      </c>
      <c r="J71">
        <f t="shared" si="6"/>
        <v>37508.6</v>
      </c>
      <c r="K71">
        <f t="shared" si="7"/>
        <v>0</v>
      </c>
    </row>
    <row r="72" spans="1:11" s="11" customFormat="1">
      <c r="A72">
        <v>2025</v>
      </c>
      <c r="B72">
        <v>1073</v>
      </c>
      <c r="C72" t="s">
        <v>331</v>
      </c>
      <c r="D72" t="s">
        <v>322</v>
      </c>
      <c r="E72">
        <v>14698</v>
      </c>
      <c r="F72">
        <v>17.893999999999998</v>
      </c>
      <c r="G72">
        <v>167.9</v>
      </c>
      <c r="H72">
        <f t="shared" si="4"/>
        <v>441587.094148</v>
      </c>
      <c r="I72">
        <f t="shared" si="5"/>
        <v>14698</v>
      </c>
      <c r="J72">
        <f t="shared" si="6"/>
        <v>263006.01199999999</v>
      </c>
      <c r="K72">
        <f t="shared" si="7"/>
        <v>0</v>
      </c>
    </row>
    <row r="73" spans="1:11" s="11" customFormat="1">
      <c r="A73">
        <v>2025</v>
      </c>
      <c r="B73">
        <v>1082</v>
      </c>
      <c r="C73" t="s">
        <v>331</v>
      </c>
      <c r="D73" t="s">
        <v>322</v>
      </c>
      <c r="E73">
        <v>63781</v>
      </c>
      <c r="F73">
        <v>17.78</v>
      </c>
      <c r="G73">
        <v>132.19999999999999</v>
      </c>
      <c r="H73">
        <f t="shared" si="4"/>
        <v>1499182.60996</v>
      </c>
      <c r="I73">
        <f t="shared" si="5"/>
        <v>63781</v>
      </c>
      <c r="J73">
        <f t="shared" si="6"/>
        <v>1134026.1800000002</v>
      </c>
      <c r="K73">
        <f t="shared" si="7"/>
        <v>0</v>
      </c>
    </row>
    <row r="74" spans="1:11" s="11" customFormat="1">
      <c r="A74">
        <v>2025</v>
      </c>
      <c r="B74">
        <v>1082</v>
      </c>
      <c r="C74" t="s">
        <v>331</v>
      </c>
      <c r="D74" t="s">
        <v>322</v>
      </c>
      <c r="E74">
        <v>15916</v>
      </c>
      <c r="F74">
        <v>17.475999999999999</v>
      </c>
      <c r="G74">
        <v>133</v>
      </c>
      <c r="H74">
        <f t="shared" si="4"/>
        <v>369936.86128000001</v>
      </c>
      <c r="I74">
        <f t="shared" si="5"/>
        <v>15916</v>
      </c>
      <c r="J74">
        <f t="shared" si="6"/>
        <v>278148.016</v>
      </c>
      <c r="K74">
        <f t="shared" si="7"/>
        <v>0</v>
      </c>
    </row>
    <row r="75" spans="1:11" s="11" customFormat="1">
      <c r="A75">
        <v>2025</v>
      </c>
      <c r="B75">
        <v>1082</v>
      </c>
      <c r="C75" t="s">
        <v>331</v>
      </c>
      <c r="D75" t="s">
        <v>322</v>
      </c>
      <c r="E75">
        <v>63843</v>
      </c>
      <c r="F75">
        <v>17.274999999999999</v>
      </c>
      <c r="G75">
        <v>150.5</v>
      </c>
      <c r="H75">
        <f t="shared" si="4"/>
        <v>1659846.1766249996</v>
      </c>
      <c r="I75">
        <f t="shared" si="5"/>
        <v>63843</v>
      </c>
      <c r="J75">
        <f t="shared" si="6"/>
        <v>1102887.825</v>
      </c>
      <c r="K75">
        <f t="shared" si="7"/>
        <v>0</v>
      </c>
    </row>
    <row r="76" spans="1:11" s="11" customFormat="1">
      <c r="A76">
        <v>2025</v>
      </c>
      <c r="B76">
        <v>1082</v>
      </c>
      <c r="C76" t="s">
        <v>331</v>
      </c>
      <c r="D76" t="s">
        <v>322</v>
      </c>
      <c r="E76">
        <v>112504</v>
      </c>
      <c r="F76">
        <v>17.963999999999999</v>
      </c>
      <c r="G76">
        <v>165.7</v>
      </c>
      <c r="H76">
        <f t="shared" si="4"/>
        <v>3348833.2153919991</v>
      </c>
      <c r="I76">
        <f t="shared" si="5"/>
        <v>112504</v>
      </c>
      <c r="J76">
        <f t="shared" si="6"/>
        <v>2021021.8559999999</v>
      </c>
      <c r="K76">
        <f t="shared" si="7"/>
        <v>0</v>
      </c>
    </row>
    <row r="77" spans="1:11" s="11" customFormat="1">
      <c r="A77">
        <v>2025</v>
      </c>
      <c r="B77">
        <v>1082</v>
      </c>
      <c r="C77" t="s">
        <v>331</v>
      </c>
      <c r="D77" t="s">
        <v>322</v>
      </c>
      <c r="E77">
        <v>47953</v>
      </c>
      <c r="F77">
        <v>17.190999999999999</v>
      </c>
      <c r="G77">
        <v>131.6</v>
      </c>
      <c r="H77">
        <f t="shared" si="4"/>
        <v>1084857.790268</v>
      </c>
      <c r="I77">
        <f t="shared" si="5"/>
        <v>47953</v>
      </c>
      <c r="J77">
        <f t="shared" si="6"/>
        <v>824360.02299999993</v>
      </c>
      <c r="K77">
        <f t="shared" si="7"/>
        <v>0</v>
      </c>
    </row>
    <row r="78" spans="1:11" s="11" customFormat="1">
      <c r="A78">
        <v>2025</v>
      </c>
      <c r="B78">
        <v>1091</v>
      </c>
      <c r="C78" t="s">
        <v>331</v>
      </c>
      <c r="D78" t="s">
        <v>322</v>
      </c>
      <c r="E78">
        <v>50177</v>
      </c>
      <c r="F78">
        <v>17.206</v>
      </c>
      <c r="G78">
        <v>248.9</v>
      </c>
      <c r="H78">
        <f t="shared" si="4"/>
        <v>2148866.8549179998</v>
      </c>
      <c r="I78">
        <f t="shared" si="5"/>
        <v>50177</v>
      </c>
      <c r="J78">
        <f t="shared" si="6"/>
        <v>863345.46199999994</v>
      </c>
      <c r="K78">
        <f t="shared" si="7"/>
        <v>0</v>
      </c>
    </row>
    <row r="79" spans="1:11" s="11" customFormat="1">
      <c r="A79">
        <v>2025</v>
      </c>
      <c r="B79">
        <v>1241</v>
      </c>
      <c r="C79" t="s">
        <v>331</v>
      </c>
      <c r="D79" t="s">
        <v>322</v>
      </c>
      <c r="E79">
        <v>110297</v>
      </c>
      <c r="F79">
        <v>17.817</v>
      </c>
      <c r="G79">
        <v>152.80000000000001</v>
      </c>
      <c r="H79">
        <f t="shared" si="4"/>
        <v>3002766.9996719998</v>
      </c>
      <c r="I79">
        <f t="shared" si="5"/>
        <v>110297</v>
      </c>
      <c r="J79">
        <f t="shared" si="6"/>
        <v>1965161.649</v>
      </c>
      <c r="K79">
        <f t="shared" si="7"/>
        <v>0</v>
      </c>
    </row>
    <row r="80" spans="1:11" s="11" customFormat="1">
      <c r="A80">
        <v>2025</v>
      </c>
      <c r="B80">
        <v>1241</v>
      </c>
      <c r="C80" t="s">
        <v>331</v>
      </c>
      <c r="D80" t="s">
        <v>322</v>
      </c>
      <c r="E80">
        <v>80199</v>
      </c>
      <c r="F80">
        <v>17.742999999999999</v>
      </c>
      <c r="G80">
        <v>159.69999999999999</v>
      </c>
      <c r="H80">
        <f t="shared" si="4"/>
        <v>2272484.458629</v>
      </c>
      <c r="I80">
        <f t="shared" si="5"/>
        <v>80199</v>
      </c>
      <c r="J80">
        <f t="shared" si="6"/>
        <v>1422970.8569999998</v>
      </c>
      <c r="K80">
        <f t="shared" si="7"/>
        <v>0</v>
      </c>
    </row>
    <row r="81" spans="1:11" s="11" customFormat="1">
      <c r="A81">
        <v>2025</v>
      </c>
      <c r="B81">
        <v>1241</v>
      </c>
      <c r="C81" t="s">
        <v>331</v>
      </c>
      <c r="D81" t="s">
        <v>322</v>
      </c>
      <c r="E81">
        <v>64415</v>
      </c>
      <c r="F81">
        <v>17.946999999999999</v>
      </c>
      <c r="G81">
        <v>158.5</v>
      </c>
      <c r="H81">
        <f t="shared" si="4"/>
        <v>1832348.7679249998</v>
      </c>
      <c r="I81">
        <f t="shared" si="5"/>
        <v>64415</v>
      </c>
      <c r="J81">
        <f t="shared" si="6"/>
        <v>1156056.0049999999</v>
      </c>
      <c r="K81">
        <f t="shared" si="7"/>
        <v>0</v>
      </c>
    </row>
    <row r="82" spans="1:11" s="11" customFormat="1">
      <c r="A82">
        <v>2025</v>
      </c>
      <c r="B82">
        <v>1241</v>
      </c>
      <c r="C82" t="s">
        <v>331</v>
      </c>
      <c r="D82" t="s">
        <v>322</v>
      </c>
      <c r="E82">
        <v>47737</v>
      </c>
      <c r="F82">
        <v>18.044</v>
      </c>
      <c r="G82">
        <v>153.5</v>
      </c>
      <c r="H82">
        <f t="shared" si="4"/>
        <v>1322197.46698</v>
      </c>
      <c r="I82">
        <f t="shared" si="5"/>
        <v>47737</v>
      </c>
      <c r="J82">
        <f t="shared" si="6"/>
        <v>861366.42800000007</v>
      </c>
      <c r="K82">
        <f t="shared" si="7"/>
        <v>0</v>
      </c>
    </row>
    <row r="83" spans="1:11" s="11" customFormat="1">
      <c r="A83">
        <v>2025</v>
      </c>
      <c r="B83">
        <v>1241</v>
      </c>
      <c r="C83" t="s">
        <v>331</v>
      </c>
      <c r="D83" t="s">
        <v>322</v>
      </c>
      <c r="E83">
        <v>63225</v>
      </c>
      <c r="F83">
        <v>17.565999999999999</v>
      </c>
      <c r="G83">
        <v>154.80000000000001</v>
      </c>
      <c r="H83">
        <f t="shared" si="4"/>
        <v>1719224.8218</v>
      </c>
      <c r="I83">
        <f t="shared" si="5"/>
        <v>63225</v>
      </c>
      <c r="J83">
        <f t="shared" si="6"/>
        <v>1110610.3499999999</v>
      </c>
      <c r="K83">
        <f t="shared" si="7"/>
        <v>0</v>
      </c>
    </row>
    <row r="84" spans="1:11" s="11" customFormat="1">
      <c r="A84">
        <v>2025</v>
      </c>
      <c r="B84">
        <v>1250</v>
      </c>
      <c r="C84" t="s">
        <v>331</v>
      </c>
      <c r="D84" t="s">
        <v>322</v>
      </c>
      <c r="E84">
        <v>15809</v>
      </c>
      <c r="F84">
        <v>17.606000000000002</v>
      </c>
      <c r="G84">
        <v>210.1</v>
      </c>
      <c r="H84">
        <f t="shared" si="4"/>
        <v>584778.16665400006</v>
      </c>
      <c r="I84">
        <f t="shared" si="5"/>
        <v>15809</v>
      </c>
      <c r="J84">
        <f t="shared" si="6"/>
        <v>278333.25400000002</v>
      </c>
      <c r="K84">
        <f t="shared" si="7"/>
        <v>0</v>
      </c>
    </row>
    <row r="85" spans="1:11" s="11" customFormat="1">
      <c r="A85">
        <v>2025</v>
      </c>
      <c r="B85">
        <v>1355</v>
      </c>
      <c r="C85" t="s">
        <v>321</v>
      </c>
      <c r="D85" t="s">
        <v>322</v>
      </c>
      <c r="E85">
        <v>22420</v>
      </c>
      <c r="F85">
        <v>22.109000000000002</v>
      </c>
      <c r="G85">
        <v>264.60000000000002</v>
      </c>
      <c r="H85">
        <f t="shared" si="4"/>
        <v>1311579.2818800004</v>
      </c>
      <c r="I85">
        <f t="shared" si="5"/>
        <v>22420</v>
      </c>
      <c r="J85">
        <f t="shared" si="6"/>
        <v>495683.78</v>
      </c>
      <c r="K85">
        <f t="shared" si="7"/>
        <v>0</v>
      </c>
    </row>
    <row r="86" spans="1:11" s="11" customFormat="1">
      <c r="A86">
        <v>2025</v>
      </c>
      <c r="B86">
        <v>1356</v>
      </c>
      <c r="C86" t="s">
        <v>321</v>
      </c>
      <c r="D86" t="s">
        <v>322</v>
      </c>
      <c r="E86">
        <v>31790</v>
      </c>
      <c r="F86">
        <v>22.707999999999998</v>
      </c>
      <c r="G86">
        <v>209.8</v>
      </c>
      <c r="H86">
        <f t="shared" si="4"/>
        <v>1514519.59736</v>
      </c>
      <c r="I86">
        <f t="shared" si="5"/>
        <v>31790</v>
      </c>
      <c r="J86">
        <f t="shared" si="6"/>
        <v>721887.32</v>
      </c>
      <c r="K86">
        <f t="shared" si="7"/>
        <v>0</v>
      </c>
    </row>
    <row r="87" spans="1:11" s="11" customFormat="1">
      <c r="A87">
        <v>2025</v>
      </c>
      <c r="B87">
        <v>1356</v>
      </c>
      <c r="C87" t="s">
        <v>321</v>
      </c>
      <c r="D87" t="s">
        <v>322</v>
      </c>
      <c r="E87">
        <v>16315</v>
      </c>
      <c r="F87">
        <v>22.274000000000001</v>
      </c>
      <c r="G87">
        <v>212.2</v>
      </c>
      <c r="H87">
        <f t="shared" si="4"/>
        <v>771135.45782000001</v>
      </c>
      <c r="I87">
        <f t="shared" si="5"/>
        <v>16315</v>
      </c>
      <c r="J87">
        <f t="shared" si="6"/>
        <v>363400.31</v>
      </c>
      <c r="K87">
        <f t="shared" si="7"/>
        <v>0</v>
      </c>
    </row>
    <row r="88" spans="1:11" s="11" customFormat="1">
      <c r="A88">
        <v>2025</v>
      </c>
      <c r="B88">
        <v>1356</v>
      </c>
      <c r="C88" t="s">
        <v>321</v>
      </c>
      <c r="D88" t="s">
        <v>322</v>
      </c>
      <c r="E88">
        <v>75319</v>
      </c>
      <c r="F88">
        <v>23.216000000000001</v>
      </c>
      <c r="G88">
        <v>172.6</v>
      </c>
      <c r="H88">
        <f t="shared" si="4"/>
        <v>3018093.790304</v>
      </c>
      <c r="I88">
        <f t="shared" si="5"/>
        <v>75319</v>
      </c>
      <c r="J88">
        <f t="shared" si="6"/>
        <v>1748605.9040000001</v>
      </c>
      <c r="K88">
        <f t="shared" si="7"/>
        <v>0</v>
      </c>
    </row>
    <row r="89" spans="1:11" s="11" customFormat="1">
      <c r="A89">
        <v>2025</v>
      </c>
      <c r="B89">
        <v>1356</v>
      </c>
      <c r="C89" t="s">
        <v>321</v>
      </c>
      <c r="D89" t="s">
        <v>322</v>
      </c>
      <c r="E89">
        <v>33164</v>
      </c>
      <c r="F89">
        <v>22.712</v>
      </c>
      <c r="G89">
        <v>239.8</v>
      </c>
      <c r="H89">
        <f t="shared" si="4"/>
        <v>1806223.4016640002</v>
      </c>
      <c r="I89">
        <f t="shared" si="5"/>
        <v>33164</v>
      </c>
      <c r="J89">
        <f t="shared" si="6"/>
        <v>753220.76800000004</v>
      </c>
      <c r="K89">
        <f t="shared" si="7"/>
        <v>0</v>
      </c>
    </row>
    <row r="90" spans="1:11" s="11" customFormat="1">
      <c r="A90">
        <v>2025</v>
      </c>
      <c r="B90">
        <v>1356</v>
      </c>
      <c r="C90" t="s">
        <v>321</v>
      </c>
      <c r="D90" t="s">
        <v>322</v>
      </c>
      <c r="E90">
        <v>27659</v>
      </c>
      <c r="F90">
        <v>25.818000000000001</v>
      </c>
      <c r="G90">
        <v>232</v>
      </c>
      <c r="H90">
        <f t="shared" si="4"/>
        <v>1656712.14384</v>
      </c>
      <c r="I90">
        <f t="shared" si="5"/>
        <v>27659</v>
      </c>
      <c r="J90">
        <f t="shared" si="6"/>
        <v>714100.06200000003</v>
      </c>
      <c r="K90">
        <f t="shared" si="7"/>
        <v>0</v>
      </c>
    </row>
    <row r="91" spans="1:11" s="11" customFormat="1">
      <c r="A91">
        <v>2025</v>
      </c>
      <c r="B91">
        <v>1356</v>
      </c>
      <c r="C91" t="s">
        <v>321</v>
      </c>
      <c r="D91" t="s">
        <v>322</v>
      </c>
      <c r="E91">
        <v>1579</v>
      </c>
      <c r="F91">
        <v>25.282</v>
      </c>
      <c r="G91">
        <v>173.5</v>
      </c>
      <c r="H91">
        <f t="shared" si="4"/>
        <v>69261.682330000011</v>
      </c>
      <c r="I91">
        <f t="shared" si="5"/>
        <v>1579</v>
      </c>
      <c r="J91">
        <f t="shared" si="6"/>
        <v>39920.277999999998</v>
      </c>
      <c r="K91">
        <f t="shared" si="7"/>
        <v>0</v>
      </c>
    </row>
    <row r="92" spans="1:11" s="11" customFormat="1">
      <c r="A92">
        <v>2025</v>
      </c>
      <c r="B92">
        <v>1356</v>
      </c>
      <c r="C92" t="s">
        <v>321</v>
      </c>
      <c r="D92" t="s">
        <v>322</v>
      </c>
      <c r="E92">
        <v>64857</v>
      </c>
      <c r="F92">
        <v>25.623999999999999</v>
      </c>
      <c r="G92">
        <v>175.9</v>
      </c>
      <c r="H92">
        <f t="shared" si="4"/>
        <v>2923274.6559120002</v>
      </c>
      <c r="I92">
        <f t="shared" si="5"/>
        <v>64857</v>
      </c>
      <c r="J92">
        <f t="shared" si="6"/>
        <v>1661895.7679999999</v>
      </c>
      <c r="K92">
        <f t="shared" si="7"/>
        <v>0</v>
      </c>
    </row>
    <row r="93" spans="1:11" s="11" customFormat="1">
      <c r="A93">
        <v>2025</v>
      </c>
      <c r="B93">
        <v>1356</v>
      </c>
      <c r="C93" t="s">
        <v>321</v>
      </c>
      <c r="D93" t="s">
        <v>322</v>
      </c>
      <c r="E93">
        <v>19874</v>
      </c>
      <c r="F93">
        <v>22.260999999999999</v>
      </c>
      <c r="G93">
        <v>243.1</v>
      </c>
      <c r="H93">
        <f t="shared" si="4"/>
        <v>1075511.1421339998</v>
      </c>
      <c r="I93">
        <f t="shared" si="5"/>
        <v>19874</v>
      </c>
      <c r="J93">
        <f t="shared" si="6"/>
        <v>442415.114</v>
      </c>
      <c r="K93">
        <f t="shared" si="7"/>
        <v>0</v>
      </c>
    </row>
    <row r="94" spans="1:11" s="11" customFormat="1">
      <c r="A94">
        <v>2025</v>
      </c>
      <c r="B94">
        <v>1356</v>
      </c>
      <c r="C94" t="s">
        <v>321</v>
      </c>
      <c r="D94" t="s">
        <v>322</v>
      </c>
      <c r="E94">
        <v>57586</v>
      </c>
      <c r="F94">
        <v>25.675000000000001</v>
      </c>
      <c r="G94">
        <v>226.7</v>
      </c>
      <c r="H94">
        <f t="shared" si="4"/>
        <v>3351806.0868500001</v>
      </c>
      <c r="I94">
        <f t="shared" si="5"/>
        <v>57586</v>
      </c>
      <c r="J94">
        <f t="shared" si="6"/>
        <v>1478520.55</v>
      </c>
      <c r="K94">
        <f t="shared" si="7"/>
        <v>0</v>
      </c>
    </row>
    <row r="95" spans="1:11" s="11" customFormat="1">
      <c r="A95">
        <v>2025</v>
      </c>
      <c r="B95">
        <v>1356</v>
      </c>
      <c r="C95" t="s">
        <v>321</v>
      </c>
      <c r="D95" t="s">
        <v>322</v>
      </c>
      <c r="E95">
        <v>25376</v>
      </c>
      <c r="F95">
        <v>22.684000000000001</v>
      </c>
      <c r="G95">
        <v>241</v>
      </c>
      <c r="H95">
        <f t="shared" si="4"/>
        <v>1387266.3334400002</v>
      </c>
      <c r="I95">
        <f t="shared" si="5"/>
        <v>25376</v>
      </c>
      <c r="J95">
        <f t="shared" si="6"/>
        <v>575629.18400000001</v>
      </c>
      <c r="K95">
        <f t="shared" si="7"/>
        <v>0</v>
      </c>
    </row>
    <row r="96" spans="1:11" s="11" customFormat="1">
      <c r="A96">
        <v>2025</v>
      </c>
      <c r="B96">
        <v>1356</v>
      </c>
      <c r="C96" t="s">
        <v>321</v>
      </c>
      <c r="D96" t="s">
        <v>322</v>
      </c>
      <c r="E96">
        <v>48953</v>
      </c>
      <c r="F96">
        <v>22.786000000000001</v>
      </c>
      <c r="G96">
        <v>234.3</v>
      </c>
      <c r="H96">
        <f t="shared" si="4"/>
        <v>2613483.0848940001</v>
      </c>
      <c r="I96">
        <f t="shared" si="5"/>
        <v>48953</v>
      </c>
      <c r="J96">
        <f t="shared" si="6"/>
        <v>1115443.058</v>
      </c>
      <c r="K96">
        <f t="shared" si="7"/>
        <v>0</v>
      </c>
    </row>
    <row r="97" spans="1:11" s="11" customFormat="1">
      <c r="A97">
        <v>2025</v>
      </c>
      <c r="B97">
        <v>1364</v>
      </c>
      <c r="C97" t="s">
        <v>321</v>
      </c>
      <c r="D97" t="s">
        <v>322</v>
      </c>
      <c r="E97">
        <v>19010</v>
      </c>
      <c r="F97">
        <v>22.303999999999998</v>
      </c>
      <c r="G97">
        <v>208.9</v>
      </c>
      <c r="H97">
        <f t="shared" si="4"/>
        <v>885733.9945599999</v>
      </c>
      <c r="I97">
        <f t="shared" si="5"/>
        <v>19010</v>
      </c>
      <c r="J97">
        <f t="shared" si="6"/>
        <v>423999.04</v>
      </c>
      <c r="K97">
        <f t="shared" si="7"/>
        <v>0</v>
      </c>
    </row>
    <row r="98" spans="1:11" s="11" customFormat="1">
      <c r="A98">
        <v>2025</v>
      </c>
      <c r="B98">
        <v>1364</v>
      </c>
      <c r="C98" t="s">
        <v>321</v>
      </c>
      <c r="D98" t="s">
        <v>322</v>
      </c>
      <c r="E98">
        <v>35195</v>
      </c>
      <c r="F98">
        <v>22.613</v>
      </c>
      <c r="G98">
        <v>206.8</v>
      </c>
      <c r="H98">
        <f t="shared" si="4"/>
        <v>1645847.8583799999</v>
      </c>
      <c r="I98">
        <f t="shared" si="5"/>
        <v>35195</v>
      </c>
      <c r="J98">
        <f t="shared" si="6"/>
        <v>795864.53500000003</v>
      </c>
      <c r="K98">
        <f t="shared" si="7"/>
        <v>0</v>
      </c>
    </row>
    <row r="99" spans="1:11" s="11" customFormat="1">
      <c r="A99">
        <v>2025</v>
      </c>
      <c r="B99">
        <v>1364</v>
      </c>
      <c r="C99" t="s">
        <v>321</v>
      </c>
      <c r="D99" t="s">
        <v>322</v>
      </c>
      <c r="E99">
        <v>171578</v>
      </c>
      <c r="F99">
        <v>23.437999999999999</v>
      </c>
      <c r="G99">
        <v>277.39999999999998</v>
      </c>
      <c r="H99">
        <f t="shared" si="4"/>
        <v>11155488.884935997</v>
      </c>
      <c r="I99">
        <f t="shared" si="5"/>
        <v>171578</v>
      </c>
      <c r="J99">
        <f t="shared" si="6"/>
        <v>4021445.1639999999</v>
      </c>
      <c r="K99">
        <f t="shared" si="7"/>
        <v>0</v>
      </c>
    </row>
    <row r="100" spans="1:11" s="11" customFormat="1">
      <c r="A100">
        <v>2025</v>
      </c>
      <c r="B100">
        <v>1364</v>
      </c>
      <c r="C100" t="s">
        <v>321</v>
      </c>
      <c r="D100" t="s">
        <v>322</v>
      </c>
      <c r="E100">
        <v>16758</v>
      </c>
      <c r="F100">
        <v>22.66</v>
      </c>
      <c r="G100">
        <v>243.9</v>
      </c>
      <c r="H100">
        <f t="shared" si="4"/>
        <v>926176.7869200001</v>
      </c>
      <c r="I100">
        <f t="shared" si="5"/>
        <v>16758</v>
      </c>
      <c r="J100">
        <f t="shared" si="6"/>
        <v>379736.28</v>
      </c>
      <c r="K100">
        <f t="shared" si="7"/>
        <v>0</v>
      </c>
    </row>
    <row r="101" spans="1:11" s="11" customFormat="1">
      <c r="A101">
        <v>2025</v>
      </c>
      <c r="B101">
        <v>1364</v>
      </c>
      <c r="C101" t="s">
        <v>321</v>
      </c>
      <c r="D101" t="s">
        <v>322</v>
      </c>
      <c r="E101">
        <v>5486</v>
      </c>
      <c r="F101">
        <v>23.582000000000001</v>
      </c>
      <c r="G101">
        <v>167.3</v>
      </c>
      <c r="H101">
        <f t="shared" si="4"/>
        <v>216437.43539599999</v>
      </c>
      <c r="I101">
        <f t="shared" si="5"/>
        <v>5486</v>
      </c>
      <c r="J101">
        <f t="shared" si="6"/>
        <v>129370.852</v>
      </c>
      <c r="K101">
        <f t="shared" si="7"/>
        <v>0</v>
      </c>
    </row>
    <row r="102" spans="1:11" s="11" customFormat="1">
      <c r="A102">
        <v>2025</v>
      </c>
      <c r="B102">
        <v>1364</v>
      </c>
      <c r="C102" t="s">
        <v>321</v>
      </c>
      <c r="D102" t="s">
        <v>322</v>
      </c>
      <c r="E102">
        <v>19094</v>
      </c>
      <c r="F102">
        <v>22.173999999999999</v>
      </c>
      <c r="G102">
        <v>246.7</v>
      </c>
      <c r="H102">
        <f t="shared" si="4"/>
        <v>1044504.008252</v>
      </c>
      <c r="I102">
        <f t="shared" si="5"/>
        <v>19094</v>
      </c>
      <c r="J102">
        <f t="shared" si="6"/>
        <v>423390.35599999997</v>
      </c>
      <c r="K102">
        <f t="shared" si="7"/>
        <v>0</v>
      </c>
    </row>
    <row r="103" spans="1:11" s="11" customFormat="1">
      <c r="A103">
        <v>2025</v>
      </c>
      <c r="B103">
        <v>1364</v>
      </c>
      <c r="C103" t="s">
        <v>321</v>
      </c>
      <c r="D103" t="s">
        <v>322</v>
      </c>
      <c r="E103">
        <v>4927</v>
      </c>
      <c r="F103">
        <v>22.795999999999999</v>
      </c>
      <c r="G103">
        <v>230.2</v>
      </c>
      <c r="H103">
        <f t="shared" si="4"/>
        <v>258551.18338399997</v>
      </c>
      <c r="I103">
        <f t="shared" si="5"/>
        <v>4927</v>
      </c>
      <c r="J103">
        <f t="shared" si="6"/>
        <v>112315.89199999999</v>
      </c>
      <c r="K103">
        <f t="shared" si="7"/>
        <v>0</v>
      </c>
    </row>
    <row r="104" spans="1:11" s="11" customFormat="1">
      <c r="A104">
        <v>2025</v>
      </c>
      <c r="B104">
        <v>1364</v>
      </c>
      <c r="C104" t="s">
        <v>321</v>
      </c>
      <c r="D104" t="s">
        <v>322</v>
      </c>
      <c r="E104">
        <v>6752</v>
      </c>
      <c r="F104">
        <v>22.895</v>
      </c>
      <c r="G104">
        <v>217.4</v>
      </c>
      <c r="H104">
        <f t="shared" si="4"/>
        <v>336072.22496000002</v>
      </c>
      <c r="I104">
        <f t="shared" si="5"/>
        <v>6752</v>
      </c>
      <c r="J104">
        <f t="shared" si="6"/>
        <v>154587.04</v>
      </c>
      <c r="K104">
        <f t="shared" si="7"/>
        <v>0</v>
      </c>
    </row>
    <row r="105" spans="1:11" s="11" customFormat="1">
      <c r="A105">
        <v>2025</v>
      </c>
      <c r="B105">
        <v>1379</v>
      </c>
      <c r="C105" t="s">
        <v>331</v>
      </c>
      <c r="D105" t="s">
        <v>322</v>
      </c>
      <c r="E105">
        <v>63635</v>
      </c>
      <c r="F105">
        <v>18.052</v>
      </c>
      <c r="G105">
        <v>166.7</v>
      </c>
      <c r="H105">
        <f t="shared" si="4"/>
        <v>1914947.9463399996</v>
      </c>
      <c r="I105">
        <f t="shared" si="5"/>
        <v>63635</v>
      </c>
      <c r="J105">
        <f t="shared" si="6"/>
        <v>1148739.02</v>
      </c>
      <c r="K105">
        <f t="shared" si="7"/>
        <v>0</v>
      </c>
    </row>
    <row r="106" spans="1:11" s="11" customFormat="1">
      <c r="A106">
        <v>2025</v>
      </c>
      <c r="B106">
        <v>1379</v>
      </c>
      <c r="C106" t="s">
        <v>331</v>
      </c>
      <c r="D106" t="s">
        <v>322</v>
      </c>
      <c r="E106">
        <v>142820</v>
      </c>
      <c r="F106">
        <v>17.984000000000002</v>
      </c>
      <c r="G106">
        <v>162</v>
      </c>
      <c r="H106">
        <f t="shared" si="4"/>
        <v>4160929.3056000005</v>
      </c>
      <c r="I106">
        <f t="shared" si="5"/>
        <v>142820</v>
      </c>
      <c r="J106">
        <f t="shared" si="6"/>
        <v>2568474.8800000004</v>
      </c>
      <c r="K106">
        <f t="shared" si="7"/>
        <v>0</v>
      </c>
    </row>
    <row r="107" spans="1:11" s="11" customFormat="1">
      <c r="A107">
        <v>2025</v>
      </c>
      <c r="B107">
        <v>1379</v>
      </c>
      <c r="C107" t="s">
        <v>331</v>
      </c>
      <c r="D107" t="s">
        <v>322</v>
      </c>
      <c r="E107">
        <v>46863</v>
      </c>
      <c r="F107">
        <v>17.745999999999999</v>
      </c>
      <c r="G107">
        <v>165.6</v>
      </c>
      <c r="H107">
        <f t="shared" si="4"/>
        <v>1377180.6014879998</v>
      </c>
      <c r="I107">
        <f t="shared" si="5"/>
        <v>46863</v>
      </c>
      <c r="J107">
        <f t="shared" si="6"/>
        <v>831630.79799999995</v>
      </c>
      <c r="K107">
        <f t="shared" si="7"/>
        <v>0</v>
      </c>
    </row>
    <row r="108" spans="1:11" s="11" customFormat="1">
      <c r="A108">
        <v>2025</v>
      </c>
      <c r="B108">
        <v>1379</v>
      </c>
      <c r="C108" t="s">
        <v>331</v>
      </c>
      <c r="D108" t="s">
        <v>322</v>
      </c>
      <c r="E108">
        <v>94526</v>
      </c>
      <c r="F108">
        <v>18.007999999999999</v>
      </c>
      <c r="G108">
        <v>156.4</v>
      </c>
      <c r="H108">
        <f t="shared" si="4"/>
        <v>2662278.6613119999</v>
      </c>
      <c r="I108">
        <f t="shared" si="5"/>
        <v>94526</v>
      </c>
      <c r="J108">
        <f t="shared" si="6"/>
        <v>1702224.2079999999</v>
      </c>
      <c r="K108">
        <f t="shared" si="7"/>
        <v>0</v>
      </c>
    </row>
    <row r="109" spans="1:11" s="11" customFormat="1">
      <c r="A109">
        <v>2025</v>
      </c>
      <c r="B109">
        <v>1384</v>
      </c>
      <c r="C109" t="s">
        <v>321</v>
      </c>
      <c r="D109" t="s">
        <v>322</v>
      </c>
      <c r="E109">
        <v>1038</v>
      </c>
      <c r="F109">
        <v>25.25</v>
      </c>
      <c r="G109">
        <v>420</v>
      </c>
      <c r="H109">
        <f t="shared" si="4"/>
        <v>110079.90000000001</v>
      </c>
      <c r="I109">
        <f t="shared" si="5"/>
        <v>1038</v>
      </c>
      <c r="J109">
        <f t="shared" si="6"/>
        <v>26209.5</v>
      </c>
      <c r="K109">
        <f t="shared" si="7"/>
        <v>0</v>
      </c>
    </row>
    <row r="110" spans="1:11" s="11" customFormat="1">
      <c r="A110">
        <v>2025</v>
      </c>
      <c r="B110">
        <v>1384</v>
      </c>
      <c r="C110" t="s">
        <v>321</v>
      </c>
      <c r="D110" t="s">
        <v>322</v>
      </c>
      <c r="E110">
        <v>8390</v>
      </c>
      <c r="F110">
        <v>23.7</v>
      </c>
      <c r="G110">
        <v>393.2</v>
      </c>
      <c r="H110">
        <f t="shared" si="4"/>
        <v>781850.67599999998</v>
      </c>
      <c r="I110">
        <f t="shared" si="5"/>
        <v>8390</v>
      </c>
      <c r="J110">
        <f t="shared" si="6"/>
        <v>198843</v>
      </c>
      <c r="K110">
        <f t="shared" si="7"/>
        <v>0</v>
      </c>
    </row>
    <row r="111" spans="1:11" s="11" customFormat="1">
      <c r="A111">
        <v>2025</v>
      </c>
      <c r="B111">
        <v>1384</v>
      </c>
      <c r="C111" t="s">
        <v>321</v>
      </c>
      <c r="D111" t="s">
        <v>322</v>
      </c>
      <c r="E111">
        <v>969</v>
      </c>
      <c r="F111">
        <v>23.63</v>
      </c>
      <c r="G111">
        <v>385.7</v>
      </c>
      <c r="H111">
        <f t="shared" si="4"/>
        <v>88315.541789999988</v>
      </c>
      <c r="I111">
        <f t="shared" si="5"/>
        <v>969</v>
      </c>
      <c r="J111">
        <f t="shared" si="6"/>
        <v>22897.469999999998</v>
      </c>
      <c r="K111">
        <f t="shared" si="7"/>
        <v>0</v>
      </c>
    </row>
    <row r="112" spans="1:11" s="11" customFormat="1">
      <c r="A112">
        <v>2025</v>
      </c>
      <c r="B112">
        <v>1384</v>
      </c>
      <c r="C112" t="s">
        <v>321</v>
      </c>
      <c r="D112" t="s">
        <v>322</v>
      </c>
      <c r="E112">
        <v>2543</v>
      </c>
      <c r="F112">
        <v>27.03</v>
      </c>
      <c r="G112">
        <v>458.3</v>
      </c>
      <c r="H112">
        <f t="shared" si="4"/>
        <v>315023.00007000001</v>
      </c>
      <c r="I112">
        <f t="shared" si="5"/>
        <v>2543</v>
      </c>
      <c r="J112">
        <f t="shared" si="6"/>
        <v>68737.290000000008</v>
      </c>
      <c r="K112">
        <f t="shared" si="7"/>
        <v>0</v>
      </c>
    </row>
    <row r="113" spans="1:11" s="11" customFormat="1">
      <c r="A113">
        <v>2025</v>
      </c>
      <c r="B113">
        <v>1393</v>
      </c>
      <c r="C113" t="s">
        <v>331</v>
      </c>
      <c r="D113" t="s">
        <v>322</v>
      </c>
      <c r="E113">
        <v>15189</v>
      </c>
      <c r="F113">
        <v>17.88</v>
      </c>
      <c r="G113">
        <v>204.8</v>
      </c>
      <c r="H113">
        <f t="shared" si="4"/>
        <v>556194.44735999999</v>
      </c>
      <c r="I113">
        <f t="shared" si="5"/>
        <v>15189</v>
      </c>
      <c r="J113">
        <f t="shared" si="6"/>
        <v>271579.32</v>
      </c>
      <c r="K113">
        <f t="shared" si="7"/>
        <v>0</v>
      </c>
    </row>
    <row r="114" spans="1:11" s="11" customFormat="1">
      <c r="A114">
        <v>2025</v>
      </c>
      <c r="B114">
        <v>1393</v>
      </c>
      <c r="C114" t="s">
        <v>331</v>
      </c>
      <c r="D114" t="s">
        <v>322</v>
      </c>
      <c r="E114">
        <v>15220</v>
      </c>
      <c r="F114">
        <v>18.04</v>
      </c>
      <c r="G114">
        <v>213.5</v>
      </c>
      <c r="H114">
        <f t="shared" si="4"/>
        <v>586204.38799999992</v>
      </c>
      <c r="I114">
        <f t="shared" si="5"/>
        <v>15220</v>
      </c>
      <c r="J114">
        <f t="shared" si="6"/>
        <v>274568.8</v>
      </c>
      <c r="K114">
        <f t="shared" si="7"/>
        <v>0</v>
      </c>
    </row>
    <row r="115" spans="1:11" s="11" customFormat="1">
      <c r="A115">
        <v>2025</v>
      </c>
      <c r="B115">
        <v>1393</v>
      </c>
      <c r="C115" t="s">
        <v>331</v>
      </c>
      <c r="D115" t="s">
        <v>322</v>
      </c>
      <c r="E115">
        <v>15337</v>
      </c>
      <c r="F115">
        <v>17.82</v>
      </c>
      <c r="G115">
        <v>187.5</v>
      </c>
      <c r="H115">
        <f t="shared" si="4"/>
        <v>512447.51250000001</v>
      </c>
      <c r="I115">
        <f t="shared" si="5"/>
        <v>15337</v>
      </c>
      <c r="J115">
        <f t="shared" si="6"/>
        <v>273305.34000000003</v>
      </c>
      <c r="K115">
        <f t="shared" si="7"/>
        <v>0</v>
      </c>
    </row>
    <row r="116" spans="1:11" s="11" customFormat="1">
      <c r="A116">
        <v>2025</v>
      </c>
      <c r="B116">
        <v>1710</v>
      </c>
      <c r="C116" t="s">
        <v>331</v>
      </c>
      <c r="D116" t="s">
        <v>322</v>
      </c>
      <c r="E116">
        <v>46750</v>
      </c>
      <c r="F116">
        <v>17.898</v>
      </c>
      <c r="G116">
        <v>242.9</v>
      </c>
      <c r="H116">
        <f t="shared" si="4"/>
        <v>2032420.8135000002</v>
      </c>
      <c r="I116">
        <f t="shared" si="5"/>
        <v>46750</v>
      </c>
      <c r="J116">
        <f t="shared" si="6"/>
        <v>836731.5</v>
      </c>
      <c r="K116">
        <f t="shared" si="7"/>
        <v>0</v>
      </c>
    </row>
    <row r="117" spans="1:11" s="11" customFormat="1">
      <c r="A117">
        <v>2025</v>
      </c>
      <c r="B117">
        <v>1710</v>
      </c>
      <c r="C117" t="s">
        <v>331</v>
      </c>
      <c r="D117" t="s">
        <v>322</v>
      </c>
      <c r="E117">
        <v>47412</v>
      </c>
      <c r="F117">
        <v>18.021000000000001</v>
      </c>
      <c r="G117">
        <v>250.7</v>
      </c>
      <c r="H117">
        <f t="shared" si="4"/>
        <v>2142010.011564</v>
      </c>
      <c r="I117">
        <f t="shared" si="5"/>
        <v>47412</v>
      </c>
      <c r="J117">
        <f t="shared" si="6"/>
        <v>854411.652</v>
      </c>
      <c r="K117">
        <f t="shared" si="7"/>
        <v>0</v>
      </c>
    </row>
    <row r="118" spans="1:11" s="11" customFormat="1">
      <c r="A118">
        <v>2025</v>
      </c>
      <c r="B118">
        <v>1710</v>
      </c>
      <c r="C118" t="s">
        <v>331</v>
      </c>
      <c r="D118" t="s">
        <v>322</v>
      </c>
      <c r="E118">
        <v>329354</v>
      </c>
      <c r="F118">
        <v>17.928999999999998</v>
      </c>
      <c r="G118">
        <v>259.2</v>
      </c>
      <c r="H118">
        <f t="shared" si="4"/>
        <v>15305728.548671998</v>
      </c>
      <c r="I118">
        <f t="shared" si="5"/>
        <v>329354</v>
      </c>
      <c r="J118">
        <f t="shared" si="6"/>
        <v>5904987.8659999995</v>
      </c>
      <c r="K118">
        <f t="shared" si="7"/>
        <v>0</v>
      </c>
    </row>
    <row r="119" spans="1:11" s="11" customFormat="1">
      <c r="A119">
        <v>2025</v>
      </c>
      <c r="B119">
        <v>1733</v>
      </c>
      <c r="C119" t="s">
        <v>321</v>
      </c>
      <c r="D119" t="s">
        <v>322</v>
      </c>
      <c r="E119">
        <v>31168</v>
      </c>
      <c r="F119">
        <v>26.106999999999999</v>
      </c>
      <c r="G119">
        <v>295.39999999999998</v>
      </c>
      <c r="H119">
        <f t="shared" si="4"/>
        <v>2403678.5911039999</v>
      </c>
      <c r="I119">
        <f t="shared" si="5"/>
        <v>31168</v>
      </c>
      <c r="J119">
        <f t="shared" si="6"/>
        <v>813702.97600000002</v>
      </c>
      <c r="K119">
        <f t="shared" si="7"/>
        <v>0</v>
      </c>
    </row>
    <row r="120" spans="1:11" s="11" customFormat="1">
      <c r="A120">
        <v>2025</v>
      </c>
      <c r="B120">
        <v>1733</v>
      </c>
      <c r="C120" t="s">
        <v>321</v>
      </c>
      <c r="D120" t="s">
        <v>322</v>
      </c>
      <c r="E120">
        <v>15769</v>
      </c>
      <c r="F120">
        <v>25.922000000000001</v>
      </c>
      <c r="G120">
        <v>248.4</v>
      </c>
      <c r="H120">
        <f t="shared" si="4"/>
        <v>1015369.820712</v>
      </c>
      <c r="I120">
        <f t="shared" si="5"/>
        <v>15769</v>
      </c>
      <c r="J120">
        <f t="shared" si="6"/>
        <v>408764.01799999998</v>
      </c>
      <c r="K120">
        <f t="shared" si="7"/>
        <v>0</v>
      </c>
    </row>
    <row r="121" spans="1:11" s="11" customFormat="1">
      <c r="A121">
        <v>2025</v>
      </c>
      <c r="B121">
        <v>1733</v>
      </c>
      <c r="C121" t="s">
        <v>321</v>
      </c>
      <c r="D121" t="s">
        <v>322</v>
      </c>
      <c r="E121">
        <v>63146</v>
      </c>
      <c r="F121">
        <v>26.5</v>
      </c>
      <c r="G121">
        <v>228.3</v>
      </c>
      <c r="H121">
        <f t="shared" si="4"/>
        <v>3820301.4269999997</v>
      </c>
      <c r="I121">
        <f t="shared" si="5"/>
        <v>63146</v>
      </c>
      <c r="J121">
        <f t="shared" si="6"/>
        <v>1673369</v>
      </c>
      <c r="K121">
        <f t="shared" si="7"/>
        <v>0</v>
      </c>
    </row>
    <row r="122" spans="1:11" s="11" customFormat="1">
      <c r="A122">
        <v>2025</v>
      </c>
      <c r="B122">
        <v>1733</v>
      </c>
      <c r="C122" t="s">
        <v>331</v>
      </c>
      <c r="D122" t="s">
        <v>322</v>
      </c>
      <c r="E122">
        <v>93844</v>
      </c>
      <c r="F122">
        <v>17.771999999999998</v>
      </c>
      <c r="G122">
        <v>233.9</v>
      </c>
      <c r="H122">
        <f t="shared" si="4"/>
        <v>3900973.8335519996</v>
      </c>
      <c r="I122">
        <f t="shared" si="5"/>
        <v>93844</v>
      </c>
      <c r="J122">
        <f t="shared" si="6"/>
        <v>1667795.568</v>
      </c>
      <c r="K122">
        <f t="shared" si="7"/>
        <v>0</v>
      </c>
    </row>
    <row r="123" spans="1:11" s="11" customFormat="1">
      <c r="A123">
        <v>2025</v>
      </c>
      <c r="B123">
        <v>1733</v>
      </c>
      <c r="C123" t="s">
        <v>331</v>
      </c>
      <c r="D123" t="s">
        <v>322</v>
      </c>
      <c r="E123">
        <v>12343</v>
      </c>
      <c r="F123">
        <v>18.106000000000002</v>
      </c>
      <c r="G123">
        <v>248.4</v>
      </c>
      <c r="H123">
        <f t="shared" si="4"/>
        <v>555130.177272</v>
      </c>
      <c r="I123">
        <f t="shared" si="5"/>
        <v>12343</v>
      </c>
      <c r="J123">
        <f t="shared" si="6"/>
        <v>223482.35800000001</v>
      </c>
      <c r="K123">
        <f t="shared" si="7"/>
        <v>0</v>
      </c>
    </row>
    <row r="124" spans="1:11" s="11" customFormat="1">
      <c r="A124">
        <v>2025</v>
      </c>
      <c r="B124">
        <v>1733</v>
      </c>
      <c r="C124" t="s">
        <v>331</v>
      </c>
      <c r="D124" t="s">
        <v>322</v>
      </c>
      <c r="E124">
        <v>31742</v>
      </c>
      <c r="F124">
        <v>17.995999999999999</v>
      </c>
      <c r="G124">
        <v>235.4</v>
      </c>
      <c r="H124">
        <f t="shared" si="4"/>
        <v>1344673.141328</v>
      </c>
      <c r="I124">
        <f t="shared" si="5"/>
        <v>31742</v>
      </c>
      <c r="J124">
        <f t="shared" si="6"/>
        <v>571229.03200000001</v>
      </c>
      <c r="K124">
        <f t="shared" si="7"/>
        <v>0</v>
      </c>
    </row>
    <row r="125" spans="1:11" s="11" customFormat="1">
      <c r="A125">
        <v>2025</v>
      </c>
      <c r="B125">
        <v>1733</v>
      </c>
      <c r="C125" t="s">
        <v>331</v>
      </c>
      <c r="D125" t="s">
        <v>322</v>
      </c>
      <c r="E125">
        <v>46624</v>
      </c>
      <c r="F125">
        <v>17.675999999999998</v>
      </c>
      <c r="G125">
        <v>238.3</v>
      </c>
      <c r="H125">
        <f t="shared" si="4"/>
        <v>1963891.8385919998</v>
      </c>
      <c r="I125">
        <f t="shared" si="5"/>
        <v>46624</v>
      </c>
      <c r="J125">
        <f t="shared" si="6"/>
        <v>824125.82399999991</v>
      </c>
      <c r="K125">
        <f t="shared" si="7"/>
        <v>0</v>
      </c>
    </row>
    <row r="126" spans="1:11" s="11" customFormat="1">
      <c r="A126">
        <v>2025</v>
      </c>
      <c r="B126">
        <v>1733</v>
      </c>
      <c r="C126" t="s">
        <v>331</v>
      </c>
      <c r="D126" t="s">
        <v>322</v>
      </c>
      <c r="E126">
        <v>92004</v>
      </c>
      <c r="F126">
        <v>17.73</v>
      </c>
      <c r="G126">
        <v>225.9</v>
      </c>
      <c r="H126">
        <f t="shared" si="4"/>
        <v>3684950.6482799998</v>
      </c>
      <c r="I126">
        <f t="shared" si="5"/>
        <v>92004</v>
      </c>
      <c r="J126">
        <f t="shared" si="6"/>
        <v>1631230.92</v>
      </c>
      <c r="K126">
        <f t="shared" si="7"/>
        <v>0</v>
      </c>
    </row>
    <row r="127" spans="1:11" s="11" customFormat="1">
      <c r="A127">
        <v>2025</v>
      </c>
      <c r="B127">
        <v>1893</v>
      </c>
      <c r="C127" t="s">
        <v>331</v>
      </c>
      <c r="D127" t="s">
        <v>322</v>
      </c>
      <c r="E127">
        <v>107080</v>
      </c>
      <c r="F127">
        <v>17.760000000000002</v>
      </c>
      <c r="G127">
        <v>239.1</v>
      </c>
      <c r="H127">
        <f t="shared" si="4"/>
        <v>4547062.2528000008</v>
      </c>
      <c r="I127">
        <f t="shared" si="5"/>
        <v>107080</v>
      </c>
      <c r="J127">
        <f t="shared" si="6"/>
        <v>1901740.8000000003</v>
      </c>
      <c r="K127">
        <f t="shared" si="7"/>
        <v>0</v>
      </c>
    </row>
    <row r="128" spans="1:11" s="11" customFormat="1">
      <c r="A128">
        <v>2025</v>
      </c>
      <c r="B128">
        <v>1893</v>
      </c>
      <c r="C128" t="s">
        <v>331</v>
      </c>
      <c r="D128" t="s">
        <v>322</v>
      </c>
      <c r="E128">
        <v>137674</v>
      </c>
      <c r="F128">
        <v>18.66</v>
      </c>
      <c r="G128">
        <v>213.8</v>
      </c>
      <c r="H128">
        <f t="shared" si="4"/>
        <v>5492515.2439200003</v>
      </c>
      <c r="I128">
        <f t="shared" si="5"/>
        <v>137674</v>
      </c>
      <c r="J128">
        <f t="shared" si="6"/>
        <v>2568996.84</v>
      </c>
      <c r="K128">
        <f t="shared" si="7"/>
        <v>0</v>
      </c>
    </row>
    <row r="129" spans="1:11" s="11" customFormat="1">
      <c r="A129">
        <v>2025</v>
      </c>
      <c r="B129">
        <v>1893</v>
      </c>
      <c r="C129" t="s">
        <v>331</v>
      </c>
      <c r="D129" t="s">
        <v>322</v>
      </c>
      <c r="E129">
        <v>77205</v>
      </c>
      <c r="F129">
        <v>18.05</v>
      </c>
      <c r="G129">
        <v>234.4</v>
      </c>
      <c r="H129">
        <f t="shared" si="4"/>
        <v>3266481.7859999998</v>
      </c>
      <c r="I129">
        <f t="shared" si="5"/>
        <v>77205</v>
      </c>
      <c r="J129">
        <f t="shared" si="6"/>
        <v>1393550.25</v>
      </c>
      <c r="K129">
        <f t="shared" si="7"/>
        <v>0</v>
      </c>
    </row>
    <row r="130" spans="1:11" s="11" customFormat="1">
      <c r="A130">
        <v>2025</v>
      </c>
      <c r="B130">
        <v>1915</v>
      </c>
      <c r="C130" t="s">
        <v>331</v>
      </c>
      <c r="D130" t="s">
        <v>322</v>
      </c>
      <c r="E130">
        <v>12975</v>
      </c>
      <c r="F130">
        <v>17.814</v>
      </c>
      <c r="G130">
        <v>233.5</v>
      </c>
      <c r="H130">
        <f t="shared" si="4"/>
        <v>539704.07774999994</v>
      </c>
      <c r="I130">
        <f t="shared" si="5"/>
        <v>12975</v>
      </c>
      <c r="J130">
        <f t="shared" si="6"/>
        <v>231136.65</v>
      </c>
      <c r="K130">
        <f t="shared" si="7"/>
        <v>0</v>
      </c>
    </row>
    <row r="131" spans="1:11" s="11" customFormat="1">
      <c r="A131">
        <v>2025</v>
      </c>
      <c r="B131">
        <v>1915</v>
      </c>
      <c r="C131" t="s">
        <v>331</v>
      </c>
      <c r="D131" t="s">
        <v>322</v>
      </c>
      <c r="E131">
        <v>12567</v>
      </c>
      <c r="F131">
        <v>17.914000000000001</v>
      </c>
      <c r="G131">
        <v>228.5</v>
      </c>
      <c r="H131">
        <f t="shared" si="4"/>
        <v>514411.1688300001</v>
      </c>
      <c r="I131">
        <f t="shared" si="5"/>
        <v>12567</v>
      </c>
      <c r="J131">
        <f t="shared" si="6"/>
        <v>225125.23800000001</v>
      </c>
      <c r="K131">
        <f t="shared" si="7"/>
        <v>0</v>
      </c>
    </row>
    <row r="132" spans="1:11" s="11" customFormat="1">
      <c r="A132">
        <v>2025</v>
      </c>
      <c r="B132">
        <v>2079</v>
      </c>
      <c r="C132" t="s">
        <v>331</v>
      </c>
      <c r="D132" t="s">
        <v>322</v>
      </c>
      <c r="E132">
        <v>128914</v>
      </c>
      <c r="F132">
        <v>17.849</v>
      </c>
      <c r="G132">
        <v>146.19999999999999</v>
      </c>
      <c r="H132">
        <f t="shared" si="4"/>
        <v>3364041.5115319998</v>
      </c>
      <c r="I132">
        <f t="shared" si="5"/>
        <v>128914</v>
      </c>
      <c r="J132">
        <f t="shared" si="6"/>
        <v>2300985.986</v>
      </c>
      <c r="K132">
        <f t="shared" si="7"/>
        <v>0</v>
      </c>
    </row>
    <row r="133" spans="1:11" s="11" customFormat="1">
      <c r="A133">
        <v>2025</v>
      </c>
      <c r="B133">
        <v>2079</v>
      </c>
      <c r="C133" t="s">
        <v>331</v>
      </c>
      <c r="D133" t="s">
        <v>322</v>
      </c>
      <c r="E133">
        <v>14861</v>
      </c>
      <c r="F133">
        <v>17.809999999999999</v>
      </c>
      <c r="G133">
        <v>140.5</v>
      </c>
      <c r="H133">
        <f t="shared" ref="H133:H196" si="8">IF(I133="","",G133/100*F133*E133)</f>
        <v>371867.54604999995</v>
      </c>
      <c r="I133">
        <f t="shared" ref="I133:I196" si="9">IF(OR(G133=".",F133=".",E133="."),"",E133)</f>
        <v>14861</v>
      </c>
      <c r="J133">
        <f t="shared" ref="J133:J196" si="10">IF(I133="","",F133*I133)</f>
        <v>264674.40999999997</v>
      </c>
      <c r="K133">
        <f t="shared" ref="K133:K196" si="11">IF(C133="LIG",1,0)</f>
        <v>0</v>
      </c>
    </row>
    <row r="134" spans="1:11" s="11" customFormat="1">
      <c r="A134">
        <v>2025</v>
      </c>
      <c r="B134">
        <v>2103</v>
      </c>
      <c r="C134" t="s">
        <v>331</v>
      </c>
      <c r="D134" t="s">
        <v>322</v>
      </c>
      <c r="E134">
        <v>120333</v>
      </c>
      <c r="F134">
        <v>17.989999999999998</v>
      </c>
      <c r="G134">
        <v>149</v>
      </c>
      <c r="H134">
        <f t="shared" si="8"/>
        <v>3225538.0982999997</v>
      </c>
      <c r="I134">
        <f t="shared" si="9"/>
        <v>120333</v>
      </c>
      <c r="J134">
        <f t="shared" si="10"/>
        <v>2164790.67</v>
      </c>
      <c r="K134">
        <f t="shared" si="11"/>
        <v>0</v>
      </c>
    </row>
    <row r="135" spans="1:11" s="11" customFormat="1">
      <c r="A135">
        <v>2025</v>
      </c>
      <c r="B135">
        <v>2103</v>
      </c>
      <c r="C135" t="s">
        <v>331</v>
      </c>
      <c r="D135" t="s">
        <v>322</v>
      </c>
      <c r="E135">
        <v>52263</v>
      </c>
      <c r="F135">
        <v>17.989999999999998</v>
      </c>
      <c r="G135">
        <v>147.30000000000001</v>
      </c>
      <c r="H135">
        <f t="shared" si="8"/>
        <v>1384931.3480100001</v>
      </c>
      <c r="I135">
        <f t="shared" si="9"/>
        <v>52263</v>
      </c>
      <c r="J135">
        <f t="shared" si="10"/>
        <v>940211.36999999988</v>
      </c>
      <c r="K135">
        <f t="shared" si="11"/>
        <v>0</v>
      </c>
    </row>
    <row r="136" spans="1:11" s="11" customFormat="1">
      <c r="A136">
        <v>2025</v>
      </c>
      <c r="B136">
        <v>2103</v>
      </c>
      <c r="C136" t="s">
        <v>331</v>
      </c>
      <c r="D136" t="s">
        <v>322</v>
      </c>
      <c r="E136">
        <v>187440</v>
      </c>
      <c r="F136">
        <v>17.920000000000002</v>
      </c>
      <c r="G136">
        <v>149.19999999999999</v>
      </c>
      <c r="H136">
        <f t="shared" si="8"/>
        <v>5011515.8015999999</v>
      </c>
      <c r="I136">
        <f t="shared" si="9"/>
        <v>187440</v>
      </c>
      <c r="J136">
        <f t="shared" si="10"/>
        <v>3358924.8000000003</v>
      </c>
      <c r="K136">
        <f t="shared" si="11"/>
        <v>0</v>
      </c>
    </row>
    <row r="137" spans="1:11" s="11" customFormat="1">
      <c r="A137">
        <v>2025</v>
      </c>
      <c r="B137">
        <v>2103</v>
      </c>
      <c r="C137" t="s">
        <v>331</v>
      </c>
      <c r="D137" t="s">
        <v>322</v>
      </c>
      <c r="E137">
        <v>52137</v>
      </c>
      <c r="F137">
        <v>17.86</v>
      </c>
      <c r="G137">
        <v>155.6</v>
      </c>
      <c r="H137">
        <f t="shared" si="8"/>
        <v>1448895.57192</v>
      </c>
      <c r="I137">
        <f t="shared" si="9"/>
        <v>52137</v>
      </c>
      <c r="J137">
        <f t="shared" si="10"/>
        <v>931166.82</v>
      </c>
      <c r="K137">
        <f t="shared" si="11"/>
        <v>0</v>
      </c>
    </row>
    <row r="138" spans="1:11" s="11" customFormat="1">
      <c r="A138">
        <v>2025</v>
      </c>
      <c r="B138">
        <v>2103</v>
      </c>
      <c r="C138" t="s">
        <v>331</v>
      </c>
      <c r="D138" t="s">
        <v>322</v>
      </c>
      <c r="E138">
        <v>103177</v>
      </c>
      <c r="F138">
        <v>17.79</v>
      </c>
      <c r="G138">
        <v>153.6</v>
      </c>
      <c r="H138">
        <f t="shared" si="8"/>
        <v>2819356.92288</v>
      </c>
      <c r="I138">
        <f t="shared" si="9"/>
        <v>103177</v>
      </c>
      <c r="J138">
        <f t="shared" si="10"/>
        <v>1835518.8299999998</v>
      </c>
      <c r="K138">
        <f t="shared" si="11"/>
        <v>0</v>
      </c>
    </row>
    <row r="139" spans="1:11" s="11" customFormat="1">
      <c r="A139">
        <v>2025</v>
      </c>
      <c r="B139">
        <v>2103</v>
      </c>
      <c r="C139" t="s">
        <v>331</v>
      </c>
      <c r="D139" t="s">
        <v>322</v>
      </c>
      <c r="E139">
        <v>85665</v>
      </c>
      <c r="F139">
        <v>18.03</v>
      </c>
      <c r="G139">
        <v>148.69999999999999</v>
      </c>
      <c r="H139">
        <f t="shared" si="8"/>
        <v>2296730.9056500001</v>
      </c>
      <c r="I139">
        <f t="shared" si="9"/>
        <v>85665</v>
      </c>
      <c r="J139">
        <f t="shared" si="10"/>
        <v>1544539.9500000002</v>
      </c>
      <c r="K139">
        <f t="shared" si="11"/>
        <v>0</v>
      </c>
    </row>
    <row r="140" spans="1:11" s="11" customFormat="1">
      <c r="A140">
        <v>2025</v>
      </c>
      <c r="B140">
        <v>2103</v>
      </c>
      <c r="C140" t="s">
        <v>331</v>
      </c>
      <c r="D140" t="s">
        <v>322</v>
      </c>
      <c r="E140">
        <v>33812</v>
      </c>
      <c r="F140">
        <v>17.97</v>
      </c>
      <c r="G140">
        <v>152.6</v>
      </c>
      <c r="H140">
        <f t="shared" si="8"/>
        <v>927200.10263999994</v>
      </c>
      <c r="I140">
        <f t="shared" si="9"/>
        <v>33812</v>
      </c>
      <c r="J140">
        <f t="shared" si="10"/>
        <v>607601.64</v>
      </c>
      <c r="K140">
        <f t="shared" si="11"/>
        <v>0</v>
      </c>
    </row>
    <row r="141" spans="1:11" s="11" customFormat="1">
      <c r="A141">
        <v>2025</v>
      </c>
      <c r="B141">
        <v>2107</v>
      </c>
      <c r="C141" t="s">
        <v>331</v>
      </c>
      <c r="D141" t="s">
        <v>322</v>
      </c>
      <c r="E141">
        <v>63531</v>
      </c>
      <c r="F141">
        <v>17.98</v>
      </c>
      <c r="G141">
        <v>201.5</v>
      </c>
      <c r="H141">
        <f t="shared" si="8"/>
        <v>2301709.0707</v>
      </c>
      <c r="I141">
        <f t="shared" si="9"/>
        <v>63531</v>
      </c>
      <c r="J141">
        <f t="shared" si="10"/>
        <v>1142287.3800000001</v>
      </c>
      <c r="K141">
        <f t="shared" si="11"/>
        <v>0</v>
      </c>
    </row>
    <row r="142" spans="1:11" s="11" customFormat="1">
      <c r="A142">
        <v>2025</v>
      </c>
      <c r="B142">
        <v>2107</v>
      </c>
      <c r="C142" t="s">
        <v>331</v>
      </c>
      <c r="D142" t="s">
        <v>322</v>
      </c>
      <c r="E142">
        <v>64417</v>
      </c>
      <c r="F142">
        <v>17.84</v>
      </c>
      <c r="G142">
        <v>207.6</v>
      </c>
      <c r="H142">
        <f t="shared" si="8"/>
        <v>2385737.7052799999</v>
      </c>
      <c r="I142">
        <f t="shared" si="9"/>
        <v>64417</v>
      </c>
      <c r="J142">
        <f t="shared" si="10"/>
        <v>1149199.28</v>
      </c>
      <c r="K142">
        <f t="shared" si="11"/>
        <v>0</v>
      </c>
    </row>
    <row r="143" spans="1:11" s="11" customFormat="1">
      <c r="A143">
        <v>2025</v>
      </c>
      <c r="B143">
        <v>2107</v>
      </c>
      <c r="C143" t="s">
        <v>321</v>
      </c>
      <c r="D143" t="s">
        <v>322</v>
      </c>
      <c r="E143">
        <v>16257</v>
      </c>
      <c r="F143">
        <v>22.04</v>
      </c>
      <c r="G143">
        <v>257</v>
      </c>
      <c r="H143">
        <f t="shared" si="8"/>
        <v>920841.99959999986</v>
      </c>
      <c r="I143">
        <f t="shared" si="9"/>
        <v>16257</v>
      </c>
      <c r="J143">
        <f t="shared" si="10"/>
        <v>358304.27999999997</v>
      </c>
      <c r="K143">
        <f t="shared" si="11"/>
        <v>0</v>
      </c>
    </row>
    <row r="144" spans="1:11" s="11" customFormat="1">
      <c r="A144">
        <v>2025</v>
      </c>
      <c r="B144">
        <v>2167</v>
      </c>
      <c r="C144" t="s">
        <v>331</v>
      </c>
      <c r="D144" t="s">
        <v>322</v>
      </c>
      <c r="E144">
        <v>290522</v>
      </c>
      <c r="F144">
        <v>17.786999999999999</v>
      </c>
      <c r="G144">
        <v>239</v>
      </c>
      <c r="H144">
        <f t="shared" si="8"/>
        <v>12350360.40546</v>
      </c>
      <c r="I144">
        <f t="shared" si="9"/>
        <v>290522</v>
      </c>
      <c r="J144">
        <f t="shared" si="10"/>
        <v>5167514.8139999993</v>
      </c>
      <c r="K144">
        <f t="shared" si="11"/>
        <v>0</v>
      </c>
    </row>
    <row r="145" spans="1:11" s="11" customFormat="1">
      <c r="A145">
        <v>2025</v>
      </c>
      <c r="B145">
        <v>2168</v>
      </c>
      <c r="C145" t="s">
        <v>331</v>
      </c>
      <c r="D145" t="s">
        <v>322</v>
      </c>
      <c r="E145">
        <v>283318</v>
      </c>
      <c r="F145">
        <v>17.673999999999999</v>
      </c>
      <c r="G145">
        <v>220.7</v>
      </c>
      <c r="H145">
        <f t="shared" si="8"/>
        <v>11051248.666723998</v>
      </c>
      <c r="I145">
        <f t="shared" si="9"/>
        <v>283318</v>
      </c>
      <c r="J145">
        <f t="shared" si="10"/>
        <v>5007362.3319999995</v>
      </c>
      <c r="K145">
        <f t="shared" si="11"/>
        <v>0</v>
      </c>
    </row>
    <row r="146" spans="1:11" s="11" customFormat="1">
      <c r="A146">
        <v>2025</v>
      </c>
      <c r="B146">
        <v>2277</v>
      </c>
      <c r="C146" t="s">
        <v>331</v>
      </c>
      <c r="D146" t="s">
        <v>322</v>
      </c>
      <c r="E146">
        <v>72886</v>
      </c>
      <c r="F146">
        <v>17.207999999999998</v>
      </c>
      <c r="G146">
        <v>149.6</v>
      </c>
      <c r="H146">
        <f t="shared" si="8"/>
        <v>1876316.5428479998</v>
      </c>
      <c r="I146">
        <f t="shared" si="9"/>
        <v>72886</v>
      </c>
      <c r="J146">
        <f t="shared" si="10"/>
        <v>1254222.2879999999</v>
      </c>
      <c r="K146">
        <f t="shared" si="11"/>
        <v>0</v>
      </c>
    </row>
    <row r="147" spans="1:11" s="11" customFormat="1">
      <c r="A147">
        <v>2025</v>
      </c>
      <c r="B147">
        <v>2291</v>
      </c>
      <c r="C147" t="s">
        <v>331</v>
      </c>
      <c r="D147" t="s">
        <v>322</v>
      </c>
      <c r="E147">
        <v>16149</v>
      </c>
      <c r="F147">
        <v>17.63</v>
      </c>
      <c r="G147">
        <v>152.80000000000001</v>
      </c>
      <c r="H147">
        <f t="shared" si="8"/>
        <v>435032.09736000001</v>
      </c>
      <c r="I147">
        <f t="shared" si="9"/>
        <v>16149</v>
      </c>
      <c r="J147">
        <f t="shared" si="10"/>
        <v>284706.87</v>
      </c>
      <c r="K147">
        <f t="shared" si="11"/>
        <v>0</v>
      </c>
    </row>
    <row r="148" spans="1:11" s="11" customFormat="1">
      <c r="A148">
        <v>2025</v>
      </c>
      <c r="B148">
        <v>2291</v>
      </c>
      <c r="C148" t="s">
        <v>331</v>
      </c>
      <c r="D148" t="s">
        <v>322</v>
      </c>
      <c r="E148">
        <v>61710</v>
      </c>
      <c r="F148">
        <v>16.72</v>
      </c>
      <c r="G148">
        <v>138.19999999999999</v>
      </c>
      <c r="H148">
        <f t="shared" si="8"/>
        <v>1425935.4383999999</v>
      </c>
      <c r="I148">
        <f t="shared" si="9"/>
        <v>61710</v>
      </c>
      <c r="J148">
        <f t="shared" si="10"/>
        <v>1031791.2</v>
      </c>
      <c r="K148">
        <f t="shared" si="11"/>
        <v>0</v>
      </c>
    </row>
    <row r="149" spans="1:11" s="11" customFormat="1">
      <c r="A149">
        <v>2025</v>
      </c>
      <c r="B149">
        <v>2442</v>
      </c>
      <c r="C149" t="s">
        <v>321</v>
      </c>
      <c r="D149" t="s">
        <v>322</v>
      </c>
      <c r="E149">
        <v>156522</v>
      </c>
      <c r="F149">
        <v>18.05</v>
      </c>
      <c r="G149">
        <v>365.8</v>
      </c>
      <c r="H149">
        <f t="shared" si="8"/>
        <v>10334662.4418</v>
      </c>
      <c r="I149">
        <f t="shared" si="9"/>
        <v>156522</v>
      </c>
      <c r="J149">
        <f t="shared" si="10"/>
        <v>2825222.1</v>
      </c>
      <c r="K149">
        <f t="shared" si="11"/>
        <v>0</v>
      </c>
    </row>
    <row r="150" spans="1:11" s="11" customFormat="1">
      <c r="A150">
        <v>2025</v>
      </c>
      <c r="B150">
        <v>2712</v>
      </c>
      <c r="C150" t="s">
        <v>321</v>
      </c>
      <c r="D150" t="s">
        <v>322</v>
      </c>
      <c r="E150">
        <v>12028</v>
      </c>
      <c r="F150">
        <v>24.513999999999999</v>
      </c>
      <c r="G150">
        <v>511.4</v>
      </c>
      <c r="H150">
        <f t="shared" si="8"/>
        <v>1507885.360688</v>
      </c>
      <c r="I150">
        <f t="shared" si="9"/>
        <v>12028</v>
      </c>
      <c r="J150">
        <f t="shared" si="10"/>
        <v>294854.39199999999</v>
      </c>
      <c r="K150">
        <f t="shared" si="11"/>
        <v>0</v>
      </c>
    </row>
    <row r="151" spans="1:11" s="11" customFormat="1">
      <c r="A151">
        <v>2025</v>
      </c>
      <c r="B151">
        <v>2712</v>
      </c>
      <c r="C151" t="s">
        <v>321</v>
      </c>
      <c r="D151" t="s">
        <v>322</v>
      </c>
      <c r="E151">
        <v>48870</v>
      </c>
      <c r="F151">
        <v>24.106000000000002</v>
      </c>
      <c r="G151">
        <v>460.3</v>
      </c>
      <c r="H151">
        <f t="shared" si="8"/>
        <v>5422611.1926600002</v>
      </c>
      <c r="I151">
        <f t="shared" si="9"/>
        <v>48870</v>
      </c>
      <c r="J151">
        <f t="shared" si="10"/>
        <v>1178060.22</v>
      </c>
      <c r="K151">
        <f t="shared" si="11"/>
        <v>0</v>
      </c>
    </row>
    <row r="152" spans="1:11" s="11" customFormat="1">
      <c r="A152">
        <v>2025</v>
      </c>
      <c r="B152">
        <v>2712</v>
      </c>
      <c r="C152" t="s">
        <v>321</v>
      </c>
      <c r="D152" t="s">
        <v>322</v>
      </c>
      <c r="E152">
        <v>48934</v>
      </c>
      <c r="F152">
        <v>26.02</v>
      </c>
      <c r="G152">
        <v>495.4</v>
      </c>
      <c r="H152">
        <f t="shared" si="8"/>
        <v>6307743.3167199995</v>
      </c>
      <c r="I152">
        <f t="shared" si="9"/>
        <v>48934</v>
      </c>
      <c r="J152">
        <f t="shared" si="10"/>
        <v>1273262.68</v>
      </c>
      <c r="K152">
        <f t="shared" si="11"/>
        <v>0</v>
      </c>
    </row>
    <row r="153" spans="1:11" s="11" customFormat="1">
      <c r="A153">
        <v>2025</v>
      </c>
      <c r="B153">
        <v>2712</v>
      </c>
      <c r="C153" t="s">
        <v>321</v>
      </c>
      <c r="D153" t="s">
        <v>322</v>
      </c>
      <c r="E153">
        <v>49304</v>
      </c>
      <c r="F153">
        <v>24.044</v>
      </c>
      <c r="G153">
        <v>530.79999999999995</v>
      </c>
      <c r="H153">
        <f t="shared" si="8"/>
        <v>6292450.2158080004</v>
      </c>
      <c r="I153">
        <f t="shared" si="9"/>
        <v>49304</v>
      </c>
      <c r="J153">
        <f t="shared" si="10"/>
        <v>1185465.3759999999</v>
      </c>
      <c r="K153">
        <f t="shared" si="11"/>
        <v>0</v>
      </c>
    </row>
    <row r="154" spans="1:11" s="11" customFormat="1">
      <c r="A154">
        <v>2025</v>
      </c>
      <c r="B154">
        <v>2712</v>
      </c>
      <c r="C154" t="s">
        <v>321</v>
      </c>
      <c r="D154" t="s">
        <v>322</v>
      </c>
      <c r="E154">
        <v>24769</v>
      </c>
      <c r="F154">
        <v>26.308</v>
      </c>
      <c r="G154">
        <v>347.9</v>
      </c>
      <c r="H154">
        <f t="shared" si="8"/>
        <v>2266995.9021079997</v>
      </c>
      <c r="I154">
        <f t="shared" si="9"/>
        <v>24769</v>
      </c>
      <c r="J154">
        <f t="shared" si="10"/>
        <v>651622.85199999996</v>
      </c>
      <c r="K154">
        <f t="shared" si="11"/>
        <v>0</v>
      </c>
    </row>
    <row r="155" spans="1:11" s="11" customFormat="1">
      <c r="A155">
        <v>2025</v>
      </c>
      <c r="B155">
        <v>2712</v>
      </c>
      <c r="C155" t="s">
        <v>321</v>
      </c>
      <c r="D155" t="s">
        <v>322</v>
      </c>
      <c r="E155">
        <v>37335</v>
      </c>
      <c r="F155">
        <v>25.783999999999999</v>
      </c>
      <c r="G155">
        <v>352.1</v>
      </c>
      <c r="H155">
        <f t="shared" si="8"/>
        <v>3389475.29844</v>
      </c>
      <c r="I155">
        <f t="shared" si="9"/>
        <v>37335</v>
      </c>
      <c r="J155">
        <f t="shared" si="10"/>
        <v>962645.64</v>
      </c>
      <c r="K155">
        <f t="shared" si="11"/>
        <v>0</v>
      </c>
    </row>
    <row r="156" spans="1:11" s="11" customFormat="1">
      <c r="A156">
        <v>2025</v>
      </c>
      <c r="B156">
        <v>2712</v>
      </c>
      <c r="C156" t="s">
        <v>321</v>
      </c>
      <c r="D156" t="s">
        <v>322</v>
      </c>
      <c r="E156">
        <v>12244</v>
      </c>
      <c r="F156">
        <v>26.071999999999999</v>
      </c>
      <c r="G156">
        <v>377.1</v>
      </c>
      <c r="H156">
        <f t="shared" si="8"/>
        <v>1203799.616928</v>
      </c>
      <c r="I156">
        <f t="shared" si="9"/>
        <v>12244</v>
      </c>
      <c r="J156">
        <f t="shared" si="10"/>
        <v>319225.56799999997</v>
      </c>
      <c r="K156">
        <f t="shared" si="11"/>
        <v>0</v>
      </c>
    </row>
    <row r="157" spans="1:11" s="11" customFormat="1">
      <c r="A157">
        <v>2025</v>
      </c>
      <c r="B157">
        <v>2721</v>
      </c>
      <c r="C157" t="s">
        <v>321</v>
      </c>
      <c r="D157" t="s">
        <v>322</v>
      </c>
      <c r="E157">
        <v>12848</v>
      </c>
      <c r="F157">
        <v>26.05</v>
      </c>
      <c r="G157">
        <v>386.1</v>
      </c>
      <c r="H157">
        <f t="shared" si="8"/>
        <v>1292239.6344000001</v>
      </c>
      <c r="I157">
        <f t="shared" si="9"/>
        <v>12848</v>
      </c>
      <c r="J157">
        <f t="shared" si="10"/>
        <v>334690.40000000002</v>
      </c>
      <c r="K157">
        <f t="shared" si="11"/>
        <v>0</v>
      </c>
    </row>
    <row r="158" spans="1:11" s="11" customFormat="1">
      <c r="A158">
        <v>2025</v>
      </c>
      <c r="B158">
        <v>2721</v>
      </c>
      <c r="C158" t="s">
        <v>321</v>
      </c>
      <c r="D158" t="s">
        <v>322</v>
      </c>
      <c r="E158">
        <v>24914</v>
      </c>
      <c r="F158">
        <v>23.326000000000001</v>
      </c>
      <c r="G158">
        <v>714.4</v>
      </c>
      <c r="H158">
        <f t="shared" si="8"/>
        <v>4151692.4788160003</v>
      </c>
      <c r="I158">
        <f t="shared" si="9"/>
        <v>24914</v>
      </c>
      <c r="J158">
        <f t="shared" si="10"/>
        <v>581143.96400000004</v>
      </c>
      <c r="K158">
        <f t="shared" si="11"/>
        <v>0</v>
      </c>
    </row>
    <row r="159" spans="1:11" s="11" customFormat="1">
      <c r="A159">
        <v>2025</v>
      </c>
      <c r="B159">
        <v>2721</v>
      </c>
      <c r="C159" t="s">
        <v>321</v>
      </c>
      <c r="D159" t="s">
        <v>322</v>
      </c>
      <c r="E159">
        <v>24367</v>
      </c>
      <c r="F159">
        <v>24.276</v>
      </c>
      <c r="G159">
        <v>511.1</v>
      </c>
      <c r="H159">
        <f t="shared" si="8"/>
        <v>3023326.6554120001</v>
      </c>
      <c r="I159">
        <f t="shared" si="9"/>
        <v>24367</v>
      </c>
      <c r="J159">
        <f t="shared" si="10"/>
        <v>591533.29200000002</v>
      </c>
      <c r="K159">
        <f t="shared" si="11"/>
        <v>0</v>
      </c>
    </row>
    <row r="160" spans="1:11" s="11" customFormat="1">
      <c r="A160">
        <v>2025</v>
      </c>
      <c r="B160">
        <v>2721</v>
      </c>
      <c r="C160" t="s">
        <v>321</v>
      </c>
      <c r="D160" t="s">
        <v>322</v>
      </c>
      <c r="E160">
        <v>3097</v>
      </c>
      <c r="F160">
        <v>24.521999999999998</v>
      </c>
      <c r="G160">
        <v>395.2</v>
      </c>
      <c r="H160">
        <f t="shared" si="8"/>
        <v>300133.19356799993</v>
      </c>
      <c r="I160">
        <f t="shared" si="9"/>
        <v>3097</v>
      </c>
      <c r="J160">
        <f t="shared" si="10"/>
        <v>75944.633999999991</v>
      </c>
      <c r="K160">
        <f t="shared" si="11"/>
        <v>0</v>
      </c>
    </row>
    <row r="161" spans="1:11" s="11" customFormat="1">
      <c r="A161">
        <v>2025</v>
      </c>
      <c r="B161">
        <v>2721</v>
      </c>
      <c r="C161" t="s">
        <v>321</v>
      </c>
      <c r="D161" t="s">
        <v>322</v>
      </c>
      <c r="E161">
        <v>24385</v>
      </c>
      <c r="F161">
        <v>26.513999999999999</v>
      </c>
      <c r="G161">
        <v>322.2</v>
      </c>
      <c r="H161">
        <f t="shared" si="8"/>
        <v>2083164.4135799999</v>
      </c>
      <c r="I161">
        <f t="shared" si="9"/>
        <v>24385</v>
      </c>
      <c r="J161">
        <f t="shared" si="10"/>
        <v>646543.89</v>
      </c>
      <c r="K161">
        <f t="shared" si="11"/>
        <v>0</v>
      </c>
    </row>
    <row r="162" spans="1:11" s="11" customFormat="1">
      <c r="A162">
        <v>2025</v>
      </c>
      <c r="B162">
        <v>2721</v>
      </c>
      <c r="C162" t="s">
        <v>321</v>
      </c>
      <c r="D162" t="s">
        <v>322</v>
      </c>
      <c r="E162">
        <v>32446</v>
      </c>
      <c r="F162">
        <v>25.934000000000001</v>
      </c>
      <c r="G162">
        <v>363.5</v>
      </c>
      <c r="H162">
        <f t="shared" si="8"/>
        <v>3058687.34014</v>
      </c>
      <c r="I162">
        <f t="shared" si="9"/>
        <v>32446</v>
      </c>
      <c r="J162">
        <f t="shared" si="10"/>
        <v>841454.56400000001</v>
      </c>
      <c r="K162">
        <f t="shared" si="11"/>
        <v>0</v>
      </c>
    </row>
    <row r="163" spans="1:11" s="11" customFormat="1">
      <c r="A163">
        <v>2025</v>
      </c>
      <c r="B163">
        <v>2727</v>
      </c>
      <c r="C163" t="s">
        <v>321</v>
      </c>
      <c r="D163" t="s">
        <v>322</v>
      </c>
      <c r="E163">
        <v>12235</v>
      </c>
      <c r="F163">
        <v>24.248000000000001</v>
      </c>
      <c r="G163">
        <v>378.7</v>
      </c>
      <c r="H163">
        <f t="shared" si="8"/>
        <v>1123505.4983600001</v>
      </c>
      <c r="I163">
        <f t="shared" si="9"/>
        <v>12235</v>
      </c>
      <c r="J163">
        <f t="shared" si="10"/>
        <v>296674.28000000003</v>
      </c>
      <c r="K163">
        <f t="shared" si="11"/>
        <v>0</v>
      </c>
    </row>
    <row r="164" spans="1:11" s="11" customFormat="1">
      <c r="A164">
        <v>2025</v>
      </c>
      <c r="B164">
        <v>2727</v>
      </c>
      <c r="C164" t="s">
        <v>321</v>
      </c>
      <c r="D164" t="s">
        <v>322</v>
      </c>
      <c r="E164">
        <v>10862</v>
      </c>
      <c r="F164">
        <v>24.212</v>
      </c>
      <c r="G164">
        <v>513.6</v>
      </c>
      <c r="H164">
        <f t="shared" si="8"/>
        <v>1350720.4611840001</v>
      </c>
      <c r="I164">
        <f t="shared" si="9"/>
        <v>10862</v>
      </c>
      <c r="J164">
        <f t="shared" si="10"/>
        <v>262990.74400000001</v>
      </c>
      <c r="K164">
        <f t="shared" si="11"/>
        <v>0</v>
      </c>
    </row>
    <row r="165" spans="1:11" s="11" customFormat="1">
      <c r="A165">
        <v>2025</v>
      </c>
      <c r="B165">
        <v>2727</v>
      </c>
      <c r="C165" t="s">
        <v>321</v>
      </c>
      <c r="D165" t="s">
        <v>322</v>
      </c>
      <c r="E165">
        <v>9554</v>
      </c>
      <c r="F165">
        <v>24.521999999999998</v>
      </c>
      <c r="G165">
        <v>397.4</v>
      </c>
      <c r="H165">
        <f t="shared" si="8"/>
        <v>931041.38911199989</v>
      </c>
      <c r="I165">
        <f t="shared" si="9"/>
        <v>9554</v>
      </c>
      <c r="J165">
        <f t="shared" si="10"/>
        <v>234283.18799999999</v>
      </c>
      <c r="K165">
        <f t="shared" si="11"/>
        <v>0</v>
      </c>
    </row>
    <row r="166" spans="1:11" s="11" customFormat="1">
      <c r="A166">
        <v>2025</v>
      </c>
      <c r="B166">
        <v>2727</v>
      </c>
      <c r="C166" t="s">
        <v>321</v>
      </c>
      <c r="D166" t="s">
        <v>322</v>
      </c>
      <c r="E166">
        <v>13127</v>
      </c>
      <c r="F166">
        <v>25.09</v>
      </c>
      <c r="G166">
        <v>469.3</v>
      </c>
      <c r="H166">
        <f t="shared" si="8"/>
        <v>1545669.7259900002</v>
      </c>
      <c r="I166">
        <f t="shared" si="9"/>
        <v>13127</v>
      </c>
      <c r="J166">
        <f t="shared" si="10"/>
        <v>329356.43</v>
      </c>
      <c r="K166">
        <f t="shared" si="11"/>
        <v>0</v>
      </c>
    </row>
    <row r="167" spans="1:11" s="11" customFormat="1">
      <c r="A167">
        <v>2025</v>
      </c>
      <c r="B167">
        <v>2727</v>
      </c>
      <c r="C167" t="s">
        <v>321</v>
      </c>
      <c r="D167" t="s">
        <v>322</v>
      </c>
      <c r="E167">
        <v>49956</v>
      </c>
      <c r="F167">
        <v>26.071999999999999</v>
      </c>
      <c r="G167">
        <v>355.9</v>
      </c>
      <c r="H167">
        <f t="shared" si="8"/>
        <v>4635429.6290879995</v>
      </c>
      <c r="I167">
        <f t="shared" si="9"/>
        <v>49956</v>
      </c>
      <c r="J167">
        <f t="shared" si="10"/>
        <v>1302452.8319999999</v>
      </c>
      <c r="K167">
        <f t="shared" si="11"/>
        <v>0</v>
      </c>
    </row>
    <row r="168" spans="1:11" s="11" customFormat="1">
      <c r="A168">
        <v>2025</v>
      </c>
      <c r="B168">
        <v>2817</v>
      </c>
      <c r="C168" t="s">
        <v>330</v>
      </c>
      <c r="D168" t="s">
        <v>322</v>
      </c>
      <c r="E168">
        <v>191646</v>
      </c>
      <c r="F168">
        <v>13.747999999999999</v>
      </c>
      <c r="G168">
        <v>190.9</v>
      </c>
      <c r="H168">
        <f t="shared" si="8"/>
        <v>5029736.2380719995</v>
      </c>
      <c r="I168">
        <f t="shared" si="9"/>
        <v>191646</v>
      </c>
      <c r="J168">
        <f t="shared" si="10"/>
        <v>2634749.2080000001</v>
      </c>
      <c r="K168">
        <f t="shared" si="11"/>
        <v>1</v>
      </c>
    </row>
    <row r="169" spans="1:11" s="11" customFormat="1">
      <c r="A169">
        <v>2025</v>
      </c>
      <c r="B169">
        <v>2823</v>
      </c>
      <c r="C169" t="s">
        <v>330</v>
      </c>
      <c r="D169" t="s">
        <v>322</v>
      </c>
      <c r="E169">
        <v>125469</v>
      </c>
      <c r="F169">
        <v>13.38</v>
      </c>
      <c r="G169">
        <v>198.4</v>
      </c>
      <c r="H169">
        <f t="shared" si="8"/>
        <v>3330690.0364800002</v>
      </c>
      <c r="I169">
        <f t="shared" si="9"/>
        <v>125469</v>
      </c>
      <c r="J169">
        <f t="shared" si="10"/>
        <v>1678775.2200000002</v>
      </c>
      <c r="K169">
        <f t="shared" si="11"/>
        <v>1</v>
      </c>
    </row>
    <row r="170" spans="1:11" s="11" customFormat="1">
      <c r="A170">
        <v>2025</v>
      </c>
      <c r="B170">
        <v>2823</v>
      </c>
      <c r="C170" t="s">
        <v>330</v>
      </c>
      <c r="D170" t="s">
        <v>322</v>
      </c>
      <c r="E170">
        <v>258912</v>
      </c>
      <c r="F170">
        <v>13.51</v>
      </c>
      <c r="G170">
        <v>181.1</v>
      </c>
      <c r="H170">
        <f t="shared" si="8"/>
        <v>6334698.9283199999</v>
      </c>
      <c r="I170">
        <f t="shared" si="9"/>
        <v>258912</v>
      </c>
      <c r="J170">
        <f t="shared" si="10"/>
        <v>3497901.12</v>
      </c>
      <c r="K170">
        <f t="shared" si="11"/>
        <v>1</v>
      </c>
    </row>
    <row r="171" spans="1:11" s="11" customFormat="1">
      <c r="A171">
        <v>2025</v>
      </c>
      <c r="B171">
        <v>2828</v>
      </c>
      <c r="C171" t="s">
        <v>321</v>
      </c>
      <c r="D171" t="s">
        <v>322</v>
      </c>
      <c r="E171">
        <v>12087</v>
      </c>
      <c r="F171">
        <v>25.552</v>
      </c>
      <c r="G171" t="s">
        <v>332</v>
      </c>
      <c r="H171" t="str">
        <f t="shared" si="8"/>
        <v/>
      </c>
      <c r="I171" t="str">
        <f t="shared" si="9"/>
        <v/>
      </c>
      <c r="J171" t="str">
        <f t="shared" si="10"/>
        <v/>
      </c>
      <c r="K171">
        <f t="shared" si="11"/>
        <v>0</v>
      </c>
    </row>
    <row r="172" spans="1:11" s="11" customFormat="1">
      <c r="A172">
        <v>2025</v>
      </c>
      <c r="B172">
        <v>2828</v>
      </c>
      <c r="C172" t="s">
        <v>321</v>
      </c>
      <c r="D172" t="s">
        <v>322</v>
      </c>
      <c r="E172">
        <v>19624</v>
      </c>
      <c r="F172">
        <v>25.757999999999999</v>
      </c>
      <c r="G172" t="s">
        <v>332</v>
      </c>
      <c r="H172" t="str">
        <f t="shared" si="8"/>
        <v/>
      </c>
      <c r="I172" t="str">
        <f t="shared" si="9"/>
        <v/>
      </c>
      <c r="J172" t="str">
        <f t="shared" si="10"/>
        <v/>
      </c>
      <c r="K172">
        <f t="shared" si="11"/>
        <v>0</v>
      </c>
    </row>
    <row r="173" spans="1:11" s="11" customFormat="1">
      <c r="A173">
        <v>2025</v>
      </c>
      <c r="B173">
        <v>2828</v>
      </c>
      <c r="C173" t="s">
        <v>321</v>
      </c>
      <c r="D173" t="s">
        <v>322</v>
      </c>
      <c r="E173">
        <v>10977</v>
      </c>
      <c r="F173">
        <v>24.15</v>
      </c>
      <c r="G173" t="s">
        <v>332</v>
      </c>
      <c r="H173" t="str">
        <f t="shared" si="8"/>
        <v/>
      </c>
      <c r="I173" t="str">
        <f t="shared" si="9"/>
        <v/>
      </c>
      <c r="J173" t="str">
        <f t="shared" si="10"/>
        <v/>
      </c>
      <c r="K173">
        <f t="shared" si="11"/>
        <v>0</v>
      </c>
    </row>
    <row r="174" spans="1:11" s="11" customFormat="1">
      <c r="A174">
        <v>2025</v>
      </c>
      <c r="B174">
        <v>2828</v>
      </c>
      <c r="C174" t="s">
        <v>321</v>
      </c>
      <c r="D174" t="s">
        <v>322</v>
      </c>
      <c r="E174">
        <v>50545</v>
      </c>
      <c r="F174">
        <v>25.724</v>
      </c>
      <c r="G174" t="s">
        <v>332</v>
      </c>
      <c r="H174" t="str">
        <f t="shared" si="8"/>
        <v/>
      </c>
      <c r="I174" t="str">
        <f t="shared" si="9"/>
        <v/>
      </c>
      <c r="J174" t="str">
        <f t="shared" si="10"/>
        <v/>
      </c>
      <c r="K174">
        <f t="shared" si="11"/>
        <v>0</v>
      </c>
    </row>
    <row r="175" spans="1:11" s="11" customFormat="1">
      <c r="A175">
        <v>2025</v>
      </c>
      <c r="B175">
        <v>2828</v>
      </c>
      <c r="C175" t="s">
        <v>321</v>
      </c>
      <c r="D175" t="s">
        <v>322</v>
      </c>
      <c r="E175">
        <v>37940</v>
      </c>
      <c r="F175">
        <v>25.074000000000002</v>
      </c>
      <c r="G175" t="s">
        <v>332</v>
      </c>
      <c r="H175" t="str">
        <f t="shared" si="8"/>
        <v/>
      </c>
      <c r="I175" t="str">
        <f t="shared" si="9"/>
        <v/>
      </c>
      <c r="J175" t="str">
        <f t="shared" si="10"/>
        <v/>
      </c>
      <c r="K175">
        <f t="shared" si="11"/>
        <v>0</v>
      </c>
    </row>
    <row r="176" spans="1:11" s="11" customFormat="1">
      <c r="A176">
        <v>2025</v>
      </c>
      <c r="B176">
        <v>2828</v>
      </c>
      <c r="C176" t="s">
        <v>321</v>
      </c>
      <c r="D176" t="s">
        <v>322</v>
      </c>
      <c r="E176">
        <v>31948</v>
      </c>
      <c r="F176">
        <v>25.815999999999999</v>
      </c>
      <c r="G176" t="s">
        <v>332</v>
      </c>
      <c r="H176" t="str">
        <f t="shared" si="8"/>
        <v/>
      </c>
      <c r="I176" t="str">
        <f t="shared" si="9"/>
        <v/>
      </c>
      <c r="J176" t="str">
        <f t="shared" si="10"/>
        <v/>
      </c>
      <c r="K176">
        <f t="shared" si="11"/>
        <v>0</v>
      </c>
    </row>
    <row r="177" spans="1:11" s="11" customFormat="1">
      <c r="A177">
        <v>2025</v>
      </c>
      <c r="B177">
        <v>2828</v>
      </c>
      <c r="C177" t="s">
        <v>321</v>
      </c>
      <c r="D177" t="s">
        <v>322</v>
      </c>
      <c r="E177">
        <v>22862</v>
      </c>
      <c r="F177">
        <v>25.538</v>
      </c>
      <c r="G177" t="s">
        <v>332</v>
      </c>
      <c r="H177" t="str">
        <f t="shared" si="8"/>
        <v/>
      </c>
      <c r="I177" t="str">
        <f t="shared" si="9"/>
        <v/>
      </c>
      <c r="J177" t="str">
        <f t="shared" si="10"/>
        <v/>
      </c>
      <c r="K177">
        <f t="shared" si="11"/>
        <v>0</v>
      </c>
    </row>
    <row r="178" spans="1:11" s="11" customFormat="1">
      <c r="A178">
        <v>2025</v>
      </c>
      <c r="B178">
        <v>2828</v>
      </c>
      <c r="C178" t="s">
        <v>321</v>
      </c>
      <c r="D178" t="s">
        <v>322</v>
      </c>
      <c r="E178">
        <v>12342</v>
      </c>
      <c r="F178">
        <v>24.117999999999999</v>
      </c>
      <c r="G178" t="s">
        <v>332</v>
      </c>
      <c r="H178" t="str">
        <f t="shared" si="8"/>
        <v/>
      </c>
      <c r="I178" t="str">
        <f t="shared" si="9"/>
        <v/>
      </c>
      <c r="J178" t="str">
        <f t="shared" si="10"/>
        <v/>
      </c>
      <c r="K178">
        <f t="shared" si="11"/>
        <v>0</v>
      </c>
    </row>
    <row r="179" spans="1:11" s="11" customFormat="1">
      <c r="A179">
        <v>2025</v>
      </c>
      <c r="B179">
        <v>2828</v>
      </c>
      <c r="C179" t="s">
        <v>321</v>
      </c>
      <c r="D179" t="s">
        <v>322</v>
      </c>
      <c r="E179">
        <v>19563</v>
      </c>
      <c r="F179">
        <v>25.634</v>
      </c>
      <c r="G179" t="s">
        <v>332</v>
      </c>
      <c r="H179" t="str">
        <f t="shared" si="8"/>
        <v/>
      </c>
      <c r="I179" t="str">
        <f t="shared" si="9"/>
        <v/>
      </c>
      <c r="J179" t="str">
        <f t="shared" si="10"/>
        <v/>
      </c>
      <c r="K179">
        <f t="shared" si="11"/>
        <v>0</v>
      </c>
    </row>
    <row r="180" spans="1:11" s="11" customFormat="1">
      <c r="A180">
        <v>2025</v>
      </c>
      <c r="B180">
        <v>2828</v>
      </c>
      <c r="C180" t="s">
        <v>321</v>
      </c>
      <c r="D180" t="s">
        <v>322</v>
      </c>
      <c r="E180">
        <v>16535</v>
      </c>
      <c r="F180">
        <v>25.655999999999999</v>
      </c>
      <c r="G180" t="s">
        <v>332</v>
      </c>
      <c r="H180" t="str">
        <f t="shared" si="8"/>
        <v/>
      </c>
      <c r="I180" t="str">
        <f t="shared" si="9"/>
        <v/>
      </c>
      <c r="J180" t="str">
        <f t="shared" si="10"/>
        <v/>
      </c>
      <c r="K180">
        <f t="shared" si="11"/>
        <v>0</v>
      </c>
    </row>
    <row r="181" spans="1:11" s="11" customFormat="1">
      <c r="A181">
        <v>2025</v>
      </c>
      <c r="B181">
        <v>2832</v>
      </c>
      <c r="C181" t="s">
        <v>321</v>
      </c>
      <c r="D181" t="s">
        <v>322</v>
      </c>
      <c r="E181">
        <v>94471</v>
      </c>
      <c r="F181">
        <v>25.933</v>
      </c>
      <c r="G181" t="s">
        <v>332</v>
      </c>
      <c r="H181" t="str">
        <f t="shared" si="8"/>
        <v/>
      </c>
      <c r="I181" t="str">
        <f t="shared" si="9"/>
        <v/>
      </c>
      <c r="J181" t="str">
        <f t="shared" si="10"/>
        <v/>
      </c>
      <c r="K181">
        <f t="shared" si="11"/>
        <v>0</v>
      </c>
    </row>
    <row r="182" spans="1:11" s="11" customFormat="1">
      <c r="A182">
        <v>2025</v>
      </c>
      <c r="B182">
        <v>2832</v>
      </c>
      <c r="C182" t="s">
        <v>321</v>
      </c>
      <c r="D182" t="s">
        <v>322</v>
      </c>
      <c r="E182">
        <v>19839</v>
      </c>
      <c r="F182">
        <v>22.32</v>
      </c>
      <c r="G182" t="s">
        <v>332</v>
      </c>
      <c r="H182" t="str">
        <f t="shared" si="8"/>
        <v/>
      </c>
      <c r="I182" t="str">
        <f t="shared" si="9"/>
        <v/>
      </c>
      <c r="J182" t="str">
        <f t="shared" si="10"/>
        <v/>
      </c>
      <c r="K182">
        <f t="shared" si="11"/>
        <v>0</v>
      </c>
    </row>
    <row r="183" spans="1:11" s="11" customFormat="1">
      <c r="A183">
        <v>2025</v>
      </c>
      <c r="B183">
        <v>2832</v>
      </c>
      <c r="C183" t="s">
        <v>321</v>
      </c>
      <c r="D183" t="s">
        <v>322</v>
      </c>
      <c r="E183">
        <v>3283</v>
      </c>
      <c r="F183">
        <v>23.465</v>
      </c>
      <c r="G183" t="s">
        <v>332</v>
      </c>
      <c r="H183" t="str">
        <f t="shared" si="8"/>
        <v/>
      </c>
      <c r="I183" t="str">
        <f t="shared" si="9"/>
        <v/>
      </c>
      <c r="J183" t="str">
        <f t="shared" si="10"/>
        <v/>
      </c>
      <c r="K183">
        <f t="shared" si="11"/>
        <v>0</v>
      </c>
    </row>
    <row r="184" spans="1:11" s="11" customFormat="1">
      <c r="A184">
        <v>2025</v>
      </c>
      <c r="B184">
        <v>2832</v>
      </c>
      <c r="C184" t="s">
        <v>321</v>
      </c>
      <c r="D184" t="s">
        <v>322</v>
      </c>
      <c r="E184">
        <v>6550</v>
      </c>
      <c r="F184">
        <v>21.792999999999999</v>
      </c>
      <c r="G184" t="s">
        <v>332</v>
      </c>
      <c r="H184" t="str">
        <f t="shared" si="8"/>
        <v/>
      </c>
      <c r="I184" t="str">
        <f t="shared" si="9"/>
        <v/>
      </c>
      <c r="J184" t="str">
        <f t="shared" si="10"/>
        <v/>
      </c>
      <c r="K184">
        <f t="shared" si="11"/>
        <v>0</v>
      </c>
    </row>
    <row r="185" spans="1:11" s="11" customFormat="1">
      <c r="A185">
        <v>2025</v>
      </c>
      <c r="B185">
        <v>2832</v>
      </c>
      <c r="C185" t="s">
        <v>321</v>
      </c>
      <c r="D185" t="s">
        <v>322</v>
      </c>
      <c r="E185">
        <v>1754</v>
      </c>
      <c r="F185">
        <v>25.706</v>
      </c>
      <c r="G185" t="s">
        <v>332</v>
      </c>
      <c r="H185" t="str">
        <f t="shared" si="8"/>
        <v/>
      </c>
      <c r="I185" t="str">
        <f t="shared" si="9"/>
        <v/>
      </c>
      <c r="J185" t="str">
        <f t="shared" si="10"/>
        <v/>
      </c>
      <c r="K185">
        <f t="shared" si="11"/>
        <v>0</v>
      </c>
    </row>
    <row r="186" spans="1:11" s="11" customFormat="1">
      <c r="A186">
        <v>2025</v>
      </c>
      <c r="B186">
        <v>2832</v>
      </c>
      <c r="C186" t="s">
        <v>321</v>
      </c>
      <c r="D186" t="s">
        <v>322</v>
      </c>
      <c r="E186">
        <v>6903</v>
      </c>
      <c r="F186">
        <v>25.768999999999998</v>
      </c>
      <c r="G186" t="s">
        <v>332</v>
      </c>
      <c r="H186" t="str">
        <f t="shared" si="8"/>
        <v/>
      </c>
      <c r="I186" t="str">
        <f t="shared" si="9"/>
        <v/>
      </c>
      <c r="J186" t="str">
        <f t="shared" si="10"/>
        <v/>
      </c>
      <c r="K186">
        <f t="shared" si="11"/>
        <v>0</v>
      </c>
    </row>
    <row r="187" spans="1:11" s="11" customFormat="1">
      <c r="A187">
        <v>2025</v>
      </c>
      <c r="B187">
        <v>2832</v>
      </c>
      <c r="C187" t="s">
        <v>321</v>
      </c>
      <c r="D187" t="s">
        <v>322</v>
      </c>
      <c r="E187">
        <v>1642</v>
      </c>
      <c r="F187">
        <v>24.654</v>
      </c>
      <c r="G187" t="s">
        <v>332</v>
      </c>
      <c r="H187" t="str">
        <f t="shared" si="8"/>
        <v/>
      </c>
      <c r="I187" t="str">
        <f t="shared" si="9"/>
        <v/>
      </c>
      <c r="J187" t="str">
        <f t="shared" si="10"/>
        <v/>
      </c>
      <c r="K187">
        <f t="shared" si="11"/>
        <v>0</v>
      </c>
    </row>
    <row r="188" spans="1:11" s="11" customFormat="1">
      <c r="A188">
        <v>2025</v>
      </c>
      <c r="B188">
        <v>2832</v>
      </c>
      <c r="C188" t="s">
        <v>321</v>
      </c>
      <c r="D188" t="s">
        <v>322</v>
      </c>
      <c r="E188">
        <v>32771</v>
      </c>
      <c r="F188">
        <v>22.048999999999999</v>
      </c>
      <c r="G188" t="s">
        <v>332</v>
      </c>
      <c r="H188" t="str">
        <f t="shared" si="8"/>
        <v/>
      </c>
      <c r="I188" t="str">
        <f t="shared" si="9"/>
        <v/>
      </c>
      <c r="J188" t="str">
        <f t="shared" si="10"/>
        <v/>
      </c>
      <c r="K188">
        <f t="shared" si="11"/>
        <v>0</v>
      </c>
    </row>
    <row r="189" spans="1:11" s="11" customFormat="1">
      <c r="A189">
        <v>2025</v>
      </c>
      <c r="B189">
        <v>2832</v>
      </c>
      <c r="C189" t="s">
        <v>321</v>
      </c>
      <c r="D189" t="s">
        <v>322</v>
      </c>
      <c r="E189">
        <v>10711</v>
      </c>
      <c r="F189">
        <v>25.727</v>
      </c>
      <c r="G189" t="s">
        <v>332</v>
      </c>
      <c r="H189" t="str">
        <f t="shared" si="8"/>
        <v/>
      </c>
      <c r="I189" t="str">
        <f t="shared" si="9"/>
        <v/>
      </c>
      <c r="J189" t="str">
        <f t="shared" si="10"/>
        <v/>
      </c>
      <c r="K189">
        <f t="shared" si="11"/>
        <v>0</v>
      </c>
    </row>
    <row r="190" spans="1:11" s="11" customFormat="1">
      <c r="A190">
        <v>2025</v>
      </c>
      <c r="B190">
        <v>2832</v>
      </c>
      <c r="C190" t="s">
        <v>321</v>
      </c>
      <c r="D190" t="s">
        <v>322</v>
      </c>
      <c r="E190">
        <v>11770</v>
      </c>
      <c r="F190">
        <v>22.928000000000001</v>
      </c>
      <c r="G190" t="s">
        <v>332</v>
      </c>
      <c r="H190" t="str">
        <f t="shared" si="8"/>
        <v/>
      </c>
      <c r="I190" t="str">
        <f t="shared" si="9"/>
        <v/>
      </c>
      <c r="J190" t="str">
        <f t="shared" si="10"/>
        <v/>
      </c>
      <c r="K190">
        <f t="shared" si="11"/>
        <v>0</v>
      </c>
    </row>
    <row r="191" spans="1:11" s="11" customFormat="1">
      <c r="A191">
        <v>2025</v>
      </c>
      <c r="B191">
        <v>2832</v>
      </c>
      <c r="C191" t="s">
        <v>321</v>
      </c>
      <c r="D191" t="s">
        <v>322</v>
      </c>
      <c r="E191">
        <v>16816</v>
      </c>
      <c r="F191">
        <v>25.728999999999999</v>
      </c>
      <c r="G191" t="s">
        <v>332</v>
      </c>
      <c r="H191" t="str">
        <f t="shared" si="8"/>
        <v/>
      </c>
      <c r="I191" t="str">
        <f t="shared" si="9"/>
        <v/>
      </c>
      <c r="J191" t="str">
        <f t="shared" si="10"/>
        <v/>
      </c>
      <c r="K191">
        <f t="shared" si="11"/>
        <v>0</v>
      </c>
    </row>
    <row r="192" spans="1:11" s="11" customFormat="1">
      <c r="A192">
        <v>2025</v>
      </c>
      <c r="B192">
        <v>2832</v>
      </c>
      <c r="C192" t="s">
        <v>321</v>
      </c>
      <c r="D192" t="s">
        <v>322</v>
      </c>
      <c r="E192">
        <v>26257</v>
      </c>
      <c r="F192">
        <v>25.064</v>
      </c>
      <c r="G192" t="s">
        <v>332</v>
      </c>
      <c r="H192" t="str">
        <f t="shared" si="8"/>
        <v/>
      </c>
      <c r="I192" t="str">
        <f t="shared" si="9"/>
        <v/>
      </c>
      <c r="J192" t="str">
        <f t="shared" si="10"/>
        <v/>
      </c>
      <c r="K192">
        <f t="shared" si="11"/>
        <v>0</v>
      </c>
    </row>
    <row r="193" spans="1:11" s="11" customFormat="1">
      <c r="A193">
        <v>2025</v>
      </c>
      <c r="B193">
        <v>2876</v>
      </c>
      <c r="C193" t="s">
        <v>321</v>
      </c>
      <c r="D193" t="s">
        <v>322</v>
      </c>
      <c r="E193">
        <v>45051</v>
      </c>
      <c r="F193">
        <v>25.1</v>
      </c>
      <c r="G193">
        <v>252</v>
      </c>
      <c r="H193">
        <f t="shared" si="8"/>
        <v>2849565.852</v>
      </c>
      <c r="I193">
        <f t="shared" si="9"/>
        <v>45051</v>
      </c>
      <c r="J193">
        <f t="shared" si="10"/>
        <v>1130780.1000000001</v>
      </c>
      <c r="K193">
        <f t="shared" si="11"/>
        <v>0</v>
      </c>
    </row>
    <row r="194" spans="1:11" s="11" customFormat="1">
      <c r="A194">
        <v>2025</v>
      </c>
      <c r="B194">
        <v>2876</v>
      </c>
      <c r="C194" t="s">
        <v>321</v>
      </c>
      <c r="D194" t="s">
        <v>322</v>
      </c>
      <c r="E194">
        <v>35768</v>
      </c>
      <c r="F194">
        <v>25.765999999999998</v>
      </c>
      <c r="G194">
        <v>293</v>
      </c>
      <c r="H194">
        <f t="shared" si="8"/>
        <v>2700282.9838399999</v>
      </c>
      <c r="I194">
        <f t="shared" si="9"/>
        <v>35768</v>
      </c>
      <c r="J194">
        <f t="shared" si="10"/>
        <v>921598.28799999994</v>
      </c>
      <c r="K194">
        <f t="shared" si="11"/>
        <v>0</v>
      </c>
    </row>
    <row r="195" spans="1:11" s="11" customFormat="1">
      <c r="A195">
        <v>2025</v>
      </c>
      <c r="B195">
        <v>2876</v>
      </c>
      <c r="C195" t="s">
        <v>321</v>
      </c>
      <c r="D195" t="s">
        <v>322</v>
      </c>
      <c r="E195">
        <v>30611</v>
      </c>
      <c r="F195">
        <v>25.501999999999999</v>
      </c>
      <c r="G195">
        <v>228.2</v>
      </c>
      <c r="H195">
        <f t="shared" si="8"/>
        <v>1781424.4096039999</v>
      </c>
      <c r="I195">
        <f t="shared" si="9"/>
        <v>30611</v>
      </c>
      <c r="J195">
        <f t="shared" si="10"/>
        <v>780641.72199999995</v>
      </c>
      <c r="K195">
        <f t="shared" si="11"/>
        <v>0</v>
      </c>
    </row>
    <row r="196" spans="1:11" s="11" customFormat="1">
      <c r="A196">
        <v>2025</v>
      </c>
      <c r="B196">
        <v>2936</v>
      </c>
      <c r="C196" t="s">
        <v>321</v>
      </c>
      <c r="D196" t="s">
        <v>322</v>
      </c>
      <c r="E196">
        <v>13</v>
      </c>
      <c r="F196">
        <v>27.16</v>
      </c>
      <c r="G196">
        <v>637.29999999999995</v>
      </c>
      <c r="H196">
        <f t="shared" si="8"/>
        <v>2250.17884</v>
      </c>
      <c r="I196">
        <f t="shared" si="9"/>
        <v>13</v>
      </c>
      <c r="J196">
        <f t="shared" si="10"/>
        <v>353.08</v>
      </c>
      <c r="K196">
        <f t="shared" si="11"/>
        <v>0</v>
      </c>
    </row>
    <row r="197" spans="1:11" s="11" customFormat="1">
      <c r="A197">
        <v>2025</v>
      </c>
      <c r="B197">
        <v>2936</v>
      </c>
      <c r="C197" t="s">
        <v>321</v>
      </c>
      <c r="D197" t="s">
        <v>322</v>
      </c>
      <c r="E197">
        <v>28</v>
      </c>
      <c r="F197">
        <v>26.02</v>
      </c>
      <c r="G197">
        <v>383.7</v>
      </c>
      <c r="H197">
        <f t="shared" ref="H197:H260" si="12">IF(I197="","",G197/100*F197*E197)</f>
        <v>2795.4847199999995</v>
      </c>
      <c r="I197">
        <f t="shared" ref="I197:I260" si="13">IF(OR(G197=".",F197=".",E197="."),"",E197)</f>
        <v>28</v>
      </c>
      <c r="J197">
        <f t="shared" ref="J197:J260" si="14">IF(I197="","",F197*I197)</f>
        <v>728.56</v>
      </c>
      <c r="K197">
        <f t="shared" ref="K197:K260" si="15">IF(C197="LIG",1,0)</f>
        <v>0</v>
      </c>
    </row>
    <row r="198" spans="1:11" s="11" customFormat="1">
      <c r="A198">
        <v>2025</v>
      </c>
      <c r="B198">
        <v>2952</v>
      </c>
      <c r="C198" t="s">
        <v>331</v>
      </c>
      <c r="D198" t="s">
        <v>322</v>
      </c>
      <c r="E198">
        <v>48320</v>
      </c>
      <c r="F198">
        <v>17.41</v>
      </c>
      <c r="G198">
        <v>217.5</v>
      </c>
      <c r="H198">
        <f t="shared" si="12"/>
        <v>1829721.3599999999</v>
      </c>
      <c r="I198">
        <f t="shared" si="13"/>
        <v>48320</v>
      </c>
      <c r="J198">
        <f t="shared" si="14"/>
        <v>841251.2</v>
      </c>
      <c r="K198">
        <f t="shared" si="15"/>
        <v>0</v>
      </c>
    </row>
    <row r="199" spans="1:11" s="11" customFormat="1">
      <c r="A199">
        <v>2025</v>
      </c>
      <c r="B199">
        <v>2952</v>
      </c>
      <c r="C199" t="s">
        <v>331</v>
      </c>
      <c r="D199" t="s">
        <v>322</v>
      </c>
      <c r="E199">
        <v>16051</v>
      </c>
      <c r="F199">
        <v>17.923999999999999</v>
      </c>
      <c r="G199">
        <v>212.1</v>
      </c>
      <c r="H199">
        <f t="shared" si="12"/>
        <v>610207.72100400005</v>
      </c>
      <c r="I199">
        <f t="shared" si="13"/>
        <v>16051</v>
      </c>
      <c r="J199">
        <f t="shared" si="14"/>
        <v>287698.12400000001</v>
      </c>
      <c r="K199">
        <f t="shared" si="15"/>
        <v>0</v>
      </c>
    </row>
    <row r="200" spans="1:11" s="11" customFormat="1">
      <c r="A200">
        <v>2025</v>
      </c>
      <c r="B200">
        <v>2963</v>
      </c>
      <c r="C200" t="s">
        <v>331</v>
      </c>
      <c r="D200" t="s">
        <v>322</v>
      </c>
      <c r="E200">
        <v>30559</v>
      </c>
      <c r="F200">
        <v>17.75</v>
      </c>
      <c r="G200">
        <v>165.3</v>
      </c>
      <c r="H200">
        <f t="shared" si="12"/>
        <v>896623.97924999997</v>
      </c>
      <c r="I200">
        <f t="shared" si="13"/>
        <v>30559</v>
      </c>
      <c r="J200">
        <f t="shared" si="14"/>
        <v>542422.25</v>
      </c>
      <c r="K200">
        <f t="shared" si="15"/>
        <v>0</v>
      </c>
    </row>
    <row r="201" spans="1:11" s="11" customFormat="1">
      <c r="A201">
        <v>2025</v>
      </c>
      <c r="B201">
        <v>3130</v>
      </c>
      <c r="C201" t="s">
        <v>333</v>
      </c>
      <c r="D201" t="s">
        <v>322</v>
      </c>
      <c r="E201">
        <v>109191</v>
      </c>
      <c r="F201">
        <v>12.53</v>
      </c>
      <c r="G201" t="s">
        <v>332</v>
      </c>
      <c r="H201" t="str">
        <f t="shared" si="12"/>
        <v/>
      </c>
      <c r="I201" t="str">
        <f t="shared" si="13"/>
        <v/>
      </c>
      <c r="J201" t="str">
        <f t="shared" si="14"/>
        <v/>
      </c>
      <c r="K201">
        <f t="shared" si="15"/>
        <v>0</v>
      </c>
    </row>
    <row r="202" spans="1:11" s="11" customFormat="1">
      <c r="A202">
        <v>2025</v>
      </c>
      <c r="B202">
        <v>3297</v>
      </c>
      <c r="C202" t="s">
        <v>321</v>
      </c>
      <c r="D202" t="s">
        <v>322</v>
      </c>
      <c r="E202">
        <v>11038</v>
      </c>
      <c r="F202">
        <v>24.06</v>
      </c>
      <c r="G202">
        <v>453.5</v>
      </c>
      <c r="H202">
        <f t="shared" si="12"/>
        <v>1204379.3598</v>
      </c>
      <c r="I202">
        <f t="shared" si="13"/>
        <v>11038</v>
      </c>
      <c r="J202">
        <f t="shared" si="14"/>
        <v>265574.27999999997</v>
      </c>
      <c r="K202">
        <f t="shared" si="15"/>
        <v>0</v>
      </c>
    </row>
    <row r="203" spans="1:11" s="11" customFormat="1">
      <c r="A203">
        <v>2025</v>
      </c>
      <c r="B203">
        <v>3297</v>
      </c>
      <c r="C203" t="s">
        <v>321</v>
      </c>
      <c r="D203" t="s">
        <v>322</v>
      </c>
      <c r="E203">
        <v>13037</v>
      </c>
      <c r="F203">
        <v>24.94</v>
      </c>
      <c r="G203">
        <v>407.8</v>
      </c>
      <c r="H203">
        <f t="shared" si="12"/>
        <v>1325932.2568400002</v>
      </c>
      <c r="I203">
        <f t="shared" si="13"/>
        <v>13037</v>
      </c>
      <c r="J203">
        <f t="shared" si="14"/>
        <v>325142.78000000003</v>
      </c>
      <c r="K203">
        <f t="shared" si="15"/>
        <v>0</v>
      </c>
    </row>
    <row r="204" spans="1:11" s="11" customFormat="1">
      <c r="A204">
        <v>2025</v>
      </c>
      <c r="B204">
        <v>3297</v>
      </c>
      <c r="C204" t="s">
        <v>321</v>
      </c>
      <c r="D204" t="s">
        <v>322</v>
      </c>
      <c r="E204">
        <v>26271</v>
      </c>
      <c r="F204">
        <v>25.17</v>
      </c>
      <c r="G204">
        <v>502.9</v>
      </c>
      <c r="H204">
        <f t="shared" si="12"/>
        <v>3325381.3410300002</v>
      </c>
      <c r="I204">
        <f t="shared" si="13"/>
        <v>26271</v>
      </c>
      <c r="J204">
        <f t="shared" si="14"/>
        <v>661241.07000000007</v>
      </c>
      <c r="K204">
        <f t="shared" si="15"/>
        <v>0</v>
      </c>
    </row>
    <row r="205" spans="1:11" s="11" customFormat="1">
      <c r="A205">
        <v>2025</v>
      </c>
      <c r="B205">
        <v>3297</v>
      </c>
      <c r="C205" t="s">
        <v>321</v>
      </c>
      <c r="D205" t="s">
        <v>322</v>
      </c>
      <c r="E205">
        <v>11306</v>
      </c>
      <c r="F205">
        <v>24.9</v>
      </c>
      <c r="G205">
        <v>402.7</v>
      </c>
      <c r="H205">
        <f t="shared" si="12"/>
        <v>1133678.6237999999</v>
      </c>
      <c r="I205">
        <f t="shared" si="13"/>
        <v>11306</v>
      </c>
      <c r="J205">
        <f t="shared" si="14"/>
        <v>281519.39999999997</v>
      </c>
      <c r="K205">
        <f t="shared" si="15"/>
        <v>0</v>
      </c>
    </row>
    <row r="206" spans="1:11" s="11" customFormat="1">
      <c r="A206">
        <v>2025</v>
      </c>
      <c r="B206">
        <v>3297</v>
      </c>
      <c r="C206" t="s">
        <v>321</v>
      </c>
      <c r="D206" t="s">
        <v>322</v>
      </c>
      <c r="E206">
        <v>11945</v>
      </c>
      <c r="F206">
        <v>25.1</v>
      </c>
      <c r="G206">
        <v>420.5</v>
      </c>
      <c r="H206">
        <f t="shared" si="12"/>
        <v>1260740.9975000001</v>
      </c>
      <c r="I206">
        <f t="shared" si="13"/>
        <v>11945</v>
      </c>
      <c r="J206">
        <f t="shared" si="14"/>
        <v>299819.5</v>
      </c>
      <c r="K206">
        <f t="shared" si="15"/>
        <v>0</v>
      </c>
    </row>
    <row r="207" spans="1:11" s="11" customFormat="1">
      <c r="A207">
        <v>2025</v>
      </c>
      <c r="B207">
        <v>3297</v>
      </c>
      <c r="C207" t="s">
        <v>321</v>
      </c>
      <c r="D207" t="s">
        <v>322</v>
      </c>
      <c r="E207">
        <v>22384</v>
      </c>
      <c r="F207">
        <v>26</v>
      </c>
      <c r="G207">
        <v>327.2</v>
      </c>
      <c r="H207">
        <f t="shared" si="12"/>
        <v>1904251.6479999998</v>
      </c>
      <c r="I207">
        <f t="shared" si="13"/>
        <v>22384</v>
      </c>
      <c r="J207">
        <f t="shared" si="14"/>
        <v>581984</v>
      </c>
      <c r="K207">
        <f t="shared" si="15"/>
        <v>0</v>
      </c>
    </row>
    <row r="208" spans="1:11" s="11" customFormat="1">
      <c r="A208">
        <v>2025</v>
      </c>
      <c r="B208">
        <v>3297</v>
      </c>
      <c r="C208" t="s">
        <v>321</v>
      </c>
      <c r="D208" t="s">
        <v>322</v>
      </c>
      <c r="E208">
        <v>23445</v>
      </c>
      <c r="F208">
        <v>25.69</v>
      </c>
      <c r="G208">
        <v>427</v>
      </c>
      <c r="H208">
        <f t="shared" si="12"/>
        <v>2571829.7534999996</v>
      </c>
      <c r="I208">
        <f t="shared" si="13"/>
        <v>23445</v>
      </c>
      <c r="J208">
        <f t="shared" si="14"/>
        <v>602302.05000000005</v>
      </c>
      <c r="K208">
        <f t="shared" si="15"/>
        <v>0</v>
      </c>
    </row>
    <row r="209" spans="1:11" s="11" customFormat="1">
      <c r="A209">
        <v>2025</v>
      </c>
      <c r="B209">
        <v>3298</v>
      </c>
      <c r="C209" t="s">
        <v>321</v>
      </c>
      <c r="D209" t="s">
        <v>322</v>
      </c>
      <c r="E209">
        <v>12427</v>
      </c>
      <c r="F209">
        <v>24.36</v>
      </c>
      <c r="G209">
        <v>454</v>
      </c>
      <c r="H209">
        <f t="shared" si="12"/>
        <v>1374356.6087999998</v>
      </c>
      <c r="I209">
        <f t="shared" si="13"/>
        <v>12427</v>
      </c>
      <c r="J209">
        <f t="shared" si="14"/>
        <v>302721.71999999997</v>
      </c>
      <c r="K209">
        <f t="shared" si="15"/>
        <v>0</v>
      </c>
    </row>
    <row r="210" spans="1:11" s="11" customFormat="1">
      <c r="A210">
        <v>2025</v>
      </c>
      <c r="B210">
        <v>3298</v>
      </c>
      <c r="C210" t="s">
        <v>321</v>
      </c>
      <c r="D210" t="s">
        <v>322</v>
      </c>
      <c r="E210">
        <v>24013</v>
      </c>
      <c r="F210">
        <v>24.83</v>
      </c>
      <c r="G210">
        <v>436.2</v>
      </c>
      <c r="H210">
        <f t="shared" si="12"/>
        <v>2600811.0499800001</v>
      </c>
      <c r="I210">
        <f t="shared" si="13"/>
        <v>24013</v>
      </c>
      <c r="J210">
        <f t="shared" si="14"/>
        <v>596242.78999999992</v>
      </c>
      <c r="K210">
        <f t="shared" si="15"/>
        <v>0</v>
      </c>
    </row>
    <row r="211" spans="1:11" s="11" customFormat="1">
      <c r="A211">
        <v>2025</v>
      </c>
      <c r="B211">
        <v>3298</v>
      </c>
      <c r="C211" t="s">
        <v>321</v>
      </c>
      <c r="D211" t="s">
        <v>322</v>
      </c>
      <c r="E211">
        <v>12404</v>
      </c>
      <c r="F211">
        <v>25.91</v>
      </c>
      <c r="G211">
        <v>437.1</v>
      </c>
      <c r="H211">
        <f t="shared" si="12"/>
        <v>1404785.3744400002</v>
      </c>
      <c r="I211">
        <f t="shared" si="13"/>
        <v>12404</v>
      </c>
      <c r="J211">
        <f t="shared" si="14"/>
        <v>321387.64</v>
      </c>
      <c r="K211">
        <f t="shared" si="15"/>
        <v>0</v>
      </c>
    </row>
    <row r="212" spans="1:11" s="11" customFormat="1">
      <c r="A212">
        <v>2025</v>
      </c>
      <c r="B212">
        <v>3298</v>
      </c>
      <c r="C212" t="s">
        <v>321</v>
      </c>
      <c r="D212" t="s">
        <v>322</v>
      </c>
      <c r="E212">
        <v>13215</v>
      </c>
      <c r="F212">
        <v>24.8</v>
      </c>
      <c r="G212">
        <v>436.2</v>
      </c>
      <c r="H212">
        <f t="shared" si="12"/>
        <v>1429566.9840000002</v>
      </c>
      <c r="I212">
        <f t="shared" si="13"/>
        <v>13215</v>
      </c>
      <c r="J212">
        <f t="shared" si="14"/>
        <v>327732</v>
      </c>
      <c r="K212">
        <f t="shared" si="15"/>
        <v>0</v>
      </c>
    </row>
    <row r="213" spans="1:11" s="11" customFormat="1">
      <c r="A213">
        <v>2025</v>
      </c>
      <c r="B213">
        <v>3298</v>
      </c>
      <c r="C213" t="s">
        <v>321</v>
      </c>
      <c r="D213" t="s">
        <v>322</v>
      </c>
      <c r="E213">
        <v>10904</v>
      </c>
      <c r="F213">
        <v>24.73</v>
      </c>
      <c r="G213">
        <v>399.1</v>
      </c>
      <c r="H213">
        <f t="shared" si="12"/>
        <v>1076196.7767200002</v>
      </c>
      <c r="I213">
        <f t="shared" si="13"/>
        <v>10904</v>
      </c>
      <c r="J213">
        <f t="shared" si="14"/>
        <v>269655.92</v>
      </c>
      <c r="K213">
        <f t="shared" si="15"/>
        <v>0</v>
      </c>
    </row>
    <row r="214" spans="1:11" s="11" customFormat="1">
      <c r="A214">
        <v>2025</v>
      </c>
      <c r="B214">
        <v>3298</v>
      </c>
      <c r="C214" t="s">
        <v>321</v>
      </c>
      <c r="D214" t="s">
        <v>322</v>
      </c>
      <c r="E214">
        <v>10699</v>
      </c>
      <c r="F214">
        <v>25.55</v>
      </c>
      <c r="G214">
        <v>436.1</v>
      </c>
      <c r="H214">
        <f t="shared" si="12"/>
        <v>1192120.5614500002</v>
      </c>
      <c r="I214">
        <f t="shared" si="13"/>
        <v>10699</v>
      </c>
      <c r="J214">
        <f t="shared" si="14"/>
        <v>273359.45</v>
      </c>
      <c r="K214">
        <f t="shared" si="15"/>
        <v>0</v>
      </c>
    </row>
    <row r="215" spans="1:11" s="11" customFormat="1">
      <c r="A215">
        <v>2025</v>
      </c>
      <c r="B215">
        <v>3399</v>
      </c>
      <c r="C215" t="s">
        <v>321</v>
      </c>
      <c r="D215" t="s">
        <v>322</v>
      </c>
      <c r="E215">
        <v>73483</v>
      </c>
      <c r="F215">
        <v>23.007999999999999</v>
      </c>
      <c r="G215">
        <v>228.2</v>
      </c>
      <c r="H215">
        <f t="shared" si="12"/>
        <v>3858170.2436480001</v>
      </c>
      <c r="I215">
        <f t="shared" si="13"/>
        <v>73483</v>
      </c>
      <c r="J215">
        <f t="shared" si="14"/>
        <v>1690696.8639999998</v>
      </c>
      <c r="K215">
        <f t="shared" si="15"/>
        <v>0</v>
      </c>
    </row>
    <row r="216" spans="1:11" s="11" customFormat="1">
      <c r="A216">
        <v>2025</v>
      </c>
      <c r="B216">
        <v>3399</v>
      </c>
      <c r="C216" t="s">
        <v>321</v>
      </c>
      <c r="D216" t="s">
        <v>322</v>
      </c>
      <c r="E216">
        <v>65563</v>
      </c>
      <c r="F216">
        <v>22.988</v>
      </c>
      <c r="G216">
        <v>432.3</v>
      </c>
      <c r="H216">
        <f t="shared" si="12"/>
        <v>6515462.3808120005</v>
      </c>
      <c r="I216">
        <f t="shared" si="13"/>
        <v>65563</v>
      </c>
      <c r="J216">
        <f t="shared" si="14"/>
        <v>1507162.2439999999</v>
      </c>
      <c r="K216">
        <f t="shared" si="15"/>
        <v>0</v>
      </c>
    </row>
    <row r="217" spans="1:11" s="11" customFormat="1">
      <c r="A217">
        <v>2025</v>
      </c>
      <c r="B217">
        <v>3407</v>
      </c>
      <c r="C217" t="s">
        <v>321</v>
      </c>
      <c r="D217" t="s">
        <v>322</v>
      </c>
      <c r="E217">
        <v>47083</v>
      </c>
      <c r="F217">
        <v>24.68</v>
      </c>
      <c r="G217">
        <v>312.5</v>
      </c>
      <c r="H217">
        <f t="shared" si="12"/>
        <v>3631276.375</v>
      </c>
      <c r="I217">
        <f t="shared" si="13"/>
        <v>47083</v>
      </c>
      <c r="J217">
        <f t="shared" si="14"/>
        <v>1162008.44</v>
      </c>
      <c r="K217">
        <f t="shared" si="15"/>
        <v>0</v>
      </c>
    </row>
    <row r="218" spans="1:11" s="11" customFormat="1">
      <c r="A218">
        <v>2025</v>
      </c>
      <c r="B218">
        <v>3407</v>
      </c>
      <c r="C218" t="s">
        <v>331</v>
      </c>
      <c r="D218" t="s">
        <v>322</v>
      </c>
      <c r="E218">
        <v>43049</v>
      </c>
      <c r="F218">
        <v>17.782</v>
      </c>
      <c r="G218">
        <v>260.89999999999998</v>
      </c>
      <c r="H218">
        <f t="shared" si="12"/>
        <v>1997182.5026619998</v>
      </c>
      <c r="I218">
        <f t="shared" si="13"/>
        <v>43049</v>
      </c>
      <c r="J218">
        <f t="shared" si="14"/>
        <v>765497.31799999997</v>
      </c>
      <c r="K218">
        <f t="shared" si="15"/>
        <v>0</v>
      </c>
    </row>
    <row r="219" spans="1:11" s="11" customFormat="1">
      <c r="A219">
        <v>2025</v>
      </c>
      <c r="B219">
        <v>3407</v>
      </c>
      <c r="C219" t="s">
        <v>321</v>
      </c>
      <c r="D219" t="s">
        <v>322</v>
      </c>
      <c r="E219">
        <v>14407</v>
      </c>
      <c r="F219">
        <v>18.135999999999999</v>
      </c>
      <c r="G219">
        <v>259.89999999999998</v>
      </c>
      <c r="H219">
        <f t="shared" si="12"/>
        <v>679080.62984799989</v>
      </c>
      <c r="I219">
        <f t="shared" si="13"/>
        <v>14407</v>
      </c>
      <c r="J219">
        <f t="shared" si="14"/>
        <v>261285.35199999998</v>
      </c>
      <c r="K219">
        <f t="shared" si="15"/>
        <v>0</v>
      </c>
    </row>
    <row r="220" spans="1:11" s="11" customFormat="1">
      <c r="A220">
        <v>2025</v>
      </c>
      <c r="B220">
        <v>3407</v>
      </c>
      <c r="C220" t="s">
        <v>331</v>
      </c>
      <c r="D220" t="s">
        <v>322</v>
      </c>
      <c r="E220">
        <v>14434</v>
      </c>
      <c r="F220">
        <v>17.864000000000001</v>
      </c>
      <c r="G220">
        <v>255.3</v>
      </c>
      <c r="H220">
        <f t="shared" si="12"/>
        <v>658288.43572800001</v>
      </c>
      <c r="I220">
        <f t="shared" si="13"/>
        <v>14434</v>
      </c>
      <c r="J220">
        <f t="shared" si="14"/>
        <v>257848.97600000002</v>
      </c>
      <c r="K220">
        <f t="shared" si="15"/>
        <v>0</v>
      </c>
    </row>
    <row r="221" spans="1:11" s="11" customFormat="1">
      <c r="A221">
        <v>2025</v>
      </c>
      <c r="B221">
        <v>3407</v>
      </c>
      <c r="C221" t="s">
        <v>321</v>
      </c>
      <c r="D221" t="s">
        <v>322</v>
      </c>
      <c r="E221">
        <v>22872</v>
      </c>
      <c r="F221">
        <v>24.622</v>
      </c>
      <c r="G221">
        <v>393.5</v>
      </c>
      <c r="H221">
        <f t="shared" si="12"/>
        <v>2216012.50104</v>
      </c>
      <c r="I221">
        <f t="shared" si="13"/>
        <v>22872</v>
      </c>
      <c r="J221">
        <f t="shared" si="14"/>
        <v>563154.38399999996</v>
      </c>
      <c r="K221">
        <f t="shared" si="15"/>
        <v>0</v>
      </c>
    </row>
    <row r="222" spans="1:11" s="11" customFormat="1">
      <c r="A222">
        <v>2025</v>
      </c>
      <c r="B222">
        <v>3407</v>
      </c>
      <c r="C222" t="s">
        <v>331</v>
      </c>
      <c r="D222" t="s">
        <v>322</v>
      </c>
      <c r="E222">
        <v>15961</v>
      </c>
      <c r="F222">
        <v>17.96</v>
      </c>
      <c r="G222">
        <v>251.8</v>
      </c>
      <c r="H222">
        <f t="shared" si="12"/>
        <v>721808.77208000014</v>
      </c>
      <c r="I222">
        <f t="shared" si="13"/>
        <v>15961</v>
      </c>
      <c r="J222">
        <f t="shared" si="14"/>
        <v>286659.56</v>
      </c>
      <c r="K222">
        <f t="shared" si="15"/>
        <v>0</v>
      </c>
    </row>
    <row r="223" spans="1:11" s="11" customFormat="1">
      <c r="A223">
        <v>2025</v>
      </c>
      <c r="B223">
        <v>3470</v>
      </c>
      <c r="C223" t="s">
        <v>331</v>
      </c>
      <c r="D223" t="s">
        <v>322</v>
      </c>
      <c r="E223">
        <v>46202</v>
      </c>
      <c r="F223">
        <v>16.53</v>
      </c>
      <c r="G223" t="s">
        <v>332</v>
      </c>
      <c r="H223" t="str">
        <f t="shared" si="12"/>
        <v/>
      </c>
      <c r="I223" t="str">
        <f t="shared" si="13"/>
        <v/>
      </c>
      <c r="J223" t="str">
        <f t="shared" si="14"/>
        <v/>
      </c>
      <c r="K223">
        <f t="shared" si="15"/>
        <v>0</v>
      </c>
    </row>
    <row r="224" spans="1:11" s="11" customFormat="1">
      <c r="A224">
        <v>2025</v>
      </c>
      <c r="B224">
        <v>3470</v>
      </c>
      <c r="C224" t="s">
        <v>331</v>
      </c>
      <c r="D224" t="s">
        <v>322</v>
      </c>
      <c r="E224">
        <v>15466</v>
      </c>
      <c r="F224">
        <v>16.739999999999998</v>
      </c>
      <c r="G224" t="s">
        <v>332</v>
      </c>
      <c r="H224" t="str">
        <f t="shared" si="12"/>
        <v/>
      </c>
      <c r="I224" t="str">
        <f t="shared" si="13"/>
        <v/>
      </c>
      <c r="J224" t="str">
        <f t="shared" si="14"/>
        <v/>
      </c>
      <c r="K224">
        <f t="shared" si="15"/>
        <v>0</v>
      </c>
    </row>
    <row r="225" spans="1:11" s="11" customFormat="1">
      <c r="A225">
        <v>2025</v>
      </c>
      <c r="B225">
        <v>3470</v>
      </c>
      <c r="C225" t="s">
        <v>331</v>
      </c>
      <c r="D225" t="s">
        <v>322</v>
      </c>
      <c r="E225">
        <v>77682</v>
      </c>
      <c r="F225">
        <v>16.260000000000002</v>
      </c>
      <c r="G225" t="s">
        <v>332</v>
      </c>
      <c r="H225" t="str">
        <f t="shared" si="12"/>
        <v/>
      </c>
      <c r="I225" t="str">
        <f t="shared" si="13"/>
        <v/>
      </c>
      <c r="J225" t="str">
        <f t="shared" si="14"/>
        <v/>
      </c>
      <c r="K225">
        <f t="shared" si="15"/>
        <v>0</v>
      </c>
    </row>
    <row r="226" spans="1:11" s="11" customFormat="1">
      <c r="A226">
        <v>2025</v>
      </c>
      <c r="B226">
        <v>3470</v>
      </c>
      <c r="C226" t="s">
        <v>331</v>
      </c>
      <c r="D226" t="s">
        <v>322</v>
      </c>
      <c r="E226">
        <v>31865</v>
      </c>
      <c r="F226">
        <v>18.14</v>
      </c>
      <c r="G226" t="s">
        <v>332</v>
      </c>
      <c r="H226" t="str">
        <f t="shared" si="12"/>
        <v/>
      </c>
      <c r="I226" t="str">
        <f t="shared" si="13"/>
        <v/>
      </c>
      <c r="J226" t="str">
        <f t="shared" si="14"/>
        <v/>
      </c>
      <c r="K226">
        <f t="shared" si="15"/>
        <v>0</v>
      </c>
    </row>
    <row r="227" spans="1:11" s="11" customFormat="1">
      <c r="A227">
        <v>2025</v>
      </c>
      <c r="B227">
        <v>3470</v>
      </c>
      <c r="C227" t="s">
        <v>331</v>
      </c>
      <c r="D227" t="s">
        <v>322</v>
      </c>
      <c r="E227">
        <v>77047</v>
      </c>
      <c r="F227">
        <v>16.899999999999999</v>
      </c>
      <c r="G227" t="s">
        <v>332</v>
      </c>
      <c r="H227" t="str">
        <f t="shared" si="12"/>
        <v/>
      </c>
      <c r="I227" t="str">
        <f t="shared" si="13"/>
        <v/>
      </c>
      <c r="J227" t="str">
        <f t="shared" si="14"/>
        <v/>
      </c>
      <c r="K227">
        <f t="shared" si="15"/>
        <v>0</v>
      </c>
    </row>
    <row r="228" spans="1:11" s="11" customFormat="1">
      <c r="A228">
        <v>2025</v>
      </c>
      <c r="B228">
        <v>3470</v>
      </c>
      <c r="C228" t="s">
        <v>331</v>
      </c>
      <c r="D228" t="s">
        <v>322</v>
      </c>
      <c r="E228">
        <v>185750</v>
      </c>
      <c r="F228">
        <v>16.399999999999999</v>
      </c>
      <c r="G228" t="s">
        <v>332</v>
      </c>
      <c r="H228" t="str">
        <f t="shared" si="12"/>
        <v/>
      </c>
      <c r="I228" t="str">
        <f t="shared" si="13"/>
        <v/>
      </c>
      <c r="J228" t="str">
        <f t="shared" si="14"/>
        <v/>
      </c>
      <c r="K228">
        <f t="shared" si="15"/>
        <v>0</v>
      </c>
    </row>
    <row r="229" spans="1:11" s="11" customFormat="1">
      <c r="A229">
        <v>2025</v>
      </c>
      <c r="B229">
        <v>3470</v>
      </c>
      <c r="C229" t="s">
        <v>331</v>
      </c>
      <c r="D229" t="s">
        <v>322</v>
      </c>
      <c r="E229">
        <v>122916</v>
      </c>
      <c r="F229">
        <v>16.61</v>
      </c>
      <c r="G229" t="s">
        <v>332</v>
      </c>
      <c r="H229" t="str">
        <f t="shared" si="12"/>
        <v/>
      </c>
      <c r="I229" t="str">
        <f t="shared" si="13"/>
        <v/>
      </c>
      <c r="J229" t="str">
        <f t="shared" si="14"/>
        <v/>
      </c>
      <c r="K229">
        <f t="shared" si="15"/>
        <v>0</v>
      </c>
    </row>
    <row r="230" spans="1:11" s="11" customFormat="1">
      <c r="A230">
        <v>2025</v>
      </c>
      <c r="B230">
        <v>3845</v>
      </c>
      <c r="C230" t="s">
        <v>331</v>
      </c>
      <c r="D230" t="s">
        <v>322</v>
      </c>
      <c r="E230">
        <v>62660</v>
      </c>
      <c r="F230">
        <v>17.62</v>
      </c>
      <c r="G230" t="s">
        <v>332</v>
      </c>
      <c r="H230" t="str">
        <f t="shared" si="12"/>
        <v/>
      </c>
      <c r="I230" t="str">
        <f t="shared" si="13"/>
        <v/>
      </c>
      <c r="J230" t="str">
        <f t="shared" si="14"/>
        <v/>
      </c>
      <c r="K230">
        <f t="shared" si="15"/>
        <v>0</v>
      </c>
    </row>
    <row r="231" spans="1:11" s="11" customFormat="1">
      <c r="A231">
        <v>2025</v>
      </c>
      <c r="B231">
        <v>3845</v>
      </c>
      <c r="C231" t="s">
        <v>331</v>
      </c>
      <c r="D231" t="s">
        <v>322</v>
      </c>
      <c r="E231">
        <v>45936</v>
      </c>
      <c r="F231">
        <v>16.21</v>
      </c>
      <c r="G231" t="s">
        <v>332</v>
      </c>
      <c r="H231" t="str">
        <f t="shared" si="12"/>
        <v/>
      </c>
      <c r="I231" t="str">
        <f t="shared" si="13"/>
        <v/>
      </c>
      <c r="J231" t="str">
        <f t="shared" si="14"/>
        <v/>
      </c>
      <c r="K231">
        <f t="shared" si="15"/>
        <v>0</v>
      </c>
    </row>
    <row r="232" spans="1:11" s="11" customFormat="1">
      <c r="A232">
        <v>2025</v>
      </c>
      <c r="B232">
        <v>3935</v>
      </c>
      <c r="C232" t="s">
        <v>321</v>
      </c>
      <c r="D232" t="s">
        <v>322</v>
      </c>
      <c r="E232">
        <v>5043</v>
      </c>
      <c r="F232">
        <v>24.66</v>
      </c>
      <c r="G232">
        <v>598.5</v>
      </c>
      <c r="H232">
        <f t="shared" si="12"/>
        <v>744296.87430000002</v>
      </c>
      <c r="I232">
        <f t="shared" si="13"/>
        <v>5043</v>
      </c>
      <c r="J232">
        <f t="shared" si="14"/>
        <v>124360.38</v>
      </c>
      <c r="K232">
        <f t="shared" si="15"/>
        <v>0</v>
      </c>
    </row>
    <row r="233" spans="1:11" s="11" customFormat="1">
      <c r="A233">
        <v>2025</v>
      </c>
      <c r="B233">
        <v>3935</v>
      </c>
      <c r="C233" t="s">
        <v>321</v>
      </c>
      <c r="D233" t="s">
        <v>322</v>
      </c>
      <c r="E233">
        <v>1337</v>
      </c>
      <c r="F233">
        <v>24.59</v>
      </c>
      <c r="G233">
        <v>348.8</v>
      </c>
      <c r="H233">
        <f t="shared" si="12"/>
        <v>114674.38304</v>
      </c>
      <c r="I233">
        <f t="shared" si="13"/>
        <v>1337</v>
      </c>
      <c r="J233">
        <f t="shared" si="14"/>
        <v>32876.83</v>
      </c>
      <c r="K233">
        <f t="shared" si="15"/>
        <v>0</v>
      </c>
    </row>
    <row r="234" spans="1:11" s="11" customFormat="1">
      <c r="A234">
        <v>2025</v>
      </c>
      <c r="B234">
        <v>3935</v>
      </c>
      <c r="C234" t="s">
        <v>321</v>
      </c>
      <c r="D234" t="s">
        <v>322</v>
      </c>
      <c r="E234">
        <v>45137</v>
      </c>
      <c r="F234">
        <v>25.9</v>
      </c>
      <c r="G234">
        <v>305.10000000000002</v>
      </c>
      <c r="H234">
        <f t="shared" si="12"/>
        <v>3566766.3632999999</v>
      </c>
      <c r="I234">
        <f t="shared" si="13"/>
        <v>45137</v>
      </c>
      <c r="J234">
        <f t="shared" si="14"/>
        <v>1169048.3</v>
      </c>
      <c r="K234">
        <f t="shared" si="15"/>
        <v>0</v>
      </c>
    </row>
    <row r="235" spans="1:11" s="11" customFormat="1">
      <c r="A235">
        <v>2025</v>
      </c>
      <c r="B235">
        <v>3935</v>
      </c>
      <c r="C235" t="s">
        <v>321</v>
      </c>
      <c r="D235" t="s">
        <v>322</v>
      </c>
      <c r="E235">
        <v>9497</v>
      </c>
      <c r="F235">
        <v>25.25</v>
      </c>
      <c r="G235">
        <v>301.89999999999998</v>
      </c>
      <c r="H235">
        <f t="shared" si="12"/>
        <v>723953.93574999995</v>
      </c>
      <c r="I235">
        <f t="shared" si="13"/>
        <v>9497</v>
      </c>
      <c r="J235">
        <f t="shared" si="14"/>
        <v>239799.25</v>
      </c>
      <c r="K235">
        <f t="shared" si="15"/>
        <v>0</v>
      </c>
    </row>
    <row r="236" spans="1:11" s="11" customFormat="1">
      <c r="A236">
        <v>2025</v>
      </c>
      <c r="B236">
        <v>3935</v>
      </c>
      <c r="C236" t="s">
        <v>321</v>
      </c>
      <c r="D236" t="s">
        <v>322</v>
      </c>
      <c r="E236">
        <v>9497</v>
      </c>
      <c r="F236">
        <v>25.25</v>
      </c>
      <c r="G236">
        <v>301.89999999999998</v>
      </c>
      <c r="H236">
        <f t="shared" si="12"/>
        <v>723953.93574999995</v>
      </c>
      <c r="I236">
        <f t="shared" si="13"/>
        <v>9497</v>
      </c>
      <c r="J236">
        <f t="shared" si="14"/>
        <v>239799.25</v>
      </c>
      <c r="K236">
        <f t="shared" si="15"/>
        <v>0</v>
      </c>
    </row>
    <row r="237" spans="1:11" s="11" customFormat="1">
      <c r="A237">
        <v>2025</v>
      </c>
      <c r="B237">
        <v>3935</v>
      </c>
      <c r="C237" t="s">
        <v>321</v>
      </c>
      <c r="D237" t="s">
        <v>322</v>
      </c>
      <c r="E237">
        <v>103854</v>
      </c>
      <c r="F237">
        <v>25.86</v>
      </c>
      <c r="G237">
        <v>336.1</v>
      </c>
      <c r="H237">
        <f t="shared" si="12"/>
        <v>9026518.1828400008</v>
      </c>
      <c r="I237">
        <f t="shared" si="13"/>
        <v>103854</v>
      </c>
      <c r="J237">
        <f t="shared" si="14"/>
        <v>2685664.44</v>
      </c>
      <c r="K237">
        <f t="shared" si="15"/>
        <v>0</v>
      </c>
    </row>
    <row r="238" spans="1:11" s="11" customFormat="1">
      <c r="A238">
        <v>2025</v>
      </c>
      <c r="B238">
        <v>3935</v>
      </c>
      <c r="C238" t="s">
        <v>321</v>
      </c>
      <c r="D238" t="s">
        <v>322</v>
      </c>
      <c r="E238">
        <v>23435</v>
      </c>
      <c r="F238">
        <v>24.23</v>
      </c>
      <c r="G238">
        <v>320.5</v>
      </c>
      <c r="H238">
        <f t="shared" si="12"/>
        <v>1819895.3102500001</v>
      </c>
      <c r="I238">
        <f t="shared" si="13"/>
        <v>23435</v>
      </c>
      <c r="J238">
        <f t="shared" si="14"/>
        <v>567830.05000000005</v>
      </c>
      <c r="K238">
        <f t="shared" si="15"/>
        <v>0</v>
      </c>
    </row>
    <row r="239" spans="1:11" s="11" customFormat="1">
      <c r="A239">
        <v>2025</v>
      </c>
      <c r="B239">
        <v>3935</v>
      </c>
      <c r="C239" t="s">
        <v>321</v>
      </c>
      <c r="D239" t="s">
        <v>322</v>
      </c>
      <c r="E239">
        <v>10599</v>
      </c>
      <c r="F239">
        <v>25.76</v>
      </c>
      <c r="G239">
        <v>183.4</v>
      </c>
      <c r="H239">
        <f t="shared" si="12"/>
        <v>500737.46016000008</v>
      </c>
      <c r="I239">
        <f t="shared" si="13"/>
        <v>10599</v>
      </c>
      <c r="J239">
        <f t="shared" si="14"/>
        <v>273030.24</v>
      </c>
      <c r="K239">
        <f t="shared" si="15"/>
        <v>0</v>
      </c>
    </row>
    <row r="240" spans="1:11" s="11" customFormat="1">
      <c r="A240">
        <v>2025</v>
      </c>
      <c r="B240">
        <v>3935</v>
      </c>
      <c r="C240" t="s">
        <v>321</v>
      </c>
      <c r="D240" t="s">
        <v>322</v>
      </c>
      <c r="E240">
        <v>45799</v>
      </c>
      <c r="F240">
        <v>25.38</v>
      </c>
      <c r="G240">
        <v>177.4</v>
      </c>
      <c r="H240">
        <f t="shared" si="12"/>
        <v>2062059.6718799998</v>
      </c>
      <c r="I240">
        <f t="shared" si="13"/>
        <v>45799</v>
      </c>
      <c r="J240">
        <f t="shared" si="14"/>
        <v>1162378.6199999999</v>
      </c>
      <c r="K240">
        <f t="shared" si="15"/>
        <v>0</v>
      </c>
    </row>
    <row r="241" spans="1:11" s="11" customFormat="1">
      <c r="A241">
        <v>2025</v>
      </c>
      <c r="B241">
        <v>3943</v>
      </c>
      <c r="C241" t="s">
        <v>321</v>
      </c>
      <c r="D241" t="s">
        <v>322</v>
      </c>
      <c r="E241">
        <v>21626</v>
      </c>
      <c r="F241">
        <v>25.055</v>
      </c>
      <c r="G241">
        <v>280.39999999999998</v>
      </c>
      <c r="H241">
        <f t="shared" si="12"/>
        <v>1519317.7617199998</v>
      </c>
      <c r="I241">
        <f t="shared" si="13"/>
        <v>21626</v>
      </c>
      <c r="J241">
        <f t="shared" si="14"/>
        <v>541839.43000000005</v>
      </c>
      <c r="K241">
        <f t="shared" si="15"/>
        <v>0</v>
      </c>
    </row>
    <row r="242" spans="1:11" s="11" customFormat="1">
      <c r="A242">
        <v>2025</v>
      </c>
      <c r="B242">
        <v>3943</v>
      </c>
      <c r="C242" t="s">
        <v>321</v>
      </c>
      <c r="D242" t="s">
        <v>322</v>
      </c>
      <c r="E242">
        <v>21734</v>
      </c>
      <c r="F242">
        <v>25.94</v>
      </c>
      <c r="G242">
        <v>203.6</v>
      </c>
      <c r="H242">
        <f t="shared" si="12"/>
        <v>1147855.9985600002</v>
      </c>
      <c r="I242">
        <f t="shared" si="13"/>
        <v>21734</v>
      </c>
      <c r="J242">
        <f t="shared" si="14"/>
        <v>563779.96000000008</v>
      </c>
      <c r="K242">
        <f t="shared" si="15"/>
        <v>0</v>
      </c>
    </row>
    <row r="243" spans="1:11" s="11" customFormat="1">
      <c r="A243">
        <v>2025</v>
      </c>
      <c r="B243">
        <v>3943</v>
      </c>
      <c r="C243" t="s">
        <v>321</v>
      </c>
      <c r="D243" t="s">
        <v>322</v>
      </c>
      <c r="E243">
        <v>35683</v>
      </c>
      <c r="F243">
        <v>25.495000000000001</v>
      </c>
      <c r="G243">
        <v>302</v>
      </c>
      <c r="H243">
        <f t="shared" si="12"/>
        <v>2747409.0167</v>
      </c>
      <c r="I243">
        <f t="shared" si="13"/>
        <v>35683</v>
      </c>
      <c r="J243">
        <f t="shared" si="14"/>
        <v>909738.08500000008</v>
      </c>
      <c r="K243">
        <f t="shared" si="15"/>
        <v>0</v>
      </c>
    </row>
    <row r="244" spans="1:11" s="11" customFormat="1">
      <c r="A244">
        <v>2025</v>
      </c>
      <c r="B244">
        <v>3943</v>
      </c>
      <c r="C244" t="s">
        <v>321</v>
      </c>
      <c r="D244" t="s">
        <v>322</v>
      </c>
      <c r="E244">
        <v>16188</v>
      </c>
      <c r="F244">
        <v>26.048999999999999</v>
      </c>
      <c r="G244">
        <v>390.4</v>
      </c>
      <c r="H244">
        <f t="shared" si="12"/>
        <v>1646243.4516479999</v>
      </c>
      <c r="I244">
        <f t="shared" si="13"/>
        <v>16188</v>
      </c>
      <c r="J244">
        <f t="shared" si="14"/>
        <v>421681.212</v>
      </c>
      <c r="K244">
        <f t="shared" si="15"/>
        <v>0</v>
      </c>
    </row>
    <row r="245" spans="1:11" s="11" customFormat="1">
      <c r="A245">
        <v>2025</v>
      </c>
      <c r="B245">
        <v>3943</v>
      </c>
      <c r="C245" t="s">
        <v>321</v>
      </c>
      <c r="D245" t="s">
        <v>322</v>
      </c>
      <c r="E245">
        <v>1539</v>
      </c>
      <c r="F245">
        <v>26.245999999999999</v>
      </c>
      <c r="G245">
        <v>318.60000000000002</v>
      </c>
      <c r="H245">
        <f t="shared" si="12"/>
        <v>128690.80448400001</v>
      </c>
      <c r="I245">
        <f t="shared" si="13"/>
        <v>1539</v>
      </c>
      <c r="J245">
        <f t="shared" si="14"/>
        <v>40392.593999999997</v>
      </c>
      <c r="K245">
        <f t="shared" si="15"/>
        <v>0</v>
      </c>
    </row>
    <row r="246" spans="1:11" s="11" customFormat="1">
      <c r="A246">
        <v>2025</v>
      </c>
      <c r="B246">
        <v>3943</v>
      </c>
      <c r="C246" t="s">
        <v>321</v>
      </c>
      <c r="D246" t="s">
        <v>322</v>
      </c>
      <c r="E246">
        <v>79348</v>
      </c>
      <c r="F246">
        <v>25.75</v>
      </c>
      <c r="G246">
        <v>248.5</v>
      </c>
      <c r="H246">
        <f t="shared" si="12"/>
        <v>5077379.335</v>
      </c>
      <c r="I246">
        <f t="shared" si="13"/>
        <v>79348</v>
      </c>
      <c r="J246">
        <f t="shared" si="14"/>
        <v>2043211</v>
      </c>
      <c r="K246">
        <f t="shared" si="15"/>
        <v>0</v>
      </c>
    </row>
    <row r="247" spans="1:11" s="11" customFormat="1">
      <c r="A247">
        <v>2025</v>
      </c>
      <c r="B247">
        <v>3944</v>
      </c>
      <c r="C247" t="s">
        <v>321</v>
      </c>
      <c r="D247" t="s">
        <v>322</v>
      </c>
      <c r="E247">
        <v>488078</v>
      </c>
      <c r="F247">
        <v>25.995999999999999</v>
      </c>
      <c r="G247">
        <v>196.9</v>
      </c>
      <c r="H247">
        <f t="shared" si="12"/>
        <v>24982821.029672001</v>
      </c>
      <c r="I247">
        <f t="shared" si="13"/>
        <v>488078</v>
      </c>
      <c r="J247">
        <f t="shared" si="14"/>
        <v>12688075.687999999</v>
      </c>
      <c r="K247">
        <f t="shared" si="15"/>
        <v>0</v>
      </c>
    </row>
    <row r="248" spans="1:11" s="11" customFormat="1">
      <c r="A248">
        <v>2025</v>
      </c>
      <c r="B248">
        <v>3948</v>
      </c>
      <c r="C248" t="s">
        <v>321</v>
      </c>
      <c r="D248" t="s">
        <v>322</v>
      </c>
      <c r="E248">
        <v>11459</v>
      </c>
      <c r="F248">
        <v>26.12</v>
      </c>
      <c r="G248">
        <v>166.6</v>
      </c>
      <c r="H248">
        <f t="shared" si="12"/>
        <v>498648.92728</v>
      </c>
      <c r="I248">
        <f t="shared" si="13"/>
        <v>11459</v>
      </c>
      <c r="J248">
        <f t="shared" si="14"/>
        <v>299309.08</v>
      </c>
      <c r="K248">
        <f t="shared" si="15"/>
        <v>0</v>
      </c>
    </row>
    <row r="249" spans="1:11" s="11" customFormat="1">
      <c r="A249">
        <v>2025</v>
      </c>
      <c r="B249">
        <v>3948</v>
      </c>
      <c r="C249" t="s">
        <v>321</v>
      </c>
      <c r="D249" t="s">
        <v>322</v>
      </c>
      <c r="E249">
        <v>1409</v>
      </c>
      <c r="F249">
        <v>24.35</v>
      </c>
      <c r="G249">
        <v>300.10000000000002</v>
      </c>
      <c r="H249">
        <f t="shared" si="12"/>
        <v>102961.75915000001</v>
      </c>
      <c r="I249">
        <f t="shared" si="13"/>
        <v>1409</v>
      </c>
      <c r="J249">
        <f t="shared" si="14"/>
        <v>34309.15</v>
      </c>
      <c r="K249">
        <f t="shared" si="15"/>
        <v>0</v>
      </c>
    </row>
    <row r="250" spans="1:11" s="11" customFormat="1">
      <c r="A250">
        <v>2025</v>
      </c>
      <c r="B250">
        <v>3948</v>
      </c>
      <c r="C250" t="s">
        <v>321</v>
      </c>
      <c r="D250" t="s">
        <v>322</v>
      </c>
      <c r="E250">
        <v>8107</v>
      </c>
      <c r="F250">
        <v>24.51</v>
      </c>
      <c r="G250">
        <v>377.3</v>
      </c>
      <c r="H250">
        <f t="shared" si="12"/>
        <v>749704.79661000008</v>
      </c>
      <c r="I250">
        <f t="shared" si="13"/>
        <v>8107</v>
      </c>
      <c r="J250">
        <f t="shared" si="14"/>
        <v>198702.57</v>
      </c>
      <c r="K250">
        <f t="shared" si="15"/>
        <v>0</v>
      </c>
    </row>
    <row r="251" spans="1:11" s="11" customFormat="1">
      <c r="A251">
        <v>2025</v>
      </c>
      <c r="B251">
        <v>3948</v>
      </c>
      <c r="C251" t="s">
        <v>321</v>
      </c>
      <c r="D251" t="s">
        <v>322</v>
      </c>
      <c r="E251">
        <v>2667</v>
      </c>
      <c r="F251">
        <v>25.06</v>
      </c>
      <c r="G251">
        <v>347.7</v>
      </c>
      <c r="H251">
        <f t="shared" si="12"/>
        <v>232385.36453999998</v>
      </c>
      <c r="I251">
        <f t="shared" si="13"/>
        <v>2667</v>
      </c>
      <c r="J251">
        <f t="shared" si="14"/>
        <v>66835.01999999999</v>
      </c>
      <c r="K251">
        <f t="shared" si="15"/>
        <v>0</v>
      </c>
    </row>
    <row r="252" spans="1:11" s="11" customFormat="1">
      <c r="A252">
        <v>2025</v>
      </c>
      <c r="B252">
        <v>3948</v>
      </c>
      <c r="C252" t="s">
        <v>321</v>
      </c>
      <c r="D252" t="s">
        <v>322</v>
      </c>
      <c r="E252">
        <v>2667</v>
      </c>
      <c r="F252">
        <v>25.06</v>
      </c>
      <c r="G252">
        <v>347.7</v>
      </c>
      <c r="H252">
        <f t="shared" si="12"/>
        <v>232385.36453999998</v>
      </c>
      <c r="I252">
        <f t="shared" si="13"/>
        <v>2667</v>
      </c>
      <c r="J252">
        <f t="shared" si="14"/>
        <v>66835.01999999999</v>
      </c>
      <c r="K252">
        <f t="shared" si="15"/>
        <v>0</v>
      </c>
    </row>
    <row r="253" spans="1:11" s="11" customFormat="1">
      <c r="A253">
        <v>2025</v>
      </c>
      <c r="B253">
        <v>3948</v>
      </c>
      <c r="C253" t="s">
        <v>321</v>
      </c>
      <c r="D253" t="s">
        <v>322</v>
      </c>
      <c r="E253">
        <v>24401</v>
      </c>
      <c r="F253">
        <v>24.79</v>
      </c>
      <c r="G253">
        <v>312.3</v>
      </c>
      <c r="H253">
        <f t="shared" si="12"/>
        <v>1889105.1671700003</v>
      </c>
      <c r="I253">
        <f t="shared" si="13"/>
        <v>24401</v>
      </c>
      <c r="J253">
        <f t="shared" si="14"/>
        <v>604900.79</v>
      </c>
      <c r="K253">
        <f t="shared" si="15"/>
        <v>0</v>
      </c>
    </row>
    <row r="254" spans="1:11" s="11" customFormat="1">
      <c r="A254">
        <v>2025</v>
      </c>
      <c r="B254">
        <v>3948</v>
      </c>
      <c r="C254" t="s">
        <v>321</v>
      </c>
      <c r="D254" t="s">
        <v>322</v>
      </c>
      <c r="E254">
        <v>3347</v>
      </c>
      <c r="F254">
        <v>24.85</v>
      </c>
      <c r="G254">
        <v>548.5</v>
      </c>
      <c r="H254">
        <f t="shared" si="12"/>
        <v>456203.63075000007</v>
      </c>
      <c r="I254">
        <f t="shared" si="13"/>
        <v>3347</v>
      </c>
      <c r="J254">
        <f t="shared" si="14"/>
        <v>83172.950000000012</v>
      </c>
      <c r="K254">
        <f t="shared" si="15"/>
        <v>0</v>
      </c>
    </row>
    <row r="255" spans="1:11" s="11" customFormat="1">
      <c r="A255">
        <v>2025</v>
      </c>
      <c r="B255">
        <v>3948</v>
      </c>
      <c r="C255" t="s">
        <v>321</v>
      </c>
      <c r="D255" t="s">
        <v>322</v>
      </c>
      <c r="E255">
        <v>3347</v>
      </c>
      <c r="F255">
        <v>24.85</v>
      </c>
      <c r="G255">
        <v>548.5</v>
      </c>
      <c r="H255">
        <f t="shared" si="12"/>
        <v>456203.63075000007</v>
      </c>
      <c r="I255">
        <f t="shared" si="13"/>
        <v>3347</v>
      </c>
      <c r="J255">
        <f t="shared" si="14"/>
        <v>83172.950000000012</v>
      </c>
      <c r="K255">
        <f t="shared" si="15"/>
        <v>0</v>
      </c>
    </row>
    <row r="256" spans="1:11" s="11" customFormat="1">
      <c r="A256">
        <v>2025</v>
      </c>
      <c r="B256">
        <v>3948</v>
      </c>
      <c r="C256" t="s">
        <v>321</v>
      </c>
      <c r="D256" t="s">
        <v>322</v>
      </c>
      <c r="E256">
        <v>50295</v>
      </c>
      <c r="F256">
        <v>25.93</v>
      </c>
      <c r="G256">
        <v>301</v>
      </c>
      <c r="H256">
        <f t="shared" si="12"/>
        <v>3925489.5434999992</v>
      </c>
      <c r="I256">
        <f t="shared" si="13"/>
        <v>50295</v>
      </c>
      <c r="J256">
        <f t="shared" si="14"/>
        <v>1304149.3500000001</v>
      </c>
      <c r="K256">
        <f t="shared" si="15"/>
        <v>0</v>
      </c>
    </row>
    <row r="257" spans="1:11" s="11" customFormat="1">
      <c r="A257">
        <v>2025</v>
      </c>
      <c r="B257">
        <v>3954</v>
      </c>
      <c r="C257" t="s">
        <v>321</v>
      </c>
      <c r="D257" t="s">
        <v>322</v>
      </c>
      <c r="E257">
        <v>1952</v>
      </c>
      <c r="F257">
        <v>25.594000000000001</v>
      </c>
      <c r="G257">
        <v>320</v>
      </c>
      <c r="H257">
        <f t="shared" si="12"/>
        <v>159870.3616</v>
      </c>
      <c r="I257">
        <f t="shared" si="13"/>
        <v>1952</v>
      </c>
      <c r="J257">
        <f t="shared" si="14"/>
        <v>49959.488000000005</v>
      </c>
      <c r="K257">
        <f t="shared" si="15"/>
        <v>0</v>
      </c>
    </row>
    <row r="258" spans="1:11" s="11" customFormat="1">
      <c r="A258">
        <v>2025</v>
      </c>
      <c r="B258">
        <v>3954</v>
      </c>
      <c r="C258" t="s">
        <v>321</v>
      </c>
      <c r="D258" t="s">
        <v>322</v>
      </c>
      <c r="E258">
        <v>54458</v>
      </c>
      <c r="F258">
        <v>25.858000000000001</v>
      </c>
      <c r="G258">
        <v>310.7</v>
      </c>
      <c r="H258">
        <f t="shared" si="12"/>
        <v>4375199.6131480001</v>
      </c>
      <c r="I258">
        <f t="shared" si="13"/>
        <v>54458</v>
      </c>
      <c r="J258">
        <f t="shared" si="14"/>
        <v>1408174.9639999999</v>
      </c>
      <c r="K258">
        <f t="shared" si="15"/>
        <v>0</v>
      </c>
    </row>
    <row r="259" spans="1:11" s="11" customFormat="1">
      <c r="A259">
        <v>2025</v>
      </c>
      <c r="B259">
        <v>3954</v>
      </c>
      <c r="C259" t="s">
        <v>321</v>
      </c>
      <c r="D259" t="s">
        <v>322</v>
      </c>
      <c r="E259">
        <v>78373</v>
      </c>
      <c r="F259">
        <v>24.428000000000001</v>
      </c>
      <c r="G259">
        <v>516.70000000000005</v>
      </c>
      <c r="H259">
        <f t="shared" si="12"/>
        <v>9892198.9925480019</v>
      </c>
      <c r="I259">
        <f t="shared" si="13"/>
        <v>78373</v>
      </c>
      <c r="J259">
        <f t="shared" si="14"/>
        <v>1914495.6440000001</v>
      </c>
      <c r="K259">
        <f t="shared" si="15"/>
        <v>0</v>
      </c>
    </row>
    <row r="260" spans="1:11" s="11" customFormat="1">
      <c r="A260">
        <v>2025</v>
      </c>
      <c r="B260">
        <v>4041</v>
      </c>
      <c r="C260" t="s">
        <v>331</v>
      </c>
      <c r="D260" t="s">
        <v>322</v>
      </c>
      <c r="E260">
        <v>3200</v>
      </c>
      <c r="F260">
        <v>17.79</v>
      </c>
      <c r="G260">
        <v>240.4</v>
      </c>
      <c r="H260">
        <f t="shared" si="12"/>
        <v>136854.91199999998</v>
      </c>
      <c r="I260">
        <f t="shared" si="13"/>
        <v>3200</v>
      </c>
      <c r="J260">
        <f t="shared" si="14"/>
        <v>56928</v>
      </c>
      <c r="K260">
        <f t="shared" si="15"/>
        <v>0</v>
      </c>
    </row>
    <row r="261" spans="1:11" s="11" customFormat="1">
      <c r="A261">
        <v>2025</v>
      </c>
      <c r="B261">
        <v>4041</v>
      </c>
      <c r="C261" t="s">
        <v>331</v>
      </c>
      <c r="D261" t="s">
        <v>322</v>
      </c>
      <c r="E261">
        <v>33947</v>
      </c>
      <c r="F261">
        <v>17.68</v>
      </c>
      <c r="G261">
        <v>237.9</v>
      </c>
      <c r="H261">
        <f t="shared" ref="H261:H324" si="16">IF(I261="","",G261/100*F261*E261)</f>
        <v>1427835.2618399998</v>
      </c>
      <c r="I261">
        <f t="shared" ref="I261:I324" si="17">IF(OR(G261=".",F261=".",E261="."),"",E261)</f>
        <v>33947</v>
      </c>
      <c r="J261">
        <f t="shared" ref="J261:J324" si="18">IF(I261="","",F261*I261)</f>
        <v>600182.96</v>
      </c>
      <c r="K261">
        <f t="shared" ref="K261:K324" si="19">IF(C261="LIG",1,0)</f>
        <v>0</v>
      </c>
    </row>
    <row r="262" spans="1:11" s="11" customFormat="1">
      <c r="A262">
        <v>2025</v>
      </c>
      <c r="B262">
        <v>4041</v>
      </c>
      <c r="C262" t="s">
        <v>331</v>
      </c>
      <c r="D262" t="s">
        <v>322</v>
      </c>
      <c r="E262">
        <v>13999</v>
      </c>
      <c r="F262">
        <v>17.82</v>
      </c>
      <c r="G262">
        <v>224.5</v>
      </c>
      <c r="H262">
        <f t="shared" si="16"/>
        <v>560042.5941000001</v>
      </c>
      <c r="I262">
        <f t="shared" si="17"/>
        <v>13999</v>
      </c>
      <c r="J262">
        <f t="shared" si="18"/>
        <v>249462.18</v>
      </c>
      <c r="K262">
        <f t="shared" si="19"/>
        <v>0</v>
      </c>
    </row>
    <row r="263" spans="1:11" s="11" customFormat="1">
      <c r="A263">
        <v>2025</v>
      </c>
      <c r="B263">
        <v>4041</v>
      </c>
      <c r="C263" t="s">
        <v>331</v>
      </c>
      <c r="D263" t="s">
        <v>322</v>
      </c>
      <c r="E263">
        <v>1602</v>
      </c>
      <c r="F263">
        <v>17.84</v>
      </c>
      <c r="G263">
        <v>232.3</v>
      </c>
      <c r="H263">
        <f t="shared" si="16"/>
        <v>66390.596640000003</v>
      </c>
      <c r="I263">
        <f t="shared" si="17"/>
        <v>1602</v>
      </c>
      <c r="J263">
        <f t="shared" si="18"/>
        <v>28579.68</v>
      </c>
      <c r="K263">
        <f t="shared" si="19"/>
        <v>0</v>
      </c>
    </row>
    <row r="264" spans="1:11" s="11" customFormat="1">
      <c r="A264">
        <v>2025</v>
      </c>
      <c r="B264">
        <v>4041</v>
      </c>
      <c r="C264" t="s">
        <v>331</v>
      </c>
      <c r="D264" t="s">
        <v>322</v>
      </c>
      <c r="E264">
        <v>4632</v>
      </c>
      <c r="F264">
        <v>17.739999999999998</v>
      </c>
      <c r="G264">
        <v>245.2</v>
      </c>
      <c r="H264">
        <f t="shared" si="16"/>
        <v>201484.95935999998</v>
      </c>
      <c r="I264">
        <f t="shared" si="17"/>
        <v>4632</v>
      </c>
      <c r="J264">
        <f t="shared" si="18"/>
        <v>82171.679999999993</v>
      </c>
      <c r="K264">
        <f t="shared" si="19"/>
        <v>0</v>
      </c>
    </row>
    <row r="265" spans="1:11" s="11" customFormat="1">
      <c r="A265">
        <v>2025</v>
      </c>
      <c r="B265">
        <v>4041</v>
      </c>
      <c r="C265" t="s">
        <v>331</v>
      </c>
      <c r="D265" t="s">
        <v>322</v>
      </c>
      <c r="E265">
        <v>17077</v>
      </c>
      <c r="F265">
        <v>17.88</v>
      </c>
      <c r="G265">
        <v>229.6</v>
      </c>
      <c r="H265">
        <f t="shared" si="16"/>
        <v>701053.20095999993</v>
      </c>
      <c r="I265">
        <f t="shared" si="17"/>
        <v>17077</v>
      </c>
      <c r="J265">
        <f t="shared" si="18"/>
        <v>305336.76</v>
      </c>
      <c r="K265">
        <f t="shared" si="19"/>
        <v>0</v>
      </c>
    </row>
    <row r="266" spans="1:11" s="11" customFormat="1">
      <c r="A266">
        <v>2025</v>
      </c>
      <c r="B266">
        <v>4050</v>
      </c>
      <c r="C266" t="s">
        <v>331</v>
      </c>
      <c r="D266" t="s">
        <v>322</v>
      </c>
      <c r="E266">
        <v>113073</v>
      </c>
      <c r="F266">
        <v>17.786000000000001</v>
      </c>
      <c r="G266">
        <v>203</v>
      </c>
      <c r="H266">
        <f t="shared" si="16"/>
        <v>4082566.2473399998</v>
      </c>
      <c r="I266">
        <f t="shared" si="17"/>
        <v>113073</v>
      </c>
      <c r="J266">
        <f t="shared" si="18"/>
        <v>2011116.3780000003</v>
      </c>
      <c r="K266">
        <f t="shared" si="19"/>
        <v>0</v>
      </c>
    </row>
    <row r="267" spans="1:11" s="11" customFormat="1">
      <c r="A267">
        <v>2025</v>
      </c>
      <c r="B267">
        <v>4078</v>
      </c>
      <c r="C267" t="s">
        <v>331</v>
      </c>
      <c r="D267" t="s">
        <v>322</v>
      </c>
      <c r="E267">
        <v>54018</v>
      </c>
      <c r="F267">
        <v>17.8</v>
      </c>
      <c r="G267">
        <v>246.1</v>
      </c>
      <c r="H267">
        <f t="shared" si="16"/>
        <v>2366301.7043999997</v>
      </c>
      <c r="I267">
        <f t="shared" si="17"/>
        <v>54018</v>
      </c>
      <c r="J267">
        <f t="shared" si="18"/>
        <v>961520.4</v>
      </c>
      <c r="K267">
        <f t="shared" si="19"/>
        <v>0</v>
      </c>
    </row>
    <row r="268" spans="1:11" s="11" customFormat="1">
      <c r="A268">
        <v>2025</v>
      </c>
      <c r="B268">
        <v>4078</v>
      </c>
      <c r="C268" t="s">
        <v>331</v>
      </c>
      <c r="D268" t="s">
        <v>322</v>
      </c>
      <c r="E268">
        <v>53694</v>
      </c>
      <c r="F268">
        <v>17.78</v>
      </c>
      <c r="G268">
        <v>264.5</v>
      </c>
      <c r="H268">
        <f t="shared" si="16"/>
        <v>2525126.8014000002</v>
      </c>
      <c r="I268">
        <f t="shared" si="17"/>
        <v>53694</v>
      </c>
      <c r="J268">
        <f t="shared" si="18"/>
        <v>954679.32000000007</v>
      </c>
      <c r="K268">
        <f t="shared" si="19"/>
        <v>0</v>
      </c>
    </row>
    <row r="269" spans="1:11" s="11" customFormat="1">
      <c r="A269">
        <v>2025</v>
      </c>
      <c r="B269">
        <v>4158</v>
      </c>
      <c r="C269" t="s">
        <v>331</v>
      </c>
      <c r="D269" t="s">
        <v>322</v>
      </c>
      <c r="E269">
        <v>122388</v>
      </c>
      <c r="F269">
        <v>16.754000000000001</v>
      </c>
      <c r="G269">
        <v>136.69999999999999</v>
      </c>
      <c r="H269">
        <f t="shared" si="16"/>
        <v>2803017.8505839999</v>
      </c>
      <c r="I269">
        <f t="shared" si="17"/>
        <v>122388</v>
      </c>
      <c r="J269">
        <f t="shared" si="18"/>
        <v>2050488.5520000001</v>
      </c>
      <c r="K269">
        <f t="shared" si="19"/>
        <v>0</v>
      </c>
    </row>
    <row r="270" spans="1:11" s="11" customFormat="1">
      <c r="A270">
        <v>2025</v>
      </c>
      <c r="B270">
        <v>4158</v>
      </c>
      <c r="C270" t="s">
        <v>331</v>
      </c>
      <c r="D270" t="s">
        <v>322</v>
      </c>
      <c r="E270">
        <v>14492</v>
      </c>
      <c r="F270">
        <v>16.399999999999999</v>
      </c>
      <c r="G270">
        <v>124</v>
      </c>
      <c r="H270">
        <f t="shared" si="16"/>
        <v>294709.31199999998</v>
      </c>
      <c r="I270">
        <f t="shared" si="17"/>
        <v>14492</v>
      </c>
      <c r="J270">
        <f t="shared" si="18"/>
        <v>237668.8</v>
      </c>
      <c r="K270">
        <f t="shared" si="19"/>
        <v>0</v>
      </c>
    </row>
    <row r="271" spans="1:11" s="11" customFormat="1">
      <c r="A271">
        <v>2025</v>
      </c>
      <c r="B271">
        <v>4158</v>
      </c>
      <c r="C271" t="s">
        <v>331</v>
      </c>
      <c r="D271" t="s">
        <v>322</v>
      </c>
      <c r="E271">
        <v>74782</v>
      </c>
      <c r="F271">
        <v>16.033999999999999</v>
      </c>
      <c r="G271">
        <v>124.4</v>
      </c>
      <c r="H271">
        <f t="shared" si="16"/>
        <v>1491623.907472</v>
      </c>
      <c r="I271">
        <f t="shared" si="17"/>
        <v>74782</v>
      </c>
      <c r="J271">
        <f t="shared" si="18"/>
        <v>1199054.588</v>
      </c>
      <c r="K271">
        <f t="shared" si="19"/>
        <v>0</v>
      </c>
    </row>
    <row r="272" spans="1:11" s="11" customFormat="1">
      <c r="A272">
        <v>2025</v>
      </c>
      <c r="B272">
        <v>4162</v>
      </c>
      <c r="C272" t="s">
        <v>331</v>
      </c>
      <c r="D272" t="s">
        <v>322</v>
      </c>
      <c r="E272">
        <v>35011</v>
      </c>
      <c r="F272">
        <v>19.888000000000002</v>
      </c>
      <c r="G272">
        <v>266.3</v>
      </c>
      <c r="H272">
        <f t="shared" si="16"/>
        <v>1854243.6191840004</v>
      </c>
      <c r="I272">
        <f t="shared" si="17"/>
        <v>35011</v>
      </c>
      <c r="J272">
        <f t="shared" si="18"/>
        <v>696298.76800000004</v>
      </c>
      <c r="K272">
        <f t="shared" si="19"/>
        <v>0</v>
      </c>
    </row>
    <row r="273" spans="1:11" s="11" customFormat="1">
      <c r="A273">
        <v>2025</v>
      </c>
      <c r="B273">
        <v>4271</v>
      </c>
      <c r="C273" t="s">
        <v>331</v>
      </c>
      <c r="D273" t="s">
        <v>322</v>
      </c>
      <c r="E273">
        <v>31202</v>
      </c>
      <c r="F273">
        <v>17.716000000000001</v>
      </c>
      <c r="G273">
        <v>276.39999999999998</v>
      </c>
      <c r="H273">
        <f t="shared" si="16"/>
        <v>1527869.0828480001</v>
      </c>
      <c r="I273">
        <f t="shared" si="17"/>
        <v>31202</v>
      </c>
      <c r="J273">
        <f t="shared" si="18"/>
        <v>552774.63199999998</v>
      </c>
      <c r="K273">
        <f t="shared" si="19"/>
        <v>0</v>
      </c>
    </row>
    <row r="274" spans="1:11" s="11" customFormat="1">
      <c r="A274">
        <v>2025</v>
      </c>
      <c r="B274">
        <v>4271</v>
      </c>
      <c r="C274" t="s">
        <v>331</v>
      </c>
      <c r="D274" t="s">
        <v>322</v>
      </c>
      <c r="E274">
        <v>15843</v>
      </c>
      <c r="F274">
        <v>18.175999999999998</v>
      </c>
      <c r="G274">
        <v>257.3</v>
      </c>
      <c r="H274">
        <f t="shared" si="16"/>
        <v>740927.17286399996</v>
      </c>
      <c r="I274">
        <f t="shared" si="17"/>
        <v>15843</v>
      </c>
      <c r="J274">
        <f t="shared" si="18"/>
        <v>287962.36799999996</v>
      </c>
      <c r="K274">
        <f t="shared" si="19"/>
        <v>0</v>
      </c>
    </row>
    <row r="275" spans="1:11" s="11" customFormat="1">
      <c r="A275">
        <v>2025</v>
      </c>
      <c r="B275">
        <v>4271</v>
      </c>
      <c r="C275" t="s">
        <v>331</v>
      </c>
      <c r="D275" t="s">
        <v>322</v>
      </c>
      <c r="E275">
        <v>31710</v>
      </c>
      <c r="F275">
        <v>17.984000000000002</v>
      </c>
      <c r="G275">
        <v>267.2</v>
      </c>
      <c r="H275">
        <f t="shared" si="16"/>
        <v>1523768.4940799999</v>
      </c>
      <c r="I275">
        <f t="shared" si="17"/>
        <v>31710</v>
      </c>
      <c r="J275">
        <f t="shared" si="18"/>
        <v>570272.64</v>
      </c>
      <c r="K275">
        <f t="shared" si="19"/>
        <v>0</v>
      </c>
    </row>
    <row r="276" spans="1:11" s="11" customFormat="1">
      <c r="A276">
        <v>2025</v>
      </c>
      <c r="B276">
        <v>6002</v>
      </c>
      <c r="C276" t="s">
        <v>331</v>
      </c>
      <c r="D276" t="s">
        <v>322</v>
      </c>
      <c r="E276">
        <v>61671</v>
      </c>
      <c r="F276">
        <v>17.635000000000002</v>
      </c>
      <c r="G276">
        <v>199.6</v>
      </c>
      <c r="H276">
        <f t="shared" si="16"/>
        <v>2170785.8976600002</v>
      </c>
      <c r="I276">
        <f t="shared" si="17"/>
        <v>61671</v>
      </c>
      <c r="J276">
        <f t="shared" si="18"/>
        <v>1087568.0850000002</v>
      </c>
      <c r="K276">
        <f t="shared" si="19"/>
        <v>0</v>
      </c>
    </row>
    <row r="277" spans="1:11" s="11" customFormat="1">
      <c r="A277">
        <v>2025</v>
      </c>
      <c r="B277">
        <v>6002</v>
      </c>
      <c r="C277" t="s">
        <v>331</v>
      </c>
      <c r="D277" t="s">
        <v>322</v>
      </c>
      <c r="E277">
        <v>30845</v>
      </c>
      <c r="F277">
        <v>16.687000000000001</v>
      </c>
      <c r="G277">
        <v>206.5</v>
      </c>
      <c r="H277">
        <f t="shared" si="16"/>
        <v>1062877.2134750001</v>
      </c>
      <c r="I277">
        <f t="shared" si="17"/>
        <v>30845</v>
      </c>
      <c r="J277">
        <f t="shared" si="18"/>
        <v>514710.51500000001</v>
      </c>
      <c r="K277">
        <f t="shared" si="19"/>
        <v>0</v>
      </c>
    </row>
    <row r="278" spans="1:11" s="11" customFormat="1">
      <c r="A278">
        <v>2025</v>
      </c>
      <c r="B278">
        <v>6002</v>
      </c>
      <c r="C278" t="s">
        <v>331</v>
      </c>
      <c r="D278" t="s">
        <v>322</v>
      </c>
      <c r="E278">
        <v>46466</v>
      </c>
      <c r="F278">
        <v>17.753</v>
      </c>
      <c r="G278">
        <v>201.6</v>
      </c>
      <c r="H278">
        <f t="shared" si="16"/>
        <v>1663020.3703679999</v>
      </c>
      <c r="I278">
        <f t="shared" si="17"/>
        <v>46466</v>
      </c>
      <c r="J278">
        <f t="shared" si="18"/>
        <v>824910.89800000004</v>
      </c>
      <c r="K278">
        <f t="shared" si="19"/>
        <v>0</v>
      </c>
    </row>
    <row r="279" spans="1:11" s="11" customFormat="1">
      <c r="A279">
        <v>2025</v>
      </c>
      <c r="B279">
        <v>6002</v>
      </c>
      <c r="C279" t="s">
        <v>331</v>
      </c>
      <c r="D279" t="s">
        <v>322</v>
      </c>
      <c r="E279">
        <v>136753</v>
      </c>
      <c r="F279">
        <v>17.713000000000001</v>
      </c>
      <c r="G279">
        <v>217.9</v>
      </c>
      <c r="H279">
        <f t="shared" si="16"/>
        <v>5278204.5321310004</v>
      </c>
      <c r="I279">
        <f t="shared" si="17"/>
        <v>136753</v>
      </c>
      <c r="J279">
        <f t="shared" si="18"/>
        <v>2422305.889</v>
      </c>
      <c r="K279">
        <f t="shared" si="19"/>
        <v>0</v>
      </c>
    </row>
    <row r="280" spans="1:11" s="11" customFormat="1">
      <c r="A280">
        <v>2025</v>
      </c>
      <c r="B280">
        <v>6002</v>
      </c>
      <c r="C280" t="s">
        <v>331</v>
      </c>
      <c r="D280" t="s">
        <v>322</v>
      </c>
      <c r="E280">
        <v>230590</v>
      </c>
      <c r="F280">
        <v>17.393999999999998</v>
      </c>
      <c r="G280">
        <v>204.8</v>
      </c>
      <c r="H280">
        <f t="shared" si="16"/>
        <v>8214287.2780799996</v>
      </c>
      <c r="I280">
        <f t="shared" si="17"/>
        <v>230590</v>
      </c>
      <c r="J280">
        <f t="shared" si="18"/>
        <v>4010882.4599999995</v>
      </c>
      <c r="K280">
        <f t="shared" si="19"/>
        <v>0</v>
      </c>
    </row>
    <row r="281" spans="1:11" s="11" customFormat="1">
      <c r="A281">
        <v>2025</v>
      </c>
      <c r="B281">
        <v>6002</v>
      </c>
      <c r="C281" t="s">
        <v>331</v>
      </c>
      <c r="D281" t="s">
        <v>322</v>
      </c>
      <c r="E281">
        <v>368874</v>
      </c>
      <c r="F281">
        <v>17.623999999999999</v>
      </c>
      <c r="G281">
        <v>222.7</v>
      </c>
      <c r="H281">
        <f t="shared" si="16"/>
        <v>14477805.782351999</v>
      </c>
      <c r="I281">
        <f t="shared" si="17"/>
        <v>368874</v>
      </c>
      <c r="J281">
        <f t="shared" si="18"/>
        <v>6501035.3759999992</v>
      </c>
      <c r="K281">
        <f t="shared" si="19"/>
        <v>0</v>
      </c>
    </row>
    <row r="282" spans="1:11" s="11" customFormat="1">
      <c r="A282">
        <v>2025</v>
      </c>
      <c r="B282">
        <v>6004</v>
      </c>
      <c r="C282" t="s">
        <v>321</v>
      </c>
      <c r="D282" t="s">
        <v>322</v>
      </c>
      <c r="E282">
        <v>2134</v>
      </c>
      <c r="F282">
        <v>22.29</v>
      </c>
      <c r="G282" t="s">
        <v>332</v>
      </c>
      <c r="H282" t="str">
        <f t="shared" si="16"/>
        <v/>
      </c>
      <c r="I282" t="str">
        <f t="shared" si="17"/>
        <v/>
      </c>
      <c r="J282" t="str">
        <f t="shared" si="18"/>
        <v/>
      </c>
      <c r="K282">
        <f t="shared" si="19"/>
        <v>0</v>
      </c>
    </row>
    <row r="283" spans="1:11" s="11" customFormat="1">
      <c r="A283">
        <v>2025</v>
      </c>
      <c r="B283">
        <v>6004</v>
      </c>
      <c r="C283" t="s">
        <v>321</v>
      </c>
      <c r="D283" t="s">
        <v>322</v>
      </c>
      <c r="E283">
        <v>72237</v>
      </c>
      <c r="F283">
        <v>22.29</v>
      </c>
      <c r="G283" t="s">
        <v>332</v>
      </c>
      <c r="H283" t="str">
        <f t="shared" si="16"/>
        <v/>
      </c>
      <c r="I283" t="str">
        <f t="shared" si="17"/>
        <v/>
      </c>
      <c r="J283" t="str">
        <f t="shared" si="18"/>
        <v/>
      </c>
      <c r="K283">
        <f t="shared" si="19"/>
        <v>0</v>
      </c>
    </row>
    <row r="284" spans="1:11" s="11" customFormat="1">
      <c r="A284">
        <v>2025</v>
      </c>
      <c r="B284">
        <v>6009</v>
      </c>
      <c r="C284" t="s">
        <v>331</v>
      </c>
      <c r="D284" t="s">
        <v>322</v>
      </c>
      <c r="E284">
        <v>16321</v>
      </c>
      <c r="F284">
        <v>17.600000000000001</v>
      </c>
      <c r="G284">
        <v>109.9</v>
      </c>
      <c r="H284">
        <f t="shared" si="16"/>
        <v>315687.31040000002</v>
      </c>
      <c r="I284">
        <f t="shared" si="17"/>
        <v>16321</v>
      </c>
      <c r="J284">
        <f t="shared" si="18"/>
        <v>287249.60000000003</v>
      </c>
      <c r="K284">
        <f t="shared" si="19"/>
        <v>0</v>
      </c>
    </row>
    <row r="285" spans="1:11" s="11" customFormat="1">
      <c r="A285">
        <v>2025</v>
      </c>
      <c r="B285">
        <v>6009</v>
      </c>
      <c r="C285" t="s">
        <v>331</v>
      </c>
      <c r="D285" t="s">
        <v>322</v>
      </c>
      <c r="E285">
        <v>16327</v>
      </c>
      <c r="F285">
        <v>17.239999999999998</v>
      </c>
      <c r="G285">
        <v>232.3</v>
      </c>
      <c r="H285">
        <f t="shared" si="16"/>
        <v>653872.18603999994</v>
      </c>
      <c r="I285">
        <f t="shared" si="17"/>
        <v>16327</v>
      </c>
      <c r="J285">
        <f t="shared" si="18"/>
        <v>281477.48</v>
      </c>
      <c r="K285">
        <f t="shared" si="19"/>
        <v>0</v>
      </c>
    </row>
    <row r="286" spans="1:11" s="11" customFormat="1">
      <c r="A286">
        <v>2025</v>
      </c>
      <c r="B286">
        <v>6009</v>
      </c>
      <c r="C286" t="s">
        <v>331</v>
      </c>
      <c r="D286" t="s">
        <v>322</v>
      </c>
      <c r="E286">
        <v>16375</v>
      </c>
      <c r="F286">
        <v>17.579999999999998</v>
      </c>
      <c r="G286">
        <v>207</v>
      </c>
      <c r="H286">
        <f t="shared" si="16"/>
        <v>595896.07499999984</v>
      </c>
      <c r="I286">
        <f t="shared" si="17"/>
        <v>16375</v>
      </c>
      <c r="J286">
        <f t="shared" si="18"/>
        <v>287872.5</v>
      </c>
      <c r="K286">
        <f t="shared" si="19"/>
        <v>0</v>
      </c>
    </row>
    <row r="287" spans="1:11" s="11" customFormat="1">
      <c r="A287">
        <v>2025</v>
      </c>
      <c r="B287">
        <v>6009</v>
      </c>
      <c r="C287" t="s">
        <v>331</v>
      </c>
      <c r="D287" t="s">
        <v>322</v>
      </c>
      <c r="E287">
        <v>48748</v>
      </c>
      <c r="F287">
        <v>18.05</v>
      </c>
      <c r="G287">
        <v>235.7</v>
      </c>
      <c r="H287">
        <f t="shared" si="16"/>
        <v>2073927.5998</v>
      </c>
      <c r="I287">
        <f t="shared" si="17"/>
        <v>48748</v>
      </c>
      <c r="J287">
        <f t="shared" si="18"/>
        <v>879901.4</v>
      </c>
      <c r="K287">
        <f t="shared" si="19"/>
        <v>0</v>
      </c>
    </row>
    <row r="288" spans="1:11" s="11" customFormat="1">
      <c r="A288">
        <v>2025</v>
      </c>
      <c r="B288">
        <v>6009</v>
      </c>
      <c r="C288" t="s">
        <v>331</v>
      </c>
      <c r="D288" t="s">
        <v>322</v>
      </c>
      <c r="E288">
        <v>64433</v>
      </c>
      <c r="F288">
        <v>18.04</v>
      </c>
      <c r="G288">
        <v>326</v>
      </c>
      <c r="H288">
        <f t="shared" si="16"/>
        <v>3789330.5031999997</v>
      </c>
      <c r="I288">
        <f t="shared" si="17"/>
        <v>64433</v>
      </c>
      <c r="J288">
        <f t="shared" si="18"/>
        <v>1162371.3199999998</v>
      </c>
      <c r="K288">
        <f t="shared" si="19"/>
        <v>0</v>
      </c>
    </row>
    <row r="289" spans="1:11" s="11" customFormat="1">
      <c r="A289">
        <v>2025</v>
      </c>
      <c r="B289">
        <v>6017</v>
      </c>
      <c r="C289" t="s">
        <v>331</v>
      </c>
      <c r="D289" t="s">
        <v>322</v>
      </c>
      <c r="E289">
        <v>78984</v>
      </c>
      <c r="F289">
        <v>18</v>
      </c>
      <c r="G289" t="s">
        <v>332</v>
      </c>
      <c r="H289" t="str">
        <f t="shared" si="16"/>
        <v/>
      </c>
      <c r="I289" t="str">
        <f t="shared" si="17"/>
        <v/>
      </c>
      <c r="J289" t="str">
        <f t="shared" si="18"/>
        <v/>
      </c>
      <c r="K289">
        <f t="shared" si="19"/>
        <v>0</v>
      </c>
    </row>
    <row r="290" spans="1:11" s="11" customFormat="1">
      <c r="A290">
        <v>2025</v>
      </c>
      <c r="B290">
        <v>6017</v>
      </c>
      <c r="C290" t="s">
        <v>331</v>
      </c>
      <c r="D290" t="s">
        <v>322</v>
      </c>
      <c r="E290">
        <v>78299</v>
      </c>
      <c r="F290">
        <v>17.8</v>
      </c>
      <c r="G290" t="s">
        <v>332</v>
      </c>
      <c r="H290" t="str">
        <f t="shared" si="16"/>
        <v/>
      </c>
      <c r="I290" t="str">
        <f t="shared" si="17"/>
        <v/>
      </c>
      <c r="J290" t="str">
        <f t="shared" si="18"/>
        <v/>
      </c>
      <c r="K290">
        <f t="shared" si="19"/>
        <v>0</v>
      </c>
    </row>
    <row r="291" spans="1:11" s="11" customFormat="1">
      <c r="A291">
        <v>2025</v>
      </c>
      <c r="B291">
        <v>6018</v>
      </c>
      <c r="C291" t="s">
        <v>321</v>
      </c>
      <c r="D291" t="s">
        <v>322</v>
      </c>
      <c r="E291">
        <v>5923</v>
      </c>
      <c r="F291">
        <v>25.064</v>
      </c>
      <c r="G291">
        <v>264.5</v>
      </c>
      <c r="H291">
        <f t="shared" si="16"/>
        <v>392661.02043999999</v>
      </c>
      <c r="I291">
        <f t="shared" si="17"/>
        <v>5923</v>
      </c>
      <c r="J291">
        <f t="shared" si="18"/>
        <v>148454.07200000001</v>
      </c>
      <c r="K291">
        <f t="shared" si="19"/>
        <v>0</v>
      </c>
    </row>
    <row r="292" spans="1:11" s="11" customFormat="1">
      <c r="A292">
        <v>2025</v>
      </c>
      <c r="B292">
        <v>6018</v>
      </c>
      <c r="C292" t="s">
        <v>321</v>
      </c>
      <c r="D292" t="s">
        <v>322</v>
      </c>
      <c r="E292">
        <v>29532</v>
      </c>
      <c r="F292">
        <v>25.803999999999998</v>
      </c>
      <c r="G292">
        <v>361.8</v>
      </c>
      <c r="H292">
        <f t="shared" si="16"/>
        <v>2757074.2079040003</v>
      </c>
      <c r="I292">
        <f t="shared" si="17"/>
        <v>29532</v>
      </c>
      <c r="J292">
        <f t="shared" si="18"/>
        <v>762043.728</v>
      </c>
      <c r="K292">
        <f t="shared" si="19"/>
        <v>0</v>
      </c>
    </row>
    <row r="293" spans="1:11" s="11" customFormat="1">
      <c r="A293">
        <v>2025</v>
      </c>
      <c r="B293">
        <v>6018</v>
      </c>
      <c r="C293" t="s">
        <v>321</v>
      </c>
      <c r="D293" t="s">
        <v>322</v>
      </c>
      <c r="E293">
        <v>73971</v>
      </c>
      <c r="F293">
        <v>22.274000000000001</v>
      </c>
      <c r="G293">
        <v>265.7</v>
      </c>
      <c r="H293">
        <f t="shared" si="16"/>
        <v>4377753.0534780007</v>
      </c>
      <c r="I293">
        <f t="shared" si="17"/>
        <v>73971</v>
      </c>
      <c r="J293">
        <f t="shared" si="18"/>
        <v>1647630.054</v>
      </c>
      <c r="K293">
        <f t="shared" si="19"/>
        <v>0</v>
      </c>
    </row>
    <row r="294" spans="1:11" s="11" customFormat="1">
      <c r="A294">
        <v>2025</v>
      </c>
      <c r="B294">
        <v>6018</v>
      </c>
      <c r="C294" t="s">
        <v>321</v>
      </c>
      <c r="D294" t="s">
        <v>322</v>
      </c>
      <c r="E294">
        <v>16403</v>
      </c>
      <c r="F294">
        <v>25.053999999999998</v>
      </c>
      <c r="G294">
        <v>229.4</v>
      </c>
      <c r="H294">
        <f t="shared" si="16"/>
        <v>942743.98802799999</v>
      </c>
      <c r="I294">
        <f t="shared" si="17"/>
        <v>16403</v>
      </c>
      <c r="J294">
        <f t="shared" si="18"/>
        <v>410960.76199999999</v>
      </c>
      <c r="K294">
        <f t="shared" si="19"/>
        <v>0</v>
      </c>
    </row>
    <row r="295" spans="1:11" s="11" customFormat="1">
      <c r="A295">
        <v>2025</v>
      </c>
      <c r="B295">
        <v>6021</v>
      </c>
      <c r="C295" t="s">
        <v>331</v>
      </c>
      <c r="D295" t="s">
        <v>322</v>
      </c>
      <c r="E295">
        <v>24814</v>
      </c>
      <c r="F295">
        <v>19</v>
      </c>
      <c r="G295">
        <v>297.3</v>
      </c>
      <c r="H295">
        <f t="shared" si="16"/>
        <v>1401668.4180000003</v>
      </c>
      <c r="I295">
        <f t="shared" si="17"/>
        <v>24814</v>
      </c>
      <c r="J295">
        <f t="shared" si="18"/>
        <v>471466</v>
      </c>
      <c r="K295">
        <f t="shared" si="19"/>
        <v>0</v>
      </c>
    </row>
    <row r="296" spans="1:11" s="11" customFormat="1">
      <c r="A296">
        <v>2025</v>
      </c>
      <c r="B296">
        <v>6030</v>
      </c>
      <c r="C296" t="s">
        <v>330</v>
      </c>
      <c r="D296" t="s">
        <v>322</v>
      </c>
      <c r="E296">
        <v>735363</v>
      </c>
      <c r="F296">
        <v>12.45</v>
      </c>
      <c r="G296">
        <v>144.19999999999999</v>
      </c>
      <c r="H296">
        <f t="shared" si="16"/>
        <v>13201898.4027</v>
      </c>
      <c r="I296">
        <f t="shared" si="17"/>
        <v>735363</v>
      </c>
      <c r="J296">
        <f t="shared" si="18"/>
        <v>9155269.3499999996</v>
      </c>
      <c r="K296">
        <f t="shared" si="19"/>
        <v>1</v>
      </c>
    </row>
    <row r="297" spans="1:11" s="11" customFormat="1">
      <c r="A297">
        <v>2025</v>
      </c>
      <c r="B297">
        <v>6041</v>
      </c>
      <c r="C297" t="s">
        <v>321</v>
      </c>
      <c r="D297" t="s">
        <v>322</v>
      </c>
      <c r="E297">
        <v>9809</v>
      </c>
      <c r="F297">
        <v>22.27</v>
      </c>
      <c r="G297">
        <v>228.7</v>
      </c>
      <c r="H297">
        <f t="shared" si="16"/>
        <v>499586.98540999996</v>
      </c>
      <c r="I297">
        <f t="shared" si="17"/>
        <v>9809</v>
      </c>
      <c r="J297">
        <f t="shared" si="18"/>
        <v>218446.43</v>
      </c>
      <c r="K297">
        <f t="shared" si="19"/>
        <v>0</v>
      </c>
    </row>
    <row r="298" spans="1:11" s="11" customFormat="1">
      <c r="A298">
        <v>2025</v>
      </c>
      <c r="B298">
        <v>6041</v>
      </c>
      <c r="C298" t="s">
        <v>321</v>
      </c>
      <c r="D298" t="s">
        <v>322</v>
      </c>
      <c r="E298">
        <v>13637</v>
      </c>
      <c r="F298">
        <v>22.82</v>
      </c>
      <c r="G298">
        <v>353.8</v>
      </c>
      <c r="H298">
        <f t="shared" si="16"/>
        <v>1101012.6509199999</v>
      </c>
      <c r="I298">
        <f t="shared" si="17"/>
        <v>13637</v>
      </c>
      <c r="J298">
        <f t="shared" si="18"/>
        <v>311196.34000000003</v>
      </c>
      <c r="K298">
        <f t="shared" si="19"/>
        <v>0</v>
      </c>
    </row>
    <row r="299" spans="1:11" s="11" customFormat="1">
      <c r="A299">
        <v>2025</v>
      </c>
      <c r="B299">
        <v>6041</v>
      </c>
      <c r="C299" t="s">
        <v>321</v>
      </c>
      <c r="D299" t="s">
        <v>322</v>
      </c>
      <c r="E299">
        <v>8130</v>
      </c>
      <c r="F299">
        <v>21.99</v>
      </c>
      <c r="G299">
        <v>463.9</v>
      </c>
      <c r="H299">
        <f t="shared" si="16"/>
        <v>829354.38929999981</v>
      </c>
      <c r="I299">
        <f t="shared" si="17"/>
        <v>8130</v>
      </c>
      <c r="J299">
        <f t="shared" si="18"/>
        <v>178778.69999999998</v>
      </c>
      <c r="K299">
        <f t="shared" si="19"/>
        <v>0</v>
      </c>
    </row>
    <row r="300" spans="1:11" s="11" customFormat="1">
      <c r="A300">
        <v>2025</v>
      </c>
      <c r="B300">
        <v>6041</v>
      </c>
      <c r="C300" t="s">
        <v>321</v>
      </c>
      <c r="D300" t="s">
        <v>322</v>
      </c>
      <c r="E300">
        <v>9744</v>
      </c>
      <c r="F300">
        <v>22.69</v>
      </c>
      <c r="G300">
        <v>228.5</v>
      </c>
      <c r="H300">
        <f t="shared" si="16"/>
        <v>505193.75760000001</v>
      </c>
      <c r="I300">
        <f t="shared" si="17"/>
        <v>9744</v>
      </c>
      <c r="J300">
        <f t="shared" si="18"/>
        <v>221091.36000000002</v>
      </c>
      <c r="K300">
        <f t="shared" si="19"/>
        <v>0</v>
      </c>
    </row>
    <row r="301" spans="1:11" s="11" customFormat="1">
      <c r="A301">
        <v>2025</v>
      </c>
      <c r="B301">
        <v>6041</v>
      </c>
      <c r="C301" t="s">
        <v>321</v>
      </c>
      <c r="D301" t="s">
        <v>322</v>
      </c>
      <c r="E301">
        <v>13811</v>
      </c>
      <c r="F301">
        <v>25.85</v>
      </c>
      <c r="G301">
        <v>224.9</v>
      </c>
      <c r="H301">
        <f t="shared" si="16"/>
        <v>802925.27315000002</v>
      </c>
      <c r="I301">
        <f t="shared" si="17"/>
        <v>13811</v>
      </c>
      <c r="J301">
        <f t="shared" si="18"/>
        <v>357014.35000000003</v>
      </c>
      <c r="K301">
        <f t="shared" si="19"/>
        <v>0</v>
      </c>
    </row>
    <row r="302" spans="1:11" s="11" customFormat="1">
      <c r="A302">
        <v>2025</v>
      </c>
      <c r="B302">
        <v>6041</v>
      </c>
      <c r="C302" t="s">
        <v>321</v>
      </c>
      <c r="D302" t="s">
        <v>322</v>
      </c>
      <c r="E302">
        <v>6768</v>
      </c>
      <c r="F302">
        <v>23.18</v>
      </c>
      <c r="G302">
        <v>242.1</v>
      </c>
      <c r="H302">
        <f t="shared" si="16"/>
        <v>379811.90303999995</v>
      </c>
      <c r="I302">
        <f t="shared" si="17"/>
        <v>6768</v>
      </c>
      <c r="J302">
        <f t="shared" si="18"/>
        <v>156882.23999999999</v>
      </c>
      <c r="K302">
        <f t="shared" si="19"/>
        <v>0</v>
      </c>
    </row>
    <row r="303" spans="1:11" s="11" customFormat="1">
      <c r="A303">
        <v>2025</v>
      </c>
      <c r="B303">
        <v>6041</v>
      </c>
      <c r="C303" t="s">
        <v>321</v>
      </c>
      <c r="D303" t="s">
        <v>322</v>
      </c>
      <c r="E303">
        <v>38211</v>
      </c>
      <c r="F303">
        <v>22.85</v>
      </c>
      <c r="G303">
        <v>247.1</v>
      </c>
      <c r="H303">
        <f t="shared" si="16"/>
        <v>2157482.8558500004</v>
      </c>
      <c r="I303">
        <f t="shared" si="17"/>
        <v>38211</v>
      </c>
      <c r="J303">
        <f t="shared" si="18"/>
        <v>873121.35000000009</v>
      </c>
      <c r="K303">
        <f t="shared" si="19"/>
        <v>0</v>
      </c>
    </row>
    <row r="304" spans="1:11" s="11" customFormat="1">
      <c r="A304">
        <v>2025</v>
      </c>
      <c r="B304">
        <v>6041</v>
      </c>
      <c r="C304" t="s">
        <v>321</v>
      </c>
      <c r="D304" t="s">
        <v>322</v>
      </c>
      <c r="E304">
        <v>32099</v>
      </c>
      <c r="F304">
        <v>22.99</v>
      </c>
      <c r="G304">
        <v>219.6</v>
      </c>
      <c r="H304">
        <f t="shared" si="16"/>
        <v>1620551.3979599997</v>
      </c>
      <c r="I304">
        <f t="shared" si="17"/>
        <v>32099</v>
      </c>
      <c r="J304">
        <f t="shared" si="18"/>
        <v>737956.00999999989</v>
      </c>
      <c r="K304">
        <f t="shared" si="19"/>
        <v>0</v>
      </c>
    </row>
    <row r="305" spans="1:11" s="11" customFormat="1">
      <c r="A305">
        <v>2025</v>
      </c>
      <c r="B305">
        <v>6041</v>
      </c>
      <c r="C305" t="s">
        <v>321</v>
      </c>
      <c r="D305" t="s">
        <v>322</v>
      </c>
      <c r="E305">
        <v>19555</v>
      </c>
      <c r="F305">
        <v>23.16</v>
      </c>
      <c r="G305">
        <v>231.3</v>
      </c>
      <c r="H305">
        <f t="shared" si="16"/>
        <v>1047543.3594000001</v>
      </c>
      <c r="I305">
        <f t="shared" si="17"/>
        <v>19555</v>
      </c>
      <c r="J305">
        <f t="shared" si="18"/>
        <v>452893.8</v>
      </c>
      <c r="K305">
        <f t="shared" si="19"/>
        <v>0</v>
      </c>
    </row>
    <row r="306" spans="1:11" s="11" customFormat="1">
      <c r="A306">
        <v>2025</v>
      </c>
      <c r="B306">
        <v>6041</v>
      </c>
      <c r="C306" t="s">
        <v>321</v>
      </c>
      <c r="D306" t="s">
        <v>322</v>
      </c>
      <c r="E306">
        <v>6497</v>
      </c>
      <c r="F306">
        <v>22.99</v>
      </c>
      <c r="G306">
        <v>219.6</v>
      </c>
      <c r="H306">
        <f t="shared" si="16"/>
        <v>328007.80187999993</v>
      </c>
      <c r="I306">
        <f t="shared" si="17"/>
        <v>6497</v>
      </c>
      <c r="J306">
        <f t="shared" si="18"/>
        <v>149366.03</v>
      </c>
      <c r="K306">
        <f t="shared" si="19"/>
        <v>0</v>
      </c>
    </row>
    <row r="307" spans="1:11" s="11" customFormat="1">
      <c r="A307">
        <v>2025</v>
      </c>
      <c r="B307">
        <v>6041</v>
      </c>
      <c r="C307" t="s">
        <v>321</v>
      </c>
      <c r="D307" t="s">
        <v>322</v>
      </c>
      <c r="E307">
        <v>4380</v>
      </c>
      <c r="F307">
        <v>25.66</v>
      </c>
      <c r="G307">
        <v>223.6</v>
      </c>
      <c r="H307">
        <f t="shared" si="16"/>
        <v>251305.82879999996</v>
      </c>
      <c r="I307">
        <f t="shared" si="17"/>
        <v>4380</v>
      </c>
      <c r="J307">
        <f t="shared" si="18"/>
        <v>112390.8</v>
      </c>
      <c r="K307">
        <f t="shared" si="19"/>
        <v>0</v>
      </c>
    </row>
    <row r="308" spans="1:11" s="11" customFormat="1">
      <c r="A308">
        <v>2025</v>
      </c>
      <c r="B308">
        <v>6041</v>
      </c>
      <c r="C308" t="s">
        <v>321</v>
      </c>
      <c r="D308" t="s">
        <v>322</v>
      </c>
      <c r="E308">
        <v>1675</v>
      </c>
      <c r="F308">
        <v>22.3</v>
      </c>
      <c r="G308">
        <v>251</v>
      </c>
      <c r="H308">
        <f t="shared" si="16"/>
        <v>93754.774999999994</v>
      </c>
      <c r="I308">
        <f t="shared" si="17"/>
        <v>1675</v>
      </c>
      <c r="J308">
        <f t="shared" si="18"/>
        <v>37352.5</v>
      </c>
      <c r="K308">
        <f t="shared" si="19"/>
        <v>0</v>
      </c>
    </row>
    <row r="309" spans="1:11" s="11" customFormat="1">
      <c r="A309">
        <v>2025</v>
      </c>
      <c r="B309">
        <v>6055</v>
      </c>
      <c r="C309" t="s">
        <v>331</v>
      </c>
      <c r="D309" t="s">
        <v>322</v>
      </c>
      <c r="E309">
        <v>94359</v>
      </c>
      <c r="F309">
        <v>16.59</v>
      </c>
      <c r="G309" t="s">
        <v>332</v>
      </c>
      <c r="H309" t="str">
        <f t="shared" si="16"/>
        <v/>
      </c>
      <c r="I309" t="str">
        <f t="shared" si="17"/>
        <v/>
      </c>
      <c r="J309" t="str">
        <f t="shared" si="18"/>
        <v/>
      </c>
      <c r="K309">
        <f t="shared" si="19"/>
        <v>0</v>
      </c>
    </row>
    <row r="310" spans="1:11" s="11" customFormat="1">
      <c r="A310">
        <v>2025</v>
      </c>
      <c r="B310">
        <v>6065</v>
      </c>
      <c r="C310" t="s">
        <v>331</v>
      </c>
      <c r="D310" t="s">
        <v>322</v>
      </c>
      <c r="E310">
        <v>16260</v>
      </c>
      <c r="F310">
        <v>17.734000000000002</v>
      </c>
      <c r="G310">
        <v>200.5</v>
      </c>
      <c r="H310">
        <f t="shared" si="16"/>
        <v>578151.45420000004</v>
      </c>
      <c r="I310">
        <f t="shared" si="17"/>
        <v>16260</v>
      </c>
      <c r="J310">
        <f t="shared" si="18"/>
        <v>288354.84000000003</v>
      </c>
      <c r="K310">
        <f t="shared" si="19"/>
        <v>0</v>
      </c>
    </row>
    <row r="311" spans="1:11" s="11" customFormat="1">
      <c r="A311">
        <v>2025</v>
      </c>
      <c r="B311">
        <v>6065</v>
      </c>
      <c r="C311" t="s">
        <v>331</v>
      </c>
      <c r="D311" t="s">
        <v>322</v>
      </c>
      <c r="E311">
        <v>111991</v>
      </c>
      <c r="F311">
        <v>16.843</v>
      </c>
      <c r="G311">
        <v>192</v>
      </c>
      <c r="H311">
        <f t="shared" si="16"/>
        <v>3621627.6729600001</v>
      </c>
      <c r="I311">
        <f t="shared" si="17"/>
        <v>111991</v>
      </c>
      <c r="J311">
        <f t="shared" si="18"/>
        <v>1886264.4129999999</v>
      </c>
      <c r="K311">
        <f t="shared" si="19"/>
        <v>0</v>
      </c>
    </row>
    <row r="312" spans="1:11" s="11" customFormat="1">
      <c r="A312">
        <v>2025</v>
      </c>
      <c r="B312">
        <v>6065</v>
      </c>
      <c r="C312" t="s">
        <v>331</v>
      </c>
      <c r="D312" t="s">
        <v>322</v>
      </c>
      <c r="E312">
        <v>142857</v>
      </c>
      <c r="F312">
        <v>16.695</v>
      </c>
      <c r="G312">
        <v>191.6</v>
      </c>
      <c r="H312">
        <f t="shared" si="16"/>
        <v>4569655.4303399995</v>
      </c>
      <c r="I312">
        <f t="shared" si="17"/>
        <v>142857</v>
      </c>
      <c r="J312">
        <f t="shared" si="18"/>
        <v>2384997.6150000002</v>
      </c>
      <c r="K312">
        <f t="shared" si="19"/>
        <v>0</v>
      </c>
    </row>
    <row r="313" spans="1:11" s="11" customFormat="1">
      <c r="A313">
        <v>2025</v>
      </c>
      <c r="B313">
        <v>6068</v>
      </c>
      <c r="C313" t="s">
        <v>331</v>
      </c>
      <c r="D313" t="s">
        <v>322</v>
      </c>
      <c r="E313">
        <v>43610</v>
      </c>
      <c r="F313">
        <v>17.824999999999999</v>
      </c>
      <c r="G313">
        <v>159.4</v>
      </c>
      <c r="H313">
        <f t="shared" si="16"/>
        <v>1239093.1105000002</v>
      </c>
      <c r="I313">
        <f t="shared" si="17"/>
        <v>43610</v>
      </c>
      <c r="J313">
        <f t="shared" si="18"/>
        <v>777348.25</v>
      </c>
      <c r="K313">
        <f t="shared" si="19"/>
        <v>0</v>
      </c>
    </row>
    <row r="314" spans="1:11" s="11" customFormat="1">
      <c r="A314">
        <v>2025</v>
      </c>
      <c r="B314">
        <v>6068</v>
      </c>
      <c r="C314" t="s">
        <v>331</v>
      </c>
      <c r="D314" t="s">
        <v>322</v>
      </c>
      <c r="E314">
        <v>101109</v>
      </c>
      <c r="F314">
        <v>17.777000000000001</v>
      </c>
      <c r="G314">
        <v>150.19999999999999</v>
      </c>
      <c r="H314">
        <f t="shared" si="16"/>
        <v>2699716.868886</v>
      </c>
      <c r="I314">
        <f t="shared" si="17"/>
        <v>101109</v>
      </c>
      <c r="J314">
        <f t="shared" si="18"/>
        <v>1797414.6930000002</v>
      </c>
      <c r="K314">
        <f t="shared" si="19"/>
        <v>0</v>
      </c>
    </row>
    <row r="315" spans="1:11" s="11" customFormat="1">
      <c r="A315">
        <v>2025</v>
      </c>
      <c r="B315">
        <v>6068</v>
      </c>
      <c r="C315" t="s">
        <v>331</v>
      </c>
      <c r="D315" t="s">
        <v>322</v>
      </c>
      <c r="E315">
        <v>101801</v>
      </c>
      <c r="F315">
        <v>16.898</v>
      </c>
      <c r="G315">
        <v>156.9</v>
      </c>
      <c r="H315">
        <f t="shared" si="16"/>
        <v>2699046.0445619998</v>
      </c>
      <c r="I315">
        <f t="shared" si="17"/>
        <v>101801</v>
      </c>
      <c r="J315">
        <f t="shared" si="18"/>
        <v>1720233.298</v>
      </c>
      <c r="K315">
        <f t="shared" si="19"/>
        <v>0</v>
      </c>
    </row>
    <row r="316" spans="1:11" s="11" customFormat="1">
      <c r="A316">
        <v>2025</v>
      </c>
      <c r="B316">
        <v>6068</v>
      </c>
      <c r="C316" t="s">
        <v>331</v>
      </c>
      <c r="D316" t="s">
        <v>322</v>
      </c>
      <c r="E316">
        <v>134011</v>
      </c>
      <c r="F316">
        <v>17.59</v>
      </c>
      <c r="G316">
        <v>161.69999999999999</v>
      </c>
      <c r="H316">
        <f t="shared" si="16"/>
        <v>3811678.8933299999</v>
      </c>
      <c r="I316">
        <f t="shared" si="17"/>
        <v>134011</v>
      </c>
      <c r="J316">
        <f t="shared" si="18"/>
        <v>2357253.4899999998</v>
      </c>
      <c r="K316">
        <f t="shared" si="19"/>
        <v>0</v>
      </c>
    </row>
    <row r="317" spans="1:11" s="11" customFormat="1">
      <c r="A317">
        <v>2025</v>
      </c>
      <c r="B317">
        <v>6071</v>
      </c>
      <c r="C317" t="s">
        <v>321</v>
      </c>
      <c r="D317" t="s">
        <v>322</v>
      </c>
      <c r="E317">
        <v>16533</v>
      </c>
      <c r="F317">
        <v>22.887</v>
      </c>
      <c r="G317">
        <v>207.5</v>
      </c>
      <c r="H317">
        <f t="shared" si="16"/>
        <v>785160.84982500004</v>
      </c>
      <c r="I317">
        <f t="shared" si="17"/>
        <v>16533</v>
      </c>
      <c r="J317">
        <f t="shared" si="18"/>
        <v>378390.77100000001</v>
      </c>
      <c r="K317">
        <f t="shared" si="19"/>
        <v>0</v>
      </c>
    </row>
    <row r="318" spans="1:11" s="11" customFormat="1">
      <c r="A318">
        <v>2025</v>
      </c>
      <c r="B318">
        <v>6071</v>
      </c>
      <c r="C318" t="s">
        <v>321</v>
      </c>
      <c r="D318" t="s">
        <v>322</v>
      </c>
      <c r="E318">
        <v>22047</v>
      </c>
      <c r="F318">
        <v>22.283000000000001</v>
      </c>
      <c r="G318">
        <v>211.5</v>
      </c>
      <c r="H318">
        <f t="shared" si="16"/>
        <v>1039043.0316150002</v>
      </c>
      <c r="I318">
        <f t="shared" si="17"/>
        <v>22047</v>
      </c>
      <c r="J318">
        <f t="shared" si="18"/>
        <v>491273.30100000004</v>
      </c>
      <c r="K318">
        <f t="shared" si="19"/>
        <v>0</v>
      </c>
    </row>
    <row r="319" spans="1:11" s="11" customFormat="1">
      <c r="A319">
        <v>2025</v>
      </c>
      <c r="B319">
        <v>6071</v>
      </c>
      <c r="C319" t="s">
        <v>331</v>
      </c>
      <c r="D319" t="s">
        <v>322</v>
      </c>
      <c r="E319">
        <v>15416</v>
      </c>
      <c r="F319">
        <v>18.047999999999998</v>
      </c>
      <c r="G319">
        <v>255.9</v>
      </c>
      <c r="H319">
        <f t="shared" si="16"/>
        <v>711985.37011200003</v>
      </c>
      <c r="I319">
        <f t="shared" si="17"/>
        <v>15416</v>
      </c>
      <c r="J319">
        <f t="shared" si="18"/>
        <v>278227.96799999999</v>
      </c>
      <c r="K319">
        <f t="shared" si="19"/>
        <v>0</v>
      </c>
    </row>
    <row r="320" spans="1:11" s="11" customFormat="1">
      <c r="A320">
        <v>2025</v>
      </c>
      <c r="B320">
        <v>6071</v>
      </c>
      <c r="C320" t="s">
        <v>321</v>
      </c>
      <c r="D320" t="s">
        <v>322</v>
      </c>
      <c r="E320">
        <v>30779</v>
      </c>
      <c r="F320">
        <v>23.021000000000001</v>
      </c>
      <c r="G320">
        <v>172.6</v>
      </c>
      <c r="H320">
        <f t="shared" si="16"/>
        <v>1222980.357634</v>
      </c>
      <c r="I320">
        <f t="shared" si="17"/>
        <v>30779</v>
      </c>
      <c r="J320">
        <f t="shared" si="18"/>
        <v>708563.35900000005</v>
      </c>
      <c r="K320">
        <f t="shared" si="19"/>
        <v>0</v>
      </c>
    </row>
    <row r="321" spans="1:11" s="11" customFormat="1">
      <c r="A321">
        <v>2025</v>
      </c>
      <c r="B321">
        <v>6071</v>
      </c>
      <c r="C321" t="s">
        <v>321</v>
      </c>
      <c r="D321" t="s">
        <v>322</v>
      </c>
      <c r="E321">
        <v>28391</v>
      </c>
      <c r="F321">
        <v>22.695</v>
      </c>
      <c r="G321">
        <v>239</v>
      </c>
      <c r="H321">
        <f t="shared" si="16"/>
        <v>1539957.6505500001</v>
      </c>
      <c r="I321">
        <f t="shared" si="17"/>
        <v>28391</v>
      </c>
      <c r="J321">
        <f t="shared" si="18"/>
        <v>644333.745</v>
      </c>
      <c r="K321">
        <f t="shared" si="19"/>
        <v>0</v>
      </c>
    </row>
    <row r="322" spans="1:11" s="11" customFormat="1">
      <c r="A322">
        <v>2025</v>
      </c>
      <c r="B322">
        <v>6071</v>
      </c>
      <c r="C322" t="s">
        <v>321</v>
      </c>
      <c r="D322" t="s">
        <v>322</v>
      </c>
      <c r="E322">
        <v>79811</v>
      </c>
      <c r="F322">
        <v>22.827999999999999</v>
      </c>
      <c r="G322">
        <v>233</v>
      </c>
      <c r="H322">
        <f t="shared" si="16"/>
        <v>4245086.4336399995</v>
      </c>
      <c r="I322">
        <f t="shared" si="17"/>
        <v>79811</v>
      </c>
      <c r="J322">
        <f t="shared" si="18"/>
        <v>1821925.5079999999</v>
      </c>
      <c r="K322">
        <f t="shared" si="19"/>
        <v>0</v>
      </c>
    </row>
    <row r="323" spans="1:11" s="11" customFormat="1">
      <c r="A323">
        <v>2025</v>
      </c>
      <c r="B323">
        <v>6076</v>
      </c>
      <c r="C323" t="s">
        <v>331</v>
      </c>
      <c r="D323" t="s">
        <v>322</v>
      </c>
      <c r="E323">
        <v>566315</v>
      </c>
      <c r="F323">
        <v>17.13</v>
      </c>
      <c r="G323" t="s">
        <v>332</v>
      </c>
      <c r="H323" t="str">
        <f t="shared" si="16"/>
        <v/>
      </c>
      <c r="I323" t="str">
        <f t="shared" si="17"/>
        <v/>
      </c>
      <c r="J323" t="str">
        <f t="shared" si="18"/>
        <v/>
      </c>
      <c r="K323">
        <f t="shared" si="19"/>
        <v>0</v>
      </c>
    </row>
    <row r="324" spans="1:11" s="11" customFormat="1">
      <c r="A324">
        <v>2025</v>
      </c>
      <c r="B324">
        <v>6077</v>
      </c>
      <c r="C324" t="s">
        <v>331</v>
      </c>
      <c r="D324" t="s">
        <v>322</v>
      </c>
      <c r="E324">
        <v>33649</v>
      </c>
      <c r="F324">
        <v>17.922000000000001</v>
      </c>
      <c r="G324">
        <v>123.3</v>
      </c>
      <c r="H324">
        <f t="shared" si="16"/>
        <v>743569.74707399996</v>
      </c>
      <c r="I324">
        <f t="shared" si="17"/>
        <v>33649</v>
      </c>
      <c r="J324">
        <f t="shared" si="18"/>
        <v>603057.37800000003</v>
      </c>
      <c r="K324">
        <f t="shared" si="19"/>
        <v>0</v>
      </c>
    </row>
    <row r="325" spans="1:11" s="11" customFormat="1">
      <c r="A325">
        <v>2025</v>
      </c>
      <c r="B325">
        <v>6077</v>
      </c>
      <c r="C325" t="s">
        <v>331</v>
      </c>
      <c r="D325" t="s">
        <v>322</v>
      </c>
      <c r="E325">
        <v>84554</v>
      </c>
      <c r="F325">
        <v>16.815000000000001</v>
      </c>
      <c r="G325">
        <v>108.3</v>
      </c>
      <c r="H325">
        <f t="shared" ref="H325:H388" si="20">IF(I325="","",G325/100*F325*E325)</f>
        <v>1539782.87733</v>
      </c>
      <c r="I325">
        <f t="shared" ref="I325:I388" si="21">IF(OR(G325=".",F325=".",E325="."),"",E325)</f>
        <v>84554</v>
      </c>
      <c r="J325">
        <f t="shared" ref="J325:J388" si="22">IF(I325="","",F325*I325)</f>
        <v>1421775.51</v>
      </c>
      <c r="K325">
        <f t="shared" ref="K325:K388" si="23">IF(C325="LIG",1,0)</f>
        <v>0</v>
      </c>
    </row>
    <row r="326" spans="1:11" s="11" customFormat="1">
      <c r="A326">
        <v>2025</v>
      </c>
      <c r="B326">
        <v>6077</v>
      </c>
      <c r="C326" t="s">
        <v>331</v>
      </c>
      <c r="D326" t="s">
        <v>322</v>
      </c>
      <c r="E326">
        <v>34434</v>
      </c>
      <c r="F326">
        <v>17.956</v>
      </c>
      <c r="G326">
        <v>130.80000000000001</v>
      </c>
      <c r="H326">
        <f t="shared" si="20"/>
        <v>808732.35043200001</v>
      </c>
      <c r="I326">
        <f t="shared" si="21"/>
        <v>34434</v>
      </c>
      <c r="J326">
        <f t="shared" si="22"/>
        <v>618296.90399999998</v>
      </c>
      <c r="K326">
        <f t="shared" si="23"/>
        <v>0</v>
      </c>
    </row>
    <row r="327" spans="1:11" s="11" customFormat="1">
      <c r="A327">
        <v>2025</v>
      </c>
      <c r="B327">
        <v>6077</v>
      </c>
      <c r="C327" t="s">
        <v>331</v>
      </c>
      <c r="D327" t="s">
        <v>322</v>
      </c>
      <c r="E327">
        <v>117393</v>
      </c>
      <c r="F327">
        <v>16.762</v>
      </c>
      <c r="G327">
        <v>120.9</v>
      </c>
      <c r="H327">
        <f t="shared" si="20"/>
        <v>2378999.4323940002</v>
      </c>
      <c r="I327">
        <f t="shared" si="21"/>
        <v>117393</v>
      </c>
      <c r="J327">
        <f t="shared" si="22"/>
        <v>1967741.466</v>
      </c>
      <c r="K327">
        <f t="shared" si="23"/>
        <v>0</v>
      </c>
    </row>
    <row r="328" spans="1:11" s="11" customFormat="1">
      <c r="A328">
        <v>2025</v>
      </c>
      <c r="B328">
        <v>6077</v>
      </c>
      <c r="C328" t="s">
        <v>331</v>
      </c>
      <c r="D328" t="s">
        <v>322</v>
      </c>
      <c r="E328">
        <v>80849</v>
      </c>
      <c r="F328">
        <v>17.193000000000001</v>
      </c>
      <c r="G328">
        <v>106</v>
      </c>
      <c r="H328">
        <f t="shared" si="20"/>
        <v>1473439.0684200001</v>
      </c>
      <c r="I328">
        <f t="shared" si="21"/>
        <v>80849</v>
      </c>
      <c r="J328">
        <f t="shared" si="22"/>
        <v>1390036.8570000001</v>
      </c>
      <c r="K328">
        <f t="shared" si="23"/>
        <v>0</v>
      </c>
    </row>
    <row r="329" spans="1:11" s="11" customFormat="1">
      <c r="A329">
        <v>2025</v>
      </c>
      <c r="B329">
        <v>6085</v>
      </c>
      <c r="C329" t="s">
        <v>321</v>
      </c>
      <c r="D329" t="s">
        <v>322</v>
      </c>
      <c r="E329">
        <v>139432</v>
      </c>
      <c r="F329">
        <v>21.91</v>
      </c>
      <c r="G329">
        <v>478.8</v>
      </c>
      <c r="H329">
        <f t="shared" si="20"/>
        <v>14627125.114560002</v>
      </c>
      <c r="I329">
        <f t="shared" si="21"/>
        <v>139432</v>
      </c>
      <c r="J329">
        <f t="shared" si="22"/>
        <v>3054955.12</v>
      </c>
      <c r="K329">
        <f t="shared" si="23"/>
        <v>0</v>
      </c>
    </row>
    <row r="330" spans="1:11" s="11" customFormat="1">
      <c r="A330">
        <v>2025</v>
      </c>
      <c r="B330">
        <v>6090</v>
      </c>
      <c r="C330" t="s">
        <v>331</v>
      </c>
      <c r="D330" t="s">
        <v>322</v>
      </c>
      <c r="E330">
        <v>682</v>
      </c>
      <c r="F330">
        <v>17.722999999999999</v>
      </c>
      <c r="G330">
        <v>244.6</v>
      </c>
      <c r="H330">
        <f t="shared" si="20"/>
        <v>29565.012355999996</v>
      </c>
      <c r="I330">
        <f t="shared" si="21"/>
        <v>682</v>
      </c>
      <c r="J330">
        <f t="shared" si="22"/>
        <v>12087.085999999999</v>
      </c>
      <c r="K330">
        <f t="shared" si="23"/>
        <v>0</v>
      </c>
    </row>
    <row r="331" spans="1:11" s="11" customFormat="1">
      <c r="A331">
        <v>2025</v>
      </c>
      <c r="B331">
        <v>6090</v>
      </c>
      <c r="C331" t="s">
        <v>331</v>
      </c>
      <c r="D331" t="s">
        <v>322</v>
      </c>
      <c r="E331">
        <v>94402</v>
      </c>
      <c r="F331">
        <v>18.013999999999999</v>
      </c>
      <c r="G331">
        <v>243.2</v>
      </c>
      <c r="H331">
        <f t="shared" si="20"/>
        <v>4135756.1512959995</v>
      </c>
      <c r="I331">
        <f t="shared" si="21"/>
        <v>94402</v>
      </c>
      <c r="J331">
        <f t="shared" si="22"/>
        <v>1700557.628</v>
      </c>
      <c r="K331">
        <f t="shared" si="23"/>
        <v>0</v>
      </c>
    </row>
    <row r="332" spans="1:11" s="11" customFormat="1">
      <c r="A332">
        <v>2025</v>
      </c>
      <c r="B332">
        <v>6090</v>
      </c>
      <c r="C332" t="s">
        <v>331</v>
      </c>
      <c r="D332" t="s">
        <v>322</v>
      </c>
      <c r="E332">
        <v>56141</v>
      </c>
      <c r="F332">
        <v>17.716999999999999</v>
      </c>
      <c r="G332">
        <v>251.1</v>
      </c>
      <c r="H332">
        <f t="shared" si="20"/>
        <v>2497566.3935670001</v>
      </c>
      <c r="I332">
        <f t="shared" si="21"/>
        <v>56141</v>
      </c>
      <c r="J332">
        <f t="shared" si="22"/>
        <v>994650.09699999995</v>
      </c>
      <c r="K332">
        <f t="shared" si="23"/>
        <v>0</v>
      </c>
    </row>
    <row r="333" spans="1:11" s="11" customFormat="1">
      <c r="A333">
        <v>2025</v>
      </c>
      <c r="B333">
        <v>6090</v>
      </c>
      <c r="C333" t="s">
        <v>331</v>
      </c>
      <c r="D333" t="s">
        <v>322</v>
      </c>
      <c r="E333">
        <v>39177</v>
      </c>
      <c r="F333">
        <v>17.913</v>
      </c>
      <c r="G333">
        <v>247.8</v>
      </c>
      <c r="H333">
        <f t="shared" si="20"/>
        <v>1739004.8952780003</v>
      </c>
      <c r="I333">
        <f t="shared" si="21"/>
        <v>39177</v>
      </c>
      <c r="J333">
        <f t="shared" si="22"/>
        <v>701777.60100000002</v>
      </c>
      <c r="K333">
        <f t="shared" si="23"/>
        <v>0</v>
      </c>
    </row>
    <row r="334" spans="1:11" s="11" customFormat="1">
      <c r="A334">
        <v>2025</v>
      </c>
      <c r="B334">
        <v>6090</v>
      </c>
      <c r="C334" t="s">
        <v>331</v>
      </c>
      <c r="D334" t="s">
        <v>322</v>
      </c>
      <c r="E334">
        <v>53122</v>
      </c>
      <c r="F334">
        <v>17.622</v>
      </c>
      <c r="G334">
        <v>252</v>
      </c>
      <c r="H334">
        <f t="shared" si="20"/>
        <v>2359012.0276800003</v>
      </c>
      <c r="I334">
        <f t="shared" si="21"/>
        <v>53122</v>
      </c>
      <c r="J334">
        <f t="shared" si="22"/>
        <v>936115.88399999996</v>
      </c>
      <c r="K334">
        <f t="shared" si="23"/>
        <v>0</v>
      </c>
    </row>
    <row r="335" spans="1:11" s="11" customFormat="1">
      <c r="A335">
        <v>2025</v>
      </c>
      <c r="B335">
        <v>6090</v>
      </c>
      <c r="C335" t="s">
        <v>331</v>
      </c>
      <c r="D335" t="s">
        <v>322</v>
      </c>
      <c r="E335">
        <v>42480</v>
      </c>
      <c r="F335">
        <v>17.971</v>
      </c>
      <c r="G335">
        <v>241</v>
      </c>
      <c r="H335">
        <f t="shared" si="20"/>
        <v>1839813.4728000001</v>
      </c>
      <c r="I335">
        <f t="shared" si="21"/>
        <v>42480</v>
      </c>
      <c r="J335">
        <f t="shared" si="22"/>
        <v>763408.08</v>
      </c>
      <c r="K335">
        <f t="shared" si="23"/>
        <v>0</v>
      </c>
    </row>
    <row r="336" spans="1:11" s="11" customFormat="1">
      <c r="A336">
        <v>2025</v>
      </c>
      <c r="B336">
        <v>6095</v>
      </c>
      <c r="C336" t="s">
        <v>331</v>
      </c>
      <c r="D336" t="s">
        <v>322</v>
      </c>
      <c r="E336">
        <v>45195</v>
      </c>
      <c r="F336">
        <v>17.454000000000001</v>
      </c>
      <c r="G336">
        <v>226.5</v>
      </c>
      <c r="H336">
        <f t="shared" si="20"/>
        <v>1786707.94545</v>
      </c>
      <c r="I336">
        <f t="shared" si="21"/>
        <v>45195</v>
      </c>
      <c r="J336">
        <f t="shared" si="22"/>
        <v>788833.53</v>
      </c>
      <c r="K336">
        <f t="shared" si="23"/>
        <v>0</v>
      </c>
    </row>
    <row r="337" spans="1:11" s="11" customFormat="1">
      <c r="A337">
        <v>2025</v>
      </c>
      <c r="B337">
        <v>6095</v>
      </c>
      <c r="C337" t="s">
        <v>331</v>
      </c>
      <c r="D337" t="s">
        <v>322</v>
      </c>
      <c r="E337">
        <v>46561</v>
      </c>
      <c r="F337">
        <v>17.835999999999999</v>
      </c>
      <c r="G337">
        <v>221.7</v>
      </c>
      <c r="H337">
        <f t="shared" si="20"/>
        <v>1841134.245132</v>
      </c>
      <c r="I337">
        <f t="shared" si="21"/>
        <v>46561</v>
      </c>
      <c r="J337">
        <f t="shared" si="22"/>
        <v>830461.99599999993</v>
      </c>
      <c r="K337">
        <f t="shared" si="23"/>
        <v>0</v>
      </c>
    </row>
    <row r="338" spans="1:11" s="11" customFormat="1">
      <c r="A338">
        <v>2025</v>
      </c>
      <c r="B338">
        <v>6096</v>
      </c>
      <c r="C338" t="s">
        <v>331</v>
      </c>
      <c r="D338" t="s">
        <v>322</v>
      </c>
      <c r="E338">
        <v>64420</v>
      </c>
      <c r="F338">
        <v>17.46</v>
      </c>
      <c r="G338">
        <v>140.9</v>
      </c>
      <c r="H338">
        <f t="shared" si="20"/>
        <v>1584805.4388000001</v>
      </c>
      <c r="I338">
        <f t="shared" si="21"/>
        <v>64420</v>
      </c>
      <c r="J338">
        <f t="shared" si="22"/>
        <v>1124773.2</v>
      </c>
      <c r="K338">
        <f t="shared" si="23"/>
        <v>0</v>
      </c>
    </row>
    <row r="339" spans="1:11" s="11" customFormat="1">
      <c r="A339">
        <v>2025</v>
      </c>
      <c r="B339">
        <v>6096</v>
      </c>
      <c r="C339" t="s">
        <v>331</v>
      </c>
      <c r="D339" t="s">
        <v>322</v>
      </c>
      <c r="E339">
        <v>98997</v>
      </c>
      <c r="F339">
        <v>17.96</v>
      </c>
      <c r="G339">
        <v>133.5</v>
      </c>
      <c r="H339">
        <f t="shared" si="20"/>
        <v>2373611.4702000003</v>
      </c>
      <c r="I339">
        <f t="shared" si="21"/>
        <v>98997</v>
      </c>
      <c r="J339">
        <f t="shared" si="22"/>
        <v>1777986.12</v>
      </c>
      <c r="K339">
        <f t="shared" si="23"/>
        <v>0</v>
      </c>
    </row>
    <row r="340" spans="1:11" s="11" customFormat="1">
      <c r="A340">
        <v>2025</v>
      </c>
      <c r="B340">
        <v>6096</v>
      </c>
      <c r="C340" t="s">
        <v>331</v>
      </c>
      <c r="D340" t="s">
        <v>322</v>
      </c>
      <c r="E340">
        <v>47194</v>
      </c>
      <c r="F340">
        <v>17.71</v>
      </c>
      <c r="G340">
        <v>134.6</v>
      </c>
      <c r="H340">
        <f t="shared" si="20"/>
        <v>1124994.5260399999</v>
      </c>
      <c r="I340">
        <f t="shared" si="21"/>
        <v>47194</v>
      </c>
      <c r="J340">
        <f t="shared" si="22"/>
        <v>835805.74</v>
      </c>
      <c r="K340">
        <f t="shared" si="23"/>
        <v>0</v>
      </c>
    </row>
    <row r="341" spans="1:11" s="11" customFormat="1">
      <c r="A341">
        <v>2025</v>
      </c>
      <c r="B341">
        <v>6096</v>
      </c>
      <c r="C341" t="s">
        <v>331</v>
      </c>
      <c r="D341" t="s">
        <v>322</v>
      </c>
      <c r="E341">
        <v>31647</v>
      </c>
      <c r="F341">
        <v>16.739999999999998</v>
      </c>
      <c r="G341">
        <v>127.9</v>
      </c>
      <c r="H341">
        <f t="shared" si="20"/>
        <v>677576.82762</v>
      </c>
      <c r="I341">
        <f t="shared" si="21"/>
        <v>31647</v>
      </c>
      <c r="J341">
        <f t="shared" si="22"/>
        <v>529770.77999999991</v>
      </c>
      <c r="K341">
        <f t="shared" si="23"/>
        <v>0</v>
      </c>
    </row>
    <row r="342" spans="1:11" s="11" customFormat="1">
      <c r="A342">
        <v>2025</v>
      </c>
      <c r="B342">
        <v>6096</v>
      </c>
      <c r="C342" t="s">
        <v>331</v>
      </c>
      <c r="D342" t="s">
        <v>322</v>
      </c>
      <c r="E342">
        <v>16232</v>
      </c>
      <c r="F342">
        <v>17.510000000000002</v>
      </c>
      <c r="G342">
        <v>133.6</v>
      </c>
      <c r="H342">
        <f t="shared" si="20"/>
        <v>379721.01952000003</v>
      </c>
      <c r="I342">
        <f t="shared" si="21"/>
        <v>16232</v>
      </c>
      <c r="J342">
        <f t="shared" si="22"/>
        <v>284222.32</v>
      </c>
      <c r="K342">
        <f t="shared" si="23"/>
        <v>0</v>
      </c>
    </row>
    <row r="343" spans="1:11" s="11" customFormat="1">
      <c r="A343">
        <v>2025</v>
      </c>
      <c r="B343">
        <v>6096</v>
      </c>
      <c r="C343" t="s">
        <v>331</v>
      </c>
      <c r="D343" t="s">
        <v>322</v>
      </c>
      <c r="E343">
        <v>16060</v>
      </c>
      <c r="F343">
        <v>17.3</v>
      </c>
      <c r="G343">
        <v>126.4</v>
      </c>
      <c r="H343">
        <f t="shared" si="20"/>
        <v>351187.23200000002</v>
      </c>
      <c r="I343">
        <f t="shared" si="21"/>
        <v>16060</v>
      </c>
      <c r="J343">
        <f t="shared" si="22"/>
        <v>277838</v>
      </c>
      <c r="K343">
        <f t="shared" si="23"/>
        <v>0</v>
      </c>
    </row>
    <row r="344" spans="1:11" s="11" customFormat="1">
      <c r="A344">
        <v>2025</v>
      </c>
      <c r="B344">
        <v>6096</v>
      </c>
      <c r="C344" t="s">
        <v>331</v>
      </c>
      <c r="D344" t="s">
        <v>322</v>
      </c>
      <c r="E344">
        <v>47463</v>
      </c>
      <c r="F344">
        <v>16.75</v>
      </c>
      <c r="G344">
        <v>130.30000000000001</v>
      </c>
      <c r="H344">
        <f t="shared" si="20"/>
        <v>1035891.8407500002</v>
      </c>
      <c r="I344">
        <f t="shared" si="21"/>
        <v>47463</v>
      </c>
      <c r="J344">
        <f t="shared" si="22"/>
        <v>795005.25</v>
      </c>
      <c r="K344">
        <f t="shared" si="23"/>
        <v>0</v>
      </c>
    </row>
    <row r="345" spans="1:11" s="11" customFormat="1">
      <c r="A345">
        <v>2025</v>
      </c>
      <c r="B345">
        <v>6098</v>
      </c>
      <c r="C345" t="s">
        <v>331</v>
      </c>
      <c r="D345" t="s">
        <v>322</v>
      </c>
      <c r="E345">
        <v>133145</v>
      </c>
      <c r="F345">
        <v>16.948</v>
      </c>
      <c r="G345">
        <v>241.3</v>
      </c>
      <c r="H345">
        <f t="shared" si="20"/>
        <v>5445034.5429800004</v>
      </c>
      <c r="I345">
        <f t="shared" si="21"/>
        <v>133145</v>
      </c>
      <c r="J345">
        <f t="shared" si="22"/>
        <v>2256541.46</v>
      </c>
      <c r="K345">
        <f t="shared" si="23"/>
        <v>0</v>
      </c>
    </row>
    <row r="346" spans="1:11" s="11" customFormat="1">
      <c r="A346">
        <v>2025</v>
      </c>
      <c r="B346">
        <v>6101</v>
      </c>
      <c r="C346" t="s">
        <v>331</v>
      </c>
      <c r="D346" t="s">
        <v>322</v>
      </c>
      <c r="E346">
        <v>176436</v>
      </c>
      <c r="F346">
        <v>16.143999999999998</v>
      </c>
      <c r="G346">
        <v>140.6</v>
      </c>
      <c r="H346">
        <f t="shared" si="20"/>
        <v>4004826.1943039997</v>
      </c>
      <c r="I346">
        <f t="shared" si="21"/>
        <v>176436</v>
      </c>
      <c r="J346">
        <f t="shared" si="22"/>
        <v>2848382.7839999995</v>
      </c>
      <c r="K346">
        <f t="shared" si="23"/>
        <v>0</v>
      </c>
    </row>
    <row r="347" spans="1:11" s="11" customFormat="1">
      <c r="A347">
        <v>2025</v>
      </c>
      <c r="B347">
        <v>6113</v>
      </c>
      <c r="C347" t="s">
        <v>321</v>
      </c>
      <c r="D347" t="s">
        <v>322</v>
      </c>
      <c r="E347">
        <v>58841</v>
      </c>
      <c r="F347">
        <v>23.384</v>
      </c>
      <c r="G347">
        <v>236.1</v>
      </c>
      <c r="H347">
        <f t="shared" si="20"/>
        <v>3248589.4857839998</v>
      </c>
      <c r="I347">
        <f t="shared" si="21"/>
        <v>58841</v>
      </c>
      <c r="J347">
        <f t="shared" si="22"/>
        <v>1375937.9440000001</v>
      </c>
      <c r="K347">
        <f t="shared" si="23"/>
        <v>0</v>
      </c>
    </row>
    <row r="348" spans="1:11" s="11" customFormat="1">
      <c r="A348">
        <v>2025</v>
      </c>
      <c r="B348">
        <v>6113</v>
      </c>
      <c r="C348" t="s">
        <v>321</v>
      </c>
      <c r="D348" t="s">
        <v>322</v>
      </c>
      <c r="E348">
        <v>39899</v>
      </c>
      <c r="F348">
        <v>21.8</v>
      </c>
      <c r="G348">
        <v>234.9</v>
      </c>
      <c r="H348">
        <f t="shared" si="20"/>
        <v>2043155.9718000002</v>
      </c>
      <c r="I348">
        <f t="shared" si="21"/>
        <v>39899</v>
      </c>
      <c r="J348">
        <f t="shared" si="22"/>
        <v>869798.20000000007</v>
      </c>
      <c r="K348">
        <f t="shared" si="23"/>
        <v>0</v>
      </c>
    </row>
    <row r="349" spans="1:11" s="11" customFormat="1">
      <c r="A349">
        <v>2025</v>
      </c>
      <c r="B349">
        <v>6113</v>
      </c>
      <c r="C349" t="s">
        <v>321</v>
      </c>
      <c r="D349" t="s">
        <v>322</v>
      </c>
      <c r="E349">
        <v>104488</v>
      </c>
      <c r="F349">
        <v>21.891999999999999</v>
      </c>
      <c r="G349">
        <v>277.89999999999998</v>
      </c>
      <c r="H349">
        <f t="shared" si="20"/>
        <v>6356827.1515839994</v>
      </c>
      <c r="I349">
        <f t="shared" si="21"/>
        <v>104488</v>
      </c>
      <c r="J349">
        <f t="shared" si="22"/>
        <v>2287451.2960000001</v>
      </c>
      <c r="K349">
        <f t="shared" si="23"/>
        <v>0</v>
      </c>
    </row>
    <row r="350" spans="1:11" s="11" customFormat="1">
      <c r="A350">
        <v>2025</v>
      </c>
      <c r="B350">
        <v>6113</v>
      </c>
      <c r="C350" t="s">
        <v>321</v>
      </c>
      <c r="D350" t="s">
        <v>322</v>
      </c>
      <c r="E350">
        <v>56952</v>
      </c>
      <c r="F350">
        <v>23.558</v>
      </c>
      <c r="G350">
        <v>258.5</v>
      </c>
      <c r="H350">
        <f t="shared" si="20"/>
        <v>3468230.4333600001</v>
      </c>
      <c r="I350">
        <f t="shared" si="21"/>
        <v>56952</v>
      </c>
      <c r="J350">
        <f t="shared" si="22"/>
        <v>1341675.216</v>
      </c>
      <c r="K350">
        <f t="shared" si="23"/>
        <v>0</v>
      </c>
    </row>
    <row r="351" spans="1:11" s="11" customFormat="1">
      <c r="A351">
        <v>2025</v>
      </c>
      <c r="B351">
        <v>6113</v>
      </c>
      <c r="C351" t="s">
        <v>321</v>
      </c>
      <c r="D351" t="s">
        <v>322</v>
      </c>
      <c r="E351">
        <v>27684</v>
      </c>
      <c r="F351">
        <v>21.617999999999999</v>
      </c>
      <c r="G351">
        <v>268.2</v>
      </c>
      <c r="H351">
        <f t="shared" si="20"/>
        <v>1605103.8135839999</v>
      </c>
      <c r="I351">
        <f t="shared" si="21"/>
        <v>27684</v>
      </c>
      <c r="J351">
        <f t="shared" si="22"/>
        <v>598472.71199999994</v>
      </c>
      <c r="K351">
        <f t="shared" si="23"/>
        <v>0</v>
      </c>
    </row>
    <row r="352" spans="1:11" s="11" customFormat="1">
      <c r="A352">
        <v>2025</v>
      </c>
      <c r="B352">
        <v>6138</v>
      </c>
      <c r="C352" t="s">
        <v>331</v>
      </c>
      <c r="D352" t="s">
        <v>322</v>
      </c>
      <c r="E352">
        <v>30529</v>
      </c>
      <c r="F352">
        <v>17.23</v>
      </c>
      <c r="G352">
        <v>155.9</v>
      </c>
      <c r="H352">
        <f t="shared" si="20"/>
        <v>820056.87053000007</v>
      </c>
      <c r="I352">
        <f t="shared" si="21"/>
        <v>30529</v>
      </c>
      <c r="J352">
        <f t="shared" si="22"/>
        <v>526014.67000000004</v>
      </c>
      <c r="K352">
        <f t="shared" si="23"/>
        <v>0</v>
      </c>
    </row>
    <row r="353" spans="1:11" s="11" customFormat="1">
      <c r="A353">
        <v>2025</v>
      </c>
      <c r="B353">
        <v>6138</v>
      </c>
      <c r="C353" t="s">
        <v>331</v>
      </c>
      <c r="D353" t="s">
        <v>322</v>
      </c>
      <c r="E353">
        <v>45704</v>
      </c>
      <c r="F353">
        <v>17.64</v>
      </c>
      <c r="G353">
        <v>114.8</v>
      </c>
      <c r="H353">
        <f t="shared" si="20"/>
        <v>925538.90687999991</v>
      </c>
      <c r="I353">
        <f t="shared" si="21"/>
        <v>45704</v>
      </c>
      <c r="J353">
        <f t="shared" si="22"/>
        <v>806218.56</v>
      </c>
      <c r="K353">
        <f t="shared" si="23"/>
        <v>0</v>
      </c>
    </row>
    <row r="354" spans="1:11" s="11" customFormat="1">
      <c r="A354">
        <v>2025</v>
      </c>
      <c r="B354">
        <v>6138</v>
      </c>
      <c r="C354" t="s">
        <v>331</v>
      </c>
      <c r="D354" t="s">
        <v>322</v>
      </c>
      <c r="E354">
        <v>15368</v>
      </c>
      <c r="F354">
        <v>17.579999999999998</v>
      </c>
      <c r="G354">
        <v>172.1</v>
      </c>
      <c r="H354">
        <f t="shared" si="20"/>
        <v>464961.60623999994</v>
      </c>
      <c r="I354">
        <f t="shared" si="21"/>
        <v>15368</v>
      </c>
      <c r="J354">
        <f t="shared" si="22"/>
        <v>270169.44</v>
      </c>
      <c r="K354">
        <f t="shared" si="23"/>
        <v>0</v>
      </c>
    </row>
    <row r="355" spans="1:11" s="11" customFormat="1">
      <c r="A355">
        <v>2025</v>
      </c>
      <c r="B355">
        <v>6138</v>
      </c>
      <c r="C355" t="s">
        <v>331</v>
      </c>
      <c r="D355" t="s">
        <v>322</v>
      </c>
      <c r="E355">
        <v>30820</v>
      </c>
      <c r="F355">
        <v>18.03</v>
      </c>
      <c r="G355">
        <v>182.8</v>
      </c>
      <c r="H355">
        <f t="shared" si="20"/>
        <v>1015791.4488</v>
      </c>
      <c r="I355">
        <f t="shared" si="21"/>
        <v>30820</v>
      </c>
      <c r="J355">
        <f t="shared" si="22"/>
        <v>555684.60000000009</v>
      </c>
      <c r="K355">
        <f t="shared" si="23"/>
        <v>0</v>
      </c>
    </row>
    <row r="356" spans="1:11" s="11" customFormat="1">
      <c r="A356">
        <v>2025</v>
      </c>
      <c r="B356">
        <v>6139</v>
      </c>
      <c r="C356" t="s">
        <v>331</v>
      </c>
      <c r="D356" t="s">
        <v>322</v>
      </c>
      <c r="E356">
        <v>61464</v>
      </c>
      <c r="F356">
        <v>17.57</v>
      </c>
      <c r="G356">
        <v>223.5</v>
      </c>
      <c r="H356">
        <f t="shared" si="20"/>
        <v>2413626.7427999997</v>
      </c>
      <c r="I356">
        <f t="shared" si="21"/>
        <v>61464</v>
      </c>
      <c r="J356">
        <f t="shared" si="22"/>
        <v>1079922.48</v>
      </c>
      <c r="K356">
        <f t="shared" si="23"/>
        <v>0</v>
      </c>
    </row>
    <row r="357" spans="1:11" s="11" customFormat="1">
      <c r="A357">
        <v>2025</v>
      </c>
      <c r="B357">
        <v>6139</v>
      </c>
      <c r="C357" t="s">
        <v>331</v>
      </c>
      <c r="D357" t="s">
        <v>322</v>
      </c>
      <c r="E357">
        <v>15253</v>
      </c>
      <c r="F357">
        <v>17.84</v>
      </c>
      <c r="G357">
        <v>79.400000000000006</v>
      </c>
      <c r="H357">
        <f t="shared" si="20"/>
        <v>216058.13488</v>
      </c>
      <c r="I357">
        <f t="shared" si="21"/>
        <v>15253</v>
      </c>
      <c r="J357">
        <f t="shared" si="22"/>
        <v>272113.52</v>
      </c>
      <c r="K357">
        <f t="shared" si="23"/>
        <v>0</v>
      </c>
    </row>
    <row r="358" spans="1:11" s="11" customFormat="1">
      <c r="A358">
        <v>2025</v>
      </c>
      <c r="B358">
        <v>6139</v>
      </c>
      <c r="C358" t="s">
        <v>331</v>
      </c>
      <c r="D358" t="s">
        <v>322</v>
      </c>
      <c r="E358">
        <v>90965</v>
      </c>
      <c r="F358">
        <v>17.22</v>
      </c>
      <c r="G358">
        <v>180.5</v>
      </c>
      <c r="H358">
        <f t="shared" si="20"/>
        <v>2827383.2264999999</v>
      </c>
      <c r="I358">
        <f t="shared" si="21"/>
        <v>90965</v>
      </c>
      <c r="J358">
        <f t="shared" si="22"/>
        <v>1566417.2999999998</v>
      </c>
      <c r="K358">
        <f t="shared" si="23"/>
        <v>0</v>
      </c>
    </row>
    <row r="359" spans="1:11" s="11" customFormat="1">
      <c r="A359">
        <v>2025</v>
      </c>
      <c r="B359">
        <v>6139</v>
      </c>
      <c r="C359" t="s">
        <v>331</v>
      </c>
      <c r="D359" t="s">
        <v>322</v>
      </c>
      <c r="E359">
        <v>60769</v>
      </c>
      <c r="F359">
        <v>17.61</v>
      </c>
      <c r="G359">
        <v>182.4</v>
      </c>
      <c r="H359">
        <f t="shared" si="20"/>
        <v>1951939.1721600001</v>
      </c>
      <c r="I359">
        <f t="shared" si="21"/>
        <v>60769</v>
      </c>
      <c r="J359">
        <f t="shared" si="22"/>
        <v>1070142.0899999999</v>
      </c>
      <c r="K359">
        <f t="shared" si="23"/>
        <v>0</v>
      </c>
    </row>
    <row r="360" spans="1:11" s="11" customFormat="1">
      <c r="A360">
        <v>2025</v>
      </c>
      <c r="B360">
        <v>6146</v>
      </c>
      <c r="C360" t="s">
        <v>331</v>
      </c>
      <c r="D360" t="s">
        <v>322</v>
      </c>
      <c r="E360">
        <v>509570</v>
      </c>
      <c r="F360">
        <v>16.579999999999998</v>
      </c>
      <c r="G360" t="s">
        <v>332</v>
      </c>
      <c r="H360" t="str">
        <f t="shared" si="20"/>
        <v/>
      </c>
      <c r="I360" t="str">
        <f t="shared" si="21"/>
        <v/>
      </c>
      <c r="J360" t="str">
        <f t="shared" si="22"/>
        <v/>
      </c>
      <c r="K360">
        <f t="shared" si="23"/>
        <v>0</v>
      </c>
    </row>
    <row r="361" spans="1:11" s="11" customFormat="1">
      <c r="A361">
        <v>2025</v>
      </c>
      <c r="B361">
        <v>6165</v>
      </c>
      <c r="C361" t="s">
        <v>321</v>
      </c>
      <c r="D361" t="s">
        <v>322</v>
      </c>
      <c r="E361">
        <v>130702</v>
      </c>
      <c r="F361">
        <v>22.405000000000001</v>
      </c>
      <c r="G361">
        <v>362.7</v>
      </c>
      <c r="H361">
        <f t="shared" si="20"/>
        <v>10621228.13037</v>
      </c>
      <c r="I361">
        <f t="shared" si="21"/>
        <v>130702</v>
      </c>
      <c r="J361">
        <f t="shared" si="22"/>
        <v>2928378.31</v>
      </c>
      <c r="K361">
        <f t="shared" si="23"/>
        <v>0</v>
      </c>
    </row>
    <row r="362" spans="1:11" s="11" customFormat="1">
      <c r="A362">
        <v>2025</v>
      </c>
      <c r="B362">
        <v>6165</v>
      </c>
      <c r="C362" t="s">
        <v>321</v>
      </c>
      <c r="D362" t="s">
        <v>322</v>
      </c>
      <c r="E362">
        <v>11617</v>
      </c>
      <c r="F362">
        <v>23.422999999999998</v>
      </c>
      <c r="G362">
        <v>325.3</v>
      </c>
      <c r="H362">
        <f t="shared" si="20"/>
        <v>885157.53572300007</v>
      </c>
      <c r="I362">
        <f t="shared" si="21"/>
        <v>11617</v>
      </c>
      <c r="J362">
        <f t="shared" si="22"/>
        <v>272104.99099999998</v>
      </c>
      <c r="K362">
        <f t="shared" si="23"/>
        <v>0</v>
      </c>
    </row>
    <row r="363" spans="1:11" s="11" customFormat="1">
      <c r="A363">
        <v>2025</v>
      </c>
      <c r="B363">
        <v>6165</v>
      </c>
      <c r="C363" t="s">
        <v>321</v>
      </c>
      <c r="D363" t="s">
        <v>322</v>
      </c>
      <c r="E363">
        <v>187280</v>
      </c>
      <c r="F363">
        <v>22.538</v>
      </c>
      <c r="G363">
        <v>346</v>
      </c>
      <c r="H363">
        <f t="shared" si="20"/>
        <v>14604371.5744</v>
      </c>
      <c r="I363">
        <f t="shared" si="21"/>
        <v>187280</v>
      </c>
      <c r="J363">
        <f t="shared" si="22"/>
        <v>4220916.6399999997</v>
      </c>
      <c r="K363">
        <f t="shared" si="23"/>
        <v>0</v>
      </c>
    </row>
    <row r="364" spans="1:11" s="11" customFormat="1">
      <c r="A364">
        <v>2025</v>
      </c>
      <c r="B364">
        <v>6166</v>
      </c>
      <c r="C364" t="s">
        <v>321</v>
      </c>
      <c r="D364" t="s">
        <v>322</v>
      </c>
      <c r="E364">
        <v>12421</v>
      </c>
      <c r="F364">
        <v>24.63</v>
      </c>
      <c r="G364">
        <v>401.6</v>
      </c>
      <c r="H364">
        <f t="shared" si="20"/>
        <v>1228611.7876800001</v>
      </c>
      <c r="I364">
        <f t="shared" si="21"/>
        <v>12421</v>
      </c>
      <c r="J364">
        <f t="shared" si="22"/>
        <v>305929.23</v>
      </c>
      <c r="K364">
        <f t="shared" si="23"/>
        <v>0</v>
      </c>
    </row>
    <row r="365" spans="1:11" s="11" customFormat="1">
      <c r="A365">
        <v>2025</v>
      </c>
      <c r="B365">
        <v>6177</v>
      </c>
      <c r="C365" t="s">
        <v>331</v>
      </c>
      <c r="D365" t="s">
        <v>322</v>
      </c>
      <c r="E365">
        <v>14978</v>
      </c>
      <c r="F365">
        <v>17.948</v>
      </c>
      <c r="G365">
        <v>295.5</v>
      </c>
      <c r="H365">
        <f t="shared" si="20"/>
        <v>794378.30052000005</v>
      </c>
      <c r="I365">
        <f t="shared" si="21"/>
        <v>14978</v>
      </c>
      <c r="J365">
        <f t="shared" si="22"/>
        <v>268825.14400000003</v>
      </c>
      <c r="K365">
        <f t="shared" si="23"/>
        <v>0</v>
      </c>
    </row>
    <row r="366" spans="1:11" s="11" customFormat="1">
      <c r="A366">
        <v>2025</v>
      </c>
      <c r="B366">
        <v>6177</v>
      </c>
      <c r="C366" t="s">
        <v>331</v>
      </c>
      <c r="D366" t="s">
        <v>322</v>
      </c>
      <c r="E366">
        <v>88133</v>
      </c>
      <c r="F366">
        <v>17.994</v>
      </c>
      <c r="G366">
        <v>255.8</v>
      </c>
      <c r="H366">
        <f t="shared" si="20"/>
        <v>4056643.1867160001</v>
      </c>
      <c r="I366">
        <f t="shared" si="21"/>
        <v>88133</v>
      </c>
      <c r="J366">
        <f t="shared" si="22"/>
        <v>1585865.202</v>
      </c>
      <c r="K366">
        <f t="shared" si="23"/>
        <v>0</v>
      </c>
    </row>
    <row r="367" spans="1:11" s="11" customFormat="1">
      <c r="A367">
        <v>2025</v>
      </c>
      <c r="B367">
        <v>6177</v>
      </c>
      <c r="C367" t="s">
        <v>331</v>
      </c>
      <c r="D367" t="s">
        <v>322</v>
      </c>
      <c r="E367">
        <v>43869</v>
      </c>
      <c r="F367">
        <v>18.513999999999999</v>
      </c>
      <c r="G367">
        <v>328.4</v>
      </c>
      <c r="H367">
        <f t="shared" si="20"/>
        <v>2667234.1471439996</v>
      </c>
      <c r="I367">
        <f t="shared" si="21"/>
        <v>43869</v>
      </c>
      <c r="J367">
        <f t="shared" si="22"/>
        <v>812190.66599999997</v>
      </c>
      <c r="K367">
        <f t="shared" si="23"/>
        <v>0</v>
      </c>
    </row>
    <row r="368" spans="1:11" s="11" customFormat="1">
      <c r="A368">
        <v>2025</v>
      </c>
      <c r="B368">
        <v>6178</v>
      </c>
      <c r="C368" t="s">
        <v>331</v>
      </c>
      <c r="D368" t="s">
        <v>322</v>
      </c>
      <c r="E368">
        <v>64505</v>
      </c>
      <c r="F368">
        <v>18</v>
      </c>
      <c r="G368" t="s">
        <v>332</v>
      </c>
      <c r="H368" t="str">
        <f t="shared" si="20"/>
        <v/>
      </c>
      <c r="I368" t="str">
        <f t="shared" si="21"/>
        <v/>
      </c>
      <c r="J368" t="str">
        <f t="shared" si="22"/>
        <v/>
      </c>
      <c r="K368">
        <f t="shared" si="23"/>
        <v>0</v>
      </c>
    </row>
    <row r="369" spans="1:11" s="11" customFormat="1">
      <c r="A369">
        <v>2025</v>
      </c>
      <c r="B369">
        <v>6178</v>
      </c>
      <c r="C369" t="s">
        <v>331</v>
      </c>
      <c r="D369" t="s">
        <v>322</v>
      </c>
      <c r="E369">
        <v>16381</v>
      </c>
      <c r="F369">
        <v>17.78</v>
      </c>
      <c r="G369" t="s">
        <v>332</v>
      </c>
      <c r="H369" t="str">
        <f t="shared" si="20"/>
        <v/>
      </c>
      <c r="I369" t="str">
        <f t="shared" si="21"/>
        <v/>
      </c>
      <c r="J369" t="str">
        <f t="shared" si="22"/>
        <v/>
      </c>
      <c r="K369">
        <f t="shared" si="23"/>
        <v>0</v>
      </c>
    </row>
    <row r="370" spans="1:11" s="11" customFormat="1">
      <c r="A370">
        <v>2025</v>
      </c>
      <c r="B370">
        <v>6178</v>
      </c>
      <c r="C370" t="s">
        <v>331</v>
      </c>
      <c r="D370" t="s">
        <v>322</v>
      </c>
      <c r="E370">
        <v>16410</v>
      </c>
      <c r="F370">
        <v>16.64</v>
      </c>
      <c r="G370" t="s">
        <v>332</v>
      </c>
      <c r="H370" t="str">
        <f t="shared" si="20"/>
        <v/>
      </c>
      <c r="I370" t="str">
        <f t="shared" si="21"/>
        <v/>
      </c>
      <c r="J370" t="str">
        <f t="shared" si="22"/>
        <v/>
      </c>
      <c r="K370">
        <f t="shared" si="23"/>
        <v>0</v>
      </c>
    </row>
    <row r="371" spans="1:11" s="11" customFormat="1">
      <c r="A371">
        <v>2025</v>
      </c>
      <c r="B371">
        <v>6178</v>
      </c>
      <c r="C371" t="s">
        <v>331</v>
      </c>
      <c r="D371" t="s">
        <v>322</v>
      </c>
      <c r="E371">
        <v>32834</v>
      </c>
      <c r="F371">
        <v>16.73</v>
      </c>
      <c r="G371" t="s">
        <v>332</v>
      </c>
      <c r="H371" t="str">
        <f t="shared" si="20"/>
        <v/>
      </c>
      <c r="I371" t="str">
        <f t="shared" si="21"/>
        <v/>
      </c>
      <c r="J371" t="str">
        <f t="shared" si="22"/>
        <v/>
      </c>
      <c r="K371">
        <f t="shared" si="23"/>
        <v>0</v>
      </c>
    </row>
    <row r="372" spans="1:11" s="11" customFormat="1">
      <c r="A372">
        <v>2025</v>
      </c>
      <c r="B372">
        <v>6179</v>
      </c>
      <c r="C372" t="s">
        <v>331</v>
      </c>
      <c r="D372" t="s">
        <v>322</v>
      </c>
      <c r="E372">
        <v>15503</v>
      </c>
      <c r="F372">
        <v>16.262</v>
      </c>
      <c r="G372">
        <v>166.8</v>
      </c>
      <c r="H372">
        <f t="shared" si="20"/>
        <v>420519.12304800004</v>
      </c>
      <c r="I372">
        <f t="shared" si="21"/>
        <v>15503</v>
      </c>
      <c r="J372">
        <f t="shared" si="22"/>
        <v>252109.78599999999</v>
      </c>
      <c r="K372">
        <f t="shared" si="23"/>
        <v>0</v>
      </c>
    </row>
    <row r="373" spans="1:11" s="11" customFormat="1">
      <c r="A373">
        <v>2025</v>
      </c>
      <c r="B373">
        <v>6179</v>
      </c>
      <c r="C373" t="s">
        <v>331</v>
      </c>
      <c r="D373" t="s">
        <v>322</v>
      </c>
      <c r="E373">
        <v>77592</v>
      </c>
      <c r="F373">
        <v>16.382999999999999</v>
      </c>
      <c r="G373">
        <v>166.8</v>
      </c>
      <c r="H373">
        <f t="shared" si="20"/>
        <v>2120344.4796480001</v>
      </c>
      <c r="I373">
        <f t="shared" si="21"/>
        <v>77592</v>
      </c>
      <c r="J373">
        <f t="shared" si="22"/>
        <v>1271189.736</v>
      </c>
      <c r="K373">
        <f t="shared" si="23"/>
        <v>0</v>
      </c>
    </row>
    <row r="374" spans="1:11" s="11" customFormat="1">
      <c r="A374">
        <v>2025</v>
      </c>
      <c r="B374">
        <v>6179</v>
      </c>
      <c r="C374" t="s">
        <v>331</v>
      </c>
      <c r="D374" t="s">
        <v>322</v>
      </c>
      <c r="E374">
        <v>139085</v>
      </c>
      <c r="F374">
        <v>16.536000000000001</v>
      </c>
      <c r="G374">
        <v>172.5</v>
      </c>
      <c r="H374">
        <f t="shared" si="20"/>
        <v>3967343.9910000004</v>
      </c>
      <c r="I374">
        <f t="shared" si="21"/>
        <v>139085</v>
      </c>
      <c r="J374">
        <f t="shared" si="22"/>
        <v>2299909.56</v>
      </c>
      <c r="K374">
        <f t="shared" si="23"/>
        <v>0</v>
      </c>
    </row>
    <row r="375" spans="1:11" s="11" customFormat="1">
      <c r="A375">
        <v>2025</v>
      </c>
      <c r="B375">
        <v>6179</v>
      </c>
      <c r="C375" t="s">
        <v>331</v>
      </c>
      <c r="D375" t="s">
        <v>322</v>
      </c>
      <c r="E375">
        <v>30585</v>
      </c>
      <c r="F375">
        <v>16.300999999999998</v>
      </c>
      <c r="G375">
        <v>162</v>
      </c>
      <c r="H375">
        <f t="shared" si="20"/>
        <v>807677.05769999989</v>
      </c>
      <c r="I375">
        <f t="shared" si="21"/>
        <v>30585</v>
      </c>
      <c r="J375">
        <f t="shared" si="22"/>
        <v>498566.08499999996</v>
      </c>
      <c r="K375">
        <f t="shared" si="23"/>
        <v>0</v>
      </c>
    </row>
    <row r="376" spans="1:11" s="11" customFormat="1">
      <c r="A376">
        <v>2025</v>
      </c>
      <c r="B376">
        <v>6179</v>
      </c>
      <c r="C376" t="s">
        <v>331</v>
      </c>
      <c r="D376" t="s">
        <v>322</v>
      </c>
      <c r="E376">
        <v>15362</v>
      </c>
      <c r="F376">
        <v>16.841999999999999</v>
      </c>
      <c r="G376">
        <v>168.8</v>
      </c>
      <c r="H376">
        <f t="shared" si="20"/>
        <v>436730.84515200002</v>
      </c>
      <c r="I376">
        <f t="shared" si="21"/>
        <v>15362</v>
      </c>
      <c r="J376">
        <f t="shared" si="22"/>
        <v>258726.80399999997</v>
      </c>
      <c r="K376">
        <f t="shared" si="23"/>
        <v>0</v>
      </c>
    </row>
    <row r="377" spans="1:11" s="11" customFormat="1">
      <c r="A377">
        <v>2025</v>
      </c>
      <c r="B377">
        <v>6179</v>
      </c>
      <c r="C377" t="s">
        <v>331</v>
      </c>
      <c r="D377" t="s">
        <v>322</v>
      </c>
      <c r="E377">
        <v>77187</v>
      </c>
      <c r="F377">
        <v>16.628</v>
      </c>
      <c r="G377">
        <v>172.5</v>
      </c>
      <c r="H377">
        <f t="shared" si="20"/>
        <v>2213977.8771000002</v>
      </c>
      <c r="I377">
        <f t="shared" si="21"/>
        <v>77187</v>
      </c>
      <c r="J377">
        <f t="shared" si="22"/>
        <v>1283465.436</v>
      </c>
      <c r="K377">
        <f t="shared" si="23"/>
        <v>0</v>
      </c>
    </row>
    <row r="378" spans="1:11" s="11" customFormat="1">
      <c r="A378">
        <v>2025</v>
      </c>
      <c r="B378">
        <v>6179</v>
      </c>
      <c r="C378" t="s">
        <v>331</v>
      </c>
      <c r="D378" t="s">
        <v>322</v>
      </c>
      <c r="E378">
        <v>46486</v>
      </c>
      <c r="F378">
        <v>16.579000000000001</v>
      </c>
      <c r="G378">
        <v>170</v>
      </c>
      <c r="H378">
        <f t="shared" si="20"/>
        <v>1310175.3698</v>
      </c>
      <c r="I378">
        <f t="shared" si="21"/>
        <v>46486</v>
      </c>
      <c r="J378">
        <f t="shared" si="22"/>
        <v>770691.39399999997</v>
      </c>
      <c r="K378">
        <f t="shared" si="23"/>
        <v>0</v>
      </c>
    </row>
    <row r="379" spans="1:11" s="11" customFormat="1">
      <c r="A379">
        <v>2025</v>
      </c>
      <c r="B379">
        <v>6180</v>
      </c>
      <c r="C379" t="s">
        <v>330</v>
      </c>
      <c r="D379" t="s">
        <v>322</v>
      </c>
      <c r="E379">
        <v>858879</v>
      </c>
      <c r="F379">
        <v>13.6</v>
      </c>
      <c r="G379" t="s">
        <v>332</v>
      </c>
      <c r="H379" t="str">
        <f t="shared" si="20"/>
        <v/>
      </c>
      <c r="I379" t="str">
        <f t="shared" si="21"/>
        <v/>
      </c>
      <c r="J379" t="str">
        <f t="shared" si="22"/>
        <v/>
      </c>
      <c r="K379">
        <f t="shared" si="23"/>
        <v>1</v>
      </c>
    </row>
    <row r="380" spans="1:11" s="11" customFormat="1">
      <c r="A380">
        <v>2025</v>
      </c>
      <c r="B380">
        <v>6183</v>
      </c>
      <c r="C380" t="s">
        <v>330</v>
      </c>
      <c r="D380" t="s">
        <v>322</v>
      </c>
      <c r="E380">
        <v>70960</v>
      </c>
      <c r="F380">
        <v>10.27</v>
      </c>
      <c r="G380">
        <v>670</v>
      </c>
      <c r="H380">
        <f t="shared" si="20"/>
        <v>4882686.6399999997</v>
      </c>
      <c r="I380">
        <f t="shared" si="21"/>
        <v>70960</v>
      </c>
      <c r="J380">
        <f t="shared" si="22"/>
        <v>728759.2</v>
      </c>
      <c r="K380">
        <f t="shared" si="23"/>
        <v>1</v>
      </c>
    </row>
    <row r="381" spans="1:11" s="11" customFormat="1">
      <c r="A381">
        <v>2025</v>
      </c>
      <c r="B381">
        <v>6190</v>
      </c>
      <c r="C381" t="s">
        <v>321</v>
      </c>
      <c r="D381" t="s">
        <v>322</v>
      </c>
      <c r="E381">
        <v>36011</v>
      </c>
      <c r="F381">
        <v>21.873000000000001</v>
      </c>
      <c r="G381">
        <v>529.6</v>
      </c>
      <c r="H381">
        <f t="shared" si="20"/>
        <v>4171492.9214880001</v>
      </c>
      <c r="I381">
        <f t="shared" si="21"/>
        <v>36011</v>
      </c>
      <c r="J381">
        <f t="shared" si="22"/>
        <v>787668.603</v>
      </c>
      <c r="K381">
        <f t="shared" si="23"/>
        <v>0</v>
      </c>
    </row>
    <row r="382" spans="1:11" s="11" customFormat="1">
      <c r="A382">
        <v>2025</v>
      </c>
      <c r="B382">
        <v>6190</v>
      </c>
      <c r="C382" t="s">
        <v>331</v>
      </c>
      <c r="D382" t="s">
        <v>322</v>
      </c>
      <c r="E382">
        <v>49716</v>
      </c>
      <c r="F382">
        <v>17.678000000000001</v>
      </c>
      <c r="G382">
        <v>267.5</v>
      </c>
      <c r="H382">
        <f t="shared" si="20"/>
        <v>2351002.5233999998</v>
      </c>
      <c r="I382">
        <f t="shared" si="21"/>
        <v>49716</v>
      </c>
      <c r="J382">
        <f t="shared" si="22"/>
        <v>878879.44800000009</v>
      </c>
      <c r="K382">
        <f t="shared" si="23"/>
        <v>0</v>
      </c>
    </row>
    <row r="383" spans="1:11" s="11" customFormat="1">
      <c r="A383">
        <v>2025</v>
      </c>
      <c r="B383">
        <v>6194</v>
      </c>
      <c r="C383" t="s">
        <v>331</v>
      </c>
      <c r="D383" t="s">
        <v>322</v>
      </c>
      <c r="E383">
        <v>161470</v>
      </c>
      <c r="F383">
        <v>17.664000000000001</v>
      </c>
      <c r="G383">
        <v>225.4</v>
      </c>
      <c r="H383">
        <f t="shared" si="20"/>
        <v>6428872.5043200012</v>
      </c>
      <c r="I383">
        <f t="shared" si="21"/>
        <v>161470</v>
      </c>
      <c r="J383">
        <f t="shared" si="22"/>
        <v>2852206.08</v>
      </c>
      <c r="K383">
        <f t="shared" si="23"/>
        <v>0</v>
      </c>
    </row>
    <row r="384" spans="1:11" s="11" customFormat="1">
      <c r="A384">
        <v>2025</v>
      </c>
      <c r="B384">
        <v>6195</v>
      </c>
      <c r="C384" t="s">
        <v>331</v>
      </c>
      <c r="D384" t="s">
        <v>322</v>
      </c>
      <c r="E384">
        <v>77613</v>
      </c>
      <c r="F384">
        <v>17.97</v>
      </c>
      <c r="G384">
        <v>219.3</v>
      </c>
      <c r="H384">
        <f t="shared" si="20"/>
        <v>3058589.4027299997</v>
      </c>
      <c r="I384">
        <f t="shared" si="21"/>
        <v>77613</v>
      </c>
      <c r="J384">
        <f t="shared" si="22"/>
        <v>1394705.6099999999</v>
      </c>
      <c r="K384">
        <f t="shared" si="23"/>
        <v>0</v>
      </c>
    </row>
    <row r="385" spans="1:11" s="11" customFormat="1">
      <c r="A385">
        <v>2025</v>
      </c>
      <c r="B385">
        <v>6204</v>
      </c>
      <c r="C385" t="s">
        <v>331</v>
      </c>
      <c r="D385" t="s">
        <v>322</v>
      </c>
      <c r="E385">
        <v>60118</v>
      </c>
      <c r="F385">
        <v>17.904</v>
      </c>
      <c r="G385">
        <v>116.7</v>
      </c>
      <c r="H385">
        <f t="shared" si="20"/>
        <v>1256103.568224</v>
      </c>
      <c r="I385">
        <f t="shared" si="21"/>
        <v>60118</v>
      </c>
      <c r="J385">
        <f t="shared" si="22"/>
        <v>1076352.672</v>
      </c>
      <c r="K385">
        <f t="shared" si="23"/>
        <v>0</v>
      </c>
    </row>
    <row r="386" spans="1:11" s="11" customFormat="1">
      <c r="A386">
        <v>2025</v>
      </c>
      <c r="B386">
        <v>6204</v>
      </c>
      <c r="C386" t="s">
        <v>331</v>
      </c>
      <c r="D386" t="s">
        <v>322</v>
      </c>
      <c r="E386">
        <v>194730</v>
      </c>
      <c r="F386">
        <v>16.181999999999999</v>
      </c>
      <c r="G386">
        <v>166.7</v>
      </c>
      <c r="H386">
        <f t="shared" si="20"/>
        <v>5252918.4736199984</v>
      </c>
      <c r="I386">
        <f t="shared" si="21"/>
        <v>194730</v>
      </c>
      <c r="J386">
        <f t="shared" si="22"/>
        <v>3151120.86</v>
      </c>
      <c r="K386">
        <f t="shared" si="23"/>
        <v>0</v>
      </c>
    </row>
    <row r="387" spans="1:11" s="11" customFormat="1">
      <c r="A387">
        <v>2025</v>
      </c>
      <c r="B387">
        <v>6204</v>
      </c>
      <c r="C387" t="s">
        <v>331</v>
      </c>
      <c r="D387" t="s">
        <v>322</v>
      </c>
      <c r="E387">
        <v>45227</v>
      </c>
      <c r="F387">
        <v>17.995999999999999</v>
      </c>
      <c r="G387">
        <v>126.3</v>
      </c>
      <c r="H387">
        <f t="shared" si="20"/>
        <v>1027962.1311959998</v>
      </c>
      <c r="I387">
        <f t="shared" si="21"/>
        <v>45227</v>
      </c>
      <c r="J387">
        <f t="shared" si="22"/>
        <v>813905.09199999995</v>
      </c>
      <c r="K387">
        <f t="shared" si="23"/>
        <v>0</v>
      </c>
    </row>
    <row r="388" spans="1:11" s="11" customFormat="1">
      <c r="A388">
        <v>2025</v>
      </c>
      <c r="B388">
        <v>6204</v>
      </c>
      <c r="C388" t="s">
        <v>331</v>
      </c>
      <c r="D388" t="s">
        <v>322</v>
      </c>
      <c r="E388">
        <v>266983</v>
      </c>
      <c r="F388">
        <v>18.038</v>
      </c>
      <c r="G388">
        <v>134.5</v>
      </c>
      <c r="H388">
        <f t="shared" si="20"/>
        <v>6477303.9311299995</v>
      </c>
      <c r="I388">
        <f t="shared" si="21"/>
        <v>266983</v>
      </c>
      <c r="J388">
        <f t="shared" si="22"/>
        <v>4815839.3540000003</v>
      </c>
      <c r="K388">
        <f t="shared" si="23"/>
        <v>0</v>
      </c>
    </row>
    <row r="389" spans="1:11" s="11" customFormat="1">
      <c r="A389">
        <v>2025</v>
      </c>
      <c r="B389">
        <v>6213</v>
      </c>
      <c r="C389" t="s">
        <v>321</v>
      </c>
      <c r="D389" t="s">
        <v>322</v>
      </c>
      <c r="E389">
        <v>61018</v>
      </c>
      <c r="F389">
        <v>22.358000000000001</v>
      </c>
      <c r="G389">
        <v>233.2</v>
      </c>
      <c r="H389">
        <f t="shared" ref="H389:H452" si="24">IF(I389="","",G389/100*F389*E389)</f>
        <v>3181408.7154079997</v>
      </c>
      <c r="I389">
        <f t="shared" ref="I389:I452" si="25">IF(OR(G389=".",F389=".",E389="."),"",E389)</f>
        <v>61018</v>
      </c>
      <c r="J389">
        <f t="shared" ref="J389:J452" si="26">IF(I389="","",F389*I389)</f>
        <v>1364240.4440000001</v>
      </c>
      <c r="K389">
        <f t="shared" ref="K389:K452" si="27">IF(C389="LIG",1,0)</f>
        <v>0</v>
      </c>
    </row>
    <row r="390" spans="1:11" s="11" customFormat="1">
      <c r="A390">
        <v>2025</v>
      </c>
      <c r="B390">
        <v>6213</v>
      </c>
      <c r="C390" t="s">
        <v>321</v>
      </c>
      <c r="D390" t="s">
        <v>322</v>
      </c>
      <c r="E390">
        <v>185074</v>
      </c>
      <c r="F390">
        <v>22.398</v>
      </c>
      <c r="G390">
        <v>239.6</v>
      </c>
      <c r="H390">
        <f t="shared" si="24"/>
        <v>9932108.7349919993</v>
      </c>
      <c r="I390">
        <f t="shared" si="25"/>
        <v>185074</v>
      </c>
      <c r="J390">
        <f t="shared" si="26"/>
        <v>4145287.452</v>
      </c>
      <c r="K390">
        <f t="shared" si="27"/>
        <v>0</v>
      </c>
    </row>
    <row r="391" spans="1:11" s="11" customFormat="1">
      <c r="A391">
        <v>2025</v>
      </c>
      <c r="B391">
        <v>6248</v>
      </c>
      <c r="C391" t="s">
        <v>331</v>
      </c>
      <c r="D391" t="s">
        <v>322</v>
      </c>
      <c r="E391">
        <v>26566</v>
      </c>
      <c r="F391">
        <v>16.478000000000002</v>
      </c>
      <c r="G391">
        <v>152.30000000000001</v>
      </c>
      <c r="H391">
        <f t="shared" si="24"/>
        <v>666700.17660400015</v>
      </c>
      <c r="I391">
        <f t="shared" si="25"/>
        <v>26566</v>
      </c>
      <c r="J391">
        <f t="shared" si="26"/>
        <v>437754.54800000007</v>
      </c>
      <c r="K391">
        <f t="shared" si="27"/>
        <v>0</v>
      </c>
    </row>
    <row r="392" spans="1:11" s="11" customFormat="1">
      <c r="A392">
        <v>2025</v>
      </c>
      <c r="B392">
        <v>6248</v>
      </c>
      <c r="C392" t="s">
        <v>331</v>
      </c>
      <c r="D392" t="s">
        <v>322</v>
      </c>
      <c r="E392">
        <v>14036</v>
      </c>
      <c r="F392">
        <v>16.914000000000001</v>
      </c>
      <c r="G392">
        <v>163</v>
      </c>
      <c r="H392">
        <f t="shared" si="24"/>
        <v>386969.99352000002</v>
      </c>
      <c r="I392">
        <f t="shared" si="25"/>
        <v>14036</v>
      </c>
      <c r="J392">
        <f t="shared" si="26"/>
        <v>237404.90400000001</v>
      </c>
      <c r="K392">
        <f t="shared" si="27"/>
        <v>0</v>
      </c>
    </row>
    <row r="393" spans="1:11" s="11" customFormat="1">
      <c r="A393">
        <v>2025</v>
      </c>
      <c r="B393">
        <v>6249</v>
      </c>
      <c r="C393" t="s">
        <v>321</v>
      </c>
      <c r="D393" t="s">
        <v>322</v>
      </c>
      <c r="E393">
        <v>113861</v>
      </c>
      <c r="F393">
        <v>23.83</v>
      </c>
      <c r="G393">
        <v>235.5</v>
      </c>
      <c r="H393">
        <f t="shared" si="24"/>
        <v>6389839.4686499992</v>
      </c>
      <c r="I393">
        <f t="shared" si="25"/>
        <v>113861</v>
      </c>
      <c r="J393">
        <f t="shared" si="26"/>
        <v>2713307.63</v>
      </c>
      <c r="K393">
        <f t="shared" si="27"/>
        <v>0</v>
      </c>
    </row>
    <row r="394" spans="1:11" s="11" customFormat="1">
      <c r="A394">
        <v>2025</v>
      </c>
      <c r="B394">
        <v>6249</v>
      </c>
      <c r="C394" t="s">
        <v>321</v>
      </c>
      <c r="D394" t="s">
        <v>322</v>
      </c>
      <c r="E394">
        <v>11975</v>
      </c>
      <c r="F394">
        <v>24.24</v>
      </c>
      <c r="G394">
        <v>432.5</v>
      </c>
      <c r="H394">
        <f t="shared" si="24"/>
        <v>1255435.0499999998</v>
      </c>
      <c r="I394">
        <f t="shared" si="25"/>
        <v>11975</v>
      </c>
      <c r="J394">
        <f t="shared" si="26"/>
        <v>290274</v>
      </c>
      <c r="K394">
        <f t="shared" si="27"/>
        <v>0</v>
      </c>
    </row>
    <row r="395" spans="1:11" s="11" customFormat="1">
      <c r="A395">
        <v>2025</v>
      </c>
      <c r="B395">
        <v>6249</v>
      </c>
      <c r="C395" t="s">
        <v>321</v>
      </c>
      <c r="D395" t="s">
        <v>322</v>
      </c>
      <c r="E395">
        <v>13468</v>
      </c>
      <c r="F395">
        <v>23.43</v>
      </c>
      <c r="G395">
        <v>331.1</v>
      </c>
      <c r="H395">
        <f t="shared" si="24"/>
        <v>1044803.3996400002</v>
      </c>
      <c r="I395">
        <f t="shared" si="25"/>
        <v>13468</v>
      </c>
      <c r="J395">
        <f t="shared" si="26"/>
        <v>315555.24</v>
      </c>
      <c r="K395">
        <f t="shared" si="27"/>
        <v>0</v>
      </c>
    </row>
    <row r="396" spans="1:11" s="11" customFormat="1">
      <c r="A396">
        <v>2025</v>
      </c>
      <c r="B396">
        <v>6249</v>
      </c>
      <c r="C396" t="s">
        <v>321</v>
      </c>
      <c r="D396" t="s">
        <v>322</v>
      </c>
      <c r="E396">
        <v>14411</v>
      </c>
      <c r="F396">
        <v>23.53</v>
      </c>
      <c r="G396">
        <v>269</v>
      </c>
      <c r="H396">
        <f t="shared" si="24"/>
        <v>912154.33270000003</v>
      </c>
      <c r="I396">
        <f t="shared" si="25"/>
        <v>14411</v>
      </c>
      <c r="J396">
        <f t="shared" si="26"/>
        <v>339090.83</v>
      </c>
      <c r="K396">
        <f t="shared" si="27"/>
        <v>0</v>
      </c>
    </row>
    <row r="397" spans="1:11" s="11" customFormat="1">
      <c r="A397">
        <v>2025</v>
      </c>
      <c r="B397">
        <v>6249</v>
      </c>
      <c r="C397" t="s">
        <v>321</v>
      </c>
      <c r="D397" t="s">
        <v>322</v>
      </c>
      <c r="E397">
        <v>13490</v>
      </c>
      <c r="F397">
        <v>26.12</v>
      </c>
      <c r="G397">
        <v>268.5</v>
      </c>
      <c r="H397">
        <f t="shared" si="24"/>
        <v>946083.37799999991</v>
      </c>
      <c r="I397">
        <f t="shared" si="25"/>
        <v>13490</v>
      </c>
      <c r="J397">
        <f t="shared" si="26"/>
        <v>352358.8</v>
      </c>
      <c r="K397">
        <f t="shared" si="27"/>
        <v>0</v>
      </c>
    </row>
    <row r="398" spans="1:11" s="11" customFormat="1">
      <c r="A398">
        <v>2025</v>
      </c>
      <c r="B398">
        <v>6250</v>
      </c>
      <c r="C398" t="s">
        <v>321</v>
      </c>
      <c r="D398" t="s">
        <v>322</v>
      </c>
      <c r="E398">
        <v>12274</v>
      </c>
      <c r="F398">
        <v>25.93</v>
      </c>
      <c r="G398">
        <v>405.9</v>
      </c>
      <c r="H398">
        <f t="shared" si="24"/>
        <v>1291836.90438</v>
      </c>
      <c r="I398">
        <f t="shared" si="25"/>
        <v>12274</v>
      </c>
      <c r="J398">
        <f t="shared" si="26"/>
        <v>318264.82</v>
      </c>
      <c r="K398">
        <f t="shared" si="27"/>
        <v>0</v>
      </c>
    </row>
    <row r="399" spans="1:11" s="11" customFormat="1">
      <c r="A399">
        <v>2025</v>
      </c>
      <c r="B399">
        <v>6254</v>
      </c>
      <c r="C399" t="s">
        <v>331</v>
      </c>
      <c r="D399" t="s">
        <v>322</v>
      </c>
      <c r="E399">
        <v>87208</v>
      </c>
      <c r="F399">
        <v>17.228000000000002</v>
      </c>
      <c r="G399">
        <v>194.2</v>
      </c>
      <c r="H399">
        <f t="shared" si="24"/>
        <v>2917698.5214080005</v>
      </c>
      <c r="I399">
        <f t="shared" si="25"/>
        <v>87208</v>
      </c>
      <c r="J399">
        <f t="shared" si="26"/>
        <v>1502419.4240000001</v>
      </c>
      <c r="K399">
        <f t="shared" si="27"/>
        <v>0</v>
      </c>
    </row>
    <row r="400" spans="1:11" s="11" customFormat="1">
      <c r="A400">
        <v>2025</v>
      </c>
      <c r="B400">
        <v>6254</v>
      </c>
      <c r="C400" t="s">
        <v>331</v>
      </c>
      <c r="D400" t="s">
        <v>322</v>
      </c>
      <c r="E400">
        <v>43131</v>
      </c>
      <c r="F400">
        <v>16.82</v>
      </c>
      <c r="G400">
        <v>187.6</v>
      </c>
      <c r="H400">
        <f t="shared" si="24"/>
        <v>1360969.3759199998</v>
      </c>
      <c r="I400">
        <f t="shared" si="25"/>
        <v>43131</v>
      </c>
      <c r="J400">
        <f t="shared" si="26"/>
        <v>725463.42</v>
      </c>
      <c r="K400">
        <f t="shared" si="27"/>
        <v>0</v>
      </c>
    </row>
    <row r="401" spans="1:11" s="11" customFormat="1">
      <c r="A401">
        <v>2025</v>
      </c>
      <c r="B401">
        <v>6254</v>
      </c>
      <c r="C401" t="s">
        <v>331</v>
      </c>
      <c r="D401" t="s">
        <v>322</v>
      </c>
      <c r="E401">
        <v>29710</v>
      </c>
      <c r="F401">
        <v>17.986000000000001</v>
      </c>
      <c r="G401">
        <v>193.5</v>
      </c>
      <c r="H401">
        <f t="shared" si="24"/>
        <v>1033994.4561000001</v>
      </c>
      <c r="I401">
        <f t="shared" si="25"/>
        <v>29710</v>
      </c>
      <c r="J401">
        <f t="shared" si="26"/>
        <v>534364.06000000006</v>
      </c>
      <c r="K401">
        <f t="shared" si="27"/>
        <v>0</v>
      </c>
    </row>
    <row r="402" spans="1:11" s="11" customFormat="1">
      <c r="A402">
        <v>2025</v>
      </c>
      <c r="B402">
        <v>6254</v>
      </c>
      <c r="C402" t="s">
        <v>331</v>
      </c>
      <c r="D402" t="s">
        <v>322</v>
      </c>
      <c r="E402">
        <v>29024</v>
      </c>
      <c r="F402">
        <v>16.89</v>
      </c>
      <c r="G402">
        <v>174.8</v>
      </c>
      <c r="H402">
        <f t="shared" si="24"/>
        <v>856896.44928000018</v>
      </c>
      <c r="I402">
        <f t="shared" si="25"/>
        <v>29024</v>
      </c>
      <c r="J402">
        <f t="shared" si="26"/>
        <v>490215.36000000004</v>
      </c>
      <c r="K402">
        <f t="shared" si="27"/>
        <v>0</v>
      </c>
    </row>
    <row r="403" spans="1:11" s="11" customFormat="1">
      <c r="A403">
        <v>2025</v>
      </c>
      <c r="B403">
        <v>6257</v>
      </c>
      <c r="C403" t="s">
        <v>331</v>
      </c>
      <c r="D403" t="s">
        <v>322</v>
      </c>
      <c r="E403">
        <v>31635</v>
      </c>
      <c r="F403">
        <v>18.042999999999999</v>
      </c>
      <c r="G403">
        <v>303.89999999999998</v>
      </c>
      <c r="H403">
        <f t="shared" si="24"/>
        <v>1734631.7368949996</v>
      </c>
      <c r="I403">
        <f t="shared" si="25"/>
        <v>31635</v>
      </c>
      <c r="J403">
        <f t="shared" si="26"/>
        <v>570790.30499999993</v>
      </c>
      <c r="K403">
        <f t="shared" si="27"/>
        <v>0</v>
      </c>
    </row>
    <row r="404" spans="1:11" s="11" customFormat="1">
      <c r="A404">
        <v>2025</v>
      </c>
      <c r="B404">
        <v>6257</v>
      </c>
      <c r="C404" t="s">
        <v>331</v>
      </c>
      <c r="D404" t="s">
        <v>322</v>
      </c>
      <c r="E404">
        <v>15829</v>
      </c>
      <c r="F404">
        <v>16.693999999999999</v>
      </c>
      <c r="G404">
        <v>99.1</v>
      </c>
      <c r="H404">
        <f t="shared" si="24"/>
        <v>261871.082066</v>
      </c>
      <c r="I404">
        <f t="shared" si="25"/>
        <v>15829</v>
      </c>
      <c r="J404">
        <f t="shared" si="26"/>
        <v>264249.326</v>
      </c>
      <c r="K404">
        <f t="shared" si="27"/>
        <v>0</v>
      </c>
    </row>
    <row r="405" spans="1:11" s="11" customFormat="1">
      <c r="A405">
        <v>2025</v>
      </c>
      <c r="B405">
        <v>6257</v>
      </c>
      <c r="C405" t="s">
        <v>331</v>
      </c>
      <c r="D405" t="s">
        <v>322</v>
      </c>
      <c r="E405">
        <v>31632</v>
      </c>
      <c r="F405">
        <v>16.768000000000001</v>
      </c>
      <c r="G405">
        <v>302.39999999999998</v>
      </c>
      <c r="H405">
        <f t="shared" si="24"/>
        <v>1603945.8570239998</v>
      </c>
      <c r="I405">
        <f t="shared" si="25"/>
        <v>31632</v>
      </c>
      <c r="J405">
        <f t="shared" si="26"/>
        <v>530405.37600000005</v>
      </c>
      <c r="K405">
        <f t="shared" si="27"/>
        <v>0</v>
      </c>
    </row>
    <row r="406" spans="1:11" s="11" customFormat="1">
      <c r="A406">
        <v>2025</v>
      </c>
      <c r="B406">
        <v>6257</v>
      </c>
      <c r="C406" t="s">
        <v>331</v>
      </c>
      <c r="D406" t="s">
        <v>322</v>
      </c>
      <c r="E406">
        <v>31619</v>
      </c>
      <c r="F406">
        <v>16.97</v>
      </c>
      <c r="G406">
        <v>294.39999999999998</v>
      </c>
      <c r="H406">
        <f t="shared" si="24"/>
        <v>1579675.1219200001</v>
      </c>
      <c r="I406">
        <f t="shared" si="25"/>
        <v>31619</v>
      </c>
      <c r="J406">
        <f t="shared" si="26"/>
        <v>536574.42999999993</v>
      </c>
      <c r="K406">
        <f t="shared" si="27"/>
        <v>0</v>
      </c>
    </row>
    <row r="407" spans="1:11" s="11" customFormat="1">
      <c r="A407">
        <v>2025</v>
      </c>
      <c r="B407">
        <v>6257</v>
      </c>
      <c r="C407" t="s">
        <v>331</v>
      </c>
      <c r="D407" t="s">
        <v>322</v>
      </c>
      <c r="E407">
        <v>16005</v>
      </c>
      <c r="F407">
        <v>17.481999999999999</v>
      </c>
      <c r="G407">
        <v>320.89999999999998</v>
      </c>
      <c r="H407">
        <f t="shared" si="24"/>
        <v>897876.30668999976</v>
      </c>
      <c r="I407">
        <f t="shared" si="25"/>
        <v>16005</v>
      </c>
      <c r="J407">
        <f t="shared" si="26"/>
        <v>279799.40999999997</v>
      </c>
      <c r="K407">
        <f t="shared" si="27"/>
        <v>0</v>
      </c>
    </row>
    <row r="408" spans="1:11" s="11" customFormat="1">
      <c r="A408">
        <v>2025</v>
      </c>
      <c r="B408">
        <v>6257</v>
      </c>
      <c r="C408" t="s">
        <v>331</v>
      </c>
      <c r="D408" t="s">
        <v>322</v>
      </c>
      <c r="E408">
        <v>63597</v>
      </c>
      <c r="F408">
        <v>17.782</v>
      </c>
      <c r="G408">
        <v>307.7</v>
      </c>
      <c r="H408">
        <f t="shared" si="24"/>
        <v>3479723.4647579999</v>
      </c>
      <c r="I408">
        <f t="shared" si="25"/>
        <v>63597</v>
      </c>
      <c r="J408">
        <f t="shared" si="26"/>
        <v>1130881.8540000001</v>
      </c>
      <c r="K408">
        <f t="shared" si="27"/>
        <v>0</v>
      </c>
    </row>
    <row r="409" spans="1:11" s="11" customFormat="1">
      <c r="A409">
        <v>2025</v>
      </c>
      <c r="B409">
        <v>6257</v>
      </c>
      <c r="C409" t="s">
        <v>331</v>
      </c>
      <c r="D409" t="s">
        <v>322</v>
      </c>
      <c r="E409">
        <v>63831</v>
      </c>
      <c r="F409">
        <v>16.917000000000002</v>
      </c>
      <c r="G409">
        <v>307.7</v>
      </c>
      <c r="H409">
        <f t="shared" si="24"/>
        <v>3322633.9160790001</v>
      </c>
      <c r="I409">
        <f t="shared" si="25"/>
        <v>63831</v>
      </c>
      <c r="J409">
        <f t="shared" si="26"/>
        <v>1079829.027</v>
      </c>
      <c r="K409">
        <f t="shared" si="27"/>
        <v>0</v>
      </c>
    </row>
    <row r="410" spans="1:11" s="11" customFormat="1">
      <c r="A410">
        <v>2025</v>
      </c>
      <c r="B410">
        <v>6257</v>
      </c>
      <c r="C410" t="s">
        <v>331</v>
      </c>
      <c r="D410" t="s">
        <v>322</v>
      </c>
      <c r="E410">
        <v>31668</v>
      </c>
      <c r="F410">
        <v>16.736000000000001</v>
      </c>
      <c r="G410">
        <v>300.7</v>
      </c>
      <c r="H410">
        <f t="shared" si="24"/>
        <v>1593696.9135359998</v>
      </c>
      <c r="I410">
        <f t="shared" si="25"/>
        <v>31668</v>
      </c>
      <c r="J410">
        <f t="shared" si="26"/>
        <v>529995.64800000004</v>
      </c>
      <c r="K410">
        <f t="shared" si="27"/>
        <v>0</v>
      </c>
    </row>
    <row r="411" spans="1:11" s="11" customFormat="1">
      <c r="A411">
        <v>2025</v>
      </c>
      <c r="B411">
        <v>6257</v>
      </c>
      <c r="C411" t="s">
        <v>331</v>
      </c>
      <c r="D411" t="s">
        <v>322</v>
      </c>
      <c r="E411">
        <v>31770</v>
      </c>
      <c r="F411">
        <v>16.741</v>
      </c>
      <c r="G411">
        <v>311.2</v>
      </c>
      <c r="H411">
        <f t="shared" si="24"/>
        <v>1655153.20584</v>
      </c>
      <c r="I411">
        <f t="shared" si="25"/>
        <v>31770</v>
      </c>
      <c r="J411">
        <f t="shared" si="26"/>
        <v>531861.56999999995</v>
      </c>
      <c r="K411">
        <f t="shared" si="27"/>
        <v>0</v>
      </c>
    </row>
    <row r="412" spans="1:11" s="11" customFormat="1">
      <c r="A412">
        <v>2025</v>
      </c>
      <c r="B412">
        <v>6257</v>
      </c>
      <c r="C412" t="s">
        <v>331</v>
      </c>
      <c r="D412" t="s">
        <v>322</v>
      </c>
      <c r="E412">
        <v>63413</v>
      </c>
      <c r="F412">
        <v>16.706</v>
      </c>
      <c r="G412">
        <v>310.89999999999998</v>
      </c>
      <c r="H412">
        <f t="shared" si="24"/>
        <v>3293604.8900019997</v>
      </c>
      <c r="I412">
        <f t="shared" si="25"/>
        <v>63413</v>
      </c>
      <c r="J412">
        <f t="shared" si="26"/>
        <v>1059377.578</v>
      </c>
      <c r="K412">
        <f t="shared" si="27"/>
        <v>0</v>
      </c>
    </row>
    <row r="413" spans="1:11" s="11" customFormat="1">
      <c r="A413">
        <v>2025</v>
      </c>
      <c r="B413">
        <v>6264</v>
      </c>
      <c r="C413" t="s">
        <v>321</v>
      </c>
      <c r="D413" t="s">
        <v>322</v>
      </c>
      <c r="E413">
        <v>38813</v>
      </c>
      <c r="F413">
        <v>25.21</v>
      </c>
      <c r="G413">
        <v>283.3</v>
      </c>
      <c r="H413">
        <f t="shared" si="24"/>
        <v>2772021.7430900005</v>
      </c>
      <c r="I413">
        <f t="shared" si="25"/>
        <v>38813</v>
      </c>
      <c r="J413">
        <f t="shared" si="26"/>
        <v>978475.73</v>
      </c>
      <c r="K413">
        <f t="shared" si="27"/>
        <v>0</v>
      </c>
    </row>
    <row r="414" spans="1:11" s="11" customFormat="1">
      <c r="A414">
        <v>2025</v>
      </c>
      <c r="B414">
        <v>6264</v>
      </c>
      <c r="C414" t="s">
        <v>321</v>
      </c>
      <c r="D414" t="s">
        <v>322</v>
      </c>
      <c r="E414">
        <v>38813</v>
      </c>
      <c r="F414">
        <v>25.21</v>
      </c>
      <c r="G414">
        <v>283.3</v>
      </c>
      <c r="H414">
        <f t="shared" si="24"/>
        <v>2772021.7430900005</v>
      </c>
      <c r="I414">
        <f t="shared" si="25"/>
        <v>38813</v>
      </c>
      <c r="J414">
        <f t="shared" si="26"/>
        <v>978475.73</v>
      </c>
      <c r="K414">
        <f t="shared" si="27"/>
        <v>0</v>
      </c>
    </row>
    <row r="415" spans="1:11" s="11" customFormat="1">
      <c r="A415">
        <v>2025</v>
      </c>
      <c r="B415">
        <v>6264</v>
      </c>
      <c r="C415" t="s">
        <v>321</v>
      </c>
      <c r="D415" t="s">
        <v>322</v>
      </c>
      <c r="E415">
        <v>15824</v>
      </c>
      <c r="F415">
        <v>23.8</v>
      </c>
      <c r="G415">
        <v>305.39999999999998</v>
      </c>
      <c r="H415">
        <f t="shared" si="24"/>
        <v>1150170.6047999999</v>
      </c>
      <c r="I415">
        <f t="shared" si="25"/>
        <v>15824</v>
      </c>
      <c r="J415">
        <f t="shared" si="26"/>
        <v>376611.2</v>
      </c>
      <c r="K415">
        <f t="shared" si="27"/>
        <v>0</v>
      </c>
    </row>
    <row r="416" spans="1:11" s="11" customFormat="1">
      <c r="A416">
        <v>2025</v>
      </c>
      <c r="B416">
        <v>6264</v>
      </c>
      <c r="C416" t="s">
        <v>321</v>
      </c>
      <c r="D416" t="s">
        <v>322</v>
      </c>
      <c r="E416">
        <v>2516</v>
      </c>
      <c r="F416">
        <v>25.19</v>
      </c>
      <c r="G416">
        <v>298.3</v>
      </c>
      <c r="H416">
        <f t="shared" si="24"/>
        <v>189056.69332000002</v>
      </c>
      <c r="I416">
        <f t="shared" si="25"/>
        <v>2516</v>
      </c>
      <c r="J416">
        <f t="shared" si="26"/>
        <v>63378.04</v>
      </c>
      <c r="K416">
        <f t="shared" si="27"/>
        <v>0</v>
      </c>
    </row>
    <row r="417" spans="1:11" s="11" customFormat="1">
      <c r="A417">
        <v>2025</v>
      </c>
      <c r="B417">
        <v>6264</v>
      </c>
      <c r="C417" t="s">
        <v>321</v>
      </c>
      <c r="D417" t="s">
        <v>322</v>
      </c>
      <c r="E417">
        <v>2516</v>
      </c>
      <c r="F417">
        <v>25.19</v>
      </c>
      <c r="G417">
        <v>298.3</v>
      </c>
      <c r="H417">
        <f t="shared" si="24"/>
        <v>189056.69332000002</v>
      </c>
      <c r="I417">
        <f t="shared" si="25"/>
        <v>2516</v>
      </c>
      <c r="J417">
        <f t="shared" si="26"/>
        <v>63378.04</v>
      </c>
      <c r="K417">
        <f t="shared" si="27"/>
        <v>0</v>
      </c>
    </row>
    <row r="418" spans="1:11" s="11" customFormat="1">
      <c r="A418">
        <v>2025</v>
      </c>
      <c r="B418">
        <v>6264</v>
      </c>
      <c r="C418" t="s">
        <v>321</v>
      </c>
      <c r="D418" t="s">
        <v>322</v>
      </c>
      <c r="E418">
        <v>74065</v>
      </c>
      <c r="F418">
        <v>25.47</v>
      </c>
      <c r="G418">
        <v>179</v>
      </c>
      <c r="H418">
        <f t="shared" si="24"/>
        <v>3376719.6344999997</v>
      </c>
      <c r="I418">
        <f t="shared" si="25"/>
        <v>74065</v>
      </c>
      <c r="J418">
        <f t="shared" si="26"/>
        <v>1886435.5499999998</v>
      </c>
      <c r="K418">
        <f t="shared" si="27"/>
        <v>0</v>
      </c>
    </row>
    <row r="419" spans="1:11" s="11" customFormat="1">
      <c r="A419">
        <v>2025</v>
      </c>
      <c r="B419">
        <v>6288</v>
      </c>
      <c r="C419" t="s">
        <v>330</v>
      </c>
      <c r="D419" t="s">
        <v>322</v>
      </c>
      <c r="E419">
        <v>36467</v>
      </c>
      <c r="F419">
        <v>14.6</v>
      </c>
      <c r="G419">
        <v>442</v>
      </c>
      <c r="H419">
        <f t="shared" si="24"/>
        <v>2353288.4439999997</v>
      </c>
      <c r="I419">
        <f t="shared" si="25"/>
        <v>36467</v>
      </c>
      <c r="J419">
        <f t="shared" si="26"/>
        <v>532418.19999999995</v>
      </c>
      <c r="K419">
        <f t="shared" si="27"/>
        <v>1</v>
      </c>
    </row>
    <row r="420" spans="1:11" s="11" customFormat="1">
      <c r="A420">
        <v>2025</v>
      </c>
      <c r="B420">
        <v>6469</v>
      </c>
      <c r="C420" t="s">
        <v>330</v>
      </c>
      <c r="D420" t="s">
        <v>322</v>
      </c>
      <c r="E420">
        <v>426818</v>
      </c>
      <c r="F420">
        <v>13.132</v>
      </c>
      <c r="G420">
        <v>163.5</v>
      </c>
      <c r="H420">
        <f t="shared" si="24"/>
        <v>9164132.4507599995</v>
      </c>
      <c r="I420">
        <f t="shared" si="25"/>
        <v>426818</v>
      </c>
      <c r="J420">
        <f t="shared" si="26"/>
        <v>5604973.9759999998</v>
      </c>
      <c r="K420">
        <f t="shared" si="27"/>
        <v>1</v>
      </c>
    </row>
    <row r="421" spans="1:11" s="11" customFormat="1">
      <c r="A421">
        <v>2025</v>
      </c>
      <c r="B421">
        <v>6481</v>
      </c>
      <c r="C421" t="s">
        <v>321</v>
      </c>
      <c r="D421" t="s">
        <v>322</v>
      </c>
      <c r="E421">
        <v>11918</v>
      </c>
      <c r="F421">
        <v>23.437999999999999</v>
      </c>
      <c r="G421">
        <v>421.7</v>
      </c>
      <c r="H421">
        <f t="shared" si="24"/>
        <v>1177951.8322279998</v>
      </c>
      <c r="I421">
        <f t="shared" si="25"/>
        <v>11918</v>
      </c>
      <c r="J421">
        <f t="shared" si="26"/>
        <v>279334.08399999997</v>
      </c>
      <c r="K421">
        <f t="shared" si="27"/>
        <v>0</v>
      </c>
    </row>
    <row r="422" spans="1:11" s="11" customFormat="1">
      <c r="A422">
        <v>2025</v>
      </c>
      <c r="B422">
        <v>6481</v>
      </c>
      <c r="C422" t="s">
        <v>321</v>
      </c>
      <c r="D422" t="s">
        <v>322</v>
      </c>
      <c r="E422">
        <v>113406</v>
      </c>
      <c r="F422">
        <v>21.9</v>
      </c>
      <c r="G422">
        <v>421.7</v>
      </c>
      <c r="H422">
        <f t="shared" si="24"/>
        <v>10473304.933799999</v>
      </c>
      <c r="I422">
        <f t="shared" si="25"/>
        <v>113406</v>
      </c>
      <c r="J422">
        <f t="shared" si="26"/>
        <v>2483591.4</v>
      </c>
      <c r="K422">
        <f t="shared" si="27"/>
        <v>0</v>
      </c>
    </row>
    <row r="423" spans="1:11" s="11" customFormat="1">
      <c r="A423">
        <v>2025</v>
      </c>
      <c r="B423">
        <v>6641</v>
      </c>
      <c r="C423" t="s">
        <v>331</v>
      </c>
      <c r="D423" t="s">
        <v>322</v>
      </c>
      <c r="E423">
        <v>49124</v>
      </c>
      <c r="F423">
        <v>17.670000000000002</v>
      </c>
      <c r="G423">
        <v>216.5</v>
      </c>
      <c r="H423">
        <f t="shared" si="24"/>
        <v>1879265.6382000004</v>
      </c>
      <c r="I423">
        <f t="shared" si="25"/>
        <v>49124</v>
      </c>
      <c r="J423">
        <f t="shared" si="26"/>
        <v>868021.08000000007</v>
      </c>
      <c r="K423">
        <f t="shared" si="27"/>
        <v>0</v>
      </c>
    </row>
    <row r="424" spans="1:11" s="11" customFormat="1">
      <c r="A424">
        <v>2025</v>
      </c>
      <c r="B424">
        <v>6641</v>
      </c>
      <c r="C424" t="s">
        <v>331</v>
      </c>
      <c r="D424" t="s">
        <v>322</v>
      </c>
      <c r="E424">
        <v>80737</v>
      </c>
      <c r="F424">
        <v>17.98</v>
      </c>
      <c r="G424">
        <v>236.1</v>
      </c>
      <c r="H424">
        <f t="shared" si="24"/>
        <v>3427348.6248599994</v>
      </c>
      <c r="I424">
        <f t="shared" si="25"/>
        <v>80737</v>
      </c>
      <c r="J424">
        <f t="shared" si="26"/>
        <v>1451651.26</v>
      </c>
      <c r="K424">
        <f t="shared" si="27"/>
        <v>0</v>
      </c>
    </row>
    <row r="425" spans="1:11" s="11" customFormat="1">
      <c r="A425">
        <v>2025</v>
      </c>
      <c r="B425">
        <v>6641</v>
      </c>
      <c r="C425" t="s">
        <v>331</v>
      </c>
      <c r="D425" t="s">
        <v>322</v>
      </c>
      <c r="E425">
        <v>64997</v>
      </c>
      <c r="F425">
        <v>17.93</v>
      </c>
      <c r="G425">
        <v>250.5</v>
      </c>
      <c r="H425">
        <f t="shared" si="24"/>
        <v>2919317.5060499995</v>
      </c>
      <c r="I425">
        <f t="shared" si="25"/>
        <v>64997</v>
      </c>
      <c r="J425">
        <f t="shared" si="26"/>
        <v>1165396.21</v>
      </c>
      <c r="K425">
        <f t="shared" si="27"/>
        <v>0</v>
      </c>
    </row>
    <row r="426" spans="1:11" s="11" customFormat="1">
      <c r="A426">
        <v>2025</v>
      </c>
      <c r="B426">
        <v>6641</v>
      </c>
      <c r="C426" t="s">
        <v>331</v>
      </c>
      <c r="D426" t="s">
        <v>322</v>
      </c>
      <c r="E426">
        <v>32687</v>
      </c>
      <c r="F426">
        <v>17.809999999999999</v>
      </c>
      <c r="G426">
        <v>216.5</v>
      </c>
      <c r="H426">
        <f t="shared" si="24"/>
        <v>1260366.5925499999</v>
      </c>
      <c r="I426">
        <f t="shared" si="25"/>
        <v>32687</v>
      </c>
      <c r="J426">
        <f t="shared" si="26"/>
        <v>582155.47</v>
      </c>
      <c r="K426">
        <f t="shared" si="27"/>
        <v>0</v>
      </c>
    </row>
    <row r="427" spans="1:11" s="11" customFormat="1">
      <c r="A427">
        <v>2025</v>
      </c>
      <c r="B427">
        <v>6664</v>
      </c>
      <c r="C427" t="s">
        <v>331</v>
      </c>
      <c r="D427" t="s">
        <v>322</v>
      </c>
      <c r="E427">
        <v>16372</v>
      </c>
      <c r="F427">
        <v>17.391999999999999</v>
      </c>
      <c r="G427">
        <v>173</v>
      </c>
      <c r="H427">
        <f t="shared" si="24"/>
        <v>492603.35551999998</v>
      </c>
      <c r="I427">
        <f t="shared" si="25"/>
        <v>16372</v>
      </c>
      <c r="J427">
        <f t="shared" si="26"/>
        <v>284741.82399999996</v>
      </c>
      <c r="K427">
        <f t="shared" si="27"/>
        <v>0</v>
      </c>
    </row>
    <row r="428" spans="1:11" s="11" customFormat="1">
      <c r="A428">
        <v>2025</v>
      </c>
      <c r="B428">
        <v>6664</v>
      </c>
      <c r="C428" t="s">
        <v>331</v>
      </c>
      <c r="D428" t="s">
        <v>322</v>
      </c>
      <c r="E428">
        <v>16130</v>
      </c>
      <c r="F428">
        <v>17.295999999999999</v>
      </c>
      <c r="G428">
        <v>174.3</v>
      </c>
      <c r="H428">
        <f t="shared" si="24"/>
        <v>486269.94863999996</v>
      </c>
      <c r="I428">
        <f t="shared" si="25"/>
        <v>16130</v>
      </c>
      <c r="J428">
        <f t="shared" si="26"/>
        <v>278984.48</v>
      </c>
      <c r="K428">
        <f t="shared" si="27"/>
        <v>0</v>
      </c>
    </row>
    <row r="429" spans="1:11" s="11" customFormat="1">
      <c r="A429">
        <v>2025</v>
      </c>
      <c r="B429">
        <v>6664</v>
      </c>
      <c r="C429" t="s">
        <v>331</v>
      </c>
      <c r="D429" t="s">
        <v>322</v>
      </c>
      <c r="E429">
        <v>48473</v>
      </c>
      <c r="F429">
        <v>17.286000000000001</v>
      </c>
      <c r="G429">
        <v>192.9</v>
      </c>
      <c r="H429">
        <f t="shared" si="24"/>
        <v>1616317.3522620001</v>
      </c>
      <c r="I429">
        <f t="shared" si="25"/>
        <v>48473</v>
      </c>
      <c r="J429">
        <f t="shared" si="26"/>
        <v>837904.27800000005</v>
      </c>
      <c r="K429">
        <f t="shared" si="27"/>
        <v>0</v>
      </c>
    </row>
    <row r="430" spans="1:11" s="11" customFormat="1">
      <c r="A430">
        <v>2025</v>
      </c>
      <c r="B430">
        <v>6664</v>
      </c>
      <c r="C430" t="s">
        <v>331</v>
      </c>
      <c r="D430" t="s">
        <v>322</v>
      </c>
      <c r="E430">
        <v>63283</v>
      </c>
      <c r="F430">
        <v>18.045999999999999</v>
      </c>
      <c r="G430">
        <v>172.4</v>
      </c>
      <c r="H430">
        <f t="shared" si="24"/>
        <v>1968816.6510319998</v>
      </c>
      <c r="I430">
        <f t="shared" si="25"/>
        <v>63283</v>
      </c>
      <c r="J430">
        <f t="shared" si="26"/>
        <v>1142005.0179999999</v>
      </c>
      <c r="K430">
        <f t="shared" si="27"/>
        <v>0</v>
      </c>
    </row>
    <row r="431" spans="1:11" s="11" customFormat="1">
      <c r="A431">
        <v>2025</v>
      </c>
      <c r="B431">
        <v>6705</v>
      </c>
      <c r="C431" t="s">
        <v>321</v>
      </c>
      <c r="D431" t="s">
        <v>322</v>
      </c>
      <c r="E431">
        <v>16463</v>
      </c>
      <c r="F431">
        <v>21.73</v>
      </c>
      <c r="G431" t="s">
        <v>332</v>
      </c>
      <c r="H431" t="str">
        <f t="shared" si="24"/>
        <v/>
      </c>
      <c r="I431" t="str">
        <f t="shared" si="25"/>
        <v/>
      </c>
      <c r="J431" t="str">
        <f t="shared" si="26"/>
        <v/>
      </c>
      <c r="K431">
        <f t="shared" si="27"/>
        <v>0</v>
      </c>
    </row>
    <row r="432" spans="1:11" s="11" customFormat="1">
      <c r="A432">
        <v>2025</v>
      </c>
      <c r="B432">
        <v>6705</v>
      </c>
      <c r="C432" t="s">
        <v>321</v>
      </c>
      <c r="D432" t="s">
        <v>322</v>
      </c>
      <c r="E432">
        <v>90860</v>
      </c>
      <c r="F432">
        <v>22.71</v>
      </c>
      <c r="G432" t="s">
        <v>332</v>
      </c>
      <c r="H432" t="str">
        <f t="shared" si="24"/>
        <v/>
      </c>
      <c r="I432" t="str">
        <f t="shared" si="25"/>
        <v/>
      </c>
      <c r="J432" t="str">
        <f t="shared" si="26"/>
        <v/>
      </c>
      <c r="K432">
        <f t="shared" si="27"/>
        <v>0</v>
      </c>
    </row>
    <row r="433" spans="1:11" s="11" customFormat="1">
      <c r="A433">
        <v>2025</v>
      </c>
      <c r="B433">
        <v>6761</v>
      </c>
      <c r="C433" t="s">
        <v>331</v>
      </c>
      <c r="D433" t="s">
        <v>322</v>
      </c>
      <c r="E433">
        <v>75525</v>
      </c>
      <c r="F433">
        <v>17.974</v>
      </c>
      <c r="G433">
        <v>160.9</v>
      </c>
      <c r="H433">
        <f t="shared" si="24"/>
        <v>2184195.5371500002</v>
      </c>
      <c r="I433">
        <f t="shared" si="25"/>
        <v>75525</v>
      </c>
      <c r="J433">
        <f t="shared" si="26"/>
        <v>1357486.35</v>
      </c>
      <c r="K433">
        <f t="shared" si="27"/>
        <v>0</v>
      </c>
    </row>
    <row r="434" spans="1:11" s="11" customFormat="1">
      <c r="A434">
        <v>2025</v>
      </c>
      <c r="B434">
        <v>6768</v>
      </c>
      <c r="C434" t="s">
        <v>331</v>
      </c>
      <c r="D434" t="s">
        <v>322</v>
      </c>
      <c r="E434">
        <v>101144</v>
      </c>
      <c r="F434">
        <v>17.77</v>
      </c>
      <c r="G434">
        <v>231.1</v>
      </c>
      <c r="H434">
        <f t="shared" si="24"/>
        <v>4153627.0416799993</v>
      </c>
      <c r="I434">
        <f t="shared" si="25"/>
        <v>101144</v>
      </c>
      <c r="J434">
        <f t="shared" si="26"/>
        <v>1797328.88</v>
      </c>
      <c r="K434">
        <f t="shared" si="27"/>
        <v>0</v>
      </c>
    </row>
    <row r="435" spans="1:11" s="11" customFormat="1">
      <c r="A435">
        <v>2025</v>
      </c>
      <c r="B435">
        <v>6772</v>
      </c>
      <c r="C435" t="s">
        <v>331</v>
      </c>
      <c r="D435" t="s">
        <v>322</v>
      </c>
      <c r="E435">
        <v>48779</v>
      </c>
      <c r="F435">
        <v>17.788</v>
      </c>
      <c r="G435">
        <v>188</v>
      </c>
      <c r="H435">
        <f t="shared" si="24"/>
        <v>1631240.0017599999</v>
      </c>
      <c r="I435">
        <f t="shared" si="25"/>
        <v>48779</v>
      </c>
      <c r="J435">
        <f t="shared" si="26"/>
        <v>867680.85199999996</v>
      </c>
      <c r="K435">
        <f t="shared" si="27"/>
        <v>0</v>
      </c>
    </row>
    <row r="436" spans="1:11" s="11" customFormat="1">
      <c r="A436">
        <v>2025</v>
      </c>
      <c r="B436">
        <v>6772</v>
      </c>
      <c r="C436" t="s">
        <v>331</v>
      </c>
      <c r="D436" t="s">
        <v>322</v>
      </c>
      <c r="E436">
        <v>32934</v>
      </c>
      <c r="F436">
        <v>16.802</v>
      </c>
      <c r="G436">
        <v>175.9</v>
      </c>
      <c r="H436">
        <f t="shared" si="24"/>
        <v>973355.08261200006</v>
      </c>
      <c r="I436">
        <f t="shared" si="25"/>
        <v>32934</v>
      </c>
      <c r="J436">
        <f t="shared" si="26"/>
        <v>553357.06799999997</v>
      </c>
      <c r="K436">
        <f t="shared" si="27"/>
        <v>0</v>
      </c>
    </row>
    <row r="437" spans="1:11" s="11" customFormat="1">
      <c r="A437">
        <v>2025</v>
      </c>
      <c r="B437">
        <v>6823</v>
      </c>
      <c r="C437" t="s">
        <v>321</v>
      </c>
      <c r="D437" t="s">
        <v>322</v>
      </c>
      <c r="E437">
        <v>10761</v>
      </c>
      <c r="F437">
        <v>23.01</v>
      </c>
      <c r="G437">
        <v>240.3</v>
      </c>
      <c r="H437">
        <f t="shared" si="24"/>
        <v>595008.29583000008</v>
      </c>
      <c r="I437">
        <f t="shared" si="25"/>
        <v>10761</v>
      </c>
      <c r="J437">
        <f t="shared" si="26"/>
        <v>247610.61000000002</v>
      </c>
      <c r="K437">
        <f t="shared" si="27"/>
        <v>0</v>
      </c>
    </row>
    <row r="438" spans="1:11" s="11" customFormat="1">
      <c r="A438">
        <v>2025</v>
      </c>
      <c r="B438">
        <v>6823</v>
      </c>
      <c r="C438" t="s">
        <v>321</v>
      </c>
      <c r="D438" t="s">
        <v>322</v>
      </c>
      <c r="E438">
        <v>33635</v>
      </c>
      <c r="F438">
        <v>22.84</v>
      </c>
      <c r="G438">
        <v>247.2</v>
      </c>
      <c r="H438">
        <f t="shared" si="24"/>
        <v>1899048.2448</v>
      </c>
      <c r="I438">
        <f t="shared" si="25"/>
        <v>33635</v>
      </c>
      <c r="J438">
        <f t="shared" si="26"/>
        <v>768223.4</v>
      </c>
      <c r="K438">
        <f t="shared" si="27"/>
        <v>0</v>
      </c>
    </row>
    <row r="439" spans="1:11" s="11" customFormat="1">
      <c r="A439">
        <v>2025</v>
      </c>
      <c r="B439">
        <v>6823</v>
      </c>
      <c r="C439" t="s">
        <v>321</v>
      </c>
      <c r="D439" t="s">
        <v>322</v>
      </c>
      <c r="E439">
        <v>17071</v>
      </c>
      <c r="F439">
        <v>22.33</v>
      </c>
      <c r="G439">
        <v>220.3</v>
      </c>
      <c r="H439">
        <f t="shared" si="24"/>
        <v>839773.53229</v>
      </c>
      <c r="I439">
        <f t="shared" si="25"/>
        <v>17071</v>
      </c>
      <c r="J439">
        <f t="shared" si="26"/>
        <v>381195.43</v>
      </c>
      <c r="K439">
        <f t="shared" si="27"/>
        <v>0</v>
      </c>
    </row>
    <row r="440" spans="1:11" s="11" customFormat="1">
      <c r="A440">
        <v>2025</v>
      </c>
      <c r="B440">
        <v>7030</v>
      </c>
      <c r="C440" t="s">
        <v>330</v>
      </c>
      <c r="D440" t="s">
        <v>322</v>
      </c>
      <c r="E440">
        <v>183747</v>
      </c>
      <c r="F440">
        <v>13.414</v>
      </c>
      <c r="G440" t="s">
        <v>332</v>
      </c>
      <c r="H440" t="str">
        <f t="shared" si="24"/>
        <v/>
      </c>
      <c r="I440" t="str">
        <f t="shared" si="25"/>
        <v/>
      </c>
      <c r="J440" t="str">
        <f t="shared" si="26"/>
        <v/>
      </c>
      <c r="K440">
        <f t="shared" si="27"/>
        <v>1</v>
      </c>
    </row>
    <row r="441" spans="1:11" s="11" customFormat="1">
      <c r="A441">
        <v>2025</v>
      </c>
      <c r="B441">
        <v>7097</v>
      </c>
      <c r="C441" t="s">
        <v>331</v>
      </c>
      <c r="D441" t="s">
        <v>322</v>
      </c>
      <c r="E441">
        <v>290076</v>
      </c>
      <c r="F441">
        <v>16.754000000000001</v>
      </c>
      <c r="G441">
        <v>180.6</v>
      </c>
      <c r="H441">
        <f t="shared" si="24"/>
        <v>8777039.5470240004</v>
      </c>
      <c r="I441">
        <f t="shared" si="25"/>
        <v>290076</v>
      </c>
      <c r="J441">
        <f t="shared" si="26"/>
        <v>4859933.3040000005</v>
      </c>
      <c r="K441">
        <f t="shared" si="27"/>
        <v>0</v>
      </c>
    </row>
    <row r="442" spans="1:11" s="11" customFormat="1">
      <c r="A442">
        <v>2025</v>
      </c>
      <c r="B442">
        <v>7213</v>
      </c>
      <c r="C442" t="s">
        <v>321</v>
      </c>
      <c r="D442" t="s">
        <v>322</v>
      </c>
      <c r="E442">
        <v>12194</v>
      </c>
      <c r="F442">
        <v>24.526</v>
      </c>
      <c r="G442">
        <v>615.1</v>
      </c>
      <c r="H442">
        <f t="shared" si="24"/>
        <v>1839579.8406439999</v>
      </c>
      <c r="I442">
        <f t="shared" si="25"/>
        <v>12194</v>
      </c>
      <c r="J442">
        <f t="shared" si="26"/>
        <v>299070.04399999999</v>
      </c>
      <c r="K442">
        <f t="shared" si="27"/>
        <v>0</v>
      </c>
    </row>
    <row r="443" spans="1:11" s="11" customFormat="1">
      <c r="A443">
        <v>2025</v>
      </c>
      <c r="B443">
        <v>7504</v>
      </c>
      <c r="C443" t="s">
        <v>331</v>
      </c>
      <c r="D443" t="s">
        <v>322</v>
      </c>
      <c r="E443">
        <v>40512</v>
      </c>
      <c r="F443">
        <v>16.100000000000001</v>
      </c>
      <c r="G443">
        <v>123.3</v>
      </c>
      <c r="H443">
        <f t="shared" si="24"/>
        <v>804215.8655999999</v>
      </c>
      <c r="I443">
        <f t="shared" si="25"/>
        <v>40512</v>
      </c>
      <c r="J443">
        <f t="shared" si="26"/>
        <v>652243.20000000007</v>
      </c>
      <c r="K443">
        <f t="shared" si="27"/>
        <v>0</v>
      </c>
    </row>
    <row r="444" spans="1:11" s="11" customFormat="1">
      <c r="A444">
        <v>2025</v>
      </c>
      <c r="B444">
        <v>7790</v>
      </c>
      <c r="C444" t="s">
        <v>321</v>
      </c>
      <c r="D444" t="s">
        <v>322</v>
      </c>
      <c r="E444">
        <v>233143</v>
      </c>
      <c r="F444">
        <v>20</v>
      </c>
      <c r="G444">
        <v>335</v>
      </c>
      <c r="H444">
        <f t="shared" si="24"/>
        <v>15620581</v>
      </c>
      <c r="I444">
        <f t="shared" si="25"/>
        <v>233143</v>
      </c>
      <c r="J444">
        <f t="shared" si="26"/>
        <v>4662860</v>
      </c>
      <c r="K444">
        <f t="shared" si="27"/>
        <v>0</v>
      </c>
    </row>
    <row r="445" spans="1:11" s="11" customFormat="1">
      <c r="A445">
        <v>2025</v>
      </c>
      <c r="B445">
        <v>8023</v>
      </c>
      <c r="C445" t="s">
        <v>331</v>
      </c>
      <c r="D445" t="s">
        <v>322</v>
      </c>
      <c r="E445">
        <v>109832</v>
      </c>
      <c r="F445">
        <v>17.97</v>
      </c>
      <c r="G445">
        <v>238.8</v>
      </c>
      <c r="H445">
        <f t="shared" si="24"/>
        <v>4713150.3235199992</v>
      </c>
      <c r="I445">
        <f t="shared" si="25"/>
        <v>109832</v>
      </c>
      <c r="J445">
        <f t="shared" si="26"/>
        <v>1973681.0399999998</v>
      </c>
      <c r="K445">
        <f t="shared" si="27"/>
        <v>0</v>
      </c>
    </row>
    <row r="446" spans="1:11" s="11" customFormat="1">
      <c r="A446">
        <v>2025</v>
      </c>
      <c r="B446">
        <v>8023</v>
      </c>
      <c r="C446" t="s">
        <v>331</v>
      </c>
      <c r="D446" t="s">
        <v>322</v>
      </c>
      <c r="E446">
        <v>12972</v>
      </c>
      <c r="F446">
        <v>17.260000000000002</v>
      </c>
      <c r="G446">
        <v>235.2</v>
      </c>
      <c r="H446">
        <f t="shared" si="24"/>
        <v>526605.08544000005</v>
      </c>
      <c r="I446">
        <f t="shared" si="25"/>
        <v>12972</v>
      </c>
      <c r="J446">
        <f t="shared" si="26"/>
        <v>223896.72000000003</v>
      </c>
      <c r="K446">
        <f t="shared" si="27"/>
        <v>0</v>
      </c>
    </row>
    <row r="447" spans="1:11" s="11" customFormat="1">
      <c r="A447">
        <v>2025</v>
      </c>
      <c r="B447">
        <v>8023</v>
      </c>
      <c r="C447" t="s">
        <v>331</v>
      </c>
      <c r="D447" t="s">
        <v>322</v>
      </c>
      <c r="E447">
        <v>54630</v>
      </c>
      <c r="F447">
        <v>17.22</v>
      </c>
      <c r="G447">
        <v>223.7</v>
      </c>
      <c r="H447">
        <f t="shared" si="24"/>
        <v>2104409.8782000002</v>
      </c>
      <c r="I447">
        <f t="shared" si="25"/>
        <v>54630</v>
      </c>
      <c r="J447">
        <f t="shared" si="26"/>
        <v>940728.6</v>
      </c>
      <c r="K447">
        <f t="shared" si="27"/>
        <v>0</v>
      </c>
    </row>
    <row r="448" spans="1:11" s="11" customFormat="1">
      <c r="A448">
        <v>2025</v>
      </c>
      <c r="B448">
        <v>8023</v>
      </c>
      <c r="C448" t="s">
        <v>331</v>
      </c>
      <c r="D448" t="s">
        <v>322</v>
      </c>
      <c r="E448">
        <v>40507</v>
      </c>
      <c r="F448">
        <v>16.77</v>
      </c>
      <c r="G448">
        <v>239</v>
      </c>
      <c r="H448">
        <f t="shared" si="24"/>
        <v>1623532.7121000001</v>
      </c>
      <c r="I448">
        <f t="shared" si="25"/>
        <v>40507</v>
      </c>
      <c r="J448">
        <f t="shared" si="26"/>
        <v>679302.39</v>
      </c>
      <c r="K448">
        <f t="shared" si="27"/>
        <v>0</v>
      </c>
    </row>
    <row r="449" spans="1:11" s="11" customFormat="1">
      <c r="A449">
        <v>2025</v>
      </c>
      <c r="B449">
        <v>8023</v>
      </c>
      <c r="C449" t="s">
        <v>331</v>
      </c>
      <c r="D449" t="s">
        <v>322</v>
      </c>
      <c r="E449">
        <v>13646</v>
      </c>
      <c r="F449">
        <v>18.18</v>
      </c>
      <c r="G449">
        <v>150.80000000000001</v>
      </c>
      <c r="H449">
        <f t="shared" si="24"/>
        <v>374111.09424000001</v>
      </c>
      <c r="I449">
        <f t="shared" si="25"/>
        <v>13646</v>
      </c>
      <c r="J449">
        <f t="shared" si="26"/>
        <v>248084.28</v>
      </c>
      <c r="K449">
        <f t="shared" si="27"/>
        <v>0</v>
      </c>
    </row>
    <row r="450" spans="1:11" s="11" customFormat="1">
      <c r="A450">
        <v>2025</v>
      </c>
      <c r="B450">
        <v>8023</v>
      </c>
      <c r="C450" t="s">
        <v>331</v>
      </c>
      <c r="D450" t="s">
        <v>322</v>
      </c>
      <c r="E450">
        <v>66872</v>
      </c>
      <c r="F450">
        <v>17.54</v>
      </c>
      <c r="G450">
        <v>256.39999999999998</v>
      </c>
      <c r="H450">
        <f t="shared" si="24"/>
        <v>3007405.0323199998</v>
      </c>
      <c r="I450">
        <f t="shared" si="25"/>
        <v>66872</v>
      </c>
      <c r="J450">
        <f t="shared" si="26"/>
        <v>1172934.8799999999</v>
      </c>
      <c r="K450">
        <f t="shared" si="27"/>
        <v>0</v>
      </c>
    </row>
    <row r="451" spans="1:11" s="11" customFormat="1">
      <c r="A451">
        <v>2025</v>
      </c>
      <c r="B451">
        <v>8023</v>
      </c>
      <c r="C451" t="s">
        <v>331</v>
      </c>
      <c r="D451" t="s">
        <v>322</v>
      </c>
      <c r="E451">
        <v>40480</v>
      </c>
      <c r="F451">
        <v>17.190000000000001</v>
      </c>
      <c r="G451">
        <v>240.5</v>
      </c>
      <c r="H451">
        <f t="shared" si="24"/>
        <v>1673522.1359999999</v>
      </c>
      <c r="I451">
        <f t="shared" si="25"/>
        <v>40480</v>
      </c>
      <c r="J451">
        <f t="shared" si="26"/>
        <v>695851.20000000007</v>
      </c>
      <c r="K451">
        <f t="shared" si="27"/>
        <v>0</v>
      </c>
    </row>
    <row r="452" spans="1:11" s="11" customFormat="1">
      <c r="A452">
        <v>2025</v>
      </c>
      <c r="B452">
        <v>8042</v>
      </c>
      <c r="C452" t="s">
        <v>321</v>
      </c>
      <c r="D452" t="s">
        <v>322</v>
      </c>
      <c r="E452">
        <v>63176</v>
      </c>
      <c r="F452">
        <v>25.852</v>
      </c>
      <c r="G452">
        <v>474.2</v>
      </c>
      <c r="H452">
        <f t="shared" si="24"/>
        <v>7744757.4643840007</v>
      </c>
      <c r="I452">
        <f t="shared" si="25"/>
        <v>63176</v>
      </c>
      <c r="J452">
        <f t="shared" si="26"/>
        <v>1633225.952</v>
      </c>
      <c r="K452">
        <f t="shared" si="27"/>
        <v>0</v>
      </c>
    </row>
    <row r="453" spans="1:11" s="11" customFormat="1">
      <c r="A453">
        <v>2025</v>
      </c>
      <c r="B453">
        <v>8042</v>
      </c>
      <c r="C453" t="s">
        <v>321</v>
      </c>
      <c r="D453" t="s">
        <v>322</v>
      </c>
      <c r="E453">
        <v>12851</v>
      </c>
      <c r="F453">
        <v>24.315999999999999</v>
      </c>
      <c r="G453">
        <v>510.7</v>
      </c>
      <c r="H453">
        <f t="shared" ref="H453:H516" si="28">IF(I453="","",G453/100*F453*E453)</f>
        <v>1595860.4660119999</v>
      </c>
      <c r="I453">
        <f t="shared" ref="I453:I516" si="29">IF(OR(G453=".",F453=".",E453="."),"",E453)</f>
        <v>12851</v>
      </c>
      <c r="J453">
        <f t="shared" ref="J453:J516" si="30">IF(I453="","",F453*I453)</f>
        <v>312484.91599999997</v>
      </c>
      <c r="K453">
        <f t="shared" ref="K453:K516" si="31">IF(C453="LIG",1,0)</f>
        <v>0</v>
      </c>
    </row>
    <row r="454" spans="1:11" s="11" customFormat="1">
      <c r="A454">
        <v>2025</v>
      </c>
      <c r="B454">
        <v>8066</v>
      </c>
      <c r="C454" t="s">
        <v>331</v>
      </c>
      <c r="D454" t="s">
        <v>322</v>
      </c>
      <c r="E454">
        <v>300144</v>
      </c>
      <c r="F454">
        <v>18.225999999999999</v>
      </c>
      <c r="G454">
        <v>340.2</v>
      </c>
      <c r="H454">
        <f t="shared" si="28"/>
        <v>18610384.298687998</v>
      </c>
      <c r="I454">
        <f t="shared" si="29"/>
        <v>300144</v>
      </c>
      <c r="J454">
        <f t="shared" si="30"/>
        <v>5470424.5439999998</v>
      </c>
      <c r="K454">
        <f t="shared" si="31"/>
        <v>0</v>
      </c>
    </row>
    <row r="455" spans="1:11" s="11" customFormat="1">
      <c r="A455">
        <v>2025</v>
      </c>
      <c r="B455">
        <v>8069</v>
      </c>
      <c r="C455" t="s">
        <v>321</v>
      </c>
      <c r="D455" t="s">
        <v>322</v>
      </c>
      <c r="E455">
        <v>46962</v>
      </c>
      <c r="F455">
        <v>22.193999999999999</v>
      </c>
      <c r="G455">
        <v>399.3</v>
      </c>
      <c r="H455">
        <f t="shared" si="28"/>
        <v>4161802.5896040001</v>
      </c>
      <c r="I455">
        <f t="shared" si="29"/>
        <v>46962</v>
      </c>
      <c r="J455">
        <f t="shared" si="30"/>
        <v>1042274.6279999999</v>
      </c>
      <c r="K455">
        <f t="shared" si="31"/>
        <v>0</v>
      </c>
    </row>
    <row r="456" spans="1:11" s="11" customFormat="1">
      <c r="A456">
        <v>2025</v>
      </c>
      <c r="B456">
        <v>8069</v>
      </c>
      <c r="C456" t="s">
        <v>321</v>
      </c>
      <c r="D456" t="s">
        <v>322</v>
      </c>
      <c r="E456">
        <v>95899</v>
      </c>
      <c r="F456">
        <v>24.923999999999999</v>
      </c>
      <c r="G456">
        <v>355.7</v>
      </c>
      <c r="H456">
        <f t="shared" si="28"/>
        <v>8501894.0065320004</v>
      </c>
      <c r="I456">
        <f t="shared" si="29"/>
        <v>95899</v>
      </c>
      <c r="J456">
        <f t="shared" si="30"/>
        <v>2390186.676</v>
      </c>
      <c r="K456">
        <f t="shared" si="31"/>
        <v>0</v>
      </c>
    </row>
    <row r="457" spans="1:11" s="11" customFormat="1">
      <c r="A457">
        <v>2025</v>
      </c>
      <c r="B457">
        <v>8102</v>
      </c>
      <c r="C457" t="s">
        <v>321</v>
      </c>
      <c r="D457" t="s">
        <v>322</v>
      </c>
      <c r="E457">
        <v>373317</v>
      </c>
      <c r="F457">
        <v>25.486000000000001</v>
      </c>
      <c r="G457" t="s">
        <v>332</v>
      </c>
      <c r="H457" t="str">
        <f t="shared" si="28"/>
        <v/>
      </c>
      <c r="I457" t="str">
        <f t="shared" si="29"/>
        <v/>
      </c>
      <c r="J457" t="str">
        <f t="shared" si="30"/>
        <v/>
      </c>
      <c r="K457">
        <f t="shared" si="31"/>
        <v>0</v>
      </c>
    </row>
    <row r="458" spans="1:11" s="11" customFormat="1">
      <c r="A458">
        <v>2025</v>
      </c>
      <c r="B458">
        <v>8102</v>
      </c>
      <c r="C458" t="s">
        <v>321</v>
      </c>
      <c r="D458" t="s">
        <v>322</v>
      </c>
      <c r="E458">
        <v>104554</v>
      </c>
      <c r="F458">
        <v>23.052</v>
      </c>
      <c r="G458" t="s">
        <v>332</v>
      </c>
      <c r="H458" t="str">
        <f t="shared" si="28"/>
        <v/>
      </c>
      <c r="I458" t="str">
        <f t="shared" si="29"/>
        <v/>
      </c>
      <c r="J458" t="str">
        <f t="shared" si="30"/>
        <v/>
      </c>
      <c r="K458">
        <f t="shared" si="31"/>
        <v>0</v>
      </c>
    </row>
    <row r="459" spans="1:11" s="11" customFormat="1">
      <c r="A459">
        <v>2025</v>
      </c>
      <c r="B459">
        <v>8219</v>
      </c>
      <c r="C459" t="s">
        <v>331</v>
      </c>
      <c r="D459" t="s">
        <v>322</v>
      </c>
      <c r="E459">
        <v>14762</v>
      </c>
      <c r="F459">
        <v>17.600000000000001</v>
      </c>
      <c r="G459">
        <v>166.2</v>
      </c>
      <c r="H459">
        <f t="shared" si="28"/>
        <v>431806.2144</v>
      </c>
      <c r="I459">
        <f t="shared" si="29"/>
        <v>14762</v>
      </c>
      <c r="J459">
        <f t="shared" si="30"/>
        <v>259811.20000000001</v>
      </c>
      <c r="K459">
        <f t="shared" si="31"/>
        <v>0</v>
      </c>
    </row>
    <row r="460" spans="1:11" s="11" customFormat="1">
      <c r="A460">
        <v>2025</v>
      </c>
      <c r="B460">
        <v>8219</v>
      </c>
      <c r="C460" t="s">
        <v>331</v>
      </c>
      <c r="D460" t="s">
        <v>322</v>
      </c>
      <c r="E460">
        <v>29976</v>
      </c>
      <c r="F460">
        <v>17.600000000000001</v>
      </c>
      <c r="G460">
        <v>151.30000000000001</v>
      </c>
      <c r="H460">
        <f t="shared" si="28"/>
        <v>798224.90880000021</v>
      </c>
      <c r="I460">
        <f t="shared" si="29"/>
        <v>29976</v>
      </c>
      <c r="J460">
        <f t="shared" si="30"/>
        <v>527577.60000000009</v>
      </c>
      <c r="K460">
        <f t="shared" si="31"/>
        <v>0</v>
      </c>
    </row>
    <row r="461" spans="1:11" s="11" customFormat="1">
      <c r="A461">
        <v>2025</v>
      </c>
      <c r="B461">
        <v>8222</v>
      </c>
      <c r="C461" t="s">
        <v>330</v>
      </c>
      <c r="D461" t="s">
        <v>322</v>
      </c>
      <c r="E461">
        <v>156697</v>
      </c>
      <c r="F461">
        <v>13.888</v>
      </c>
      <c r="G461">
        <v>162.5</v>
      </c>
      <c r="H461">
        <f t="shared" si="28"/>
        <v>3536337.8960000002</v>
      </c>
      <c r="I461">
        <f t="shared" si="29"/>
        <v>156697</v>
      </c>
      <c r="J461">
        <f t="shared" si="30"/>
        <v>2176207.9359999998</v>
      </c>
      <c r="K461">
        <f t="shared" si="31"/>
        <v>1</v>
      </c>
    </row>
    <row r="462" spans="1:11" s="11" customFormat="1">
      <c r="A462">
        <v>2025</v>
      </c>
      <c r="B462">
        <v>8223</v>
      </c>
      <c r="C462" t="s">
        <v>331</v>
      </c>
      <c r="D462" t="s">
        <v>322</v>
      </c>
      <c r="E462">
        <v>76038</v>
      </c>
      <c r="F462">
        <v>17.98</v>
      </c>
      <c r="G462">
        <v>307.3</v>
      </c>
      <c r="H462">
        <f t="shared" si="28"/>
        <v>4201292.6365200002</v>
      </c>
      <c r="I462">
        <f t="shared" si="29"/>
        <v>76038</v>
      </c>
      <c r="J462">
        <f t="shared" si="30"/>
        <v>1367163.24</v>
      </c>
      <c r="K462">
        <f t="shared" si="31"/>
        <v>0</v>
      </c>
    </row>
    <row r="463" spans="1:11" s="11" customFormat="1">
      <c r="A463">
        <v>2025</v>
      </c>
      <c r="B463">
        <v>8223</v>
      </c>
      <c r="C463" t="s">
        <v>331</v>
      </c>
      <c r="D463" t="s">
        <v>322</v>
      </c>
      <c r="E463">
        <v>15353</v>
      </c>
      <c r="F463">
        <v>17.87</v>
      </c>
      <c r="G463">
        <v>296.8</v>
      </c>
      <c r="H463">
        <f t="shared" si="28"/>
        <v>814294.87048000004</v>
      </c>
      <c r="I463">
        <f t="shared" si="29"/>
        <v>15353</v>
      </c>
      <c r="J463">
        <f t="shared" si="30"/>
        <v>274358.11000000004</v>
      </c>
      <c r="K463">
        <f t="shared" si="31"/>
        <v>0</v>
      </c>
    </row>
    <row r="464" spans="1:11" s="11" customFormat="1">
      <c r="A464">
        <v>2025</v>
      </c>
      <c r="B464">
        <v>8223</v>
      </c>
      <c r="C464" t="s">
        <v>331</v>
      </c>
      <c r="D464" t="s">
        <v>322</v>
      </c>
      <c r="E464">
        <v>75222</v>
      </c>
      <c r="F464">
        <v>17.72</v>
      </c>
      <c r="G464">
        <v>325</v>
      </c>
      <c r="H464">
        <f t="shared" si="28"/>
        <v>4332034.9799999995</v>
      </c>
      <c r="I464">
        <f t="shared" si="29"/>
        <v>75222</v>
      </c>
      <c r="J464">
        <f t="shared" si="30"/>
        <v>1332933.8399999999</v>
      </c>
      <c r="K464">
        <f t="shared" si="31"/>
        <v>0</v>
      </c>
    </row>
    <row r="465" spans="1:11" s="11" customFormat="1">
      <c r="A465">
        <v>2025</v>
      </c>
      <c r="B465">
        <v>8223</v>
      </c>
      <c r="C465" t="s">
        <v>331</v>
      </c>
      <c r="D465" t="s">
        <v>322</v>
      </c>
      <c r="E465">
        <v>125147</v>
      </c>
      <c r="F465">
        <v>18.54</v>
      </c>
      <c r="G465">
        <v>357.8</v>
      </c>
      <c r="H465">
        <f t="shared" si="28"/>
        <v>8301766.4096400011</v>
      </c>
      <c r="I465">
        <f t="shared" si="29"/>
        <v>125147</v>
      </c>
      <c r="J465">
        <f t="shared" si="30"/>
        <v>2320225.38</v>
      </c>
      <c r="K465">
        <f t="shared" si="31"/>
        <v>0</v>
      </c>
    </row>
    <row r="466" spans="1:11" s="11" customFormat="1">
      <c r="A466">
        <v>2025</v>
      </c>
      <c r="B466">
        <v>8224</v>
      </c>
      <c r="C466" t="s">
        <v>321</v>
      </c>
      <c r="D466" t="s">
        <v>322</v>
      </c>
      <c r="E466">
        <v>20497</v>
      </c>
      <c r="F466">
        <v>18.97</v>
      </c>
      <c r="G466">
        <v>568.6</v>
      </c>
      <c r="H466">
        <f t="shared" si="28"/>
        <v>2210876.5197399999</v>
      </c>
      <c r="I466">
        <f t="shared" si="29"/>
        <v>20497</v>
      </c>
      <c r="J466">
        <f t="shared" si="30"/>
        <v>388828.08999999997</v>
      </c>
      <c r="K466">
        <f t="shared" si="31"/>
        <v>0</v>
      </c>
    </row>
    <row r="467" spans="1:11" s="11" customFormat="1">
      <c r="A467">
        <v>2025</v>
      </c>
      <c r="B467">
        <v>8827</v>
      </c>
      <c r="C467" t="s">
        <v>321</v>
      </c>
      <c r="D467" t="s">
        <v>322</v>
      </c>
      <c r="E467">
        <v>33132</v>
      </c>
      <c r="F467">
        <v>22.707999999999998</v>
      </c>
      <c r="G467">
        <v>355.6</v>
      </c>
      <c r="H467">
        <f t="shared" si="28"/>
        <v>2675397.3375359997</v>
      </c>
      <c r="I467">
        <f t="shared" si="29"/>
        <v>33132</v>
      </c>
      <c r="J467">
        <f t="shared" si="30"/>
        <v>752361.45599999989</v>
      </c>
      <c r="K467">
        <f t="shared" si="31"/>
        <v>0</v>
      </c>
    </row>
    <row r="468" spans="1:11" s="11" customFormat="1">
      <c r="A468">
        <v>2025</v>
      </c>
      <c r="B468">
        <v>8827</v>
      </c>
      <c r="C468" t="s">
        <v>321</v>
      </c>
      <c r="D468" t="s">
        <v>322</v>
      </c>
      <c r="E468">
        <v>33098</v>
      </c>
      <c r="F468">
        <v>22.271999999999998</v>
      </c>
      <c r="G468">
        <v>321.3</v>
      </c>
      <c r="H468">
        <f t="shared" si="28"/>
        <v>2368490.7617279999</v>
      </c>
      <c r="I468">
        <f t="shared" si="29"/>
        <v>33098</v>
      </c>
      <c r="J468">
        <f t="shared" si="30"/>
        <v>737158.65599999996</v>
      </c>
      <c r="K468">
        <f t="shared" si="31"/>
        <v>0</v>
      </c>
    </row>
    <row r="469" spans="1:11" s="11" customFormat="1">
      <c r="A469">
        <v>2025</v>
      </c>
      <c r="B469">
        <v>8827</v>
      </c>
      <c r="C469" t="s">
        <v>321</v>
      </c>
      <c r="D469" t="s">
        <v>322</v>
      </c>
      <c r="E469">
        <v>2053</v>
      </c>
      <c r="F469">
        <v>23.06</v>
      </c>
      <c r="G469">
        <v>337.5</v>
      </c>
      <c r="H469">
        <f t="shared" si="28"/>
        <v>159779.85750000001</v>
      </c>
      <c r="I469">
        <f t="shared" si="29"/>
        <v>2053</v>
      </c>
      <c r="J469">
        <f t="shared" si="30"/>
        <v>47342.18</v>
      </c>
      <c r="K469">
        <f t="shared" si="31"/>
        <v>0</v>
      </c>
    </row>
    <row r="470" spans="1:11" s="11" customFormat="1">
      <c r="A470">
        <v>2025</v>
      </c>
      <c r="B470">
        <v>8827</v>
      </c>
      <c r="C470" t="s">
        <v>321</v>
      </c>
      <c r="D470" t="s">
        <v>322</v>
      </c>
      <c r="E470">
        <v>3467</v>
      </c>
      <c r="F470">
        <v>22.673999999999999</v>
      </c>
      <c r="G470">
        <v>299.2</v>
      </c>
      <c r="H470">
        <f t="shared" si="28"/>
        <v>235203.38793600001</v>
      </c>
      <c r="I470">
        <f t="shared" si="29"/>
        <v>3467</v>
      </c>
      <c r="J470">
        <f t="shared" si="30"/>
        <v>78610.758000000002</v>
      </c>
      <c r="K470">
        <f t="shared" si="31"/>
        <v>0</v>
      </c>
    </row>
    <row r="471" spans="1:11" s="11" customFormat="1">
      <c r="A471">
        <v>2025</v>
      </c>
      <c r="B471">
        <v>8827</v>
      </c>
      <c r="C471" t="s">
        <v>321</v>
      </c>
      <c r="D471" t="s">
        <v>322</v>
      </c>
      <c r="E471">
        <v>8493</v>
      </c>
      <c r="F471">
        <v>22.286000000000001</v>
      </c>
      <c r="G471">
        <v>312.5</v>
      </c>
      <c r="H471">
        <f t="shared" si="28"/>
        <v>591484.36875000014</v>
      </c>
      <c r="I471">
        <f t="shared" si="29"/>
        <v>8493</v>
      </c>
      <c r="J471">
        <f t="shared" si="30"/>
        <v>189274.99800000002</v>
      </c>
      <c r="K471">
        <f t="shared" si="31"/>
        <v>0</v>
      </c>
    </row>
    <row r="472" spans="1:11" s="11" customFormat="1">
      <c r="A472">
        <v>2025</v>
      </c>
      <c r="B472">
        <v>8837</v>
      </c>
      <c r="C472" t="s">
        <v>321</v>
      </c>
      <c r="D472" t="s">
        <v>322</v>
      </c>
      <c r="E472">
        <v>26195</v>
      </c>
      <c r="F472">
        <v>24.652999999999999</v>
      </c>
      <c r="G472">
        <v>253.9</v>
      </c>
      <c r="H472">
        <f t="shared" si="28"/>
        <v>1639648.965565</v>
      </c>
      <c r="I472">
        <f t="shared" si="29"/>
        <v>26195</v>
      </c>
      <c r="J472">
        <f t="shared" si="30"/>
        <v>645785.33499999996</v>
      </c>
      <c r="K472">
        <f t="shared" si="31"/>
        <v>0</v>
      </c>
    </row>
    <row r="473" spans="1:11" s="11" customFormat="1">
      <c r="A473">
        <v>2025</v>
      </c>
      <c r="B473">
        <v>8837</v>
      </c>
      <c r="C473" t="s">
        <v>321</v>
      </c>
      <c r="D473" t="s">
        <v>322</v>
      </c>
      <c r="E473">
        <v>11029</v>
      </c>
      <c r="F473">
        <v>26.143999999999998</v>
      </c>
      <c r="G473">
        <v>492.9</v>
      </c>
      <c r="H473">
        <f t="shared" si="28"/>
        <v>1421238.5855039996</v>
      </c>
      <c r="I473">
        <f t="shared" si="29"/>
        <v>11029</v>
      </c>
      <c r="J473">
        <f t="shared" si="30"/>
        <v>288342.17599999998</v>
      </c>
      <c r="K473">
        <f t="shared" si="31"/>
        <v>0</v>
      </c>
    </row>
    <row r="474" spans="1:11" s="11" customFormat="1">
      <c r="A474">
        <v>2025</v>
      </c>
      <c r="B474">
        <v>8837</v>
      </c>
      <c r="C474" t="s">
        <v>321</v>
      </c>
      <c r="D474" t="s">
        <v>322</v>
      </c>
      <c r="E474">
        <v>14861</v>
      </c>
      <c r="F474">
        <v>21.928000000000001</v>
      </c>
      <c r="G474">
        <v>211.7</v>
      </c>
      <c r="H474">
        <f t="shared" si="28"/>
        <v>689871.04093600006</v>
      </c>
      <c r="I474">
        <f t="shared" si="29"/>
        <v>14861</v>
      </c>
      <c r="J474">
        <f t="shared" si="30"/>
        <v>325872.00800000003</v>
      </c>
      <c r="K474">
        <f t="shared" si="31"/>
        <v>0</v>
      </c>
    </row>
    <row r="475" spans="1:11" s="11" customFormat="1">
      <c r="A475">
        <v>2025</v>
      </c>
      <c r="B475">
        <v>8837</v>
      </c>
      <c r="C475" t="s">
        <v>321</v>
      </c>
      <c r="D475" t="s">
        <v>322</v>
      </c>
      <c r="E475">
        <v>46656</v>
      </c>
      <c r="F475">
        <v>23.728000000000002</v>
      </c>
      <c r="G475">
        <v>242.1</v>
      </c>
      <c r="H475">
        <f t="shared" si="28"/>
        <v>2680176.6881279997</v>
      </c>
      <c r="I475">
        <f t="shared" si="29"/>
        <v>46656</v>
      </c>
      <c r="J475">
        <f t="shared" si="30"/>
        <v>1107053.568</v>
      </c>
      <c r="K475">
        <f t="shared" si="31"/>
        <v>0</v>
      </c>
    </row>
    <row r="476" spans="1:11" s="11" customFormat="1">
      <c r="A476">
        <v>2025</v>
      </c>
      <c r="B476">
        <v>8837</v>
      </c>
      <c r="C476" t="s">
        <v>331</v>
      </c>
      <c r="D476" t="s">
        <v>322</v>
      </c>
      <c r="E476">
        <v>58901</v>
      </c>
      <c r="F476">
        <v>17.696000000000002</v>
      </c>
      <c r="G476">
        <v>270.89999999999998</v>
      </c>
      <c r="H476">
        <f t="shared" si="28"/>
        <v>2823623.4680639999</v>
      </c>
      <c r="I476">
        <f t="shared" si="29"/>
        <v>58901</v>
      </c>
      <c r="J476">
        <f t="shared" si="30"/>
        <v>1042312.0960000001</v>
      </c>
      <c r="K476">
        <f t="shared" si="31"/>
        <v>0</v>
      </c>
    </row>
    <row r="477" spans="1:11" s="11" customFormat="1">
      <c r="A477">
        <v>2025</v>
      </c>
      <c r="B477">
        <v>8837</v>
      </c>
      <c r="C477" t="s">
        <v>331</v>
      </c>
      <c r="D477" t="s">
        <v>322</v>
      </c>
      <c r="E477">
        <v>15978</v>
      </c>
      <c r="F477">
        <v>17.908000000000001</v>
      </c>
      <c r="G477">
        <v>179.3</v>
      </c>
      <c r="H477">
        <f t="shared" si="28"/>
        <v>513038.30503200006</v>
      </c>
      <c r="I477">
        <f t="shared" si="29"/>
        <v>15978</v>
      </c>
      <c r="J477">
        <f t="shared" si="30"/>
        <v>286134.02400000003</v>
      </c>
      <c r="K477">
        <f t="shared" si="31"/>
        <v>0</v>
      </c>
    </row>
    <row r="478" spans="1:11" s="11" customFormat="1">
      <c r="A478">
        <v>2025</v>
      </c>
      <c r="B478">
        <v>8837</v>
      </c>
      <c r="C478" t="s">
        <v>331</v>
      </c>
      <c r="D478" t="s">
        <v>322</v>
      </c>
      <c r="E478">
        <v>31161</v>
      </c>
      <c r="F478">
        <v>17.962</v>
      </c>
      <c r="G478">
        <v>183.6</v>
      </c>
      <c r="H478">
        <f t="shared" si="28"/>
        <v>1027634.6873519999</v>
      </c>
      <c r="I478">
        <f t="shared" si="29"/>
        <v>31161</v>
      </c>
      <c r="J478">
        <f t="shared" si="30"/>
        <v>559713.88199999998</v>
      </c>
      <c r="K478">
        <f t="shared" si="31"/>
        <v>0</v>
      </c>
    </row>
    <row r="479" spans="1:11" s="11" customFormat="1">
      <c r="A479">
        <v>2025</v>
      </c>
      <c r="B479">
        <v>8837</v>
      </c>
      <c r="C479" t="s">
        <v>321</v>
      </c>
      <c r="D479" t="s">
        <v>322</v>
      </c>
      <c r="E479">
        <v>26198</v>
      </c>
      <c r="F479">
        <v>24.7</v>
      </c>
      <c r="G479">
        <v>341.7</v>
      </c>
      <c r="H479">
        <f t="shared" si="28"/>
        <v>2211108.5801999997</v>
      </c>
      <c r="I479">
        <f t="shared" si="29"/>
        <v>26198</v>
      </c>
      <c r="J479">
        <f t="shared" si="30"/>
        <v>647090.6</v>
      </c>
      <c r="K479">
        <f t="shared" si="31"/>
        <v>0</v>
      </c>
    </row>
    <row r="480" spans="1:11" s="11" customFormat="1">
      <c r="A480">
        <v>2025</v>
      </c>
      <c r="B480">
        <v>8845</v>
      </c>
      <c r="C480" t="s">
        <v>321</v>
      </c>
      <c r="D480" t="s">
        <v>322</v>
      </c>
      <c r="E480">
        <v>97105</v>
      </c>
      <c r="F480">
        <v>25.905999999999999</v>
      </c>
      <c r="G480" t="s">
        <v>332</v>
      </c>
      <c r="H480" t="str">
        <f t="shared" si="28"/>
        <v/>
      </c>
      <c r="I480" t="str">
        <f t="shared" si="29"/>
        <v/>
      </c>
      <c r="J480" t="str">
        <f t="shared" si="30"/>
        <v/>
      </c>
      <c r="K480">
        <f t="shared" si="31"/>
        <v>0</v>
      </c>
    </row>
    <row r="481" spans="1:11" s="11" customFormat="1">
      <c r="A481">
        <v>2025</v>
      </c>
      <c r="B481">
        <v>8845</v>
      </c>
      <c r="C481" t="s">
        <v>321</v>
      </c>
      <c r="D481" t="s">
        <v>322</v>
      </c>
      <c r="E481">
        <v>16932</v>
      </c>
      <c r="F481">
        <v>25.062000000000001</v>
      </c>
      <c r="G481" t="s">
        <v>332</v>
      </c>
      <c r="H481" t="str">
        <f t="shared" si="28"/>
        <v/>
      </c>
      <c r="I481" t="str">
        <f t="shared" si="29"/>
        <v/>
      </c>
      <c r="J481" t="str">
        <f t="shared" si="30"/>
        <v/>
      </c>
      <c r="K481">
        <f t="shared" si="31"/>
        <v>0</v>
      </c>
    </row>
    <row r="482" spans="1:11" s="11" customFormat="1">
      <c r="A482">
        <v>2025</v>
      </c>
      <c r="B482">
        <v>8846</v>
      </c>
      <c r="C482" t="s">
        <v>321</v>
      </c>
      <c r="D482" t="s">
        <v>322</v>
      </c>
      <c r="E482">
        <v>139883</v>
      </c>
      <c r="F482">
        <v>26.094000000000001</v>
      </c>
      <c r="G482" t="s">
        <v>332</v>
      </c>
      <c r="H482" t="str">
        <f t="shared" si="28"/>
        <v/>
      </c>
      <c r="I482" t="str">
        <f t="shared" si="29"/>
        <v/>
      </c>
      <c r="J482" t="str">
        <f t="shared" si="30"/>
        <v/>
      </c>
      <c r="K482">
        <f t="shared" si="31"/>
        <v>0</v>
      </c>
    </row>
    <row r="483" spans="1:11" s="11" customFormat="1">
      <c r="A483">
        <v>2025</v>
      </c>
      <c r="B483">
        <v>8846</v>
      </c>
      <c r="C483" t="s">
        <v>321</v>
      </c>
      <c r="D483" t="s">
        <v>322</v>
      </c>
      <c r="E483">
        <v>49539</v>
      </c>
      <c r="F483">
        <v>25.097999999999999</v>
      </c>
      <c r="G483" t="s">
        <v>332</v>
      </c>
      <c r="H483" t="str">
        <f t="shared" si="28"/>
        <v/>
      </c>
      <c r="I483" t="str">
        <f t="shared" si="29"/>
        <v/>
      </c>
      <c r="J483" t="str">
        <f t="shared" si="30"/>
        <v/>
      </c>
      <c r="K483">
        <f t="shared" si="31"/>
        <v>0</v>
      </c>
    </row>
    <row r="484" spans="1:11" s="11" customFormat="1">
      <c r="A484">
        <v>2025</v>
      </c>
      <c r="B484">
        <v>8851</v>
      </c>
      <c r="C484" t="s">
        <v>321</v>
      </c>
      <c r="D484" t="s">
        <v>322</v>
      </c>
      <c r="E484">
        <v>19868</v>
      </c>
      <c r="F484">
        <v>22.251999999999999</v>
      </c>
      <c r="G484">
        <v>297.2</v>
      </c>
      <c r="H484">
        <f t="shared" si="28"/>
        <v>1313929.331392</v>
      </c>
      <c r="I484">
        <f t="shared" si="29"/>
        <v>19868</v>
      </c>
      <c r="J484">
        <f t="shared" si="30"/>
        <v>442102.73599999998</v>
      </c>
      <c r="K484">
        <f t="shared" si="31"/>
        <v>0</v>
      </c>
    </row>
    <row r="485" spans="1:11" s="11" customFormat="1">
      <c r="A485">
        <v>2025</v>
      </c>
      <c r="B485">
        <v>8851</v>
      </c>
      <c r="C485" t="s">
        <v>321</v>
      </c>
      <c r="D485" t="s">
        <v>322</v>
      </c>
      <c r="E485">
        <v>5859</v>
      </c>
      <c r="F485">
        <v>22.891999999999999</v>
      </c>
      <c r="G485">
        <v>316</v>
      </c>
      <c r="H485">
        <f t="shared" si="28"/>
        <v>423832.56047999999</v>
      </c>
      <c r="I485">
        <f t="shared" si="29"/>
        <v>5859</v>
      </c>
      <c r="J485">
        <f t="shared" si="30"/>
        <v>134124.228</v>
      </c>
      <c r="K485">
        <f t="shared" si="31"/>
        <v>0</v>
      </c>
    </row>
    <row r="486" spans="1:11" s="11" customFormat="1">
      <c r="A486">
        <v>2025</v>
      </c>
      <c r="B486">
        <v>8851</v>
      </c>
      <c r="C486" t="s">
        <v>321</v>
      </c>
      <c r="D486" t="s">
        <v>322</v>
      </c>
      <c r="E486">
        <v>9535</v>
      </c>
      <c r="F486">
        <v>22.67</v>
      </c>
      <c r="G486">
        <v>275.10000000000002</v>
      </c>
      <c r="H486">
        <f t="shared" si="28"/>
        <v>594651.89595000015</v>
      </c>
      <c r="I486">
        <f t="shared" si="29"/>
        <v>9535</v>
      </c>
      <c r="J486">
        <f t="shared" si="30"/>
        <v>216158.45</v>
      </c>
      <c r="K486">
        <f t="shared" si="31"/>
        <v>0</v>
      </c>
    </row>
    <row r="487" spans="1:11" s="11" customFormat="1">
      <c r="A487">
        <v>2025</v>
      </c>
      <c r="B487">
        <v>8852</v>
      </c>
      <c r="C487" t="s">
        <v>331</v>
      </c>
      <c r="D487" t="s">
        <v>322</v>
      </c>
      <c r="E487">
        <v>77859</v>
      </c>
      <c r="F487">
        <v>17.54</v>
      </c>
      <c r="G487">
        <v>163.19999999999999</v>
      </c>
      <c r="H487">
        <f t="shared" si="28"/>
        <v>2228735.6755199996</v>
      </c>
      <c r="I487">
        <f t="shared" si="29"/>
        <v>77859</v>
      </c>
      <c r="J487">
        <f t="shared" si="30"/>
        <v>1365646.8599999999</v>
      </c>
      <c r="K487">
        <f t="shared" si="31"/>
        <v>0</v>
      </c>
    </row>
    <row r="488" spans="1:11" s="11" customFormat="1">
      <c r="A488">
        <v>2025</v>
      </c>
      <c r="B488">
        <v>8852</v>
      </c>
      <c r="C488" t="s">
        <v>331</v>
      </c>
      <c r="D488" t="s">
        <v>322</v>
      </c>
      <c r="E488">
        <v>218022</v>
      </c>
      <c r="F488">
        <v>17.73</v>
      </c>
      <c r="G488">
        <v>147.5</v>
      </c>
      <c r="H488">
        <f t="shared" si="28"/>
        <v>5701656.8385000005</v>
      </c>
      <c r="I488">
        <f t="shared" si="29"/>
        <v>218022</v>
      </c>
      <c r="J488">
        <f t="shared" si="30"/>
        <v>3865530.06</v>
      </c>
      <c r="K488">
        <f t="shared" si="31"/>
        <v>0</v>
      </c>
    </row>
    <row r="489" spans="1:11" s="11" customFormat="1">
      <c r="A489">
        <v>2025</v>
      </c>
      <c r="B489">
        <v>8899</v>
      </c>
      <c r="C489" t="s">
        <v>331</v>
      </c>
      <c r="D489" t="s">
        <v>322</v>
      </c>
      <c r="E489">
        <v>31983</v>
      </c>
      <c r="F489">
        <v>18.053999999999998</v>
      </c>
      <c r="G489">
        <v>167.5</v>
      </c>
      <c r="H489">
        <f t="shared" si="28"/>
        <v>967180.31235000002</v>
      </c>
      <c r="I489">
        <f t="shared" si="29"/>
        <v>31983</v>
      </c>
      <c r="J489">
        <f t="shared" si="30"/>
        <v>577421.08199999994</v>
      </c>
      <c r="K489">
        <f t="shared" si="31"/>
        <v>0</v>
      </c>
    </row>
    <row r="490" spans="1:11" s="11" customFormat="1">
      <c r="A490">
        <v>2025</v>
      </c>
      <c r="B490">
        <v>8899</v>
      </c>
      <c r="C490" t="s">
        <v>331</v>
      </c>
      <c r="D490" t="s">
        <v>322</v>
      </c>
      <c r="E490">
        <v>15597</v>
      </c>
      <c r="F490">
        <v>18.135999999999999</v>
      </c>
      <c r="G490">
        <v>167.4</v>
      </c>
      <c r="H490">
        <f t="shared" si="28"/>
        <v>473519.67940800003</v>
      </c>
      <c r="I490">
        <f t="shared" si="29"/>
        <v>15597</v>
      </c>
      <c r="J490">
        <f t="shared" si="30"/>
        <v>282867.19199999998</v>
      </c>
      <c r="K490">
        <f t="shared" si="31"/>
        <v>0</v>
      </c>
    </row>
    <row r="491" spans="1:11" s="11" customFormat="1">
      <c r="A491">
        <v>2025</v>
      </c>
      <c r="B491">
        <v>8899</v>
      </c>
      <c r="C491" t="s">
        <v>331</v>
      </c>
      <c r="D491" t="s">
        <v>322</v>
      </c>
      <c r="E491">
        <v>15670</v>
      </c>
      <c r="F491">
        <v>17.576000000000001</v>
      </c>
      <c r="G491">
        <v>172.8</v>
      </c>
      <c r="H491">
        <f t="shared" si="28"/>
        <v>475918.70976000006</v>
      </c>
      <c r="I491">
        <f t="shared" si="29"/>
        <v>15670</v>
      </c>
      <c r="J491">
        <f t="shared" si="30"/>
        <v>275415.92</v>
      </c>
      <c r="K491">
        <f t="shared" si="31"/>
        <v>0</v>
      </c>
    </row>
    <row r="492" spans="1:11" s="11" customFormat="1">
      <c r="A492">
        <v>2025</v>
      </c>
      <c r="B492">
        <v>8899</v>
      </c>
      <c r="C492" t="s">
        <v>331</v>
      </c>
      <c r="D492" t="s">
        <v>322</v>
      </c>
      <c r="E492">
        <v>15836</v>
      </c>
      <c r="F492">
        <v>18.032</v>
      </c>
      <c r="G492">
        <v>157.5</v>
      </c>
      <c r="H492">
        <f t="shared" si="28"/>
        <v>449748.73439999996</v>
      </c>
      <c r="I492">
        <f t="shared" si="29"/>
        <v>15836</v>
      </c>
      <c r="J492">
        <f t="shared" si="30"/>
        <v>285554.75199999998</v>
      </c>
      <c r="K492">
        <f t="shared" si="31"/>
        <v>0</v>
      </c>
    </row>
    <row r="493" spans="1:11" s="11" customFormat="1">
      <c r="A493">
        <v>2025</v>
      </c>
      <c r="B493">
        <v>8899</v>
      </c>
      <c r="C493" t="s">
        <v>331</v>
      </c>
      <c r="D493" t="s">
        <v>322</v>
      </c>
      <c r="E493">
        <v>47619</v>
      </c>
      <c r="F493">
        <v>17.922000000000001</v>
      </c>
      <c r="G493">
        <v>169.9</v>
      </c>
      <c r="H493">
        <f t="shared" si="28"/>
        <v>1449973.6928820002</v>
      </c>
      <c r="I493">
        <f t="shared" si="29"/>
        <v>47619</v>
      </c>
      <c r="J493">
        <f t="shared" si="30"/>
        <v>853427.71799999999</v>
      </c>
      <c r="K493">
        <f t="shared" si="31"/>
        <v>0</v>
      </c>
    </row>
    <row r="494" spans="1:11" s="11" customFormat="1">
      <c r="A494">
        <v>2025</v>
      </c>
      <c r="B494">
        <v>8899</v>
      </c>
      <c r="C494" t="s">
        <v>331</v>
      </c>
      <c r="D494" t="s">
        <v>322</v>
      </c>
      <c r="E494">
        <v>31873</v>
      </c>
      <c r="F494">
        <v>18.010000000000002</v>
      </c>
      <c r="G494">
        <v>162.80000000000001</v>
      </c>
      <c r="H494">
        <f t="shared" si="28"/>
        <v>934525.28444000008</v>
      </c>
      <c r="I494">
        <f t="shared" si="29"/>
        <v>31873</v>
      </c>
      <c r="J494">
        <f t="shared" si="30"/>
        <v>574032.7300000001</v>
      </c>
      <c r="K494">
        <f t="shared" si="31"/>
        <v>0</v>
      </c>
    </row>
    <row r="495" spans="1:11" s="11" customFormat="1">
      <c r="A495">
        <v>2025</v>
      </c>
      <c r="B495">
        <v>8899</v>
      </c>
      <c r="C495" t="s">
        <v>331</v>
      </c>
      <c r="D495" t="s">
        <v>322</v>
      </c>
      <c r="E495">
        <v>31421</v>
      </c>
      <c r="F495">
        <v>18.02</v>
      </c>
      <c r="G495">
        <v>156.30000000000001</v>
      </c>
      <c r="H495">
        <f t="shared" si="28"/>
        <v>884980.63446000009</v>
      </c>
      <c r="I495">
        <f t="shared" si="29"/>
        <v>31421</v>
      </c>
      <c r="J495">
        <f t="shared" si="30"/>
        <v>566206.42000000004</v>
      </c>
      <c r="K495">
        <f t="shared" si="31"/>
        <v>0</v>
      </c>
    </row>
    <row r="496" spans="1:11" s="11" customFormat="1">
      <c r="A496">
        <v>2025</v>
      </c>
      <c r="B496">
        <v>10017</v>
      </c>
      <c r="C496" t="s">
        <v>321</v>
      </c>
      <c r="D496" t="s">
        <v>322</v>
      </c>
      <c r="E496">
        <v>2663</v>
      </c>
      <c r="F496">
        <v>25</v>
      </c>
      <c r="G496" t="s">
        <v>332</v>
      </c>
      <c r="H496" t="str">
        <f t="shared" si="28"/>
        <v/>
      </c>
      <c r="I496" t="str">
        <f t="shared" si="29"/>
        <v/>
      </c>
      <c r="J496" t="str">
        <f t="shared" si="30"/>
        <v/>
      </c>
      <c r="K496">
        <f t="shared" si="31"/>
        <v>0</v>
      </c>
    </row>
    <row r="497" spans="1:11" s="11" customFormat="1">
      <c r="A497">
        <v>2025</v>
      </c>
      <c r="B497">
        <v>10113</v>
      </c>
      <c r="C497" t="s">
        <v>333</v>
      </c>
      <c r="D497" t="s">
        <v>322</v>
      </c>
      <c r="E497">
        <v>47572</v>
      </c>
      <c r="F497">
        <v>11.64</v>
      </c>
      <c r="G497" t="s">
        <v>332</v>
      </c>
      <c r="H497" t="str">
        <f t="shared" si="28"/>
        <v/>
      </c>
      <c r="I497" t="str">
        <f t="shared" si="29"/>
        <v/>
      </c>
      <c r="J497" t="str">
        <f t="shared" si="30"/>
        <v/>
      </c>
      <c r="K497">
        <f t="shared" si="31"/>
        <v>0</v>
      </c>
    </row>
    <row r="498" spans="1:11" s="11" customFormat="1">
      <c r="A498">
        <v>2025</v>
      </c>
      <c r="B498">
        <v>10143</v>
      </c>
      <c r="C498" t="s">
        <v>333</v>
      </c>
      <c r="D498" t="s">
        <v>322</v>
      </c>
      <c r="E498">
        <v>41402</v>
      </c>
      <c r="F498">
        <v>12.898999999999999</v>
      </c>
      <c r="G498" t="s">
        <v>332</v>
      </c>
      <c r="H498" t="str">
        <f t="shared" si="28"/>
        <v/>
      </c>
      <c r="I498" t="str">
        <f t="shared" si="29"/>
        <v/>
      </c>
      <c r="J498" t="str">
        <f t="shared" si="30"/>
        <v/>
      </c>
      <c r="K498">
        <f t="shared" si="31"/>
        <v>0</v>
      </c>
    </row>
    <row r="499" spans="1:11" s="11" customFormat="1">
      <c r="A499">
        <v>2025</v>
      </c>
      <c r="B499">
        <v>10151</v>
      </c>
      <c r="C499" t="s">
        <v>333</v>
      </c>
      <c r="D499" t="s">
        <v>322</v>
      </c>
      <c r="E499">
        <v>12384</v>
      </c>
      <c r="F499">
        <v>18.920000000000002</v>
      </c>
      <c r="G499" t="s">
        <v>332</v>
      </c>
      <c r="H499" t="str">
        <f t="shared" si="28"/>
        <v/>
      </c>
      <c r="I499" t="str">
        <f t="shared" si="29"/>
        <v/>
      </c>
      <c r="J499" t="str">
        <f t="shared" si="30"/>
        <v/>
      </c>
      <c r="K499">
        <f t="shared" si="31"/>
        <v>0</v>
      </c>
    </row>
    <row r="500" spans="1:11" s="11" customFormat="1">
      <c r="A500">
        <v>2025</v>
      </c>
      <c r="B500">
        <v>10151</v>
      </c>
      <c r="C500" t="s">
        <v>333</v>
      </c>
      <c r="D500" t="s">
        <v>322</v>
      </c>
      <c r="E500">
        <v>2268</v>
      </c>
      <c r="F500">
        <v>9.8699999999999992</v>
      </c>
      <c r="G500" t="s">
        <v>332</v>
      </c>
      <c r="H500" t="str">
        <f t="shared" si="28"/>
        <v/>
      </c>
      <c r="I500" t="str">
        <f t="shared" si="29"/>
        <v/>
      </c>
      <c r="J500" t="str">
        <f t="shared" si="30"/>
        <v/>
      </c>
      <c r="K500">
        <f t="shared" si="31"/>
        <v>0</v>
      </c>
    </row>
    <row r="501" spans="1:11" s="11" customFormat="1">
      <c r="A501">
        <v>2025</v>
      </c>
      <c r="B501">
        <v>10151</v>
      </c>
      <c r="C501" t="s">
        <v>333</v>
      </c>
      <c r="D501" t="s">
        <v>322</v>
      </c>
      <c r="E501">
        <v>3243</v>
      </c>
      <c r="F501">
        <v>16.2</v>
      </c>
      <c r="G501" t="s">
        <v>332</v>
      </c>
      <c r="H501" t="str">
        <f t="shared" si="28"/>
        <v/>
      </c>
      <c r="I501" t="str">
        <f t="shared" si="29"/>
        <v/>
      </c>
      <c r="J501" t="str">
        <f t="shared" si="30"/>
        <v/>
      </c>
      <c r="K501">
        <f t="shared" si="31"/>
        <v>0</v>
      </c>
    </row>
    <row r="502" spans="1:11" s="11" customFormat="1">
      <c r="A502">
        <v>2025</v>
      </c>
      <c r="B502">
        <v>10151</v>
      </c>
      <c r="C502" t="s">
        <v>333</v>
      </c>
      <c r="D502" t="s">
        <v>322</v>
      </c>
      <c r="E502">
        <v>7723</v>
      </c>
      <c r="F502">
        <v>16.14</v>
      </c>
      <c r="G502" t="s">
        <v>332</v>
      </c>
      <c r="H502" t="str">
        <f t="shared" si="28"/>
        <v/>
      </c>
      <c r="I502" t="str">
        <f t="shared" si="29"/>
        <v/>
      </c>
      <c r="J502" t="str">
        <f t="shared" si="30"/>
        <v/>
      </c>
      <c r="K502">
        <f t="shared" si="31"/>
        <v>0</v>
      </c>
    </row>
    <row r="503" spans="1:11" s="11" customFormat="1">
      <c r="A503">
        <v>2025</v>
      </c>
      <c r="B503">
        <v>10362</v>
      </c>
      <c r="C503" t="s">
        <v>331</v>
      </c>
      <c r="D503" t="s">
        <v>322</v>
      </c>
      <c r="E503">
        <v>14673</v>
      </c>
      <c r="F503">
        <v>17.72</v>
      </c>
      <c r="G503" t="s">
        <v>332</v>
      </c>
      <c r="H503" t="str">
        <f t="shared" si="28"/>
        <v/>
      </c>
      <c r="I503" t="str">
        <f t="shared" si="29"/>
        <v/>
      </c>
      <c r="J503" t="str">
        <f t="shared" si="30"/>
        <v/>
      </c>
      <c r="K503">
        <f t="shared" si="31"/>
        <v>0</v>
      </c>
    </row>
    <row r="504" spans="1:11" s="11" customFormat="1">
      <c r="A504">
        <v>2025</v>
      </c>
      <c r="B504">
        <v>10495</v>
      </c>
      <c r="C504" t="s">
        <v>321</v>
      </c>
      <c r="D504" t="s">
        <v>322</v>
      </c>
      <c r="E504">
        <v>4669</v>
      </c>
      <c r="F504">
        <v>20.481999999999999</v>
      </c>
      <c r="G504" t="s">
        <v>332</v>
      </c>
      <c r="H504" t="str">
        <f t="shared" si="28"/>
        <v/>
      </c>
      <c r="I504" t="str">
        <f t="shared" si="29"/>
        <v/>
      </c>
      <c r="J504" t="str">
        <f t="shared" si="30"/>
        <v/>
      </c>
      <c r="K504">
        <f t="shared" si="31"/>
        <v>0</v>
      </c>
    </row>
    <row r="505" spans="1:11" s="11" customFormat="1">
      <c r="A505">
        <v>2025</v>
      </c>
      <c r="B505">
        <v>10603</v>
      </c>
      <c r="C505" t="s">
        <v>333</v>
      </c>
      <c r="D505" t="s">
        <v>322</v>
      </c>
      <c r="E505">
        <v>24312</v>
      </c>
      <c r="F505">
        <v>11.8</v>
      </c>
      <c r="G505" t="s">
        <v>332</v>
      </c>
      <c r="H505" t="str">
        <f t="shared" si="28"/>
        <v/>
      </c>
      <c r="I505" t="str">
        <f t="shared" si="29"/>
        <v/>
      </c>
      <c r="J505" t="str">
        <f t="shared" si="30"/>
        <v/>
      </c>
      <c r="K505">
        <f t="shared" si="31"/>
        <v>0</v>
      </c>
    </row>
    <row r="506" spans="1:11" s="11" customFormat="1">
      <c r="A506">
        <v>2025</v>
      </c>
      <c r="B506">
        <v>10671</v>
      </c>
      <c r="C506" t="s">
        <v>331</v>
      </c>
      <c r="D506" t="s">
        <v>322</v>
      </c>
      <c r="E506">
        <v>27681</v>
      </c>
      <c r="F506">
        <v>16.245999999999999</v>
      </c>
      <c r="G506">
        <v>250.3</v>
      </c>
      <c r="H506">
        <f t="shared" si="28"/>
        <v>1125612.9315779998</v>
      </c>
      <c r="I506">
        <f t="shared" si="29"/>
        <v>27681</v>
      </c>
      <c r="J506">
        <f t="shared" si="30"/>
        <v>449705.52599999995</v>
      </c>
      <c r="K506">
        <f t="shared" si="31"/>
        <v>0</v>
      </c>
    </row>
    <row r="507" spans="1:11" s="11" customFormat="1">
      <c r="A507">
        <v>2025</v>
      </c>
      <c r="B507">
        <v>10684</v>
      </c>
      <c r="C507" t="s">
        <v>321</v>
      </c>
      <c r="D507" t="s">
        <v>322</v>
      </c>
      <c r="E507">
        <v>22506</v>
      </c>
      <c r="F507">
        <v>17.977</v>
      </c>
      <c r="G507" t="s">
        <v>332</v>
      </c>
      <c r="H507" t="str">
        <f t="shared" si="28"/>
        <v/>
      </c>
      <c r="I507" t="str">
        <f t="shared" si="29"/>
        <v/>
      </c>
      <c r="J507" t="str">
        <f t="shared" si="30"/>
        <v/>
      </c>
      <c r="K507">
        <f t="shared" si="31"/>
        <v>0</v>
      </c>
    </row>
    <row r="508" spans="1:11" s="11" customFormat="1">
      <c r="A508">
        <v>2025</v>
      </c>
      <c r="B508">
        <v>10684</v>
      </c>
      <c r="C508" t="s">
        <v>321</v>
      </c>
      <c r="D508" t="s">
        <v>322</v>
      </c>
      <c r="E508">
        <v>35430</v>
      </c>
      <c r="F508">
        <v>22.86</v>
      </c>
      <c r="G508" t="s">
        <v>332</v>
      </c>
      <c r="H508" t="str">
        <f t="shared" si="28"/>
        <v/>
      </c>
      <c r="I508" t="str">
        <f t="shared" si="29"/>
        <v/>
      </c>
      <c r="J508" t="str">
        <f t="shared" si="30"/>
        <v/>
      </c>
      <c r="K508">
        <f t="shared" si="31"/>
        <v>0</v>
      </c>
    </row>
    <row r="509" spans="1:11" s="11" customFormat="1">
      <c r="A509">
        <v>2025</v>
      </c>
      <c r="B509">
        <v>10860</v>
      </c>
      <c r="C509" t="s">
        <v>331</v>
      </c>
      <c r="D509" t="s">
        <v>322</v>
      </c>
      <c r="E509">
        <v>73633</v>
      </c>
      <c r="F509">
        <v>17.600000000000001</v>
      </c>
      <c r="G509" t="s">
        <v>332</v>
      </c>
      <c r="H509" t="str">
        <f t="shared" si="28"/>
        <v/>
      </c>
      <c r="I509" t="str">
        <f t="shared" si="29"/>
        <v/>
      </c>
      <c r="J509" t="str">
        <f t="shared" si="30"/>
        <v/>
      </c>
      <c r="K509">
        <f t="shared" si="31"/>
        <v>0</v>
      </c>
    </row>
    <row r="510" spans="1:11" s="11" customFormat="1">
      <c r="A510">
        <v>2025</v>
      </c>
      <c r="B510">
        <v>10864</v>
      </c>
      <c r="C510" t="s">
        <v>331</v>
      </c>
      <c r="D510" t="s">
        <v>322</v>
      </c>
      <c r="E510">
        <v>90609</v>
      </c>
      <c r="F510">
        <v>17.600000000000001</v>
      </c>
      <c r="G510" t="s">
        <v>332</v>
      </c>
      <c r="H510" t="str">
        <f t="shared" si="28"/>
        <v/>
      </c>
      <c r="I510" t="str">
        <f t="shared" si="29"/>
        <v/>
      </c>
      <c r="J510" t="str">
        <f t="shared" si="30"/>
        <v/>
      </c>
      <c r="K510">
        <f t="shared" si="31"/>
        <v>0</v>
      </c>
    </row>
    <row r="511" spans="1:11" s="11" customFormat="1">
      <c r="A511">
        <v>2025</v>
      </c>
      <c r="B511">
        <v>10864</v>
      </c>
      <c r="C511" t="s">
        <v>321</v>
      </c>
      <c r="D511" t="s">
        <v>322</v>
      </c>
      <c r="E511">
        <v>15612</v>
      </c>
      <c r="F511">
        <v>21.8</v>
      </c>
      <c r="G511" t="s">
        <v>332</v>
      </c>
      <c r="H511" t="str">
        <f t="shared" si="28"/>
        <v/>
      </c>
      <c r="I511" t="str">
        <f t="shared" si="29"/>
        <v/>
      </c>
      <c r="J511" t="str">
        <f t="shared" si="30"/>
        <v/>
      </c>
      <c r="K511">
        <f t="shared" si="31"/>
        <v>0</v>
      </c>
    </row>
    <row r="512" spans="1:11" s="11" customFormat="1">
      <c r="A512">
        <v>2025</v>
      </c>
      <c r="B512">
        <v>10865</v>
      </c>
      <c r="C512" t="s">
        <v>321</v>
      </c>
      <c r="D512" t="s">
        <v>322</v>
      </c>
      <c r="E512">
        <v>108465</v>
      </c>
      <c r="F512">
        <v>21.7</v>
      </c>
      <c r="G512" t="s">
        <v>332</v>
      </c>
      <c r="H512" t="str">
        <f t="shared" si="28"/>
        <v/>
      </c>
      <c r="I512" t="str">
        <f t="shared" si="29"/>
        <v/>
      </c>
      <c r="J512" t="str">
        <f t="shared" si="30"/>
        <v/>
      </c>
      <c r="K512">
        <f t="shared" si="31"/>
        <v>0</v>
      </c>
    </row>
    <row r="513" spans="1:11" s="11" customFormat="1">
      <c r="A513">
        <v>2025</v>
      </c>
      <c r="B513">
        <v>10865</v>
      </c>
      <c r="C513" t="s">
        <v>331</v>
      </c>
      <c r="D513" t="s">
        <v>322</v>
      </c>
      <c r="E513">
        <v>34859</v>
      </c>
      <c r="F513">
        <v>17.7</v>
      </c>
      <c r="G513" t="s">
        <v>332</v>
      </c>
      <c r="H513" t="str">
        <f t="shared" si="28"/>
        <v/>
      </c>
      <c r="I513" t="str">
        <f t="shared" si="29"/>
        <v/>
      </c>
      <c r="J513" t="str">
        <f t="shared" si="30"/>
        <v/>
      </c>
      <c r="K513">
        <f t="shared" si="31"/>
        <v>0</v>
      </c>
    </row>
    <row r="514" spans="1:11" s="11" customFormat="1">
      <c r="A514">
        <v>2025</v>
      </c>
      <c r="B514">
        <v>10865</v>
      </c>
      <c r="C514" t="s">
        <v>331</v>
      </c>
      <c r="D514" t="s">
        <v>322</v>
      </c>
      <c r="E514">
        <v>1340</v>
      </c>
      <c r="F514">
        <v>17.8</v>
      </c>
      <c r="G514" t="s">
        <v>332</v>
      </c>
      <c r="H514" t="str">
        <f t="shared" si="28"/>
        <v/>
      </c>
      <c r="I514" t="str">
        <f t="shared" si="29"/>
        <v/>
      </c>
      <c r="J514" t="str">
        <f t="shared" si="30"/>
        <v/>
      </c>
      <c r="K514">
        <f t="shared" si="31"/>
        <v>0</v>
      </c>
    </row>
    <row r="515" spans="1:11" s="11" customFormat="1">
      <c r="A515">
        <v>2025</v>
      </c>
      <c r="B515">
        <v>50481</v>
      </c>
      <c r="C515" t="s">
        <v>321</v>
      </c>
      <c r="D515" t="s">
        <v>322</v>
      </c>
      <c r="E515">
        <v>6009</v>
      </c>
      <c r="F515">
        <v>25.77</v>
      </c>
      <c r="G515" t="s">
        <v>332</v>
      </c>
      <c r="H515" t="str">
        <f t="shared" si="28"/>
        <v/>
      </c>
      <c r="I515" t="str">
        <f t="shared" si="29"/>
        <v/>
      </c>
      <c r="J515" t="str">
        <f t="shared" si="30"/>
        <v/>
      </c>
      <c r="K515">
        <f t="shared" si="31"/>
        <v>0</v>
      </c>
    </row>
    <row r="516" spans="1:11" s="11" customFormat="1">
      <c r="A516">
        <v>2025</v>
      </c>
      <c r="B516">
        <v>50481</v>
      </c>
      <c r="C516" t="s">
        <v>321</v>
      </c>
      <c r="D516" t="s">
        <v>322</v>
      </c>
      <c r="E516">
        <v>26387</v>
      </c>
      <c r="F516">
        <v>25.27</v>
      </c>
      <c r="G516" t="s">
        <v>332</v>
      </c>
      <c r="H516" t="str">
        <f t="shared" si="28"/>
        <v/>
      </c>
      <c r="I516" t="str">
        <f t="shared" si="29"/>
        <v/>
      </c>
      <c r="J516" t="str">
        <f t="shared" si="30"/>
        <v/>
      </c>
      <c r="K516">
        <f t="shared" si="31"/>
        <v>0</v>
      </c>
    </row>
    <row r="517" spans="1:11" s="11" customFormat="1">
      <c r="A517">
        <v>2025</v>
      </c>
      <c r="B517">
        <v>50481</v>
      </c>
      <c r="C517" t="s">
        <v>321</v>
      </c>
      <c r="D517" t="s">
        <v>322</v>
      </c>
      <c r="E517">
        <v>8637</v>
      </c>
      <c r="F517">
        <v>25.57</v>
      </c>
      <c r="G517" t="s">
        <v>332</v>
      </c>
      <c r="H517" t="str">
        <f t="shared" ref="H517:H580" si="32">IF(I517="","",G517/100*F517*E517)</f>
        <v/>
      </c>
      <c r="I517" t="str">
        <f t="shared" ref="I517:I580" si="33">IF(OR(G517=".",F517=".",E517="."),"",E517)</f>
        <v/>
      </c>
      <c r="J517" t="str">
        <f t="shared" ref="J517:J580" si="34">IF(I517="","",F517*I517)</f>
        <v/>
      </c>
      <c r="K517">
        <f t="shared" ref="K517:K580" si="35">IF(C517="LIG",1,0)</f>
        <v>0</v>
      </c>
    </row>
    <row r="518" spans="1:11" s="11" customFormat="1">
      <c r="A518">
        <v>2025</v>
      </c>
      <c r="B518">
        <v>50481</v>
      </c>
      <c r="C518" t="s">
        <v>321</v>
      </c>
      <c r="D518" t="s">
        <v>322</v>
      </c>
      <c r="E518">
        <v>10500</v>
      </c>
      <c r="F518">
        <v>26.33</v>
      </c>
      <c r="G518" t="s">
        <v>332</v>
      </c>
      <c r="H518" t="str">
        <f t="shared" si="32"/>
        <v/>
      </c>
      <c r="I518" t="str">
        <f t="shared" si="33"/>
        <v/>
      </c>
      <c r="J518" t="str">
        <f t="shared" si="34"/>
        <v/>
      </c>
      <c r="K518">
        <f t="shared" si="35"/>
        <v>0</v>
      </c>
    </row>
    <row r="519" spans="1:11" s="11" customFormat="1">
      <c r="A519">
        <v>2025</v>
      </c>
      <c r="B519">
        <v>50481</v>
      </c>
      <c r="C519" t="s">
        <v>321</v>
      </c>
      <c r="D519" t="s">
        <v>322</v>
      </c>
      <c r="E519">
        <v>2070</v>
      </c>
      <c r="F519">
        <v>25.39</v>
      </c>
      <c r="G519" t="s">
        <v>332</v>
      </c>
      <c r="H519" t="str">
        <f t="shared" si="32"/>
        <v/>
      </c>
      <c r="I519" t="str">
        <f t="shared" si="33"/>
        <v/>
      </c>
      <c r="J519" t="str">
        <f t="shared" si="34"/>
        <v/>
      </c>
      <c r="K519">
        <f t="shared" si="35"/>
        <v>0</v>
      </c>
    </row>
    <row r="520" spans="1:11" s="11" customFormat="1">
      <c r="A520">
        <v>2025</v>
      </c>
      <c r="B520">
        <v>50888</v>
      </c>
      <c r="C520" t="s">
        <v>333</v>
      </c>
      <c r="D520" t="s">
        <v>322</v>
      </c>
      <c r="E520">
        <v>6677</v>
      </c>
      <c r="F520">
        <v>6.16</v>
      </c>
      <c r="G520" t="s">
        <v>332</v>
      </c>
      <c r="H520" t="str">
        <f t="shared" si="32"/>
        <v/>
      </c>
      <c r="I520" t="str">
        <f t="shared" si="33"/>
        <v/>
      </c>
      <c r="J520" t="str">
        <f t="shared" si="34"/>
        <v/>
      </c>
      <c r="K520">
        <f t="shared" si="35"/>
        <v>0</v>
      </c>
    </row>
    <row r="521" spans="1:11" s="11" customFormat="1">
      <c r="A521">
        <v>2025</v>
      </c>
      <c r="B521">
        <v>50900</v>
      </c>
      <c r="C521" t="s">
        <v>321</v>
      </c>
      <c r="D521" t="s">
        <v>322</v>
      </c>
      <c r="E521">
        <v>22253</v>
      </c>
      <c r="F521">
        <v>25</v>
      </c>
      <c r="G521" t="s">
        <v>332</v>
      </c>
      <c r="H521" t="str">
        <f t="shared" si="32"/>
        <v/>
      </c>
      <c r="I521" t="str">
        <f t="shared" si="33"/>
        <v/>
      </c>
      <c r="J521" t="str">
        <f t="shared" si="34"/>
        <v/>
      </c>
      <c r="K521">
        <f t="shared" si="35"/>
        <v>0</v>
      </c>
    </row>
    <row r="522" spans="1:11" s="11" customFormat="1">
      <c r="A522">
        <v>2025</v>
      </c>
      <c r="B522">
        <v>50951</v>
      </c>
      <c r="C522" t="s">
        <v>333</v>
      </c>
      <c r="D522" t="s">
        <v>322</v>
      </c>
      <c r="E522">
        <v>37306</v>
      </c>
      <c r="F522">
        <v>13.08</v>
      </c>
      <c r="G522" t="s">
        <v>332</v>
      </c>
      <c r="H522" t="str">
        <f t="shared" si="32"/>
        <v/>
      </c>
      <c r="I522" t="str">
        <f t="shared" si="33"/>
        <v/>
      </c>
      <c r="J522" t="str">
        <f t="shared" si="34"/>
        <v/>
      </c>
      <c r="K522">
        <f t="shared" si="35"/>
        <v>0</v>
      </c>
    </row>
    <row r="523" spans="1:11" s="11" customFormat="1">
      <c r="A523">
        <v>2025</v>
      </c>
      <c r="B523">
        <v>50969</v>
      </c>
      <c r="C523" t="s">
        <v>321</v>
      </c>
      <c r="D523" t="s">
        <v>322</v>
      </c>
      <c r="E523">
        <v>2132</v>
      </c>
      <c r="F523">
        <v>22.59</v>
      </c>
      <c r="G523" t="s">
        <v>332</v>
      </c>
      <c r="H523" t="str">
        <f t="shared" si="32"/>
        <v/>
      </c>
      <c r="I523" t="str">
        <f t="shared" si="33"/>
        <v/>
      </c>
      <c r="J523" t="str">
        <f t="shared" si="34"/>
        <v/>
      </c>
      <c r="K523">
        <f t="shared" si="35"/>
        <v>0</v>
      </c>
    </row>
    <row r="524" spans="1:11" s="11" customFormat="1">
      <c r="A524">
        <v>2025</v>
      </c>
      <c r="B524">
        <v>50974</v>
      </c>
      <c r="C524" t="s">
        <v>321</v>
      </c>
      <c r="D524" t="s">
        <v>322</v>
      </c>
      <c r="E524">
        <v>29</v>
      </c>
      <c r="F524">
        <v>21.068000000000001</v>
      </c>
      <c r="G524" t="s">
        <v>332</v>
      </c>
      <c r="H524" t="str">
        <f t="shared" si="32"/>
        <v/>
      </c>
      <c r="I524" t="str">
        <f t="shared" si="33"/>
        <v/>
      </c>
      <c r="J524" t="str">
        <f t="shared" si="34"/>
        <v/>
      </c>
      <c r="K524">
        <f t="shared" si="35"/>
        <v>0</v>
      </c>
    </row>
    <row r="525" spans="1:11" s="11" customFormat="1">
      <c r="A525">
        <v>2025</v>
      </c>
      <c r="B525">
        <v>50974</v>
      </c>
      <c r="C525" t="s">
        <v>321</v>
      </c>
      <c r="D525" t="s">
        <v>322</v>
      </c>
      <c r="E525">
        <v>19</v>
      </c>
      <c r="F525">
        <v>24.934000000000001</v>
      </c>
      <c r="G525" t="s">
        <v>332</v>
      </c>
      <c r="H525" t="str">
        <f t="shared" si="32"/>
        <v/>
      </c>
      <c r="I525" t="str">
        <f t="shared" si="33"/>
        <v/>
      </c>
      <c r="J525" t="str">
        <f t="shared" si="34"/>
        <v/>
      </c>
      <c r="K525">
        <f t="shared" si="35"/>
        <v>0</v>
      </c>
    </row>
    <row r="526" spans="1:11" s="11" customFormat="1">
      <c r="A526">
        <v>2025</v>
      </c>
      <c r="B526">
        <v>50974</v>
      </c>
      <c r="C526" t="s">
        <v>321</v>
      </c>
      <c r="D526" t="s">
        <v>322</v>
      </c>
      <c r="E526">
        <v>81</v>
      </c>
      <c r="F526">
        <v>24.576000000000001</v>
      </c>
      <c r="G526" t="s">
        <v>332</v>
      </c>
      <c r="H526" t="str">
        <f t="shared" si="32"/>
        <v/>
      </c>
      <c r="I526" t="str">
        <f t="shared" si="33"/>
        <v/>
      </c>
      <c r="J526" t="str">
        <f t="shared" si="34"/>
        <v/>
      </c>
      <c r="K526">
        <f t="shared" si="35"/>
        <v>0</v>
      </c>
    </row>
    <row r="527" spans="1:11" s="11" customFormat="1">
      <c r="A527">
        <v>2025</v>
      </c>
      <c r="B527">
        <v>50974</v>
      </c>
      <c r="C527" t="s">
        <v>321</v>
      </c>
      <c r="D527" t="s">
        <v>322</v>
      </c>
      <c r="E527">
        <v>1332</v>
      </c>
      <c r="F527">
        <v>24.04</v>
      </c>
      <c r="G527" t="s">
        <v>332</v>
      </c>
      <c r="H527" t="str">
        <f t="shared" si="32"/>
        <v/>
      </c>
      <c r="I527" t="str">
        <f t="shared" si="33"/>
        <v/>
      </c>
      <c r="J527" t="str">
        <f t="shared" si="34"/>
        <v/>
      </c>
      <c r="K527">
        <f t="shared" si="35"/>
        <v>0</v>
      </c>
    </row>
    <row r="528" spans="1:11" s="11" customFormat="1">
      <c r="A528">
        <v>2025</v>
      </c>
      <c r="B528">
        <v>50974</v>
      </c>
      <c r="C528" t="s">
        <v>321</v>
      </c>
      <c r="D528" t="s">
        <v>322</v>
      </c>
      <c r="E528">
        <v>778</v>
      </c>
      <c r="F528">
        <v>24.248999999999999</v>
      </c>
      <c r="G528" t="s">
        <v>332</v>
      </c>
      <c r="H528" t="str">
        <f t="shared" si="32"/>
        <v/>
      </c>
      <c r="I528" t="str">
        <f t="shared" si="33"/>
        <v/>
      </c>
      <c r="J528" t="str">
        <f t="shared" si="34"/>
        <v/>
      </c>
      <c r="K528">
        <f t="shared" si="35"/>
        <v>0</v>
      </c>
    </row>
    <row r="529" spans="1:11" s="11" customFormat="1">
      <c r="A529">
        <v>2025</v>
      </c>
      <c r="B529">
        <v>50974</v>
      </c>
      <c r="C529" t="s">
        <v>333</v>
      </c>
      <c r="D529" t="s">
        <v>322</v>
      </c>
      <c r="E529">
        <v>478</v>
      </c>
      <c r="F529">
        <v>9.6679999999999993</v>
      </c>
      <c r="G529" t="s">
        <v>332</v>
      </c>
      <c r="H529" t="str">
        <f t="shared" si="32"/>
        <v/>
      </c>
      <c r="I529" t="str">
        <f t="shared" si="33"/>
        <v/>
      </c>
      <c r="J529" t="str">
        <f t="shared" si="34"/>
        <v/>
      </c>
      <c r="K529">
        <f t="shared" si="35"/>
        <v>0</v>
      </c>
    </row>
    <row r="530" spans="1:11" s="11" customFormat="1">
      <c r="A530">
        <v>2025</v>
      </c>
      <c r="B530">
        <v>50974</v>
      </c>
      <c r="C530" t="s">
        <v>333</v>
      </c>
      <c r="D530" t="s">
        <v>322</v>
      </c>
      <c r="E530">
        <v>34062</v>
      </c>
      <c r="F530">
        <v>12.816000000000001</v>
      </c>
      <c r="G530" t="s">
        <v>332</v>
      </c>
      <c r="H530" t="str">
        <f t="shared" si="32"/>
        <v/>
      </c>
      <c r="I530" t="str">
        <f t="shared" si="33"/>
        <v/>
      </c>
      <c r="J530" t="str">
        <f t="shared" si="34"/>
        <v/>
      </c>
      <c r="K530">
        <f t="shared" si="35"/>
        <v>0</v>
      </c>
    </row>
    <row r="531" spans="1:11" s="11" customFormat="1">
      <c r="A531">
        <v>2025</v>
      </c>
      <c r="B531">
        <v>54101</v>
      </c>
      <c r="C531" t="s">
        <v>321</v>
      </c>
      <c r="D531" t="s">
        <v>322</v>
      </c>
      <c r="E531">
        <v>15593</v>
      </c>
      <c r="F531">
        <v>25</v>
      </c>
      <c r="G531" t="s">
        <v>332</v>
      </c>
      <c r="H531" t="str">
        <f t="shared" si="32"/>
        <v/>
      </c>
      <c r="I531" t="str">
        <f t="shared" si="33"/>
        <v/>
      </c>
      <c r="J531" t="str">
        <f t="shared" si="34"/>
        <v/>
      </c>
      <c r="K531">
        <f t="shared" si="35"/>
        <v>0</v>
      </c>
    </row>
    <row r="532" spans="1:11" s="11" customFormat="1">
      <c r="A532">
        <v>2025</v>
      </c>
      <c r="B532">
        <v>54104</v>
      </c>
      <c r="C532" t="s">
        <v>321</v>
      </c>
      <c r="D532" t="s">
        <v>322</v>
      </c>
      <c r="E532">
        <v>5916</v>
      </c>
      <c r="F532">
        <v>24</v>
      </c>
      <c r="G532" t="s">
        <v>332</v>
      </c>
      <c r="H532" t="str">
        <f t="shared" si="32"/>
        <v/>
      </c>
      <c r="I532" t="str">
        <f t="shared" si="33"/>
        <v/>
      </c>
      <c r="J532" t="str">
        <f t="shared" si="34"/>
        <v/>
      </c>
      <c r="K532">
        <f t="shared" si="35"/>
        <v>0</v>
      </c>
    </row>
    <row r="533" spans="1:11" s="11" customFormat="1">
      <c r="A533">
        <v>2025</v>
      </c>
      <c r="B533">
        <v>54634</v>
      </c>
      <c r="C533" t="s">
        <v>333</v>
      </c>
      <c r="D533" t="s">
        <v>322</v>
      </c>
      <c r="E533">
        <v>120121</v>
      </c>
      <c r="F533">
        <v>7.6340000000000003</v>
      </c>
      <c r="G533" t="s">
        <v>332</v>
      </c>
      <c r="H533" t="str">
        <f t="shared" si="32"/>
        <v/>
      </c>
      <c r="I533" t="str">
        <f t="shared" si="33"/>
        <v/>
      </c>
      <c r="J533" t="str">
        <f t="shared" si="34"/>
        <v/>
      </c>
      <c r="K533">
        <f t="shared" si="35"/>
        <v>0</v>
      </c>
    </row>
    <row r="534" spans="1:11" s="11" customFormat="1">
      <c r="A534">
        <v>2025</v>
      </c>
      <c r="B534">
        <v>55076</v>
      </c>
      <c r="C534" t="s">
        <v>330</v>
      </c>
      <c r="D534" t="s">
        <v>322</v>
      </c>
      <c r="E534">
        <v>275388</v>
      </c>
      <c r="F534">
        <v>10.48</v>
      </c>
      <c r="G534" t="s">
        <v>332</v>
      </c>
      <c r="H534" t="str">
        <f t="shared" si="32"/>
        <v/>
      </c>
      <c r="I534" t="str">
        <f t="shared" si="33"/>
        <v/>
      </c>
      <c r="J534" t="str">
        <f t="shared" si="34"/>
        <v/>
      </c>
      <c r="K534">
        <f t="shared" si="35"/>
        <v>1</v>
      </c>
    </row>
    <row r="535" spans="1:11" s="11" customFormat="1">
      <c r="A535">
        <v>2025</v>
      </c>
      <c r="B535">
        <v>55479</v>
      </c>
      <c r="C535" t="s">
        <v>331</v>
      </c>
      <c r="D535" t="s">
        <v>322</v>
      </c>
      <c r="E535">
        <v>47954</v>
      </c>
      <c r="F535">
        <v>15.89</v>
      </c>
      <c r="G535" t="s">
        <v>332</v>
      </c>
      <c r="H535" t="str">
        <f t="shared" si="32"/>
        <v/>
      </c>
      <c r="I535" t="str">
        <f t="shared" si="33"/>
        <v/>
      </c>
      <c r="J535" t="str">
        <f t="shared" si="34"/>
        <v/>
      </c>
      <c r="K535">
        <f t="shared" si="35"/>
        <v>0</v>
      </c>
    </row>
    <row r="536" spans="1:11" s="11" customFormat="1">
      <c r="A536">
        <v>2025</v>
      </c>
      <c r="B536">
        <v>55749</v>
      </c>
      <c r="C536" t="s">
        <v>331</v>
      </c>
      <c r="D536" t="s">
        <v>322</v>
      </c>
      <c r="E536">
        <v>14732</v>
      </c>
      <c r="F536">
        <v>17.100000000000001</v>
      </c>
      <c r="G536" t="s">
        <v>332</v>
      </c>
      <c r="H536" t="str">
        <f t="shared" si="32"/>
        <v/>
      </c>
      <c r="I536" t="str">
        <f t="shared" si="33"/>
        <v/>
      </c>
      <c r="J536" t="str">
        <f t="shared" si="34"/>
        <v/>
      </c>
      <c r="K536">
        <f t="shared" si="35"/>
        <v>0</v>
      </c>
    </row>
    <row r="537" spans="1:11" s="11" customFormat="1">
      <c r="A537">
        <v>2025</v>
      </c>
      <c r="B537">
        <v>55856</v>
      </c>
      <c r="C537" t="s">
        <v>321</v>
      </c>
      <c r="D537" t="s">
        <v>322</v>
      </c>
      <c r="E537">
        <v>586993</v>
      </c>
      <c r="F537">
        <v>18.100000000000001</v>
      </c>
      <c r="G537" t="s">
        <v>332</v>
      </c>
      <c r="H537" t="str">
        <f t="shared" si="32"/>
        <v/>
      </c>
      <c r="I537" t="str">
        <f t="shared" si="33"/>
        <v/>
      </c>
      <c r="J537" t="str">
        <f t="shared" si="34"/>
        <v/>
      </c>
      <c r="K537">
        <f t="shared" si="35"/>
        <v>0</v>
      </c>
    </row>
    <row r="538" spans="1:11" s="11" customFormat="1">
      <c r="A538">
        <v>2025</v>
      </c>
      <c r="B538">
        <v>56068</v>
      </c>
      <c r="C538" t="s">
        <v>321</v>
      </c>
      <c r="D538" t="s">
        <v>322</v>
      </c>
      <c r="E538">
        <v>29243</v>
      </c>
      <c r="F538">
        <v>26.08</v>
      </c>
      <c r="G538">
        <v>398</v>
      </c>
      <c r="H538">
        <f t="shared" si="32"/>
        <v>3035376.6111999997</v>
      </c>
      <c r="I538">
        <f t="shared" si="33"/>
        <v>29243</v>
      </c>
      <c r="J538">
        <f t="shared" si="34"/>
        <v>762657.44</v>
      </c>
      <c r="K538">
        <f t="shared" si="35"/>
        <v>0</v>
      </c>
    </row>
    <row r="539" spans="1:11" s="11" customFormat="1">
      <c r="A539">
        <v>2025</v>
      </c>
      <c r="B539">
        <v>56068</v>
      </c>
      <c r="C539" t="s">
        <v>321</v>
      </c>
      <c r="D539" t="s">
        <v>322</v>
      </c>
      <c r="E539">
        <v>31249</v>
      </c>
      <c r="F539">
        <v>26.52</v>
      </c>
      <c r="G539">
        <v>406.3</v>
      </c>
      <c r="H539">
        <f t="shared" si="32"/>
        <v>3367103.4992399993</v>
      </c>
      <c r="I539">
        <f t="shared" si="33"/>
        <v>31249</v>
      </c>
      <c r="J539">
        <f t="shared" si="34"/>
        <v>828723.48</v>
      </c>
      <c r="K539">
        <f t="shared" si="35"/>
        <v>0</v>
      </c>
    </row>
    <row r="540" spans="1:11" s="11" customFormat="1">
      <c r="A540">
        <v>2025</v>
      </c>
      <c r="B540">
        <v>56068</v>
      </c>
      <c r="C540" t="s">
        <v>331</v>
      </c>
      <c r="D540" t="s">
        <v>322</v>
      </c>
      <c r="E540">
        <v>16201</v>
      </c>
      <c r="F540">
        <v>17.84</v>
      </c>
      <c r="G540">
        <v>232.3</v>
      </c>
      <c r="H540">
        <f t="shared" si="32"/>
        <v>671407.02632000006</v>
      </c>
      <c r="I540">
        <f t="shared" si="33"/>
        <v>16201</v>
      </c>
      <c r="J540">
        <f t="shared" si="34"/>
        <v>289025.84000000003</v>
      </c>
      <c r="K540">
        <f t="shared" si="35"/>
        <v>0</v>
      </c>
    </row>
    <row r="541" spans="1:11" s="11" customFormat="1">
      <c r="A541">
        <v>2025</v>
      </c>
      <c r="B541">
        <v>56068</v>
      </c>
      <c r="C541" t="s">
        <v>331</v>
      </c>
      <c r="D541" t="s">
        <v>322</v>
      </c>
      <c r="E541">
        <v>141543</v>
      </c>
      <c r="F541">
        <v>17.82</v>
      </c>
      <c r="G541">
        <v>224.5</v>
      </c>
      <c r="H541">
        <f t="shared" si="32"/>
        <v>5662555.1037000008</v>
      </c>
      <c r="I541">
        <f t="shared" si="33"/>
        <v>141543</v>
      </c>
      <c r="J541">
        <f t="shared" si="34"/>
        <v>2522296.2600000002</v>
      </c>
      <c r="K541">
        <f t="shared" si="35"/>
        <v>0</v>
      </c>
    </row>
    <row r="542" spans="1:11" s="11" customFormat="1">
      <c r="A542">
        <v>2025</v>
      </c>
      <c r="B542">
        <v>56068</v>
      </c>
      <c r="C542" t="s">
        <v>331</v>
      </c>
      <c r="D542" t="s">
        <v>322</v>
      </c>
      <c r="E542">
        <v>87644</v>
      </c>
      <c r="F542">
        <v>17.649999999999999</v>
      </c>
      <c r="G542">
        <v>248.8</v>
      </c>
      <c r="H542">
        <f t="shared" si="32"/>
        <v>3848728.5007999996</v>
      </c>
      <c r="I542">
        <f t="shared" si="33"/>
        <v>87644</v>
      </c>
      <c r="J542">
        <f t="shared" si="34"/>
        <v>1546916.5999999999</v>
      </c>
      <c r="K542">
        <f t="shared" si="35"/>
        <v>0</v>
      </c>
    </row>
    <row r="543" spans="1:11" s="11" customFormat="1">
      <c r="A543">
        <v>2025</v>
      </c>
      <c r="B543">
        <v>56068</v>
      </c>
      <c r="C543" t="s">
        <v>331</v>
      </c>
      <c r="D543" t="s">
        <v>322</v>
      </c>
      <c r="E543">
        <v>32354</v>
      </c>
      <c r="F543">
        <v>17.79</v>
      </c>
      <c r="G543">
        <v>240.4</v>
      </c>
      <c r="H543">
        <f t="shared" si="32"/>
        <v>1383688.6946399999</v>
      </c>
      <c r="I543">
        <f t="shared" si="33"/>
        <v>32354</v>
      </c>
      <c r="J543">
        <f t="shared" si="34"/>
        <v>575577.65999999992</v>
      </c>
      <c r="K543">
        <f t="shared" si="35"/>
        <v>0</v>
      </c>
    </row>
    <row r="544" spans="1:11" s="11" customFormat="1">
      <c r="A544">
        <v>2025</v>
      </c>
      <c r="B544">
        <v>56068</v>
      </c>
      <c r="C544" t="s">
        <v>331</v>
      </c>
      <c r="D544" t="s">
        <v>322</v>
      </c>
      <c r="E544">
        <v>46839</v>
      </c>
      <c r="F544">
        <v>17.739999999999998</v>
      </c>
      <c r="G544">
        <v>245.2</v>
      </c>
      <c r="H544">
        <f t="shared" si="32"/>
        <v>2037425.3047199997</v>
      </c>
      <c r="I544">
        <f t="shared" si="33"/>
        <v>46839</v>
      </c>
      <c r="J544">
        <f t="shared" si="34"/>
        <v>830923.85999999987</v>
      </c>
      <c r="K544">
        <f t="shared" si="35"/>
        <v>0</v>
      </c>
    </row>
    <row r="545" spans="1:11" s="11" customFormat="1">
      <c r="A545">
        <v>2025</v>
      </c>
      <c r="B545">
        <v>56068</v>
      </c>
      <c r="C545" t="s">
        <v>331</v>
      </c>
      <c r="D545" t="s">
        <v>322</v>
      </c>
      <c r="E545">
        <v>87369</v>
      </c>
      <c r="F545">
        <v>17.82</v>
      </c>
      <c r="G545">
        <v>238</v>
      </c>
      <c r="H545">
        <f t="shared" si="32"/>
        <v>3705459.0803999999</v>
      </c>
      <c r="I545">
        <f t="shared" si="33"/>
        <v>87369</v>
      </c>
      <c r="J545">
        <f t="shared" si="34"/>
        <v>1556915.58</v>
      </c>
      <c r="K545">
        <f t="shared" si="35"/>
        <v>0</v>
      </c>
    </row>
    <row r="546" spans="1:11" s="11" customFormat="1">
      <c r="A546">
        <v>2025</v>
      </c>
      <c r="B546">
        <v>56224</v>
      </c>
      <c r="C546" t="s">
        <v>331</v>
      </c>
      <c r="D546" t="s">
        <v>322</v>
      </c>
      <c r="E546">
        <v>71601</v>
      </c>
      <c r="F546">
        <v>17.84</v>
      </c>
      <c r="G546" t="s">
        <v>332</v>
      </c>
      <c r="H546" t="str">
        <f t="shared" si="32"/>
        <v/>
      </c>
      <c r="I546" t="str">
        <f t="shared" si="33"/>
        <v/>
      </c>
      <c r="J546" t="str">
        <f t="shared" si="34"/>
        <v/>
      </c>
      <c r="K546">
        <f t="shared" si="35"/>
        <v>0</v>
      </c>
    </row>
    <row r="547" spans="1:11" s="11" customFormat="1">
      <c r="A547">
        <v>2025</v>
      </c>
      <c r="B547">
        <v>56319</v>
      </c>
      <c r="C547" t="s">
        <v>331</v>
      </c>
      <c r="D547" t="s">
        <v>322</v>
      </c>
      <c r="E547">
        <v>45119</v>
      </c>
      <c r="F547">
        <v>16</v>
      </c>
      <c r="G547">
        <v>123.4</v>
      </c>
      <c r="H547">
        <f t="shared" si="32"/>
        <v>890829.53599999996</v>
      </c>
      <c r="I547">
        <f t="shared" si="33"/>
        <v>45119</v>
      </c>
      <c r="J547">
        <f t="shared" si="34"/>
        <v>721904</v>
      </c>
      <c r="K547">
        <f t="shared" si="35"/>
        <v>0</v>
      </c>
    </row>
    <row r="548" spans="1:11" s="11" customFormat="1">
      <c r="A548">
        <v>2025</v>
      </c>
      <c r="B548">
        <v>56456</v>
      </c>
      <c r="C548" t="s">
        <v>331</v>
      </c>
      <c r="D548" t="s">
        <v>322</v>
      </c>
      <c r="E548">
        <v>16204</v>
      </c>
      <c r="F548">
        <v>17.940000000000001</v>
      </c>
      <c r="G548" t="s">
        <v>332</v>
      </c>
      <c r="H548" t="str">
        <f t="shared" si="32"/>
        <v/>
      </c>
      <c r="I548" t="str">
        <f t="shared" si="33"/>
        <v/>
      </c>
      <c r="J548" t="str">
        <f t="shared" si="34"/>
        <v/>
      </c>
      <c r="K548">
        <f t="shared" si="35"/>
        <v>0</v>
      </c>
    </row>
    <row r="549" spans="1:11" s="11" customFormat="1">
      <c r="A549">
        <v>2025</v>
      </c>
      <c r="B549">
        <v>56456</v>
      </c>
      <c r="C549" t="s">
        <v>331</v>
      </c>
      <c r="D549" t="s">
        <v>322</v>
      </c>
      <c r="E549">
        <v>32224</v>
      </c>
      <c r="F549">
        <v>17.190000000000001</v>
      </c>
      <c r="G549" t="s">
        <v>332</v>
      </c>
      <c r="H549" t="str">
        <f t="shared" si="32"/>
        <v/>
      </c>
      <c r="I549" t="str">
        <f t="shared" si="33"/>
        <v/>
      </c>
      <c r="J549" t="str">
        <f t="shared" si="34"/>
        <v/>
      </c>
      <c r="K549">
        <f t="shared" si="35"/>
        <v>0</v>
      </c>
    </row>
    <row r="550" spans="1:11" s="11" customFormat="1">
      <c r="A550">
        <v>2025</v>
      </c>
      <c r="B550">
        <v>56456</v>
      </c>
      <c r="C550" t="s">
        <v>331</v>
      </c>
      <c r="D550" t="s">
        <v>322</v>
      </c>
      <c r="E550">
        <v>161344</v>
      </c>
      <c r="F550">
        <v>17.75</v>
      </c>
      <c r="G550" t="s">
        <v>332</v>
      </c>
      <c r="H550" t="str">
        <f t="shared" si="32"/>
        <v/>
      </c>
      <c r="I550" t="str">
        <f t="shared" si="33"/>
        <v/>
      </c>
      <c r="J550" t="str">
        <f t="shared" si="34"/>
        <v/>
      </c>
      <c r="K550">
        <f t="shared" si="35"/>
        <v>0</v>
      </c>
    </row>
    <row r="551" spans="1:11" s="11" customFormat="1">
      <c r="A551">
        <v>2025</v>
      </c>
      <c r="B551">
        <v>56564</v>
      </c>
      <c r="C551" t="s">
        <v>331</v>
      </c>
      <c r="D551" t="s">
        <v>322</v>
      </c>
      <c r="E551">
        <v>33483</v>
      </c>
      <c r="F551">
        <v>17.27</v>
      </c>
      <c r="G551">
        <v>207.2</v>
      </c>
      <c r="H551">
        <f t="shared" si="32"/>
        <v>1198136.9215199999</v>
      </c>
      <c r="I551">
        <f t="shared" si="33"/>
        <v>33483</v>
      </c>
      <c r="J551">
        <f t="shared" si="34"/>
        <v>578251.41</v>
      </c>
      <c r="K551">
        <f t="shared" si="35"/>
        <v>0</v>
      </c>
    </row>
    <row r="552" spans="1:11" s="11" customFormat="1">
      <c r="A552">
        <v>2025</v>
      </c>
      <c r="B552">
        <v>56564</v>
      </c>
      <c r="C552" t="s">
        <v>331</v>
      </c>
      <c r="D552" t="s">
        <v>322</v>
      </c>
      <c r="E552">
        <v>48436</v>
      </c>
      <c r="F552">
        <v>17.57</v>
      </c>
      <c r="G552">
        <v>182.6</v>
      </c>
      <c r="H552">
        <f t="shared" si="32"/>
        <v>1553963.4695199998</v>
      </c>
      <c r="I552">
        <f t="shared" si="33"/>
        <v>48436</v>
      </c>
      <c r="J552">
        <f t="shared" si="34"/>
        <v>851020.52</v>
      </c>
      <c r="K552">
        <f t="shared" si="35"/>
        <v>0</v>
      </c>
    </row>
    <row r="553" spans="1:11" s="11" customFormat="1">
      <c r="A553">
        <v>2025</v>
      </c>
      <c r="B553">
        <v>56564</v>
      </c>
      <c r="C553" t="s">
        <v>331</v>
      </c>
      <c r="D553" t="s">
        <v>322</v>
      </c>
      <c r="E553">
        <v>47943</v>
      </c>
      <c r="F553">
        <v>17.91</v>
      </c>
      <c r="G553">
        <v>232.7</v>
      </c>
      <c r="H553">
        <f t="shared" si="32"/>
        <v>1998099.7955099999</v>
      </c>
      <c r="I553">
        <f t="shared" si="33"/>
        <v>47943</v>
      </c>
      <c r="J553">
        <f t="shared" si="34"/>
        <v>858659.13</v>
      </c>
      <c r="K553">
        <f t="shared" si="35"/>
        <v>0</v>
      </c>
    </row>
    <row r="554" spans="1:11" s="11" customFormat="1">
      <c r="A554">
        <v>2025</v>
      </c>
      <c r="B554">
        <v>56596</v>
      </c>
      <c r="C554" t="s">
        <v>331</v>
      </c>
      <c r="D554" t="s">
        <v>322</v>
      </c>
      <c r="E554">
        <v>7057</v>
      </c>
      <c r="F554">
        <v>16.05</v>
      </c>
      <c r="G554">
        <v>123</v>
      </c>
      <c r="H554">
        <f t="shared" si="32"/>
        <v>139315.76550000001</v>
      </c>
      <c r="I554">
        <f t="shared" si="33"/>
        <v>7057</v>
      </c>
      <c r="J554">
        <f t="shared" si="34"/>
        <v>113264.85</v>
      </c>
      <c r="K554">
        <f t="shared" si="35"/>
        <v>0</v>
      </c>
    </row>
    <row r="555" spans="1:11" s="11" customFormat="1">
      <c r="A555">
        <v>2025</v>
      </c>
      <c r="B555">
        <v>56609</v>
      </c>
      <c r="C555" t="s">
        <v>331</v>
      </c>
      <c r="D555" t="s">
        <v>322</v>
      </c>
      <c r="E555">
        <v>131789</v>
      </c>
      <c r="F555">
        <v>16.2</v>
      </c>
      <c r="G555">
        <v>88.9</v>
      </c>
      <c r="H555">
        <f t="shared" si="32"/>
        <v>1897998.8202</v>
      </c>
      <c r="I555">
        <f t="shared" si="33"/>
        <v>131789</v>
      </c>
      <c r="J555">
        <f t="shared" si="34"/>
        <v>2134981.7999999998</v>
      </c>
      <c r="K555">
        <f t="shared" si="35"/>
        <v>0</v>
      </c>
    </row>
    <row r="556" spans="1:11" s="11" customFormat="1">
      <c r="A556">
        <v>2025</v>
      </c>
      <c r="B556">
        <v>56671</v>
      </c>
      <c r="C556" t="s">
        <v>321</v>
      </c>
      <c r="D556" t="s">
        <v>322</v>
      </c>
      <c r="E556">
        <v>26311</v>
      </c>
      <c r="F556">
        <v>25.33</v>
      </c>
      <c r="G556" t="s">
        <v>332</v>
      </c>
      <c r="H556" t="str">
        <f t="shared" si="32"/>
        <v/>
      </c>
      <c r="I556" t="str">
        <f t="shared" si="33"/>
        <v/>
      </c>
      <c r="J556" t="str">
        <f t="shared" si="34"/>
        <v/>
      </c>
      <c r="K556">
        <f t="shared" si="35"/>
        <v>0</v>
      </c>
    </row>
    <row r="557" spans="1:11" s="11" customFormat="1">
      <c r="A557">
        <v>2025</v>
      </c>
      <c r="B557">
        <v>56671</v>
      </c>
      <c r="C557" t="s">
        <v>321</v>
      </c>
      <c r="D557" t="s">
        <v>322</v>
      </c>
      <c r="E557">
        <v>8861</v>
      </c>
      <c r="F557">
        <v>26.14</v>
      </c>
      <c r="G557" t="s">
        <v>332</v>
      </c>
      <c r="H557" t="str">
        <f t="shared" si="32"/>
        <v/>
      </c>
      <c r="I557" t="str">
        <f t="shared" si="33"/>
        <v/>
      </c>
      <c r="J557" t="str">
        <f t="shared" si="34"/>
        <v/>
      </c>
      <c r="K557">
        <f t="shared" si="35"/>
        <v>0</v>
      </c>
    </row>
    <row r="558" spans="1:11" s="11" customFormat="1">
      <c r="A558">
        <v>2025</v>
      </c>
      <c r="B558">
        <v>56671</v>
      </c>
      <c r="C558" t="s">
        <v>321</v>
      </c>
      <c r="D558" t="s">
        <v>322</v>
      </c>
      <c r="E558">
        <v>30784</v>
      </c>
      <c r="F558">
        <v>25.99</v>
      </c>
      <c r="G558" t="s">
        <v>332</v>
      </c>
      <c r="H558" t="str">
        <f t="shared" si="32"/>
        <v/>
      </c>
      <c r="I558" t="str">
        <f t="shared" si="33"/>
        <v/>
      </c>
      <c r="J558" t="str">
        <f t="shared" si="34"/>
        <v/>
      </c>
      <c r="K558">
        <f t="shared" si="35"/>
        <v>0</v>
      </c>
    </row>
    <row r="559" spans="1:11" s="11" customFormat="1">
      <c r="A559">
        <v>2025</v>
      </c>
      <c r="B559">
        <v>56786</v>
      </c>
      <c r="C559" t="s">
        <v>1966</v>
      </c>
      <c r="D559" t="s">
        <v>322</v>
      </c>
      <c r="E559">
        <v>19291</v>
      </c>
      <c r="F559">
        <v>14.2</v>
      </c>
      <c r="G559">
        <v>331.5</v>
      </c>
      <c r="H559">
        <f t="shared" si="32"/>
        <v>908085.24300000002</v>
      </c>
      <c r="I559">
        <f t="shared" si="33"/>
        <v>19291</v>
      </c>
      <c r="J559">
        <f t="shared" si="34"/>
        <v>273932.2</v>
      </c>
      <c r="K559">
        <f t="shared" si="35"/>
        <v>0</v>
      </c>
    </row>
    <row r="560" spans="1:11" s="11" customFormat="1">
      <c r="A560">
        <v>2025</v>
      </c>
      <c r="B560">
        <v>56808</v>
      </c>
      <c r="C560" t="s">
        <v>321</v>
      </c>
      <c r="D560" t="s">
        <v>322</v>
      </c>
      <c r="E560">
        <v>125182</v>
      </c>
      <c r="F560">
        <v>16.486000000000001</v>
      </c>
      <c r="G560">
        <v>383.3</v>
      </c>
      <c r="H560">
        <f t="shared" si="32"/>
        <v>7910355.482516001</v>
      </c>
      <c r="I560">
        <f t="shared" si="33"/>
        <v>125182</v>
      </c>
      <c r="J560">
        <f t="shared" si="34"/>
        <v>2063750.452</v>
      </c>
      <c r="K560">
        <f t="shared" si="35"/>
        <v>0</v>
      </c>
    </row>
    <row r="561" spans="1:11" s="11" customFormat="1">
      <c r="A561">
        <v>2025</v>
      </c>
      <c r="B561">
        <v>57046</v>
      </c>
      <c r="C561" t="s">
        <v>331</v>
      </c>
      <c r="D561" t="s">
        <v>322</v>
      </c>
      <c r="E561">
        <v>60023</v>
      </c>
      <c r="F561">
        <v>17.600000000000001</v>
      </c>
      <c r="G561" t="s">
        <v>332</v>
      </c>
      <c r="H561" t="str">
        <f t="shared" si="32"/>
        <v/>
      </c>
      <c r="I561" t="str">
        <f t="shared" si="33"/>
        <v/>
      </c>
      <c r="J561" t="str">
        <f t="shared" si="34"/>
        <v/>
      </c>
      <c r="K561">
        <f t="shared" si="35"/>
        <v>0</v>
      </c>
    </row>
    <row r="562" spans="1:11" s="11" customFormat="1">
      <c r="A562">
        <v>2025</v>
      </c>
      <c r="B562">
        <v>26</v>
      </c>
      <c r="C562" t="s">
        <v>321</v>
      </c>
      <c r="D562" t="s">
        <v>322</v>
      </c>
      <c r="E562">
        <v>20841</v>
      </c>
      <c r="F562">
        <v>25.469000000000001</v>
      </c>
      <c r="G562">
        <v>512.5</v>
      </c>
      <c r="H562">
        <f t="shared" si="32"/>
        <v>2720347.0736250002</v>
      </c>
      <c r="I562">
        <f t="shared" si="33"/>
        <v>20841</v>
      </c>
      <c r="J562">
        <f t="shared" si="34"/>
        <v>530799.429</v>
      </c>
      <c r="K562">
        <f t="shared" si="35"/>
        <v>0</v>
      </c>
    </row>
    <row r="563" spans="1:11" s="11" customFormat="1">
      <c r="A563">
        <v>2025</v>
      </c>
      <c r="B563">
        <v>26</v>
      </c>
      <c r="C563" t="s">
        <v>321</v>
      </c>
      <c r="D563" t="s">
        <v>322</v>
      </c>
      <c r="E563">
        <v>74242</v>
      </c>
      <c r="F563">
        <v>24.407</v>
      </c>
      <c r="G563">
        <v>659.7</v>
      </c>
      <c r="H563">
        <f t="shared" si="32"/>
        <v>11953925.586918</v>
      </c>
      <c r="I563">
        <f t="shared" si="33"/>
        <v>74242</v>
      </c>
      <c r="J563">
        <f t="shared" si="34"/>
        <v>1812024.4939999999</v>
      </c>
      <c r="K563">
        <f t="shared" si="35"/>
        <v>0</v>
      </c>
    </row>
    <row r="564" spans="1:11" s="11" customFormat="1">
      <c r="A564">
        <v>2025</v>
      </c>
      <c r="B564">
        <v>59</v>
      </c>
      <c r="C564" t="s">
        <v>331</v>
      </c>
      <c r="D564" t="s">
        <v>322</v>
      </c>
      <c r="E564">
        <v>18300</v>
      </c>
      <c r="F564">
        <v>16.798999999999999</v>
      </c>
      <c r="G564">
        <v>195.4</v>
      </c>
      <c r="H564">
        <f t="shared" si="32"/>
        <v>600702.00179999997</v>
      </c>
      <c r="I564">
        <f t="shared" si="33"/>
        <v>18300</v>
      </c>
      <c r="J564">
        <f t="shared" si="34"/>
        <v>307421.7</v>
      </c>
      <c r="K564">
        <f t="shared" si="35"/>
        <v>0</v>
      </c>
    </row>
    <row r="565" spans="1:11" s="11" customFormat="1">
      <c r="A565">
        <v>2025</v>
      </c>
      <c r="B565">
        <v>60</v>
      </c>
      <c r="C565" t="s">
        <v>331</v>
      </c>
      <c r="D565" t="s">
        <v>322</v>
      </c>
      <c r="E565">
        <v>110442</v>
      </c>
      <c r="F565">
        <v>16.431000000000001</v>
      </c>
      <c r="G565">
        <v>138</v>
      </c>
      <c r="H565">
        <f t="shared" si="32"/>
        <v>2504248.0527599999</v>
      </c>
      <c r="I565">
        <f t="shared" si="33"/>
        <v>110442</v>
      </c>
      <c r="J565">
        <f t="shared" si="34"/>
        <v>1814672.5020000001</v>
      </c>
      <c r="K565">
        <f t="shared" si="35"/>
        <v>0</v>
      </c>
    </row>
    <row r="566" spans="1:11" s="11" customFormat="1">
      <c r="A566">
        <v>2025</v>
      </c>
      <c r="B566">
        <v>108</v>
      </c>
      <c r="C566" t="s">
        <v>331</v>
      </c>
      <c r="D566" t="s">
        <v>322</v>
      </c>
      <c r="E566">
        <v>57533</v>
      </c>
      <c r="F566">
        <v>16.826000000000001</v>
      </c>
      <c r="G566">
        <v>166.5</v>
      </c>
      <c r="H566">
        <f t="shared" si="32"/>
        <v>1611803.6795699999</v>
      </c>
      <c r="I566">
        <f t="shared" si="33"/>
        <v>57533</v>
      </c>
      <c r="J566">
        <f t="shared" si="34"/>
        <v>968050.25800000003</v>
      </c>
      <c r="K566">
        <f t="shared" si="35"/>
        <v>0</v>
      </c>
    </row>
    <row r="567" spans="1:11" s="11" customFormat="1">
      <c r="A567">
        <v>2025</v>
      </c>
      <c r="B567">
        <v>130</v>
      </c>
      <c r="C567" t="s">
        <v>321</v>
      </c>
      <c r="D567" t="s">
        <v>322</v>
      </c>
      <c r="E567">
        <v>52587</v>
      </c>
      <c r="F567">
        <v>26.03</v>
      </c>
      <c r="G567">
        <v>344</v>
      </c>
      <c r="H567">
        <f t="shared" si="32"/>
        <v>4708808.2583999997</v>
      </c>
      <c r="I567">
        <f t="shared" si="33"/>
        <v>52587</v>
      </c>
      <c r="J567">
        <f t="shared" si="34"/>
        <v>1368839.61</v>
      </c>
      <c r="K567">
        <f t="shared" si="35"/>
        <v>0</v>
      </c>
    </row>
    <row r="568" spans="1:11" s="11" customFormat="1">
      <c r="A568">
        <v>2025</v>
      </c>
      <c r="B568">
        <v>130</v>
      </c>
      <c r="C568" t="s">
        <v>321</v>
      </c>
      <c r="D568" t="s">
        <v>322</v>
      </c>
      <c r="E568">
        <v>25683</v>
      </c>
      <c r="F568">
        <v>24.37</v>
      </c>
      <c r="G568">
        <v>345.2</v>
      </c>
      <c r="H568">
        <f t="shared" si="32"/>
        <v>2160588.5389200002</v>
      </c>
      <c r="I568">
        <f t="shared" si="33"/>
        <v>25683</v>
      </c>
      <c r="J568">
        <f t="shared" si="34"/>
        <v>625894.71000000008</v>
      </c>
      <c r="K568">
        <f t="shared" si="35"/>
        <v>0</v>
      </c>
    </row>
    <row r="569" spans="1:11" s="11" customFormat="1">
      <c r="A569">
        <v>2025</v>
      </c>
      <c r="B569">
        <v>130</v>
      </c>
      <c r="C569" t="s">
        <v>321</v>
      </c>
      <c r="D569" t="s">
        <v>322</v>
      </c>
      <c r="E569">
        <v>13590</v>
      </c>
      <c r="F569">
        <v>25.98</v>
      </c>
      <c r="G569">
        <v>269.2</v>
      </c>
      <c r="H569">
        <f t="shared" si="32"/>
        <v>950459.59439999994</v>
      </c>
      <c r="I569">
        <f t="shared" si="33"/>
        <v>13590</v>
      </c>
      <c r="J569">
        <f t="shared" si="34"/>
        <v>353068.2</v>
      </c>
      <c r="K569">
        <f t="shared" si="35"/>
        <v>0</v>
      </c>
    </row>
    <row r="570" spans="1:11" s="11" customFormat="1">
      <c r="A570">
        <v>2025</v>
      </c>
      <c r="B570">
        <v>130</v>
      </c>
      <c r="C570" t="s">
        <v>321</v>
      </c>
      <c r="D570" t="s">
        <v>322</v>
      </c>
      <c r="E570">
        <v>117</v>
      </c>
      <c r="F570">
        <v>23.28</v>
      </c>
      <c r="G570">
        <v>270.8</v>
      </c>
      <c r="H570">
        <f t="shared" si="32"/>
        <v>7375.9420800000007</v>
      </c>
      <c r="I570">
        <f t="shared" si="33"/>
        <v>117</v>
      </c>
      <c r="J570">
        <f t="shared" si="34"/>
        <v>2723.76</v>
      </c>
      <c r="K570">
        <f t="shared" si="35"/>
        <v>0</v>
      </c>
    </row>
    <row r="571" spans="1:11" s="11" customFormat="1">
      <c r="A571">
        <v>2025</v>
      </c>
      <c r="B571">
        <v>130</v>
      </c>
      <c r="C571" t="s">
        <v>321</v>
      </c>
      <c r="D571" t="s">
        <v>322</v>
      </c>
      <c r="E571">
        <v>76608</v>
      </c>
      <c r="F571">
        <v>23.95</v>
      </c>
      <c r="G571">
        <v>239</v>
      </c>
      <c r="H571">
        <f t="shared" si="32"/>
        <v>4385080.2240000004</v>
      </c>
      <c r="I571">
        <f t="shared" si="33"/>
        <v>76608</v>
      </c>
      <c r="J571">
        <f t="shared" si="34"/>
        <v>1834761.5999999999</v>
      </c>
      <c r="K571">
        <f t="shared" si="35"/>
        <v>0</v>
      </c>
    </row>
    <row r="572" spans="1:11" s="11" customFormat="1">
      <c r="A572">
        <v>2025</v>
      </c>
      <c r="B572">
        <v>130</v>
      </c>
      <c r="C572" t="s">
        <v>321</v>
      </c>
      <c r="D572" t="s">
        <v>322</v>
      </c>
      <c r="E572">
        <v>77852</v>
      </c>
      <c r="F572">
        <v>23.45</v>
      </c>
      <c r="G572">
        <v>337.8</v>
      </c>
      <c r="H572">
        <f t="shared" si="32"/>
        <v>6166976.1132000005</v>
      </c>
      <c r="I572">
        <f t="shared" si="33"/>
        <v>77852</v>
      </c>
      <c r="J572">
        <f t="shared" si="34"/>
        <v>1825629.4</v>
      </c>
      <c r="K572">
        <f t="shared" si="35"/>
        <v>0</v>
      </c>
    </row>
    <row r="573" spans="1:11" s="11" customFormat="1">
      <c r="A573">
        <v>2025</v>
      </c>
      <c r="B573">
        <v>136</v>
      </c>
      <c r="C573" t="s">
        <v>321</v>
      </c>
      <c r="D573" t="s">
        <v>322</v>
      </c>
      <c r="E573">
        <v>26826</v>
      </c>
      <c r="F573">
        <v>23.41</v>
      </c>
      <c r="G573">
        <v>363.3</v>
      </c>
      <c r="H573">
        <f t="shared" si="32"/>
        <v>2281511.8657800001</v>
      </c>
      <c r="I573">
        <f t="shared" si="33"/>
        <v>26826</v>
      </c>
      <c r="J573">
        <f t="shared" si="34"/>
        <v>627996.66</v>
      </c>
      <c r="K573">
        <f t="shared" si="35"/>
        <v>0</v>
      </c>
    </row>
    <row r="574" spans="1:11" s="11" customFormat="1">
      <c r="A574">
        <v>2025</v>
      </c>
      <c r="B574">
        <v>136</v>
      </c>
      <c r="C574" t="s">
        <v>321</v>
      </c>
      <c r="D574" t="s">
        <v>322</v>
      </c>
      <c r="E574">
        <v>51173</v>
      </c>
      <c r="F574">
        <v>24.46</v>
      </c>
      <c r="G574">
        <v>355</v>
      </c>
      <c r="H574">
        <f t="shared" si="32"/>
        <v>4443505.1090000002</v>
      </c>
      <c r="I574">
        <f t="shared" si="33"/>
        <v>51173</v>
      </c>
      <c r="J574">
        <f t="shared" si="34"/>
        <v>1251691.58</v>
      </c>
      <c r="K574">
        <f t="shared" si="35"/>
        <v>0</v>
      </c>
    </row>
    <row r="575" spans="1:11" s="11" customFormat="1">
      <c r="A575">
        <v>2025</v>
      </c>
      <c r="B575">
        <v>165</v>
      </c>
      <c r="C575" t="s">
        <v>331</v>
      </c>
      <c r="D575" t="s">
        <v>322</v>
      </c>
      <c r="E575">
        <v>48116</v>
      </c>
      <c r="F575">
        <v>16.82</v>
      </c>
      <c r="G575">
        <v>147.69999999999999</v>
      </c>
      <c r="H575">
        <f t="shared" si="32"/>
        <v>1195352.5242399999</v>
      </c>
      <c r="I575">
        <f t="shared" si="33"/>
        <v>48116</v>
      </c>
      <c r="J575">
        <f t="shared" si="34"/>
        <v>809311.12</v>
      </c>
      <c r="K575">
        <f t="shared" si="35"/>
        <v>0</v>
      </c>
    </row>
    <row r="576" spans="1:11" s="11" customFormat="1">
      <c r="A576">
        <v>2025</v>
      </c>
      <c r="B576">
        <v>298</v>
      </c>
      <c r="C576" t="s">
        <v>331</v>
      </c>
      <c r="D576" t="s">
        <v>322</v>
      </c>
      <c r="E576">
        <v>107243</v>
      </c>
      <c r="F576">
        <v>16.82</v>
      </c>
      <c r="G576" t="s">
        <v>332</v>
      </c>
      <c r="H576" t="str">
        <f t="shared" si="32"/>
        <v/>
      </c>
      <c r="I576" t="str">
        <f t="shared" si="33"/>
        <v/>
      </c>
      <c r="J576" t="str">
        <f t="shared" si="34"/>
        <v/>
      </c>
      <c r="K576">
        <f t="shared" si="35"/>
        <v>0</v>
      </c>
    </row>
    <row r="577" spans="1:11" s="11" customFormat="1">
      <c r="A577">
        <v>2025</v>
      </c>
      <c r="B577">
        <v>298</v>
      </c>
      <c r="C577" t="s">
        <v>331</v>
      </c>
      <c r="D577" t="s">
        <v>322</v>
      </c>
      <c r="E577">
        <v>136931</v>
      </c>
      <c r="F577">
        <v>16.420000000000002</v>
      </c>
      <c r="G577" t="s">
        <v>332</v>
      </c>
      <c r="H577" t="str">
        <f t="shared" si="32"/>
        <v/>
      </c>
      <c r="I577" t="str">
        <f t="shared" si="33"/>
        <v/>
      </c>
      <c r="J577" t="str">
        <f t="shared" si="34"/>
        <v/>
      </c>
      <c r="K577">
        <f t="shared" si="35"/>
        <v>0</v>
      </c>
    </row>
    <row r="578" spans="1:11" s="11" customFormat="1">
      <c r="A578">
        <v>2025</v>
      </c>
      <c r="B578">
        <v>298</v>
      </c>
      <c r="C578" t="s">
        <v>331</v>
      </c>
      <c r="D578" t="s">
        <v>322</v>
      </c>
      <c r="E578">
        <v>92400</v>
      </c>
      <c r="F578">
        <v>16.510000000000002</v>
      </c>
      <c r="G578" t="s">
        <v>332</v>
      </c>
      <c r="H578" t="str">
        <f t="shared" si="32"/>
        <v/>
      </c>
      <c r="I578" t="str">
        <f t="shared" si="33"/>
        <v/>
      </c>
      <c r="J578" t="str">
        <f t="shared" si="34"/>
        <v/>
      </c>
      <c r="K578">
        <f t="shared" si="35"/>
        <v>0</v>
      </c>
    </row>
    <row r="579" spans="1:11" s="11" customFormat="1">
      <c r="A579">
        <v>2025</v>
      </c>
      <c r="B579">
        <v>470</v>
      </c>
      <c r="C579" t="s">
        <v>331</v>
      </c>
      <c r="D579" t="s">
        <v>322</v>
      </c>
      <c r="E579">
        <v>40412</v>
      </c>
      <c r="F579">
        <v>17.998000000000001</v>
      </c>
      <c r="G579">
        <v>164</v>
      </c>
      <c r="H579">
        <f t="shared" si="32"/>
        <v>1192829.6886400001</v>
      </c>
      <c r="I579">
        <f t="shared" si="33"/>
        <v>40412</v>
      </c>
      <c r="J579">
        <f t="shared" si="34"/>
        <v>727335.17600000009</v>
      </c>
      <c r="K579">
        <f t="shared" si="35"/>
        <v>0</v>
      </c>
    </row>
    <row r="580" spans="1:11" s="11" customFormat="1">
      <c r="A580">
        <v>2025</v>
      </c>
      <c r="B580">
        <v>470</v>
      </c>
      <c r="C580" t="s">
        <v>331</v>
      </c>
      <c r="D580" t="s">
        <v>322</v>
      </c>
      <c r="E580">
        <v>27430</v>
      </c>
      <c r="F580">
        <v>17.863</v>
      </c>
      <c r="G580">
        <v>166.4</v>
      </c>
      <c r="H580">
        <f t="shared" si="32"/>
        <v>815330.19776000001</v>
      </c>
      <c r="I580">
        <f t="shared" si="33"/>
        <v>27430</v>
      </c>
      <c r="J580">
        <f t="shared" si="34"/>
        <v>489982.08999999997</v>
      </c>
      <c r="K580">
        <f t="shared" si="35"/>
        <v>0</v>
      </c>
    </row>
    <row r="581" spans="1:11" s="11" customFormat="1">
      <c r="A581">
        <v>2025</v>
      </c>
      <c r="B581">
        <v>470</v>
      </c>
      <c r="C581" t="s">
        <v>331</v>
      </c>
      <c r="D581" t="s">
        <v>322</v>
      </c>
      <c r="E581">
        <v>13307</v>
      </c>
      <c r="F581">
        <v>18.071999999999999</v>
      </c>
      <c r="G581">
        <v>165.5</v>
      </c>
      <c r="H581">
        <f t="shared" ref="H581:H644" si="36">IF(I581="","",G581/100*F581*E581)</f>
        <v>398001.19212000002</v>
      </c>
      <c r="I581">
        <f t="shared" ref="I581:I644" si="37">IF(OR(G581=".",F581=".",E581="."),"",E581)</f>
        <v>13307</v>
      </c>
      <c r="J581">
        <f t="shared" ref="J581:J644" si="38">IF(I581="","",F581*I581)</f>
        <v>240484.10399999999</v>
      </c>
      <c r="K581">
        <f t="shared" ref="K581:K644" si="39">IF(C581="LIG",1,0)</f>
        <v>0</v>
      </c>
    </row>
    <row r="582" spans="1:11" s="11" customFormat="1">
      <c r="A582">
        <v>2025</v>
      </c>
      <c r="B582">
        <v>470</v>
      </c>
      <c r="C582" t="s">
        <v>331</v>
      </c>
      <c r="D582" t="s">
        <v>322</v>
      </c>
      <c r="E582">
        <v>13928</v>
      </c>
      <c r="F582">
        <v>17.934000000000001</v>
      </c>
      <c r="G582">
        <v>159.9</v>
      </c>
      <c r="H582">
        <f t="shared" si="36"/>
        <v>399405.81844800001</v>
      </c>
      <c r="I582">
        <f t="shared" si="37"/>
        <v>13928</v>
      </c>
      <c r="J582">
        <f t="shared" si="38"/>
        <v>249784.75200000001</v>
      </c>
      <c r="K582">
        <f t="shared" si="39"/>
        <v>0</v>
      </c>
    </row>
    <row r="583" spans="1:11" s="11" customFormat="1">
      <c r="A583">
        <v>2025</v>
      </c>
      <c r="B583">
        <v>470</v>
      </c>
      <c r="C583" t="s">
        <v>331</v>
      </c>
      <c r="D583" t="s">
        <v>322</v>
      </c>
      <c r="E583">
        <v>27966</v>
      </c>
      <c r="F583">
        <v>17.181000000000001</v>
      </c>
      <c r="G583">
        <v>146.80000000000001</v>
      </c>
      <c r="H583">
        <f t="shared" si="36"/>
        <v>705350.28592800011</v>
      </c>
      <c r="I583">
        <f t="shared" si="37"/>
        <v>27966</v>
      </c>
      <c r="J583">
        <f t="shared" si="38"/>
        <v>480483.84600000002</v>
      </c>
      <c r="K583">
        <f t="shared" si="39"/>
        <v>0</v>
      </c>
    </row>
    <row r="584" spans="1:11" s="11" customFormat="1">
      <c r="A584">
        <v>2025</v>
      </c>
      <c r="B584">
        <v>470</v>
      </c>
      <c r="C584" t="s">
        <v>331</v>
      </c>
      <c r="D584" t="s">
        <v>322</v>
      </c>
      <c r="E584">
        <v>27959</v>
      </c>
      <c r="F584">
        <v>17.170999999999999</v>
      </c>
      <c r="G584">
        <v>146.80000000000001</v>
      </c>
      <c r="H584">
        <f t="shared" si="36"/>
        <v>704763.29585200001</v>
      </c>
      <c r="I584">
        <f t="shared" si="37"/>
        <v>27959</v>
      </c>
      <c r="J584">
        <f t="shared" si="38"/>
        <v>480083.989</v>
      </c>
      <c r="K584">
        <f t="shared" si="39"/>
        <v>0</v>
      </c>
    </row>
    <row r="585" spans="1:11" s="11" customFormat="1">
      <c r="A585">
        <v>2025</v>
      </c>
      <c r="B585">
        <v>470</v>
      </c>
      <c r="C585" t="s">
        <v>331</v>
      </c>
      <c r="D585" t="s">
        <v>322</v>
      </c>
      <c r="E585">
        <v>14049</v>
      </c>
      <c r="F585">
        <v>17.922000000000001</v>
      </c>
      <c r="G585">
        <v>171.8</v>
      </c>
      <c r="H585">
        <f t="shared" si="36"/>
        <v>432568.65380400006</v>
      </c>
      <c r="I585">
        <f t="shared" si="37"/>
        <v>14049</v>
      </c>
      <c r="J585">
        <f t="shared" si="38"/>
        <v>251786.17800000001</v>
      </c>
      <c r="K585">
        <f t="shared" si="39"/>
        <v>0</v>
      </c>
    </row>
    <row r="586" spans="1:11" s="11" customFormat="1">
      <c r="A586">
        <v>2025</v>
      </c>
      <c r="B586">
        <v>470</v>
      </c>
      <c r="C586" t="s">
        <v>331</v>
      </c>
      <c r="D586" t="s">
        <v>322</v>
      </c>
      <c r="E586">
        <v>118</v>
      </c>
      <c r="F586">
        <v>17.765999999999998</v>
      </c>
      <c r="G586">
        <v>165.2</v>
      </c>
      <c r="H586">
        <f t="shared" si="36"/>
        <v>3463.2329759999998</v>
      </c>
      <c r="I586">
        <f t="shared" si="37"/>
        <v>118</v>
      </c>
      <c r="J586">
        <f t="shared" si="38"/>
        <v>2096.3879999999999</v>
      </c>
      <c r="K586">
        <f t="shared" si="39"/>
        <v>0</v>
      </c>
    </row>
    <row r="587" spans="1:11" s="11" customFormat="1">
      <c r="A587">
        <v>2025</v>
      </c>
      <c r="B587">
        <v>470</v>
      </c>
      <c r="C587" t="s">
        <v>331</v>
      </c>
      <c r="D587" t="s">
        <v>322</v>
      </c>
      <c r="E587">
        <v>14014</v>
      </c>
      <c r="F587">
        <v>17.835999999999999</v>
      </c>
      <c r="G587">
        <v>170.3</v>
      </c>
      <c r="H587">
        <f t="shared" si="36"/>
        <v>425671.15791199997</v>
      </c>
      <c r="I587">
        <f t="shared" si="37"/>
        <v>14014</v>
      </c>
      <c r="J587">
        <f t="shared" si="38"/>
        <v>249953.70399999997</v>
      </c>
      <c r="K587">
        <f t="shared" si="39"/>
        <v>0</v>
      </c>
    </row>
    <row r="588" spans="1:11" s="11" customFormat="1">
      <c r="A588">
        <v>2025</v>
      </c>
      <c r="B588">
        <v>470</v>
      </c>
      <c r="C588" t="s">
        <v>331</v>
      </c>
      <c r="D588" t="s">
        <v>322</v>
      </c>
      <c r="E588">
        <v>27237</v>
      </c>
      <c r="F588">
        <v>18.001000000000001</v>
      </c>
      <c r="G588">
        <v>164.6</v>
      </c>
      <c r="H588">
        <f t="shared" si="36"/>
        <v>807022.66810200003</v>
      </c>
      <c r="I588">
        <f t="shared" si="37"/>
        <v>27237</v>
      </c>
      <c r="J588">
        <f t="shared" si="38"/>
        <v>490293.23700000002</v>
      </c>
      <c r="K588">
        <f t="shared" si="39"/>
        <v>0</v>
      </c>
    </row>
    <row r="589" spans="1:11" s="11" customFormat="1">
      <c r="A589">
        <v>2025</v>
      </c>
      <c r="B589">
        <v>470</v>
      </c>
      <c r="C589" t="s">
        <v>331</v>
      </c>
      <c r="D589" t="s">
        <v>322</v>
      </c>
      <c r="E589">
        <v>26882</v>
      </c>
      <c r="F589">
        <v>17.905999999999999</v>
      </c>
      <c r="G589">
        <v>164.9</v>
      </c>
      <c r="H589">
        <f t="shared" si="36"/>
        <v>793744.65270799992</v>
      </c>
      <c r="I589">
        <f t="shared" si="37"/>
        <v>26882</v>
      </c>
      <c r="J589">
        <f t="shared" si="38"/>
        <v>481349.09199999995</v>
      </c>
      <c r="K589">
        <f t="shared" si="39"/>
        <v>0</v>
      </c>
    </row>
    <row r="590" spans="1:11" s="11" customFormat="1">
      <c r="A590">
        <v>2025</v>
      </c>
      <c r="B590">
        <v>470</v>
      </c>
      <c r="C590" t="s">
        <v>331</v>
      </c>
      <c r="D590" t="s">
        <v>322</v>
      </c>
      <c r="E590">
        <v>27192</v>
      </c>
      <c r="F590">
        <v>17.122</v>
      </c>
      <c r="G590">
        <v>165.8</v>
      </c>
      <c r="H590">
        <f t="shared" si="36"/>
        <v>771934.00099199999</v>
      </c>
      <c r="I590">
        <f t="shared" si="37"/>
        <v>27192</v>
      </c>
      <c r="J590">
        <f t="shared" si="38"/>
        <v>465581.424</v>
      </c>
      <c r="K590">
        <f t="shared" si="39"/>
        <v>0</v>
      </c>
    </row>
    <row r="591" spans="1:11" s="11" customFormat="1">
      <c r="A591">
        <v>2025</v>
      </c>
      <c r="B591">
        <v>470</v>
      </c>
      <c r="C591" t="s">
        <v>331</v>
      </c>
      <c r="D591" t="s">
        <v>322</v>
      </c>
      <c r="E591">
        <v>13963</v>
      </c>
      <c r="F591">
        <v>17.225999999999999</v>
      </c>
      <c r="G591">
        <v>151.6</v>
      </c>
      <c r="H591">
        <f t="shared" si="36"/>
        <v>364638.38320799998</v>
      </c>
      <c r="I591">
        <f t="shared" si="37"/>
        <v>13963</v>
      </c>
      <c r="J591">
        <f t="shared" si="38"/>
        <v>240526.63799999998</v>
      </c>
      <c r="K591">
        <f t="shared" si="39"/>
        <v>0</v>
      </c>
    </row>
    <row r="592" spans="1:11" s="11" customFormat="1">
      <c r="A592">
        <v>2025</v>
      </c>
      <c r="B592">
        <v>470</v>
      </c>
      <c r="C592" t="s">
        <v>331</v>
      </c>
      <c r="D592" t="s">
        <v>322</v>
      </c>
      <c r="E592">
        <v>27794</v>
      </c>
      <c r="F592">
        <v>17.135999999999999</v>
      </c>
      <c r="G592">
        <v>149.30000000000001</v>
      </c>
      <c r="H592">
        <f t="shared" si="36"/>
        <v>711083.03011199995</v>
      </c>
      <c r="I592">
        <f t="shared" si="37"/>
        <v>27794</v>
      </c>
      <c r="J592">
        <f t="shared" si="38"/>
        <v>476277.984</v>
      </c>
      <c r="K592">
        <f t="shared" si="39"/>
        <v>0</v>
      </c>
    </row>
    <row r="593" spans="1:11" s="11" customFormat="1">
      <c r="A593">
        <v>2025</v>
      </c>
      <c r="B593">
        <v>470</v>
      </c>
      <c r="C593" t="s">
        <v>331</v>
      </c>
      <c r="D593" t="s">
        <v>322</v>
      </c>
      <c r="E593">
        <v>13928</v>
      </c>
      <c r="F593">
        <v>17.274000000000001</v>
      </c>
      <c r="G593">
        <v>151</v>
      </c>
      <c r="H593">
        <f t="shared" si="36"/>
        <v>363294.33072000003</v>
      </c>
      <c r="I593">
        <f t="shared" si="37"/>
        <v>13928</v>
      </c>
      <c r="J593">
        <f t="shared" si="38"/>
        <v>240592.27200000003</v>
      </c>
      <c r="K593">
        <f t="shared" si="39"/>
        <v>0</v>
      </c>
    </row>
    <row r="594" spans="1:11" s="11" customFormat="1">
      <c r="A594">
        <v>2025</v>
      </c>
      <c r="B594">
        <v>470</v>
      </c>
      <c r="C594" t="s">
        <v>331</v>
      </c>
      <c r="D594" t="s">
        <v>322</v>
      </c>
      <c r="E594">
        <v>41304</v>
      </c>
      <c r="F594">
        <v>17.189</v>
      </c>
      <c r="G594">
        <v>150.19999999999999</v>
      </c>
      <c r="H594">
        <f t="shared" si="36"/>
        <v>1066381.6329119999</v>
      </c>
      <c r="I594">
        <f t="shared" si="37"/>
        <v>41304</v>
      </c>
      <c r="J594">
        <f t="shared" si="38"/>
        <v>709974.45600000001</v>
      </c>
      <c r="K594">
        <f t="shared" si="39"/>
        <v>0</v>
      </c>
    </row>
    <row r="595" spans="1:11" s="11" customFormat="1">
      <c r="A595">
        <v>2025</v>
      </c>
      <c r="B595">
        <v>525</v>
      </c>
      <c r="C595" t="s">
        <v>321</v>
      </c>
      <c r="D595" t="s">
        <v>322</v>
      </c>
      <c r="E595">
        <v>131356</v>
      </c>
      <c r="F595">
        <v>22.244</v>
      </c>
      <c r="G595">
        <v>224.7</v>
      </c>
      <c r="H595">
        <f t="shared" si="36"/>
        <v>6565470.7954079993</v>
      </c>
      <c r="I595">
        <f t="shared" si="37"/>
        <v>131356</v>
      </c>
      <c r="J595">
        <f t="shared" si="38"/>
        <v>2921882.8640000001</v>
      </c>
      <c r="K595">
        <f t="shared" si="39"/>
        <v>0</v>
      </c>
    </row>
    <row r="596" spans="1:11" s="11" customFormat="1">
      <c r="A596">
        <v>2025</v>
      </c>
      <c r="B596">
        <v>525</v>
      </c>
      <c r="C596" t="s">
        <v>321</v>
      </c>
      <c r="D596" t="s">
        <v>322</v>
      </c>
      <c r="E596">
        <v>8213</v>
      </c>
      <c r="F596">
        <v>22.777999999999999</v>
      </c>
      <c r="G596">
        <v>413</v>
      </c>
      <c r="H596">
        <f t="shared" si="36"/>
        <v>772622.69881999993</v>
      </c>
      <c r="I596">
        <f t="shared" si="37"/>
        <v>8213</v>
      </c>
      <c r="J596">
        <f t="shared" si="38"/>
        <v>187075.71399999998</v>
      </c>
      <c r="K596">
        <f t="shared" si="39"/>
        <v>0</v>
      </c>
    </row>
    <row r="597" spans="1:11" s="11" customFormat="1">
      <c r="A597">
        <v>2025</v>
      </c>
      <c r="B597">
        <v>564</v>
      </c>
      <c r="C597" t="s">
        <v>321</v>
      </c>
      <c r="D597" t="s">
        <v>322</v>
      </c>
      <c r="E597">
        <v>12690</v>
      </c>
      <c r="F597">
        <v>23.86</v>
      </c>
      <c r="G597">
        <v>270</v>
      </c>
      <c r="H597">
        <f t="shared" si="36"/>
        <v>817515.17999999993</v>
      </c>
      <c r="I597">
        <f t="shared" si="37"/>
        <v>12690</v>
      </c>
      <c r="J597">
        <f t="shared" si="38"/>
        <v>302783.39999999997</v>
      </c>
      <c r="K597">
        <f t="shared" si="39"/>
        <v>0</v>
      </c>
    </row>
    <row r="598" spans="1:11" s="11" customFormat="1">
      <c r="A598">
        <v>2025</v>
      </c>
      <c r="B598">
        <v>564</v>
      </c>
      <c r="C598" t="s">
        <v>321</v>
      </c>
      <c r="D598" t="s">
        <v>322</v>
      </c>
      <c r="E598">
        <v>62428</v>
      </c>
      <c r="F598">
        <v>23.49</v>
      </c>
      <c r="G598">
        <v>414</v>
      </c>
      <c r="H598">
        <f t="shared" si="36"/>
        <v>6071035.6007999992</v>
      </c>
      <c r="I598">
        <f t="shared" si="37"/>
        <v>62428</v>
      </c>
      <c r="J598">
        <f t="shared" si="38"/>
        <v>1466433.72</v>
      </c>
      <c r="K598">
        <f t="shared" si="39"/>
        <v>0</v>
      </c>
    </row>
    <row r="599" spans="1:11" s="11" customFormat="1">
      <c r="A599">
        <v>2025</v>
      </c>
      <c r="B599">
        <v>602</v>
      </c>
      <c r="C599" t="s">
        <v>321</v>
      </c>
      <c r="D599" t="s">
        <v>322</v>
      </c>
      <c r="E599">
        <v>91260</v>
      </c>
      <c r="F599">
        <v>25.55</v>
      </c>
      <c r="G599" t="s">
        <v>332</v>
      </c>
      <c r="H599" t="str">
        <f t="shared" si="36"/>
        <v/>
      </c>
      <c r="I599" t="str">
        <f t="shared" si="37"/>
        <v/>
      </c>
      <c r="J599" t="str">
        <f t="shared" si="38"/>
        <v/>
      </c>
      <c r="K599">
        <f t="shared" si="39"/>
        <v>0</v>
      </c>
    </row>
    <row r="600" spans="1:11" s="11" customFormat="1">
      <c r="A600">
        <v>2025</v>
      </c>
      <c r="B600">
        <v>602</v>
      </c>
      <c r="C600" t="s">
        <v>321</v>
      </c>
      <c r="D600" t="s">
        <v>322</v>
      </c>
      <c r="E600">
        <v>70130</v>
      </c>
      <c r="F600">
        <v>26.49</v>
      </c>
      <c r="G600" t="s">
        <v>332</v>
      </c>
      <c r="H600" t="str">
        <f t="shared" si="36"/>
        <v/>
      </c>
      <c r="I600" t="str">
        <f t="shared" si="37"/>
        <v/>
      </c>
      <c r="J600" t="str">
        <f t="shared" si="38"/>
        <v/>
      </c>
      <c r="K600">
        <f t="shared" si="39"/>
        <v>0</v>
      </c>
    </row>
    <row r="601" spans="1:11" s="11" customFormat="1">
      <c r="A601">
        <v>2025</v>
      </c>
      <c r="B601">
        <v>667</v>
      </c>
      <c r="C601" t="s">
        <v>321</v>
      </c>
      <c r="D601" t="s">
        <v>322</v>
      </c>
      <c r="E601">
        <v>14329</v>
      </c>
      <c r="F601">
        <v>20.538</v>
      </c>
      <c r="G601">
        <v>669</v>
      </c>
      <c r="H601">
        <f t="shared" si="36"/>
        <v>1968793.4233800003</v>
      </c>
      <c r="I601">
        <f t="shared" si="37"/>
        <v>14329</v>
      </c>
      <c r="J601">
        <f t="shared" si="38"/>
        <v>294289.00199999998</v>
      </c>
      <c r="K601">
        <f t="shared" si="39"/>
        <v>0</v>
      </c>
    </row>
    <row r="602" spans="1:11" s="11" customFormat="1">
      <c r="A602">
        <v>2025</v>
      </c>
      <c r="B602">
        <v>703</v>
      </c>
      <c r="C602" t="s">
        <v>321</v>
      </c>
      <c r="D602" t="s">
        <v>322</v>
      </c>
      <c r="E602">
        <v>14420</v>
      </c>
      <c r="F602">
        <v>26.318000000000001</v>
      </c>
      <c r="G602">
        <v>457.7</v>
      </c>
      <c r="H602">
        <f t="shared" si="36"/>
        <v>1736996.9481200001</v>
      </c>
      <c r="I602">
        <f t="shared" si="37"/>
        <v>14420</v>
      </c>
      <c r="J602">
        <f t="shared" si="38"/>
        <v>379505.56</v>
      </c>
      <c r="K602">
        <f t="shared" si="39"/>
        <v>0</v>
      </c>
    </row>
    <row r="603" spans="1:11" s="11" customFormat="1">
      <c r="A603">
        <v>2025</v>
      </c>
      <c r="B603">
        <v>703</v>
      </c>
      <c r="C603" t="s">
        <v>321</v>
      </c>
      <c r="D603" t="s">
        <v>322</v>
      </c>
      <c r="E603">
        <v>25103</v>
      </c>
      <c r="F603">
        <v>23.234000000000002</v>
      </c>
      <c r="G603">
        <v>514.79999999999995</v>
      </c>
      <c r="H603">
        <f t="shared" si="36"/>
        <v>3002535.4890959999</v>
      </c>
      <c r="I603">
        <f t="shared" si="37"/>
        <v>25103</v>
      </c>
      <c r="J603">
        <f t="shared" si="38"/>
        <v>583243.10200000007</v>
      </c>
      <c r="K603">
        <f t="shared" si="39"/>
        <v>0</v>
      </c>
    </row>
    <row r="604" spans="1:11" s="11" customFormat="1">
      <c r="A604">
        <v>2025</v>
      </c>
      <c r="B604">
        <v>703</v>
      </c>
      <c r="C604" t="s">
        <v>321</v>
      </c>
      <c r="D604" t="s">
        <v>322</v>
      </c>
      <c r="E604">
        <v>44447</v>
      </c>
      <c r="F604">
        <v>23.811</v>
      </c>
      <c r="G604">
        <v>502.9</v>
      </c>
      <c r="H604">
        <f t="shared" si="36"/>
        <v>5322329.0829929998</v>
      </c>
      <c r="I604">
        <f t="shared" si="37"/>
        <v>44447</v>
      </c>
      <c r="J604">
        <f t="shared" si="38"/>
        <v>1058327.517</v>
      </c>
      <c r="K604">
        <f t="shared" si="39"/>
        <v>0</v>
      </c>
    </row>
    <row r="605" spans="1:11" s="11" customFormat="1">
      <c r="A605">
        <v>2025</v>
      </c>
      <c r="B605">
        <v>703</v>
      </c>
      <c r="C605" t="s">
        <v>321</v>
      </c>
      <c r="D605" t="s">
        <v>322</v>
      </c>
      <c r="E605">
        <v>220703</v>
      </c>
      <c r="F605">
        <v>23.472999999999999</v>
      </c>
      <c r="G605">
        <v>477</v>
      </c>
      <c r="H605">
        <f t="shared" si="36"/>
        <v>24711278.445629999</v>
      </c>
      <c r="I605">
        <f t="shared" si="37"/>
        <v>220703</v>
      </c>
      <c r="J605">
        <f t="shared" si="38"/>
        <v>5180561.5189999994</v>
      </c>
      <c r="K605">
        <f t="shared" si="39"/>
        <v>0</v>
      </c>
    </row>
    <row r="606" spans="1:11" s="11" customFormat="1">
      <c r="A606">
        <v>2025</v>
      </c>
      <c r="B606">
        <v>876</v>
      </c>
      <c r="C606" t="s">
        <v>331</v>
      </c>
      <c r="D606" t="s">
        <v>322</v>
      </c>
      <c r="E606">
        <v>140561</v>
      </c>
      <c r="F606">
        <v>17.925999999999998</v>
      </c>
      <c r="G606" t="s">
        <v>332</v>
      </c>
      <c r="H606" t="str">
        <f t="shared" si="36"/>
        <v/>
      </c>
      <c r="I606" t="str">
        <f t="shared" si="37"/>
        <v/>
      </c>
      <c r="J606" t="str">
        <f t="shared" si="38"/>
        <v/>
      </c>
      <c r="K606">
        <f t="shared" si="39"/>
        <v>0</v>
      </c>
    </row>
    <row r="607" spans="1:11" s="11" customFormat="1">
      <c r="A607">
        <v>2025</v>
      </c>
      <c r="B607">
        <v>879</v>
      </c>
      <c r="C607" t="s">
        <v>331</v>
      </c>
      <c r="D607" t="s">
        <v>322</v>
      </c>
      <c r="E607">
        <v>178379</v>
      </c>
      <c r="F607">
        <v>17.55</v>
      </c>
      <c r="G607" t="s">
        <v>332</v>
      </c>
      <c r="H607" t="str">
        <f t="shared" si="36"/>
        <v/>
      </c>
      <c r="I607" t="str">
        <f t="shared" si="37"/>
        <v/>
      </c>
      <c r="J607" t="str">
        <f t="shared" si="38"/>
        <v/>
      </c>
      <c r="K607">
        <f t="shared" si="39"/>
        <v>0</v>
      </c>
    </row>
    <row r="608" spans="1:11" s="11" customFormat="1">
      <c r="A608">
        <v>2025</v>
      </c>
      <c r="B608">
        <v>889</v>
      </c>
      <c r="C608" t="s">
        <v>331</v>
      </c>
      <c r="D608" t="s">
        <v>322</v>
      </c>
      <c r="E608">
        <v>54812</v>
      </c>
      <c r="F608">
        <v>17.18</v>
      </c>
      <c r="G608" t="s">
        <v>332</v>
      </c>
      <c r="H608" t="str">
        <f t="shared" si="36"/>
        <v/>
      </c>
      <c r="I608" t="str">
        <f t="shared" si="37"/>
        <v/>
      </c>
      <c r="J608" t="str">
        <f t="shared" si="38"/>
        <v/>
      </c>
      <c r="K608">
        <f t="shared" si="39"/>
        <v>0</v>
      </c>
    </row>
    <row r="609" spans="1:11" s="11" customFormat="1">
      <c r="A609">
        <v>2025</v>
      </c>
      <c r="B609">
        <v>889</v>
      </c>
      <c r="C609" t="s">
        <v>331</v>
      </c>
      <c r="D609" t="s">
        <v>322</v>
      </c>
      <c r="E609">
        <v>64059</v>
      </c>
      <c r="F609">
        <v>17.12</v>
      </c>
      <c r="G609" t="s">
        <v>332</v>
      </c>
      <c r="H609" t="str">
        <f t="shared" si="36"/>
        <v/>
      </c>
      <c r="I609" t="str">
        <f t="shared" si="37"/>
        <v/>
      </c>
      <c r="J609" t="str">
        <f t="shared" si="38"/>
        <v/>
      </c>
      <c r="K609">
        <f t="shared" si="39"/>
        <v>0</v>
      </c>
    </row>
    <row r="610" spans="1:11" s="11" customFormat="1">
      <c r="A610">
        <v>2025</v>
      </c>
      <c r="B610">
        <v>889</v>
      </c>
      <c r="C610" t="s">
        <v>331</v>
      </c>
      <c r="D610" t="s">
        <v>322</v>
      </c>
      <c r="E610">
        <v>211274</v>
      </c>
      <c r="F610">
        <v>17.88</v>
      </c>
      <c r="G610" t="s">
        <v>332</v>
      </c>
      <c r="H610" t="str">
        <f t="shared" si="36"/>
        <v/>
      </c>
      <c r="I610" t="str">
        <f t="shared" si="37"/>
        <v/>
      </c>
      <c r="J610" t="str">
        <f t="shared" si="38"/>
        <v/>
      </c>
      <c r="K610">
        <f t="shared" si="39"/>
        <v>0</v>
      </c>
    </row>
    <row r="611" spans="1:11" s="11" customFormat="1">
      <c r="A611">
        <v>2025</v>
      </c>
      <c r="B611">
        <v>963</v>
      </c>
      <c r="C611" t="s">
        <v>321</v>
      </c>
      <c r="D611" t="s">
        <v>322</v>
      </c>
      <c r="E611">
        <v>68756</v>
      </c>
      <c r="F611">
        <v>21.26</v>
      </c>
      <c r="G611">
        <v>245.4</v>
      </c>
      <c r="H611">
        <f t="shared" si="36"/>
        <v>3587140.7822400006</v>
      </c>
      <c r="I611">
        <f t="shared" si="37"/>
        <v>68756</v>
      </c>
      <c r="J611">
        <f t="shared" si="38"/>
        <v>1461752.56</v>
      </c>
      <c r="K611">
        <f t="shared" si="39"/>
        <v>0</v>
      </c>
    </row>
    <row r="612" spans="1:11" s="11" customFormat="1">
      <c r="A612">
        <v>2025</v>
      </c>
      <c r="B612">
        <v>976</v>
      </c>
      <c r="C612" t="s">
        <v>321</v>
      </c>
      <c r="D612" t="s">
        <v>322</v>
      </c>
      <c r="E612">
        <v>12573</v>
      </c>
      <c r="F612">
        <v>23.59</v>
      </c>
      <c r="G612">
        <v>457.8</v>
      </c>
      <c r="H612">
        <f t="shared" si="36"/>
        <v>1357821.3864600002</v>
      </c>
      <c r="I612">
        <f t="shared" si="37"/>
        <v>12573</v>
      </c>
      <c r="J612">
        <f t="shared" si="38"/>
        <v>296597.07</v>
      </c>
      <c r="K612">
        <f t="shared" si="39"/>
        <v>0</v>
      </c>
    </row>
    <row r="613" spans="1:11" s="11" customFormat="1">
      <c r="A613">
        <v>2025</v>
      </c>
      <c r="B613">
        <v>976</v>
      </c>
      <c r="C613" t="s">
        <v>321</v>
      </c>
      <c r="D613" t="s">
        <v>322</v>
      </c>
      <c r="E613">
        <v>6356</v>
      </c>
      <c r="F613">
        <v>16.559999999999999</v>
      </c>
      <c r="G613">
        <v>238.3</v>
      </c>
      <c r="H613">
        <f t="shared" si="36"/>
        <v>250823.52288</v>
      </c>
      <c r="I613">
        <f t="shared" si="37"/>
        <v>6356</v>
      </c>
      <c r="J613">
        <f t="shared" si="38"/>
        <v>105255.35999999999</v>
      </c>
      <c r="K613">
        <f t="shared" si="39"/>
        <v>0</v>
      </c>
    </row>
    <row r="614" spans="1:11" s="11" customFormat="1">
      <c r="A614">
        <v>2025</v>
      </c>
      <c r="B614">
        <v>976</v>
      </c>
      <c r="C614" t="s">
        <v>321</v>
      </c>
      <c r="D614" t="s">
        <v>322</v>
      </c>
      <c r="E614">
        <v>16</v>
      </c>
      <c r="F614">
        <v>22.15</v>
      </c>
      <c r="G614">
        <v>128.19999999999999</v>
      </c>
      <c r="H614">
        <f t="shared" si="36"/>
        <v>454.34079999999989</v>
      </c>
      <c r="I614">
        <f t="shared" si="37"/>
        <v>16</v>
      </c>
      <c r="J614">
        <f t="shared" si="38"/>
        <v>354.4</v>
      </c>
      <c r="K614">
        <f t="shared" si="39"/>
        <v>0</v>
      </c>
    </row>
    <row r="615" spans="1:11" s="11" customFormat="1">
      <c r="A615">
        <v>2025</v>
      </c>
      <c r="B615">
        <v>976</v>
      </c>
      <c r="C615" t="s">
        <v>321</v>
      </c>
      <c r="D615" t="s">
        <v>322</v>
      </c>
      <c r="E615">
        <v>8363</v>
      </c>
      <c r="F615">
        <v>22.02</v>
      </c>
      <c r="G615">
        <v>383.5</v>
      </c>
      <c r="H615">
        <f t="shared" si="36"/>
        <v>706227.75209999993</v>
      </c>
      <c r="I615">
        <f t="shared" si="37"/>
        <v>8363</v>
      </c>
      <c r="J615">
        <f t="shared" si="38"/>
        <v>184153.26</v>
      </c>
      <c r="K615">
        <f t="shared" si="39"/>
        <v>0</v>
      </c>
    </row>
    <row r="616" spans="1:11" s="11" customFormat="1">
      <c r="A616">
        <v>2025</v>
      </c>
      <c r="B616">
        <v>983</v>
      </c>
      <c r="C616" t="s">
        <v>321</v>
      </c>
      <c r="D616" t="s">
        <v>322</v>
      </c>
      <c r="E616">
        <v>69064</v>
      </c>
      <c r="F616">
        <v>22.802</v>
      </c>
      <c r="G616">
        <v>376.5</v>
      </c>
      <c r="H616">
        <f t="shared" si="36"/>
        <v>5929111.9399199998</v>
      </c>
      <c r="I616">
        <f t="shared" si="37"/>
        <v>69064</v>
      </c>
      <c r="J616">
        <f t="shared" si="38"/>
        <v>1574797.328</v>
      </c>
      <c r="K616">
        <f t="shared" si="39"/>
        <v>0</v>
      </c>
    </row>
    <row r="617" spans="1:11" s="11" customFormat="1">
      <c r="A617">
        <v>2025</v>
      </c>
      <c r="B617">
        <v>983</v>
      </c>
      <c r="C617" t="s">
        <v>321</v>
      </c>
      <c r="D617" t="s">
        <v>322</v>
      </c>
      <c r="E617">
        <v>16630</v>
      </c>
      <c r="F617">
        <v>22.803999999999998</v>
      </c>
      <c r="G617">
        <v>264.60000000000002</v>
      </c>
      <c r="H617">
        <f t="shared" si="36"/>
        <v>1003443.9559200001</v>
      </c>
      <c r="I617">
        <f t="shared" si="37"/>
        <v>16630</v>
      </c>
      <c r="J617">
        <f t="shared" si="38"/>
        <v>379230.51999999996</v>
      </c>
      <c r="K617">
        <f t="shared" si="39"/>
        <v>0</v>
      </c>
    </row>
    <row r="618" spans="1:11" s="11" customFormat="1">
      <c r="A618">
        <v>2025</v>
      </c>
      <c r="B618">
        <v>994</v>
      </c>
      <c r="C618" t="s">
        <v>321</v>
      </c>
      <c r="D618" t="s">
        <v>322</v>
      </c>
      <c r="E618">
        <v>62431</v>
      </c>
      <c r="F618">
        <v>22.3</v>
      </c>
      <c r="G618">
        <v>273.10000000000002</v>
      </c>
      <c r="H618">
        <f t="shared" si="36"/>
        <v>3802129.0603000005</v>
      </c>
      <c r="I618">
        <f t="shared" si="37"/>
        <v>62431</v>
      </c>
      <c r="J618">
        <f t="shared" si="38"/>
        <v>1392211.3</v>
      </c>
      <c r="K618">
        <f t="shared" si="39"/>
        <v>0</v>
      </c>
    </row>
    <row r="619" spans="1:11" s="11" customFormat="1">
      <c r="A619">
        <v>2025</v>
      </c>
      <c r="B619">
        <v>994</v>
      </c>
      <c r="C619" t="s">
        <v>321</v>
      </c>
      <c r="D619" t="s">
        <v>322</v>
      </c>
      <c r="E619">
        <v>21004</v>
      </c>
      <c r="F619">
        <v>22.59</v>
      </c>
      <c r="G619">
        <v>258.60000000000002</v>
      </c>
      <c r="H619">
        <f t="shared" si="36"/>
        <v>1227006.2109600003</v>
      </c>
      <c r="I619">
        <f t="shared" si="37"/>
        <v>21004</v>
      </c>
      <c r="J619">
        <f t="shared" si="38"/>
        <v>474480.36</v>
      </c>
      <c r="K619">
        <f t="shared" si="39"/>
        <v>0</v>
      </c>
    </row>
    <row r="620" spans="1:11" s="11" customFormat="1">
      <c r="A620">
        <v>2025</v>
      </c>
      <c r="B620">
        <v>994</v>
      </c>
      <c r="C620" t="s">
        <v>321</v>
      </c>
      <c r="D620" t="s">
        <v>322</v>
      </c>
      <c r="E620">
        <v>52435</v>
      </c>
      <c r="F620">
        <v>23.02</v>
      </c>
      <c r="G620">
        <v>222</v>
      </c>
      <c r="H620">
        <f t="shared" si="36"/>
        <v>2679659.2140000002</v>
      </c>
      <c r="I620">
        <f t="shared" si="37"/>
        <v>52435</v>
      </c>
      <c r="J620">
        <f t="shared" si="38"/>
        <v>1207053.7</v>
      </c>
      <c r="K620">
        <f t="shared" si="39"/>
        <v>0</v>
      </c>
    </row>
    <row r="621" spans="1:11" s="11" customFormat="1">
      <c r="A621">
        <v>2025</v>
      </c>
      <c r="B621">
        <v>994</v>
      </c>
      <c r="C621" t="s">
        <v>321</v>
      </c>
      <c r="D621" t="s">
        <v>322</v>
      </c>
      <c r="E621">
        <v>42702</v>
      </c>
      <c r="F621">
        <v>22.5</v>
      </c>
      <c r="G621">
        <v>213.7</v>
      </c>
      <c r="H621">
        <f t="shared" si="36"/>
        <v>2053218.915</v>
      </c>
      <c r="I621">
        <f t="shared" si="37"/>
        <v>42702</v>
      </c>
      <c r="J621">
        <f t="shared" si="38"/>
        <v>960795</v>
      </c>
      <c r="K621">
        <f t="shared" si="39"/>
        <v>0</v>
      </c>
    </row>
    <row r="622" spans="1:11" s="11" customFormat="1">
      <c r="A622">
        <v>2025</v>
      </c>
      <c r="B622">
        <v>997</v>
      </c>
      <c r="C622" t="s">
        <v>321</v>
      </c>
      <c r="D622" t="s">
        <v>322</v>
      </c>
      <c r="E622">
        <v>15062</v>
      </c>
      <c r="F622">
        <v>26.19</v>
      </c>
      <c r="G622">
        <v>290.89999999999998</v>
      </c>
      <c r="H622">
        <f t="shared" si="36"/>
        <v>1147524.2260200002</v>
      </c>
      <c r="I622">
        <f t="shared" si="37"/>
        <v>15062</v>
      </c>
      <c r="J622">
        <f t="shared" si="38"/>
        <v>394473.78</v>
      </c>
      <c r="K622">
        <f t="shared" si="39"/>
        <v>0</v>
      </c>
    </row>
    <row r="623" spans="1:11" s="11" customFormat="1">
      <c r="A623">
        <v>2025</v>
      </c>
      <c r="B623">
        <v>997</v>
      </c>
      <c r="C623" t="s">
        <v>331</v>
      </c>
      <c r="D623" t="s">
        <v>322</v>
      </c>
      <c r="E623">
        <v>60651</v>
      </c>
      <c r="F623">
        <v>17.82</v>
      </c>
      <c r="G623">
        <v>207.1</v>
      </c>
      <c r="H623">
        <f t="shared" si="36"/>
        <v>2238338.4982199995</v>
      </c>
      <c r="I623">
        <f t="shared" si="37"/>
        <v>60651</v>
      </c>
      <c r="J623">
        <f t="shared" si="38"/>
        <v>1080800.82</v>
      </c>
      <c r="K623">
        <f t="shared" si="39"/>
        <v>0</v>
      </c>
    </row>
    <row r="624" spans="1:11" s="11" customFormat="1">
      <c r="A624">
        <v>2025</v>
      </c>
      <c r="B624">
        <v>1001</v>
      </c>
      <c r="C624" t="s">
        <v>321</v>
      </c>
      <c r="D624" t="s">
        <v>322</v>
      </c>
      <c r="E624">
        <v>80540</v>
      </c>
      <c r="F624">
        <v>22.111999999999998</v>
      </c>
      <c r="G624">
        <v>290.39999999999998</v>
      </c>
      <c r="H624">
        <f t="shared" si="36"/>
        <v>5171734.9939199993</v>
      </c>
      <c r="I624">
        <f t="shared" si="37"/>
        <v>80540</v>
      </c>
      <c r="J624">
        <f t="shared" si="38"/>
        <v>1780900.48</v>
      </c>
      <c r="K624">
        <f t="shared" si="39"/>
        <v>0</v>
      </c>
    </row>
    <row r="625" spans="1:11" s="11" customFormat="1">
      <c r="A625">
        <v>2025</v>
      </c>
      <c r="B625">
        <v>1001</v>
      </c>
      <c r="C625" t="s">
        <v>321</v>
      </c>
      <c r="D625" t="s">
        <v>322</v>
      </c>
      <c r="E625">
        <v>80671</v>
      </c>
      <c r="F625">
        <v>22.638000000000002</v>
      </c>
      <c r="G625">
        <v>278.8</v>
      </c>
      <c r="H625">
        <f t="shared" si="36"/>
        <v>5091529.513224001</v>
      </c>
      <c r="I625">
        <f t="shared" si="37"/>
        <v>80671</v>
      </c>
      <c r="J625">
        <f t="shared" si="38"/>
        <v>1826230.0980000002</v>
      </c>
      <c r="K625">
        <f t="shared" si="39"/>
        <v>0</v>
      </c>
    </row>
    <row r="626" spans="1:11" s="11" customFormat="1">
      <c r="A626">
        <v>2025</v>
      </c>
      <c r="B626">
        <v>1004</v>
      </c>
      <c r="C626" t="s">
        <v>321</v>
      </c>
      <c r="D626" t="s">
        <v>322</v>
      </c>
      <c r="E626">
        <v>81586</v>
      </c>
      <c r="F626">
        <v>22.367999999999999</v>
      </c>
      <c r="G626">
        <v>245.7</v>
      </c>
      <c r="H626">
        <f t="shared" si="36"/>
        <v>4483817.7471359996</v>
      </c>
      <c r="I626">
        <f t="shared" si="37"/>
        <v>81586</v>
      </c>
      <c r="J626">
        <f t="shared" si="38"/>
        <v>1824915.6479999998</v>
      </c>
      <c r="K626">
        <f t="shared" si="39"/>
        <v>0</v>
      </c>
    </row>
    <row r="627" spans="1:11" s="11" customFormat="1">
      <c r="A627">
        <v>2025</v>
      </c>
      <c r="B627">
        <v>1012</v>
      </c>
      <c r="C627" t="s">
        <v>321</v>
      </c>
      <c r="D627" t="s">
        <v>322</v>
      </c>
      <c r="E627">
        <v>62563</v>
      </c>
      <c r="F627">
        <v>22.565999999999999</v>
      </c>
      <c r="G627">
        <v>331.3</v>
      </c>
      <c r="H627">
        <f t="shared" si="36"/>
        <v>4677282.3279539999</v>
      </c>
      <c r="I627">
        <f t="shared" si="37"/>
        <v>62563</v>
      </c>
      <c r="J627">
        <f t="shared" si="38"/>
        <v>1411796.6579999998</v>
      </c>
      <c r="K627">
        <f t="shared" si="39"/>
        <v>0</v>
      </c>
    </row>
    <row r="628" spans="1:11" s="11" customFormat="1">
      <c r="A628">
        <v>2025</v>
      </c>
      <c r="B628">
        <v>1040</v>
      </c>
      <c r="C628" t="s">
        <v>321</v>
      </c>
      <c r="D628" t="s">
        <v>322</v>
      </c>
      <c r="E628">
        <v>1553</v>
      </c>
      <c r="F628">
        <v>22.3</v>
      </c>
      <c r="G628">
        <v>439.9</v>
      </c>
      <c r="H628">
        <f t="shared" si="36"/>
        <v>152345.72810000001</v>
      </c>
      <c r="I628">
        <f t="shared" si="37"/>
        <v>1553</v>
      </c>
      <c r="J628">
        <f t="shared" si="38"/>
        <v>34631.9</v>
      </c>
      <c r="K628">
        <f t="shared" si="39"/>
        <v>0</v>
      </c>
    </row>
    <row r="629" spans="1:11" s="11" customFormat="1">
      <c r="A629">
        <v>2025</v>
      </c>
      <c r="B629">
        <v>1073</v>
      </c>
      <c r="C629" t="s">
        <v>331</v>
      </c>
      <c r="D629" t="s">
        <v>322</v>
      </c>
      <c r="E629">
        <v>14651</v>
      </c>
      <c r="F629">
        <v>17.728000000000002</v>
      </c>
      <c r="G629">
        <v>168.3</v>
      </c>
      <c r="H629">
        <f t="shared" si="36"/>
        <v>437130.5178240001</v>
      </c>
      <c r="I629">
        <f t="shared" si="37"/>
        <v>14651</v>
      </c>
      <c r="J629">
        <f t="shared" si="38"/>
        <v>259732.92800000001</v>
      </c>
      <c r="K629">
        <f t="shared" si="39"/>
        <v>0</v>
      </c>
    </row>
    <row r="630" spans="1:11" s="11" customFormat="1">
      <c r="A630">
        <v>2025</v>
      </c>
      <c r="B630">
        <v>1082</v>
      </c>
      <c r="C630" t="s">
        <v>331</v>
      </c>
      <c r="D630" t="s">
        <v>322</v>
      </c>
      <c r="E630">
        <v>31600</v>
      </c>
      <c r="F630">
        <v>17.870999999999999</v>
      </c>
      <c r="G630">
        <v>131.1</v>
      </c>
      <c r="H630">
        <f t="shared" si="36"/>
        <v>740352.63959999988</v>
      </c>
      <c r="I630">
        <f t="shared" si="37"/>
        <v>31600</v>
      </c>
      <c r="J630">
        <f t="shared" si="38"/>
        <v>564723.6</v>
      </c>
      <c r="K630">
        <f t="shared" si="39"/>
        <v>0</v>
      </c>
    </row>
    <row r="631" spans="1:11" s="11" customFormat="1">
      <c r="A631">
        <v>2025</v>
      </c>
      <c r="B631">
        <v>1082</v>
      </c>
      <c r="C631" t="s">
        <v>331</v>
      </c>
      <c r="D631" t="s">
        <v>322</v>
      </c>
      <c r="E631">
        <v>81211</v>
      </c>
      <c r="F631">
        <v>18.062999999999999</v>
      </c>
      <c r="G631">
        <v>164.8</v>
      </c>
      <c r="H631">
        <f t="shared" si="36"/>
        <v>2417474.7548640002</v>
      </c>
      <c r="I631">
        <f t="shared" si="37"/>
        <v>81211</v>
      </c>
      <c r="J631">
        <f t="shared" si="38"/>
        <v>1466914.2929999998</v>
      </c>
      <c r="K631">
        <f t="shared" si="39"/>
        <v>0</v>
      </c>
    </row>
    <row r="632" spans="1:11" s="11" customFormat="1">
      <c r="A632">
        <v>2025</v>
      </c>
      <c r="B632">
        <v>1082</v>
      </c>
      <c r="C632" t="s">
        <v>331</v>
      </c>
      <c r="D632" t="s">
        <v>322</v>
      </c>
      <c r="E632">
        <v>62931</v>
      </c>
      <c r="F632">
        <v>17.149999999999999</v>
      </c>
      <c r="G632">
        <v>151.5</v>
      </c>
      <c r="H632">
        <f t="shared" si="36"/>
        <v>1635088.9747499998</v>
      </c>
      <c r="I632">
        <f t="shared" si="37"/>
        <v>62931</v>
      </c>
      <c r="J632">
        <f t="shared" si="38"/>
        <v>1079266.6499999999</v>
      </c>
      <c r="K632">
        <f t="shared" si="39"/>
        <v>0</v>
      </c>
    </row>
    <row r="633" spans="1:11" s="11" customFormat="1">
      <c r="A633">
        <v>2025</v>
      </c>
      <c r="B633">
        <v>1082</v>
      </c>
      <c r="C633" t="s">
        <v>331</v>
      </c>
      <c r="D633" t="s">
        <v>322</v>
      </c>
      <c r="E633">
        <v>31967</v>
      </c>
      <c r="F633">
        <v>17.22</v>
      </c>
      <c r="G633">
        <v>131.30000000000001</v>
      </c>
      <c r="H633">
        <f t="shared" si="36"/>
        <v>722769.39462000004</v>
      </c>
      <c r="I633">
        <f t="shared" si="37"/>
        <v>31967</v>
      </c>
      <c r="J633">
        <f t="shared" si="38"/>
        <v>550471.74</v>
      </c>
      <c r="K633">
        <f t="shared" si="39"/>
        <v>0</v>
      </c>
    </row>
    <row r="634" spans="1:11" s="11" customFormat="1">
      <c r="A634">
        <v>2025</v>
      </c>
      <c r="B634">
        <v>1082</v>
      </c>
      <c r="C634" t="s">
        <v>331</v>
      </c>
      <c r="D634" t="s">
        <v>322</v>
      </c>
      <c r="E634">
        <v>16412</v>
      </c>
      <c r="F634">
        <v>17.815999999999999</v>
      </c>
      <c r="G634">
        <v>130.19999999999999</v>
      </c>
      <c r="H634">
        <f t="shared" si="36"/>
        <v>380699.84198399988</v>
      </c>
      <c r="I634">
        <f t="shared" si="37"/>
        <v>16412</v>
      </c>
      <c r="J634">
        <f t="shared" si="38"/>
        <v>292396.19199999998</v>
      </c>
      <c r="K634">
        <f t="shared" si="39"/>
        <v>0</v>
      </c>
    </row>
    <row r="635" spans="1:11" s="11" customFormat="1">
      <c r="A635">
        <v>2025</v>
      </c>
      <c r="B635">
        <v>1091</v>
      </c>
      <c r="C635" t="s">
        <v>331</v>
      </c>
      <c r="D635" t="s">
        <v>322</v>
      </c>
      <c r="E635">
        <v>16546</v>
      </c>
      <c r="F635">
        <v>17.257999999999999</v>
      </c>
      <c r="G635">
        <v>248.5</v>
      </c>
      <c r="H635">
        <f t="shared" si="36"/>
        <v>709593.90697999985</v>
      </c>
      <c r="I635">
        <f t="shared" si="37"/>
        <v>16546</v>
      </c>
      <c r="J635">
        <f t="shared" si="38"/>
        <v>285550.86799999996</v>
      </c>
      <c r="K635">
        <f t="shared" si="39"/>
        <v>0</v>
      </c>
    </row>
    <row r="636" spans="1:11" s="11" customFormat="1">
      <c r="A636">
        <v>2025</v>
      </c>
      <c r="B636">
        <v>1091</v>
      </c>
      <c r="C636" t="s">
        <v>331</v>
      </c>
      <c r="D636" t="s">
        <v>322</v>
      </c>
      <c r="E636">
        <v>16643</v>
      </c>
      <c r="F636">
        <v>17.212</v>
      </c>
      <c r="G636">
        <v>229.7</v>
      </c>
      <c r="H636">
        <f t="shared" si="36"/>
        <v>657997.04885199992</v>
      </c>
      <c r="I636">
        <f t="shared" si="37"/>
        <v>16643</v>
      </c>
      <c r="J636">
        <f t="shared" si="38"/>
        <v>286459.31599999999</v>
      </c>
      <c r="K636">
        <f t="shared" si="39"/>
        <v>0</v>
      </c>
    </row>
    <row r="637" spans="1:11" s="11" customFormat="1">
      <c r="A637">
        <v>2025</v>
      </c>
      <c r="B637">
        <v>1241</v>
      </c>
      <c r="C637" t="s">
        <v>331</v>
      </c>
      <c r="D637" t="s">
        <v>322</v>
      </c>
      <c r="E637">
        <v>31274</v>
      </c>
      <c r="F637">
        <v>16.823</v>
      </c>
      <c r="G637">
        <v>143.9</v>
      </c>
      <c r="H637">
        <f t="shared" si="36"/>
        <v>757090.28037800011</v>
      </c>
      <c r="I637">
        <f t="shared" si="37"/>
        <v>31274</v>
      </c>
      <c r="J637">
        <f t="shared" si="38"/>
        <v>526122.50199999998</v>
      </c>
      <c r="K637">
        <f t="shared" si="39"/>
        <v>0</v>
      </c>
    </row>
    <row r="638" spans="1:11" s="11" customFormat="1">
      <c r="A638">
        <v>2025</v>
      </c>
      <c r="B638">
        <v>1241</v>
      </c>
      <c r="C638" t="s">
        <v>331</v>
      </c>
      <c r="D638" t="s">
        <v>322</v>
      </c>
      <c r="E638">
        <v>31019</v>
      </c>
      <c r="F638">
        <v>17.623999999999999</v>
      </c>
      <c r="G638">
        <v>154.9</v>
      </c>
      <c r="H638">
        <f t="shared" si="36"/>
        <v>846805.54794400011</v>
      </c>
      <c r="I638">
        <f t="shared" si="37"/>
        <v>31019</v>
      </c>
      <c r="J638">
        <f t="shared" si="38"/>
        <v>546678.85599999991</v>
      </c>
      <c r="K638">
        <f t="shared" si="39"/>
        <v>0</v>
      </c>
    </row>
    <row r="639" spans="1:11" s="11" customFormat="1">
      <c r="A639">
        <v>2025</v>
      </c>
      <c r="B639">
        <v>1241</v>
      </c>
      <c r="C639" t="s">
        <v>331</v>
      </c>
      <c r="D639" t="s">
        <v>322</v>
      </c>
      <c r="E639">
        <v>16337</v>
      </c>
      <c r="F639">
        <v>17.579999999999998</v>
      </c>
      <c r="G639">
        <v>160.4</v>
      </c>
      <c r="H639">
        <f t="shared" si="36"/>
        <v>460675.95383999997</v>
      </c>
      <c r="I639">
        <f t="shared" si="37"/>
        <v>16337</v>
      </c>
      <c r="J639">
        <f t="shared" si="38"/>
        <v>287204.45999999996</v>
      </c>
      <c r="K639">
        <f t="shared" si="39"/>
        <v>0</v>
      </c>
    </row>
    <row r="640" spans="1:11" s="11" customFormat="1">
      <c r="A640">
        <v>2025</v>
      </c>
      <c r="B640">
        <v>1241</v>
      </c>
      <c r="C640" t="s">
        <v>331</v>
      </c>
      <c r="D640" t="s">
        <v>322</v>
      </c>
      <c r="E640">
        <v>31751</v>
      </c>
      <c r="F640">
        <v>18.134</v>
      </c>
      <c r="G640">
        <v>152.69999999999999</v>
      </c>
      <c r="H640">
        <f t="shared" si="36"/>
        <v>879204.812118</v>
      </c>
      <c r="I640">
        <f t="shared" si="37"/>
        <v>31751</v>
      </c>
      <c r="J640">
        <f t="shared" si="38"/>
        <v>575772.63399999996</v>
      </c>
      <c r="K640">
        <f t="shared" si="39"/>
        <v>0</v>
      </c>
    </row>
    <row r="641" spans="1:11" s="11" customFormat="1">
      <c r="A641">
        <v>2025</v>
      </c>
      <c r="B641">
        <v>1241</v>
      </c>
      <c r="C641" t="s">
        <v>331</v>
      </c>
      <c r="D641" t="s">
        <v>322</v>
      </c>
      <c r="E641">
        <v>127599</v>
      </c>
      <c r="F641">
        <v>17.760999999999999</v>
      </c>
      <c r="G641">
        <v>152.30000000000001</v>
      </c>
      <c r="H641">
        <f t="shared" si="36"/>
        <v>3451553.3327970002</v>
      </c>
      <c r="I641">
        <f t="shared" si="37"/>
        <v>127599</v>
      </c>
      <c r="J641">
        <f t="shared" si="38"/>
        <v>2266285.8389999997</v>
      </c>
      <c r="K641">
        <f t="shared" si="39"/>
        <v>0</v>
      </c>
    </row>
    <row r="642" spans="1:11" s="11" customFormat="1">
      <c r="A642">
        <v>2025</v>
      </c>
      <c r="B642">
        <v>1241</v>
      </c>
      <c r="C642" t="s">
        <v>331</v>
      </c>
      <c r="D642" t="s">
        <v>322</v>
      </c>
      <c r="E642">
        <v>126060</v>
      </c>
      <c r="F642">
        <v>17.998000000000001</v>
      </c>
      <c r="G642">
        <v>158.5</v>
      </c>
      <c r="H642">
        <f t="shared" si="36"/>
        <v>3596092.1897999998</v>
      </c>
      <c r="I642">
        <f t="shared" si="37"/>
        <v>126060</v>
      </c>
      <c r="J642">
        <f t="shared" si="38"/>
        <v>2268827.8800000004</v>
      </c>
      <c r="K642">
        <f t="shared" si="39"/>
        <v>0</v>
      </c>
    </row>
    <row r="643" spans="1:11" s="11" customFormat="1">
      <c r="A643">
        <v>2025</v>
      </c>
      <c r="B643">
        <v>1355</v>
      </c>
      <c r="C643" t="s">
        <v>321</v>
      </c>
      <c r="D643" t="s">
        <v>322</v>
      </c>
      <c r="E643">
        <v>67024</v>
      </c>
      <c r="F643">
        <v>22.768000000000001</v>
      </c>
      <c r="G643">
        <v>257.3</v>
      </c>
      <c r="H643">
        <f t="shared" si="36"/>
        <v>3926404.2575360001</v>
      </c>
      <c r="I643">
        <f t="shared" si="37"/>
        <v>67024</v>
      </c>
      <c r="J643">
        <f t="shared" si="38"/>
        <v>1526002.432</v>
      </c>
      <c r="K643">
        <f t="shared" si="39"/>
        <v>0</v>
      </c>
    </row>
    <row r="644" spans="1:11" s="11" customFormat="1">
      <c r="A644">
        <v>2025</v>
      </c>
      <c r="B644">
        <v>1356</v>
      </c>
      <c r="C644" t="s">
        <v>321</v>
      </c>
      <c r="D644" t="s">
        <v>322</v>
      </c>
      <c r="E644">
        <v>10185</v>
      </c>
      <c r="F644">
        <v>22.31</v>
      </c>
      <c r="G644">
        <v>211.9</v>
      </c>
      <c r="H644">
        <f t="shared" si="36"/>
        <v>481494.75465000002</v>
      </c>
      <c r="I644">
        <f t="shared" si="37"/>
        <v>10185</v>
      </c>
      <c r="J644">
        <f t="shared" si="38"/>
        <v>227227.34999999998</v>
      </c>
      <c r="K644">
        <f t="shared" si="39"/>
        <v>0</v>
      </c>
    </row>
    <row r="645" spans="1:11" s="11" customFormat="1">
      <c r="A645">
        <v>2025</v>
      </c>
      <c r="B645">
        <v>1356</v>
      </c>
      <c r="C645" t="s">
        <v>321</v>
      </c>
      <c r="D645" t="s">
        <v>322</v>
      </c>
      <c r="E645">
        <v>29081</v>
      </c>
      <c r="F645">
        <v>22.785</v>
      </c>
      <c r="G645">
        <v>209.3</v>
      </c>
      <c r="H645">
        <f t="shared" ref="H645:H708" si="40">IF(I645="","",G645/100*F645*E645)</f>
        <v>1386843.954405</v>
      </c>
      <c r="I645">
        <f t="shared" ref="I645:I708" si="41">IF(OR(G645=".",F645=".",E645="."),"",E645)</f>
        <v>29081</v>
      </c>
      <c r="J645">
        <f t="shared" ref="J645:J708" si="42">IF(I645="","",F645*I645)</f>
        <v>662610.58499999996</v>
      </c>
      <c r="K645">
        <f t="shared" ref="K645:K708" si="43">IF(C645="LIG",1,0)</f>
        <v>0</v>
      </c>
    </row>
    <row r="646" spans="1:11" s="11" customFormat="1">
      <c r="A646">
        <v>2025</v>
      </c>
      <c r="B646">
        <v>1356</v>
      </c>
      <c r="C646" t="s">
        <v>321</v>
      </c>
      <c r="D646" t="s">
        <v>322</v>
      </c>
      <c r="E646">
        <v>67277</v>
      </c>
      <c r="F646">
        <v>23.335999999999999</v>
      </c>
      <c r="G646">
        <v>171.2</v>
      </c>
      <c r="H646">
        <f t="shared" si="40"/>
        <v>2687799.0352639998</v>
      </c>
      <c r="I646">
        <f t="shared" si="41"/>
        <v>67277</v>
      </c>
      <c r="J646">
        <f t="shared" si="42"/>
        <v>1569976.0719999999</v>
      </c>
      <c r="K646">
        <f t="shared" si="43"/>
        <v>0</v>
      </c>
    </row>
    <row r="647" spans="1:11" s="11" customFormat="1">
      <c r="A647">
        <v>2025</v>
      </c>
      <c r="B647">
        <v>1356</v>
      </c>
      <c r="C647" t="s">
        <v>321</v>
      </c>
      <c r="D647" t="s">
        <v>322</v>
      </c>
      <c r="E647">
        <v>23483</v>
      </c>
      <c r="F647">
        <v>22.803000000000001</v>
      </c>
      <c r="G647">
        <v>239.3</v>
      </c>
      <c r="H647">
        <f t="shared" si="40"/>
        <v>1281410.4576570003</v>
      </c>
      <c r="I647">
        <f t="shared" si="41"/>
        <v>23483</v>
      </c>
      <c r="J647">
        <f t="shared" si="42"/>
        <v>535482.84900000005</v>
      </c>
      <c r="K647">
        <f t="shared" si="43"/>
        <v>0</v>
      </c>
    </row>
    <row r="648" spans="1:11" s="11" customFormat="1">
      <c r="A648">
        <v>2025</v>
      </c>
      <c r="B648">
        <v>1356</v>
      </c>
      <c r="C648" t="s">
        <v>321</v>
      </c>
      <c r="D648" t="s">
        <v>322</v>
      </c>
      <c r="E648">
        <v>51019</v>
      </c>
      <c r="F648">
        <v>25.54</v>
      </c>
      <c r="G648">
        <v>176.2</v>
      </c>
      <c r="H648">
        <f t="shared" si="40"/>
        <v>2295930.5081199999</v>
      </c>
      <c r="I648">
        <f t="shared" si="41"/>
        <v>51019</v>
      </c>
      <c r="J648">
        <f t="shared" si="42"/>
        <v>1303025.26</v>
      </c>
      <c r="K648">
        <f t="shared" si="43"/>
        <v>0</v>
      </c>
    </row>
    <row r="649" spans="1:11" s="11" customFormat="1">
      <c r="A649">
        <v>2025</v>
      </c>
      <c r="B649">
        <v>1356</v>
      </c>
      <c r="C649" t="s">
        <v>321</v>
      </c>
      <c r="D649" t="s">
        <v>322</v>
      </c>
      <c r="E649">
        <v>36281</v>
      </c>
      <c r="F649">
        <v>25.733000000000001</v>
      </c>
      <c r="G649">
        <v>237.1</v>
      </c>
      <c r="H649">
        <f t="shared" si="40"/>
        <v>2213610.5849830001</v>
      </c>
      <c r="I649">
        <f t="shared" si="41"/>
        <v>36281</v>
      </c>
      <c r="J649">
        <f t="shared" si="42"/>
        <v>933618.973</v>
      </c>
      <c r="K649">
        <f t="shared" si="43"/>
        <v>0</v>
      </c>
    </row>
    <row r="650" spans="1:11" s="11" customFormat="1">
      <c r="A650">
        <v>2025</v>
      </c>
      <c r="B650">
        <v>1356</v>
      </c>
      <c r="C650" t="s">
        <v>321</v>
      </c>
      <c r="D650" t="s">
        <v>322</v>
      </c>
      <c r="E650">
        <v>20873</v>
      </c>
      <c r="F650">
        <v>22.137</v>
      </c>
      <c r="G650">
        <v>243.4</v>
      </c>
      <c r="H650">
        <f t="shared" si="40"/>
        <v>1124667.6728340001</v>
      </c>
      <c r="I650">
        <f t="shared" si="41"/>
        <v>20873</v>
      </c>
      <c r="J650">
        <f t="shared" si="42"/>
        <v>462065.60100000002</v>
      </c>
      <c r="K650">
        <f t="shared" si="43"/>
        <v>0</v>
      </c>
    </row>
    <row r="651" spans="1:11" s="11" customFormat="1">
      <c r="A651">
        <v>2025</v>
      </c>
      <c r="B651">
        <v>1356</v>
      </c>
      <c r="C651" t="s">
        <v>321</v>
      </c>
      <c r="D651" t="s">
        <v>322</v>
      </c>
      <c r="E651">
        <v>47488</v>
      </c>
      <c r="F651">
        <v>25.567</v>
      </c>
      <c r="G651">
        <v>230.2</v>
      </c>
      <c r="H651">
        <f t="shared" si="40"/>
        <v>2794917.352192</v>
      </c>
      <c r="I651">
        <f t="shared" si="41"/>
        <v>47488</v>
      </c>
      <c r="J651">
        <f t="shared" si="42"/>
        <v>1214125.696</v>
      </c>
      <c r="K651">
        <f t="shared" si="43"/>
        <v>0</v>
      </c>
    </row>
    <row r="652" spans="1:11" s="11" customFormat="1">
      <c r="A652">
        <v>2025</v>
      </c>
      <c r="B652">
        <v>1356</v>
      </c>
      <c r="C652" t="s">
        <v>321</v>
      </c>
      <c r="D652" t="s">
        <v>322</v>
      </c>
      <c r="E652">
        <v>28477</v>
      </c>
      <c r="F652">
        <v>22.768999999999998</v>
      </c>
      <c r="G652">
        <v>241.3</v>
      </c>
      <c r="H652">
        <f t="shared" si="40"/>
        <v>1564571.8577690001</v>
      </c>
      <c r="I652">
        <f t="shared" si="41"/>
        <v>28477</v>
      </c>
      <c r="J652">
        <f t="shared" si="42"/>
        <v>648392.81299999997</v>
      </c>
      <c r="K652">
        <f t="shared" si="43"/>
        <v>0</v>
      </c>
    </row>
    <row r="653" spans="1:11" s="11" customFormat="1">
      <c r="A653">
        <v>2025</v>
      </c>
      <c r="B653">
        <v>1356</v>
      </c>
      <c r="C653" t="s">
        <v>321</v>
      </c>
      <c r="D653" t="s">
        <v>322</v>
      </c>
      <c r="E653">
        <v>25069</v>
      </c>
      <c r="F653">
        <v>22.762</v>
      </c>
      <c r="G653">
        <v>234.6</v>
      </c>
      <c r="H653">
        <f t="shared" si="40"/>
        <v>1338675.8759880001</v>
      </c>
      <c r="I653">
        <f t="shared" si="41"/>
        <v>25069</v>
      </c>
      <c r="J653">
        <f t="shared" si="42"/>
        <v>570620.57799999998</v>
      </c>
      <c r="K653">
        <f t="shared" si="43"/>
        <v>0</v>
      </c>
    </row>
    <row r="654" spans="1:11" s="11" customFormat="1">
      <c r="A654">
        <v>2025</v>
      </c>
      <c r="B654">
        <v>1364</v>
      </c>
      <c r="C654" t="s">
        <v>321</v>
      </c>
      <c r="D654" t="s">
        <v>322</v>
      </c>
      <c r="E654">
        <v>8478</v>
      </c>
      <c r="F654">
        <v>22.759</v>
      </c>
      <c r="G654">
        <v>205.3</v>
      </c>
      <c r="H654">
        <f t="shared" si="40"/>
        <v>396127.996506</v>
      </c>
      <c r="I654">
        <f t="shared" si="41"/>
        <v>8478</v>
      </c>
      <c r="J654">
        <f t="shared" si="42"/>
        <v>192950.802</v>
      </c>
      <c r="K654">
        <f t="shared" si="43"/>
        <v>0</v>
      </c>
    </row>
    <row r="655" spans="1:11" s="11" customFormat="1">
      <c r="A655">
        <v>2025</v>
      </c>
      <c r="B655">
        <v>1364</v>
      </c>
      <c r="C655" t="s">
        <v>321</v>
      </c>
      <c r="D655" t="s">
        <v>322</v>
      </c>
      <c r="E655">
        <v>3608</v>
      </c>
      <c r="F655">
        <v>22.213000000000001</v>
      </c>
      <c r="G655">
        <v>209.3</v>
      </c>
      <c r="H655">
        <f t="shared" si="40"/>
        <v>167742.446872</v>
      </c>
      <c r="I655">
        <f t="shared" si="41"/>
        <v>3608</v>
      </c>
      <c r="J655">
        <f t="shared" si="42"/>
        <v>80144.504000000001</v>
      </c>
      <c r="K655">
        <f t="shared" si="43"/>
        <v>0</v>
      </c>
    </row>
    <row r="656" spans="1:11" s="11" customFormat="1">
      <c r="A656">
        <v>2025</v>
      </c>
      <c r="B656">
        <v>1364</v>
      </c>
      <c r="C656" t="s">
        <v>321</v>
      </c>
      <c r="D656" t="s">
        <v>322</v>
      </c>
      <c r="E656">
        <v>155523</v>
      </c>
      <c r="F656">
        <v>24.326000000000001</v>
      </c>
      <c r="G656">
        <v>281.8</v>
      </c>
      <c r="H656">
        <f t="shared" si="40"/>
        <v>10661205.539364001</v>
      </c>
      <c r="I656">
        <f t="shared" si="41"/>
        <v>155523</v>
      </c>
      <c r="J656">
        <f t="shared" si="42"/>
        <v>3783252.4980000001</v>
      </c>
      <c r="K656">
        <f t="shared" si="43"/>
        <v>0</v>
      </c>
    </row>
    <row r="657" spans="1:11" s="11" customFormat="1">
      <c r="A657">
        <v>2025</v>
      </c>
      <c r="B657">
        <v>1364</v>
      </c>
      <c r="C657" t="s">
        <v>321</v>
      </c>
      <c r="D657" t="s">
        <v>322</v>
      </c>
      <c r="E657">
        <v>20250</v>
      </c>
      <c r="F657">
        <v>22.792000000000002</v>
      </c>
      <c r="G657">
        <v>235.3</v>
      </c>
      <c r="H657">
        <f t="shared" si="40"/>
        <v>1085998.9140000001</v>
      </c>
      <c r="I657">
        <f t="shared" si="41"/>
        <v>20250</v>
      </c>
      <c r="J657">
        <f t="shared" si="42"/>
        <v>461538.00000000006</v>
      </c>
      <c r="K657">
        <f t="shared" si="43"/>
        <v>0</v>
      </c>
    </row>
    <row r="658" spans="1:11" s="11" customFormat="1">
      <c r="A658">
        <v>2025</v>
      </c>
      <c r="B658">
        <v>1364</v>
      </c>
      <c r="C658" t="s">
        <v>321</v>
      </c>
      <c r="D658" t="s">
        <v>322</v>
      </c>
      <c r="E658">
        <v>23069</v>
      </c>
      <c r="F658">
        <v>23.132000000000001</v>
      </c>
      <c r="G658">
        <v>167.8</v>
      </c>
      <c r="H658">
        <f t="shared" si="40"/>
        <v>895434.6772240001</v>
      </c>
      <c r="I658">
        <f t="shared" si="41"/>
        <v>23069</v>
      </c>
      <c r="J658">
        <f t="shared" si="42"/>
        <v>533632.10800000001</v>
      </c>
      <c r="K658">
        <f t="shared" si="43"/>
        <v>0</v>
      </c>
    </row>
    <row r="659" spans="1:11" s="11" customFormat="1">
      <c r="A659">
        <v>2025</v>
      </c>
      <c r="B659">
        <v>1364</v>
      </c>
      <c r="C659" t="s">
        <v>321</v>
      </c>
      <c r="D659" t="s">
        <v>322</v>
      </c>
      <c r="E659">
        <v>5007</v>
      </c>
      <c r="F659">
        <v>22.797999999999998</v>
      </c>
      <c r="G659">
        <v>237.3</v>
      </c>
      <c r="H659">
        <f t="shared" si="40"/>
        <v>270876.96757799998</v>
      </c>
      <c r="I659">
        <f t="shared" si="41"/>
        <v>5007</v>
      </c>
      <c r="J659">
        <f t="shared" si="42"/>
        <v>114149.586</v>
      </c>
      <c r="K659">
        <f t="shared" si="43"/>
        <v>0</v>
      </c>
    </row>
    <row r="660" spans="1:11" s="11" customFormat="1">
      <c r="A660">
        <v>2025</v>
      </c>
      <c r="B660">
        <v>1364</v>
      </c>
      <c r="C660" t="s">
        <v>321</v>
      </c>
      <c r="D660" t="s">
        <v>322</v>
      </c>
      <c r="E660">
        <v>16833</v>
      </c>
      <c r="F660">
        <v>22.695</v>
      </c>
      <c r="G660">
        <v>231.3</v>
      </c>
      <c r="H660">
        <f t="shared" si="40"/>
        <v>883623.67465499998</v>
      </c>
      <c r="I660">
        <f t="shared" si="41"/>
        <v>16833</v>
      </c>
      <c r="J660">
        <f t="shared" si="42"/>
        <v>382024.935</v>
      </c>
      <c r="K660">
        <f t="shared" si="43"/>
        <v>0</v>
      </c>
    </row>
    <row r="661" spans="1:11" s="11" customFormat="1">
      <c r="A661">
        <v>2025</v>
      </c>
      <c r="B661">
        <v>1379</v>
      </c>
      <c r="C661" t="s">
        <v>331</v>
      </c>
      <c r="D661" t="s">
        <v>322</v>
      </c>
      <c r="E661">
        <v>79651</v>
      </c>
      <c r="F661">
        <v>17.962</v>
      </c>
      <c r="G661">
        <v>160.6</v>
      </c>
      <c r="H661">
        <f t="shared" si="40"/>
        <v>2297690.1667719996</v>
      </c>
      <c r="I661">
        <f t="shared" si="41"/>
        <v>79651</v>
      </c>
      <c r="J661">
        <f t="shared" si="42"/>
        <v>1430691.2619999999</v>
      </c>
      <c r="K661">
        <f t="shared" si="43"/>
        <v>0</v>
      </c>
    </row>
    <row r="662" spans="1:11" s="11" customFormat="1">
      <c r="A662">
        <v>2025</v>
      </c>
      <c r="B662">
        <v>1379</v>
      </c>
      <c r="C662" t="s">
        <v>331</v>
      </c>
      <c r="D662" t="s">
        <v>322</v>
      </c>
      <c r="E662">
        <v>79480</v>
      </c>
      <c r="F662">
        <v>17.84</v>
      </c>
      <c r="G662">
        <v>168.2</v>
      </c>
      <c r="H662">
        <f t="shared" si="40"/>
        <v>2384946.8223999999</v>
      </c>
      <c r="I662">
        <f t="shared" si="41"/>
        <v>79480</v>
      </c>
      <c r="J662">
        <f t="shared" si="42"/>
        <v>1417923.2</v>
      </c>
      <c r="K662">
        <f t="shared" si="43"/>
        <v>0</v>
      </c>
    </row>
    <row r="663" spans="1:11" s="11" customFormat="1">
      <c r="A663">
        <v>2025</v>
      </c>
      <c r="B663">
        <v>1379</v>
      </c>
      <c r="C663" t="s">
        <v>331</v>
      </c>
      <c r="D663" t="s">
        <v>322</v>
      </c>
      <c r="E663">
        <v>31721</v>
      </c>
      <c r="F663">
        <v>17.856000000000002</v>
      </c>
      <c r="G663">
        <v>163.80000000000001</v>
      </c>
      <c r="H663">
        <f t="shared" si="40"/>
        <v>927779.86828800011</v>
      </c>
      <c r="I663">
        <f t="shared" si="41"/>
        <v>31721</v>
      </c>
      <c r="J663">
        <f t="shared" si="42"/>
        <v>566410.17600000009</v>
      </c>
      <c r="K663">
        <f t="shared" si="43"/>
        <v>0</v>
      </c>
    </row>
    <row r="664" spans="1:11" s="11" customFormat="1">
      <c r="A664">
        <v>2025</v>
      </c>
      <c r="B664">
        <v>1379</v>
      </c>
      <c r="C664" t="s">
        <v>331</v>
      </c>
      <c r="D664" t="s">
        <v>322</v>
      </c>
      <c r="E664">
        <v>125781</v>
      </c>
      <c r="F664">
        <v>17.916</v>
      </c>
      <c r="G664">
        <v>155.6</v>
      </c>
      <c r="H664">
        <f t="shared" si="40"/>
        <v>3506434.168176</v>
      </c>
      <c r="I664">
        <f t="shared" si="41"/>
        <v>125781</v>
      </c>
      <c r="J664">
        <f t="shared" si="42"/>
        <v>2253492.3960000002</v>
      </c>
      <c r="K664">
        <f t="shared" si="43"/>
        <v>0</v>
      </c>
    </row>
    <row r="665" spans="1:11" s="11" customFormat="1">
      <c r="A665">
        <v>2025</v>
      </c>
      <c r="B665">
        <v>1384</v>
      </c>
      <c r="C665" t="s">
        <v>321</v>
      </c>
      <c r="D665" t="s">
        <v>322</v>
      </c>
      <c r="E665">
        <v>3068</v>
      </c>
      <c r="F665">
        <v>25.12</v>
      </c>
      <c r="G665">
        <v>420</v>
      </c>
      <c r="H665">
        <f t="shared" si="40"/>
        <v>323686.272</v>
      </c>
      <c r="I665">
        <f t="shared" si="41"/>
        <v>3068</v>
      </c>
      <c r="J665">
        <f t="shared" si="42"/>
        <v>77068.160000000003</v>
      </c>
      <c r="K665">
        <f t="shared" si="43"/>
        <v>0</v>
      </c>
    </row>
    <row r="666" spans="1:11" s="11" customFormat="1">
      <c r="A666">
        <v>2025</v>
      </c>
      <c r="B666">
        <v>1384</v>
      </c>
      <c r="C666" t="s">
        <v>321</v>
      </c>
      <c r="D666" t="s">
        <v>322</v>
      </c>
      <c r="E666">
        <v>3376</v>
      </c>
      <c r="F666">
        <v>23.47</v>
      </c>
      <c r="G666">
        <v>389.9</v>
      </c>
      <c r="H666">
        <f t="shared" si="40"/>
        <v>308936.17327999993</v>
      </c>
      <c r="I666">
        <f t="shared" si="41"/>
        <v>3376</v>
      </c>
      <c r="J666">
        <f t="shared" si="42"/>
        <v>79234.720000000001</v>
      </c>
      <c r="K666">
        <f t="shared" si="43"/>
        <v>0</v>
      </c>
    </row>
    <row r="667" spans="1:11" s="11" customFormat="1">
      <c r="A667">
        <v>2025</v>
      </c>
      <c r="B667">
        <v>1384</v>
      </c>
      <c r="C667" t="s">
        <v>321</v>
      </c>
      <c r="D667" t="s">
        <v>322</v>
      </c>
      <c r="E667">
        <v>7710</v>
      </c>
      <c r="F667">
        <v>26.92</v>
      </c>
      <c r="G667">
        <v>458.3</v>
      </c>
      <c r="H667">
        <f t="shared" si="40"/>
        <v>951216.31560000009</v>
      </c>
      <c r="I667">
        <f t="shared" si="41"/>
        <v>7710</v>
      </c>
      <c r="J667">
        <f t="shared" si="42"/>
        <v>207553.2</v>
      </c>
      <c r="K667">
        <f t="shared" si="43"/>
        <v>0</v>
      </c>
    </row>
    <row r="668" spans="1:11" s="11" customFormat="1">
      <c r="A668">
        <v>2025</v>
      </c>
      <c r="B668">
        <v>1384</v>
      </c>
      <c r="C668" t="s">
        <v>321</v>
      </c>
      <c r="D668" t="s">
        <v>322</v>
      </c>
      <c r="E668">
        <v>2342</v>
      </c>
      <c r="F668">
        <v>24.98</v>
      </c>
      <c r="G668">
        <v>393.2</v>
      </c>
      <c r="H668">
        <f t="shared" si="40"/>
        <v>230034.42512</v>
      </c>
      <c r="I668">
        <f t="shared" si="41"/>
        <v>2342</v>
      </c>
      <c r="J668">
        <f t="shared" si="42"/>
        <v>58503.16</v>
      </c>
      <c r="K668">
        <f t="shared" si="43"/>
        <v>0</v>
      </c>
    </row>
    <row r="669" spans="1:11" s="11" customFormat="1">
      <c r="A669">
        <v>2025</v>
      </c>
      <c r="B669">
        <v>1384</v>
      </c>
      <c r="C669" t="s">
        <v>321</v>
      </c>
      <c r="D669" t="s">
        <v>322</v>
      </c>
      <c r="E669">
        <v>10758</v>
      </c>
      <c r="F669">
        <v>24.39</v>
      </c>
      <c r="G669">
        <v>425.1</v>
      </c>
      <c r="H669">
        <f t="shared" si="40"/>
        <v>1115409.7726200002</v>
      </c>
      <c r="I669">
        <f t="shared" si="41"/>
        <v>10758</v>
      </c>
      <c r="J669">
        <f t="shared" si="42"/>
        <v>262387.62</v>
      </c>
      <c r="K669">
        <f t="shared" si="43"/>
        <v>0</v>
      </c>
    </row>
    <row r="670" spans="1:11" s="11" customFormat="1">
      <c r="A670">
        <v>2025</v>
      </c>
      <c r="B670">
        <v>1393</v>
      </c>
      <c r="C670" t="s">
        <v>331</v>
      </c>
      <c r="D670" t="s">
        <v>322</v>
      </c>
      <c r="E670">
        <v>15196</v>
      </c>
      <c r="F670">
        <v>17.87</v>
      </c>
      <c r="G670">
        <v>210.4</v>
      </c>
      <c r="H670">
        <f t="shared" si="40"/>
        <v>571346.50208000001</v>
      </c>
      <c r="I670">
        <f t="shared" si="41"/>
        <v>15196</v>
      </c>
      <c r="J670">
        <f t="shared" si="42"/>
        <v>271552.52</v>
      </c>
      <c r="K670">
        <f t="shared" si="43"/>
        <v>0</v>
      </c>
    </row>
    <row r="671" spans="1:11" s="11" customFormat="1">
      <c r="A671">
        <v>2025</v>
      </c>
      <c r="B671">
        <v>1393</v>
      </c>
      <c r="C671" t="s">
        <v>331</v>
      </c>
      <c r="D671" t="s">
        <v>322</v>
      </c>
      <c r="E671">
        <v>30452</v>
      </c>
      <c r="F671">
        <v>17.670000000000002</v>
      </c>
      <c r="G671">
        <v>194.7</v>
      </c>
      <c r="H671">
        <f t="shared" si="40"/>
        <v>1047655.07748</v>
      </c>
      <c r="I671">
        <f t="shared" si="41"/>
        <v>30452</v>
      </c>
      <c r="J671">
        <f t="shared" si="42"/>
        <v>538086.84000000008</v>
      </c>
      <c r="K671">
        <f t="shared" si="43"/>
        <v>0</v>
      </c>
    </row>
    <row r="672" spans="1:11" s="11" customFormat="1">
      <c r="A672">
        <v>2025</v>
      </c>
      <c r="B672">
        <v>1393</v>
      </c>
      <c r="C672" t="s">
        <v>331</v>
      </c>
      <c r="D672" t="s">
        <v>322</v>
      </c>
      <c r="E672">
        <v>15215</v>
      </c>
      <c r="F672">
        <v>18</v>
      </c>
      <c r="G672">
        <v>211.5</v>
      </c>
      <c r="H672">
        <f t="shared" si="40"/>
        <v>579235.05000000016</v>
      </c>
      <c r="I672">
        <f t="shared" si="41"/>
        <v>15215</v>
      </c>
      <c r="J672">
        <f t="shared" si="42"/>
        <v>273870</v>
      </c>
      <c r="K672">
        <f t="shared" si="43"/>
        <v>0</v>
      </c>
    </row>
    <row r="673" spans="1:11" s="11" customFormat="1">
      <c r="A673">
        <v>2025</v>
      </c>
      <c r="B673">
        <v>1710</v>
      </c>
      <c r="C673" t="s">
        <v>331</v>
      </c>
      <c r="D673" t="s">
        <v>322</v>
      </c>
      <c r="E673">
        <v>366</v>
      </c>
      <c r="F673">
        <v>17.928000000000001</v>
      </c>
      <c r="G673">
        <v>243.6</v>
      </c>
      <c r="H673">
        <f t="shared" si="40"/>
        <v>15984.174528000001</v>
      </c>
      <c r="I673">
        <f t="shared" si="41"/>
        <v>366</v>
      </c>
      <c r="J673">
        <f t="shared" si="42"/>
        <v>6561.6480000000001</v>
      </c>
      <c r="K673">
        <f t="shared" si="43"/>
        <v>0</v>
      </c>
    </row>
    <row r="674" spans="1:11" s="11" customFormat="1">
      <c r="A674">
        <v>2025</v>
      </c>
      <c r="B674">
        <v>1710</v>
      </c>
      <c r="C674" t="s">
        <v>331</v>
      </c>
      <c r="D674" t="s">
        <v>322</v>
      </c>
      <c r="E674">
        <v>422571</v>
      </c>
      <c r="F674">
        <v>17.957999999999998</v>
      </c>
      <c r="G674">
        <v>268.7</v>
      </c>
      <c r="H674">
        <f t="shared" si="40"/>
        <v>20390380.158365998</v>
      </c>
      <c r="I674">
        <f t="shared" si="41"/>
        <v>422571</v>
      </c>
      <c r="J674">
        <f t="shared" si="42"/>
        <v>7588530.0179999992</v>
      </c>
      <c r="K674">
        <f t="shared" si="43"/>
        <v>0</v>
      </c>
    </row>
    <row r="675" spans="1:11" s="11" customFormat="1">
      <c r="A675">
        <v>2025</v>
      </c>
      <c r="B675">
        <v>1733</v>
      </c>
      <c r="C675" t="s">
        <v>331</v>
      </c>
      <c r="D675" t="s">
        <v>322</v>
      </c>
      <c r="E675">
        <v>122504</v>
      </c>
      <c r="F675">
        <v>17.795000000000002</v>
      </c>
      <c r="G675">
        <v>226.8</v>
      </c>
      <c r="H675">
        <f t="shared" si="40"/>
        <v>4944146.2862400012</v>
      </c>
      <c r="I675">
        <f t="shared" si="41"/>
        <v>122504</v>
      </c>
      <c r="J675">
        <f t="shared" si="42"/>
        <v>2179958.6800000002</v>
      </c>
      <c r="K675">
        <f t="shared" si="43"/>
        <v>0</v>
      </c>
    </row>
    <row r="676" spans="1:11" s="11" customFormat="1">
      <c r="A676">
        <v>2025</v>
      </c>
      <c r="B676">
        <v>1733</v>
      </c>
      <c r="C676" t="s">
        <v>331</v>
      </c>
      <c r="D676" t="s">
        <v>322</v>
      </c>
      <c r="E676">
        <v>15937</v>
      </c>
      <c r="F676">
        <v>17.762</v>
      </c>
      <c r="G676">
        <v>227</v>
      </c>
      <c r="H676">
        <f t="shared" si="40"/>
        <v>642575.6963800001</v>
      </c>
      <c r="I676">
        <f t="shared" si="41"/>
        <v>15937</v>
      </c>
      <c r="J676">
        <f t="shared" si="42"/>
        <v>283072.99400000001</v>
      </c>
      <c r="K676">
        <f t="shared" si="43"/>
        <v>0</v>
      </c>
    </row>
    <row r="677" spans="1:11" s="11" customFormat="1">
      <c r="A677">
        <v>2025</v>
      </c>
      <c r="B677">
        <v>1733</v>
      </c>
      <c r="C677" t="s">
        <v>321</v>
      </c>
      <c r="D677" t="s">
        <v>322</v>
      </c>
      <c r="E677">
        <v>31515</v>
      </c>
      <c r="F677">
        <v>26.166</v>
      </c>
      <c r="G677">
        <v>249.7</v>
      </c>
      <c r="H677">
        <f t="shared" si="40"/>
        <v>2059079.8605299999</v>
      </c>
      <c r="I677">
        <f t="shared" si="41"/>
        <v>31515</v>
      </c>
      <c r="J677">
        <f t="shared" si="42"/>
        <v>824621.49</v>
      </c>
      <c r="K677">
        <f t="shared" si="43"/>
        <v>0</v>
      </c>
    </row>
    <row r="678" spans="1:11" s="11" customFormat="1">
      <c r="A678">
        <v>2025</v>
      </c>
      <c r="B678">
        <v>1733</v>
      </c>
      <c r="C678" t="s">
        <v>321</v>
      </c>
      <c r="D678" t="s">
        <v>322</v>
      </c>
      <c r="E678">
        <v>47494</v>
      </c>
      <c r="F678">
        <v>26.483000000000001</v>
      </c>
      <c r="G678">
        <v>229.9</v>
      </c>
      <c r="H678">
        <f t="shared" si="40"/>
        <v>2891644.5009980001</v>
      </c>
      <c r="I678">
        <f t="shared" si="41"/>
        <v>47494</v>
      </c>
      <c r="J678">
        <f t="shared" si="42"/>
        <v>1257783.602</v>
      </c>
      <c r="K678">
        <f t="shared" si="43"/>
        <v>0</v>
      </c>
    </row>
    <row r="679" spans="1:11" s="11" customFormat="1">
      <c r="A679">
        <v>2025</v>
      </c>
      <c r="B679">
        <v>1733</v>
      </c>
      <c r="C679" t="s">
        <v>331</v>
      </c>
      <c r="D679" t="s">
        <v>322</v>
      </c>
      <c r="E679">
        <v>78581</v>
      </c>
      <c r="F679">
        <v>17.776</v>
      </c>
      <c r="G679">
        <v>236.9</v>
      </c>
      <c r="H679">
        <f t="shared" si="40"/>
        <v>3309151.5228640004</v>
      </c>
      <c r="I679">
        <f t="shared" si="41"/>
        <v>78581</v>
      </c>
      <c r="J679">
        <f t="shared" si="42"/>
        <v>1396855.8559999999</v>
      </c>
      <c r="K679">
        <f t="shared" si="43"/>
        <v>0</v>
      </c>
    </row>
    <row r="680" spans="1:11" s="11" customFormat="1">
      <c r="A680">
        <v>2025</v>
      </c>
      <c r="B680">
        <v>1733</v>
      </c>
      <c r="C680" t="s">
        <v>331</v>
      </c>
      <c r="D680" t="s">
        <v>322</v>
      </c>
      <c r="E680">
        <v>15459</v>
      </c>
      <c r="F680">
        <v>18.3</v>
      </c>
      <c r="G680">
        <v>236.5</v>
      </c>
      <c r="H680">
        <f t="shared" si="40"/>
        <v>669057.79050000012</v>
      </c>
      <c r="I680">
        <f t="shared" si="41"/>
        <v>15459</v>
      </c>
      <c r="J680">
        <f t="shared" si="42"/>
        <v>282899.7</v>
      </c>
      <c r="K680">
        <f t="shared" si="43"/>
        <v>0</v>
      </c>
    </row>
    <row r="681" spans="1:11" s="11" customFormat="1">
      <c r="A681">
        <v>2025</v>
      </c>
      <c r="B681">
        <v>1893</v>
      </c>
      <c r="C681" t="s">
        <v>331</v>
      </c>
      <c r="D681" t="s">
        <v>322</v>
      </c>
      <c r="E681">
        <v>76567</v>
      </c>
      <c r="F681">
        <v>17.89</v>
      </c>
      <c r="G681">
        <v>238.3</v>
      </c>
      <c r="H681">
        <f t="shared" si="40"/>
        <v>3264194.39029</v>
      </c>
      <c r="I681">
        <f t="shared" si="41"/>
        <v>76567</v>
      </c>
      <c r="J681">
        <f t="shared" si="42"/>
        <v>1369783.6300000001</v>
      </c>
      <c r="K681">
        <f t="shared" si="43"/>
        <v>0</v>
      </c>
    </row>
    <row r="682" spans="1:11" s="11" customFormat="1">
      <c r="A682">
        <v>2025</v>
      </c>
      <c r="B682">
        <v>1893</v>
      </c>
      <c r="C682" t="s">
        <v>331</v>
      </c>
      <c r="D682" t="s">
        <v>322</v>
      </c>
      <c r="E682">
        <v>121544</v>
      </c>
      <c r="F682">
        <v>18.73</v>
      </c>
      <c r="G682">
        <v>212.7</v>
      </c>
      <c r="H682">
        <f t="shared" si="40"/>
        <v>4842156.1682399996</v>
      </c>
      <c r="I682">
        <f t="shared" si="41"/>
        <v>121544</v>
      </c>
      <c r="J682">
        <f t="shared" si="42"/>
        <v>2276519.12</v>
      </c>
      <c r="K682">
        <f t="shared" si="43"/>
        <v>0</v>
      </c>
    </row>
    <row r="683" spans="1:11" s="11" customFormat="1">
      <c r="A683">
        <v>2025</v>
      </c>
      <c r="B683">
        <v>1893</v>
      </c>
      <c r="C683" t="s">
        <v>331</v>
      </c>
      <c r="D683" t="s">
        <v>322</v>
      </c>
      <c r="E683">
        <v>30742</v>
      </c>
      <c r="F683">
        <v>18.02</v>
      </c>
      <c r="G683">
        <v>233.3</v>
      </c>
      <c r="H683">
        <f t="shared" si="40"/>
        <v>1292413.9697200002</v>
      </c>
      <c r="I683">
        <f t="shared" si="41"/>
        <v>30742</v>
      </c>
      <c r="J683">
        <f t="shared" si="42"/>
        <v>553970.84</v>
      </c>
      <c r="K683">
        <f t="shared" si="43"/>
        <v>0</v>
      </c>
    </row>
    <row r="684" spans="1:11" s="11" customFormat="1">
      <c r="A684">
        <v>2025</v>
      </c>
      <c r="B684">
        <v>1915</v>
      </c>
      <c r="C684" t="s">
        <v>331</v>
      </c>
      <c r="D684" t="s">
        <v>322</v>
      </c>
      <c r="E684">
        <v>12923</v>
      </c>
      <c r="F684">
        <v>17.748000000000001</v>
      </c>
      <c r="G684">
        <v>246</v>
      </c>
      <c r="H684">
        <f t="shared" si="40"/>
        <v>564219.21383999998</v>
      </c>
      <c r="I684">
        <f t="shared" si="41"/>
        <v>12923</v>
      </c>
      <c r="J684">
        <f t="shared" si="42"/>
        <v>229357.40400000001</v>
      </c>
      <c r="K684">
        <f t="shared" si="43"/>
        <v>0</v>
      </c>
    </row>
    <row r="685" spans="1:11" s="11" customFormat="1">
      <c r="A685">
        <v>2025</v>
      </c>
      <c r="B685">
        <v>1915</v>
      </c>
      <c r="C685" t="s">
        <v>331</v>
      </c>
      <c r="D685" t="s">
        <v>322</v>
      </c>
      <c r="E685">
        <v>114</v>
      </c>
      <c r="F685">
        <v>17.814</v>
      </c>
      <c r="G685">
        <v>230.1</v>
      </c>
      <c r="H685">
        <f t="shared" si="40"/>
        <v>4672.8615960000006</v>
      </c>
      <c r="I685">
        <f t="shared" si="41"/>
        <v>114</v>
      </c>
      <c r="J685">
        <f t="shared" si="42"/>
        <v>2030.796</v>
      </c>
      <c r="K685">
        <f t="shared" si="43"/>
        <v>0</v>
      </c>
    </row>
    <row r="686" spans="1:11" s="11" customFormat="1">
      <c r="A686">
        <v>2025</v>
      </c>
      <c r="B686">
        <v>1915</v>
      </c>
      <c r="C686" t="s">
        <v>331</v>
      </c>
      <c r="D686" t="s">
        <v>322</v>
      </c>
      <c r="E686">
        <v>12886</v>
      </c>
      <c r="F686">
        <v>17.632000000000001</v>
      </c>
      <c r="G686">
        <v>226.4</v>
      </c>
      <c r="H686">
        <f t="shared" si="40"/>
        <v>514394.27532800008</v>
      </c>
      <c r="I686">
        <f t="shared" si="41"/>
        <v>12886</v>
      </c>
      <c r="J686">
        <f t="shared" si="42"/>
        <v>227205.95200000002</v>
      </c>
      <c r="K686">
        <f t="shared" si="43"/>
        <v>0</v>
      </c>
    </row>
    <row r="687" spans="1:11" s="11" customFormat="1">
      <c r="A687">
        <v>2025</v>
      </c>
      <c r="B687">
        <v>1915</v>
      </c>
      <c r="C687" t="s">
        <v>331</v>
      </c>
      <c r="D687" t="s">
        <v>322</v>
      </c>
      <c r="E687">
        <v>13275</v>
      </c>
      <c r="F687">
        <v>18.34</v>
      </c>
      <c r="G687">
        <v>245.9</v>
      </c>
      <c r="H687">
        <f t="shared" si="40"/>
        <v>598676.74650000001</v>
      </c>
      <c r="I687">
        <f t="shared" si="41"/>
        <v>13275</v>
      </c>
      <c r="J687">
        <f t="shared" si="42"/>
        <v>243463.5</v>
      </c>
      <c r="K687">
        <f t="shared" si="43"/>
        <v>0</v>
      </c>
    </row>
    <row r="688" spans="1:11" s="11" customFormat="1">
      <c r="A688">
        <v>2025</v>
      </c>
      <c r="B688">
        <v>2079</v>
      </c>
      <c r="C688" t="s">
        <v>331</v>
      </c>
      <c r="D688" t="s">
        <v>322</v>
      </c>
      <c r="E688">
        <v>32015</v>
      </c>
      <c r="F688">
        <v>17.838999999999999</v>
      </c>
      <c r="G688">
        <v>138.5</v>
      </c>
      <c r="H688">
        <f t="shared" si="40"/>
        <v>790995.08522499993</v>
      </c>
      <c r="I688">
        <f t="shared" si="41"/>
        <v>32015</v>
      </c>
      <c r="J688">
        <f t="shared" si="42"/>
        <v>571115.58499999996</v>
      </c>
      <c r="K688">
        <f t="shared" si="43"/>
        <v>0</v>
      </c>
    </row>
    <row r="689" spans="1:11" s="11" customFormat="1">
      <c r="A689">
        <v>2025</v>
      </c>
      <c r="B689">
        <v>2079</v>
      </c>
      <c r="C689" t="s">
        <v>331</v>
      </c>
      <c r="D689" t="s">
        <v>322</v>
      </c>
      <c r="E689">
        <v>31458</v>
      </c>
      <c r="F689">
        <v>17.599</v>
      </c>
      <c r="G689">
        <v>147</v>
      </c>
      <c r="H689">
        <f t="shared" si="40"/>
        <v>813835.13273999991</v>
      </c>
      <c r="I689">
        <f t="shared" si="41"/>
        <v>31458</v>
      </c>
      <c r="J689">
        <f t="shared" si="42"/>
        <v>553629.34200000006</v>
      </c>
      <c r="K689">
        <f t="shared" si="43"/>
        <v>0</v>
      </c>
    </row>
    <row r="690" spans="1:11" s="11" customFormat="1">
      <c r="A690">
        <v>2025</v>
      </c>
      <c r="B690">
        <v>2079</v>
      </c>
      <c r="C690" t="s">
        <v>331</v>
      </c>
      <c r="D690" t="s">
        <v>322</v>
      </c>
      <c r="E690">
        <v>79852</v>
      </c>
      <c r="F690">
        <v>18.096</v>
      </c>
      <c r="G690">
        <v>144.4</v>
      </c>
      <c r="H690">
        <f t="shared" si="40"/>
        <v>2086582.5876480001</v>
      </c>
      <c r="I690">
        <f t="shared" si="41"/>
        <v>79852</v>
      </c>
      <c r="J690">
        <f t="shared" si="42"/>
        <v>1445001.7919999999</v>
      </c>
      <c r="K690">
        <f t="shared" si="43"/>
        <v>0</v>
      </c>
    </row>
    <row r="691" spans="1:11" s="11" customFormat="1">
      <c r="A691">
        <v>2025</v>
      </c>
      <c r="B691">
        <v>2103</v>
      </c>
      <c r="C691" t="s">
        <v>331</v>
      </c>
      <c r="D691" t="s">
        <v>322</v>
      </c>
      <c r="E691">
        <v>16857</v>
      </c>
      <c r="F691">
        <v>18</v>
      </c>
      <c r="G691">
        <v>151.30000000000001</v>
      </c>
      <c r="H691">
        <f t="shared" si="40"/>
        <v>459083.53800000006</v>
      </c>
      <c r="I691">
        <f t="shared" si="41"/>
        <v>16857</v>
      </c>
      <c r="J691">
        <f t="shared" si="42"/>
        <v>303426</v>
      </c>
      <c r="K691">
        <f t="shared" si="43"/>
        <v>0</v>
      </c>
    </row>
    <row r="692" spans="1:11" s="11" customFormat="1">
      <c r="A692">
        <v>2025</v>
      </c>
      <c r="B692">
        <v>2103</v>
      </c>
      <c r="C692" t="s">
        <v>331</v>
      </c>
      <c r="D692" t="s">
        <v>322</v>
      </c>
      <c r="E692">
        <v>16866</v>
      </c>
      <c r="F692">
        <v>17.78</v>
      </c>
      <c r="G692">
        <v>162.30000000000001</v>
      </c>
      <c r="H692">
        <f t="shared" si="40"/>
        <v>486701.1500400001</v>
      </c>
      <c r="I692">
        <f t="shared" si="41"/>
        <v>16866</v>
      </c>
      <c r="J692">
        <f t="shared" si="42"/>
        <v>299877.48000000004</v>
      </c>
      <c r="K692">
        <f t="shared" si="43"/>
        <v>0</v>
      </c>
    </row>
    <row r="693" spans="1:11" s="11" customFormat="1">
      <c r="A693">
        <v>2025</v>
      </c>
      <c r="B693">
        <v>2103</v>
      </c>
      <c r="C693" t="s">
        <v>331</v>
      </c>
      <c r="D693" t="s">
        <v>322</v>
      </c>
      <c r="E693">
        <v>274881</v>
      </c>
      <c r="F693">
        <v>17.91</v>
      </c>
      <c r="G693">
        <v>148.80000000000001</v>
      </c>
      <c r="H693">
        <f t="shared" si="40"/>
        <v>7325600.6404800005</v>
      </c>
      <c r="I693">
        <f t="shared" si="41"/>
        <v>274881</v>
      </c>
      <c r="J693">
        <f t="shared" si="42"/>
        <v>4923118.71</v>
      </c>
      <c r="K693">
        <f t="shared" si="43"/>
        <v>0</v>
      </c>
    </row>
    <row r="694" spans="1:11" s="11" customFormat="1">
      <c r="A694">
        <v>2025</v>
      </c>
      <c r="B694">
        <v>2103</v>
      </c>
      <c r="C694" t="s">
        <v>331</v>
      </c>
      <c r="D694" t="s">
        <v>322</v>
      </c>
      <c r="E694">
        <v>17562</v>
      </c>
      <c r="F694">
        <v>18.18</v>
      </c>
      <c r="G694">
        <v>149.80000000000001</v>
      </c>
      <c r="H694">
        <f t="shared" si="40"/>
        <v>478277.18568000011</v>
      </c>
      <c r="I694">
        <f t="shared" si="41"/>
        <v>17562</v>
      </c>
      <c r="J694">
        <f t="shared" si="42"/>
        <v>319277.15999999997</v>
      </c>
      <c r="K694">
        <f t="shared" si="43"/>
        <v>0</v>
      </c>
    </row>
    <row r="695" spans="1:11" s="11" customFormat="1">
      <c r="A695">
        <v>2025</v>
      </c>
      <c r="B695">
        <v>2103</v>
      </c>
      <c r="C695" t="s">
        <v>331</v>
      </c>
      <c r="D695" t="s">
        <v>322</v>
      </c>
      <c r="E695">
        <v>221302</v>
      </c>
      <c r="F695">
        <v>17.98</v>
      </c>
      <c r="G695">
        <v>151.4</v>
      </c>
      <c r="H695">
        <f t="shared" si="40"/>
        <v>6024221.0794400005</v>
      </c>
      <c r="I695">
        <f t="shared" si="41"/>
        <v>221302</v>
      </c>
      <c r="J695">
        <f t="shared" si="42"/>
        <v>3979009.96</v>
      </c>
      <c r="K695">
        <f t="shared" si="43"/>
        <v>0</v>
      </c>
    </row>
    <row r="696" spans="1:11" s="11" customFormat="1">
      <c r="A696">
        <v>2025</v>
      </c>
      <c r="B696">
        <v>2107</v>
      </c>
      <c r="C696" t="s">
        <v>331</v>
      </c>
      <c r="D696" t="s">
        <v>322</v>
      </c>
      <c r="E696">
        <v>95544</v>
      </c>
      <c r="F696">
        <v>17.809999999999999</v>
      </c>
      <c r="G696">
        <v>202.2</v>
      </c>
      <c r="H696">
        <f t="shared" si="40"/>
        <v>3440713.3300799993</v>
      </c>
      <c r="I696">
        <f t="shared" si="41"/>
        <v>95544</v>
      </c>
      <c r="J696">
        <f t="shared" si="42"/>
        <v>1701638.64</v>
      </c>
      <c r="K696">
        <f t="shared" si="43"/>
        <v>0</v>
      </c>
    </row>
    <row r="697" spans="1:11" s="11" customFormat="1">
      <c r="A697">
        <v>2025</v>
      </c>
      <c r="B697">
        <v>2107</v>
      </c>
      <c r="C697" t="s">
        <v>331</v>
      </c>
      <c r="D697" t="s">
        <v>322</v>
      </c>
      <c r="E697">
        <v>31838</v>
      </c>
      <c r="F697">
        <v>17.78</v>
      </c>
      <c r="G697">
        <v>207.9</v>
      </c>
      <c r="H697">
        <f t="shared" si="40"/>
        <v>1176879.5715600001</v>
      </c>
      <c r="I697">
        <f t="shared" si="41"/>
        <v>31838</v>
      </c>
      <c r="J697">
        <f t="shared" si="42"/>
        <v>566079.64</v>
      </c>
      <c r="K697">
        <f t="shared" si="43"/>
        <v>0</v>
      </c>
    </row>
    <row r="698" spans="1:11" s="11" customFormat="1">
      <c r="A698">
        <v>2025</v>
      </c>
      <c r="B698">
        <v>2107</v>
      </c>
      <c r="C698" t="s">
        <v>321</v>
      </c>
      <c r="D698" t="s">
        <v>322</v>
      </c>
      <c r="E698">
        <v>16135</v>
      </c>
      <c r="F698">
        <v>22.12</v>
      </c>
      <c r="G698">
        <v>256.7</v>
      </c>
      <c r="H698">
        <f t="shared" si="40"/>
        <v>916178.21539999987</v>
      </c>
      <c r="I698">
        <f t="shared" si="41"/>
        <v>16135</v>
      </c>
      <c r="J698">
        <f t="shared" si="42"/>
        <v>356906.2</v>
      </c>
      <c r="K698">
        <f t="shared" si="43"/>
        <v>0</v>
      </c>
    </row>
    <row r="699" spans="1:11" s="11" customFormat="1">
      <c r="A699">
        <v>2025</v>
      </c>
      <c r="B699">
        <v>2167</v>
      </c>
      <c r="C699" t="s">
        <v>331</v>
      </c>
      <c r="D699" t="s">
        <v>322</v>
      </c>
      <c r="E699">
        <v>295503</v>
      </c>
      <c r="F699">
        <v>17.853000000000002</v>
      </c>
      <c r="G699">
        <v>236.3</v>
      </c>
      <c r="H699">
        <f t="shared" si="40"/>
        <v>12466278.384417001</v>
      </c>
      <c r="I699">
        <f t="shared" si="41"/>
        <v>295503</v>
      </c>
      <c r="J699">
        <f t="shared" si="42"/>
        <v>5275615.0590000004</v>
      </c>
      <c r="K699">
        <f t="shared" si="43"/>
        <v>0</v>
      </c>
    </row>
    <row r="700" spans="1:11" s="11" customFormat="1">
      <c r="A700">
        <v>2025</v>
      </c>
      <c r="B700">
        <v>2168</v>
      </c>
      <c r="C700" t="s">
        <v>331</v>
      </c>
      <c r="D700" t="s">
        <v>322</v>
      </c>
      <c r="E700">
        <v>178190</v>
      </c>
      <c r="F700">
        <v>17.771000000000001</v>
      </c>
      <c r="G700">
        <v>218.8</v>
      </c>
      <c r="H700">
        <f t="shared" si="40"/>
        <v>6928552.5041200006</v>
      </c>
      <c r="I700">
        <f t="shared" si="41"/>
        <v>178190</v>
      </c>
      <c r="J700">
        <f t="shared" si="42"/>
        <v>3166614.49</v>
      </c>
      <c r="K700">
        <f t="shared" si="43"/>
        <v>0</v>
      </c>
    </row>
    <row r="701" spans="1:11" s="11" customFormat="1">
      <c r="A701">
        <v>2025</v>
      </c>
      <c r="B701">
        <v>2277</v>
      </c>
      <c r="C701" t="s">
        <v>331</v>
      </c>
      <c r="D701" t="s">
        <v>322</v>
      </c>
      <c r="E701">
        <v>43944</v>
      </c>
      <c r="F701">
        <v>17.262</v>
      </c>
      <c r="G701">
        <v>151.30000000000001</v>
      </c>
      <c r="H701">
        <f t="shared" si="40"/>
        <v>1147703.289264</v>
      </c>
      <c r="I701">
        <f t="shared" si="41"/>
        <v>43944</v>
      </c>
      <c r="J701">
        <f t="shared" si="42"/>
        <v>758561.32799999998</v>
      </c>
      <c r="K701">
        <f t="shared" si="43"/>
        <v>0</v>
      </c>
    </row>
    <row r="702" spans="1:11" s="11" customFormat="1">
      <c r="A702">
        <v>2025</v>
      </c>
      <c r="B702">
        <v>2291</v>
      </c>
      <c r="C702" t="s">
        <v>331</v>
      </c>
      <c r="D702" t="s">
        <v>322</v>
      </c>
      <c r="E702">
        <v>31496</v>
      </c>
      <c r="F702">
        <v>16.77</v>
      </c>
      <c r="G702">
        <v>142.80000000000001</v>
      </c>
      <c r="H702">
        <f t="shared" si="40"/>
        <v>754252.34976000013</v>
      </c>
      <c r="I702">
        <f t="shared" si="41"/>
        <v>31496</v>
      </c>
      <c r="J702">
        <f t="shared" si="42"/>
        <v>528187.92000000004</v>
      </c>
      <c r="K702">
        <f t="shared" si="43"/>
        <v>0</v>
      </c>
    </row>
    <row r="703" spans="1:11" s="11" customFormat="1">
      <c r="A703">
        <v>2025</v>
      </c>
      <c r="B703">
        <v>2442</v>
      </c>
      <c r="C703" t="s">
        <v>321</v>
      </c>
      <c r="D703" t="s">
        <v>322</v>
      </c>
      <c r="E703">
        <v>162852</v>
      </c>
      <c r="F703">
        <v>18.149999999999999</v>
      </c>
      <c r="G703">
        <v>357.2</v>
      </c>
      <c r="H703">
        <f t="shared" si="40"/>
        <v>10557988.2936</v>
      </c>
      <c r="I703">
        <f t="shared" si="41"/>
        <v>162852</v>
      </c>
      <c r="J703">
        <f t="shared" si="42"/>
        <v>2955763.8</v>
      </c>
      <c r="K703">
        <f t="shared" si="43"/>
        <v>0</v>
      </c>
    </row>
    <row r="704" spans="1:11" s="11" customFormat="1">
      <c r="A704">
        <v>2025</v>
      </c>
      <c r="B704">
        <v>2712</v>
      </c>
      <c r="C704" t="s">
        <v>321</v>
      </c>
      <c r="D704" t="s">
        <v>322</v>
      </c>
      <c r="E704">
        <v>11489</v>
      </c>
      <c r="F704">
        <v>23.495999999999999</v>
      </c>
      <c r="G704">
        <v>344.7</v>
      </c>
      <c r="H704">
        <f t="shared" si="40"/>
        <v>930502.29016800004</v>
      </c>
      <c r="I704">
        <f t="shared" si="41"/>
        <v>11489</v>
      </c>
      <c r="J704">
        <f t="shared" si="42"/>
        <v>269945.54399999999</v>
      </c>
      <c r="K704">
        <f t="shared" si="43"/>
        <v>0</v>
      </c>
    </row>
    <row r="705" spans="1:11" s="11" customFormat="1">
      <c r="A705">
        <v>2025</v>
      </c>
      <c r="B705">
        <v>2712</v>
      </c>
      <c r="C705" t="s">
        <v>321</v>
      </c>
      <c r="D705" t="s">
        <v>322</v>
      </c>
      <c r="E705">
        <v>36824</v>
      </c>
      <c r="F705">
        <v>23.86</v>
      </c>
      <c r="G705">
        <v>460.8</v>
      </c>
      <c r="H705">
        <f t="shared" si="40"/>
        <v>4048683.9091200004</v>
      </c>
      <c r="I705">
        <f t="shared" si="41"/>
        <v>36824</v>
      </c>
      <c r="J705">
        <f t="shared" si="42"/>
        <v>878620.64</v>
      </c>
      <c r="K705">
        <f t="shared" si="43"/>
        <v>0</v>
      </c>
    </row>
    <row r="706" spans="1:11" s="11" customFormat="1">
      <c r="A706">
        <v>2025</v>
      </c>
      <c r="B706">
        <v>2712</v>
      </c>
      <c r="C706" t="s">
        <v>321</v>
      </c>
      <c r="D706" t="s">
        <v>322</v>
      </c>
      <c r="E706">
        <v>36162</v>
      </c>
      <c r="F706">
        <v>24.38</v>
      </c>
      <c r="G706">
        <v>510.7</v>
      </c>
      <c r="H706">
        <f t="shared" si="40"/>
        <v>4502482.16292</v>
      </c>
      <c r="I706">
        <f t="shared" si="41"/>
        <v>36162</v>
      </c>
      <c r="J706">
        <f t="shared" si="42"/>
        <v>881629.55999999994</v>
      </c>
      <c r="K706">
        <f t="shared" si="43"/>
        <v>0</v>
      </c>
    </row>
    <row r="707" spans="1:11" s="11" customFormat="1">
      <c r="A707">
        <v>2025</v>
      </c>
      <c r="B707">
        <v>2712</v>
      </c>
      <c r="C707" t="s">
        <v>321</v>
      </c>
      <c r="D707" t="s">
        <v>322</v>
      </c>
      <c r="E707">
        <v>24884</v>
      </c>
      <c r="F707">
        <v>26.378</v>
      </c>
      <c r="G707">
        <v>344.7</v>
      </c>
      <c r="H707">
        <f t="shared" si="40"/>
        <v>2262576.8539439999</v>
      </c>
      <c r="I707">
        <f t="shared" si="41"/>
        <v>24884</v>
      </c>
      <c r="J707">
        <f t="shared" si="42"/>
        <v>656390.152</v>
      </c>
      <c r="K707">
        <f t="shared" si="43"/>
        <v>0</v>
      </c>
    </row>
    <row r="708" spans="1:11" s="11" customFormat="1">
      <c r="A708">
        <v>2025</v>
      </c>
      <c r="B708">
        <v>2712</v>
      </c>
      <c r="C708" t="s">
        <v>321</v>
      </c>
      <c r="D708" t="s">
        <v>322</v>
      </c>
      <c r="E708">
        <v>12252</v>
      </c>
      <c r="F708">
        <v>26.437999999999999</v>
      </c>
      <c r="G708">
        <v>481</v>
      </c>
      <c r="H708">
        <f t="shared" si="40"/>
        <v>1558047.3885599999</v>
      </c>
      <c r="I708">
        <f t="shared" si="41"/>
        <v>12252</v>
      </c>
      <c r="J708">
        <f t="shared" si="42"/>
        <v>323918.37599999999</v>
      </c>
      <c r="K708">
        <f t="shared" si="43"/>
        <v>0</v>
      </c>
    </row>
    <row r="709" spans="1:11" s="11" customFormat="1">
      <c r="A709">
        <v>2025</v>
      </c>
      <c r="B709">
        <v>2712</v>
      </c>
      <c r="C709" t="s">
        <v>321</v>
      </c>
      <c r="D709" t="s">
        <v>322</v>
      </c>
      <c r="E709">
        <v>12443</v>
      </c>
      <c r="F709">
        <v>25.873999999999999</v>
      </c>
      <c r="G709">
        <v>351.4</v>
      </c>
      <c r="H709">
        <f t="shared" ref="H709:H772" si="44">IF(I709="","",G709/100*F709*E709)</f>
        <v>1131332.939548</v>
      </c>
      <c r="I709">
        <f t="shared" ref="I709:I772" si="45">IF(OR(G709=".",F709=".",E709="."),"",E709)</f>
        <v>12443</v>
      </c>
      <c r="J709">
        <f t="shared" ref="J709:J772" si="46">IF(I709="","",F709*I709)</f>
        <v>321950.18199999997</v>
      </c>
      <c r="K709">
        <f t="shared" ref="K709:K772" si="47">IF(C709="LIG",1,0)</f>
        <v>0</v>
      </c>
    </row>
    <row r="710" spans="1:11" s="11" customFormat="1">
      <c r="A710">
        <v>2025</v>
      </c>
      <c r="B710">
        <v>2712</v>
      </c>
      <c r="C710" t="s">
        <v>321</v>
      </c>
      <c r="D710" t="s">
        <v>322</v>
      </c>
      <c r="E710">
        <v>36954</v>
      </c>
      <c r="F710">
        <v>24.218</v>
      </c>
      <c r="G710">
        <v>490.8</v>
      </c>
      <c r="H710">
        <f t="shared" si="44"/>
        <v>4392424.2785760006</v>
      </c>
      <c r="I710">
        <f t="shared" si="45"/>
        <v>36954</v>
      </c>
      <c r="J710">
        <f t="shared" si="46"/>
        <v>894951.97199999995</v>
      </c>
      <c r="K710">
        <f t="shared" si="47"/>
        <v>0</v>
      </c>
    </row>
    <row r="711" spans="1:11" s="11" customFormat="1">
      <c r="A711">
        <v>2025</v>
      </c>
      <c r="B711">
        <v>2712</v>
      </c>
      <c r="C711" t="s">
        <v>321</v>
      </c>
      <c r="D711" t="s">
        <v>322</v>
      </c>
      <c r="E711">
        <v>12281</v>
      </c>
      <c r="F711">
        <v>26.356000000000002</v>
      </c>
      <c r="G711">
        <v>375.5</v>
      </c>
      <c r="H711">
        <f t="shared" si="44"/>
        <v>1215411.0251800001</v>
      </c>
      <c r="I711">
        <f t="shared" si="45"/>
        <v>12281</v>
      </c>
      <c r="J711">
        <f t="shared" si="46"/>
        <v>323678.03600000002</v>
      </c>
      <c r="K711">
        <f t="shared" si="47"/>
        <v>0</v>
      </c>
    </row>
    <row r="712" spans="1:11" s="11" customFormat="1">
      <c r="A712">
        <v>2025</v>
      </c>
      <c r="B712">
        <v>2721</v>
      </c>
      <c r="C712" t="s">
        <v>321</v>
      </c>
      <c r="D712" t="s">
        <v>322</v>
      </c>
      <c r="E712">
        <v>25014</v>
      </c>
      <c r="F712">
        <v>22.53</v>
      </c>
      <c r="G712">
        <v>744.7</v>
      </c>
      <c r="H712">
        <f t="shared" si="44"/>
        <v>4196871.6827400001</v>
      </c>
      <c r="I712">
        <f t="shared" si="45"/>
        <v>25014</v>
      </c>
      <c r="J712">
        <f t="shared" si="46"/>
        <v>563565.42000000004</v>
      </c>
      <c r="K712">
        <f t="shared" si="47"/>
        <v>0</v>
      </c>
    </row>
    <row r="713" spans="1:11" s="11" customFormat="1">
      <c r="A713">
        <v>2025</v>
      </c>
      <c r="B713">
        <v>2721</v>
      </c>
      <c r="C713" t="s">
        <v>321</v>
      </c>
      <c r="D713" t="s">
        <v>322</v>
      </c>
      <c r="E713">
        <v>23686</v>
      </c>
      <c r="F713">
        <v>26.48</v>
      </c>
      <c r="G713">
        <v>320.3</v>
      </c>
      <c r="H713">
        <f t="shared" si="44"/>
        <v>2008938.5118400003</v>
      </c>
      <c r="I713">
        <f t="shared" si="45"/>
        <v>23686</v>
      </c>
      <c r="J713">
        <f t="shared" si="46"/>
        <v>627205.28</v>
      </c>
      <c r="K713">
        <f t="shared" si="47"/>
        <v>0</v>
      </c>
    </row>
    <row r="714" spans="1:11" s="11" customFormat="1">
      <c r="A714">
        <v>2025</v>
      </c>
      <c r="B714">
        <v>2721</v>
      </c>
      <c r="C714" t="s">
        <v>321</v>
      </c>
      <c r="D714" t="s">
        <v>322</v>
      </c>
      <c r="E714">
        <v>24523</v>
      </c>
      <c r="F714">
        <v>24.053999999999998</v>
      </c>
      <c r="G714">
        <v>481</v>
      </c>
      <c r="H714">
        <f t="shared" si="44"/>
        <v>2837304.7240199996</v>
      </c>
      <c r="I714">
        <f t="shared" si="45"/>
        <v>24523</v>
      </c>
      <c r="J714">
        <f t="shared" si="46"/>
        <v>589876.24199999997</v>
      </c>
      <c r="K714">
        <f t="shared" si="47"/>
        <v>0</v>
      </c>
    </row>
    <row r="715" spans="1:11" s="11" customFormat="1">
      <c r="A715">
        <v>2025</v>
      </c>
      <c r="B715">
        <v>2721</v>
      </c>
      <c r="C715" t="s">
        <v>321</v>
      </c>
      <c r="D715" t="s">
        <v>322</v>
      </c>
      <c r="E715">
        <v>25467</v>
      </c>
      <c r="F715">
        <v>26.032</v>
      </c>
      <c r="G715">
        <v>359.6</v>
      </c>
      <c r="H715">
        <f t="shared" si="44"/>
        <v>2383993.170624</v>
      </c>
      <c r="I715">
        <f t="shared" si="45"/>
        <v>25467</v>
      </c>
      <c r="J715">
        <f t="shared" si="46"/>
        <v>662956.94400000002</v>
      </c>
      <c r="K715">
        <f t="shared" si="47"/>
        <v>0</v>
      </c>
    </row>
    <row r="716" spans="1:11" s="11" customFormat="1">
      <c r="A716">
        <v>2025</v>
      </c>
      <c r="B716">
        <v>2727</v>
      </c>
      <c r="C716" t="s">
        <v>321</v>
      </c>
      <c r="D716" t="s">
        <v>322</v>
      </c>
      <c r="E716">
        <v>11533</v>
      </c>
      <c r="F716">
        <v>24.108000000000001</v>
      </c>
      <c r="G716">
        <v>378.8</v>
      </c>
      <c r="H716">
        <f t="shared" si="44"/>
        <v>1053206.2924320002</v>
      </c>
      <c r="I716">
        <f t="shared" si="45"/>
        <v>11533</v>
      </c>
      <c r="J716">
        <f t="shared" si="46"/>
        <v>278037.56400000001</v>
      </c>
      <c r="K716">
        <f t="shared" si="47"/>
        <v>0</v>
      </c>
    </row>
    <row r="717" spans="1:11" s="11" customFormat="1">
      <c r="A717">
        <v>2025</v>
      </c>
      <c r="B717">
        <v>2727</v>
      </c>
      <c r="C717" t="s">
        <v>321</v>
      </c>
      <c r="D717" t="s">
        <v>322</v>
      </c>
      <c r="E717">
        <v>10931</v>
      </c>
      <c r="F717">
        <v>26.091999999999999</v>
      </c>
      <c r="G717">
        <v>471.1</v>
      </c>
      <c r="H717">
        <f t="shared" si="44"/>
        <v>1343632.0925720001</v>
      </c>
      <c r="I717">
        <f t="shared" si="45"/>
        <v>10931</v>
      </c>
      <c r="J717">
        <f t="shared" si="46"/>
        <v>285211.652</v>
      </c>
      <c r="K717">
        <f t="shared" si="47"/>
        <v>0</v>
      </c>
    </row>
    <row r="718" spans="1:11" s="11" customFormat="1">
      <c r="A718">
        <v>2025</v>
      </c>
      <c r="B718">
        <v>2727</v>
      </c>
      <c r="C718" t="s">
        <v>321</v>
      </c>
      <c r="D718" t="s">
        <v>322</v>
      </c>
      <c r="E718">
        <v>24918</v>
      </c>
      <c r="F718">
        <v>26.148</v>
      </c>
      <c r="G718">
        <v>327.10000000000002</v>
      </c>
      <c r="H718">
        <f t="shared" si="44"/>
        <v>2131239.2311440003</v>
      </c>
      <c r="I718">
        <f t="shared" si="45"/>
        <v>24918</v>
      </c>
      <c r="J718">
        <f t="shared" si="46"/>
        <v>651555.86399999994</v>
      </c>
      <c r="K718">
        <f t="shared" si="47"/>
        <v>0</v>
      </c>
    </row>
    <row r="719" spans="1:11" s="11" customFormat="1">
      <c r="A719">
        <v>2025</v>
      </c>
      <c r="B719">
        <v>2727</v>
      </c>
      <c r="C719" t="s">
        <v>321</v>
      </c>
      <c r="D719" t="s">
        <v>322</v>
      </c>
      <c r="E719">
        <v>10819</v>
      </c>
      <c r="F719">
        <v>23.937999999999999</v>
      </c>
      <c r="G719">
        <v>486.2</v>
      </c>
      <c r="H719">
        <f t="shared" si="44"/>
        <v>1259186.149364</v>
      </c>
      <c r="I719">
        <f t="shared" si="45"/>
        <v>10819</v>
      </c>
      <c r="J719">
        <f t="shared" si="46"/>
        <v>258985.22199999998</v>
      </c>
      <c r="K719">
        <f t="shared" si="47"/>
        <v>0</v>
      </c>
    </row>
    <row r="720" spans="1:11" s="11" customFormat="1">
      <c r="A720">
        <v>2025</v>
      </c>
      <c r="B720">
        <v>2727</v>
      </c>
      <c r="C720" t="s">
        <v>321</v>
      </c>
      <c r="D720" t="s">
        <v>322</v>
      </c>
      <c r="E720">
        <v>25474</v>
      </c>
      <c r="F720">
        <v>26.08</v>
      </c>
      <c r="G720">
        <v>356.3</v>
      </c>
      <c r="H720">
        <f t="shared" si="44"/>
        <v>2367121.5209599999</v>
      </c>
      <c r="I720">
        <f t="shared" si="45"/>
        <v>25474</v>
      </c>
      <c r="J720">
        <f t="shared" si="46"/>
        <v>664361.91999999993</v>
      </c>
      <c r="K720">
        <f t="shared" si="47"/>
        <v>0</v>
      </c>
    </row>
    <row r="721" spans="1:11" s="11" customFormat="1">
      <c r="A721">
        <v>2025</v>
      </c>
      <c r="B721">
        <v>2817</v>
      </c>
      <c r="C721" t="s">
        <v>330</v>
      </c>
      <c r="D721" t="s">
        <v>322</v>
      </c>
      <c r="E721">
        <v>189020</v>
      </c>
      <c r="F721">
        <v>13.555999999999999</v>
      </c>
      <c r="G721">
        <v>195.1</v>
      </c>
      <c r="H721">
        <f t="shared" si="44"/>
        <v>4999154.8391199987</v>
      </c>
      <c r="I721">
        <f t="shared" si="45"/>
        <v>189020</v>
      </c>
      <c r="J721">
        <f t="shared" si="46"/>
        <v>2562355.1199999996</v>
      </c>
      <c r="K721">
        <f t="shared" si="47"/>
        <v>1</v>
      </c>
    </row>
    <row r="722" spans="1:11" s="11" customFormat="1">
      <c r="A722">
        <v>2025</v>
      </c>
      <c r="B722">
        <v>2823</v>
      </c>
      <c r="C722" t="s">
        <v>330</v>
      </c>
      <c r="D722" t="s">
        <v>322</v>
      </c>
      <c r="E722">
        <v>132046</v>
      </c>
      <c r="F722">
        <v>13.49</v>
      </c>
      <c r="G722">
        <v>184.8</v>
      </c>
      <c r="H722">
        <f t="shared" si="44"/>
        <v>3291843.3979199999</v>
      </c>
      <c r="I722">
        <f t="shared" si="45"/>
        <v>132046</v>
      </c>
      <c r="J722">
        <f t="shared" si="46"/>
        <v>1781300.54</v>
      </c>
      <c r="K722">
        <f t="shared" si="47"/>
        <v>1</v>
      </c>
    </row>
    <row r="723" spans="1:11" s="11" customFormat="1">
      <c r="A723">
        <v>2025</v>
      </c>
      <c r="B723">
        <v>2823</v>
      </c>
      <c r="C723" t="s">
        <v>330</v>
      </c>
      <c r="D723" t="s">
        <v>322</v>
      </c>
      <c r="E723">
        <v>159364</v>
      </c>
      <c r="F723">
        <v>13.68</v>
      </c>
      <c r="G723">
        <v>194.3</v>
      </c>
      <c r="H723">
        <f t="shared" si="44"/>
        <v>4235933.3673599996</v>
      </c>
      <c r="I723">
        <f t="shared" si="45"/>
        <v>159364</v>
      </c>
      <c r="J723">
        <f t="shared" si="46"/>
        <v>2180099.52</v>
      </c>
      <c r="K723">
        <f t="shared" si="47"/>
        <v>1</v>
      </c>
    </row>
    <row r="724" spans="1:11" s="11" customFormat="1">
      <c r="A724">
        <v>2025</v>
      </c>
      <c r="B724">
        <v>2828</v>
      </c>
      <c r="C724" t="s">
        <v>321</v>
      </c>
      <c r="D724" t="s">
        <v>322</v>
      </c>
      <c r="E724">
        <v>1575</v>
      </c>
      <c r="F724">
        <v>25.245999999999999</v>
      </c>
      <c r="G724" t="s">
        <v>332</v>
      </c>
      <c r="H724" t="str">
        <f t="shared" si="44"/>
        <v/>
      </c>
      <c r="I724" t="str">
        <f t="shared" si="45"/>
        <v/>
      </c>
      <c r="J724" t="str">
        <f t="shared" si="46"/>
        <v/>
      </c>
      <c r="K724">
        <f t="shared" si="47"/>
        <v>0</v>
      </c>
    </row>
    <row r="725" spans="1:11" s="11" customFormat="1">
      <c r="A725">
        <v>2025</v>
      </c>
      <c r="B725">
        <v>2828</v>
      </c>
      <c r="C725" t="s">
        <v>321</v>
      </c>
      <c r="D725" t="s">
        <v>322</v>
      </c>
      <c r="E725">
        <v>4633</v>
      </c>
      <c r="F725">
        <v>25.725999999999999</v>
      </c>
      <c r="G725" t="s">
        <v>332</v>
      </c>
      <c r="H725" t="str">
        <f t="shared" si="44"/>
        <v/>
      </c>
      <c r="I725" t="str">
        <f t="shared" si="45"/>
        <v/>
      </c>
      <c r="J725" t="str">
        <f t="shared" si="46"/>
        <v/>
      </c>
      <c r="K725">
        <f t="shared" si="47"/>
        <v>0</v>
      </c>
    </row>
    <row r="726" spans="1:11" s="11" customFormat="1">
      <c r="A726">
        <v>2025</v>
      </c>
      <c r="B726">
        <v>2828</v>
      </c>
      <c r="C726" t="s">
        <v>321</v>
      </c>
      <c r="D726" t="s">
        <v>322</v>
      </c>
      <c r="E726">
        <v>31230</v>
      </c>
      <c r="F726">
        <v>25.134</v>
      </c>
      <c r="G726" t="s">
        <v>332</v>
      </c>
      <c r="H726" t="str">
        <f t="shared" si="44"/>
        <v/>
      </c>
      <c r="I726" t="str">
        <f t="shared" si="45"/>
        <v/>
      </c>
      <c r="J726" t="str">
        <f t="shared" si="46"/>
        <v/>
      </c>
      <c r="K726">
        <f t="shared" si="47"/>
        <v>0</v>
      </c>
    </row>
    <row r="727" spans="1:11" s="11" customFormat="1">
      <c r="A727">
        <v>2025</v>
      </c>
      <c r="B727">
        <v>2828</v>
      </c>
      <c r="C727" t="s">
        <v>321</v>
      </c>
      <c r="D727" t="s">
        <v>322</v>
      </c>
      <c r="E727">
        <v>42748</v>
      </c>
      <c r="F727">
        <v>25.18</v>
      </c>
      <c r="G727" t="s">
        <v>332</v>
      </c>
      <c r="H727" t="str">
        <f t="shared" si="44"/>
        <v/>
      </c>
      <c r="I727" t="str">
        <f t="shared" si="45"/>
        <v/>
      </c>
      <c r="J727" t="str">
        <f t="shared" si="46"/>
        <v/>
      </c>
      <c r="K727">
        <f t="shared" si="47"/>
        <v>0</v>
      </c>
    </row>
    <row r="728" spans="1:11" s="11" customFormat="1">
      <c r="A728">
        <v>2025</v>
      </c>
      <c r="B728">
        <v>2828</v>
      </c>
      <c r="C728" t="s">
        <v>321</v>
      </c>
      <c r="D728" t="s">
        <v>322</v>
      </c>
      <c r="E728">
        <v>51770</v>
      </c>
      <c r="F728">
        <v>25.748000000000001</v>
      </c>
      <c r="G728" t="s">
        <v>332</v>
      </c>
      <c r="H728" t="str">
        <f t="shared" si="44"/>
        <v/>
      </c>
      <c r="I728" t="str">
        <f t="shared" si="45"/>
        <v/>
      </c>
      <c r="J728" t="str">
        <f t="shared" si="46"/>
        <v/>
      </c>
      <c r="K728">
        <f t="shared" si="47"/>
        <v>0</v>
      </c>
    </row>
    <row r="729" spans="1:11" s="11" customFormat="1">
      <c r="A729">
        <v>2025</v>
      </c>
      <c r="B729">
        <v>2828</v>
      </c>
      <c r="C729" t="s">
        <v>321</v>
      </c>
      <c r="D729" t="s">
        <v>322</v>
      </c>
      <c r="E729">
        <v>12108</v>
      </c>
      <c r="F729">
        <v>24.42</v>
      </c>
      <c r="G729" t="s">
        <v>332</v>
      </c>
      <c r="H729" t="str">
        <f t="shared" si="44"/>
        <v/>
      </c>
      <c r="I729" t="str">
        <f t="shared" si="45"/>
        <v/>
      </c>
      <c r="J729" t="str">
        <f t="shared" si="46"/>
        <v/>
      </c>
      <c r="K729">
        <f t="shared" si="47"/>
        <v>0</v>
      </c>
    </row>
    <row r="730" spans="1:11" s="11" customFormat="1">
      <c r="A730">
        <v>2025</v>
      </c>
      <c r="B730">
        <v>2828</v>
      </c>
      <c r="C730" t="s">
        <v>321</v>
      </c>
      <c r="D730" t="s">
        <v>322</v>
      </c>
      <c r="E730">
        <v>48490</v>
      </c>
      <c r="F730">
        <v>25.553999999999998</v>
      </c>
      <c r="G730" t="s">
        <v>332</v>
      </c>
      <c r="H730" t="str">
        <f t="shared" si="44"/>
        <v/>
      </c>
      <c r="I730" t="str">
        <f t="shared" si="45"/>
        <v/>
      </c>
      <c r="J730" t="str">
        <f t="shared" si="46"/>
        <v/>
      </c>
      <c r="K730">
        <f t="shared" si="47"/>
        <v>0</v>
      </c>
    </row>
    <row r="731" spans="1:11" s="11" customFormat="1">
      <c r="A731">
        <v>2025</v>
      </c>
      <c r="B731">
        <v>2828</v>
      </c>
      <c r="C731" t="s">
        <v>321</v>
      </c>
      <c r="D731" t="s">
        <v>322</v>
      </c>
      <c r="E731">
        <v>12351</v>
      </c>
      <c r="F731">
        <v>24.292000000000002</v>
      </c>
      <c r="G731" t="s">
        <v>332</v>
      </c>
      <c r="H731" t="str">
        <f t="shared" si="44"/>
        <v/>
      </c>
      <c r="I731" t="str">
        <f t="shared" si="45"/>
        <v/>
      </c>
      <c r="J731" t="str">
        <f t="shared" si="46"/>
        <v/>
      </c>
      <c r="K731">
        <f t="shared" si="47"/>
        <v>0</v>
      </c>
    </row>
    <row r="732" spans="1:11" s="11" customFormat="1">
      <c r="A732">
        <v>2025</v>
      </c>
      <c r="B732">
        <v>2828</v>
      </c>
      <c r="C732" t="s">
        <v>321</v>
      </c>
      <c r="D732" t="s">
        <v>322</v>
      </c>
      <c r="E732">
        <v>40463</v>
      </c>
      <c r="F732">
        <v>25.571999999999999</v>
      </c>
      <c r="G732" t="s">
        <v>332</v>
      </c>
      <c r="H732" t="str">
        <f t="shared" si="44"/>
        <v/>
      </c>
      <c r="I732" t="str">
        <f t="shared" si="45"/>
        <v/>
      </c>
      <c r="J732" t="str">
        <f t="shared" si="46"/>
        <v/>
      </c>
      <c r="K732">
        <f t="shared" si="47"/>
        <v>0</v>
      </c>
    </row>
    <row r="733" spans="1:11" s="11" customFormat="1">
      <c r="A733">
        <v>2025</v>
      </c>
      <c r="B733">
        <v>2828</v>
      </c>
      <c r="C733" t="s">
        <v>321</v>
      </c>
      <c r="D733" t="s">
        <v>322</v>
      </c>
      <c r="E733">
        <v>36902</v>
      </c>
      <c r="F733">
        <v>25.658000000000001</v>
      </c>
      <c r="G733" t="s">
        <v>332</v>
      </c>
      <c r="H733" t="str">
        <f t="shared" si="44"/>
        <v/>
      </c>
      <c r="I733" t="str">
        <f t="shared" si="45"/>
        <v/>
      </c>
      <c r="J733" t="str">
        <f t="shared" si="46"/>
        <v/>
      </c>
      <c r="K733">
        <f t="shared" si="47"/>
        <v>0</v>
      </c>
    </row>
    <row r="734" spans="1:11" s="11" customFormat="1">
      <c r="A734">
        <v>2025</v>
      </c>
      <c r="B734">
        <v>2832</v>
      </c>
      <c r="C734" t="s">
        <v>321</v>
      </c>
      <c r="D734" t="s">
        <v>322</v>
      </c>
      <c r="E734">
        <v>47188</v>
      </c>
      <c r="F734">
        <v>25.795999999999999</v>
      </c>
      <c r="G734" t="s">
        <v>332</v>
      </c>
      <c r="H734" t="str">
        <f t="shared" si="44"/>
        <v/>
      </c>
      <c r="I734" t="str">
        <f t="shared" si="45"/>
        <v/>
      </c>
      <c r="J734" t="str">
        <f t="shared" si="46"/>
        <v/>
      </c>
      <c r="K734">
        <f t="shared" si="47"/>
        <v>0</v>
      </c>
    </row>
    <row r="735" spans="1:11" s="11" customFormat="1">
      <c r="A735">
        <v>2025</v>
      </c>
      <c r="B735">
        <v>2832</v>
      </c>
      <c r="C735" t="s">
        <v>321</v>
      </c>
      <c r="D735" t="s">
        <v>322</v>
      </c>
      <c r="E735">
        <v>44058</v>
      </c>
      <c r="F735">
        <v>25.771999999999998</v>
      </c>
      <c r="G735" t="s">
        <v>332</v>
      </c>
      <c r="H735" t="str">
        <f t="shared" si="44"/>
        <v/>
      </c>
      <c r="I735" t="str">
        <f t="shared" si="45"/>
        <v/>
      </c>
      <c r="J735" t="str">
        <f t="shared" si="46"/>
        <v/>
      </c>
      <c r="K735">
        <f t="shared" si="47"/>
        <v>0</v>
      </c>
    </row>
    <row r="736" spans="1:11" s="11" customFormat="1">
      <c r="A736">
        <v>2025</v>
      </c>
      <c r="B736">
        <v>2832</v>
      </c>
      <c r="C736" t="s">
        <v>321</v>
      </c>
      <c r="D736" t="s">
        <v>322</v>
      </c>
      <c r="E736">
        <v>55544</v>
      </c>
      <c r="F736">
        <v>22.123000000000001</v>
      </c>
      <c r="G736" t="s">
        <v>332</v>
      </c>
      <c r="H736" t="str">
        <f t="shared" si="44"/>
        <v/>
      </c>
      <c r="I736" t="str">
        <f t="shared" si="45"/>
        <v/>
      </c>
      <c r="J736" t="str">
        <f t="shared" si="46"/>
        <v/>
      </c>
      <c r="K736">
        <f t="shared" si="47"/>
        <v>0</v>
      </c>
    </row>
    <row r="737" spans="1:11" s="11" customFormat="1">
      <c r="A737">
        <v>2025</v>
      </c>
      <c r="B737">
        <v>2832</v>
      </c>
      <c r="C737" t="s">
        <v>321</v>
      </c>
      <c r="D737" t="s">
        <v>322</v>
      </c>
      <c r="E737">
        <v>31847</v>
      </c>
      <c r="F737">
        <v>25.763000000000002</v>
      </c>
      <c r="G737" t="s">
        <v>332</v>
      </c>
      <c r="H737" t="str">
        <f t="shared" si="44"/>
        <v/>
      </c>
      <c r="I737" t="str">
        <f t="shared" si="45"/>
        <v/>
      </c>
      <c r="J737" t="str">
        <f t="shared" si="46"/>
        <v/>
      </c>
      <c r="K737">
        <f t="shared" si="47"/>
        <v>0</v>
      </c>
    </row>
    <row r="738" spans="1:11" s="11" customFormat="1">
      <c r="A738">
        <v>2025</v>
      </c>
      <c r="B738">
        <v>2832</v>
      </c>
      <c r="C738" t="s">
        <v>321</v>
      </c>
      <c r="D738" t="s">
        <v>322</v>
      </c>
      <c r="E738">
        <v>5068</v>
      </c>
      <c r="F738">
        <v>25.152999999999999</v>
      </c>
      <c r="G738" t="s">
        <v>332</v>
      </c>
      <c r="H738" t="str">
        <f t="shared" si="44"/>
        <v/>
      </c>
      <c r="I738" t="str">
        <f t="shared" si="45"/>
        <v/>
      </c>
      <c r="J738" t="str">
        <f t="shared" si="46"/>
        <v/>
      </c>
      <c r="K738">
        <f t="shared" si="47"/>
        <v>0</v>
      </c>
    </row>
    <row r="739" spans="1:11" s="11" customFormat="1">
      <c r="A739">
        <v>2025</v>
      </c>
      <c r="B739">
        <v>2832</v>
      </c>
      <c r="C739" t="s">
        <v>321</v>
      </c>
      <c r="D739" t="s">
        <v>322</v>
      </c>
      <c r="E739">
        <v>21837</v>
      </c>
      <c r="F739">
        <v>22.251999999999999</v>
      </c>
      <c r="G739" t="s">
        <v>332</v>
      </c>
      <c r="H739" t="str">
        <f t="shared" si="44"/>
        <v/>
      </c>
      <c r="I739" t="str">
        <f t="shared" si="45"/>
        <v/>
      </c>
      <c r="J739" t="str">
        <f t="shared" si="46"/>
        <v/>
      </c>
      <c r="K739">
        <f t="shared" si="47"/>
        <v>0</v>
      </c>
    </row>
    <row r="740" spans="1:11" s="11" customFormat="1">
      <c r="A740">
        <v>2025</v>
      </c>
      <c r="B740">
        <v>2832</v>
      </c>
      <c r="C740" t="s">
        <v>321</v>
      </c>
      <c r="D740" t="s">
        <v>322</v>
      </c>
      <c r="E740">
        <v>21797</v>
      </c>
      <c r="F740">
        <v>25.17</v>
      </c>
      <c r="G740" t="s">
        <v>332</v>
      </c>
      <c r="H740" t="str">
        <f t="shared" si="44"/>
        <v/>
      </c>
      <c r="I740" t="str">
        <f t="shared" si="45"/>
        <v/>
      </c>
      <c r="J740" t="str">
        <f t="shared" si="46"/>
        <v/>
      </c>
      <c r="K740">
        <f t="shared" si="47"/>
        <v>0</v>
      </c>
    </row>
    <row r="741" spans="1:11" s="11" customFormat="1">
      <c r="A741">
        <v>2025</v>
      </c>
      <c r="B741">
        <v>2832</v>
      </c>
      <c r="C741" t="s">
        <v>321</v>
      </c>
      <c r="D741" t="s">
        <v>322</v>
      </c>
      <c r="E741">
        <v>1668</v>
      </c>
      <c r="F741">
        <v>23.506</v>
      </c>
      <c r="G741" t="s">
        <v>332</v>
      </c>
      <c r="H741" t="str">
        <f t="shared" si="44"/>
        <v/>
      </c>
      <c r="I741" t="str">
        <f t="shared" si="45"/>
        <v/>
      </c>
      <c r="J741" t="str">
        <f t="shared" si="46"/>
        <v/>
      </c>
      <c r="K741">
        <f t="shared" si="47"/>
        <v>0</v>
      </c>
    </row>
    <row r="742" spans="1:11" s="11" customFormat="1">
      <c r="A742">
        <v>2025</v>
      </c>
      <c r="B742">
        <v>2832</v>
      </c>
      <c r="C742" t="s">
        <v>321</v>
      </c>
      <c r="D742" t="s">
        <v>322</v>
      </c>
      <c r="E742">
        <v>1750</v>
      </c>
      <c r="F742">
        <v>25.981999999999999</v>
      </c>
      <c r="G742" t="s">
        <v>332</v>
      </c>
      <c r="H742" t="str">
        <f t="shared" si="44"/>
        <v/>
      </c>
      <c r="I742" t="str">
        <f t="shared" si="45"/>
        <v/>
      </c>
      <c r="J742" t="str">
        <f t="shared" si="46"/>
        <v/>
      </c>
      <c r="K742">
        <f t="shared" si="47"/>
        <v>0</v>
      </c>
    </row>
    <row r="743" spans="1:11" s="11" customFormat="1">
      <c r="A743">
        <v>2025</v>
      </c>
      <c r="B743">
        <v>2876</v>
      </c>
      <c r="C743" t="s">
        <v>321</v>
      </c>
      <c r="D743" t="s">
        <v>322</v>
      </c>
      <c r="E743">
        <v>35125</v>
      </c>
      <c r="F743">
        <v>25.24</v>
      </c>
      <c r="G743">
        <v>250.8</v>
      </c>
      <c r="H743">
        <f t="shared" si="44"/>
        <v>2223479.94</v>
      </c>
      <c r="I743">
        <f t="shared" si="45"/>
        <v>35125</v>
      </c>
      <c r="J743">
        <f t="shared" si="46"/>
        <v>886555</v>
      </c>
      <c r="K743">
        <f t="shared" si="47"/>
        <v>0</v>
      </c>
    </row>
    <row r="744" spans="1:11" s="11" customFormat="1">
      <c r="A744">
        <v>2025</v>
      </c>
      <c r="B744">
        <v>2876</v>
      </c>
      <c r="C744" t="s">
        <v>321</v>
      </c>
      <c r="D744" t="s">
        <v>322</v>
      </c>
      <c r="E744">
        <v>32794</v>
      </c>
      <c r="F744">
        <v>25.74</v>
      </c>
      <c r="G744">
        <v>289.60000000000002</v>
      </c>
      <c r="H744">
        <f t="shared" si="44"/>
        <v>2444564.4537599999</v>
      </c>
      <c r="I744">
        <f t="shared" si="45"/>
        <v>32794</v>
      </c>
      <c r="J744">
        <f t="shared" si="46"/>
        <v>844117.55999999994</v>
      </c>
      <c r="K744">
        <f t="shared" si="47"/>
        <v>0</v>
      </c>
    </row>
    <row r="745" spans="1:11" s="11" customFormat="1">
      <c r="A745">
        <v>2025</v>
      </c>
      <c r="B745">
        <v>2876</v>
      </c>
      <c r="C745" t="s">
        <v>321</v>
      </c>
      <c r="D745" t="s">
        <v>322</v>
      </c>
      <c r="E745">
        <v>79365</v>
      </c>
      <c r="F745">
        <v>25.18</v>
      </c>
      <c r="G745">
        <v>231.1</v>
      </c>
      <c r="H745">
        <f t="shared" si="44"/>
        <v>4618327.1277000001</v>
      </c>
      <c r="I745">
        <f t="shared" si="45"/>
        <v>79365</v>
      </c>
      <c r="J745">
        <f t="shared" si="46"/>
        <v>1998410.7</v>
      </c>
      <c r="K745">
        <f t="shared" si="47"/>
        <v>0</v>
      </c>
    </row>
    <row r="746" spans="1:11" s="11" customFormat="1">
      <c r="A746">
        <v>2025</v>
      </c>
      <c r="B746">
        <v>2936</v>
      </c>
      <c r="C746" t="s">
        <v>321</v>
      </c>
      <c r="D746" t="s">
        <v>322</v>
      </c>
      <c r="E746">
        <v>13</v>
      </c>
      <c r="F746">
        <v>27.16</v>
      </c>
      <c r="G746">
        <v>605.29999999999995</v>
      </c>
      <c r="H746">
        <f t="shared" si="44"/>
        <v>2137.1932400000001</v>
      </c>
      <c r="I746">
        <f t="shared" si="45"/>
        <v>13</v>
      </c>
      <c r="J746">
        <f t="shared" si="46"/>
        <v>353.08</v>
      </c>
      <c r="K746">
        <f t="shared" si="47"/>
        <v>0</v>
      </c>
    </row>
    <row r="747" spans="1:11" s="11" customFormat="1">
      <c r="A747">
        <v>2025</v>
      </c>
      <c r="B747">
        <v>2936</v>
      </c>
      <c r="C747" t="s">
        <v>321</v>
      </c>
      <c r="D747" t="s">
        <v>322</v>
      </c>
      <c r="E747">
        <v>26</v>
      </c>
      <c r="F747">
        <v>26.02</v>
      </c>
      <c r="G747">
        <v>392.5</v>
      </c>
      <c r="H747">
        <f t="shared" si="44"/>
        <v>2655.3409999999999</v>
      </c>
      <c r="I747">
        <f t="shared" si="45"/>
        <v>26</v>
      </c>
      <c r="J747">
        <f t="shared" si="46"/>
        <v>676.52</v>
      </c>
      <c r="K747">
        <f t="shared" si="47"/>
        <v>0</v>
      </c>
    </row>
    <row r="748" spans="1:11" s="11" customFormat="1">
      <c r="A748">
        <v>2025</v>
      </c>
      <c r="B748">
        <v>2952</v>
      </c>
      <c r="C748" t="s">
        <v>331</v>
      </c>
      <c r="D748" t="s">
        <v>322</v>
      </c>
      <c r="E748">
        <v>32215</v>
      </c>
      <c r="F748">
        <v>17.779</v>
      </c>
      <c r="G748">
        <v>214</v>
      </c>
      <c r="H748">
        <f t="shared" si="44"/>
        <v>1225686.0379000001</v>
      </c>
      <c r="I748">
        <f t="shared" si="45"/>
        <v>32215</v>
      </c>
      <c r="J748">
        <f t="shared" si="46"/>
        <v>572750.48499999999</v>
      </c>
      <c r="K748">
        <f t="shared" si="47"/>
        <v>0</v>
      </c>
    </row>
    <row r="749" spans="1:11" s="11" customFormat="1">
      <c r="A749">
        <v>2025</v>
      </c>
      <c r="B749">
        <v>2952</v>
      </c>
      <c r="C749" t="s">
        <v>331</v>
      </c>
      <c r="D749" t="s">
        <v>322</v>
      </c>
      <c r="E749">
        <v>16383</v>
      </c>
      <c r="F749">
        <v>17.533999999999999</v>
      </c>
      <c r="G749">
        <v>216.1</v>
      </c>
      <c r="H749">
        <f t="shared" si="44"/>
        <v>620767.82704200002</v>
      </c>
      <c r="I749">
        <f t="shared" si="45"/>
        <v>16383</v>
      </c>
      <c r="J749">
        <f t="shared" si="46"/>
        <v>287259.522</v>
      </c>
      <c r="K749">
        <f t="shared" si="47"/>
        <v>0</v>
      </c>
    </row>
    <row r="750" spans="1:11" s="11" customFormat="1">
      <c r="A750">
        <v>2025</v>
      </c>
      <c r="B750">
        <v>2963</v>
      </c>
      <c r="C750" t="s">
        <v>331</v>
      </c>
      <c r="D750" t="s">
        <v>322</v>
      </c>
      <c r="E750">
        <v>30559</v>
      </c>
      <c r="F750">
        <v>17.75</v>
      </c>
      <c r="G750">
        <v>165.3</v>
      </c>
      <c r="H750">
        <f t="shared" si="44"/>
        <v>896623.97924999997</v>
      </c>
      <c r="I750">
        <f t="shared" si="45"/>
        <v>30559</v>
      </c>
      <c r="J750">
        <f t="shared" si="46"/>
        <v>542422.25</v>
      </c>
      <c r="K750">
        <f t="shared" si="47"/>
        <v>0</v>
      </c>
    </row>
    <row r="751" spans="1:11" s="11" customFormat="1">
      <c r="A751">
        <v>2025</v>
      </c>
      <c r="B751">
        <v>3130</v>
      </c>
      <c r="C751" t="s">
        <v>333</v>
      </c>
      <c r="D751" t="s">
        <v>322</v>
      </c>
      <c r="E751">
        <v>276546</v>
      </c>
      <c r="F751">
        <v>13.2</v>
      </c>
      <c r="G751" t="s">
        <v>332</v>
      </c>
      <c r="H751" t="str">
        <f t="shared" si="44"/>
        <v/>
      </c>
      <c r="I751" t="str">
        <f t="shared" si="45"/>
        <v/>
      </c>
      <c r="J751" t="str">
        <f t="shared" si="46"/>
        <v/>
      </c>
      <c r="K751">
        <f t="shared" si="47"/>
        <v>0</v>
      </c>
    </row>
    <row r="752" spans="1:11" s="11" customFormat="1">
      <c r="A752">
        <v>2025</v>
      </c>
      <c r="B752">
        <v>3297</v>
      </c>
      <c r="C752" t="s">
        <v>321</v>
      </c>
      <c r="D752" t="s">
        <v>322</v>
      </c>
      <c r="E752">
        <v>36285</v>
      </c>
      <c r="F752">
        <v>25.22</v>
      </c>
      <c r="G752">
        <v>475.6</v>
      </c>
      <c r="H752">
        <f t="shared" si="44"/>
        <v>4352252.2211999996</v>
      </c>
      <c r="I752">
        <f t="shared" si="45"/>
        <v>36285</v>
      </c>
      <c r="J752">
        <f t="shared" si="46"/>
        <v>915107.7</v>
      </c>
      <c r="K752">
        <f t="shared" si="47"/>
        <v>0</v>
      </c>
    </row>
    <row r="753" spans="1:11" s="11" customFormat="1">
      <c r="A753">
        <v>2025</v>
      </c>
      <c r="B753">
        <v>3297</v>
      </c>
      <c r="C753" t="s">
        <v>321</v>
      </c>
      <c r="D753" t="s">
        <v>322</v>
      </c>
      <c r="E753">
        <v>12294</v>
      </c>
      <c r="F753">
        <v>24.76</v>
      </c>
      <c r="G753">
        <v>414.4</v>
      </c>
      <c r="H753">
        <f t="shared" si="44"/>
        <v>1261431.2793600003</v>
      </c>
      <c r="I753">
        <f t="shared" si="45"/>
        <v>12294</v>
      </c>
      <c r="J753">
        <f t="shared" si="46"/>
        <v>304399.44</v>
      </c>
      <c r="K753">
        <f t="shared" si="47"/>
        <v>0</v>
      </c>
    </row>
    <row r="754" spans="1:11" s="11" customFormat="1">
      <c r="A754">
        <v>2025</v>
      </c>
      <c r="B754">
        <v>3297</v>
      </c>
      <c r="C754" t="s">
        <v>321</v>
      </c>
      <c r="D754" t="s">
        <v>322</v>
      </c>
      <c r="E754">
        <v>12912</v>
      </c>
      <c r="F754">
        <v>24.9</v>
      </c>
      <c r="G754">
        <v>428.8</v>
      </c>
      <c r="H754">
        <f t="shared" si="44"/>
        <v>1378629.7344</v>
      </c>
      <c r="I754">
        <f t="shared" si="45"/>
        <v>12912</v>
      </c>
      <c r="J754">
        <f t="shared" si="46"/>
        <v>321508.8</v>
      </c>
      <c r="K754">
        <f t="shared" si="47"/>
        <v>0</v>
      </c>
    </row>
    <row r="755" spans="1:11" s="11" customFormat="1">
      <c r="A755">
        <v>2025</v>
      </c>
      <c r="B755">
        <v>3297</v>
      </c>
      <c r="C755" t="s">
        <v>321</v>
      </c>
      <c r="D755" t="s">
        <v>322</v>
      </c>
      <c r="E755">
        <v>12804</v>
      </c>
      <c r="F755">
        <v>24.86</v>
      </c>
      <c r="G755">
        <v>383.4</v>
      </c>
      <c r="H755">
        <f t="shared" si="44"/>
        <v>1220390.72496</v>
      </c>
      <c r="I755">
        <f t="shared" si="45"/>
        <v>12804</v>
      </c>
      <c r="J755">
        <f t="shared" si="46"/>
        <v>318307.44</v>
      </c>
      <c r="K755">
        <f t="shared" si="47"/>
        <v>0</v>
      </c>
    </row>
    <row r="756" spans="1:11" s="11" customFormat="1">
      <c r="A756">
        <v>2025</v>
      </c>
      <c r="B756">
        <v>3297</v>
      </c>
      <c r="C756" t="s">
        <v>321</v>
      </c>
      <c r="D756" t="s">
        <v>322</v>
      </c>
      <c r="E756">
        <v>12433</v>
      </c>
      <c r="F756">
        <v>24.7</v>
      </c>
      <c r="G756">
        <v>422.3</v>
      </c>
      <c r="H756">
        <f t="shared" si="44"/>
        <v>1296862.6073</v>
      </c>
      <c r="I756">
        <f t="shared" si="45"/>
        <v>12433</v>
      </c>
      <c r="J756">
        <f t="shared" si="46"/>
        <v>307095.09999999998</v>
      </c>
      <c r="K756">
        <f t="shared" si="47"/>
        <v>0</v>
      </c>
    </row>
    <row r="757" spans="1:11" s="11" customFormat="1">
      <c r="A757">
        <v>2025</v>
      </c>
      <c r="B757">
        <v>3297</v>
      </c>
      <c r="C757" t="s">
        <v>321</v>
      </c>
      <c r="D757" t="s">
        <v>322</v>
      </c>
      <c r="E757">
        <v>12110</v>
      </c>
      <c r="F757">
        <v>26.33</v>
      </c>
      <c r="G757">
        <v>331.4</v>
      </c>
      <c r="H757">
        <f t="shared" si="44"/>
        <v>1056689.7781999998</v>
      </c>
      <c r="I757">
        <f t="shared" si="45"/>
        <v>12110</v>
      </c>
      <c r="J757">
        <f t="shared" si="46"/>
        <v>318856.3</v>
      </c>
      <c r="K757">
        <f t="shared" si="47"/>
        <v>0</v>
      </c>
    </row>
    <row r="758" spans="1:11" s="11" customFormat="1">
      <c r="A758">
        <v>2025</v>
      </c>
      <c r="B758">
        <v>3297</v>
      </c>
      <c r="C758" t="s">
        <v>321</v>
      </c>
      <c r="D758" t="s">
        <v>322</v>
      </c>
      <c r="E758">
        <v>12226</v>
      </c>
      <c r="F758">
        <v>25.08</v>
      </c>
      <c r="G758">
        <v>419.1</v>
      </c>
      <c r="H758">
        <f t="shared" si="44"/>
        <v>1285078.2832799999</v>
      </c>
      <c r="I758">
        <f t="shared" si="45"/>
        <v>12226</v>
      </c>
      <c r="J758">
        <f t="shared" si="46"/>
        <v>306628.07999999996</v>
      </c>
      <c r="K758">
        <f t="shared" si="47"/>
        <v>0</v>
      </c>
    </row>
    <row r="759" spans="1:11" s="11" customFormat="1">
      <c r="A759">
        <v>2025</v>
      </c>
      <c r="B759">
        <v>3298</v>
      </c>
      <c r="C759" t="s">
        <v>321</v>
      </c>
      <c r="D759" t="s">
        <v>322</v>
      </c>
      <c r="E759">
        <v>12259</v>
      </c>
      <c r="F759">
        <v>24.31</v>
      </c>
      <c r="G759">
        <v>454.3</v>
      </c>
      <c r="H759">
        <f t="shared" si="44"/>
        <v>1353888.00547</v>
      </c>
      <c r="I759">
        <f t="shared" si="45"/>
        <v>12259</v>
      </c>
      <c r="J759">
        <f t="shared" si="46"/>
        <v>298016.28999999998</v>
      </c>
      <c r="K759">
        <f t="shared" si="47"/>
        <v>0</v>
      </c>
    </row>
    <row r="760" spans="1:11" s="11" customFormat="1">
      <c r="A760">
        <v>2025</v>
      </c>
      <c r="B760">
        <v>3298</v>
      </c>
      <c r="C760" t="s">
        <v>321</v>
      </c>
      <c r="D760" t="s">
        <v>322</v>
      </c>
      <c r="E760">
        <v>11850</v>
      </c>
      <c r="F760">
        <v>24.97</v>
      </c>
      <c r="G760">
        <v>428.7</v>
      </c>
      <c r="H760">
        <f t="shared" si="44"/>
        <v>1268499.7214999998</v>
      </c>
      <c r="I760">
        <f t="shared" si="45"/>
        <v>11850</v>
      </c>
      <c r="J760">
        <f t="shared" si="46"/>
        <v>295894.5</v>
      </c>
      <c r="K760">
        <f t="shared" si="47"/>
        <v>0</v>
      </c>
    </row>
    <row r="761" spans="1:11" s="11" customFormat="1">
      <c r="A761">
        <v>2025</v>
      </c>
      <c r="B761">
        <v>3298</v>
      </c>
      <c r="C761" t="s">
        <v>321</v>
      </c>
      <c r="D761" t="s">
        <v>322</v>
      </c>
      <c r="E761">
        <v>14964</v>
      </c>
      <c r="F761">
        <v>24.79</v>
      </c>
      <c r="G761">
        <v>521.5</v>
      </c>
      <c r="H761">
        <f t="shared" si="44"/>
        <v>1934543.6753999998</v>
      </c>
      <c r="I761">
        <f t="shared" si="45"/>
        <v>14964</v>
      </c>
      <c r="J761">
        <f t="shared" si="46"/>
        <v>370957.56</v>
      </c>
      <c r="K761">
        <f t="shared" si="47"/>
        <v>0</v>
      </c>
    </row>
    <row r="762" spans="1:11" s="11" customFormat="1">
      <c r="A762">
        <v>2025</v>
      </c>
      <c r="B762">
        <v>3298</v>
      </c>
      <c r="C762" t="s">
        <v>321</v>
      </c>
      <c r="D762" t="s">
        <v>322</v>
      </c>
      <c r="E762">
        <v>10618</v>
      </c>
      <c r="F762">
        <v>25.41</v>
      </c>
      <c r="G762">
        <v>435.5</v>
      </c>
      <c r="H762">
        <f t="shared" si="44"/>
        <v>1174993.7199000001</v>
      </c>
      <c r="I762">
        <f t="shared" si="45"/>
        <v>10618</v>
      </c>
      <c r="J762">
        <f t="shared" si="46"/>
        <v>269803.38</v>
      </c>
      <c r="K762">
        <f t="shared" si="47"/>
        <v>0</v>
      </c>
    </row>
    <row r="763" spans="1:11" s="11" customFormat="1">
      <c r="A763">
        <v>2025</v>
      </c>
      <c r="B763">
        <v>3298</v>
      </c>
      <c r="C763" t="s">
        <v>321</v>
      </c>
      <c r="D763" t="s">
        <v>322</v>
      </c>
      <c r="E763">
        <v>12288</v>
      </c>
      <c r="F763">
        <v>25.85</v>
      </c>
      <c r="G763">
        <v>434.6</v>
      </c>
      <c r="H763">
        <f t="shared" si="44"/>
        <v>1380484.3008000001</v>
      </c>
      <c r="I763">
        <f t="shared" si="45"/>
        <v>12288</v>
      </c>
      <c r="J763">
        <f t="shared" si="46"/>
        <v>317644.80000000005</v>
      </c>
      <c r="K763">
        <f t="shared" si="47"/>
        <v>0</v>
      </c>
    </row>
    <row r="764" spans="1:11" s="11" customFormat="1">
      <c r="A764">
        <v>2025</v>
      </c>
      <c r="B764">
        <v>3399</v>
      </c>
      <c r="C764" t="s">
        <v>321</v>
      </c>
      <c r="D764" t="s">
        <v>322</v>
      </c>
      <c r="E764">
        <v>55167</v>
      </c>
      <c r="F764">
        <v>22.954000000000001</v>
      </c>
      <c r="G764">
        <v>226.4</v>
      </c>
      <c r="H764">
        <f t="shared" si="44"/>
        <v>2866910.7119520004</v>
      </c>
      <c r="I764">
        <f t="shared" si="45"/>
        <v>55167</v>
      </c>
      <c r="J764">
        <f t="shared" si="46"/>
        <v>1266303.318</v>
      </c>
      <c r="K764">
        <f t="shared" si="47"/>
        <v>0</v>
      </c>
    </row>
    <row r="765" spans="1:11" s="11" customFormat="1">
      <c r="A765">
        <v>2025</v>
      </c>
      <c r="B765">
        <v>3399</v>
      </c>
      <c r="C765" t="s">
        <v>321</v>
      </c>
      <c r="D765" t="s">
        <v>322</v>
      </c>
      <c r="E765">
        <v>26466</v>
      </c>
      <c r="F765">
        <v>23.245999999999999</v>
      </c>
      <c r="G765">
        <v>228.1</v>
      </c>
      <c r="H765">
        <f t="shared" si="44"/>
        <v>1403336.518716</v>
      </c>
      <c r="I765">
        <f t="shared" si="45"/>
        <v>26466</v>
      </c>
      <c r="J765">
        <f t="shared" si="46"/>
        <v>615228.63599999994</v>
      </c>
      <c r="K765">
        <f t="shared" si="47"/>
        <v>0</v>
      </c>
    </row>
    <row r="766" spans="1:11" s="11" customFormat="1">
      <c r="A766">
        <v>2025</v>
      </c>
      <c r="B766">
        <v>3470</v>
      </c>
      <c r="C766" t="s">
        <v>331</v>
      </c>
      <c r="D766" t="s">
        <v>322</v>
      </c>
      <c r="E766">
        <v>122</v>
      </c>
      <c r="F766">
        <v>16.72</v>
      </c>
      <c r="G766" t="s">
        <v>332</v>
      </c>
      <c r="H766" t="str">
        <f t="shared" si="44"/>
        <v/>
      </c>
      <c r="I766" t="str">
        <f t="shared" si="45"/>
        <v/>
      </c>
      <c r="J766" t="str">
        <f t="shared" si="46"/>
        <v/>
      </c>
      <c r="K766">
        <f t="shared" si="47"/>
        <v>0</v>
      </c>
    </row>
    <row r="767" spans="1:11" s="11" customFormat="1">
      <c r="A767">
        <v>2025</v>
      </c>
      <c r="B767">
        <v>3470</v>
      </c>
      <c r="C767" t="s">
        <v>331</v>
      </c>
      <c r="D767" t="s">
        <v>322</v>
      </c>
      <c r="E767">
        <v>91819</v>
      </c>
      <c r="F767">
        <v>16.77</v>
      </c>
      <c r="G767" t="s">
        <v>332</v>
      </c>
      <c r="H767" t="str">
        <f t="shared" si="44"/>
        <v/>
      </c>
      <c r="I767" t="str">
        <f t="shared" si="45"/>
        <v/>
      </c>
      <c r="J767" t="str">
        <f t="shared" si="46"/>
        <v/>
      </c>
      <c r="K767">
        <f t="shared" si="47"/>
        <v>0</v>
      </c>
    </row>
    <row r="768" spans="1:11" s="11" customFormat="1">
      <c r="A768">
        <v>2025</v>
      </c>
      <c r="B768">
        <v>3470</v>
      </c>
      <c r="C768" t="s">
        <v>331</v>
      </c>
      <c r="D768" t="s">
        <v>322</v>
      </c>
      <c r="E768">
        <v>216358</v>
      </c>
      <c r="F768">
        <v>16.54</v>
      </c>
      <c r="G768" t="s">
        <v>332</v>
      </c>
      <c r="H768" t="str">
        <f t="shared" si="44"/>
        <v/>
      </c>
      <c r="I768" t="str">
        <f t="shared" si="45"/>
        <v/>
      </c>
      <c r="J768" t="str">
        <f t="shared" si="46"/>
        <v/>
      </c>
      <c r="K768">
        <f t="shared" si="47"/>
        <v>0</v>
      </c>
    </row>
    <row r="769" spans="1:11" s="11" customFormat="1">
      <c r="A769">
        <v>2025</v>
      </c>
      <c r="B769">
        <v>3470</v>
      </c>
      <c r="C769" t="s">
        <v>331</v>
      </c>
      <c r="D769" t="s">
        <v>322</v>
      </c>
      <c r="E769">
        <v>200076</v>
      </c>
      <c r="F769">
        <v>16.54</v>
      </c>
      <c r="G769" t="s">
        <v>332</v>
      </c>
      <c r="H769" t="str">
        <f t="shared" si="44"/>
        <v/>
      </c>
      <c r="I769" t="str">
        <f t="shared" si="45"/>
        <v/>
      </c>
      <c r="J769" t="str">
        <f t="shared" si="46"/>
        <v/>
      </c>
      <c r="K769">
        <f t="shared" si="47"/>
        <v>0</v>
      </c>
    </row>
    <row r="770" spans="1:11" s="11" customFormat="1">
      <c r="A770">
        <v>2025</v>
      </c>
      <c r="B770">
        <v>3845</v>
      </c>
      <c r="C770" t="s">
        <v>331</v>
      </c>
      <c r="D770" t="s">
        <v>322</v>
      </c>
      <c r="E770">
        <v>78546</v>
      </c>
      <c r="F770">
        <v>17.84</v>
      </c>
      <c r="G770" t="s">
        <v>332</v>
      </c>
      <c r="H770" t="str">
        <f t="shared" si="44"/>
        <v/>
      </c>
      <c r="I770" t="str">
        <f t="shared" si="45"/>
        <v/>
      </c>
      <c r="J770" t="str">
        <f t="shared" si="46"/>
        <v/>
      </c>
      <c r="K770">
        <f t="shared" si="47"/>
        <v>0</v>
      </c>
    </row>
    <row r="771" spans="1:11" s="11" customFormat="1">
      <c r="A771">
        <v>2025</v>
      </c>
      <c r="B771">
        <v>3845</v>
      </c>
      <c r="C771" t="s">
        <v>331</v>
      </c>
      <c r="D771" t="s">
        <v>322</v>
      </c>
      <c r="E771">
        <v>47263</v>
      </c>
      <c r="F771">
        <v>16.09</v>
      </c>
      <c r="G771" t="s">
        <v>332</v>
      </c>
      <c r="H771" t="str">
        <f t="shared" si="44"/>
        <v/>
      </c>
      <c r="I771" t="str">
        <f t="shared" si="45"/>
        <v/>
      </c>
      <c r="J771" t="str">
        <f t="shared" si="46"/>
        <v/>
      </c>
      <c r="K771">
        <f t="shared" si="47"/>
        <v>0</v>
      </c>
    </row>
    <row r="772" spans="1:11" s="11" customFormat="1">
      <c r="A772">
        <v>2025</v>
      </c>
      <c r="B772">
        <v>3935</v>
      </c>
      <c r="C772" t="s">
        <v>321</v>
      </c>
      <c r="D772" t="s">
        <v>322</v>
      </c>
      <c r="E772">
        <v>5043</v>
      </c>
      <c r="F772">
        <v>24.66</v>
      </c>
      <c r="G772">
        <v>598.5</v>
      </c>
      <c r="H772">
        <f t="shared" si="44"/>
        <v>744296.87430000002</v>
      </c>
      <c r="I772">
        <f t="shared" si="45"/>
        <v>5043</v>
      </c>
      <c r="J772">
        <f t="shared" si="46"/>
        <v>124360.38</v>
      </c>
      <c r="K772">
        <f t="shared" si="47"/>
        <v>0</v>
      </c>
    </row>
    <row r="773" spans="1:11" s="11" customFormat="1">
      <c r="A773">
        <v>2025</v>
      </c>
      <c r="B773">
        <v>3935</v>
      </c>
      <c r="C773" t="s">
        <v>321</v>
      </c>
      <c r="D773" t="s">
        <v>322</v>
      </c>
      <c r="E773">
        <v>1337</v>
      </c>
      <c r="F773">
        <v>24.59</v>
      </c>
      <c r="G773">
        <v>348.8</v>
      </c>
      <c r="H773">
        <f t="shared" ref="H773:H836" si="48">IF(I773="","",G773/100*F773*E773)</f>
        <v>114674.38304</v>
      </c>
      <c r="I773">
        <f t="shared" ref="I773:I836" si="49">IF(OR(G773=".",F773=".",E773="."),"",E773)</f>
        <v>1337</v>
      </c>
      <c r="J773">
        <f t="shared" ref="J773:J836" si="50">IF(I773="","",F773*I773)</f>
        <v>32876.83</v>
      </c>
      <c r="K773">
        <f t="shared" ref="K773:K836" si="51">IF(C773="LIG",1,0)</f>
        <v>0</v>
      </c>
    </row>
    <row r="774" spans="1:11" s="11" customFormat="1">
      <c r="A774">
        <v>2025</v>
      </c>
      <c r="B774">
        <v>3935</v>
      </c>
      <c r="C774" t="s">
        <v>321</v>
      </c>
      <c r="D774" t="s">
        <v>322</v>
      </c>
      <c r="E774">
        <v>45137</v>
      </c>
      <c r="F774">
        <v>25.9</v>
      </c>
      <c r="G774">
        <v>305.10000000000002</v>
      </c>
      <c r="H774">
        <f t="shared" si="48"/>
        <v>3566766.3632999999</v>
      </c>
      <c r="I774">
        <f t="shared" si="49"/>
        <v>45137</v>
      </c>
      <c r="J774">
        <f t="shared" si="50"/>
        <v>1169048.3</v>
      </c>
      <c r="K774">
        <f t="shared" si="51"/>
        <v>0</v>
      </c>
    </row>
    <row r="775" spans="1:11" s="11" customFormat="1">
      <c r="A775">
        <v>2025</v>
      </c>
      <c r="B775">
        <v>3935</v>
      </c>
      <c r="C775" t="s">
        <v>321</v>
      </c>
      <c r="D775" t="s">
        <v>322</v>
      </c>
      <c r="E775">
        <v>9497</v>
      </c>
      <c r="F775">
        <v>25.25</v>
      </c>
      <c r="G775">
        <v>301.89999999999998</v>
      </c>
      <c r="H775">
        <f t="shared" si="48"/>
        <v>723953.93574999995</v>
      </c>
      <c r="I775">
        <f t="shared" si="49"/>
        <v>9497</v>
      </c>
      <c r="J775">
        <f t="shared" si="50"/>
        <v>239799.25</v>
      </c>
      <c r="K775">
        <f t="shared" si="51"/>
        <v>0</v>
      </c>
    </row>
    <row r="776" spans="1:11" s="11" customFormat="1">
      <c r="A776">
        <v>2025</v>
      </c>
      <c r="B776">
        <v>3935</v>
      </c>
      <c r="C776" t="s">
        <v>321</v>
      </c>
      <c r="D776" t="s">
        <v>322</v>
      </c>
      <c r="E776">
        <v>9497</v>
      </c>
      <c r="F776">
        <v>25.25</v>
      </c>
      <c r="G776">
        <v>301.89999999999998</v>
      </c>
      <c r="H776">
        <f t="shared" si="48"/>
        <v>723953.93574999995</v>
      </c>
      <c r="I776">
        <f t="shared" si="49"/>
        <v>9497</v>
      </c>
      <c r="J776">
        <f t="shared" si="50"/>
        <v>239799.25</v>
      </c>
      <c r="K776">
        <f t="shared" si="51"/>
        <v>0</v>
      </c>
    </row>
    <row r="777" spans="1:11" s="11" customFormat="1">
      <c r="A777">
        <v>2025</v>
      </c>
      <c r="B777">
        <v>3935</v>
      </c>
      <c r="C777" t="s">
        <v>321</v>
      </c>
      <c r="D777" t="s">
        <v>322</v>
      </c>
      <c r="E777">
        <v>23435</v>
      </c>
      <c r="F777">
        <v>24.23</v>
      </c>
      <c r="G777">
        <v>320.5</v>
      </c>
      <c r="H777">
        <f t="shared" si="48"/>
        <v>1819895.3102500001</v>
      </c>
      <c r="I777">
        <f t="shared" si="49"/>
        <v>23435</v>
      </c>
      <c r="J777">
        <f t="shared" si="50"/>
        <v>567830.05000000005</v>
      </c>
      <c r="K777">
        <f t="shared" si="51"/>
        <v>0</v>
      </c>
    </row>
    <row r="778" spans="1:11" s="11" customFormat="1">
      <c r="A778">
        <v>2025</v>
      </c>
      <c r="B778">
        <v>3935</v>
      </c>
      <c r="C778" t="s">
        <v>321</v>
      </c>
      <c r="D778" t="s">
        <v>322</v>
      </c>
      <c r="E778">
        <v>103854</v>
      </c>
      <c r="F778">
        <v>25.86</v>
      </c>
      <c r="G778">
        <v>336.1</v>
      </c>
      <c r="H778">
        <f t="shared" si="48"/>
        <v>9026518.1828400008</v>
      </c>
      <c r="I778">
        <f t="shared" si="49"/>
        <v>103854</v>
      </c>
      <c r="J778">
        <f t="shared" si="50"/>
        <v>2685664.44</v>
      </c>
      <c r="K778">
        <f t="shared" si="51"/>
        <v>0</v>
      </c>
    </row>
    <row r="779" spans="1:11" s="11" customFormat="1">
      <c r="A779">
        <v>2025</v>
      </c>
      <c r="B779">
        <v>3935</v>
      </c>
      <c r="C779" t="s">
        <v>321</v>
      </c>
      <c r="D779" t="s">
        <v>322</v>
      </c>
      <c r="E779">
        <v>45799</v>
      </c>
      <c r="F779">
        <v>25.38</v>
      </c>
      <c r="G779">
        <v>177.4</v>
      </c>
      <c r="H779">
        <f t="shared" si="48"/>
        <v>2062059.6718799998</v>
      </c>
      <c r="I779">
        <f t="shared" si="49"/>
        <v>45799</v>
      </c>
      <c r="J779">
        <f t="shared" si="50"/>
        <v>1162378.6199999999</v>
      </c>
      <c r="K779">
        <f t="shared" si="51"/>
        <v>0</v>
      </c>
    </row>
    <row r="780" spans="1:11" s="11" customFormat="1">
      <c r="A780">
        <v>2025</v>
      </c>
      <c r="B780">
        <v>3935</v>
      </c>
      <c r="C780" t="s">
        <v>321</v>
      </c>
      <c r="D780" t="s">
        <v>322</v>
      </c>
      <c r="E780">
        <v>10599</v>
      </c>
      <c r="F780">
        <v>25.76</v>
      </c>
      <c r="G780">
        <v>183.4</v>
      </c>
      <c r="H780">
        <f t="shared" si="48"/>
        <v>500737.46016000008</v>
      </c>
      <c r="I780">
        <f t="shared" si="49"/>
        <v>10599</v>
      </c>
      <c r="J780">
        <f t="shared" si="50"/>
        <v>273030.24</v>
      </c>
      <c r="K780">
        <f t="shared" si="51"/>
        <v>0</v>
      </c>
    </row>
    <row r="781" spans="1:11" s="11" customFormat="1">
      <c r="A781">
        <v>2025</v>
      </c>
      <c r="B781">
        <v>3943</v>
      </c>
      <c r="C781" t="s">
        <v>321</v>
      </c>
      <c r="D781" t="s">
        <v>322</v>
      </c>
      <c r="E781">
        <v>22364</v>
      </c>
      <c r="F781">
        <v>25.843</v>
      </c>
      <c r="G781">
        <v>200.8</v>
      </c>
      <c r="H781">
        <f t="shared" si="48"/>
        <v>1160529.326816</v>
      </c>
      <c r="I781">
        <f t="shared" si="49"/>
        <v>22364</v>
      </c>
      <c r="J781">
        <f t="shared" si="50"/>
        <v>577952.85199999996</v>
      </c>
      <c r="K781">
        <f t="shared" si="51"/>
        <v>0</v>
      </c>
    </row>
    <row r="782" spans="1:11" s="11" customFormat="1">
      <c r="A782">
        <v>2025</v>
      </c>
      <c r="B782">
        <v>3943</v>
      </c>
      <c r="C782" t="s">
        <v>321</v>
      </c>
      <c r="D782" t="s">
        <v>322</v>
      </c>
      <c r="E782">
        <v>25270</v>
      </c>
      <c r="F782">
        <v>25.881</v>
      </c>
      <c r="G782">
        <v>296.10000000000002</v>
      </c>
      <c r="H782">
        <f t="shared" si="48"/>
        <v>1936532.1080700003</v>
      </c>
      <c r="I782">
        <f t="shared" si="49"/>
        <v>25270</v>
      </c>
      <c r="J782">
        <f t="shared" si="50"/>
        <v>654012.87</v>
      </c>
      <c r="K782">
        <f t="shared" si="51"/>
        <v>0</v>
      </c>
    </row>
    <row r="783" spans="1:11" s="11" customFormat="1">
      <c r="A783">
        <v>2025</v>
      </c>
      <c r="B783">
        <v>3943</v>
      </c>
      <c r="C783" t="s">
        <v>321</v>
      </c>
      <c r="D783" t="s">
        <v>322</v>
      </c>
      <c r="E783">
        <v>16737</v>
      </c>
      <c r="F783">
        <v>25.170999999999999</v>
      </c>
      <c r="G783">
        <v>286.2</v>
      </c>
      <c r="H783">
        <f t="shared" si="48"/>
        <v>1205723.4712739999</v>
      </c>
      <c r="I783">
        <f t="shared" si="49"/>
        <v>16737</v>
      </c>
      <c r="J783">
        <f t="shared" si="50"/>
        <v>421287.027</v>
      </c>
      <c r="K783">
        <f t="shared" si="51"/>
        <v>0</v>
      </c>
    </row>
    <row r="784" spans="1:11" s="11" customFormat="1">
      <c r="A784">
        <v>2025</v>
      </c>
      <c r="B784">
        <v>3943</v>
      </c>
      <c r="C784" t="s">
        <v>321</v>
      </c>
      <c r="D784" t="s">
        <v>322</v>
      </c>
      <c r="E784">
        <v>21760</v>
      </c>
      <c r="F784">
        <v>25.920999999999999</v>
      </c>
      <c r="G784">
        <v>395.2</v>
      </c>
      <c r="H784">
        <f t="shared" si="48"/>
        <v>2229089.8739200002</v>
      </c>
      <c r="I784">
        <f t="shared" si="49"/>
        <v>21760</v>
      </c>
      <c r="J784">
        <f t="shared" si="50"/>
        <v>564040.95999999996</v>
      </c>
      <c r="K784">
        <f t="shared" si="51"/>
        <v>0</v>
      </c>
    </row>
    <row r="785" spans="1:11" s="11" customFormat="1">
      <c r="A785">
        <v>2025</v>
      </c>
      <c r="B785">
        <v>3943</v>
      </c>
      <c r="C785" t="s">
        <v>321</v>
      </c>
      <c r="D785" t="s">
        <v>322</v>
      </c>
      <c r="E785">
        <v>4352</v>
      </c>
      <c r="F785">
        <v>25.178999999999998</v>
      </c>
      <c r="G785">
        <v>384.6</v>
      </c>
      <c r="H785">
        <f t="shared" si="48"/>
        <v>421440.86476799997</v>
      </c>
      <c r="I785">
        <f t="shared" si="49"/>
        <v>4352</v>
      </c>
      <c r="J785">
        <f t="shared" si="50"/>
        <v>109579.00799999999</v>
      </c>
      <c r="K785">
        <f t="shared" si="51"/>
        <v>0</v>
      </c>
    </row>
    <row r="786" spans="1:11" s="11" customFormat="1">
      <c r="A786">
        <v>2025</v>
      </c>
      <c r="B786">
        <v>3943</v>
      </c>
      <c r="C786" t="s">
        <v>321</v>
      </c>
      <c r="D786" t="s">
        <v>322</v>
      </c>
      <c r="E786">
        <v>35595</v>
      </c>
      <c r="F786">
        <v>25.727</v>
      </c>
      <c r="G786">
        <v>245.3</v>
      </c>
      <c r="H786">
        <f t="shared" si="48"/>
        <v>2246341.0419450002</v>
      </c>
      <c r="I786">
        <f t="shared" si="49"/>
        <v>35595</v>
      </c>
      <c r="J786">
        <f t="shared" si="50"/>
        <v>915752.56500000006</v>
      </c>
      <c r="K786">
        <f t="shared" si="51"/>
        <v>0</v>
      </c>
    </row>
    <row r="787" spans="1:11" s="11" customFormat="1">
      <c r="A787">
        <v>2025</v>
      </c>
      <c r="B787">
        <v>3943</v>
      </c>
      <c r="C787" t="s">
        <v>321</v>
      </c>
      <c r="D787" t="s">
        <v>322</v>
      </c>
      <c r="E787">
        <v>2936</v>
      </c>
      <c r="F787">
        <v>25.766999999999999</v>
      </c>
      <c r="G787">
        <v>302.5</v>
      </c>
      <c r="H787">
        <f t="shared" si="48"/>
        <v>228847.03379999998</v>
      </c>
      <c r="I787">
        <f t="shared" si="49"/>
        <v>2936</v>
      </c>
      <c r="J787">
        <f t="shared" si="50"/>
        <v>75651.911999999997</v>
      </c>
      <c r="K787">
        <f t="shared" si="51"/>
        <v>0</v>
      </c>
    </row>
    <row r="788" spans="1:11" s="11" customFormat="1">
      <c r="A788">
        <v>2025</v>
      </c>
      <c r="B788">
        <v>3944</v>
      </c>
      <c r="C788" t="s">
        <v>321</v>
      </c>
      <c r="D788" t="s">
        <v>322</v>
      </c>
      <c r="E788">
        <v>83060</v>
      </c>
      <c r="F788">
        <v>25.47</v>
      </c>
      <c r="G788">
        <v>195.3</v>
      </c>
      <c r="H788">
        <f t="shared" si="48"/>
        <v>4131646.1046000002</v>
      </c>
      <c r="I788">
        <f t="shared" si="49"/>
        <v>83060</v>
      </c>
      <c r="J788">
        <f t="shared" si="50"/>
        <v>2115538.1999999997</v>
      </c>
      <c r="K788">
        <f t="shared" si="51"/>
        <v>0</v>
      </c>
    </row>
    <row r="789" spans="1:11" s="11" customFormat="1">
      <c r="A789">
        <v>2025</v>
      </c>
      <c r="B789">
        <v>3948</v>
      </c>
      <c r="C789" t="s">
        <v>321</v>
      </c>
      <c r="D789" t="s">
        <v>322</v>
      </c>
      <c r="E789">
        <v>11459</v>
      </c>
      <c r="F789">
        <v>26.12</v>
      </c>
      <c r="G789">
        <v>166.6</v>
      </c>
      <c r="H789">
        <f t="shared" si="48"/>
        <v>498648.92728</v>
      </c>
      <c r="I789">
        <f t="shared" si="49"/>
        <v>11459</v>
      </c>
      <c r="J789">
        <f t="shared" si="50"/>
        <v>299309.08</v>
      </c>
      <c r="K789">
        <f t="shared" si="51"/>
        <v>0</v>
      </c>
    </row>
    <row r="790" spans="1:11" s="11" customFormat="1">
      <c r="A790">
        <v>2025</v>
      </c>
      <c r="B790">
        <v>3948</v>
      </c>
      <c r="C790" t="s">
        <v>321</v>
      </c>
      <c r="D790" t="s">
        <v>322</v>
      </c>
      <c r="E790">
        <v>1409</v>
      </c>
      <c r="F790">
        <v>24.35</v>
      </c>
      <c r="G790">
        <v>300.10000000000002</v>
      </c>
      <c r="H790">
        <f t="shared" si="48"/>
        <v>102961.75915000001</v>
      </c>
      <c r="I790">
        <f t="shared" si="49"/>
        <v>1409</v>
      </c>
      <c r="J790">
        <f t="shared" si="50"/>
        <v>34309.15</v>
      </c>
      <c r="K790">
        <f t="shared" si="51"/>
        <v>0</v>
      </c>
    </row>
    <row r="791" spans="1:11" s="11" customFormat="1">
      <c r="A791">
        <v>2025</v>
      </c>
      <c r="B791">
        <v>3948</v>
      </c>
      <c r="C791" t="s">
        <v>321</v>
      </c>
      <c r="D791" t="s">
        <v>322</v>
      </c>
      <c r="E791">
        <v>2667</v>
      </c>
      <c r="F791">
        <v>25.06</v>
      </c>
      <c r="G791">
        <v>347.7</v>
      </c>
      <c r="H791">
        <f t="shared" si="48"/>
        <v>232385.36453999998</v>
      </c>
      <c r="I791">
        <f t="shared" si="49"/>
        <v>2667</v>
      </c>
      <c r="J791">
        <f t="shared" si="50"/>
        <v>66835.01999999999</v>
      </c>
      <c r="K791">
        <f t="shared" si="51"/>
        <v>0</v>
      </c>
    </row>
    <row r="792" spans="1:11" s="11" customFormat="1">
      <c r="A792">
        <v>2025</v>
      </c>
      <c r="B792">
        <v>3948</v>
      </c>
      <c r="C792" t="s">
        <v>321</v>
      </c>
      <c r="D792" t="s">
        <v>322</v>
      </c>
      <c r="E792">
        <v>8107</v>
      </c>
      <c r="F792">
        <v>24.51</v>
      </c>
      <c r="G792">
        <v>377.3</v>
      </c>
      <c r="H792">
        <f t="shared" si="48"/>
        <v>749704.79661000008</v>
      </c>
      <c r="I792">
        <f t="shared" si="49"/>
        <v>8107</v>
      </c>
      <c r="J792">
        <f t="shared" si="50"/>
        <v>198702.57</v>
      </c>
      <c r="K792">
        <f t="shared" si="51"/>
        <v>0</v>
      </c>
    </row>
    <row r="793" spans="1:11" s="11" customFormat="1">
      <c r="A793">
        <v>2025</v>
      </c>
      <c r="B793">
        <v>3948</v>
      </c>
      <c r="C793" t="s">
        <v>321</v>
      </c>
      <c r="D793" t="s">
        <v>322</v>
      </c>
      <c r="E793">
        <v>2667</v>
      </c>
      <c r="F793">
        <v>25.06</v>
      </c>
      <c r="G793">
        <v>347.7</v>
      </c>
      <c r="H793">
        <f t="shared" si="48"/>
        <v>232385.36453999998</v>
      </c>
      <c r="I793">
        <f t="shared" si="49"/>
        <v>2667</v>
      </c>
      <c r="J793">
        <f t="shared" si="50"/>
        <v>66835.01999999999</v>
      </c>
      <c r="K793">
        <f t="shared" si="51"/>
        <v>0</v>
      </c>
    </row>
    <row r="794" spans="1:11" s="11" customFormat="1">
      <c r="A794">
        <v>2025</v>
      </c>
      <c r="B794">
        <v>3948</v>
      </c>
      <c r="C794" t="s">
        <v>321</v>
      </c>
      <c r="D794" t="s">
        <v>322</v>
      </c>
      <c r="E794">
        <v>50295</v>
      </c>
      <c r="F794">
        <v>25.93</v>
      </c>
      <c r="G794">
        <v>301</v>
      </c>
      <c r="H794">
        <f t="shared" si="48"/>
        <v>3925489.5434999992</v>
      </c>
      <c r="I794">
        <f t="shared" si="49"/>
        <v>50295</v>
      </c>
      <c r="J794">
        <f t="shared" si="50"/>
        <v>1304149.3500000001</v>
      </c>
      <c r="K794">
        <f t="shared" si="51"/>
        <v>0</v>
      </c>
    </row>
    <row r="795" spans="1:11" s="11" customFormat="1">
      <c r="A795">
        <v>2025</v>
      </c>
      <c r="B795">
        <v>3948</v>
      </c>
      <c r="C795" t="s">
        <v>321</v>
      </c>
      <c r="D795" t="s">
        <v>322</v>
      </c>
      <c r="E795">
        <v>24401</v>
      </c>
      <c r="F795">
        <v>24.79</v>
      </c>
      <c r="G795">
        <v>312.3</v>
      </c>
      <c r="H795">
        <f t="shared" si="48"/>
        <v>1889105.1671700003</v>
      </c>
      <c r="I795">
        <f t="shared" si="49"/>
        <v>24401</v>
      </c>
      <c r="J795">
        <f t="shared" si="50"/>
        <v>604900.79</v>
      </c>
      <c r="K795">
        <f t="shared" si="51"/>
        <v>0</v>
      </c>
    </row>
    <row r="796" spans="1:11" s="11" customFormat="1">
      <c r="A796">
        <v>2025</v>
      </c>
      <c r="B796">
        <v>3948</v>
      </c>
      <c r="C796" t="s">
        <v>321</v>
      </c>
      <c r="D796" t="s">
        <v>322</v>
      </c>
      <c r="E796">
        <v>3347</v>
      </c>
      <c r="F796">
        <v>24.85</v>
      </c>
      <c r="G796">
        <v>548.5</v>
      </c>
      <c r="H796">
        <f t="shared" si="48"/>
        <v>456203.63075000007</v>
      </c>
      <c r="I796">
        <f t="shared" si="49"/>
        <v>3347</v>
      </c>
      <c r="J796">
        <f t="shared" si="50"/>
        <v>83172.950000000012</v>
      </c>
      <c r="K796">
        <f t="shared" si="51"/>
        <v>0</v>
      </c>
    </row>
    <row r="797" spans="1:11" s="11" customFormat="1">
      <c r="A797">
        <v>2025</v>
      </c>
      <c r="B797">
        <v>3948</v>
      </c>
      <c r="C797" t="s">
        <v>321</v>
      </c>
      <c r="D797" t="s">
        <v>322</v>
      </c>
      <c r="E797">
        <v>3347</v>
      </c>
      <c r="F797">
        <v>24.85</v>
      </c>
      <c r="G797">
        <v>548.5</v>
      </c>
      <c r="H797">
        <f t="shared" si="48"/>
        <v>456203.63075000007</v>
      </c>
      <c r="I797">
        <f t="shared" si="49"/>
        <v>3347</v>
      </c>
      <c r="J797">
        <f t="shared" si="50"/>
        <v>83172.950000000012</v>
      </c>
      <c r="K797">
        <f t="shared" si="51"/>
        <v>0</v>
      </c>
    </row>
    <row r="798" spans="1:11" s="11" customFormat="1">
      <c r="A798">
        <v>2025</v>
      </c>
      <c r="B798">
        <v>3954</v>
      </c>
      <c r="C798" t="s">
        <v>321</v>
      </c>
      <c r="D798" t="s">
        <v>322</v>
      </c>
      <c r="E798">
        <v>5892</v>
      </c>
      <c r="F798">
        <v>23.658000000000001</v>
      </c>
      <c r="G798">
        <v>320</v>
      </c>
      <c r="H798">
        <f t="shared" si="48"/>
        <v>446057.39520000003</v>
      </c>
      <c r="I798">
        <f t="shared" si="49"/>
        <v>5892</v>
      </c>
      <c r="J798">
        <f t="shared" si="50"/>
        <v>139392.93600000002</v>
      </c>
      <c r="K798">
        <f t="shared" si="51"/>
        <v>0</v>
      </c>
    </row>
    <row r="799" spans="1:11" s="11" customFormat="1">
      <c r="A799">
        <v>2025</v>
      </c>
      <c r="B799">
        <v>3954</v>
      </c>
      <c r="C799" t="s">
        <v>321</v>
      </c>
      <c r="D799" t="s">
        <v>322</v>
      </c>
      <c r="E799">
        <v>45601</v>
      </c>
      <c r="F799">
        <v>26.254000000000001</v>
      </c>
      <c r="G799">
        <v>310.60000000000002</v>
      </c>
      <c r="H799">
        <f t="shared" si="48"/>
        <v>3718530.0793240005</v>
      </c>
      <c r="I799">
        <f t="shared" si="49"/>
        <v>45601</v>
      </c>
      <c r="J799">
        <f t="shared" si="50"/>
        <v>1197208.6540000001</v>
      </c>
      <c r="K799">
        <f t="shared" si="51"/>
        <v>0</v>
      </c>
    </row>
    <row r="800" spans="1:11" s="11" customFormat="1">
      <c r="A800">
        <v>2025</v>
      </c>
      <c r="B800">
        <v>3954</v>
      </c>
      <c r="C800" t="s">
        <v>321</v>
      </c>
      <c r="D800" t="s">
        <v>322</v>
      </c>
      <c r="E800">
        <v>77306</v>
      </c>
      <c r="F800">
        <v>24.231999999999999</v>
      </c>
      <c r="G800">
        <v>516.70000000000005</v>
      </c>
      <c r="H800">
        <f t="shared" si="48"/>
        <v>9679232.5516640004</v>
      </c>
      <c r="I800">
        <f t="shared" si="49"/>
        <v>77306</v>
      </c>
      <c r="J800">
        <f t="shared" si="50"/>
        <v>1873278.9919999999</v>
      </c>
      <c r="K800">
        <f t="shared" si="51"/>
        <v>0</v>
      </c>
    </row>
    <row r="801" spans="1:11" s="11" customFormat="1">
      <c r="A801">
        <v>2025</v>
      </c>
      <c r="B801">
        <v>4041</v>
      </c>
      <c r="C801" t="s">
        <v>331</v>
      </c>
      <c r="D801" t="s">
        <v>322</v>
      </c>
      <c r="E801">
        <v>4729</v>
      </c>
      <c r="F801">
        <v>18.03</v>
      </c>
      <c r="G801">
        <v>254</v>
      </c>
      <c r="H801">
        <f t="shared" si="48"/>
        <v>216570.22980000003</v>
      </c>
      <c r="I801">
        <f t="shared" si="49"/>
        <v>4729</v>
      </c>
      <c r="J801">
        <f t="shared" si="50"/>
        <v>85263.87000000001</v>
      </c>
      <c r="K801">
        <f t="shared" si="51"/>
        <v>0</v>
      </c>
    </row>
    <row r="802" spans="1:11" s="11" customFormat="1">
      <c r="A802">
        <v>2025</v>
      </c>
      <c r="B802">
        <v>4041</v>
      </c>
      <c r="C802" t="s">
        <v>331</v>
      </c>
      <c r="D802" t="s">
        <v>322</v>
      </c>
      <c r="E802">
        <v>48048</v>
      </c>
      <c r="F802">
        <v>17.82</v>
      </c>
      <c r="G802">
        <v>242.5</v>
      </c>
      <c r="H802">
        <f t="shared" si="48"/>
        <v>2076322.2479999999</v>
      </c>
      <c r="I802">
        <f t="shared" si="49"/>
        <v>48048</v>
      </c>
      <c r="J802">
        <f t="shared" si="50"/>
        <v>856215.36</v>
      </c>
      <c r="K802">
        <f t="shared" si="51"/>
        <v>0</v>
      </c>
    </row>
    <row r="803" spans="1:11" s="11" customFormat="1">
      <c r="A803">
        <v>2025</v>
      </c>
      <c r="B803">
        <v>4041</v>
      </c>
      <c r="C803" t="s">
        <v>331</v>
      </c>
      <c r="D803" t="s">
        <v>322</v>
      </c>
      <c r="E803">
        <v>37338</v>
      </c>
      <c r="F803">
        <v>17.86</v>
      </c>
      <c r="G803">
        <v>256.3</v>
      </c>
      <c r="H803">
        <f t="shared" si="48"/>
        <v>1709153.67084</v>
      </c>
      <c r="I803">
        <f t="shared" si="49"/>
        <v>37338</v>
      </c>
      <c r="J803">
        <f t="shared" si="50"/>
        <v>666856.67999999993</v>
      </c>
      <c r="K803">
        <f t="shared" si="51"/>
        <v>0</v>
      </c>
    </row>
    <row r="804" spans="1:11" s="11" customFormat="1">
      <c r="A804">
        <v>2025</v>
      </c>
      <c r="B804">
        <v>4050</v>
      </c>
      <c r="C804" t="s">
        <v>331</v>
      </c>
      <c r="D804" t="s">
        <v>322</v>
      </c>
      <c r="E804">
        <v>59880</v>
      </c>
      <c r="F804">
        <v>17.844000000000001</v>
      </c>
      <c r="G804">
        <v>210.1</v>
      </c>
      <c r="H804">
        <f t="shared" si="48"/>
        <v>2244915.8107200004</v>
      </c>
      <c r="I804">
        <f t="shared" si="49"/>
        <v>59880</v>
      </c>
      <c r="J804">
        <f t="shared" si="50"/>
        <v>1068498.72</v>
      </c>
      <c r="K804">
        <f t="shared" si="51"/>
        <v>0</v>
      </c>
    </row>
    <row r="805" spans="1:11" s="11" customFormat="1">
      <c r="A805">
        <v>2025</v>
      </c>
      <c r="B805">
        <v>4050</v>
      </c>
      <c r="C805" t="s">
        <v>331</v>
      </c>
      <c r="D805" t="s">
        <v>322</v>
      </c>
      <c r="E805">
        <v>15175</v>
      </c>
      <c r="F805">
        <v>17.542000000000002</v>
      </c>
      <c r="G805">
        <v>225.2</v>
      </c>
      <c r="H805">
        <f t="shared" si="48"/>
        <v>599482.06220000004</v>
      </c>
      <c r="I805">
        <f t="shared" si="49"/>
        <v>15175</v>
      </c>
      <c r="J805">
        <f t="shared" si="50"/>
        <v>266199.85000000003</v>
      </c>
      <c r="K805">
        <f t="shared" si="51"/>
        <v>0</v>
      </c>
    </row>
    <row r="806" spans="1:11" s="11" customFormat="1">
      <c r="A806">
        <v>2025</v>
      </c>
      <c r="B806">
        <v>4050</v>
      </c>
      <c r="C806" t="s">
        <v>331</v>
      </c>
      <c r="D806" t="s">
        <v>322</v>
      </c>
      <c r="E806">
        <v>76262</v>
      </c>
      <c r="F806">
        <v>17.757999999999999</v>
      </c>
      <c r="G806">
        <v>215.2</v>
      </c>
      <c r="H806">
        <f t="shared" si="48"/>
        <v>2914368.8025919995</v>
      </c>
      <c r="I806">
        <f t="shared" si="49"/>
        <v>76262</v>
      </c>
      <c r="J806">
        <f t="shared" si="50"/>
        <v>1354260.5959999999</v>
      </c>
      <c r="K806">
        <f t="shared" si="51"/>
        <v>0</v>
      </c>
    </row>
    <row r="807" spans="1:11" s="11" customFormat="1">
      <c r="A807">
        <v>2025</v>
      </c>
      <c r="B807">
        <v>4078</v>
      </c>
      <c r="C807" t="s">
        <v>331</v>
      </c>
      <c r="D807" t="s">
        <v>322</v>
      </c>
      <c r="E807">
        <v>17455</v>
      </c>
      <c r="F807">
        <v>17.920000000000002</v>
      </c>
      <c r="G807">
        <v>270.39999999999998</v>
      </c>
      <c r="H807">
        <f t="shared" si="48"/>
        <v>845793.89439999999</v>
      </c>
      <c r="I807">
        <f t="shared" si="49"/>
        <v>17455</v>
      </c>
      <c r="J807">
        <f t="shared" si="50"/>
        <v>312793.60000000003</v>
      </c>
      <c r="K807">
        <f t="shared" si="51"/>
        <v>0</v>
      </c>
    </row>
    <row r="808" spans="1:11" s="11" customFormat="1">
      <c r="A808">
        <v>2025</v>
      </c>
      <c r="B808">
        <v>4078</v>
      </c>
      <c r="C808" t="s">
        <v>331</v>
      </c>
      <c r="D808" t="s">
        <v>322</v>
      </c>
      <c r="E808">
        <v>17880</v>
      </c>
      <c r="F808">
        <v>18.09</v>
      </c>
      <c r="G808">
        <v>259.39999999999998</v>
      </c>
      <c r="H808">
        <f t="shared" si="48"/>
        <v>839027.22479999985</v>
      </c>
      <c r="I808">
        <f t="shared" si="49"/>
        <v>17880</v>
      </c>
      <c r="J808">
        <f t="shared" si="50"/>
        <v>323449.2</v>
      </c>
      <c r="K808">
        <f t="shared" si="51"/>
        <v>0</v>
      </c>
    </row>
    <row r="809" spans="1:11" s="11" customFormat="1">
      <c r="A809">
        <v>2025</v>
      </c>
      <c r="B809">
        <v>4078</v>
      </c>
      <c r="C809" t="s">
        <v>331</v>
      </c>
      <c r="D809" t="s">
        <v>322</v>
      </c>
      <c r="E809">
        <v>142538</v>
      </c>
      <c r="F809">
        <v>17.84</v>
      </c>
      <c r="G809">
        <v>272.89999999999998</v>
      </c>
      <c r="H809">
        <f t="shared" si="48"/>
        <v>6939513.843679999</v>
      </c>
      <c r="I809">
        <f t="shared" si="49"/>
        <v>142538</v>
      </c>
      <c r="J809">
        <f t="shared" si="50"/>
        <v>2542877.92</v>
      </c>
      <c r="K809">
        <f t="shared" si="51"/>
        <v>0</v>
      </c>
    </row>
    <row r="810" spans="1:11" s="11" customFormat="1">
      <c r="A810">
        <v>2025</v>
      </c>
      <c r="B810">
        <v>4158</v>
      </c>
      <c r="C810" t="s">
        <v>331</v>
      </c>
      <c r="D810" t="s">
        <v>322</v>
      </c>
      <c r="E810">
        <v>71458</v>
      </c>
      <c r="F810">
        <v>16.814</v>
      </c>
      <c r="G810">
        <v>140.30000000000001</v>
      </c>
      <c r="H810">
        <f t="shared" si="48"/>
        <v>1685697.2212360001</v>
      </c>
      <c r="I810">
        <f t="shared" si="49"/>
        <v>71458</v>
      </c>
      <c r="J810">
        <f t="shared" si="50"/>
        <v>1201494.8119999999</v>
      </c>
      <c r="K810">
        <f t="shared" si="51"/>
        <v>0</v>
      </c>
    </row>
    <row r="811" spans="1:11" s="11" customFormat="1">
      <c r="A811">
        <v>2025</v>
      </c>
      <c r="B811">
        <v>4158</v>
      </c>
      <c r="C811" t="s">
        <v>331</v>
      </c>
      <c r="D811" t="s">
        <v>322</v>
      </c>
      <c r="E811">
        <v>28683</v>
      </c>
      <c r="F811">
        <v>16.716000000000001</v>
      </c>
      <c r="G811">
        <v>121.1</v>
      </c>
      <c r="H811">
        <f t="shared" si="48"/>
        <v>580632.14890799997</v>
      </c>
      <c r="I811">
        <f t="shared" si="49"/>
        <v>28683</v>
      </c>
      <c r="J811">
        <f t="shared" si="50"/>
        <v>479465.02800000005</v>
      </c>
      <c r="K811">
        <f t="shared" si="51"/>
        <v>0</v>
      </c>
    </row>
    <row r="812" spans="1:11" s="11" customFormat="1">
      <c r="A812">
        <v>2025</v>
      </c>
      <c r="B812">
        <v>4158</v>
      </c>
      <c r="C812" t="s">
        <v>331</v>
      </c>
      <c r="D812" t="s">
        <v>322</v>
      </c>
      <c r="E812">
        <v>73159</v>
      </c>
      <c r="F812">
        <v>15.986000000000001</v>
      </c>
      <c r="G812">
        <v>122</v>
      </c>
      <c r="H812">
        <f t="shared" si="48"/>
        <v>1426814.1242799999</v>
      </c>
      <c r="I812">
        <f t="shared" si="49"/>
        <v>73159</v>
      </c>
      <c r="J812">
        <f t="shared" si="50"/>
        <v>1169519.774</v>
      </c>
      <c r="K812">
        <f t="shared" si="51"/>
        <v>0</v>
      </c>
    </row>
    <row r="813" spans="1:11" s="11" customFormat="1">
      <c r="A813">
        <v>2025</v>
      </c>
      <c r="B813">
        <v>4162</v>
      </c>
      <c r="C813" t="s">
        <v>331</v>
      </c>
      <c r="D813" t="s">
        <v>322</v>
      </c>
      <c r="E813">
        <v>34999</v>
      </c>
      <c r="F813">
        <v>20.085999999999999</v>
      </c>
      <c r="G813">
        <v>266.3</v>
      </c>
      <c r="H813">
        <f t="shared" si="48"/>
        <v>1872062.1409820002</v>
      </c>
      <c r="I813">
        <f t="shared" si="49"/>
        <v>34999</v>
      </c>
      <c r="J813">
        <f t="shared" si="50"/>
        <v>702989.91399999999</v>
      </c>
      <c r="K813">
        <f t="shared" si="51"/>
        <v>0</v>
      </c>
    </row>
    <row r="814" spans="1:11" s="11" customFormat="1">
      <c r="A814">
        <v>2025</v>
      </c>
      <c r="B814">
        <v>4271</v>
      </c>
      <c r="C814" t="s">
        <v>331</v>
      </c>
      <c r="D814" t="s">
        <v>322</v>
      </c>
      <c r="E814">
        <v>15682</v>
      </c>
      <c r="F814">
        <v>17.954000000000001</v>
      </c>
      <c r="G814">
        <v>272.3</v>
      </c>
      <c r="H814">
        <f t="shared" si="48"/>
        <v>766673.25204400008</v>
      </c>
      <c r="I814">
        <f t="shared" si="49"/>
        <v>15682</v>
      </c>
      <c r="J814">
        <f t="shared" si="50"/>
        <v>281554.62800000003</v>
      </c>
      <c r="K814">
        <f t="shared" si="51"/>
        <v>0</v>
      </c>
    </row>
    <row r="815" spans="1:11" s="11" customFormat="1">
      <c r="A815">
        <v>2025</v>
      </c>
      <c r="B815">
        <v>4271</v>
      </c>
      <c r="C815" t="s">
        <v>331</v>
      </c>
      <c r="D815" t="s">
        <v>322</v>
      </c>
      <c r="E815">
        <v>31479</v>
      </c>
      <c r="F815">
        <v>17.722000000000001</v>
      </c>
      <c r="G815">
        <v>275.5</v>
      </c>
      <c r="H815">
        <f t="shared" si="48"/>
        <v>1536934.1586900002</v>
      </c>
      <c r="I815">
        <f t="shared" si="49"/>
        <v>31479</v>
      </c>
      <c r="J815">
        <f t="shared" si="50"/>
        <v>557870.83799999999</v>
      </c>
      <c r="K815">
        <f t="shared" si="51"/>
        <v>0</v>
      </c>
    </row>
    <row r="816" spans="1:11" s="11" customFormat="1">
      <c r="A816">
        <v>2025</v>
      </c>
      <c r="B816">
        <v>4271</v>
      </c>
      <c r="C816" t="s">
        <v>331</v>
      </c>
      <c r="D816" t="s">
        <v>322</v>
      </c>
      <c r="E816">
        <v>15679</v>
      </c>
      <c r="F816">
        <v>17.762</v>
      </c>
      <c r="G816">
        <v>271.8</v>
      </c>
      <c r="H816">
        <f t="shared" si="48"/>
        <v>756936.90176399995</v>
      </c>
      <c r="I816">
        <f t="shared" si="49"/>
        <v>15679</v>
      </c>
      <c r="J816">
        <f t="shared" si="50"/>
        <v>278490.39799999999</v>
      </c>
      <c r="K816">
        <f t="shared" si="51"/>
        <v>0</v>
      </c>
    </row>
    <row r="817" spans="1:11" s="11" customFormat="1">
      <c r="A817">
        <v>2025</v>
      </c>
      <c r="B817">
        <v>6002</v>
      </c>
      <c r="C817" t="s">
        <v>331</v>
      </c>
      <c r="D817" t="s">
        <v>322</v>
      </c>
      <c r="E817">
        <v>30910</v>
      </c>
      <c r="F817">
        <v>17.654</v>
      </c>
      <c r="G817">
        <v>202.6</v>
      </c>
      <c r="H817">
        <f t="shared" si="48"/>
        <v>1105558.0936399999</v>
      </c>
      <c r="I817">
        <f t="shared" si="49"/>
        <v>30910</v>
      </c>
      <c r="J817">
        <f t="shared" si="50"/>
        <v>545685.14</v>
      </c>
      <c r="K817">
        <f t="shared" si="51"/>
        <v>0</v>
      </c>
    </row>
    <row r="818" spans="1:11" s="11" customFormat="1">
      <c r="A818">
        <v>2025</v>
      </c>
      <c r="B818">
        <v>6002</v>
      </c>
      <c r="C818" t="s">
        <v>331</v>
      </c>
      <c r="D818" t="s">
        <v>322</v>
      </c>
      <c r="E818">
        <v>458199</v>
      </c>
      <c r="F818">
        <v>17.547999999999998</v>
      </c>
      <c r="G818">
        <v>202.5</v>
      </c>
      <c r="H818">
        <f t="shared" si="48"/>
        <v>16281964.005299997</v>
      </c>
      <c r="I818">
        <f t="shared" si="49"/>
        <v>458199</v>
      </c>
      <c r="J818">
        <f t="shared" si="50"/>
        <v>8040476.0519999992</v>
      </c>
      <c r="K818">
        <f t="shared" si="51"/>
        <v>0</v>
      </c>
    </row>
    <row r="819" spans="1:11" s="11" customFormat="1">
      <c r="A819">
        <v>2025</v>
      </c>
      <c r="B819">
        <v>6002</v>
      </c>
      <c r="C819" t="s">
        <v>331</v>
      </c>
      <c r="D819" t="s">
        <v>322</v>
      </c>
      <c r="E819">
        <v>15398</v>
      </c>
      <c r="F819">
        <v>17.053999999999998</v>
      </c>
      <c r="G819">
        <v>199.4</v>
      </c>
      <c r="H819">
        <f t="shared" si="48"/>
        <v>523619.39904799993</v>
      </c>
      <c r="I819">
        <f t="shared" si="49"/>
        <v>15398</v>
      </c>
      <c r="J819">
        <f t="shared" si="50"/>
        <v>262597.49199999997</v>
      </c>
      <c r="K819">
        <f t="shared" si="51"/>
        <v>0</v>
      </c>
    </row>
    <row r="820" spans="1:11" s="11" customFormat="1">
      <c r="A820">
        <v>2025</v>
      </c>
      <c r="B820">
        <v>6002</v>
      </c>
      <c r="C820" t="s">
        <v>331</v>
      </c>
      <c r="D820" t="s">
        <v>322</v>
      </c>
      <c r="E820">
        <v>246160</v>
      </c>
      <c r="F820">
        <v>17.582000000000001</v>
      </c>
      <c r="G820">
        <v>222</v>
      </c>
      <c r="H820">
        <f t="shared" si="48"/>
        <v>9608126.9664000012</v>
      </c>
      <c r="I820">
        <f t="shared" si="49"/>
        <v>246160</v>
      </c>
      <c r="J820">
        <f t="shared" si="50"/>
        <v>4327985.12</v>
      </c>
      <c r="K820">
        <f t="shared" si="51"/>
        <v>0</v>
      </c>
    </row>
    <row r="821" spans="1:11" s="11" customFormat="1">
      <c r="A821">
        <v>2025</v>
      </c>
      <c r="B821">
        <v>6004</v>
      </c>
      <c r="C821" t="s">
        <v>321</v>
      </c>
      <c r="D821" t="s">
        <v>322</v>
      </c>
      <c r="E821">
        <v>625</v>
      </c>
      <c r="F821">
        <v>22.35</v>
      </c>
      <c r="G821" t="s">
        <v>332</v>
      </c>
      <c r="H821" t="str">
        <f t="shared" si="48"/>
        <v/>
      </c>
      <c r="I821" t="str">
        <f t="shared" si="49"/>
        <v/>
      </c>
      <c r="J821" t="str">
        <f t="shared" si="50"/>
        <v/>
      </c>
      <c r="K821">
        <f t="shared" si="51"/>
        <v>0</v>
      </c>
    </row>
    <row r="822" spans="1:11" s="11" customFormat="1">
      <c r="A822">
        <v>2025</v>
      </c>
      <c r="B822">
        <v>6004</v>
      </c>
      <c r="C822" t="s">
        <v>321</v>
      </c>
      <c r="D822" t="s">
        <v>322</v>
      </c>
      <c r="E822">
        <v>22610</v>
      </c>
      <c r="F822">
        <v>22.35</v>
      </c>
      <c r="G822" t="s">
        <v>332</v>
      </c>
      <c r="H822" t="str">
        <f t="shared" si="48"/>
        <v/>
      </c>
      <c r="I822" t="str">
        <f t="shared" si="49"/>
        <v/>
      </c>
      <c r="J822" t="str">
        <f t="shared" si="50"/>
        <v/>
      </c>
      <c r="K822">
        <f t="shared" si="51"/>
        <v>0</v>
      </c>
    </row>
    <row r="823" spans="1:11" s="11" customFormat="1">
      <c r="A823">
        <v>2025</v>
      </c>
      <c r="B823">
        <v>6009</v>
      </c>
      <c r="C823" t="s">
        <v>331</v>
      </c>
      <c r="D823" t="s">
        <v>322</v>
      </c>
      <c r="E823">
        <v>32548</v>
      </c>
      <c r="F823">
        <v>18.010000000000002</v>
      </c>
      <c r="G823">
        <v>252.9</v>
      </c>
      <c r="H823">
        <f t="shared" si="48"/>
        <v>1482473.1949200002</v>
      </c>
      <c r="I823">
        <f t="shared" si="49"/>
        <v>32548</v>
      </c>
      <c r="J823">
        <f t="shared" si="50"/>
        <v>586189.4800000001</v>
      </c>
      <c r="K823">
        <f t="shared" si="51"/>
        <v>0</v>
      </c>
    </row>
    <row r="824" spans="1:11" s="11" customFormat="1">
      <c r="A824">
        <v>2025</v>
      </c>
      <c r="B824">
        <v>6009</v>
      </c>
      <c r="C824" t="s">
        <v>331</v>
      </c>
      <c r="D824" t="s">
        <v>322</v>
      </c>
      <c r="E824">
        <v>32623</v>
      </c>
      <c r="F824">
        <v>17.8</v>
      </c>
      <c r="G824">
        <v>475</v>
      </c>
      <c r="H824">
        <f t="shared" si="48"/>
        <v>2758274.65</v>
      </c>
      <c r="I824">
        <f t="shared" si="49"/>
        <v>32623</v>
      </c>
      <c r="J824">
        <f t="shared" si="50"/>
        <v>580689.4</v>
      </c>
      <c r="K824">
        <f t="shared" si="51"/>
        <v>0</v>
      </c>
    </row>
    <row r="825" spans="1:11" s="11" customFormat="1">
      <c r="A825">
        <v>2025</v>
      </c>
      <c r="B825">
        <v>6009</v>
      </c>
      <c r="C825" t="s">
        <v>331</v>
      </c>
      <c r="D825" t="s">
        <v>322</v>
      </c>
      <c r="E825">
        <v>16324</v>
      </c>
      <c r="F825">
        <v>17.350000000000001</v>
      </c>
      <c r="G825">
        <v>123.1</v>
      </c>
      <c r="H825">
        <f t="shared" si="48"/>
        <v>348645.54339999997</v>
      </c>
      <c r="I825">
        <f t="shared" si="49"/>
        <v>16324</v>
      </c>
      <c r="J825">
        <f t="shared" si="50"/>
        <v>283221.40000000002</v>
      </c>
      <c r="K825">
        <f t="shared" si="51"/>
        <v>0</v>
      </c>
    </row>
    <row r="826" spans="1:11" s="11" customFormat="1">
      <c r="A826">
        <v>2025</v>
      </c>
      <c r="B826">
        <v>6009</v>
      </c>
      <c r="C826" t="s">
        <v>331</v>
      </c>
      <c r="D826" t="s">
        <v>322</v>
      </c>
      <c r="E826">
        <v>16405</v>
      </c>
      <c r="F826">
        <v>17.884</v>
      </c>
      <c r="G826">
        <v>260.60000000000002</v>
      </c>
      <c r="H826">
        <f t="shared" si="48"/>
        <v>764566.57412000012</v>
      </c>
      <c r="I826">
        <f t="shared" si="49"/>
        <v>16405</v>
      </c>
      <c r="J826">
        <f t="shared" si="50"/>
        <v>293387.02</v>
      </c>
      <c r="K826">
        <f t="shared" si="51"/>
        <v>0</v>
      </c>
    </row>
    <row r="827" spans="1:11" s="11" customFormat="1">
      <c r="A827">
        <v>2025</v>
      </c>
      <c r="B827">
        <v>6017</v>
      </c>
      <c r="C827" t="s">
        <v>331</v>
      </c>
      <c r="D827" t="s">
        <v>322</v>
      </c>
      <c r="E827">
        <v>31553</v>
      </c>
      <c r="F827">
        <v>18</v>
      </c>
      <c r="G827" t="s">
        <v>332</v>
      </c>
      <c r="H827" t="str">
        <f t="shared" si="48"/>
        <v/>
      </c>
      <c r="I827" t="str">
        <f t="shared" si="49"/>
        <v/>
      </c>
      <c r="J827" t="str">
        <f t="shared" si="50"/>
        <v/>
      </c>
      <c r="K827">
        <f t="shared" si="51"/>
        <v>0</v>
      </c>
    </row>
    <row r="828" spans="1:11" s="11" customFormat="1">
      <c r="A828">
        <v>2025</v>
      </c>
      <c r="B828">
        <v>6017</v>
      </c>
      <c r="C828" t="s">
        <v>331</v>
      </c>
      <c r="D828" t="s">
        <v>322</v>
      </c>
      <c r="E828">
        <v>108789</v>
      </c>
      <c r="F828">
        <v>18</v>
      </c>
      <c r="G828" t="s">
        <v>332</v>
      </c>
      <c r="H828" t="str">
        <f t="shared" si="48"/>
        <v/>
      </c>
      <c r="I828" t="str">
        <f t="shared" si="49"/>
        <v/>
      </c>
      <c r="J828" t="str">
        <f t="shared" si="50"/>
        <v/>
      </c>
      <c r="K828">
        <f t="shared" si="51"/>
        <v>0</v>
      </c>
    </row>
    <row r="829" spans="1:11" s="11" customFormat="1">
      <c r="A829">
        <v>2025</v>
      </c>
      <c r="B829">
        <v>6018</v>
      </c>
      <c r="C829" t="s">
        <v>321</v>
      </c>
      <c r="D829" t="s">
        <v>322</v>
      </c>
      <c r="E829">
        <v>30102</v>
      </c>
      <c r="F829">
        <v>25.18</v>
      </c>
      <c r="G829">
        <v>228.3</v>
      </c>
      <c r="H829">
        <f t="shared" si="48"/>
        <v>1730441.7658800001</v>
      </c>
      <c r="I829">
        <f t="shared" si="49"/>
        <v>30102</v>
      </c>
      <c r="J829">
        <f t="shared" si="50"/>
        <v>757968.36</v>
      </c>
      <c r="K829">
        <f t="shared" si="51"/>
        <v>0</v>
      </c>
    </row>
    <row r="830" spans="1:11" s="11" customFormat="1">
      <c r="A830">
        <v>2025</v>
      </c>
      <c r="B830">
        <v>6018</v>
      </c>
      <c r="C830" t="s">
        <v>321</v>
      </c>
      <c r="D830" t="s">
        <v>322</v>
      </c>
      <c r="E830">
        <v>51634</v>
      </c>
      <c r="F830">
        <v>22.263999999999999</v>
      </c>
      <c r="G830">
        <v>259.7</v>
      </c>
      <c r="H830">
        <f t="shared" si="48"/>
        <v>2985457.6394719998</v>
      </c>
      <c r="I830">
        <f t="shared" si="49"/>
        <v>51634</v>
      </c>
      <c r="J830">
        <f t="shared" si="50"/>
        <v>1149579.3759999999</v>
      </c>
      <c r="K830">
        <f t="shared" si="51"/>
        <v>0</v>
      </c>
    </row>
    <row r="831" spans="1:11" s="11" customFormat="1">
      <c r="A831">
        <v>2025</v>
      </c>
      <c r="B831">
        <v>6021</v>
      </c>
      <c r="C831" t="s">
        <v>331</v>
      </c>
      <c r="D831" t="s">
        <v>322</v>
      </c>
      <c r="E831">
        <v>61949</v>
      </c>
      <c r="F831">
        <v>19.09</v>
      </c>
      <c r="G831">
        <v>301.60000000000002</v>
      </c>
      <c r="H831">
        <f t="shared" si="48"/>
        <v>3566740.9325600001</v>
      </c>
      <c r="I831">
        <f t="shared" si="49"/>
        <v>61949</v>
      </c>
      <c r="J831">
        <f t="shared" si="50"/>
        <v>1182606.4099999999</v>
      </c>
      <c r="K831">
        <f t="shared" si="51"/>
        <v>0</v>
      </c>
    </row>
    <row r="832" spans="1:11" s="11" customFormat="1">
      <c r="A832">
        <v>2025</v>
      </c>
      <c r="B832">
        <v>6030</v>
      </c>
      <c r="C832" t="s">
        <v>330</v>
      </c>
      <c r="D832" t="s">
        <v>322</v>
      </c>
      <c r="E832">
        <v>647307</v>
      </c>
      <c r="F832">
        <v>12.522</v>
      </c>
      <c r="G832">
        <v>169.7</v>
      </c>
      <c r="H832">
        <f t="shared" si="48"/>
        <v>13755166.297038</v>
      </c>
      <c r="I832">
        <f t="shared" si="49"/>
        <v>647307</v>
      </c>
      <c r="J832">
        <f t="shared" si="50"/>
        <v>8105578.2539999997</v>
      </c>
      <c r="K832">
        <f t="shared" si="51"/>
        <v>1</v>
      </c>
    </row>
    <row r="833" spans="1:11" s="11" customFormat="1">
      <c r="A833">
        <v>2025</v>
      </c>
      <c r="B833">
        <v>6041</v>
      </c>
      <c r="C833" t="s">
        <v>321</v>
      </c>
      <c r="D833" t="s">
        <v>322</v>
      </c>
      <c r="E833">
        <v>11458</v>
      </c>
      <c r="F833">
        <v>22.08</v>
      </c>
      <c r="G833">
        <v>230</v>
      </c>
      <c r="H833">
        <f t="shared" si="48"/>
        <v>581883.07199999993</v>
      </c>
      <c r="I833">
        <f t="shared" si="49"/>
        <v>11458</v>
      </c>
      <c r="J833">
        <f t="shared" si="50"/>
        <v>252992.63999999998</v>
      </c>
      <c r="K833">
        <f t="shared" si="51"/>
        <v>0</v>
      </c>
    </row>
    <row r="834" spans="1:11" s="11" customFormat="1">
      <c r="A834">
        <v>2025</v>
      </c>
      <c r="B834">
        <v>6041</v>
      </c>
      <c r="C834" t="s">
        <v>321</v>
      </c>
      <c r="D834" t="s">
        <v>322</v>
      </c>
      <c r="E834">
        <v>8119</v>
      </c>
      <c r="F834">
        <v>22.82</v>
      </c>
      <c r="G834">
        <v>434</v>
      </c>
      <c r="H834">
        <f t="shared" si="48"/>
        <v>804096.0172</v>
      </c>
      <c r="I834">
        <f t="shared" si="49"/>
        <v>8119</v>
      </c>
      <c r="J834">
        <f t="shared" si="50"/>
        <v>185275.58000000002</v>
      </c>
      <c r="K834">
        <f t="shared" si="51"/>
        <v>0</v>
      </c>
    </row>
    <row r="835" spans="1:11" s="11" customFormat="1">
      <c r="A835">
        <v>2025</v>
      </c>
      <c r="B835">
        <v>6041</v>
      </c>
      <c r="C835" t="s">
        <v>321</v>
      </c>
      <c r="D835" t="s">
        <v>322</v>
      </c>
      <c r="E835">
        <v>11416</v>
      </c>
      <c r="F835">
        <v>22.54</v>
      </c>
      <c r="G835">
        <v>229.4</v>
      </c>
      <c r="H835">
        <f t="shared" si="48"/>
        <v>590284.37215999991</v>
      </c>
      <c r="I835">
        <f t="shared" si="49"/>
        <v>11416</v>
      </c>
      <c r="J835">
        <f t="shared" si="50"/>
        <v>257316.63999999998</v>
      </c>
      <c r="K835">
        <f t="shared" si="51"/>
        <v>0</v>
      </c>
    </row>
    <row r="836" spans="1:11" s="11" customFormat="1">
      <c r="A836">
        <v>2025</v>
      </c>
      <c r="B836">
        <v>6041</v>
      </c>
      <c r="C836" t="s">
        <v>321</v>
      </c>
      <c r="D836" t="s">
        <v>322</v>
      </c>
      <c r="E836">
        <v>13553</v>
      </c>
      <c r="F836">
        <v>23.12</v>
      </c>
      <c r="G836">
        <v>356.3</v>
      </c>
      <c r="H836">
        <f t="shared" si="48"/>
        <v>1116449.51768</v>
      </c>
      <c r="I836">
        <f t="shared" si="49"/>
        <v>13553</v>
      </c>
      <c r="J836">
        <f t="shared" si="50"/>
        <v>313345.36</v>
      </c>
      <c r="K836">
        <f t="shared" si="51"/>
        <v>0</v>
      </c>
    </row>
    <row r="837" spans="1:11" s="11" customFormat="1">
      <c r="A837">
        <v>2025</v>
      </c>
      <c r="B837">
        <v>6041</v>
      </c>
      <c r="C837" t="s">
        <v>321</v>
      </c>
      <c r="D837" t="s">
        <v>322</v>
      </c>
      <c r="E837">
        <v>25526</v>
      </c>
      <c r="F837">
        <v>23.24</v>
      </c>
      <c r="G837">
        <v>244.2</v>
      </c>
      <c r="H837">
        <f t="shared" ref="H837:H900" si="52">IF(I837="","",G837/100*F837*E837)</f>
        <v>1448653.5940799997</v>
      </c>
      <c r="I837">
        <f t="shared" ref="I837:I900" si="53">IF(OR(G837=".",F837=".",E837="."),"",E837)</f>
        <v>25526</v>
      </c>
      <c r="J837">
        <f t="shared" ref="J837:J900" si="54">IF(I837="","",F837*I837)</f>
        <v>593224.24</v>
      </c>
      <c r="K837">
        <f t="shared" ref="K837:K900" si="55">IF(C837="LIG",1,0)</f>
        <v>0</v>
      </c>
    </row>
    <row r="838" spans="1:11" s="11" customFormat="1">
      <c r="A838">
        <v>2025</v>
      </c>
      <c r="B838">
        <v>6041</v>
      </c>
      <c r="C838" t="s">
        <v>321</v>
      </c>
      <c r="D838" t="s">
        <v>322</v>
      </c>
      <c r="E838">
        <v>22836</v>
      </c>
      <c r="F838">
        <v>25.73</v>
      </c>
      <c r="G838">
        <v>225</v>
      </c>
      <c r="H838">
        <f t="shared" si="52"/>
        <v>1322033.1299999999</v>
      </c>
      <c r="I838">
        <f t="shared" si="53"/>
        <v>22836</v>
      </c>
      <c r="J838">
        <f t="shared" si="54"/>
        <v>587570.28</v>
      </c>
      <c r="K838">
        <f t="shared" si="55"/>
        <v>0</v>
      </c>
    </row>
    <row r="839" spans="1:11" s="11" customFormat="1">
      <c r="A839">
        <v>2025</v>
      </c>
      <c r="B839">
        <v>6041</v>
      </c>
      <c r="C839" t="s">
        <v>321</v>
      </c>
      <c r="D839" t="s">
        <v>322</v>
      </c>
      <c r="E839">
        <v>54903</v>
      </c>
      <c r="F839">
        <v>22.83</v>
      </c>
      <c r="G839">
        <v>247.1</v>
      </c>
      <c r="H839">
        <f t="shared" si="52"/>
        <v>3097239.0957899997</v>
      </c>
      <c r="I839">
        <f t="shared" si="53"/>
        <v>54903</v>
      </c>
      <c r="J839">
        <f t="shared" si="54"/>
        <v>1253435.49</v>
      </c>
      <c r="K839">
        <f t="shared" si="55"/>
        <v>0</v>
      </c>
    </row>
    <row r="840" spans="1:11" s="11" customFormat="1">
      <c r="A840">
        <v>2025</v>
      </c>
      <c r="B840">
        <v>6041</v>
      </c>
      <c r="C840" t="s">
        <v>321</v>
      </c>
      <c r="D840" t="s">
        <v>322</v>
      </c>
      <c r="E840">
        <v>34252</v>
      </c>
      <c r="F840">
        <v>23.15</v>
      </c>
      <c r="G840">
        <v>231.3</v>
      </c>
      <c r="H840">
        <f t="shared" si="52"/>
        <v>1834055.8794</v>
      </c>
      <c r="I840">
        <f t="shared" si="53"/>
        <v>34252</v>
      </c>
      <c r="J840">
        <f t="shared" si="54"/>
        <v>792933.79999999993</v>
      </c>
      <c r="K840">
        <f t="shared" si="55"/>
        <v>0</v>
      </c>
    </row>
    <row r="841" spans="1:11" s="11" customFormat="1">
      <c r="A841">
        <v>2025</v>
      </c>
      <c r="B841">
        <v>6041</v>
      </c>
      <c r="C841" t="s">
        <v>321</v>
      </c>
      <c r="D841" t="s">
        <v>322</v>
      </c>
      <c r="E841">
        <v>9927</v>
      </c>
      <c r="F841">
        <v>23.05</v>
      </c>
      <c r="G841">
        <v>247.6</v>
      </c>
      <c r="H841">
        <f t="shared" si="52"/>
        <v>566551.75860000006</v>
      </c>
      <c r="I841">
        <f t="shared" si="53"/>
        <v>9927</v>
      </c>
      <c r="J841">
        <f t="shared" si="54"/>
        <v>228817.35</v>
      </c>
      <c r="K841">
        <f t="shared" si="55"/>
        <v>0</v>
      </c>
    </row>
    <row r="842" spans="1:11" s="11" customFormat="1">
      <c r="A842">
        <v>2025</v>
      </c>
      <c r="B842">
        <v>6041</v>
      </c>
      <c r="C842" t="s">
        <v>321</v>
      </c>
      <c r="D842" t="s">
        <v>322</v>
      </c>
      <c r="E842">
        <v>3520</v>
      </c>
      <c r="F842">
        <v>23.4</v>
      </c>
      <c r="G842">
        <v>235.4</v>
      </c>
      <c r="H842">
        <f t="shared" si="52"/>
        <v>193894.272</v>
      </c>
      <c r="I842">
        <f t="shared" si="53"/>
        <v>3520</v>
      </c>
      <c r="J842">
        <f t="shared" si="54"/>
        <v>82368</v>
      </c>
      <c r="K842">
        <f t="shared" si="55"/>
        <v>0</v>
      </c>
    </row>
    <row r="843" spans="1:11" s="11" customFormat="1">
      <c r="A843">
        <v>2025</v>
      </c>
      <c r="B843">
        <v>6041</v>
      </c>
      <c r="C843" t="s">
        <v>321</v>
      </c>
      <c r="D843" t="s">
        <v>322</v>
      </c>
      <c r="E843">
        <v>20521</v>
      </c>
      <c r="F843">
        <v>23.15</v>
      </c>
      <c r="G843">
        <v>231.3</v>
      </c>
      <c r="H843">
        <f t="shared" si="52"/>
        <v>1098816.43995</v>
      </c>
      <c r="I843">
        <f t="shared" si="53"/>
        <v>20521</v>
      </c>
      <c r="J843">
        <f t="shared" si="54"/>
        <v>475061.14999999997</v>
      </c>
      <c r="K843">
        <f t="shared" si="55"/>
        <v>0</v>
      </c>
    </row>
    <row r="844" spans="1:11" s="11" customFormat="1">
      <c r="A844">
        <v>2025</v>
      </c>
      <c r="B844">
        <v>6055</v>
      </c>
      <c r="C844" t="s">
        <v>331</v>
      </c>
      <c r="D844" t="s">
        <v>322</v>
      </c>
      <c r="E844">
        <v>47334</v>
      </c>
      <c r="F844">
        <v>16.59</v>
      </c>
      <c r="G844" t="s">
        <v>332</v>
      </c>
      <c r="H844" t="str">
        <f t="shared" si="52"/>
        <v/>
      </c>
      <c r="I844" t="str">
        <f t="shared" si="53"/>
        <v/>
      </c>
      <c r="J844" t="str">
        <f t="shared" si="54"/>
        <v/>
      </c>
      <c r="K844">
        <f t="shared" si="55"/>
        <v>0</v>
      </c>
    </row>
    <row r="845" spans="1:11" s="11" customFormat="1">
      <c r="A845">
        <v>2025</v>
      </c>
      <c r="B845">
        <v>6064</v>
      </c>
      <c r="C845" t="s">
        <v>331</v>
      </c>
      <c r="D845" t="s">
        <v>322</v>
      </c>
      <c r="E845">
        <v>56687</v>
      </c>
      <c r="F845">
        <v>17.93</v>
      </c>
      <c r="G845">
        <v>188.2</v>
      </c>
      <c r="H845">
        <f t="shared" si="52"/>
        <v>1912860.8666199998</v>
      </c>
      <c r="I845">
        <f t="shared" si="53"/>
        <v>56687</v>
      </c>
      <c r="J845">
        <f t="shared" si="54"/>
        <v>1016397.91</v>
      </c>
      <c r="K845">
        <f t="shared" si="55"/>
        <v>0</v>
      </c>
    </row>
    <row r="846" spans="1:11" s="11" customFormat="1">
      <c r="A846">
        <v>2025</v>
      </c>
      <c r="B846">
        <v>6065</v>
      </c>
      <c r="C846" t="s">
        <v>331</v>
      </c>
      <c r="D846" t="s">
        <v>322</v>
      </c>
      <c r="E846">
        <v>65052</v>
      </c>
      <c r="F846">
        <v>16.899999999999999</v>
      </c>
      <c r="G846">
        <v>190.8</v>
      </c>
      <c r="H846">
        <f t="shared" si="52"/>
        <v>2097614.7503999998</v>
      </c>
      <c r="I846">
        <f t="shared" si="53"/>
        <v>65052</v>
      </c>
      <c r="J846">
        <f t="shared" si="54"/>
        <v>1099378.7999999998</v>
      </c>
      <c r="K846">
        <f t="shared" si="55"/>
        <v>0</v>
      </c>
    </row>
    <row r="847" spans="1:11" s="11" customFormat="1">
      <c r="A847">
        <v>2025</v>
      </c>
      <c r="B847">
        <v>6065</v>
      </c>
      <c r="C847" t="s">
        <v>331</v>
      </c>
      <c r="D847" t="s">
        <v>322</v>
      </c>
      <c r="E847">
        <v>15659</v>
      </c>
      <c r="F847">
        <v>17.878</v>
      </c>
      <c r="G847">
        <v>194.1</v>
      </c>
      <c r="H847">
        <f t="shared" si="52"/>
        <v>543386.05948199995</v>
      </c>
      <c r="I847">
        <f t="shared" si="53"/>
        <v>15659</v>
      </c>
      <c r="J847">
        <f t="shared" si="54"/>
        <v>279951.60200000001</v>
      </c>
      <c r="K847">
        <f t="shared" si="55"/>
        <v>0</v>
      </c>
    </row>
    <row r="848" spans="1:11" s="11" customFormat="1">
      <c r="A848">
        <v>2025</v>
      </c>
      <c r="B848">
        <v>6065</v>
      </c>
      <c r="C848" t="s">
        <v>331</v>
      </c>
      <c r="D848" t="s">
        <v>322</v>
      </c>
      <c r="E848">
        <v>64084</v>
      </c>
      <c r="F848">
        <v>17.675000000000001</v>
      </c>
      <c r="G848">
        <v>197.2</v>
      </c>
      <c r="H848">
        <f t="shared" si="52"/>
        <v>2233654.2283999999</v>
      </c>
      <c r="I848">
        <f t="shared" si="53"/>
        <v>64084</v>
      </c>
      <c r="J848">
        <f t="shared" si="54"/>
        <v>1132684.7</v>
      </c>
      <c r="K848">
        <f t="shared" si="55"/>
        <v>0</v>
      </c>
    </row>
    <row r="849" spans="1:11" s="11" customFormat="1">
      <c r="A849">
        <v>2025</v>
      </c>
      <c r="B849">
        <v>6065</v>
      </c>
      <c r="C849" t="s">
        <v>331</v>
      </c>
      <c r="D849" t="s">
        <v>322</v>
      </c>
      <c r="E849">
        <v>95751</v>
      </c>
      <c r="F849">
        <v>16.832000000000001</v>
      </c>
      <c r="G849">
        <v>190</v>
      </c>
      <c r="H849">
        <f t="shared" si="52"/>
        <v>3062193.5807999996</v>
      </c>
      <c r="I849">
        <f t="shared" si="53"/>
        <v>95751</v>
      </c>
      <c r="J849">
        <f t="shared" si="54"/>
        <v>1611680.8320000002</v>
      </c>
      <c r="K849">
        <f t="shared" si="55"/>
        <v>0</v>
      </c>
    </row>
    <row r="850" spans="1:11" s="11" customFormat="1">
      <c r="A850">
        <v>2025</v>
      </c>
      <c r="B850">
        <v>6065</v>
      </c>
      <c r="C850" t="s">
        <v>331</v>
      </c>
      <c r="D850" t="s">
        <v>322</v>
      </c>
      <c r="E850">
        <v>47797</v>
      </c>
      <c r="F850">
        <v>17.247</v>
      </c>
      <c r="G850">
        <v>180.8</v>
      </c>
      <c r="H850">
        <f t="shared" si="52"/>
        <v>1490433.585072</v>
      </c>
      <c r="I850">
        <f t="shared" si="53"/>
        <v>47797</v>
      </c>
      <c r="J850">
        <f t="shared" si="54"/>
        <v>824354.85899999994</v>
      </c>
      <c r="K850">
        <f t="shared" si="55"/>
        <v>0</v>
      </c>
    </row>
    <row r="851" spans="1:11" s="11" customFormat="1">
      <c r="A851">
        <v>2025</v>
      </c>
      <c r="B851">
        <v>6068</v>
      </c>
      <c r="C851" t="s">
        <v>331</v>
      </c>
      <c r="D851" t="s">
        <v>322</v>
      </c>
      <c r="E851">
        <v>116932</v>
      </c>
      <c r="F851">
        <v>16.895</v>
      </c>
      <c r="G851">
        <v>140.9</v>
      </c>
      <c r="H851">
        <f t="shared" si="52"/>
        <v>2783572.6912599998</v>
      </c>
      <c r="I851">
        <f t="shared" si="53"/>
        <v>116932</v>
      </c>
      <c r="J851">
        <f t="shared" si="54"/>
        <v>1975566.14</v>
      </c>
      <c r="K851">
        <f t="shared" si="55"/>
        <v>0</v>
      </c>
    </row>
    <row r="852" spans="1:11" s="11" customFormat="1">
      <c r="A852">
        <v>2025</v>
      </c>
      <c r="B852">
        <v>6068</v>
      </c>
      <c r="C852" t="s">
        <v>331</v>
      </c>
      <c r="D852" t="s">
        <v>322</v>
      </c>
      <c r="E852">
        <v>158756</v>
      </c>
      <c r="F852">
        <v>17.843</v>
      </c>
      <c r="G852">
        <v>145.69999999999999</v>
      </c>
      <c r="H852">
        <f t="shared" si="52"/>
        <v>4127219.5797559996</v>
      </c>
      <c r="I852">
        <f t="shared" si="53"/>
        <v>158756</v>
      </c>
      <c r="J852">
        <f t="shared" si="54"/>
        <v>2832683.3080000002</v>
      </c>
      <c r="K852">
        <f t="shared" si="55"/>
        <v>0</v>
      </c>
    </row>
    <row r="853" spans="1:11" s="11" customFormat="1">
      <c r="A853">
        <v>2025</v>
      </c>
      <c r="B853">
        <v>6068</v>
      </c>
      <c r="C853" t="s">
        <v>331</v>
      </c>
      <c r="D853" t="s">
        <v>322</v>
      </c>
      <c r="E853">
        <v>14970</v>
      </c>
      <c r="F853">
        <v>17.986000000000001</v>
      </c>
      <c r="G853">
        <v>149.9</v>
      </c>
      <c r="H853">
        <f t="shared" si="52"/>
        <v>403606.37958000001</v>
      </c>
      <c r="I853">
        <f t="shared" si="53"/>
        <v>14970</v>
      </c>
      <c r="J853">
        <f t="shared" si="54"/>
        <v>269250.42</v>
      </c>
      <c r="K853">
        <f t="shared" si="55"/>
        <v>0</v>
      </c>
    </row>
    <row r="854" spans="1:11" s="11" customFormat="1">
      <c r="A854">
        <v>2025</v>
      </c>
      <c r="B854">
        <v>6068</v>
      </c>
      <c r="C854" t="s">
        <v>331</v>
      </c>
      <c r="D854" t="s">
        <v>322</v>
      </c>
      <c r="E854">
        <v>29952</v>
      </c>
      <c r="F854">
        <v>17.620999999999999</v>
      </c>
      <c r="G854">
        <v>151.1</v>
      </c>
      <c r="H854">
        <f t="shared" si="52"/>
        <v>797481.91411199991</v>
      </c>
      <c r="I854">
        <f t="shared" si="53"/>
        <v>29952</v>
      </c>
      <c r="J854">
        <f t="shared" si="54"/>
        <v>527784.19199999992</v>
      </c>
      <c r="K854">
        <f t="shared" si="55"/>
        <v>0</v>
      </c>
    </row>
    <row r="855" spans="1:11" s="11" customFormat="1">
      <c r="A855">
        <v>2025</v>
      </c>
      <c r="B855">
        <v>6071</v>
      </c>
      <c r="C855" t="s">
        <v>321</v>
      </c>
      <c r="D855" t="s">
        <v>322</v>
      </c>
      <c r="E855">
        <v>1746</v>
      </c>
      <c r="F855">
        <v>22</v>
      </c>
      <c r="G855">
        <v>113.6</v>
      </c>
      <c r="H855">
        <f t="shared" si="52"/>
        <v>43636.031999999992</v>
      </c>
      <c r="I855">
        <f t="shared" si="53"/>
        <v>1746</v>
      </c>
      <c r="J855">
        <f t="shared" si="54"/>
        <v>38412</v>
      </c>
      <c r="K855">
        <f t="shared" si="55"/>
        <v>0</v>
      </c>
    </row>
    <row r="856" spans="1:11" s="11" customFormat="1">
      <c r="A856">
        <v>2025</v>
      </c>
      <c r="B856">
        <v>6071</v>
      </c>
      <c r="C856" t="s">
        <v>321</v>
      </c>
      <c r="D856" t="s">
        <v>322</v>
      </c>
      <c r="E856">
        <v>23689</v>
      </c>
      <c r="F856">
        <v>22.277999999999999</v>
      </c>
      <c r="G856">
        <v>211.2</v>
      </c>
      <c r="H856">
        <f t="shared" si="52"/>
        <v>1114594.3607039999</v>
      </c>
      <c r="I856">
        <f t="shared" si="53"/>
        <v>23689</v>
      </c>
      <c r="J856">
        <f t="shared" si="54"/>
        <v>527743.54200000002</v>
      </c>
      <c r="K856">
        <f t="shared" si="55"/>
        <v>0</v>
      </c>
    </row>
    <row r="857" spans="1:11" s="11" customFormat="1">
      <c r="A857">
        <v>2025</v>
      </c>
      <c r="B857">
        <v>6071</v>
      </c>
      <c r="C857" t="s">
        <v>331</v>
      </c>
      <c r="D857" t="s">
        <v>322</v>
      </c>
      <c r="E857">
        <v>47516</v>
      </c>
      <c r="F857">
        <v>18.068000000000001</v>
      </c>
      <c r="G857">
        <v>255.3</v>
      </c>
      <c r="H857">
        <f t="shared" si="52"/>
        <v>2191799.2316640001</v>
      </c>
      <c r="I857">
        <f t="shared" si="53"/>
        <v>47516</v>
      </c>
      <c r="J857">
        <f t="shared" si="54"/>
        <v>858519.08800000011</v>
      </c>
      <c r="K857">
        <f t="shared" si="55"/>
        <v>0</v>
      </c>
    </row>
    <row r="858" spans="1:11" s="11" customFormat="1">
      <c r="A858">
        <v>2025</v>
      </c>
      <c r="B858">
        <v>6071</v>
      </c>
      <c r="C858" t="s">
        <v>321</v>
      </c>
      <c r="D858" t="s">
        <v>322</v>
      </c>
      <c r="E858">
        <v>18413</v>
      </c>
      <c r="F858">
        <v>22.87</v>
      </c>
      <c r="G858">
        <v>237.7</v>
      </c>
      <c r="H858">
        <f t="shared" si="52"/>
        <v>1000967.32187</v>
      </c>
      <c r="I858">
        <f t="shared" si="53"/>
        <v>18413</v>
      </c>
      <c r="J858">
        <f t="shared" si="54"/>
        <v>421105.31</v>
      </c>
      <c r="K858">
        <f t="shared" si="55"/>
        <v>0</v>
      </c>
    </row>
    <row r="859" spans="1:11" s="11" customFormat="1">
      <c r="A859">
        <v>2025</v>
      </c>
      <c r="B859">
        <v>6071</v>
      </c>
      <c r="C859" t="s">
        <v>321</v>
      </c>
      <c r="D859" t="s">
        <v>322</v>
      </c>
      <c r="E859">
        <v>50987</v>
      </c>
      <c r="F859">
        <v>23.132000000000001</v>
      </c>
      <c r="G859">
        <v>171.7</v>
      </c>
      <c r="H859">
        <f t="shared" si="52"/>
        <v>2025083.5146280001</v>
      </c>
      <c r="I859">
        <f t="shared" si="53"/>
        <v>50987</v>
      </c>
      <c r="J859">
        <f t="shared" si="54"/>
        <v>1179431.284</v>
      </c>
      <c r="K859">
        <f t="shared" si="55"/>
        <v>0</v>
      </c>
    </row>
    <row r="860" spans="1:11" s="11" customFormat="1">
      <c r="A860">
        <v>2025</v>
      </c>
      <c r="B860">
        <v>6071</v>
      </c>
      <c r="C860" t="s">
        <v>321</v>
      </c>
      <c r="D860" t="s">
        <v>322</v>
      </c>
      <c r="E860">
        <v>68325</v>
      </c>
      <c r="F860">
        <v>22.795999999999999</v>
      </c>
      <c r="G860">
        <v>233.3</v>
      </c>
      <c r="H860">
        <f t="shared" si="52"/>
        <v>3633733.1211000006</v>
      </c>
      <c r="I860">
        <f t="shared" si="53"/>
        <v>68325</v>
      </c>
      <c r="J860">
        <f t="shared" si="54"/>
        <v>1557536.7</v>
      </c>
      <c r="K860">
        <f t="shared" si="55"/>
        <v>0</v>
      </c>
    </row>
    <row r="861" spans="1:11" s="11" customFormat="1">
      <c r="A861">
        <v>2025</v>
      </c>
      <c r="B861">
        <v>6073</v>
      </c>
      <c r="C861" t="s">
        <v>331</v>
      </c>
      <c r="D861" t="s">
        <v>322</v>
      </c>
      <c r="E861">
        <v>30995</v>
      </c>
      <c r="F861">
        <v>17.347000000000001</v>
      </c>
      <c r="G861">
        <v>341.9</v>
      </c>
      <c r="H861">
        <f t="shared" si="52"/>
        <v>1838294.636035</v>
      </c>
      <c r="I861">
        <f t="shared" si="53"/>
        <v>30995</v>
      </c>
      <c r="J861">
        <f t="shared" si="54"/>
        <v>537670.26500000001</v>
      </c>
      <c r="K861">
        <f t="shared" si="55"/>
        <v>0</v>
      </c>
    </row>
    <row r="862" spans="1:11" s="11" customFormat="1">
      <c r="A862">
        <v>2025</v>
      </c>
      <c r="B862">
        <v>6076</v>
      </c>
      <c r="C862" t="s">
        <v>331</v>
      </c>
      <c r="D862" t="s">
        <v>322</v>
      </c>
      <c r="E862">
        <v>527684</v>
      </c>
      <c r="F862">
        <v>17.239999999999998</v>
      </c>
      <c r="G862" t="s">
        <v>332</v>
      </c>
      <c r="H862" t="str">
        <f t="shared" si="52"/>
        <v/>
      </c>
      <c r="I862" t="str">
        <f t="shared" si="53"/>
        <v/>
      </c>
      <c r="J862" t="str">
        <f t="shared" si="54"/>
        <v/>
      </c>
      <c r="K862">
        <f t="shared" si="55"/>
        <v>0</v>
      </c>
    </row>
    <row r="863" spans="1:11" s="11" customFormat="1">
      <c r="A863">
        <v>2025</v>
      </c>
      <c r="B863">
        <v>6077</v>
      </c>
      <c r="C863" t="s">
        <v>331</v>
      </c>
      <c r="D863" t="s">
        <v>322</v>
      </c>
      <c r="E863">
        <v>16963</v>
      </c>
      <c r="F863">
        <v>18.260000000000002</v>
      </c>
      <c r="G863">
        <v>122.4</v>
      </c>
      <c r="H863">
        <f t="shared" si="52"/>
        <v>379127.12112000003</v>
      </c>
      <c r="I863">
        <f t="shared" si="53"/>
        <v>16963</v>
      </c>
      <c r="J863">
        <f t="shared" si="54"/>
        <v>309744.38</v>
      </c>
      <c r="K863">
        <f t="shared" si="55"/>
        <v>0</v>
      </c>
    </row>
    <row r="864" spans="1:11" s="11" customFormat="1">
      <c r="A864">
        <v>2025</v>
      </c>
      <c r="B864">
        <v>6077</v>
      </c>
      <c r="C864" t="s">
        <v>331</v>
      </c>
      <c r="D864" t="s">
        <v>322</v>
      </c>
      <c r="E864">
        <v>32892</v>
      </c>
      <c r="F864">
        <v>17.739999999999998</v>
      </c>
      <c r="G864">
        <v>131.30000000000001</v>
      </c>
      <c r="H864">
        <f t="shared" si="52"/>
        <v>766140.85704000003</v>
      </c>
      <c r="I864">
        <f t="shared" si="53"/>
        <v>32892</v>
      </c>
      <c r="J864">
        <f t="shared" si="54"/>
        <v>583504.07999999996</v>
      </c>
      <c r="K864">
        <f t="shared" si="55"/>
        <v>0</v>
      </c>
    </row>
    <row r="865" spans="1:11" s="11" customFormat="1">
      <c r="A865">
        <v>2025</v>
      </c>
      <c r="B865">
        <v>6077</v>
      </c>
      <c r="C865" t="s">
        <v>331</v>
      </c>
      <c r="D865" t="s">
        <v>322</v>
      </c>
      <c r="E865">
        <v>84000</v>
      </c>
      <c r="F865">
        <v>16.981999999999999</v>
      </c>
      <c r="G865">
        <v>107.7</v>
      </c>
      <c r="H865">
        <f t="shared" si="52"/>
        <v>1536327.5760000001</v>
      </c>
      <c r="I865">
        <f t="shared" si="53"/>
        <v>84000</v>
      </c>
      <c r="J865">
        <f t="shared" si="54"/>
        <v>1426488</v>
      </c>
      <c r="K865">
        <f t="shared" si="55"/>
        <v>0</v>
      </c>
    </row>
    <row r="866" spans="1:11" s="11" customFormat="1">
      <c r="A866">
        <v>2025</v>
      </c>
      <c r="B866">
        <v>6077</v>
      </c>
      <c r="C866" t="s">
        <v>331</v>
      </c>
      <c r="D866" t="s">
        <v>322</v>
      </c>
      <c r="E866">
        <v>117792</v>
      </c>
      <c r="F866">
        <v>16.870999999999999</v>
      </c>
      <c r="G866">
        <v>120.7</v>
      </c>
      <c r="H866">
        <f t="shared" si="52"/>
        <v>2398633.4802239998</v>
      </c>
      <c r="I866">
        <f t="shared" si="53"/>
        <v>117792</v>
      </c>
      <c r="J866">
        <f t="shared" si="54"/>
        <v>1987268.8319999999</v>
      </c>
      <c r="K866">
        <f t="shared" si="55"/>
        <v>0</v>
      </c>
    </row>
    <row r="867" spans="1:11" s="11" customFormat="1">
      <c r="A867">
        <v>2025</v>
      </c>
      <c r="B867">
        <v>6077</v>
      </c>
      <c r="C867" t="s">
        <v>331</v>
      </c>
      <c r="D867" t="s">
        <v>322</v>
      </c>
      <c r="E867">
        <v>17087</v>
      </c>
      <c r="F867">
        <v>17.181999999999999</v>
      </c>
      <c r="G867">
        <v>105.8</v>
      </c>
      <c r="H867">
        <f t="shared" si="52"/>
        <v>310616.98637200001</v>
      </c>
      <c r="I867">
        <f t="shared" si="53"/>
        <v>17087</v>
      </c>
      <c r="J867">
        <f t="shared" si="54"/>
        <v>293588.83399999997</v>
      </c>
      <c r="K867">
        <f t="shared" si="55"/>
        <v>0</v>
      </c>
    </row>
    <row r="868" spans="1:11" s="11" customFormat="1">
      <c r="A868">
        <v>2025</v>
      </c>
      <c r="B868">
        <v>6077</v>
      </c>
      <c r="C868" t="s">
        <v>331</v>
      </c>
      <c r="D868" t="s">
        <v>322</v>
      </c>
      <c r="E868">
        <v>76933</v>
      </c>
      <c r="F868">
        <v>17.093</v>
      </c>
      <c r="G868">
        <v>108.5</v>
      </c>
      <c r="H868">
        <f t="shared" si="52"/>
        <v>1426792.1093649999</v>
      </c>
      <c r="I868">
        <f t="shared" si="53"/>
        <v>76933</v>
      </c>
      <c r="J868">
        <f t="shared" si="54"/>
        <v>1315015.7690000001</v>
      </c>
      <c r="K868">
        <f t="shared" si="55"/>
        <v>0</v>
      </c>
    </row>
    <row r="869" spans="1:11" s="11" customFormat="1">
      <c r="A869">
        <v>2025</v>
      </c>
      <c r="B869">
        <v>6085</v>
      </c>
      <c r="C869" t="s">
        <v>321</v>
      </c>
      <c r="D869" t="s">
        <v>322</v>
      </c>
      <c r="E869">
        <v>61713</v>
      </c>
      <c r="F869">
        <v>22.06</v>
      </c>
      <c r="G869">
        <v>478.7</v>
      </c>
      <c r="H869">
        <f t="shared" si="52"/>
        <v>6516968.0898599997</v>
      </c>
      <c r="I869">
        <f t="shared" si="53"/>
        <v>61713</v>
      </c>
      <c r="J869">
        <f t="shared" si="54"/>
        <v>1361388.78</v>
      </c>
      <c r="K869">
        <f t="shared" si="55"/>
        <v>0</v>
      </c>
    </row>
    <row r="870" spans="1:11" s="11" customFormat="1">
      <c r="A870">
        <v>2025</v>
      </c>
      <c r="B870">
        <v>6090</v>
      </c>
      <c r="C870" t="s">
        <v>331</v>
      </c>
      <c r="D870" t="s">
        <v>322</v>
      </c>
      <c r="E870">
        <v>879</v>
      </c>
      <c r="F870">
        <v>17.908999999999999</v>
      </c>
      <c r="G870">
        <v>242.8</v>
      </c>
      <c r="H870">
        <f t="shared" si="52"/>
        <v>38221.602707999991</v>
      </c>
      <c r="I870">
        <f t="shared" si="53"/>
        <v>879</v>
      </c>
      <c r="J870">
        <f t="shared" si="54"/>
        <v>15742.010999999999</v>
      </c>
      <c r="K870">
        <f t="shared" si="55"/>
        <v>0</v>
      </c>
    </row>
    <row r="871" spans="1:11" s="11" customFormat="1">
      <c r="A871">
        <v>2025</v>
      </c>
      <c r="B871">
        <v>6090</v>
      </c>
      <c r="C871" t="s">
        <v>331</v>
      </c>
      <c r="D871" t="s">
        <v>322</v>
      </c>
      <c r="E871">
        <v>13326</v>
      </c>
      <c r="F871">
        <v>17.565999999999999</v>
      </c>
      <c r="G871">
        <v>248.8</v>
      </c>
      <c r="H871">
        <f t="shared" si="52"/>
        <v>582402.27580799989</v>
      </c>
      <c r="I871">
        <f t="shared" si="53"/>
        <v>13326</v>
      </c>
      <c r="J871">
        <f t="shared" si="54"/>
        <v>234084.51599999997</v>
      </c>
      <c r="K871">
        <f t="shared" si="55"/>
        <v>0</v>
      </c>
    </row>
    <row r="872" spans="1:11" s="11" customFormat="1">
      <c r="A872">
        <v>2025</v>
      </c>
      <c r="B872">
        <v>6090</v>
      </c>
      <c r="C872" t="s">
        <v>331</v>
      </c>
      <c r="D872" t="s">
        <v>322</v>
      </c>
      <c r="E872">
        <v>25701</v>
      </c>
      <c r="F872">
        <v>17.704999999999998</v>
      </c>
      <c r="G872">
        <v>250.8</v>
      </c>
      <c r="H872">
        <f t="shared" si="52"/>
        <v>1141230.80214</v>
      </c>
      <c r="I872">
        <f t="shared" si="53"/>
        <v>25701</v>
      </c>
      <c r="J872">
        <f t="shared" si="54"/>
        <v>455036.20499999996</v>
      </c>
      <c r="K872">
        <f t="shared" si="55"/>
        <v>0</v>
      </c>
    </row>
    <row r="873" spans="1:11" s="11" customFormat="1">
      <c r="A873">
        <v>2025</v>
      </c>
      <c r="B873">
        <v>6090</v>
      </c>
      <c r="C873" t="s">
        <v>331</v>
      </c>
      <c r="D873" t="s">
        <v>322</v>
      </c>
      <c r="E873">
        <v>41788</v>
      </c>
      <c r="F873">
        <v>17.885999999999999</v>
      </c>
      <c r="G873">
        <v>241</v>
      </c>
      <c r="H873">
        <f t="shared" si="52"/>
        <v>1801282.60488</v>
      </c>
      <c r="I873">
        <f t="shared" si="53"/>
        <v>41788</v>
      </c>
      <c r="J873">
        <f t="shared" si="54"/>
        <v>747420.16799999995</v>
      </c>
      <c r="K873">
        <f t="shared" si="55"/>
        <v>0</v>
      </c>
    </row>
    <row r="874" spans="1:11" s="11" customFormat="1">
      <c r="A874">
        <v>2025</v>
      </c>
      <c r="B874">
        <v>6090</v>
      </c>
      <c r="C874" t="s">
        <v>331</v>
      </c>
      <c r="D874" t="s">
        <v>322</v>
      </c>
      <c r="E874">
        <v>83715</v>
      </c>
      <c r="F874">
        <v>17.869</v>
      </c>
      <c r="G874">
        <v>247.8</v>
      </c>
      <c r="H874">
        <f t="shared" si="52"/>
        <v>3706848.4641300007</v>
      </c>
      <c r="I874">
        <f t="shared" si="53"/>
        <v>83715</v>
      </c>
      <c r="J874">
        <f t="shared" si="54"/>
        <v>1495903.335</v>
      </c>
      <c r="K874">
        <f t="shared" si="55"/>
        <v>0</v>
      </c>
    </row>
    <row r="875" spans="1:11" s="11" customFormat="1">
      <c r="A875">
        <v>2025</v>
      </c>
      <c r="B875">
        <v>6090</v>
      </c>
      <c r="C875" t="s">
        <v>331</v>
      </c>
      <c r="D875" t="s">
        <v>322</v>
      </c>
      <c r="E875">
        <v>34171</v>
      </c>
      <c r="F875">
        <v>17.885999999999999</v>
      </c>
      <c r="G875">
        <v>252.5</v>
      </c>
      <c r="H875">
        <f t="shared" si="52"/>
        <v>1543235.8276499999</v>
      </c>
      <c r="I875">
        <f t="shared" si="53"/>
        <v>34171</v>
      </c>
      <c r="J875">
        <f t="shared" si="54"/>
        <v>611182.50599999994</v>
      </c>
      <c r="K875">
        <f t="shared" si="55"/>
        <v>0</v>
      </c>
    </row>
    <row r="876" spans="1:11" s="11" customFormat="1">
      <c r="A876">
        <v>2025</v>
      </c>
      <c r="B876">
        <v>6090</v>
      </c>
      <c r="C876" t="s">
        <v>331</v>
      </c>
      <c r="D876" t="s">
        <v>322</v>
      </c>
      <c r="E876">
        <v>28571</v>
      </c>
      <c r="F876">
        <v>17.87</v>
      </c>
      <c r="G876">
        <v>238.2</v>
      </c>
      <c r="H876">
        <f t="shared" si="52"/>
        <v>1216162.9001399998</v>
      </c>
      <c r="I876">
        <f t="shared" si="53"/>
        <v>28571</v>
      </c>
      <c r="J876">
        <f t="shared" si="54"/>
        <v>510563.77</v>
      </c>
      <c r="K876">
        <f t="shared" si="55"/>
        <v>0</v>
      </c>
    </row>
    <row r="877" spans="1:11" s="11" customFormat="1">
      <c r="A877">
        <v>2025</v>
      </c>
      <c r="B877">
        <v>6095</v>
      </c>
      <c r="C877" t="s">
        <v>331</v>
      </c>
      <c r="D877" t="s">
        <v>322</v>
      </c>
      <c r="E877">
        <v>53635</v>
      </c>
      <c r="F877">
        <v>17.515999999999998</v>
      </c>
      <c r="G877">
        <v>219.7</v>
      </c>
      <c r="H877">
        <f t="shared" si="52"/>
        <v>2064017.0400199997</v>
      </c>
      <c r="I877">
        <f t="shared" si="53"/>
        <v>53635</v>
      </c>
      <c r="J877">
        <f t="shared" si="54"/>
        <v>939470.65999999992</v>
      </c>
      <c r="K877">
        <f t="shared" si="55"/>
        <v>0</v>
      </c>
    </row>
    <row r="878" spans="1:11" s="11" customFormat="1">
      <c r="A878">
        <v>2025</v>
      </c>
      <c r="B878">
        <v>6095</v>
      </c>
      <c r="C878" t="s">
        <v>331</v>
      </c>
      <c r="D878" t="s">
        <v>322</v>
      </c>
      <c r="E878">
        <v>71794</v>
      </c>
      <c r="F878">
        <v>17.79</v>
      </c>
      <c r="G878">
        <v>217.2</v>
      </c>
      <c r="H878">
        <f t="shared" si="52"/>
        <v>2774111.5447199992</v>
      </c>
      <c r="I878">
        <f t="shared" si="53"/>
        <v>71794</v>
      </c>
      <c r="J878">
        <f t="shared" si="54"/>
        <v>1277215.26</v>
      </c>
      <c r="K878">
        <f t="shared" si="55"/>
        <v>0</v>
      </c>
    </row>
    <row r="879" spans="1:11" s="11" customFormat="1">
      <c r="A879">
        <v>2025</v>
      </c>
      <c r="B879">
        <v>6096</v>
      </c>
      <c r="C879" t="s">
        <v>331</v>
      </c>
      <c r="D879" t="s">
        <v>322</v>
      </c>
      <c r="E879">
        <v>49331</v>
      </c>
      <c r="F879">
        <v>17.75</v>
      </c>
      <c r="G879">
        <v>136.19999999999999</v>
      </c>
      <c r="H879">
        <f t="shared" si="52"/>
        <v>1192601.5904999999</v>
      </c>
      <c r="I879">
        <f t="shared" si="53"/>
        <v>49331</v>
      </c>
      <c r="J879">
        <f t="shared" si="54"/>
        <v>875625.25</v>
      </c>
      <c r="K879">
        <f t="shared" si="55"/>
        <v>0</v>
      </c>
    </row>
    <row r="880" spans="1:11" s="11" customFormat="1">
      <c r="A880">
        <v>2025</v>
      </c>
      <c r="B880">
        <v>6096</v>
      </c>
      <c r="C880" t="s">
        <v>331</v>
      </c>
      <c r="D880" t="s">
        <v>322</v>
      </c>
      <c r="E880">
        <v>16265</v>
      </c>
      <c r="F880">
        <v>16.96</v>
      </c>
      <c r="G880">
        <v>129.5</v>
      </c>
      <c r="H880">
        <f t="shared" si="52"/>
        <v>357231.44800000003</v>
      </c>
      <c r="I880">
        <f t="shared" si="53"/>
        <v>16265</v>
      </c>
      <c r="J880">
        <f t="shared" si="54"/>
        <v>275854.40000000002</v>
      </c>
      <c r="K880">
        <f t="shared" si="55"/>
        <v>0</v>
      </c>
    </row>
    <row r="881" spans="1:11" s="11" customFormat="1">
      <c r="A881">
        <v>2025</v>
      </c>
      <c r="B881">
        <v>6096</v>
      </c>
      <c r="C881" t="s">
        <v>331</v>
      </c>
      <c r="D881" t="s">
        <v>322</v>
      </c>
      <c r="E881">
        <v>81775</v>
      </c>
      <c r="F881">
        <v>16.84</v>
      </c>
      <c r="G881">
        <v>131.80000000000001</v>
      </c>
      <c r="H881">
        <f t="shared" si="52"/>
        <v>1815005.9379999998</v>
      </c>
      <c r="I881">
        <f t="shared" si="53"/>
        <v>81775</v>
      </c>
      <c r="J881">
        <f t="shared" si="54"/>
        <v>1377091</v>
      </c>
      <c r="K881">
        <f t="shared" si="55"/>
        <v>0</v>
      </c>
    </row>
    <row r="882" spans="1:11" s="11" customFormat="1">
      <c r="A882">
        <v>2025</v>
      </c>
      <c r="B882">
        <v>6096</v>
      </c>
      <c r="C882" t="s">
        <v>331</v>
      </c>
      <c r="D882" t="s">
        <v>322</v>
      </c>
      <c r="E882">
        <v>15683</v>
      </c>
      <c r="F882">
        <v>17.11</v>
      </c>
      <c r="G882">
        <v>128.30000000000001</v>
      </c>
      <c r="H882">
        <f t="shared" si="52"/>
        <v>344275.25478999998</v>
      </c>
      <c r="I882">
        <f t="shared" si="53"/>
        <v>15683</v>
      </c>
      <c r="J882">
        <f t="shared" si="54"/>
        <v>268336.13</v>
      </c>
      <c r="K882">
        <f t="shared" si="55"/>
        <v>0</v>
      </c>
    </row>
    <row r="883" spans="1:11" s="11" customFormat="1">
      <c r="A883">
        <v>2025</v>
      </c>
      <c r="B883">
        <v>6096</v>
      </c>
      <c r="C883" t="s">
        <v>331</v>
      </c>
      <c r="D883" t="s">
        <v>322</v>
      </c>
      <c r="E883">
        <v>79007</v>
      </c>
      <c r="F883">
        <v>17.899999999999999</v>
      </c>
      <c r="G883">
        <v>135.6</v>
      </c>
      <c r="H883">
        <f t="shared" si="52"/>
        <v>1917689.5067999999</v>
      </c>
      <c r="I883">
        <f t="shared" si="53"/>
        <v>79007</v>
      </c>
      <c r="J883">
        <f t="shared" si="54"/>
        <v>1414225.2999999998</v>
      </c>
      <c r="K883">
        <f t="shared" si="55"/>
        <v>0</v>
      </c>
    </row>
    <row r="884" spans="1:11" s="11" customFormat="1">
      <c r="A884">
        <v>2025</v>
      </c>
      <c r="B884">
        <v>6096</v>
      </c>
      <c r="C884" t="s">
        <v>331</v>
      </c>
      <c r="D884" t="s">
        <v>322</v>
      </c>
      <c r="E884">
        <v>16117</v>
      </c>
      <c r="F884">
        <v>17.16</v>
      </c>
      <c r="G884">
        <v>128.6</v>
      </c>
      <c r="H884">
        <f t="shared" si="52"/>
        <v>355666.08792000002</v>
      </c>
      <c r="I884">
        <f t="shared" si="53"/>
        <v>16117</v>
      </c>
      <c r="J884">
        <f t="shared" si="54"/>
        <v>276567.72000000003</v>
      </c>
      <c r="K884">
        <f t="shared" si="55"/>
        <v>0</v>
      </c>
    </row>
    <row r="885" spans="1:11" s="11" customFormat="1">
      <c r="A885">
        <v>2025</v>
      </c>
      <c r="B885">
        <v>6098</v>
      </c>
      <c r="C885" t="s">
        <v>331</v>
      </c>
      <c r="D885" t="s">
        <v>322</v>
      </c>
      <c r="E885">
        <v>70645</v>
      </c>
      <c r="F885">
        <v>17.187999999999999</v>
      </c>
      <c r="G885">
        <v>242.4</v>
      </c>
      <c r="H885">
        <f t="shared" si="52"/>
        <v>2943332.9342399999</v>
      </c>
      <c r="I885">
        <f t="shared" si="53"/>
        <v>70645</v>
      </c>
      <c r="J885">
        <f t="shared" si="54"/>
        <v>1214246.26</v>
      </c>
      <c r="K885">
        <f t="shared" si="55"/>
        <v>0</v>
      </c>
    </row>
    <row r="886" spans="1:11" s="11" customFormat="1">
      <c r="A886">
        <v>2025</v>
      </c>
      <c r="B886">
        <v>6101</v>
      </c>
      <c r="C886" t="s">
        <v>331</v>
      </c>
      <c r="D886" t="s">
        <v>322</v>
      </c>
      <c r="E886">
        <v>85709</v>
      </c>
      <c r="F886">
        <v>16.152000000000001</v>
      </c>
      <c r="G886">
        <v>139.80000000000001</v>
      </c>
      <c r="H886">
        <f t="shared" si="52"/>
        <v>1935351.7316640003</v>
      </c>
      <c r="I886">
        <f t="shared" si="53"/>
        <v>85709</v>
      </c>
      <c r="J886">
        <f t="shared" si="54"/>
        <v>1384371.7680000002</v>
      </c>
      <c r="K886">
        <f t="shared" si="55"/>
        <v>0</v>
      </c>
    </row>
    <row r="887" spans="1:11" s="11" customFormat="1">
      <c r="A887">
        <v>2025</v>
      </c>
      <c r="B887">
        <v>6113</v>
      </c>
      <c r="C887" t="s">
        <v>321</v>
      </c>
      <c r="D887" t="s">
        <v>322</v>
      </c>
      <c r="E887">
        <v>25735</v>
      </c>
      <c r="F887">
        <v>21.974</v>
      </c>
      <c r="G887">
        <v>234.3</v>
      </c>
      <c r="H887">
        <f t="shared" si="52"/>
        <v>1324968.5852699999</v>
      </c>
      <c r="I887">
        <f t="shared" si="53"/>
        <v>25735</v>
      </c>
      <c r="J887">
        <f t="shared" si="54"/>
        <v>565500.89</v>
      </c>
      <c r="K887">
        <f t="shared" si="55"/>
        <v>0</v>
      </c>
    </row>
    <row r="888" spans="1:11" s="11" customFormat="1">
      <c r="A888">
        <v>2025</v>
      </c>
      <c r="B888">
        <v>6113</v>
      </c>
      <c r="C888" t="s">
        <v>321</v>
      </c>
      <c r="D888" t="s">
        <v>322</v>
      </c>
      <c r="E888">
        <v>53995</v>
      </c>
      <c r="F888">
        <v>21.99</v>
      </c>
      <c r="G888">
        <v>303.2</v>
      </c>
      <c r="H888">
        <f t="shared" si="52"/>
        <v>3600045.3515999997</v>
      </c>
      <c r="I888">
        <f t="shared" si="53"/>
        <v>53995</v>
      </c>
      <c r="J888">
        <f t="shared" si="54"/>
        <v>1187350.0499999998</v>
      </c>
      <c r="K888">
        <f t="shared" si="55"/>
        <v>0</v>
      </c>
    </row>
    <row r="889" spans="1:11" s="11" customFormat="1">
      <c r="A889">
        <v>2025</v>
      </c>
      <c r="B889">
        <v>6113</v>
      </c>
      <c r="C889" t="s">
        <v>321</v>
      </c>
      <c r="D889" t="s">
        <v>322</v>
      </c>
      <c r="E889">
        <v>93115</v>
      </c>
      <c r="F889">
        <v>23.434000000000001</v>
      </c>
      <c r="G889">
        <v>264</v>
      </c>
      <c r="H889">
        <f t="shared" si="52"/>
        <v>5760630.2424000008</v>
      </c>
      <c r="I889">
        <f t="shared" si="53"/>
        <v>93115</v>
      </c>
      <c r="J889">
        <f t="shared" si="54"/>
        <v>2182056.91</v>
      </c>
      <c r="K889">
        <f t="shared" si="55"/>
        <v>0</v>
      </c>
    </row>
    <row r="890" spans="1:11" s="11" customFormat="1">
      <c r="A890">
        <v>2025</v>
      </c>
      <c r="B890">
        <v>6113</v>
      </c>
      <c r="C890" t="s">
        <v>321</v>
      </c>
      <c r="D890" t="s">
        <v>322</v>
      </c>
      <c r="E890">
        <v>36985</v>
      </c>
      <c r="F890">
        <v>21.576000000000001</v>
      </c>
      <c r="G890">
        <v>281</v>
      </c>
      <c r="H890">
        <f t="shared" si="52"/>
        <v>2242347.2916000001</v>
      </c>
      <c r="I890">
        <f t="shared" si="53"/>
        <v>36985</v>
      </c>
      <c r="J890">
        <f t="shared" si="54"/>
        <v>797988.36</v>
      </c>
      <c r="K890">
        <f t="shared" si="55"/>
        <v>0</v>
      </c>
    </row>
    <row r="891" spans="1:11" s="11" customFormat="1">
      <c r="A891">
        <v>2025</v>
      </c>
      <c r="B891">
        <v>6113</v>
      </c>
      <c r="C891" t="s">
        <v>321</v>
      </c>
      <c r="D891" t="s">
        <v>322</v>
      </c>
      <c r="E891">
        <v>41272</v>
      </c>
      <c r="F891">
        <v>21.716000000000001</v>
      </c>
      <c r="G891">
        <v>303.2</v>
      </c>
      <c r="H891">
        <f t="shared" si="52"/>
        <v>2717468.6640639999</v>
      </c>
      <c r="I891">
        <f t="shared" si="53"/>
        <v>41272</v>
      </c>
      <c r="J891">
        <f t="shared" si="54"/>
        <v>896262.75200000009</v>
      </c>
      <c r="K891">
        <f t="shared" si="55"/>
        <v>0</v>
      </c>
    </row>
    <row r="892" spans="1:11" s="11" customFormat="1">
      <c r="A892">
        <v>2025</v>
      </c>
      <c r="B892">
        <v>6138</v>
      </c>
      <c r="C892" t="s">
        <v>331</v>
      </c>
      <c r="D892" t="s">
        <v>322</v>
      </c>
      <c r="E892">
        <v>30529</v>
      </c>
      <c r="F892">
        <v>17.23</v>
      </c>
      <c r="G892">
        <v>155.9</v>
      </c>
      <c r="H892">
        <f t="shared" si="52"/>
        <v>820056.87053000007</v>
      </c>
      <c r="I892">
        <f t="shared" si="53"/>
        <v>30529</v>
      </c>
      <c r="J892">
        <f t="shared" si="54"/>
        <v>526014.67000000004</v>
      </c>
      <c r="K892">
        <f t="shared" si="55"/>
        <v>0</v>
      </c>
    </row>
    <row r="893" spans="1:11" s="11" customFormat="1">
      <c r="A893">
        <v>2025</v>
      </c>
      <c r="B893">
        <v>6138</v>
      </c>
      <c r="C893" t="s">
        <v>331</v>
      </c>
      <c r="D893" t="s">
        <v>322</v>
      </c>
      <c r="E893">
        <v>45704</v>
      </c>
      <c r="F893">
        <v>17.64</v>
      </c>
      <c r="G893">
        <v>114.8</v>
      </c>
      <c r="H893">
        <f t="shared" si="52"/>
        <v>925538.90687999991</v>
      </c>
      <c r="I893">
        <f t="shared" si="53"/>
        <v>45704</v>
      </c>
      <c r="J893">
        <f t="shared" si="54"/>
        <v>806218.56</v>
      </c>
      <c r="K893">
        <f t="shared" si="55"/>
        <v>0</v>
      </c>
    </row>
    <row r="894" spans="1:11" s="11" customFormat="1">
      <c r="A894">
        <v>2025</v>
      </c>
      <c r="B894">
        <v>6138</v>
      </c>
      <c r="C894" t="s">
        <v>331</v>
      </c>
      <c r="D894" t="s">
        <v>322</v>
      </c>
      <c r="E894">
        <v>15368</v>
      </c>
      <c r="F894">
        <v>17.579999999999998</v>
      </c>
      <c r="G894">
        <v>172.1</v>
      </c>
      <c r="H894">
        <f t="shared" si="52"/>
        <v>464961.60623999994</v>
      </c>
      <c r="I894">
        <f t="shared" si="53"/>
        <v>15368</v>
      </c>
      <c r="J894">
        <f t="shared" si="54"/>
        <v>270169.44</v>
      </c>
      <c r="K894">
        <f t="shared" si="55"/>
        <v>0</v>
      </c>
    </row>
    <row r="895" spans="1:11" s="11" customFormat="1">
      <c r="A895">
        <v>2025</v>
      </c>
      <c r="B895">
        <v>6138</v>
      </c>
      <c r="C895" t="s">
        <v>331</v>
      </c>
      <c r="D895" t="s">
        <v>322</v>
      </c>
      <c r="E895">
        <v>30820</v>
      </c>
      <c r="F895">
        <v>18.03</v>
      </c>
      <c r="G895">
        <v>182.8</v>
      </c>
      <c r="H895">
        <f t="shared" si="52"/>
        <v>1015791.4488</v>
      </c>
      <c r="I895">
        <f t="shared" si="53"/>
        <v>30820</v>
      </c>
      <c r="J895">
        <f t="shared" si="54"/>
        <v>555684.60000000009</v>
      </c>
      <c r="K895">
        <f t="shared" si="55"/>
        <v>0</v>
      </c>
    </row>
    <row r="896" spans="1:11" s="11" customFormat="1">
      <c r="A896">
        <v>2025</v>
      </c>
      <c r="B896">
        <v>6139</v>
      </c>
      <c r="C896" t="s">
        <v>331</v>
      </c>
      <c r="D896" t="s">
        <v>322</v>
      </c>
      <c r="E896">
        <v>15253</v>
      </c>
      <c r="F896">
        <v>17.84</v>
      </c>
      <c r="G896">
        <v>79.400000000000006</v>
      </c>
      <c r="H896">
        <f t="shared" si="52"/>
        <v>216058.13488</v>
      </c>
      <c r="I896">
        <f t="shared" si="53"/>
        <v>15253</v>
      </c>
      <c r="J896">
        <f t="shared" si="54"/>
        <v>272113.52</v>
      </c>
      <c r="K896">
        <f t="shared" si="55"/>
        <v>0</v>
      </c>
    </row>
    <row r="897" spans="1:11" s="11" customFormat="1">
      <c r="A897">
        <v>2025</v>
      </c>
      <c r="B897">
        <v>6139</v>
      </c>
      <c r="C897" t="s">
        <v>331</v>
      </c>
      <c r="D897" t="s">
        <v>322</v>
      </c>
      <c r="E897">
        <v>61464</v>
      </c>
      <c r="F897">
        <v>17.57</v>
      </c>
      <c r="G897">
        <v>223.5</v>
      </c>
      <c r="H897">
        <f t="shared" si="52"/>
        <v>2413626.7427999997</v>
      </c>
      <c r="I897">
        <f t="shared" si="53"/>
        <v>61464</v>
      </c>
      <c r="J897">
        <f t="shared" si="54"/>
        <v>1079922.48</v>
      </c>
      <c r="K897">
        <f t="shared" si="55"/>
        <v>0</v>
      </c>
    </row>
    <row r="898" spans="1:11" s="11" customFormat="1">
      <c r="A898">
        <v>2025</v>
      </c>
      <c r="B898">
        <v>6139</v>
      </c>
      <c r="C898" t="s">
        <v>331</v>
      </c>
      <c r="D898" t="s">
        <v>322</v>
      </c>
      <c r="E898">
        <v>90965</v>
      </c>
      <c r="F898">
        <v>17.22</v>
      </c>
      <c r="G898">
        <v>180.5</v>
      </c>
      <c r="H898">
        <f t="shared" si="52"/>
        <v>2827383.2264999999</v>
      </c>
      <c r="I898">
        <f t="shared" si="53"/>
        <v>90965</v>
      </c>
      <c r="J898">
        <f t="shared" si="54"/>
        <v>1566417.2999999998</v>
      </c>
      <c r="K898">
        <f t="shared" si="55"/>
        <v>0</v>
      </c>
    </row>
    <row r="899" spans="1:11" s="11" customFormat="1">
      <c r="A899">
        <v>2025</v>
      </c>
      <c r="B899">
        <v>6139</v>
      </c>
      <c r="C899" t="s">
        <v>331</v>
      </c>
      <c r="D899" t="s">
        <v>322</v>
      </c>
      <c r="E899">
        <v>60769</v>
      </c>
      <c r="F899">
        <v>17.61</v>
      </c>
      <c r="G899">
        <v>182.4</v>
      </c>
      <c r="H899">
        <f t="shared" si="52"/>
        <v>1951939.1721600001</v>
      </c>
      <c r="I899">
        <f t="shared" si="53"/>
        <v>60769</v>
      </c>
      <c r="J899">
        <f t="shared" si="54"/>
        <v>1070142.0899999999</v>
      </c>
      <c r="K899">
        <f t="shared" si="55"/>
        <v>0</v>
      </c>
    </row>
    <row r="900" spans="1:11" s="11" customFormat="1">
      <c r="A900">
        <v>2025</v>
      </c>
      <c r="B900">
        <v>6146</v>
      </c>
      <c r="C900" t="s">
        <v>331</v>
      </c>
      <c r="D900" t="s">
        <v>322</v>
      </c>
      <c r="E900">
        <v>469299</v>
      </c>
      <c r="F900">
        <v>16.63</v>
      </c>
      <c r="G900" t="s">
        <v>332</v>
      </c>
      <c r="H900" t="str">
        <f t="shared" si="52"/>
        <v/>
      </c>
      <c r="I900" t="str">
        <f t="shared" si="53"/>
        <v/>
      </c>
      <c r="J900" t="str">
        <f t="shared" si="54"/>
        <v/>
      </c>
      <c r="K900">
        <f t="shared" si="55"/>
        <v>0</v>
      </c>
    </row>
    <row r="901" spans="1:11" s="11" customFormat="1">
      <c r="A901">
        <v>2025</v>
      </c>
      <c r="B901">
        <v>6165</v>
      </c>
      <c r="C901" t="s">
        <v>321</v>
      </c>
      <c r="D901" t="s">
        <v>322</v>
      </c>
      <c r="E901">
        <v>2070</v>
      </c>
      <c r="F901">
        <v>23.094999999999999</v>
      </c>
      <c r="G901">
        <v>323.10000000000002</v>
      </c>
      <c r="H901">
        <f t="shared" ref="H901:H964" si="56">IF(I901="","",G901/100*F901*E901)</f>
        <v>154463.28615</v>
      </c>
      <c r="I901">
        <f t="shared" ref="I901:I964" si="57">IF(OR(G901=".",F901=".",E901="."),"",E901)</f>
        <v>2070</v>
      </c>
      <c r="J901">
        <f t="shared" ref="J901:J964" si="58">IF(I901="","",F901*I901)</f>
        <v>47806.649999999994</v>
      </c>
      <c r="K901">
        <f t="shared" ref="K901:K964" si="59">IF(C901="LIG",1,0)</f>
        <v>0</v>
      </c>
    </row>
    <row r="902" spans="1:11" s="11" customFormat="1">
      <c r="A902">
        <v>2025</v>
      </c>
      <c r="B902">
        <v>6165</v>
      </c>
      <c r="C902" t="s">
        <v>321</v>
      </c>
      <c r="D902" t="s">
        <v>322</v>
      </c>
      <c r="E902">
        <v>66208</v>
      </c>
      <c r="F902">
        <v>23.721</v>
      </c>
      <c r="G902">
        <v>360.2</v>
      </c>
      <c r="H902">
        <f t="shared" si="56"/>
        <v>5657012.9247359997</v>
      </c>
      <c r="I902">
        <f t="shared" si="57"/>
        <v>66208</v>
      </c>
      <c r="J902">
        <f t="shared" si="58"/>
        <v>1570519.9680000001</v>
      </c>
      <c r="K902">
        <f t="shared" si="59"/>
        <v>0</v>
      </c>
    </row>
    <row r="903" spans="1:11" s="11" customFormat="1">
      <c r="A903">
        <v>2025</v>
      </c>
      <c r="B903">
        <v>6165</v>
      </c>
      <c r="C903" t="s">
        <v>321</v>
      </c>
      <c r="D903" t="s">
        <v>322</v>
      </c>
      <c r="E903">
        <v>207733</v>
      </c>
      <c r="F903">
        <v>22.547999999999998</v>
      </c>
      <c r="G903">
        <v>354.9</v>
      </c>
      <c r="H903">
        <f t="shared" si="56"/>
        <v>16623387.114515997</v>
      </c>
      <c r="I903">
        <f t="shared" si="57"/>
        <v>207733</v>
      </c>
      <c r="J903">
        <f t="shared" si="58"/>
        <v>4683963.6839999994</v>
      </c>
      <c r="K903">
        <f t="shared" si="59"/>
        <v>0</v>
      </c>
    </row>
    <row r="904" spans="1:11" s="11" customFormat="1">
      <c r="A904">
        <v>2025</v>
      </c>
      <c r="B904">
        <v>6166</v>
      </c>
      <c r="C904" t="s">
        <v>321</v>
      </c>
      <c r="D904" t="s">
        <v>322</v>
      </c>
      <c r="E904">
        <v>12421</v>
      </c>
      <c r="F904">
        <v>24.63</v>
      </c>
      <c r="G904">
        <v>401.6</v>
      </c>
      <c r="H904">
        <f t="shared" si="56"/>
        <v>1228611.7876800001</v>
      </c>
      <c r="I904">
        <f t="shared" si="57"/>
        <v>12421</v>
      </c>
      <c r="J904">
        <f t="shared" si="58"/>
        <v>305929.23</v>
      </c>
      <c r="K904">
        <f t="shared" si="59"/>
        <v>0</v>
      </c>
    </row>
    <row r="905" spans="1:11" s="11" customFormat="1">
      <c r="A905">
        <v>2025</v>
      </c>
      <c r="B905">
        <v>6177</v>
      </c>
      <c r="C905" t="s">
        <v>331</v>
      </c>
      <c r="D905" t="s">
        <v>322</v>
      </c>
      <c r="E905">
        <v>105056</v>
      </c>
      <c r="F905">
        <v>18.061</v>
      </c>
      <c r="G905">
        <v>305.8</v>
      </c>
      <c r="H905">
        <f t="shared" si="56"/>
        <v>5802299.4001280004</v>
      </c>
      <c r="I905">
        <f t="shared" si="57"/>
        <v>105056</v>
      </c>
      <c r="J905">
        <f t="shared" si="58"/>
        <v>1897416.416</v>
      </c>
      <c r="K905">
        <f t="shared" si="59"/>
        <v>0</v>
      </c>
    </row>
    <row r="906" spans="1:11" s="11" customFormat="1">
      <c r="A906">
        <v>2025</v>
      </c>
      <c r="B906">
        <v>6177</v>
      </c>
      <c r="C906" t="s">
        <v>331</v>
      </c>
      <c r="D906" t="s">
        <v>322</v>
      </c>
      <c r="E906">
        <v>44504</v>
      </c>
      <c r="F906">
        <v>18.821999999999999</v>
      </c>
      <c r="G906">
        <v>324.2</v>
      </c>
      <c r="H906">
        <f t="shared" si="56"/>
        <v>2715675.2016959996</v>
      </c>
      <c r="I906">
        <f t="shared" si="57"/>
        <v>44504</v>
      </c>
      <c r="J906">
        <f t="shared" si="58"/>
        <v>837654.28799999994</v>
      </c>
      <c r="K906">
        <f t="shared" si="59"/>
        <v>0</v>
      </c>
    </row>
    <row r="907" spans="1:11" s="11" customFormat="1">
      <c r="A907">
        <v>2025</v>
      </c>
      <c r="B907">
        <v>6178</v>
      </c>
      <c r="C907" t="s">
        <v>331</v>
      </c>
      <c r="D907" t="s">
        <v>322</v>
      </c>
      <c r="E907">
        <v>64979</v>
      </c>
      <c r="F907">
        <v>17.010000000000002</v>
      </c>
      <c r="G907" t="s">
        <v>332</v>
      </c>
      <c r="H907" t="str">
        <f t="shared" si="56"/>
        <v/>
      </c>
      <c r="I907" t="str">
        <f t="shared" si="57"/>
        <v/>
      </c>
      <c r="J907" t="str">
        <f t="shared" si="58"/>
        <v/>
      </c>
      <c r="K907">
        <f t="shared" si="59"/>
        <v>0</v>
      </c>
    </row>
    <row r="908" spans="1:11" s="11" customFormat="1">
      <c r="A908">
        <v>2025</v>
      </c>
      <c r="B908">
        <v>6178</v>
      </c>
      <c r="C908" t="s">
        <v>331</v>
      </c>
      <c r="D908" t="s">
        <v>322</v>
      </c>
      <c r="E908">
        <v>82065</v>
      </c>
      <c r="F908">
        <v>18.04</v>
      </c>
      <c r="G908" t="s">
        <v>332</v>
      </c>
      <c r="H908" t="str">
        <f t="shared" si="56"/>
        <v/>
      </c>
      <c r="I908" t="str">
        <f t="shared" si="57"/>
        <v/>
      </c>
      <c r="J908" t="str">
        <f t="shared" si="58"/>
        <v/>
      </c>
      <c r="K908">
        <f t="shared" si="59"/>
        <v>0</v>
      </c>
    </row>
    <row r="909" spans="1:11" s="11" customFormat="1">
      <c r="A909">
        <v>2025</v>
      </c>
      <c r="B909">
        <v>6179</v>
      </c>
      <c r="C909" t="s">
        <v>331</v>
      </c>
      <c r="D909" t="s">
        <v>322</v>
      </c>
      <c r="E909">
        <v>185191</v>
      </c>
      <c r="F909">
        <v>16.54</v>
      </c>
      <c r="G909">
        <v>172.8</v>
      </c>
      <c r="H909">
        <f t="shared" si="56"/>
        <v>5292966.1939200005</v>
      </c>
      <c r="I909">
        <f t="shared" si="57"/>
        <v>185191</v>
      </c>
      <c r="J909">
        <f t="shared" si="58"/>
        <v>3063059.1399999997</v>
      </c>
      <c r="K909">
        <f t="shared" si="59"/>
        <v>0</v>
      </c>
    </row>
    <row r="910" spans="1:11" s="11" customFormat="1">
      <c r="A910">
        <v>2025</v>
      </c>
      <c r="B910">
        <v>6179</v>
      </c>
      <c r="C910" t="s">
        <v>331</v>
      </c>
      <c r="D910" t="s">
        <v>322</v>
      </c>
      <c r="E910">
        <v>77299</v>
      </c>
      <c r="F910">
        <v>16.489000000000001</v>
      </c>
      <c r="G910">
        <v>165.3</v>
      </c>
      <c r="H910">
        <f t="shared" si="56"/>
        <v>2106886.0477830004</v>
      </c>
      <c r="I910">
        <f t="shared" si="57"/>
        <v>77299</v>
      </c>
      <c r="J910">
        <f t="shared" si="58"/>
        <v>1274583.2110000001</v>
      </c>
      <c r="K910">
        <f t="shared" si="59"/>
        <v>0</v>
      </c>
    </row>
    <row r="911" spans="1:11" s="11" customFormat="1">
      <c r="A911">
        <v>2025</v>
      </c>
      <c r="B911">
        <v>6179</v>
      </c>
      <c r="C911" t="s">
        <v>331</v>
      </c>
      <c r="D911" t="s">
        <v>322</v>
      </c>
      <c r="E911">
        <v>30518</v>
      </c>
      <c r="F911">
        <v>16.988</v>
      </c>
      <c r="G911">
        <v>156.19999999999999</v>
      </c>
      <c r="H911">
        <f t="shared" si="56"/>
        <v>809802.9426079999</v>
      </c>
      <c r="I911">
        <f t="shared" si="57"/>
        <v>30518</v>
      </c>
      <c r="J911">
        <f t="shared" si="58"/>
        <v>518439.78399999999</v>
      </c>
      <c r="K911">
        <f t="shared" si="59"/>
        <v>0</v>
      </c>
    </row>
    <row r="912" spans="1:11" s="11" customFormat="1">
      <c r="A912">
        <v>2025</v>
      </c>
      <c r="B912">
        <v>6179</v>
      </c>
      <c r="C912" t="s">
        <v>331</v>
      </c>
      <c r="D912" t="s">
        <v>322</v>
      </c>
      <c r="E912">
        <v>15441</v>
      </c>
      <c r="F912">
        <v>16.716000000000001</v>
      </c>
      <c r="G912">
        <v>168.1</v>
      </c>
      <c r="H912">
        <f t="shared" si="56"/>
        <v>433885.86183600005</v>
      </c>
      <c r="I912">
        <f t="shared" si="57"/>
        <v>15441</v>
      </c>
      <c r="J912">
        <f t="shared" si="58"/>
        <v>258111.75600000002</v>
      </c>
      <c r="K912">
        <f t="shared" si="59"/>
        <v>0</v>
      </c>
    </row>
    <row r="913" spans="1:11" s="11" customFormat="1">
      <c r="A913">
        <v>2025</v>
      </c>
      <c r="B913">
        <v>6179</v>
      </c>
      <c r="C913" t="s">
        <v>331</v>
      </c>
      <c r="D913" t="s">
        <v>322</v>
      </c>
      <c r="E913">
        <v>15359</v>
      </c>
      <c r="F913">
        <v>16.404</v>
      </c>
      <c r="G913">
        <v>168.3</v>
      </c>
      <c r="H913">
        <f t="shared" si="56"/>
        <v>424030.22758800001</v>
      </c>
      <c r="I913">
        <f t="shared" si="57"/>
        <v>15359</v>
      </c>
      <c r="J913">
        <f t="shared" si="58"/>
        <v>251949.03599999999</v>
      </c>
      <c r="K913">
        <f t="shared" si="59"/>
        <v>0</v>
      </c>
    </row>
    <row r="914" spans="1:11" s="11" customFormat="1">
      <c r="A914">
        <v>2025</v>
      </c>
      <c r="B914">
        <v>6179</v>
      </c>
      <c r="C914" t="s">
        <v>331</v>
      </c>
      <c r="D914" t="s">
        <v>322</v>
      </c>
      <c r="E914">
        <v>61773</v>
      </c>
      <c r="F914">
        <v>16.513000000000002</v>
      </c>
      <c r="G914">
        <v>172.7</v>
      </c>
      <c r="H914">
        <f t="shared" si="56"/>
        <v>1761639.3871230001</v>
      </c>
      <c r="I914">
        <f t="shared" si="57"/>
        <v>61773</v>
      </c>
      <c r="J914">
        <f t="shared" si="58"/>
        <v>1020057.5490000001</v>
      </c>
      <c r="K914">
        <f t="shared" si="59"/>
        <v>0</v>
      </c>
    </row>
    <row r="915" spans="1:11" s="11" customFormat="1">
      <c r="A915">
        <v>2025</v>
      </c>
      <c r="B915">
        <v>6180</v>
      </c>
      <c r="C915" t="s">
        <v>330</v>
      </c>
      <c r="D915" t="s">
        <v>322</v>
      </c>
      <c r="E915">
        <v>673114</v>
      </c>
      <c r="F915">
        <v>13.6</v>
      </c>
      <c r="G915" t="s">
        <v>332</v>
      </c>
      <c r="H915" t="str">
        <f t="shared" si="56"/>
        <v/>
      </c>
      <c r="I915" t="str">
        <f t="shared" si="57"/>
        <v/>
      </c>
      <c r="J915" t="str">
        <f t="shared" si="58"/>
        <v/>
      </c>
      <c r="K915">
        <f t="shared" si="59"/>
        <v>1</v>
      </c>
    </row>
    <row r="916" spans="1:11" s="11" customFormat="1">
      <c r="A916">
        <v>2025</v>
      </c>
      <c r="B916">
        <v>6183</v>
      </c>
      <c r="C916" t="s">
        <v>330</v>
      </c>
      <c r="D916" t="s">
        <v>322</v>
      </c>
      <c r="E916">
        <v>92943</v>
      </c>
      <c r="F916">
        <v>10.32</v>
      </c>
      <c r="G916">
        <v>249</v>
      </c>
      <c r="H916">
        <f t="shared" si="56"/>
        <v>2388337.6824000003</v>
      </c>
      <c r="I916">
        <f t="shared" si="57"/>
        <v>92943</v>
      </c>
      <c r="J916">
        <f t="shared" si="58"/>
        <v>959171.76</v>
      </c>
      <c r="K916">
        <f t="shared" si="59"/>
        <v>1</v>
      </c>
    </row>
    <row r="917" spans="1:11" s="11" customFormat="1">
      <c r="A917">
        <v>2025</v>
      </c>
      <c r="B917">
        <v>6190</v>
      </c>
      <c r="C917" t="s">
        <v>321</v>
      </c>
      <c r="D917" t="s">
        <v>322</v>
      </c>
      <c r="E917">
        <v>18235</v>
      </c>
      <c r="F917">
        <v>21.577999999999999</v>
      </c>
      <c r="G917">
        <v>621.9</v>
      </c>
      <c r="H917">
        <f t="shared" si="56"/>
        <v>2447019.96777</v>
      </c>
      <c r="I917">
        <f t="shared" si="57"/>
        <v>18235</v>
      </c>
      <c r="J917">
        <f t="shared" si="58"/>
        <v>393474.83</v>
      </c>
      <c r="K917">
        <f t="shared" si="59"/>
        <v>0</v>
      </c>
    </row>
    <row r="918" spans="1:11" s="11" customFormat="1">
      <c r="A918">
        <v>2025</v>
      </c>
      <c r="B918">
        <v>6190</v>
      </c>
      <c r="C918" t="s">
        <v>331</v>
      </c>
      <c r="D918" t="s">
        <v>322</v>
      </c>
      <c r="E918">
        <v>32822</v>
      </c>
      <c r="F918">
        <v>17.803999999999998</v>
      </c>
      <c r="G918">
        <v>259.8</v>
      </c>
      <c r="H918">
        <f t="shared" si="56"/>
        <v>1518174.783024</v>
      </c>
      <c r="I918">
        <f t="shared" si="57"/>
        <v>32822</v>
      </c>
      <c r="J918">
        <f t="shared" si="58"/>
        <v>584362.88799999992</v>
      </c>
      <c r="K918">
        <f t="shared" si="59"/>
        <v>0</v>
      </c>
    </row>
    <row r="919" spans="1:11" s="11" customFormat="1">
      <c r="A919">
        <v>2025</v>
      </c>
      <c r="B919">
        <v>6194</v>
      </c>
      <c r="C919" t="s">
        <v>331</v>
      </c>
      <c r="D919" t="s">
        <v>322</v>
      </c>
      <c r="E919">
        <v>148494</v>
      </c>
      <c r="F919">
        <v>17.792000000000002</v>
      </c>
      <c r="G919">
        <v>223.3</v>
      </c>
      <c r="H919">
        <f t="shared" si="56"/>
        <v>5899597.7187840007</v>
      </c>
      <c r="I919">
        <f t="shared" si="57"/>
        <v>148494</v>
      </c>
      <c r="J919">
        <f t="shared" si="58"/>
        <v>2642005.2480000001</v>
      </c>
      <c r="K919">
        <f t="shared" si="59"/>
        <v>0</v>
      </c>
    </row>
    <row r="920" spans="1:11" s="11" customFormat="1">
      <c r="A920">
        <v>2025</v>
      </c>
      <c r="B920">
        <v>6195</v>
      </c>
      <c r="C920" t="s">
        <v>331</v>
      </c>
      <c r="D920" t="s">
        <v>322</v>
      </c>
      <c r="E920">
        <v>126137</v>
      </c>
      <c r="F920">
        <v>17.91</v>
      </c>
      <c r="G920">
        <v>248.5</v>
      </c>
      <c r="H920">
        <f t="shared" si="56"/>
        <v>5613897.4699499998</v>
      </c>
      <c r="I920">
        <f t="shared" si="57"/>
        <v>126137</v>
      </c>
      <c r="J920">
        <f t="shared" si="58"/>
        <v>2259113.67</v>
      </c>
      <c r="K920">
        <f t="shared" si="59"/>
        <v>0</v>
      </c>
    </row>
    <row r="921" spans="1:11" s="11" customFormat="1">
      <c r="A921">
        <v>2025</v>
      </c>
      <c r="B921">
        <v>6204</v>
      </c>
      <c r="C921" t="s">
        <v>331</v>
      </c>
      <c r="D921" t="s">
        <v>322</v>
      </c>
      <c r="E921">
        <v>60157</v>
      </c>
      <c r="F921">
        <v>17.728000000000002</v>
      </c>
      <c r="G921">
        <v>118</v>
      </c>
      <c r="H921">
        <f t="shared" si="56"/>
        <v>1258426.68928</v>
      </c>
      <c r="I921">
        <f t="shared" si="57"/>
        <v>60157</v>
      </c>
      <c r="J921">
        <f t="shared" si="58"/>
        <v>1066463.2960000001</v>
      </c>
      <c r="K921">
        <f t="shared" si="59"/>
        <v>0</v>
      </c>
    </row>
    <row r="922" spans="1:11" s="11" customFormat="1">
      <c r="A922">
        <v>2025</v>
      </c>
      <c r="B922">
        <v>6204</v>
      </c>
      <c r="C922" t="s">
        <v>331</v>
      </c>
      <c r="D922" t="s">
        <v>322</v>
      </c>
      <c r="E922">
        <v>90708</v>
      </c>
      <c r="F922">
        <v>17.902000000000001</v>
      </c>
      <c r="G922">
        <v>135.5</v>
      </c>
      <c r="H922">
        <f t="shared" si="56"/>
        <v>2200323.0046800002</v>
      </c>
      <c r="I922">
        <f t="shared" si="57"/>
        <v>90708</v>
      </c>
      <c r="J922">
        <f t="shared" si="58"/>
        <v>1623854.6160000002</v>
      </c>
      <c r="K922">
        <f t="shared" si="59"/>
        <v>0</v>
      </c>
    </row>
    <row r="923" spans="1:11" s="11" customFormat="1">
      <c r="A923">
        <v>2025</v>
      </c>
      <c r="B923">
        <v>6204</v>
      </c>
      <c r="C923" t="s">
        <v>331</v>
      </c>
      <c r="D923" t="s">
        <v>322</v>
      </c>
      <c r="E923">
        <v>105818</v>
      </c>
      <c r="F923">
        <v>17.93</v>
      </c>
      <c r="G923">
        <v>126.9</v>
      </c>
      <c r="H923">
        <f t="shared" si="56"/>
        <v>2407694.94306</v>
      </c>
      <c r="I923">
        <f t="shared" si="57"/>
        <v>105818</v>
      </c>
      <c r="J923">
        <f t="shared" si="58"/>
        <v>1897316.74</v>
      </c>
      <c r="K923">
        <f t="shared" si="59"/>
        <v>0</v>
      </c>
    </row>
    <row r="924" spans="1:11" s="11" customFormat="1">
      <c r="A924">
        <v>2025</v>
      </c>
      <c r="B924">
        <v>6204</v>
      </c>
      <c r="C924" t="s">
        <v>331</v>
      </c>
      <c r="D924" t="s">
        <v>322</v>
      </c>
      <c r="E924">
        <v>181071</v>
      </c>
      <c r="F924">
        <v>16.190000000000001</v>
      </c>
      <c r="G924">
        <v>166.8</v>
      </c>
      <c r="H924">
        <f t="shared" si="56"/>
        <v>4889807.8693200015</v>
      </c>
      <c r="I924">
        <f t="shared" si="57"/>
        <v>181071</v>
      </c>
      <c r="J924">
        <f t="shared" si="58"/>
        <v>2931539.49</v>
      </c>
      <c r="K924">
        <f t="shared" si="59"/>
        <v>0</v>
      </c>
    </row>
    <row r="925" spans="1:11" s="11" customFormat="1">
      <c r="A925">
        <v>2025</v>
      </c>
      <c r="B925">
        <v>6213</v>
      </c>
      <c r="C925" t="s">
        <v>321</v>
      </c>
      <c r="D925" t="s">
        <v>322</v>
      </c>
      <c r="E925">
        <v>40673</v>
      </c>
      <c r="F925">
        <v>22.26</v>
      </c>
      <c r="G925">
        <v>231.1</v>
      </c>
      <c r="H925">
        <f t="shared" si="56"/>
        <v>2092335.44478</v>
      </c>
      <c r="I925">
        <f t="shared" si="57"/>
        <v>40673</v>
      </c>
      <c r="J925">
        <f t="shared" si="58"/>
        <v>905380.9800000001</v>
      </c>
      <c r="K925">
        <f t="shared" si="59"/>
        <v>0</v>
      </c>
    </row>
    <row r="926" spans="1:11" s="11" customFormat="1">
      <c r="A926">
        <v>2025</v>
      </c>
      <c r="B926">
        <v>6213</v>
      </c>
      <c r="C926" t="s">
        <v>321</v>
      </c>
      <c r="D926" t="s">
        <v>322</v>
      </c>
      <c r="E926">
        <v>174625</v>
      </c>
      <c r="F926">
        <v>22.58</v>
      </c>
      <c r="G926">
        <v>241.3</v>
      </c>
      <c r="H926">
        <f t="shared" si="56"/>
        <v>9514537.4224999994</v>
      </c>
      <c r="I926">
        <f t="shared" si="57"/>
        <v>174625</v>
      </c>
      <c r="J926">
        <f t="shared" si="58"/>
        <v>3943032.4999999995</v>
      </c>
      <c r="K926">
        <f t="shared" si="59"/>
        <v>0</v>
      </c>
    </row>
    <row r="927" spans="1:11" s="11" customFormat="1">
      <c r="A927">
        <v>2025</v>
      </c>
      <c r="B927">
        <v>6249</v>
      </c>
      <c r="C927" t="s">
        <v>321</v>
      </c>
      <c r="D927" t="s">
        <v>322</v>
      </c>
      <c r="E927">
        <v>37055</v>
      </c>
      <c r="F927">
        <v>23.76</v>
      </c>
      <c r="G927">
        <v>340.6</v>
      </c>
      <c r="H927">
        <f t="shared" si="56"/>
        <v>2998733.6808000002</v>
      </c>
      <c r="I927">
        <f t="shared" si="57"/>
        <v>37055</v>
      </c>
      <c r="J927">
        <f t="shared" si="58"/>
        <v>880426.8</v>
      </c>
      <c r="K927">
        <f t="shared" si="59"/>
        <v>0</v>
      </c>
    </row>
    <row r="928" spans="1:11" s="11" customFormat="1">
      <c r="A928">
        <v>2025</v>
      </c>
      <c r="B928">
        <v>6249</v>
      </c>
      <c r="C928" t="s">
        <v>321</v>
      </c>
      <c r="D928" t="s">
        <v>322</v>
      </c>
      <c r="E928">
        <v>473</v>
      </c>
      <c r="F928">
        <v>23.8</v>
      </c>
      <c r="G928">
        <v>270.89999999999998</v>
      </c>
      <c r="H928">
        <f t="shared" si="56"/>
        <v>30496.296599999998</v>
      </c>
      <c r="I928">
        <f t="shared" si="57"/>
        <v>473</v>
      </c>
      <c r="J928">
        <f t="shared" si="58"/>
        <v>11257.4</v>
      </c>
      <c r="K928">
        <f t="shared" si="59"/>
        <v>0</v>
      </c>
    </row>
    <row r="929" spans="1:11" s="11" customFormat="1">
      <c r="A929">
        <v>2025</v>
      </c>
      <c r="B929">
        <v>6249</v>
      </c>
      <c r="C929" t="s">
        <v>321</v>
      </c>
      <c r="D929" t="s">
        <v>322</v>
      </c>
      <c r="E929">
        <v>50142</v>
      </c>
      <c r="F929">
        <v>23.95</v>
      </c>
      <c r="G929">
        <v>229.9</v>
      </c>
      <c r="H929">
        <f t="shared" si="56"/>
        <v>2760871.1690999996</v>
      </c>
      <c r="I929">
        <f t="shared" si="57"/>
        <v>50142</v>
      </c>
      <c r="J929">
        <f t="shared" si="58"/>
        <v>1200900.8999999999</v>
      </c>
      <c r="K929">
        <f t="shared" si="59"/>
        <v>0</v>
      </c>
    </row>
    <row r="930" spans="1:11" s="11" customFormat="1">
      <c r="A930">
        <v>2025</v>
      </c>
      <c r="B930">
        <v>6249</v>
      </c>
      <c r="C930" t="s">
        <v>321</v>
      </c>
      <c r="D930" t="s">
        <v>322</v>
      </c>
      <c r="E930">
        <v>66288</v>
      </c>
      <c r="F930">
        <v>23.51</v>
      </c>
      <c r="G930">
        <v>328.7</v>
      </c>
      <c r="H930">
        <f t="shared" si="56"/>
        <v>5122562.3025600007</v>
      </c>
      <c r="I930">
        <f t="shared" si="57"/>
        <v>66288</v>
      </c>
      <c r="J930">
        <f t="shared" si="58"/>
        <v>1558430.8800000001</v>
      </c>
      <c r="K930">
        <f t="shared" si="59"/>
        <v>0</v>
      </c>
    </row>
    <row r="931" spans="1:11" s="11" customFormat="1">
      <c r="A931">
        <v>2025</v>
      </c>
      <c r="B931">
        <v>6250</v>
      </c>
      <c r="C931" t="s">
        <v>321</v>
      </c>
      <c r="D931" t="s">
        <v>322</v>
      </c>
      <c r="E931">
        <v>12383</v>
      </c>
      <c r="F931">
        <v>24.277999999999999</v>
      </c>
      <c r="G931">
        <v>524.5</v>
      </c>
      <c r="H931">
        <f t="shared" si="56"/>
        <v>1576827.8161299999</v>
      </c>
      <c r="I931">
        <f t="shared" si="57"/>
        <v>12383</v>
      </c>
      <c r="J931">
        <f t="shared" si="58"/>
        <v>300634.47399999999</v>
      </c>
      <c r="K931">
        <f t="shared" si="59"/>
        <v>0</v>
      </c>
    </row>
    <row r="932" spans="1:11" s="11" customFormat="1">
      <c r="A932">
        <v>2025</v>
      </c>
      <c r="B932">
        <v>6254</v>
      </c>
      <c r="C932" t="s">
        <v>331</v>
      </c>
      <c r="D932" t="s">
        <v>322</v>
      </c>
      <c r="E932">
        <v>14945</v>
      </c>
      <c r="F932">
        <v>17.350000000000001</v>
      </c>
      <c r="G932">
        <v>189.6</v>
      </c>
      <c r="H932">
        <f t="shared" si="56"/>
        <v>491624.74200000003</v>
      </c>
      <c r="I932">
        <f t="shared" si="57"/>
        <v>14945</v>
      </c>
      <c r="J932">
        <f t="shared" si="58"/>
        <v>259295.75000000003</v>
      </c>
      <c r="K932">
        <f t="shared" si="59"/>
        <v>0</v>
      </c>
    </row>
    <row r="933" spans="1:11" s="11" customFormat="1">
      <c r="A933">
        <v>2025</v>
      </c>
      <c r="B933">
        <v>6254</v>
      </c>
      <c r="C933" t="s">
        <v>331</v>
      </c>
      <c r="D933" t="s">
        <v>322</v>
      </c>
      <c r="E933">
        <v>45290</v>
      </c>
      <c r="F933">
        <v>16.827999999999999</v>
      </c>
      <c r="G933">
        <v>181.8</v>
      </c>
      <c r="H933">
        <f t="shared" si="56"/>
        <v>1385570.7381599999</v>
      </c>
      <c r="I933">
        <f t="shared" si="57"/>
        <v>45290</v>
      </c>
      <c r="J933">
        <f t="shared" si="58"/>
        <v>762140.12</v>
      </c>
      <c r="K933">
        <f t="shared" si="59"/>
        <v>0</v>
      </c>
    </row>
    <row r="934" spans="1:11" s="11" customFormat="1">
      <c r="A934">
        <v>2025</v>
      </c>
      <c r="B934">
        <v>6254</v>
      </c>
      <c r="C934" t="s">
        <v>331</v>
      </c>
      <c r="D934" t="s">
        <v>322</v>
      </c>
      <c r="E934">
        <v>14455</v>
      </c>
      <c r="F934">
        <v>16.696000000000002</v>
      </c>
      <c r="G934">
        <v>179.2</v>
      </c>
      <c r="H934">
        <f t="shared" si="56"/>
        <v>432482.49856000004</v>
      </c>
      <c r="I934">
        <f t="shared" si="57"/>
        <v>14455</v>
      </c>
      <c r="J934">
        <f t="shared" si="58"/>
        <v>241340.68000000002</v>
      </c>
      <c r="K934">
        <f t="shared" si="59"/>
        <v>0</v>
      </c>
    </row>
    <row r="935" spans="1:11" s="11" customFormat="1">
      <c r="A935">
        <v>2025</v>
      </c>
      <c r="B935">
        <v>6257</v>
      </c>
      <c r="C935" t="s">
        <v>331</v>
      </c>
      <c r="D935" t="s">
        <v>322</v>
      </c>
      <c r="E935">
        <v>31615</v>
      </c>
      <c r="F935">
        <v>16.706</v>
      </c>
      <c r="G935">
        <v>307.8</v>
      </c>
      <c r="H935">
        <f t="shared" si="56"/>
        <v>1625677.0648200002</v>
      </c>
      <c r="I935">
        <f t="shared" si="57"/>
        <v>31615</v>
      </c>
      <c r="J935">
        <f t="shared" si="58"/>
        <v>528160.18999999994</v>
      </c>
      <c r="K935">
        <f t="shared" si="59"/>
        <v>0</v>
      </c>
    </row>
    <row r="936" spans="1:11" s="11" customFormat="1">
      <c r="A936">
        <v>2025</v>
      </c>
      <c r="B936">
        <v>6257</v>
      </c>
      <c r="C936" t="s">
        <v>331</v>
      </c>
      <c r="D936" t="s">
        <v>322</v>
      </c>
      <c r="E936">
        <v>31613</v>
      </c>
      <c r="F936">
        <v>16.887</v>
      </c>
      <c r="G936">
        <v>298.10000000000002</v>
      </c>
      <c r="H936">
        <f t="shared" si="56"/>
        <v>1591403.0671110002</v>
      </c>
      <c r="I936">
        <f t="shared" si="57"/>
        <v>31613</v>
      </c>
      <c r="J936">
        <f t="shared" si="58"/>
        <v>533848.73100000003</v>
      </c>
      <c r="K936">
        <f t="shared" si="59"/>
        <v>0</v>
      </c>
    </row>
    <row r="937" spans="1:11" s="11" customFormat="1">
      <c r="A937">
        <v>2025</v>
      </c>
      <c r="B937">
        <v>6257</v>
      </c>
      <c r="C937" t="s">
        <v>331</v>
      </c>
      <c r="D937" t="s">
        <v>322</v>
      </c>
      <c r="E937">
        <v>16067</v>
      </c>
      <c r="F937">
        <v>17.622</v>
      </c>
      <c r="G937">
        <v>308.7</v>
      </c>
      <c r="H937">
        <f t="shared" si="56"/>
        <v>874030.56463799998</v>
      </c>
      <c r="I937">
        <f t="shared" si="57"/>
        <v>16067</v>
      </c>
      <c r="J937">
        <f t="shared" si="58"/>
        <v>283132.674</v>
      </c>
      <c r="K937">
        <f t="shared" si="59"/>
        <v>0</v>
      </c>
    </row>
    <row r="938" spans="1:11" s="11" customFormat="1">
      <c r="A938">
        <v>2025</v>
      </c>
      <c r="B938">
        <v>6257</v>
      </c>
      <c r="C938" t="s">
        <v>331</v>
      </c>
      <c r="D938" t="s">
        <v>322</v>
      </c>
      <c r="E938">
        <v>31744</v>
      </c>
      <c r="F938">
        <v>16.765999999999998</v>
      </c>
      <c r="G938">
        <v>310.8</v>
      </c>
      <c r="H938">
        <f t="shared" si="56"/>
        <v>1654139.461632</v>
      </c>
      <c r="I938">
        <f t="shared" si="57"/>
        <v>31744</v>
      </c>
      <c r="J938">
        <f t="shared" si="58"/>
        <v>532219.90399999998</v>
      </c>
      <c r="K938">
        <f t="shared" si="59"/>
        <v>0</v>
      </c>
    </row>
    <row r="939" spans="1:11" s="11" customFormat="1">
      <c r="A939">
        <v>2025</v>
      </c>
      <c r="B939">
        <v>6257</v>
      </c>
      <c r="C939" t="s">
        <v>331</v>
      </c>
      <c r="D939" t="s">
        <v>322</v>
      </c>
      <c r="E939">
        <v>79265</v>
      </c>
      <c r="F939">
        <v>16.817</v>
      </c>
      <c r="G939">
        <v>300.60000000000002</v>
      </c>
      <c r="H939">
        <f t="shared" si="56"/>
        <v>4006996.5120300003</v>
      </c>
      <c r="I939">
        <f t="shared" si="57"/>
        <v>79265</v>
      </c>
      <c r="J939">
        <f t="shared" si="58"/>
        <v>1332999.5050000001</v>
      </c>
      <c r="K939">
        <f t="shared" si="59"/>
        <v>0</v>
      </c>
    </row>
    <row r="940" spans="1:11" s="11" customFormat="1">
      <c r="A940">
        <v>2025</v>
      </c>
      <c r="B940">
        <v>6257</v>
      </c>
      <c r="C940" t="s">
        <v>331</v>
      </c>
      <c r="D940" t="s">
        <v>322</v>
      </c>
      <c r="E940">
        <v>48055</v>
      </c>
      <c r="F940">
        <v>17.599</v>
      </c>
      <c r="G940">
        <v>316.10000000000002</v>
      </c>
      <c r="H940">
        <f t="shared" si="56"/>
        <v>2673320.7461450002</v>
      </c>
      <c r="I940">
        <f t="shared" si="57"/>
        <v>48055</v>
      </c>
      <c r="J940">
        <f t="shared" si="58"/>
        <v>845719.94500000007</v>
      </c>
      <c r="K940">
        <f t="shared" si="59"/>
        <v>0</v>
      </c>
    </row>
    <row r="941" spans="1:11" s="11" customFormat="1">
      <c r="A941">
        <v>2025</v>
      </c>
      <c r="B941">
        <v>6257</v>
      </c>
      <c r="C941" t="s">
        <v>331</v>
      </c>
      <c r="D941" t="s">
        <v>322</v>
      </c>
      <c r="E941">
        <v>47717</v>
      </c>
      <c r="F941">
        <v>16.864999999999998</v>
      </c>
      <c r="G941">
        <v>308.5</v>
      </c>
      <c r="H941">
        <f t="shared" si="56"/>
        <v>2482645.1274249996</v>
      </c>
      <c r="I941">
        <f t="shared" si="57"/>
        <v>47717</v>
      </c>
      <c r="J941">
        <f t="shared" si="58"/>
        <v>804747.20499999996</v>
      </c>
      <c r="K941">
        <f t="shared" si="59"/>
        <v>0</v>
      </c>
    </row>
    <row r="942" spans="1:11" s="11" customFormat="1">
      <c r="A942">
        <v>2025</v>
      </c>
      <c r="B942">
        <v>6264</v>
      </c>
      <c r="C942" t="s">
        <v>321</v>
      </c>
      <c r="D942" t="s">
        <v>322</v>
      </c>
      <c r="E942">
        <v>38813</v>
      </c>
      <c r="F942">
        <v>25.21</v>
      </c>
      <c r="G942">
        <v>283.3</v>
      </c>
      <c r="H942">
        <f t="shared" si="56"/>
        <v>2772021.7430900005</v>
      </c>
      <c r="I942">
        <f t="shared" si="57"/>
        <v>38813</v>
      </c>
      <c r="J942">
        <f t="shared" si="58"/>
        <v>978475.73</v>
      </c>
      <c r="K942">
        <f t="shared" si="59"/>
        <v>0</v>
      </c>
    </row>
    <row r="943" spans="1:11" s="11" customFormat="1">
      <c r="A943">
        <v>2025</v>
      </c>
      <c r="B943">
        <v>6264</v>
      </c>
      <c r="C943" t="s">
        <v>321</v>
      </c>
      <c r="D943" t="s">
        <v>322</v>
      </c>
      <c r="E943">
        <v>38813</v>
      </c>
      <c r="F943">
        <v>25.21</v>
      </c>
      <c r="G943">
        <v>283.3</v>
      </c>
      <c r="H943">
        <f t="shared" si="56"/>
        <v>2772021.7430900005</v>
      </c>
      <c r="I943">
        <f t="shared" si="57"/>
        <v>38813</v>
      </c>
      <c r="J943">
        <f t="shared" si="58"/>
        <v>978475.73</v>
      </c>
      <c r="K943">
        <f t="shared" si="59"/>
        <v>0</v>
      </c>
    </row>
    <row r="944" spans="1:11" s="11" customFormat="1">
      <c r="A944">
        <v>2025</v>
      </c>
      <c r="B944">
        <v>6264</v>
      </c>
      <c r="C944" t="s">
        <v>321</v>
      </c>
      <c r="D944" t="s">
        <v>322</v>
      </c>
      <c r="E944">
        <v>15824</v>
      </c>
      <c r="F944">
        <v>23.8</v>
      </c>
      <c r="G944">
        <v>305.39999999999998</v>
      </c>
      <c r="H944">
        <f t="shared" si="56"/>
        <v>1150170.6047999999</v>
      </c>
      <c r="I944">
        <f t="shared" si="57"/>
        <v>15824</v>
      </c>
      <c r="J944">
        <f t="shared" si="58"/>
        <v>376611.2</v>
      </c>
      <c r="K944">
        <f t="shared" si="59"/>
        <v>0</v>
      </c>
    </row>
    <row r="945" spans="1:11" s="11" customFormat="1">
      <c r="A945">
        <v>2025</v>
      </c>
      <c r="B945">
        <v>6264</v>
      </c>
      <c r="C945" t="s">
        <v>321</v>
      </c>
      <c r="D945" t="s">
        <v>322</v>
      </c>
      <c r="E945">
        <v>2516</v>
      </c>
      <c r="F945">
        <v>25.19</v>
      </c>
      <c r="G945">
        <v>298.3</v>
      </c>
      <c r="H945">
        <f t="shared" si="56"/>
        <v>189056.69332000002</v>
      </c>
      <c r="I945">
        <f t="shared" si="57"/>
        <v>2516</v>
      </c>
      <c r="J945">
        <f t="shared" si="58"/>
        <v>63378.04</v>
      </c>
      <c r="K945">
        <f t="shared" si="59"/>
        <v>0</v>
      </c>
    </row>
    <row r="946" spans="1:11" s="11" customFormat="1">
      <c r="A946">
        <v>2025</v>
      </c>
      <c r="B946">
        <v>6264</v>
      </c>
      <c r="C946" t="s">
        <v>321</v>
      </c>
      <c r="D946" t="s">
        <v>322</v>
      </c>
      <c r="E946">
        <v>2516</v>
      </c>
      <c r="F946">
        <v>25.19</v>
      </c>
      <c r="G946">
        <v>298.3</v>
      </c>
      <c r="H946">
        <f t="shared" si="56"/>
        <v>189056.69332000002</v>
      </c>
      <c r="I946">
        <f t="shared" si="57"/>
        <v>2516</v>
      </c>
      <c r="J946">
        <f t="shared" si="58"/>
        <v>63378.04</v>
      </c>
      <c r="K946">
        <f t="shared" si="59"/>
        <v>0</v>
      </c>
    </row>
    <row r="947" spans="1:11" s="11" customFormat="1">
      <c r="A947">
        <v>2025</v>
      </c>
      <c r="B947">
        <v>6264</v>
      </c>
      <c r="C947" t="s">
        <v>321</v>
      </c>
      <c r="D947" t="s">
        <v>322</v>
      </c>
      <c r="E947">
        <v>74065</v>
      </c>
      <c r="F947">
        <v>25.47</v>
      </c>
      <c r="G947">
        <v>179</v>
      </c>
      <c r="H947">
        <f t="shared" si="56"/>
        <v>3376719.6344999997</v>
      </c>
      <c r="I947">
        <f t="shared" si="57"/>
        <v>74065</v>
      </c>
      <c r="J947">
        <f t="shared" si="58"/>
        <v>1886435.5499999998</v>
      </c>
      <c r="K947">
        <f t="shared" si="59"/>
        <v>0</v>
      </c>
    </row>
    <row r="948" spans="1:11" s="11" customFormat="1">
      <c r="A948">
        <v>2025</v>
      </c>
      <c r="B948">
        <v>6288</v>
      </c>
      <c r="C948" t="s">
        <v>330</v>
      </c>
      <c r="D948" t="s">
        <v>322</v>
      </c>
      <c r="E948">
        <v>35681</v>
      </c>
      <c r="F948">
        <v>14.8</v>
      </c>
      <c r="G948">
        <v>441</v>
      </c>
      <c r="H948">
        <f t="shared" si="56"/>
        <v>2328827.5079999999</v>
      </c>
      <c r="I948">
        <f t="shared" si="57"/>
        <v>35681</v>
      </c>
      <c r="J948">
        <f t="shared" si="58"/>
        <v>528078.80000000005</v>
      </c>
      <c r="K948">
        <f t="shared" si="59"/>
        <v>1</v>
      </c>
    </row>
    <row r="949" spans="1:11" s="11" customFormat="1">
      <c r="A949">
        <v>2025</v>
      </c>
      <c r="B949">
        <v>6469</v>
      </c>
      <c r="C949" t="s">
        <v>330</v>
      </c>
      <c r="D949" t="s">
        <v>322</v>
      </c>
      <c r="E949">
        <v>439332</v>
      </c>
      <c r="F949">
        <v>13.135999999999999</v>
      </c>
      <c r="G949">
        <v>164.2</v>
      </c>
      <c r="H949">
        <f t="shared" si="56"/>
        <v>9476088.9795839991</v>
      </c>
      <c r="I949">
        <f t="shared" si="57"/>
        <v>439332</v>
      </c>
      <c r="J949">
        <f t="shared" si="58"/>
        <v>5771065.1519999998</v>
      </c>
      <c r="K949">
        <f t="shared" si="59"/>
        <v>1</v>
      </c>
    </row>
    <row r="950" spans="1:11" s="11" customFormat="1">
      <c r="A950">
        <v>2025</v>
      </c>
      <c r="B950">
        <v>6481</v>
      </c>
      <c r="C950" t="s">
        <v>321</v>
      </c>
      <c r="D950" t="s">
        <v>322</v>
      </c>
      <c r="E950">
        <v>11014</v>
      </c>
      <c r="F950">
        <v>24.585999999999999</v>
      </c>
      <c r="G950">
        <v>332</v>
      </c>
      <c r="H950">
        <f t="shared" si="56"/>
        <v>899023.47727999999</v>
      </c>
      <c r="I950">
        <f t="shared" si="57"/>
        <v>11014</v>
      </c>
      <c r="J950">
        <f t="shared" si="58"/>
        <v>270790.20399999997</v>
      </c>
      <c r="K950">
        <f t="shared" si="59"/>
        <v>0</v>
      </c>
    </row>
    <row r="951" spans="1:11" s="11" customFormat="1">
      <c r="A951">
        <v>2025</v>
      </c>
      <c r="B951">
        <v>6481</v>
      </c>
      <c r="C951" t="s">
        <v>321</v>
      </c>
      <c r="D951" t="s">
        <v>322</v>
      </c>
      <c r="E951">
        <v>137027</v>
      </c>
      <c r="F951">
        <v>23.32</v>
      </c>
      <c r="G951">
        <v>332</v>
      </c>
      <c r="H951">
        <f t="shared" si="56"/>
        <v>10608959.204799999</v>
      </c>
      <c r="I951">
        <f t="shared" si="57"/>
        <v>137027</v>
      </c>
      <c r="J951">
        <f t="shared" si="58"/>
        <v>3195469.64</v>
      </c>
      <c r="K951">
        <f t="shared" si="59"/>
        <v>0</v>
      </c>
    </row>
    <row r="952" spans="1:11" s="11" customFormat="1">
      <c r="A952">
        <v>2025</v>
      </c>
      <c r="B952">
        <v>6481</v>
      </c>
      <c r="C952" t="s">
        <v>321</v>
      </c>
      <c r="D952" t="s">
        <v>322</v>
      </c>
      <c r="E952">
        <v>12206</v>
      </c>
      <c r="F952">
        <v>22.797999999999998</v>
      </c>
      <c r="G952">
        <v>332</v>
      </c>
      <c r="H952">
        <f t="shared" si="56"/>
        <v>923864.32815999992</v>
      </c>
      <c r="I952">
        <f t="shared" si="57"/>
        <v>12206</v>
      </c>
      <c r="J952">
        <f t="shared" si="58"/>
        <v>278272.38799999998</v>
      </c>
      <c r="K952">
        <f t="shared" si="59"/>
        <v>0</v>
      </c>
    </row>
    <row r="953" spans="1:11" s="11" customFormat="1">
      <c r="A953">
        <v>2025</v>
      </c>
      <c r="B953">
        <v>6481</v>
      </c>
      <c r="C953" t="s">
        <v>331</v>
      </c>
      <c r="D953" t="s">
        <v>322</v>
      </c>
      <c r="E953">
        <v>12143</v>
      </c>
      <c r="F953">
        <v>17.66</v>
      </c>
      <c r="G953">
        <v>332</v>
      </c>
      <c r="H953">
        <f t="shared" si="56"/>
        <v>711958.66159999999</v>
      </c>
      <c r="I953">
        <f t="shared" si="57"/>
        <v>12143</v>
      </c>
      <c r="J953">
        <f t="shared" si="58"/>
        <v>214445.38</v>
      </c>
      <c r="K953">
        <f t="shared" si="59"/>
        <v>0</v>
      </c>
    </row>
    <row r="954" spans="1:11" s="11" customFormat="1">
      <c r="A954">
        <v>2025</v>
      </c>
      <c r="B954">
        <v>6641</v>
      </c>
      <c r="C954" t="s">
        <v>331</v>
      </c>
      <c r="D954" t="s">
        <v>322</v>
      </c>
      <c r="E954">
        <v>32759</v>
      </c>
      <c r="F954">
        <v>18.059999999999999</v>
      </c>
      <c r="G954">
        <v>253.1</v>
      </c>
      <c r="H954">
        <f t="shared" si="56"/>
        <v>1497409.3037399999</v>
      </c>
      <c r="I954">
        <f t="shared" si="57"/>
        <v>32759</v>
      </c>
      <c r="J954">
        <f t="shared" si="58"/>
        <v>591627.53999999992</v>
      </c>
      <c r="K954">
        <f t="shared" si="59"/>
        <v>0</v>
      </c>
    </row>
    <row r="955" spans="1:11" s="11" customFormat="1">
      <c r="A955">
        <v>2025</v>
      </c>
      <c r="B955">
        <v>6641</v>
      </c>
      <c r="C955" t="s">
        <v>331</v>
      </c>
      <c r="D955" t="s">
        <v>322</v>
      </c>
      <c r="E955">
        <v>65198</v>
      </c>
      <c r="F955">
        <v>17.88</v>
      </c>
      <c r="G955">
        <v>248.4</v>
      </c>
      <c r="H955">
        <f t="shared" si="56"/>
        <v>2895698.7561599999</v>
      </c>
      <c r="I955">
        <f t="shared" si="57"/>
        <v>65198</v>
      </c>
      <c r="J955">
        <f t="shared" si="58"/>
        <v>1165740.24</v>
      </c>
      <c r="K955">
        <f t="shared" si="59"/>
        <v>0</v>
      </c>
    </row>
    <row r="956" spans="1:11" s="11" customFormat="1">
      <c r="A956">
        <v>2025</v>
      </c>
      <c r="B956">
        <v>6641</v>
      </c>
      <c r="C956" t="s">
        <v>331</v>
      </c>
      <c r="D956" t="s">
        <v>322</v>
      </c>
      <c r="E956">
        <v>48625</v>
      </c>
      <c r="F956">
        <v>18.41</v>
      </c>
      <c r="G956">
        <v>246.2</v>
      </c>
      <c r="H956">
        <f t="shared" si="56"/>
        <v>2203948.5474999999</v>
      </c>
      <c r="I956">
        <f t="shared" si="57"/>
        <v>48625</v>
      </c>
      <c r="J956">
        <f t="shared" si="58"/>
        <v>895186.25</v>
      </c>
      <c r="K956">
        <f t="shared" si="59"/>
        <v>0</v>
      </c>
    </row>
    <row r="957" spans="1:11" s="11" customFormat="1">
      <c r="A957">
        <v>2025</v>
      </c>
      <c r="B957">
        <v>6641</v>
      </c>
      <c r="C957" t="s">
        <v>331</v>
      </c>
      <c r="D957" t="s">
        <v>322</v>
      </c>
      <c r="E957">
        <v>64754</v>
      </c>
      <c r="F957">
        <v>17.72</v>
      </c>
      <c r="G957">
        <v>226.3</v>
      </c>
      <c r="H957">
        <f t="shared" si="56"/>
        <v>2596658.7114399998</v>
      </c>
      <c r="I957">
        <f t="shared" si="57"/>
        <v>64754</v>
      </c>
      <c r="J957">
        <f t="shared" si="58"/>
        <v>1147440.8799999999</v>
      </c>
      <c r="K957">
        <f t="shared" si="59"/>
        <v>0</v>
      </c>
    </row>
    <row r="958" spans="1:11" s="11" customFormat="1">
      <c r="A958">
        <v>2025</v>
      </c>
      <c r="B958">
        <v>6664</v>
      </c>
      <c r="C958" t="s">
        <v>331</v>
      </c>
      <c r="D958" t="s">
        <v>322</v>
      </c>
      <c r="E958">
        <v>16292</v>
      </c>
      <c r="F958">
        <v>17.504000000000001</v>
      </c>
      <c r="G958">
        <v>172.3</v>
      </c>
      <c r="H958">
        <f t="shared" si="56"/>
        <v>491356.81446400005</v>
      </c>
      <c r="I958">
        <f t="shared" si="57"/>
        <v>16292</v>
      </c>
      <c r="J958">
        <f t="shared" si="58"/>
        <v>285175.16800000001</v>
      </c>
      <c r="K958">
        <f t="shared" si="59"/>
        <v>0</v>
      </c>
    </row>
    <row r="959" spans="1:11" s="11" customFormat="1">
      <c r="A959">
        <v>2025</v>
      </c>
      <c r="B959">
        <v>6664</v>
      </c>
      <c r="C959" t="s">
        <v>331</v>
      </c>
      <c r="D959" t="s">
        <v>322</v>
      </c>
      <c r="E959">
        <v>64305</v>
      </c>
      <c r="F959">
        <v>17.966999999999999</v>
      </c>
      <c r="G959">
        <v>206.4</v>
      </c>
      <c r="H959">
        <f t="shared" si="56"/>
        <v>2384679.4178400002</v>
      </c>
      <c r="I959">
        <f t="shared" si="57"/>
        <v>64305</v>
      </c>
      <c r="J959">
        <f t="shared" si="58"/>
        <v>1155367.9349999998</v>
      </c>
      <c r="K959">
        <f t="shared" si="59"/>
        <v>0</v>
      </c>
    </row>
    <row r="960" spans="1:11" s="11" customFormat="1">
      <c r="A960">
        <v>2025</v>
      </c>
      <c r="B960">
        <v>6664</v>
      </c>
      <c r="C960" t="s">
        <v>331</v>
      </c>
      <c r="D960" t="s">
        <v>322</v>
      </c>
      <c r="E960">
        <v>16026</v>
      </c>
      <c r="F960">
        <v>17.100000000000001</v>
      </c>
      <c r="G960">
        <v>193.3</v>
      </c>
      <c r="H960">
        <f t="shared" si="56"/>
        <v>529728.21180000005</v>
      </c>
      <c r="I960">
        <f t="shared" si="57"/>
        <v>16026</v>
      </c>
      <c r="J960">
        <f t="shared" si="58"/>
        <v>274044.60000000003</v>
      </c>
      <c r="K960">
        <f t="shared" si="59"/>
        <v>0</v>
      </c>
    </row>
    <row r="961" spans="1:11" s="11" customFormat="1">
      <c r="A961">
        <v>2025</v>
      </c>
      <c r="B961">
        <v>6664</v>
      </c>
      <c r="C961" t="s">
        <v>331</v>
      </c>
      <c r="D961" t="s">
        <v>322</v>
      </c>
      <c r="E961">
        <v>16136</v>
      </c>
      <c r="F961">
        <v>17.16</v>
      </c>
      <c r="G961">
        <v>174.2</v>
      </c>
      <c r="H961">
        <f t="shared" si="56"/>
        <v>482348.92992000002</v>
      </c>
      <c r="I961">
        <f t="shared" si="57"/>
        <v>16136</v>
      </c>
      <c r="J961">
        <f t="shared" si="58"/>
        <v>276893.76</v>
      </c>
      <c r="K961">
        <f t="shared" si="59"/>
        <v>0</v>
      </c>
    </row>
    <row r="962" spans="1:11" s="11" customFormat="1">
      <c r="A962">
        <v>2025</v>
      </c>
      <c r="B962">
        <v>6705</v>
      </c>
      <c r="C962" t="s">
        <v>321</v>
      </c>
      <c r="D962" t="s">
        <v>322</v>
      </c>
      <c r="E962">
        <v>26024</v>
      </c>
      <c r="F962">
        <v>22.77</v>
      </c>
      <c r="G962" t="s">
        <v>332</v>
      </c>
      <c r="H962" t="str">
        <f t="shared" si="56"/>
        <v/>
      </c>
      <c r="I962" t="str">
        <f t="shared" si="57"/>
        <v/>
      </c>
      <c r="J962" t="str">
        <f t="shared" si="58"/>
        <v/>
      </c>
      <c r="K962">
        <f t="shared" si="59"/>
        <v>0</v>
      </c>
    </row>
    <row r="963" spans="1:11" s="11" customFormat="1">
      <c r="A963">
        <v>2025</v>
      </c>
      <c r="B963">
        <v>6705</v>
      </c>
      <c r="C963" t="s">
        <v>321</v>
      </c>
      <c r="D963" t="s">
        <v>322</v>
      </c>
      <c r="E963">
        <v>116820</v>
      </c>
      <c r="F963">
        <v>22.67</v>
      </c>
      <c r="G963" t="s">
        <v>332</v>
      </c>
      <c r="H963" t="str">
        <f t="shared" si="56"/>
        <v/>
      </c>
      <c r="I963" t="str">
        <f t="shared" si="57"/>
        <v/>
      </c>
      <c r="J963" t="str">
        <f t="shared" si="58"/>
        <v/>
      </c>
      <c r="K963">
        <f t="shared" si="59"/>
        <v>0</v>
      </c>
    </row>
    <row r="964" spans="1:11" s="11" customFormat="1">
      <c r="A964">
        <v>2025</v>
      </c>
      <c r="B964">
        <v>6761</v>
      </c>
      <c r="C964" t="s">
        <v>331</v>
      </c>
      <c r="D964" t="s">
        <v>322</v>
      </c>
      <c r="E964">
        <v>81688</v>
      </c>
      <c r="F964">
        <v>17.885999999999999</v>
      </c>
      <c r="G964">
        <v>156.4</v>
      </c>
      <c r="H964">
        <f t="shared" si="56"/>
        <v>2285115.9323519999</v>
      </c>
      <c r="I964">
        <f t="shared" si="57"/>
        <v>81688</v>
      </c>
      <c r="J964">
        <f t="shared" si="58"/>
        <v>1461071.568</v>
      </c>
      <c r="K964">
        <f t="shared" si="59"/>
        <v>0</v>
      </c>
    </row>
    <row r="965" spans="1:11" s="11" customFormat="1">
      <c r="A965">
        <v>2025</v>
      </c>
      <c r="B965">
        <v>6768</v>
      </c>
      <c r="C965" t="s">
        <v>331</v>
      </c>
      <c r="D965" t="s">
        <v>322</v>
      </c>
      <c r="E965">
        <v>100011</v>
      </c>
      <c r="F965">
        <v>17.98</v>
      </c>
      <c r="G965">
        <v>228.5</v>
      </c>
      <c r="H965">
        <f t="shared" ref="H965:H1028" si="60">IF(I965="","",G965/100*F965*E965)</f>
        <v>4108881.9273000006</v>
      </c>
      <c r="I965">
        <f t="shared" ref="I965:I1028" si="61">IF(OR(G965=".",F965=".",E965="."),"",E965)</f>
        <v>100011</v>
      </c>
      <c r="J965">
        <f t="shared" ref="J965:J1028" si="62">IF(I965="","",F965*I965)</f>
        <v>1798197.78</v>
      </c>
      <c r="K965">
        <f t="shared" ref="K965:K1028" si="63">IF(C965="LIG",1,0)</f>
        <v>0</v>
      </c>
    </row>
    <row r="966" spans="1:11" s="11" customFormat="1">
      <c r="A966">
        <v>2025</v>
      </c>
      <c r="B966">
        <v>6772</v>
      </c>
      <c r="C966" t="s">
        <v>331</v>
      </c>
      <c r="D966" t="s">
        <v>322</v>
      </c>
      <c r="E966">
        <v>49273</v>
      </c>
      <c r="F966">
        <v>16.847999999999999</v>
      </c>
      <c r="G966">
        <v>188.7</v>
      </c>
      <c r="H966">
        <f t="shared" si="60"/>
        <v>1566495.8880479997</v>
      </c>
      <c r="I966">
        <f t="shared" si="61"/>
        <v>49273</v>
      </c>
      <c r="J966">
        <f t="shared" si="62"/>
        <v>830151.50399999996</v>
      </c>
      <c r="K966">
        <f t="shared" si="63"/>
        <v>0</v>
      </c>
    </row>
    <row r="967" spans="1:11" s="11" customFormat="1">
      <c r="A967">
        <v>2025</v>
      </c>
      <c r="B967">
        <v>6772</v>
      </c>
      <c r="C967" t="s">
        <v>331</v>
      </c>
      <c r="D967" t="s">
        <v>322</v>
      </c>
      <c r="E967">
        <v>48285</v>
      </c>
      <c r="F967">
        <v>17.908000000000001</v>
      </c>
      <c r="G967">
        <v>215.4</v>
      </c>
      <c r="H967">
        <f t="shared" si="60"/>
        <v>1862537.4781200001</v>
      </c>
      <c r="I967">
        <f t="shared" si="61"/>
        <v>48285</v>
      </c>
      <c r="J967">
        <f t="shared" si="62"/>
        <v>864687.78</v>
      </c>
      <c r="K967">
        <f t="shared" si="63"/>
        <v>0</v>
      </c>
    </row>
    <row r="968" spans="1:11" s="11" customFormat="1">
      <c r="A968">
        <v>2025</v>
      </c>
      <c r="B968">
        <v>6823</v>
      </c>
      <c r="C968" t="s">
        <v>321</v>
      </c>
      <c r="D968" t="s">
        <v>322</v>
      </c>
      <c r="E968">
        <v>24402</v>
      </c>
      <c r="F968">
        <v>22.75</v>
      </c>
      <c r="G968">
        <v>279.5</v>
      </c>
      <c r="H968">
        <f t="shared" si="60"/>
        <v>1551631.6725000001</v>
      </c>
      <c r="I968">
        <f t="shared" si="61"/>
        <v>24402</v>
      </c>
      <c r="J968">
        <f t="shared" si="62"/>
        <v>555145.5</v>
      </c>
      <c r="K968">
        <f t="shared" si="63"/>
        <v>0</v>
      </c>
    </row>
    <row r="969" spans="1:11" s="11" customFormat="1">
      <c r="A969">
        <v>2025</v>
      </c>
      <c r="B969">
        <v>6823</v>
      </c>
      <c r="C969" t="s">
        <v>321</v>
      </c>
      <c r="D969" t="s">
        <v>322</v>
      </c>
      <c r="E969">
        <v>15573</v>
      </c>
      <c r="F969">
        <v>22.32</v>
      </c>
      <c r="G969">
        <v>253.2</v>
      </c>
      <c r="H969">
        <f t="shared" si="60"/>
        <v>880096.25951999996</v>
      </c>
      <c r="I969">
        <f t="shared" si="61"/>
        <v>15573</v>
      </c>
      <c r="J969">
        <f t="shared" si="62"/>
        <v>347589.36</v>
      </c>
      <c r="K969">
        <f t="shared" si="63"/>
        <v>0</v>
      </c>
    </row>
    <row r="970" spans="1:11" s="11" customFormat="1">
      <c r="A970">
        <v>2025</v>
      </c>
      <c r="B970">
        <v>7030</v>
      </c>
      <c r="C970" t="s">
        <v>330</v>
      </c>
      <c r="D970" t="s">
        <v>322</v>
      </c>
      <c r="E970">
        <v>163199</v>
      </c>
      <c r="F970">
        <v>13.416</v>
      </c>
      <c r="G970" t="s">
        <v>332</v>
      </c>
      <c r="H970" t="str">
        <f t="shared" si="60"/>
        <v/>
      </c>
      <c r="I970" t="str">
        <f t="shared" si="61"/>
        <v/>
      </c>
      <c r="J970" t="str">
        <f t="shared" si="62"/>
        <v/>
      </c>
      <c r="K970">
        <f t="shared" si="63"/>
        <v>1</v>
      </c>
    </row>
    <row r="971" spans="1:11" s="11" customFormat="1">
      <c r="A971">
        <v>2025</v>
      </c>
      <c r="B971">
        <v>7097</v>
      </c>
      <c r="C971" t="s">
        <v>331</v>
      </c>
      <c r="D971" t="s">
        <v>322</v>
      </c>
      <c r="E971">
        <v>310133</v>
      </c>
      <c r="F971">
        <v>16.95</v>
      </c>
      <c r="G971">
        <v>177.4</v>
      </c>
      <c r="H971">
        <f t="shared" si="60"/>
        <v>9325482.2169000003</v>
      </c>
      <c r="I971">
        <f t="shared" si="61"/>
        <v>310133</v>
      </c>
      <c r="J971">
        <f t="shared" si="62"/>
        <v>5256754.3499999996</v>
      </c>
      <c r="K971">
        <f t="shared" si="63"/>
        <v>0</v>
      </c>
    </row>
    <row r="972" spans="1:11" s="11" customFormat="1">
      <c r="A972">
        <v>2025</v>
      </c>
      <c r="B972">
        <v>7210</v>
      </c>
      <c r="C972" t="s">
        <v>321</v>
      </c>
      <c r="D972" t="s">
        <v>322</v>
      </c>
      <c r="E972">
        <v>22770</v>
      </c>
      <c r="F972">
        <v>25.81</v>
      </c>
      <c r="G972">
        <v>433.9</v>
      </c>
      <c r="H972">
        <f t="shared" si="60"/>
        <v>2550002.9642999996</v>
      </c>
      <c r="I972">
        <f t="shared" si="61"/>
        <v>22770</v>
      </c>
      <c r="J972">
        <f t="shared" si="62"/>
        <v>587693.69999999995</v>
      </c>
      <c r="K972">
        <f t="shared" si="63"/>
        <v>0</v>
      </c>
    </row>
    <row r="973" spans="1:11" s="11" customFormat="1">
      <c r="A973">
        <v>2025</v>
      </c>
      <c r="B973">
        <v>7213</v>
      </c>
      <c r="C973" t="s">
        <v>321</v>
      </c>
      <c r="D973" t="s">
        <v>322</v>
      </c>
      <c r="E973">
        <v>36054</v>
      </c>
      <c r="F973">
        <v>24.937999999999999</v>
      </c>
      <c r="G973">
        <v>617.6</v>
      </c>
      <c r="H973">
        <f t="shared" si="60"/>
        <v>5552932.090752</v>
      </c>
      <c r="I973">
        <f t="shared" si="61"/>
        <v>36054</v>
      </c>
      <c r="J973">
        <f t="shared" si="62"/>
        <v>899114.652</v>
      </c>
      <c r="K973">
        <f t="shared" si="63"/>
        <v>0</v>
      </c>
    </row>
    <row r="974" spans="1:11" s="11" customFormat="1">
      <c r="A974">
        <v>2025</v>
      </c>
      <c r="B974">
        <v>7343</v>
      </c>
      <c r="C974" t="s">
        <v>331</v>
      </c>
      <c r="D974" t="s">
        <v>322</v>
      </c>
      <c r="E974">
        <v>32719</v>
      </c>
      <c r="F974">
        <v>17.263000000000002</v>
      </c>
      <c r="G974">
        <v>248.5</v>
      </c>
      <c r="H974">
        <f t="shared" si="60"/>
        <v>1403597.8210450001</v>
      </c>
      <c r="I974">
        <f t="shared" si="61"/>
        <v>32719</v>
      </c>
      <c r="J974">
        <f t="shared" si="62"/>
        <v>564828.09700000007</v>
      </c>
      <c r="K974">
        <f t="shared" si="63"/>
        <v>0</v>
      </c>
    </row>
    <row r="975" spans="1:11" s="11" customFormat="1">
      <c r="A975">
        <v>2025</v>
      </c>
      <c r="B975">
        <v>7504</v>
      </c>
      <c r="C975" t="s">
        <v>331</v>
      </c>
      <c r="D975" t="s">
        <v>322</v>
      </c>
      <c r="E975">
        <v>30988</v>
      </c>
      <c r="F975">
        <v>16.100000000000001</v>
      </c>
      <c r="G975">
        <v>122.6</v>
      </c>
      <c r="H975">
        <f t="shared" si="60"/>
        <v>611659.73680000007</v>
      </c>
      <c r="I975">
        <f t="shared" si="61"/>
        <v>30988</v>
      </c>
      <c r="J975">
        <f t="shared" si="62"/>
        <v>498906.80000000005</v>
      </c>
      <c r="K975">
        <f t="shared" si="63"/>
        <v>0</v>
      </c>
    </row>
    <row r="976" spans="1:11" s="11" customFormat="1">
      <c r="A976">
        <v>2025</v>
      </c>
      <c r="B976">
        <v>7790</v>
      </c>
      <c r="C976" t="s">
        <v>321</v>
      </c>
      <c r="D976" t="s">
        <v>322</v>
      </c>
      <c r="E976">
        <v>149699</v>
      </c>
      <c r="F976">
        <v>19</v>
      </c>
      <c r="G976">
        <v>341</v>
      </c>
      <c r="H976">
        <f t="shared" si="60"/>
        <v>9698998.2100000009</v>
      </c>
      <c r="I976">
        <f t="shared" si="61"/>
        <v>149699</v>
      </c>
      <c r="J976">
        <f t="shared" si="62"/>
        <v>2844281</v>
      </c>
      <c r="K976">
        <f t="shared" si="63"/>
        <v>0</v>
      </c>
    </row>
    <row r="977" spans="1:11" s="11" customFormat="1">
      <c r="A977">
        <v>2025</v>
      </c>
      <c r="B977">
        <v>8023</v>
      </c>
      <c r="C977" t="s">
        <v>331</v>
      </c>
      <c r="D977" t="s">
        <v>322</v>
      </c>
      <c r="E977">
        <v>82080</v>
      </c>
      <c r="F977">
        <v>17.558</v>
      </c>
      <c r="G977">
        <v>245.2</v>
      </c>
      <c r="H977">
        <f t="shared" si="60"/>
        <v>3533725.8892800002</v>
      </c>
      <c r="I977">
        <f t="shared" si="61"/>
        <v>82080</v>
      </c>
      <c r="J977">
        <f t="shared" si="62"/>
        <v>1441160.64</v>
      </c>
      <c r="K977">
        <f t="shared" si="63"/>
        <v>0</v>
      </c>
    </row>
    <row r="978" spans="1:11" s="11" customFormat="1">
      <c r="A978">
        <v>2025</v>
      </c>
      <c r="B978">
        <v>8023</v>
      </c>
      <c r="C978" t="s">
        <v>331</v>
      </c>
      <c r="D978" t="s">
        <v>322</v>
      </c>
      <c r="E978">
        <v>27536</v>
      </c>
      <c r="F978">
        <v>17.882000000000001</v>
      </c>
      <c r="G978">
        <v>244.3</v>
      </c>
      <c r="H978">
        <f t="shared" si="60"/>
        <v>1202930.1511360002</v>
      </c>
      <c r="I978">
        <f t="shared" si="61"/>
        <v>27536</v>
      </c>
      <c r="J978">
        <f t="shared" si="62"/>
        <v>492398.75200000004</v>
      </c>
      <c r="K978">
        <f t="shared" si="63"/>
        <v>0</v>
      </c>
    </row>
    <row r="979" spans="1:11" s="11" customFormat="1">
      <c r="A979">
        <v>2025</v>
      </c>
      <c r="B979">
        <v>8023</v>
      </c>
      <c r="C979" t="s">
        <v>331</v>
      </c>
      <c r="D979" t="s">
        <v>322</v>
      </c>
      <c r="E979">
        <v>67269</v>
      </c>
      <c r="F979">
        <v>17.187999999999999</v>
      </c>
      <c r="G979">
        <v>240.2</v>
      </c>
      <c r="H979">
        <f t="shared" si="60"/>
        <v>2777239.4119439996</v>
      </c>
      <c r="I979">
        <f t="shared" si="61"/>
        <v>67269</v>
      </c>
      <c r="J979">
        <f t="shared" si="62"/>
        <v>1156219.5719999999</v>
      </c>
      <c r="K979">
        <f t="shared" si="63"/>
        <v>0</v>
      </c>
    </row>
    <row r="980" spans="1:11" s="11" customFormat="1">
      <c r="A980">
        <v>2025</v>
      </c>
      <c r="B980">
        <v>8023</v>
      </c>
      <c r="C980" t="s">
        <v>331</v>
      </c>
      <c r="D980" t="s">
        <v>322</v>
      </c>
      <c r="E980">
        <v>13781</v>
      </c>
      <c r="F980">
        <v>17.884</v>
      </c>
      <c r="G980">
        <v>320.39999999999998</v>
      </c>
      <c r="H980">
        <f t="shared" si="60"/>
        <v>789655.93041599996</v>
      </c>
      <c r="I980">
        <f t="shared" si="61"/>
        <v>13781</v>
      </c>
      <c r="J980">
        <f t="shared" si="62"/>
        <v>246459.40400000001</v>
      </c>
      <c r="K980">
        <f t="shared" si="63"/>
        <v>0</v>
      </c>
    </row>
    <row r="981" spans="1:11" s="11" customFormat="1">
      <c r="A981">
        <v>2025</v>
      </c>
      <c r="B981">
        <v>8023</v>
      </c>
      <c r="C981" t="s">
        <v>331</v>
      </c>
      <c r="D981" t="s">
        <v>322</v>
      </c>
      <c r="E981">
        <v>13826</v>
      </c>
      <c r="F981">
        <v>17.847999999999999</v>
      </c>
      <c r="G981">
        <v>235.8</v>
      </c>
      <c r="H981">
        <f t="shared" si="60"/>
        <v>581875.284384</v>
      </c>
      <c r="I981">
        <f t="shared" si="61"/>
        <v>13826</v>
      </c>
      <c r="J981">
        <f t="shared" si="62"/>
        <v>246766.44799999997</v>
      </c>
      <c r="K981">
        <f t="shared" si="63"/>
        <v>0</v>
      </c>
    </row>
    <row r="982" spans="1:11" s="11" customFormat="1">
      <c r="A982">
        <v>2025</v>
      </c>
      <c r="B982">
        <v>8023</v>
      </c>
      <c r="C982" t="s">
        <v>331</v>
      </c>
      <c r="D982" t="s">
        <v>322</v>
      </c>
      <c r="E982">
        <v>41124</v>
      </c>
      <c r="F982">
        <v>16.846</v>
      </c>
      <c r="G982">
        <v>237.4</v>
      </c>
      <c r="H982">
        <f t="shared" si="60"/>
        <v>1644647.622096</v>
      </c>
      <c r="I982">
        <f t="shared" si="61"/>
        <v>41124</v>
      </c>
      <c r="J982">
        <f t="shared" si="62"/>
        <v>692774.90399999998</v>
      </c>
      <c r="K982">
        <f t="shared" si="63"/>
        <v>0</v>
      </c>
    </row>
    <row r="983" spans="1:11" s="11" customFormat="1">
      <c r="A983">
        <v>2025</v>
      </c>
      <c r="B983">
        <v>8023</v>
      </c>
      <c r="C983" t="s">
        <v>331</v>
      </c>
      <c r="D983" t="s">
        <v>322</v>
      </c>
      <c r="E983">
        <v>54966</v>
      </c>
      <c r="F983">
        <v>17.192</v>
      </c>
      <c r="G983">
        <v>230.3</v>
      </c>
      <c r="H983">
        <f t="shared" si="60"/>
        <v>2176278.5120159998</v>
      </c>
      <c r="I983">
        <f t="shared" si="61"/>
        <v>54966</v>
      </c>
      <c r="J983">
        <f t="shared" si="62"/>
        <v>944975.47200000007</v>
      </c>
      <c r="K983">
        <f t="shared" si="63"/>
        <v>0</v>
      </c>
    </row>
    <row r="984" spans="1:11" s="11" customFormat="1">
      <c r="A984">
        <v>2025</v>
      </c>
      <c r="B984">
        <v>8042</v>
      </c>
      <c r="C984" t="s">
        <v>321</v>
      </c>
      <c r="D984" t="s">
        <v>322</v>
      </c>
      <c r="E984">
        <v>25510</v>
      </c>
      <c r="F984">
        <v>26.207999999999998</v>
      </c>
      <c r="G984">
        <v>471.7</v>
      </c>
      <c r="H984">
        <f t="shared" si="60"/>
        <v>3153626.1993599995</v>
      </c>
      <c r="I984">
        <f t="shared" si="61"/>
        <v>25510</v>
      </c>
      <c r="J984">
        <f t="shared" si="62"/>
        <v>668566.07999999996</v>
      </c>
      <c r="K984">
        <f t="shared" si="63"/>
        <v>0</v>
      </c>
    </row>
    <row r="985" spans="1:11" s="11" customFormat="1">
      <c r="A985">
        <v>2025</v>
      </c>
      <c r="B985">
        <v>8042</v>
      </c>
      <c r="C985" t="s">
        <v>321</v>
      </c>
      <c r="D985" t="s">
        <v>322</v>
      </c>
      <c r="E985">
        <v>36238</v>
      </c>
      <c r="F985">
        <v>23.896000000000001</v>
      </c>
      <c r="G985">
        <v>496.1</v>
      </c>
      <c r="H985">
        <f t="shared" si="60"/>
        <v>4295944.4533280004</v>
      </c>
      <c r="I985">
        <f t="shared" si="61"/>
        <v>36238</v>
      </c>
      <c r="J985">
        <f t="shared" si="62"/>
        <v>865943.24800000002</v>
      </c>
      <c r="K985">
        <f t="shared" si="63"/>
        <v>0</v>
      </c>
    </row>
    <row r="986" spans="1:11" s="11" customFormat="1">
      <c r="A986">
        <v>2025</v>
      </c>
      <c r="B986">
        <v>8066</v>
      </c>
      <c r="C986" t="s">
        <v>331</v>
      </c>
      <c r="D986" t="s">
        <v>322</v>
      </c>
      <c r="E986">
        <v>226912</v>
      </c>
      <c r="F986">
        <v>18.616</v>
      </c>
      <c r="G986">
        <v>333</v>
      </c>
      <c r="H986">
        <f t="shared" si="60"/>
        <v>14066565.32736</v>
      </c>
      <c r="I986">
        <f t="shared" si="61"/>
        <v>226912</v>
      </c>
      <c r="J986">
        <f t="shared" si="62"/>
        <v>4224193.7920000004</v>
      </c>
      <c r="K986">
        <f t="shared" si="63"/>
        <v>0</v>
      </c>
    </row>
    <row r="987" spans="1:11" s="11" customFormat="1">
      <c r="A987">
        <v>2025</v>
      </c>
      <c r="B987">
        <v>8069</v>
      </c>
      <c r="C987" t="s">
        <v>321</v>
      </c>
      <c r="D987" t="s">
        <v>322</v>
      </c>
      <c r="E987">
        <v>50891</v>
      </c>
      <c r="F987">
        <v>21.552</v>
      </c>
      <c r="G987">
        <v>411.6</v>
      </c>
      <c r="H987">
        <f t="shared" si="60"/>
        <v>4514440.4565120004</v>
      </c>
      <c r="I987">
        <f t="shared" si="61"/>
        <v>50891</v>
      </c>
      <c r="J987">
        <f t="shared" si="62"/>
        <v>1096802.8319999999</v>
      </c>
      <c r="K987">
        <f t="shared" si="63"/>
        <v>0</v>
      </c>
    </row>
    <row r="988" spans="1:11" s="11" customFormat="1">
      <c r="A988">
        <v>2025</v>
      </c>
      <c r="B988">
        <v>8069</v>
      </c>
      <c r="C988" t="s">
        <v>321</v>
      </c>
      <c r="D988" t="s">
        <v>322</v>
      </c>
      <c r="E988">
        <v>99282</v>
      </c>
      <c r="F988">
        <v>24.975999999999999</v>
      </c>
      <c r="G988">
        <v>355.2</v>
      </c>
      <c r="H988">
        <f t="shared" si="60"/>
        <v>8807778.0080639999</v>
      </c>
      <c r="I988">
        <f t="shared" si="61"/>
        <v>99282</v>
      </c>
      <c r="J988">
        <f t="shared" si="62"/>
        <v>2479667.2319999998</v>
      </c>
      <c r="K988">
        <f t="shared" si="63"/>
        <v>0</v>
      </c>
    </row>
    <row r="989" spans="1:11" s="11" customFormat="1">
      <c r="A989">
        <v>2025</v>
      </c>
      <c r="B989">
        <v>8102</v>
      </c>
      <c r="C989" t="s">
        <v>321</v>
      </c>
      <c r="D989" t="s">
        <v>322</v>
      </c>
      <c r="E989">
        <v>79078</v>
      </c>
      <c r="F989">
        <v>23.184000000000001</v>
      </c>
      <c r="G989" t="s">
        <v>332</v>
      </c>
      <c r="H989" t="str">
        <f t="shared" si="60"/>
        <v/>
      </c>
      <c r="I989" t="str">
        <f t="shared" si="61"/>
        <v/>
      </c>
      <c r="J989" t="str">
        <f t="shared" si="62"/>
        <v/>
      </c>
      <c r="K989">
        <f t="shared" si="63"/>
        <v>0</v>
      </c>
    </row>
    <row r="990" spans="1:11" s="11" customFormat="1">
      <c r="A990">
        <v>2025</v>
      </c>
      <c r="B990">
        <v>8102</v>
      </c>
      <c r="C990" t="s">
        <v>321</v>
      </c>
      <c r="D990" t="s">
        <v>322</v>
      </c>
      <c r="E990">
        <v>263176</v>
      </c>
      <c r="F990">
        <v>25.367999999999999</v>
      </c>
      <c r="G990" t="s">
        <v>332</v>
      </c>
      <c r="H990" t="str">
        <f t="shared" si="60"/>
        <v/>
      </c>
      <c r="I990" t="str">
        <f t="shared" si="61"/>
        <v/>
      </c>
      <c r="J990" t="str">
        <f t="shared" si="62"/>
        <v/>
      </c>
      <c r="K990">
        <f t="shared" si="63"/>
        <v>0</v>
      </c>
    </row>
    <row r="991" spans="1:11" s="11" customFormat="1">
      <c r="A991">
        <v>2025</v>
      </c>
      <c r="B991">
        <v>8219</v>
      </c>
      <c r="C991" t="s">
        <v>331</v>
      </c>
      <c r="D991" t="s">
        <v>322</v>
      </c>
      <c r="E991">
        <v>29801</v>
      </c>
      <c r="F991">
        <v>17.600000000000001</v>
      </c>
      <c r="G991">
        <v>161.9</v>
      </c>
      <c r="H991">
        <f t="shared" si="60"/>
        <v>849161.61440000008</v>
      </c>
      <c r="I991">
        <f t="shared" si="61"/>
        <v>29801</v>
      </c>
      <c r="J991">
        <f t="shared" si="62"/>
        <v>524497.60000000009</v>
      </c>
      <c r="K991">
        <f t="shared" si="63"/>
        <v>0</v>
      </c>
    </row>
    <row r="992" spans="1:11" s="11" customFormat="1">
      <c r="A992">
        <v>2025</v>
      </c>
      <c r="B992">
        <v>8219</v>
      </c>
      <c r="C992" t="s">
        <v>331</v>
      </c>
      <c r="D992" t="s">
        <v>322</v>
      </c>
      <c r="E992">
        <v>44975</v>
      </c>
      <c r="F992">
        <v>17.600000000000001</v>
      </c>
      <c r="G992">
        <v>151.9</v>
      </c>
      <c r="H992">
        <f t="shared" si="60"/>
        <v>1202379.6400000001</v>
      </c>
      <c r="I992">
        <f t="shared" si="61"/>
        <v>44975</v>
      </c>
      <c r="J992">
        <f t="shared" si="62"/>
        <v>791560.00000000012</v>
      </c>
      <c r="K992">
        <f t="shared" si="63"/>
        <v>0</v>
      </c>
    </row>
    <row r="993" spans="1:11" s="11" customFormat="1">
      <c r="A993">
        <v>2025</v>
      </c>
      <c r="B993">
        <v>8222</v>
      </c>
      <c r="C993" t="s">
        <v>330</v>
      </c>
      <c r="D993" t="s">
        <v>322</v>
      </c>
      <c r="E993">
        <v>155696</v>
      </c>
      <c r="F993">
        <v>13.805999999999999</v>
      </c>
      <c r="G993">
        <v>204.6</v>
      </c>
      <c r="H993">
        <f t="shared" si="60"/>
        <v>4397956.7448959993</v>
      </c>
      <c r="I993">
        <f t="shared" si="61"/>
        <v>155696</v>
      </c>
      <c r="J993">
        <f t="shared" si="62"/>
        <v>2149538.9759999998</v>
      </c>
      <c r="K993">
        <f t="shared" si="63"/>
        <v>1</v>
      </c>
    </row>
    <row r="994" spans="1:11" s="11" customFormat="1">
      <c r="A994">
        <v>2025</v>
      </c>
      <c r="B994">
        <v>8223</v>
      </c>
      <c r="C994" t="s">
        <v>331</v>
      </c>
      <c r="D994" t="s">
        <v>322</v>
      </c>
      <c r="E994">
        <v>61267</v>
      </c>
      <c r="F994">
        <v>17.98</v>
      </c>
      <c r="G994">
        <v>306.8</v>
      </c>
      <c r="H994">
        <f t="shared" si="60"/>
        <v>3379649.4648800003</v>
      </c>
      <c r="I994">
        <f t="shared" si="61"/>
        <v>61267</v>
      </c>
      <c r="J994">
        <f t="shared" si="62"/>
        <v>1101580.6599999999</v>
      </c>
      <c r="K994">
        <f t="shared" si="63"/>
        <v>0</v>
      </c>
    </row>
    <row r="995" spans="1:11" s="11" customFormat="1">
      <c r="A995">
        <v>2025</v>
      </c>
      <c r="B995">
        <v>8223</v>
      </c>
      <c r="C995" t="s">
        <v>331</v>
      </c>
      <c r="D995" t="s">
        <v>322</v>
      </c>
      <c r="E995">
        <v>15411</v>
      </c>
      <c r="F995">
        <v>17.68</v>
      </c>
      <c r="G995">
        <v>297.2</v>
      </c>
      <c r="H995">
        <f t="shared" si="60"/>
        <v>809770.37855999998</v>
      </c>
      <c r="I995">
        <f t="shared" si="61"/>
        <v>15411</v>
      </c>
      <c r="J995">
        <f t="shared" si="62"/>
        <v>272466.48</v>
      </c>
      <c r="K995">
        <f t="shared" si="63"/>
        <v>0</v>
      </c>
    </row>
    <row r="996" spans="1:11" s="11" customFormat="1">
      <c r="A996">
        <v>2025</v>
      </c>
      <c r="B996">
        <v>8223</v>
      </c>
      <c r="C996" t="s">
        <v>331</v>
      </c>
      <c r="D996" t="s">
        <v>322</v>
      </c>
      <c r="E996">
        <v>46300</v>
      </c>
      <c r="F996">
        <v>17.760000000000002</v>
      </c>
      <c r="G996">
        <v>325.10000000000002</v>
      </c>
      <c r="H996">
        <f t="shared" si="60"/>
        <v>2673258.2880000002</v>
      </c>
      <c r="I996">
        <f t="shared" si="61"/>
        <v>46300</v>
      </c>
      <c r="J996">
        <f t="shared" si="62"/>
        <v>822288.00000000012</v>
      </c>
      <c r="K996">
        <f t="shared" si="63"/>
        <v>0</v>
      </c>
    </row>
    <row r="997" spans="1:11" s="11" customFormat="1">
      <c r="A997">
        <v>2025</v>
      </c>
      <c r="B997">
        <v>8223</v>
      </c>
      <c r="C997" t="s">
        <v>331</v>
      </c>
      <c r="D997" t="s">
        <v>322</v>
      </c>
      <c r="E997">
        <v>94024</v>
      </c>
      <c r="F997">
        <v>18.600000000000001</v>
      </c>
      <c r="G997">
        <v>359.5</v>
      </c>
      <c r="H997">
        <f t="shared" si="60"/>
        <v>6287102.8080000002</v>
      </c>
      <c r="I997">
        <f t="shared" si="61"/>
        <v>94024</v>
      </c>
      <c r="J997">
        <f t="shared" si="62"/>
        <v>1748846.4000000001</v>
      </c>
      <c r="K997">
        <f t="shared" si="63"/>
        <v>0</v>
      </c>
    </row>
    <row r="998" spans="1:11" s="11" customFormat="1">
      <c r="A998">
        <v>2025</v>
      </c>
      <c r="B998">
        <v>8224</v>
      </c>
      <c r="C998" t="s">
        <v>321</v>
      </c>
      <c r="D998" t="s">
        <v>322</v>
      </c>
      <c r="E998">
        <v>31334</v>
      </c>
      <c r="F998">
        <v>18.899999999999999</v>
      </c>
      <c r="G998">
        <v>564.79999999999995</v>
      </c>
      <c r="H998">
        <f t="shared" si="60"/>
        <v>3344816.7647999995</v>
      </c>
      <c r="I998">
        <f t="shared" si="61"/>
        <v>31334</v>
      </c>
      <c r="J998">
        <f t="shared" si="62"/>
        <v>592212.6</v>
      </c>
      <c r="K998">
        <f t="shared" si="63"/>
        <v>0</v>
      </c>
    </row>
    <row r="999" spans="1:11" s="11" customFormat="1">
      <c r="A999">
        <v>2025</v>
      </c>
      <c r="B999">
        <v>8827</v>
      </c>
      <c r="C999" t="s">
        <v>321</v>
      </c>
      <c r="D999" t="s">
        <v>322</v>
      </c>
      <c r="E999">
        <v>50573</v>
      </c>
      <c r="F999">
        <v>22.73</v>
      </c>
      <c r="G999">
        <v>355.9</v>
      </c>
      <c r="H999">
        <f t="shared" si="60"/>
        <v>4091156.9481099998</v>
      </c>
      <c r="I999">
        <f t="shared" si="61"/>
        <v>50573</v>
      </c>
      <c r="J999">
        <f t="shared" si="62"/>
        <v>1149524.29</v>
      </c>
      <c r="K999">
        <f t="shared" si="63"/>
        <v>0</v>
      </c>
    </row>
    <row r="1000" spans="1:11" s="11" customFormat="1">
      <c r="A1000">
        <v>2025</v>
      </c>
      <c r="B1000">
        <v>8827</v>
      </c>
      <c r="C1000" t="s">
        <v>321</v>
      </c>
      <c r="D1000" t="s">
        <v>322</v>
      </c>
      <c r="E1000">
        <v>49507</v>
      </c>
      <c r="F1000">
        <v>22.263999999999999</v>
      </c>
      <c r="G1000">
        <v>321.60000000000002</v>
      </c>
      <c r="H1000">
        <f t="shared" si="60"/>
        <v>3544751.8951679999</v>
      </c>
      <c r="I1000">
        <f t="shared" si="61"/>
        <v>49507</v>
      </c>
      <c r="J1000">
        <f t="shared" si="62"/>
        <v>1102223.848</v>
      </c>
      <c r="K1000">
        <f t="shared" si="63"/>
        <v>0</v>
      </c>
    </row>
    <row r="1001" spans="1:11" s="11" customFormat="1">
      <c r="A1001">
        <v>2025</v>
      </c>
      <c r="B1001">
        <v>8827</v>
      </c>
      <c r="C1001" t="s">
        <v>321</v>
      </c>
      <c r="D1001" t="s">
        <v>322</v>
      </c>
      <c r="E1001">
        <v>18772</v>
      </c>
      <c r="F1001">
        <v>23.513999999999999</v>
      </c>
      <c r="G1001">
        <v>292.5</v>
      </c>
      <c r="H1001">
        <f t="shared" si="60"/>
        <v>1291109.0633999999</v>
      </c>
      <c r="I1001">
        <f t="shared" si="61"/>
        <v>18772</v>
      </c>
      <c r="J1001">
        <f t="shared" si="62"/>
        <v>441404.80799999996</v>
      </c>
      <c r="K1001">
        <f t="shared" si="63"/>
        <v>0</v>
      </c>
    </row>
    <row r="1002" spans="1:11" s="11" customFormat="1">
      <c r="A1002">
        <v>2025</v>
      </c>
      <c r="B1002">
        <v>8837</v>
      </c>
      <c r="C1002" t="s">
        <v>321</v>
      </c>
      <c r="D1002" t="s">
        <v>322</v>
      </c>
      <c r="E1002">
        <v>52243</v>
      </c>
      <c r="F1002">
        <v>24.414000000000001</v>
      </c>
      <c r="G1002">
        <v>256.39999999999998</v>
      </c>
      <c r="H1002">
        <f t="shared" si="60"/>
        <v>3270280.9835279998</v>
      </c>
      <c r="I1002">
        <f t="shared" si="61"/>
        <v>52243</v>
      </c>
      <c r="J1002">
        <f t="shared" si="62"/>
        <v>1275460.6020000002</v>
      </c>
      <c r="K1002">
        <f t="shared" si="63"/>
        <v>0</v>
      </c>
    </row>
    <row r="1003" spans="1:11" s="11" customFormat="1">
      <c r="A1003">
        <v>2025</v>
      </c>
      <c r="B1003">
        <v>8837</v>
      </c>
      <c r="C1003" t="s">
        <v>321</v>
      </c>
      <c r="D1003" t="s">
        <v>322</v>
      </c>
      <c r="E1003">
        <v>47438</v>
      </c>
      <c r="F1003">
        <v>23.707999999999998</v>
      </c>
      <c r="G1003">
        <v>242.1</v>
      </c>
      <c r="H1003">
        <f t="shared" si="60"/>
        <v>2722802.1117839995</v>
      </c>
      <c r="I1003">
        <f t="shared" si="61"/>
        <v>47438</v>
      </c>
      <c r="J1003">
        <f t="shared" si="62"/>
        <v>1124660.1039999998</v>
      </c>
      <c r="K1003">
        <f t="shared" si="63"/>
        <v>0</v>
      </c>
    </row>
    <row r="1004" spans="1:11" s="11" customFormat="1">
      <c r="A1004">
        <v>2025</v>
      </c>
      <c r="B1004">
        <v>8837</v>
      </c>
      <c r="C1004" t="s">
        <v>321</v>
      </c>
      <c r="D1004" t="s">
        <v>322</v>
      </c>
      <c r="E1004">
        <v>14747</v>
      </c>
      <c r="F1004">
        <v>22.015999999999998</v>
      </c>
      <c r="G1004">
        <v>213.9</v>
      </c>
      <c r="H1004">
        <f t="shared" si="60"/>
        <v>694469.02732800005</v>
      </c>
      <c r="I1004">
        <f t="shared" si="61"/>
        <v>14747</v>
      </c>
      <c r="J1004">
        <f t="shared" si="62"/>
        <v>324669.95199999999</v>
      </c>
      <c r="K1004">
        <f t="shared" si="63"/>
        <v>0</v>
      </c>
    </row>
    <row r="1005" spans="1:11" s="11" customFormat="1">
      <c r="A1005">
        <v>2025</v>
      </c>
      <c r="B1005">
        <v>8837</v>
      </c>
      <c r="C1005" t="s">
        <v>331</v>
      </c>
      <c r="D1005" t="s">
        <v>322</v>
      </c>
      <c r="E1005">
        <v>72847</v>
      </c>
      <c r="F1005">
        <v>17.739999999999998</v>
      </c>
      <c r="G1005">
        <v>371.5</v>
      </c>
      <c r="H1005">
        <f t="shared" si="60"/>
        <v>4800915.9726999989</v>
      </c>
      <c r="I1005">
        <f t="shared" si="61"/>
        <v>72847</v>
      </c>
      <c r="J1005">
        <f t="shared" si="62"/>
        <v>1292305.7799999998</v>
      </c>
      <c r="K1005">
        <f t="shared" si="63"/>
        <v>0</v>
      </c>
    </row>
    <row r="1006" spans="1:11" s="11" customFormat="1">
      <c r="A1006">
        <v>2025</v>
      </c>
      <c r="B1006">
        <v>8837</v>
      </c>
      <c r="C1006" t="s">
        <v>331</v>
      </c>
      <c r="D1006" t="s">
        <v>322</v>
      </c>
      <c r="E1006">
        <v>15594</v>
      </c>
      <c r="F1006">
        <v>18.032</v>
      </c>
      <c r="G1006">
        <v>182.5</v>
      </c>
      <c r="H1006">
        <f t="shared" si="60"/>
        <v>513173.58960000001</v>
      </c>
      <c r="I1006">
        <f t="shared" si="61"/>
        <v>15594</v>
      </c>
      <c r="J1006">
        <f t="shared" si="62"/>
        <v>281191.00799999997</v>
      </c>
      <c r="K1006">
        <f t="shared" si="63"/>
        <v>0</v>
      </c>
    </row>
    <row r="1007" spans="1:11" s="11" customFormat="1">
      <c r="A1007">
        <v>2025</v>
      </c>
      <c r="B1007">
        <v>8845</v>
      </c>
      <c r="C1007" t="s">
        <v>321</v>
      </c>
      <c r="D1007" t="s">
        <v>322</v>
      </c>
      <c r="E1007">
        <v>74264</v>
      </c>
      <c r="F1007">
        <v>25.994</v>
      </c>
      <c r="G1007" t="s">
        <v>332</v>
      </c>
      <c r="H1007" t="str">
        <f t="shared" si="60"/>
        <v/>
      </c>
      <c r="I1007" t="str">
        <f t="shared" si="61"/>
        <v/>
      </c>
      <c r="J1007" t="str">
        <f t="shared" si="62"/>
        <v/>
      </c>
      <c r="K1007">
        <f t="shared" si="63"/>
        <v>0</v>
      </c>
    </row>
    <row r="1008" spans="1:11" s="11" customFormat="1">
      <c r="A1008">
        <v>2025</v>
      </c>
      <c r="B1008">
        <v>8845</v>
      </c>
      <c r="C1008" t="s">
        <v>321</v>
      </c>
      <c r="D1008" t="s">
        <v>322</v>
      </c>
      <c r="E1008">
        <v>20786</v>
      </c>
      <c r="F1008">
        <v>25.088000000000001</v>
      </c>
      <c r="G1008" t="s">
        <v>332</v>
      </c>
      <c r="H1008" t="str">
        <f t="shared" si="60"/>
        <v/>
      </c>
      <c r="I1008" t="str">
        <f t="shared" si="61"/>
        <v/>
      </c>
      <c r="J1008" t="str">
        <f t="shared" si="62"/>
        <v/>
      </c>
      <c r="K1008">
        <f t="shared" si="63"/>
        <v>0</v>
      </c>
    </row>
    <row r="1009" spans="1:11" s="11" customFormat="1">
      <c r="A1009">
        <v>2025</v>
      </c>
      <c r="B1009">
        <v>8846</v>
      </c>
      <c r="C1009" t="s">
        <v>321</v>
      </c>
      <c r="D1009" t="s">
        <v>322</v>
      </c>
      <c r="E1009">
        <v>82390</v>
      </c>
      <c r="F1009">
        <v>26.004000000000001</v>
      </c>
      <c r="G1009" t="s">
        <v>332</v>
      </c>
      <c r="H1009" t="str">
        <f t="shared" si="60"/>
        <v/>
      </c>
      <c r="I1009" t="str">
        <f t="shared" si="61"/>
        <v/>
      </c>
      <c r="J1009" t="str">
        <f t="shared" si="62"/>
        <v/>
      </c>
      <c r="K1009">
        <f t="shared" si="63"/>
        <v>0</v>
      </c>
    </row>
    <row r="1010" spans="1:11" s="11" customFormat="1">
      <c r="A1010">
        <v>2025</v>
      </c>
      <c r="B1010">
        <v>8846</v>
      </c>
      <c r="C1010" t="s">
        <v>321</v>
      </c>
      <c r="D1010" t="s">
        <v>322</v>
      </c>
      <c r="E1010">
        <v>40621</v>
      </c>
      <c r="F1010">
        <v>25.172000000000001</v>
      </c>
      <c r="G1010" t="s">
        <v>332</v>
      </c>
      <c r="H1010" t="str">
        <f t="shared" si="60"/>
        <v/>
      </c>
      <c r="I1010" t="str">
        <f t="shared" si="61"/>
        <v/>
      </c>
      <c r="J1010" t="str">
        <f t="shared" si="62"/>
        <v/>
      </c>
      <c r="K1010">
        <f t="shared" si="63"/>
        <v>0</v>
      </c>
    </row>
    <row r="1011" spans="1:11" s="11" customFormat="1">
      <c r="A1011">
        <v>2025</v>
      </c>
      <c r="B1011">
        <v>8851</v>
      </c>
      <c r="C1011" t="s">
        <v>321</v>
      </c>
      <c r="D1011" t="s">
        <v>322</v>
      </c>
      <c r="E1011">
        <v>21589</v>
      </c>
      <c r="F1011">
        <v>22.744</v>
      </c>
      <c r="G1011">
        <v>331.6</v>
      </c>
      <c r="H1011">
        <f t="shared" si="60"/>
        <v>1628223.0362560002</v>
      </c>
      <c r="I1011">
        <f t="shared" si="61"/>
        <v>21589</v>
      </c>
      <c r="J1011">
        <f t="shared" si="62"/>
        <v>491020.21600000001</v>
      </c>
      <c r="K1011">
        <f t="shared" si="63"/>
        <v>0</v>
      </c>
    </row>
    <row r="1012" spans="1:11" s="11" customFormat="1">
      <c r="A1012">
        <v>2025</v>
      </c>
      <c r="B1012">
        <v>8851</v>
      </c>
      <c r="C1012" t="s">
        <v>321</v>
      </c>
      <c r="D1012" t="s">
        <v>322</v>
      </c>
      <c r="E1012">
        <v>5204</v>
      </c>
      <c r="F1012">
        <v>22.672000000000001</v>
      </c>
      <c r="G1012">
        <v>275</v>
      </c>
      <c r="H1012">
        <f t="shared" si="60"/>
        <v>324458.99199999997</v>
      </c>
      <c r="I1012">
        <f t="shared" si="61"/>
        <v>5204</v>
      </c>
      <c r="J1012">
        <f t="shared" si="62"/>
        <v>117985.088</v>
      </c>
      <c r="K1012">
        <f t="shared" si="63"/>
        <v>0</v>
      </c>
    </row>
    <row r="1013" spans="1:11" s="11" customFormat="1">
      <c r="A1013">
        <v>2025</v>
      </c>
      <c r="B1013">
        <v>8851</v>
      </c>
      <c r="C1013" t="s">
        <v>321</v>
      </c>
      <c r="D1013" t="s">
        <v>322</v>
      </c>
      <c r="E1013">
        <v>7922</v>
      </c>
      <c r="F1013">
        <v>22.814</v>
      </c>
      <c r="G1013">
        <v>273.3</v>
      </c>
      <c r="H1013">
        <f t="shared" si="60"/>
        <v>493941.944364</v>
      </c>
      <c r="I1013">
        <f t="shared" si="61"/>
        <v>7922</v>
      </c>
      <c r="J1013">
        <f t="shared" si="62"/>
        <v>180732.508</v>
      </c>
      <c r="K1013">
        <f t="shared" si="63"/>
        <v>0</v>
      </c>
    </row>
    <row r="1014" spans="1:11" s="11" customFormat="1">
      <c r="A1014">
        <v>2025</v>
      </c>
      <c r="B1014">
        <v>8852</v>
      </c>
      <c r="C1014" t="s">
        <v>331</v>
      </c>
      <c r="D1014" t="s">
        <v>322</v>
      </c>
      <c r="E1014">
        <v>77859</v>
      </c>
      <c r="F1014">
        <v>17.54</v>
      </c>
      <c r="G1014">
        <v>163.19999999999999</v>
      </c>
      <c r="H1014">
        <f t="shared" si="60"/>
        <v>2228735.6755199996</v>
      </c>
      <c r="I1014">
        <f t="shared" si="61"/>
        <v>77859</v>
      </c>
      <c r="J1014">
        <f t="shared" si="62"/>
        <v>1365646.8599999999</v>
      </c>
      <c r="K1014">
        <f t="shared" si="63"/>
        <v>0</v>
      </c>
    </row>
    <row r="1015" spans="1:11" s="11" customFormat="1">
      <c r="A1015">
        <v>2025</v>
      </c>
      <c r="B1015">
        <v>8852</v>
      </c>
      <c r="C1015" t="s">
        <v>331</v>
      </c>
      <c r="D1015" t="s">
        <v>322</v>
      </c>
      <c r="E1015">
        <v>218022</v>
      </c>
      <c r="F1015">
        <v>17.73</v>
      </c>
      <c r="G1015">
        <v>147.5</v>
      </c>
      <c r="H1015">
        <f t="shared" si="60"/>
        <v>5701656.8385000005</v>
      </c>
      <c r="I1015">
        <f t="shared" si="61"/>
        <v>218022</v>
      </c>
      <c r="J1015">
        <f t="shared" si="62"/>
        <v>3865530.06</v>
      </c>
      <c r="K1015">
        <f t="shared" si="63"/>
        <v>0</v>
      </c>
    </row>
    <row r="1016" spans="1:11" s="11" customFormat="1">
      <c r="A1016">
        <v>2025</v>
      </c>
      <c r="B1016">
        <v>8899</v>
      </c>
      <c r="C1016" t="s">
        <v>331</v>
      </c>
      <c r="D1016" t="s">
        <v>322</v>
      </c>
      <c r="E1016">
        <v>16011</v>
      </c>
      <c r="F1016">
        <v>17.757999999999999</v>
      </c>
      <c r="G1016">
        <v>170.8</v>
      </c>
      <c r="H1016">
        <f t="shared" si="60"/>
        <v>485624.26130400004</v>
      </c>
      <c r="I1016">
        <f t="shared" si="61"/>
        <v>16011</v>
      </c>
      <c r="J1016">
        <f t="shared" si="62"/>
        <v>284323.33799999999</v>
      </c>
      <c r="K1016">
        <f t="shared" si="63"/>
        <v>0</v>
      </c>
    </row>
    <row r="1017" spans="1:11" s="11" customFormat="1">
      <c r="A1017">
        <v>2025</v>
      </c>
      <c r="B1017">
        <v>8899</v>
      </c>
      <c r="C1017" t="s">
        <v>331</v>
      </c>
      <c r="D1017" t="s">
        <v>322</v>
      </c>
      <c r="E1017">
        <v>110661</v>
      </c>
      <c r="F1017">
        <v>17.908000000000001</v>
      </c>
      <c r="G1017">
        <v>159.6</v>
      </c>
      <c r="H1017">
        <f t="shared" si="60"/>
        <v>3162820.6320479997</v>
      </c>
      <c r="I1017">
        <f t="shared" si="61"/>
        <v>110661</v>
      </c>
      <c r="J1017">
        <f t="shared" si="62"/>
        <v>1981717.1880000001</v>
      </c>
      <c r="K1017">
        <f t="shared" si="63"/>
        <v>0</v>
      </c>
    </row>
    <row r="1018" spans="1:11" s="11" customFormat="1">
      <c r="A1018">
        <v>2025</v>
      </c>
      <c r="B1018">
        <v>8899</v>
      </c>
      <c r="C1018" t="s">
        <v>331</v>
      </c>
      <c r="D1018" t="s">
        <v>322</v>
      </c>
      <c r="E1018">
        <v>32019</v>
      </c>
      <c r="F1018">
        <v>17.940000000000001</v>
      </c>
      <c r="G1018">
        <v>169.3</v>
      </c>
      <c r="H1018">
        <f t="shared" si="60"/>
        <v>972494.51598000003</v>
      </c>
      <c r="I1018">
        <f t="shared" si="61"/>
        <v>32019</v>
      </c>
      <c r="J1018">
        <f t="shared" si="62"/>
        <v>574420.86</v>
      </c>
      <c r="K1018">
        <f t="shared" si="63"/>
        <v>0</v>
      </c>
    </row>
    <row r="1019" spans="1:11" s="11" customFormat="1">
      <c r="A1019">
        <v>2025</v>
      </c>
      <c r="B1019">
        <v>8899</v>
      </c>
      <c r="C1019" t="s">
        <v>331</v>
      </c>
      <c r="D1019" t="s">
        <v>322</v>
      </c>
      <c r="E1019">
        <v>30937</v>
      </c>
      <c r="F1019">
        <v>18.015999999999998</v>
      </c>
      <c r="G1019">
        <v>168.4</v>
      </c>
      <c r="H1019">
        <f t="shared" si="60"/>
        <v>938595.91052800009</v>
      </c>
      <c r="I1019">
        <f t="shared" si="61"/>
        <v>30937</v>
      </c>
      <c r="J1019">
        <f t="shared" si="62"/>
        <v>557360.99199999997</v>
      </c>
      <c r="K1019">
        <f t="shared" si="63"/>
        <v>0</v>
      </c>
    </row>
    <row r="1020" spans="1:11" s="11" customFormat="1">
      <c r="A1020">
        <v>2025</v>
      </c>
      <c r="B1020">
        <v>10017</v>
      </c>
      <c r="C1020" t="s">
        <v>321</v>
      </c>
      <c r="D1020" t="s">
        <v>322</v>
      </c>
      <c r="E1020">
        <v>2716</v>
      </c>
      <c r="F1020">
        <v>25</v>
      </c>
      <c r="G1020" t="s">
        <v>332</v>
      </c>
      <c r="H1020" t="str">
        <f t="shared" si="60"/>
        <v/>
      </c>
      <c r="I1020" t="str">
        <f t="shared" si="61"/>
        <v/>
      </c>
      <c r="J1020" t="str">
        <f t="shared" si="62"/>
        <v/>
      </c>
      <c r="K1020">
        <f t="shared" si="63"/>
        <v>0</v>
      </c>
    </row>
    <row r="1021" spans="1:11" s="11" customFormat="1">
      <c r="A1021">
        <v>2025</v>
      </c>
      <c r="B1021">
        <v>10113</v>
      </c>
      <c r="C1021" t="s">
        <v>333</v>
      </c>
      <c r="D1021" t="s">
        <v>322</v>
      </c>
      <c r="E1021">
        <v>58344</v>
      </c>
      <c r="F1021">
        <v>11.64</v>
      </c>
      <c r="G1021" t="s">
        <v>332</v>
      </c>
      <c r="H1021" t="str">
        <f t="shared" si="60"/>
        <v/>
      </c>
      <c r="I1021" t="str">
        <f t="shared" si="61"/>
        <v/>
      </c>
      <c r="J1021" t="str">
        <f t="shared" si="62"/>
        <v/>
      </c>
      <c r="K1021">
        <f t="shared" si="63"/>
        <v>0</v>
      </c>
    </row>
    <row r="1022" spans="1:11" s="11" customFormat="1">
      <c r="A1022">
        <v>2025</v>
      </c>
      <c r="B1022">
        <v>10143</v>
      </c>
      <c r="C1022" t="s">
        <v>333</v>
      </c>
      <c r="D1022" t="s">
        <v>322</v>
      </c>
      <c r="E1022">
        <v>50779</v>
      </c>
      <c r="F1022">
        <v>12.898999999999999</v>
      </c>
      <c r="G1022" t="s">
        <v>332</v>
      </c>
      <c r="H1022" t="str">
        <f t="shared" si="60"/>
        <v/>
      </c>
      <c r="I1022" t="str">
        <f t="shared" si="61"/>
        <v/>
      </c>
      <c r="J1022" t="str">
        <f t="shared" si="62"/>
        <v/>
      </c>
      <c r="K1022">
        <f t="shared" si="63"/>
        <v>0</v>
      </c>
    </row>
    <row r="1023" spans="1:11" s="11" customFormat="1">
      <c r="A1023">
        <v>2025</v>
      </c>
      <c r="B1023">
        <v>10151</v>
      </c>
      <c r="C1023" t="s">
        <v>333</v>
      </c>
      <c r="D1023" t="s">
        <v>322</v>
      </c>
      <c r="E1023">
        <v>1490</v>
      </c>
      <c r="F1023">
        <v>9.8699999999999992</v>
      </c>
      <c r="G1023" t="s">
        <v>332</v>
      </c>
      <c r="H1023" t="str">
        <f t="shared" si="60"/>
        <v/>
      </c>
      <c r="I1023" t="str">
        <f t="shared" si="61"/>
        <v/>
      </c>
      <c r="J1023" t="str">
        <f t="shared" si="62"/>
        <v/>
      </c>
      <c r="K1023">
        <f t="shared" si="63"/>
        <v>0</v>
      </c>
    </row>
    <row r="1024" spans="1:11" s="11" customFormat="1">
      <c r="A1024">
        <v>2025</v>
      </c>
      <c r="B1024">
        <v>10151</v>
      </c>
      <c r="C1024" t="s">
        <v>333</v>
      </c>
      <c r="D1024" t="s">
        <v>322</v>
      </c>
      <c r="E1024">
        <v>2131</v>
      </c>
      <c r="F1024">
        <v>16.2</v>
      </c>
      <c r="G1024" t="s">
        <v>332</v>
      </c>
      <c r="H1024" t="str">
        <f t="shared" si="60"/>
        <v/>
      </c>
      <c r="I1024" t="str">
        <f t="shared" si="61"/>
        <v/>
      </c>
      <c r="J1024" t="str">
        <f t="shared" si="62"/>
        <v/>
      </c>
      <c r="K1024">
        <f t="shared" si="63"/>
        <v>0</v>
      </c>
    </row>
    <row r="1025" spans="1:11" s="11" customFormat="1">
      <c r="A1025">
        <v>2025</v>
      </c>
      <c r="B1025">
        <v>10151</v>
      </c>
      <c r="C1025" t="s">
        <v>333</v>
      </c>
      <c r="D1025" t="s">
        <v>322</v>
      </c>
      <c r="E1025">
        <v>5075</v>
      </c>
      <c r="F1025">
        <v>16.14</v>
      </c>
      <c r="G1025" t="s">
        <v>332</v>
      </c>
      <c r="H1025" t="str">
        <f t="shared" si="60"/>
        <v/>
      </c>
      <c r="I1025" t="str">
        <f t="shared" si="61"/>
        <v/>
      </c>
      <c r="J1025" t="str">
        <f t="shared" si="62"/>
        <v/>
      </c>
      <c r="K1025">
        <f t="shared" si="63"/>
        <v>0</v>
      </c>
    </row>
    <row r="1026" spans="1:11" s="11" customFormat="1">
      <c r="A1026">
        <v>2025</v>
      </c>
      <c r="B1026">
        <v>10151</v>
      </c>
      <c r="C1026" t="s">
        <v>333</v>
      </c>
      <c r="D1026" t="s">
        <v>322</v>
      </c>
      <c r="E1026">
        <v>8138</v>
      </c>
      <c r="F1026">
        <v>18.920000000000002</v>
      </c>
      <c r="G1026" t="s">
        <v>332</v>
      </c>
      <c r="H1026" t="str">
        <f t="shared" si="60"/>
        <v/>
      </c>
      <c r="I1026" t="str">
        <f t="shared" si="61"/>
        <v/>
      </c>
      <c r="J1026" t="str">
        <f t="shared" si="62"/>
        <v/>
      </c>
      <c r="K1026">
        <f t="shared" si="63"/>
        <v>0</v>
      </c>
    </row>
    <row r="1027" spans="1:11" s="11" customFormat="1">
      <c r="A1027">
        <v>2025</v>
      </c>
      <c r="B1027">
        <v>10495</v>
      </c>
      <c r="C1027" t="s">
        <v>321</v>
      </c>
      <c r="D1027" t="s">
        <v>322</v>
      </c>
      <c r="E1027">
        <v>5266</v>
      </c>
      <c r="F1027">
        <v>20.481999999999999</v>
      </c>
      <c r="G1027" t="s">
        <v>332</v>
      </c>
      <c r="H1027" t="str">
        <f t="shared" si="60"/>
        <v/>
      </c>
      <c r="I1027" t="str">
        <f t="shared" si="61"/>
        <v/>
      </c>
      <c r="J1027" t="str">
        <f t="shared" si="62"/>
        <v/>
      </c>
      <c r="K1027">
        <f t="shared" si="63"/>
        <v>0</v>
      </c>
    </row>
    <row r="1028" spans="1:11" s="11" customFormat="1">
      <c r="A1028">
        <v>2025</v>
      </c>
      <c r="B1028">
        <v>10603</v>
      </c>
      <c r="C1028" t="s">
        <v>333</v>
      </c>
      <c r="D1028" t="s">
        <v>322</v>
      </c>
      <c r="E1028">
        <v>29818</v>
      </c>
      <c r="F1028">
        <v>11.8</v>
      </c>
      <c r="G1028" t="s">
        <v>332</v>
      </c>
      <c r="H1028" t="str">
        <f t="shared" si="60"/>
        <v/>
      </c>
      <c r="I1028" t="str">
        <f t="shared" si="61"/>
        <v/>
      </c>
      <c r="J1028" t="str">
        <f t="shared" si="62"/>
        <v/>
      </c>
      <c r="K1028">
        <f t="shared" si="63"/>
        <v>0</v>
      </c>
    </row>
    <row r="1029" spans="1:11" s="11" customFormat="1">
      <c r="A1029">
        <v>2025</v>
      </c>
      <c r="B1029">
        <v>10684</v>
      </c>
      <c r="C1029" t="s">
        <v>321</v>
      </c>
      <c r="D1029" t="s">
        <v>322</v>
      </c>
      <c r="E1029">
        <v>22787</v>
      </c>
      <c r="F1029">
        <v>22.86</v>
      </c>
      <c r="G1029" t="s">
        <v>332</v>
      </c>
      <c r="H1029" t="str">
        <f t="shared" ref="H1029:H1092" si="64">IF(I1029="","",G1029/100*F1029*E1029)</f>
        <v/>
      </c>
      <c r="I1029" t="str">
        <f t="shared" ref="I1029:I1092" si="65">IF(OR(G1029=".",F1029=".",E1029="."),"",E1029)</f>
        <v/>
      </c>
      <c r="J1029" t="str">
        <f t="shared" ref="J1029:J1092" si="66">IF(I1029="","",F1029*I1029)</f>
        <v/>
      </c>
      <c r="K1029">
        <f t="shared" ref="K1029:K1092" si="67">IF(C1029="LIG",1,0)</f>
        <v>0</v>
      </c>
    </row>
    <row r="1030" spans="1:11" s="11" customFormat="1">
      <c r="A1030">
        <v>2025</v>
      </c>
      <c r="B1030">
        <v>10684</v>
      </c>
      <c r="C1030" t="s">
        <v>321</v>
      </c>
      <c r="D1030" t="s">
        <v>322</v>
      </c>
      <c r="E1030">
        <v>23415</v>
      </c>
      <c r="F1030">
        <v>17.914999999999999</v>
      </c>
      <c r="G1030" t="s">
        <v>332</v>
      </c>
      <c r="H1030" t="str">
        <f t="shared" si="64"/>
        <v/>
      </c>
      <c r="I1030" t="str">
        <f t="shared" si="65"/>
        <v/>
      </c>
      <c r="J1030" t="str">
        <f t="shared" si="66"/>
        <v/>
      </c>
      <c r="K1030">
        <f t="shared" si="67"/>
        <v>0</v>
      </c>
    </row>
    <row r="1031" spans="1:11" s="11" customFormat="1">
      <c r="A1031">
        <v>2025</v>
      </c>
      <c r="B1031">
        <v>10860</v>
      </c>
      <c r="C1031" t="s">
        <v>321</v>
      </c>
      <c r="D1031" t="s">
        <v>322</v>
      </c>
      <c r="E1031">
        <v>1888</v>
      </c>
      <c r="F1031">
        <v>21.7</v>
      </c>
      <c r="G1031" t="s">
        <v>332</v>
      </c>
      <c r="H1031" t="str">
        <f t="shared" si="64"/>
        <v/>
      </c>
      <c r="I1031" t="str">
        <f t="shared" si="65"/>
        <v/>
      </c>
      <c r="J1031" t="str">
        <f t="shared" si="66"/>
        <v/>
      </c>
      <c r="K1031">
        <f t="shared" si="67"/>
        <v>0</v>
      </c>
    </row>
    <row r="1032" spans="1:11" s="11" customFormat="1">
      <c r="A1032">
        <v>2025</v>
      </c>
      <c r="B1032">
        <v>10860</v>
      </c>
      <c r="C1032" t="s">
        <v>331</v>
      </c>
      <c r="D1032" t="s">
        <v>322</v>
      </c>
      <c r="E1032">
        <v>92112</v>
      </c>
      <c r="F1032">
        <v>17.600000000000001</v>
      </c>
      <c r="G1032" t="s">
        <v>332</v>
      </c>
      <c r="H1032" t="str">
        <f t="shared" si="64"/>
        <v/>
      </c>
      <c r="I1032" t="str">
        <f t="shared" si="65"/>
        <v/>
      </c>
      <c r="J1032" t="str">
        <f t="shared" si="66"/>
        <v/>
      </c>
      <c r="K1032">
        <f t="shared" si="67"/>
        <v>0</v>
      </c>
    </row>
    <row r="1033" spans="1:11" s="11" customFormat="1">
      <c r="A1033">
        <v>2025</v>
      </c>
      <c r="B1033">
        <v>10864</v>
      </c>
      <c r="C1033" t="s">
        <v>331</v>
      </c>
      <c r="D1033" t="s">
        <v>322</v>
      </c>
      <c r="E1033">
        <v>17955</v>
      </c>
      <c r="F1033">
        <v>17.600000000000001</v>
      </c>
      <c r="G1033" t="s">
        <v>332</v>
      </c>
      <c r="H1033" t="str">
        <f t="shared" si="64"/>
        <v/>
      </c>
      <c r="I1033" t="str">
        <f t="shared" si="65"/>
        <v/>
      </c>
      <c r="J1033" t="str">
        <f t="shared" si="66"/>
        <v/>
      </c>
      <c r="K1033">
        <f t="shared" si="67"/>
        <v>0</v>
      </c>
    </row>
    <row r="1034" spans="1:11" s="11" customFormat="1">
      <c r="A1034">
        <v>2025</v>
      </c>
      <c r="B1034">
        <v>10864</v>
      </c>
      <c r="C1034" t="s">
        <v>331</v>
      </c>
      <c r="D1034" t="s">
        <v>322</v>
      </c>
      <c r="E1034">
        <v>47610</v>
      </c>
      <c r="F1034">
        <v>17.600000000000001</v>
      </c>
      <c r="G1034" t="s">
        <v>332</v>
      </c>
      <c r="H1034" t="str">
        <f t="shared" si="64"/>
        <v/>
      </c>
      <c r="I1034" t="str">
        <f t="shared" si="65"/>
        <v/>
      </c>
      <c r="J1034" t="str">
        <f t="shared" si="66"/>
        <v/>
      </c>
      <c r="K1034">
        <f t="shared" si="67"/>
        <v>0</v>
      </c>
    </row>
    <row r="1035" spans="1:11" s="11" customFormat="1">
      <c r="A1035">
        <v>2025</v>
      </c>
      <c r="B1035">
        <v>10864</v>
      </c>
      <c r="C1035" t="s">
        <v>321</v>
      </c>
      <c r="D1035" t="s">
        <v>322</v>
      </c>
      <c r="E1035">
        <v>15918</v>
      </c>
      <c r="F1035">
        <v>21.8</v>
      </c>
      <c r="G1035" t="s">
        <v>332</v>
      </c>
      <c r="H1035" t="str">
        <f t="shared" si="64"/>
        <v/>
      </c>
      <c r="I1035" t="str">
        <f t="shared" si="65"/>
        <v/>
      </c>
      <c r="J1035" t="str">
        <f t="shared" si="66"/>
        <v/>
      </c>
      <c r="K1035">
        <f t="shared" si="67"/>
        <v>0</v>
      </c>
    </row>
    <row r="1036" spans="1:11" s="11" customFormat="1">
      <c r="A1036">
        <v>2025</v>
      </c>
      <c r="B1036">
        <v>10865</v>
      </c>
      <c r="C1036" t="s">
        <v>321</v>
      </c>
      <c r="D1036" t="s">
        <v>322</v>
      </c>
      <c r="E1036">
        <v>87935</v>
      </c>
      <c r="F1036">
        <v>21.7</v>
      </c>
      <c r="G1036" t="s">
        <v>332</v>
      </c>
      <c r="H1036" t="str">
        <f t="shared" si="64"/>
        <v/>
      </c>
      <c r="I1036" t="str">
        <f t="shared" si="65"/>
        <v/>
      </c>
      <c r="J1036" t="str">
        <f t="shared" si="66"/>
        <v/>
      </c>
      <c r="K1036">
        <f t="shared" si="67"/>
        <v>0</v>
      </c>
    </row>
    <row r="1037" spans="1:11" s="11" customFormat="1">
      <c r="A1037">
        <v>2025</v>
      </c>
      <c r="B1037">
        <v>10865</v>
      </c>
      <c r="C1037" t="s">
        <v>331</v>
      </c>
      <c r="D1037" t="s">
        <v>322</v>
      </c>
      <c r="E1037">
        <v>17192</v>
      </c>
      <c r="F1037">
        <v>17.600000000000001</v>
      </c>
      <c r="G1037" t="s">
        <v>332</v>
      </c>
      <c r="H1037" t="str">
        <f t="shared" si="64"/>
        <v/>
      </c>
      <c r="I1037" t="str">
        <f t="shared" si="65"/>
        <v/>
      </c>
      <c r="J1037" t="str">
        <f t="shared" si="66"/>
        <v/>
      </c>
      <c r="K1037">
        <f t="shared" si="67"/>
        <v>0</v>
      </c>
    </row>
    <row r="1038" spans="1:11" s="11" customFormat="1">
      <c r="A1038">
        <v>2025</v>
      </c>
      <c r="B1038">
        <v>10865</v>
      </c>
      <c r="C1038" t="s">
        <v>331</v>
      </c>
      <c r="D1038" t="s">
        <v>322</v>
      </c>
      <c r="E1038">
        <v>33052</v>
      </c>
      <c r="F1038">
        <v>17.7</v>
      </c>
      <c r="G1038" t="s">
        <v>332</v>
      </c>
      <c r="H1038" t="str">
        <f t="shared" si="64"/>
        <v/>
      </c>
      <c r="I1038" t="str">
        <f t="shared" si="65"/>
        <v/>
      </c>
      <c r="J1038" t="str">
        <f t="shared" si="66"/>
        <v/>
      </c>
      <c r="K1038">
        <f t="shared" si="67"/>
        <v>0</v>
      </c>
    </row>
    <row r="1039" spans="1:11" s="11" customFormat="1">
      <c r="A1039">
        <v>2025</v>
      </c>
      <c r="B1039">
        <v>50397</v>
      </c>
      <c r="C1039" t="s">
        <v>321</v>
      </c>
      <c r="D1039" t="s">
        <v>322</v>
      </c>
      <c r="E1039">
        <v>11080</v>
      </c>
      <c r="F1039">
        <v>26</v>
      </c>
      <c r="G1039" t="s">
        <v>332</v>
      </c>
      <c r="H1039" t="str">
        <f t="shared" si="64"/>
        <v/>
      </c>
      <c r="I1039" t="str">
        <f t="shared" si="65"/>
        <v/>
      </c>
      <c r="J1039" t="str">
        <f t="shared" si="66"/>
        <v/>
      </c>
      <c r="K1039">
        <f t="shared" si="67"/>
        <v>0</v>
      </c>
    </row>
    <row r="1040" spans="1:11" s="11" customFormat="1">
      <c r="A1040">
        <v>2025</v>
      </c>
      <c r="B1040">
        <v>50481</v>
      </c>
      <c r="C1040" t="s">
        <v>321</v>
      </c>
      <c r="D1040" t="s">
        <v>322</v>
      </c>
      <c r="E1040">
        <v>6501</v>
      </c>
      <c r="F1040">
        <v>25.4</v>
      </c>
      <c r="G1040" t="s">
        <v>332</v>
      </c>
      <c r="H1040" t="str">
        <f t="shared" si="64"/>
        <v/>
      </c>
      <c r="I1040" t="str">
        <f t="shared" si="65"/>
        <v/>
      </c>
      <c r="J1040" t="str">
        <f t="shared" si="66"/>
        <v/>
      </c>
      <c r="K1040">
        <f t="shared" si="67"/>
        <v>0</v>
      </c>
    </row>
    <row r="1041" spans="1:11" s="11" customFormat="1">
      <c r="A1041">
        <v>2025</v>
      </c>
      <c r="B1041">
        <v>50481</v>
      </c>
      <c r="C1041" t="s">
        <v>321</v>
      </c>
      <c r="D1041" t="s">
        <v>322</v>
      </c>
      <c r="E1041">
        <v>11280</v>
      </c>
      <c r="F1041">
        <v>25.41</v>
      </c>
      <c r="G1041" t="s">
        <v>332</v>
      </c>
      <c r="H1041" t="str">
        <f t="shared" si="64"/>
        <v/>
      </c>
      <c r="I1041" t="str">
        <f t="shared" si="65"/>
        <v/>
      </c>
      <c r="J1041" t="str">
        <f t="shared" si="66"/>
        <v/>
      </c>
      <c r="K1041">
        <f t="shared" si="67"/>
        <v>0</v>
      </c>
    </row>
    <row r="1042" spans="1:11" s="11" customFormat="1">
      <c r="A1042">
        <v>2025</v>
      </c>
      <c r="B1042">
        <v>50481</v>
      </c>
      <c r="C1042" t="s">
        <v>321</v>
      </c>
      <c r="D1042" t="s">
        <v>322</v>
      </c>
      <c r="E1042">
        <v>13257</v>
      </c>
      <c r="F1042">
        <v>26.33</v>
      </c>
      <c r="G1042" t="s">
        <v>332</v>
      </c>
      <c r="H1042" t="str">
        <f t="shared" si="64"/>
        <v/>
      </c>
      <c r="I1042" t="str">
        <f t="shared" si="65"/>
        <v/>
      </c>
      <c r="J1042" t="str">
        <f t="shared" si="66"/>
        <v/>
      </c>
      <c r="K1042">
        <f t="shared" si="67"/>
        <v>0</v>
      </c>
    </row>
    <row r="1043" spans="1:11" s="11" customFormat="1">
      <c r="A1043">
        <v>2025</v>
      </c>
      <c r="B1043">
        <v>50481</v>
      </c>
      <c r="C1043" t="s">
        <v>321</v>
      </c>
      <c r="D1043" t="s">
        <v>322</v>
      </c>
      <c r="E1043">
        <v>15347</v>
      </c>
      <c r="F1043">
        <v>25.11</v>
      </c>
      <c r="G1043" t="s">
        <v>332</v>
      </c>
      <c r="H1043" t="str">
        <f t="shared" si="64"/>
        <v/>
      </c>
      <c r="I1043" t="str">
        <f t="shared" si="65"/>
        <v/>
      </c>
      <c r="J1043" t="str">
        <f t="shared" si="66"/>
        <v/>
      </c>
      <c r="K1043">
        <f t="shared" si="67"/>
        <v>0</v>
      </c>
    </row>
    <row r="1044" spans="1:11" s="11" customFormat="1">
      <c r="A1044">
        <v>2025</v>
      </c>
      <c r="B1044">
        <v>50806</v>
      </c>
      <c r="C1044" t="s">
        <v>321</v>
      </c>
      <c r="D1044" t="s">
        <v>322</v>
      </c>
      <c r="E1044">
        <v>7809</v>
      </c>
      <c r="F1044">
        <v>24.8</v>
      </c>
      <c r="G1044" t="s">
        <v>332</v>
      </c>
      <c r="H1044" t="str">
        <f t="shared" si="64"/>
        <v/>
      </c>
      <c r="I1044" t="str">
        <f t="shared" si="65"/>
        <v/>
      </c>
      <c r="J1044" t="str">
        <f t="shared" si="66"/>
        <v/>
      </c>
      <c r="K1044">
        <f t="shared" si="67"/>
        <v>0</v>
      </c>
    </row>
    <row r="1045" spans="1:11" s="11" customFormat="1">
      <c r="A1045">
        <v>2025</v>
      </c>
      <c r="B1045">
        <v>50835</v>
      </c>
      <c r="C1045" t="s">
        <v>321</v>
      </c>
      <c r="D1045" t="s">
        <v>322</v>
      </c>
      <c r="E1045">
        <v>470</v>
      </c>
      <c r="F1045">
        <v>24.7</v>
      </c>
      <c r="G1045" t="s">
        <v>332</v>
      </c>
      <c r="H1045" t="str">
        <f t="shared" si="64"/>
        <v/>
      </c>
      <c r="I1045" t="str">
        <f t="shared" si="65"/>
        <v/>
      </c>
      <c r="J1045" t="str">
        <f t="shared" si="66"/>
        <v/>
      </c>
      <c r="K1045">
        <f t="shared" si="67"/>
        <v>0</v>
      </c>
    </row>
    <row r="1046" spans="1:11" s="11" customFormat="1">
      <c r="A1046">
        <v>2025</v>
      </c>
      <c r="B1046">
        <v>50835</v>
      </c>
      <c r="C1046" t="s">
        <v>321</v>
      </c>
      <c r="D1046" t="s">
        <v>322</v>
      </c>
      <c r="E1046">
        <v>771</v>
      </c>
      <c r="F1046">
        <v>24.26</v>
      </c>
      <c r="G1046" t="s">
        <v>332</v>
      </c>
      <c r="H1046" t="str">
        <f t="shared" si="64"/>
        <v/>
      </c>
      <c r="I1046" t="str">
        <f t="shared" si="65"/>
        <v/>
      </c>
      <c r="J1046" t="str">
        <f t="shared" si="66"/>
        <v/>
      </c>
      <c r="K1046">
        <f t="shared" si="67"/>
        <v>0</v>
      </c>
    </row>
    <row r="1047" spans="1:11" s="11" customFormat="1">
      <c r="A1047">
        <v>2025</v>
      </c>
      <c r="B1047">
        <v>50835</v>
      </c>
      <c r="C1047" t="s">
        <v>321</v>
      </c>
      <c r="D1047" t="s">
        <v>322</v>
      </c>
      <c r="E1047">
        <v>621</v>
      </c>
      <c r="F1047">
        <v>24.67</v>
      </c>
      <c r="G1047" t="s">
        <v>332</v>
      </c>
      <c r="H1047" t="str">
        <f t="shared" si="64"/>
        <v/>
      </c>
      <c r="I1047" t="str">
        <f t="shared" si="65"/>
        <v/>
      </c>
      <c r="J1047" t="str">
        <f t="shared" si="66"/>
        <v/>
      </c>
      <c r="K1047">
        <f t="shared" si="67"/>
        <v>0</v>
      </c>
    </row>
    <row r="1048" spans="1:11" s="11" customFormat="1">
      <c r="A1048">
        <v>2025</v>
      </c>
      <c r="B1048">
        <v>50835</v>
      </c>
      <c r="C1048" t="s">
        <v>321</v>
      </c>
      <c r="D1048" t="s">
        <v>322</v>
      </c>
      <c r="E1048">
        <v>632</v>
      </c>
      <c r="F1048">
        <v>24.48</v>
      </c>
      <c r="G1048" t="s">
        <v>332</v>
      </c>
      <c r="H1048" t="str">
        <f t="shared" si="64"/>
        <v/>
      </c>
      <c r="I1048" t="str">
        <f t="shared" si="65"/>
        <v/>
      </c>
      <c r="J1048" t="str">
        <f t="shared" si="66"/>
        <v/>
      </c>
      <c r="K1048">
        <f t="shared" si="67"/>
        <v>0</v>
      </c>
    </row>
    <row r="1049" spans="1:11" s="11" customFormat="1">
      <c r="A1049">
        <v>2025</v>
      </c>
      <c r="B1049">
        <v>50888</v>
      </c>
      <c r="C1049" t="s">
        <v>333</v>
      </c>
      <c r="D1049" t="s">
        <v>322</v>
      </c>
      <c r="E1049">
        <v>51507</v>
      </c>
      <c r="F1049">
        <v>12.6</v>
      </c>
      <c r="G1049" t="s">
        <v>332</v>
      </c>
      <c r="H1049" t="str">
        <f t="shared" si="64"/>
        <v/>
      </c>
      <c r="I1049" t="str">
        <f t="shared" si="65"/>
        <v/>
      </c>
      <c r="J1049" t="str">
        <f t="shared" si="66"/>
        <v/>
      </c>
      <c r="K1049">
        <f t="shared" si="67"/>
        <v>0</v>
      </c>
    </row>
    <row r="1050" spans="1:11" s="11" customFormat="1">
      <c r="A1050">
        <v>2025</v>
      </c>
      <c r="B1050">
        <v>50900</v>
      </c>
      <c r="C1050" t="s">
        <v>321</v>
      </c>
      <c r="D1050" t="s">
        <v>322</v>
      </c>
      <c r="E1050">
        <v>15103</v>
      </c>
      <c r="F1050">
        <v>25.3</v>
      </c>
      <c r="G1050" t="s">
        <v>332</v>
      </c>
      <c r="H1050" t="str">
        <f t="shared" si="64"/>
        <v/>
      </c>
      <c r="I1050" t="str">
        <f t="shared" si="65"/>
        <v/>
      </c>
      <c r="J1050" t="str">
        <f t="shared" si="66"/>
        <v/>
      </c>
      <c r="K1050">
        <f t="shared" si="67"/>
        <v>0</v>
      </c>
    </row>
    <row r="1051" spans="1:11" s="11" customFormat="1">
      <c r="A1051">
        <v>2025</v>
      </c>
      <c r="B1051">
        <v>50951</v>
      </c>
      <c r="C1051" t="s">
        <v>333</v>
      </c>
      <c r="D1051" t="s">
        <v>322</v>
      </c>
      <c r="E1051">
        <v>34438</v>
      </c>
      <c r="F1051">
        <v>11.46</v>
      </c>
      <c r="G1051" t="s">
        <v>332</v>
      </c>
      <c r="H1051" t="str">
        <f t="shared" si="64"/>
        <v/>
      </c>
      <c r="I1051" t="str">
        <f t="shared" si="65"/>
        <v/>
      </c>
      <c r="J1051" t="str">
        <f t="shared" si="66"/>
        <v/>
      </c>
      <c r="K1051">
        <f t="shared" si="67"/>
        <v>0</v>
      </c>
    </row>
    <row r="1052" spans="1:11" s="11" customFormat="1">
      <c r="A1052">
        <v>2025</v>
      </c>
      <c r="B1052">
        <v>50969</v>
      </c>
      <c r="C1052" t="s">
        <v>321</v>
      </c>
      <c r="D1052" t="s">
        <v>322</v>
      </c>
      <c r="E1052">
        <v>1911</v>
      </c>
      <c r="F1052">
        <v>22.56</v>
      </c>
      <c r="G1052" t="s">
        <v>332</v>
      </c>
      <c r="H1052" t="str">
        <f t="shared" si="64"/>
        <v/>
      </c>
      <c r="I1052" t="str">
        <f t="shared" si="65"/>
        <v/>
      </c>
      <c r="J1052" t="str">
        <f t="shared" si="66"/>
        <v/>
      </c>
      <c r="K1052">
        <f t="shared" si="67"/>
        <v>0</v>
      </c>
    </row>
    <row r="1053" spans="1:11" s="11" customFormat="1">
      <c r="A1053">
        <v>2025</v>
      </c>
      <c r="B1053">
        <v>50974</v>
      </c>
      <c r="C1053" t="s">
        <v>321</v>
      </c>
      <c r="D1053" t="s">
        <v>322</v>
      </c>
      <c r="E1053">
        <v>1635</v>
      </c>
      <c r="F1053">
        <v>24.04</v>
      </c>
      <c r="G1053" t="s">
        <v>332</v>
      </c>
      <c r="H1053" t="str">
        <f t="shared" si="64"/>
        <v/>
      </c>
      <c r="I1053" t="str">
        <f t="shared" si="65"/>
        <v/>
      </c>
      <c r="J1053" t="str">
        <f t="shared" si="66"/>
        <v/>
      </c>
      <c r="K1053">
        <f t="shared" si="67"/>
        <v>0</v>
      </c>
    </row>
    <row r="1054" spans="1:11" s="11" customFormat="1">
      <c r="A1054">
        <v>2025</v>
      </c>
      <c r="B1054">
        <v>50974</v>
      </c>
      <c r="C1054" t="s">
        <v>321</v>
      </c>
      <c r="D1054" t="s">
        <v>322</v>
      </c>
      <c r="E1054">
        <v>35</v>
      </c>
      <c r="F1054">
        <v>21.068000000000001</v>
      </c>
      <c r="G1054" t="s">
        <v>332</v>
      </c>
      <c r="H1054" t="str">
        <f t="shared" si="64"/>
        <v/>
      </c>
      <c r="I1054" t="str">
        <f t="shared" si="65"/>
        <v/>
      </c>
      <c r="J1054" t="str">
        <f t="shared" si="66"/>
        <v/>
      </c>
      <c r="K1054">
        <f t="shared" si="67"/>
        <v>0</v>
      </c>
    </row>
    <row r="1055" spans="1:11" s="11" customFormat="1">
      <c r="A1055">
        <v>2025</v>
      </c>
      <c r="B1055">
        <v>50974</v>
      </c>
      <c r="C1055" t="s">
        <v>321</v>
      </c>
      <c r="D1055" t="s">
        <v>322</v>
      </c>
      <c r="E1055">
        <v>100</v>
      </c>
      <c r="F1055">
        <v>24.576000000000001</v>
      </c>
      <c r="G1055" t="s">
        <v>332</v>
      </c>
      <c r="H1055" t="str">
        <f t="shared" si="64"/>
        <v/>
      </c>
      <c r="I1055" t="str">
        <f t="shared" si="65"/>
        <v/>
      </c>
      <c r="J1055" t="str">
        <f t="shared" si="66"/>
        <v/>
      </c>
      <c r="K1055">
        <f t="shared" si="67"/>
        <v>0</v>
      </c>
    </row>
    <row r="1056" spans="1:11" s="11" customFormat="1">
      <c r="A1056">
        <v>2025</v>
      </c>
      <c r="B1056">
        <v>50974</v>
      </c>
      <c r="C1056" t="s">
        <v>321</v>
      </c>
      <c r="D1056" t="s">
        <v>322</v>
      </c>
      <c r="E1056">
        <v>954</v>
      </c>
      <c r="F1056">
        <v>24.248999999999999</v>
      </c>
      <c r="G1056" t="s">
        <v>332</v>
      </c>
      <c r="H1056" t="str">
        <f t="shared" si="64"/>
        <v/>
      </c>
      <c r="I1056" t="str">
        <f t="shared" si="65"/>
        <v/>
      </c>
      <c r="J1056" t="str">
        <f t="shared" si="66"/>
        <v/>
      </c>
      <c r="K1056">
        <f t="shared" si="67"/>
        <v>0</v>
      </c>
    </row>
    <row r="1057" spans="1:11" s="11" customFormat="1">
      <c r="A1057">
        <v>2025</v>
      </c>
      <c r="B1057">
        <v>50974</v>
      </c>
      <c r="C1057" t="s">
        <v>321</v>
      </c>
      <c r="D1057" t="s">
        <v>322</v>
      </c>
      <c r="E1057">
        <v>22</v>
      </c>
      <c r="F1057">
        <v>24.934000000000001</v>
      </c>
      <c r="G1057" t="s">
        <v>332</v>
      </c>
      <c r="H1057" t="str">
        <f t="shared" si="64"/>
        <v/>
      </c>
      <c r="I1057" t="str">
        <f t="shared" si="65"/>
        <v/>
      </c>
      <c r="J1057" t="str">
        <f t="shared" si="66"/>
        <v/>
      </c>
      <c r="K1057">
        <f t="shared" si="67"/>
        <v>0</v>
      </c>
    </row>
    <row r="1058" spans="1:11" s="11" customFormat="1">
      <c r="A1058">
        <v>2025</v>
      </c>
      <c r="B1058">
        <v>50974</v>
      </c>
      <c r="C1058" t="s">
        <v>333</v>
      </c>
      <c r="D1058" t="s">
        <v>322</v>
      </c>
      <c r="E1058">
        <v>587</v>
      </c>
      <c r="F1058">
        <v>9.6679999999999993</v>
      </c>
      <c r="G1058" t="s">
        <v>332</v>
      </c>
      <c r="H1058" t="str">
        <f t="shared" si="64"/>
        <v/>
      </c>
      <c r="I1058" t="str">
        <f t="shared" si="65"/>
        <v/>
      </c>
      <c r="J1058" t="str">
        <f t="shared" si="66"/>
        <v/>
      </c>
      <c r="K1058">
        <f t="shared" si="67"/>
        <v>0</v>
      </c>
    </row>
    <row r="1059" spans="1:11" s="11" customFormat="1">
      <c r="A1059">
        <v>2025</v>
      </c>
      <c r="B1059">
        <v>50974</v>
      </c>
      <c r="C1059" t="s">
        <v>333</v>
      </c>
      <c r="D1059" t="s">
        <v>322</v>
      </c>
      <c r="E1059">
        <v>41775</v>
      </c>
      <c r="F1059">
        <v>12.816000000000001</v>
      </c>
      <c r="G1059" t="s">
        <v>332</v>
      </c>
      <c r="H1059" t="str">
        <f t="shared" si="64"/>
        <v/>
      </c>
      <c r="I1059" t="str">
        <f t="shared" si="65"/>
        <v/>
      </c>
      <c r="J1059" t="str">
        <f t="shared" si="66"/>
        <v/>
      </c>
      <c r="K1059">
        <f t="shared" si="67"/>
        <v>0</v>
      </c>
    </row>
    <row r="1060" spans="1:11" s="11" customFormat="1">
      <c r="A1060">
        <v>2025</v>
      </c>
      <c r="B1060">
        <v>54101</v>
      </c>
      <c r="C1060" t="s">
        <v>321</v>
      </c>
      <c r="D1060" t="s">
        <v>322</v>
      </c>
      <c r="E1060">
        <v>11381</v>
      </c>
      <c r="F1060">
        <v>25</v>
      </c>
      <c r="G1060" t="s">
        <v>332</v>
      </c>
      <c r="H1060" t="str">
        <f t="shared" si="64"/>
        <v/>
      </c>
      <c r="I1060" t="str">
        <f t="shared" si="65"/>
        <v/>
      </c>
      <c r="J1060" t="str">
        <f t="shared" si="66"/>
        <v/>
      </c>
      <c r="K1060">
        <f t="shared" si="67"/>
        <v>0</v>
      </c>
    </row>
    <row r="1061" spans="1:11" s="11" customFormat="1">
      <c r="A1061">
        <v>2025</v>
      </c>
      <c r="B1061">
        <v>54104</v>
      </c>
      <c r="C1061" t="s">
        <v>321</v>
      </c>
      <c r="D1061" t="s">
        <v>322</v>
      </c>
      <c r="E1061">
        <v>4640</v>
      </c>
      <c r="F1061">
        <v>24</v>
      </c>
      <c r="G1061" t="s">
        <v>332</v>
      </c>
      <c r="H1061" t="str">
        <f t="shared" si="64"/>
        <v/>
      </c>
      <c r="I1061" t="str">
        <f t="shared" si="65"/>
        <v/>
      </c>
      <c r="J1061" t="str">
        <f t="shared" si="66"/>
        <v/>
      </c>
      <c r="K1061">
        <f t="shared" si="67"/>
        <v>0</v>
      </c>
    </row>
    <row r="1062" spans="1:11" s="11" customFormat="1">
      <c r="A1062">
        <v>2025</v>
      </c>
      <c r="B1062">
        <v>54634</v>
      </c>
      <c r="C1062" t="s">
        <v>333</v>
      </c>
      <c r="D1062" t="s">
        <v>322</v>
      </c>
      <c r="E1062">
        <v>104418</v>
      </c>
      <c r="F1062">
        <v>6.88</v>
      </c>
      <c r="G1062" t="s">
        <v>332</v>
      </c>
      <c r="H1062" t="str">
        <f t="shared" si="64"/>
        <v/>
      </c>
      <c r="I1062" t="str">
        <f t="shared" si="65"/>
        <v/>
      </c>
      <c r="J1062" t="str">
        <f t="shared" si="66"/>
        <v/>
      </c>
      <c r="K1062">
        <f t="shared" si="67"/>
        <v>0</v>
      </c>
    </row>
    <row r="1063" spans="1:11" s="11" customFormat="1">
      <c r="A1063">
        <v>2025</v>
      </c>
      <c r="B1063">
        <v>55076</v>
      </c>
      <c r="C1063" t="s">
        <v>330</v>
      </c>
      <c r="D1063" t="s">
        <v>322</v>
      </c>
      <c r="E1063">
        <v>108735</v>
      </c>
      <c r="F1063">
        <v>10.42</v>
      </c>
      <c r="G1063" t="s">
        <v>332</v>
      </c>
      <c r="H1063" t="str">
        <f t="shared" si="64"/>
        <v/>
      </c>
      <c r="I1063" t="str">
        <f t="shared" si="65"/>
        <v/>
      </c>
      <c r="J1063" t="str">
        <f t="shared" si="66"/>
        <v/>
      </c>
      <c r="K1063">
        <f t="shared" si="67"/>
        <v>1</v>
      </c>
    </row>
    <row r="1064" spans="1:11" s="11" customFormat="1">
      <c r="A1064">
        <v>2025</v>
      </c>
      <c r="B1064">
        <v>55479</v>
      </c>
      <c r="C1064" t="s">
        <v>331</v>
      </c>
      <c r="D1064" t="s">
        <v>322</v>
      </c>
      <c r="E1064">
        <v>41357</v>
      </c>
      <c r="F1064">
        <v>15.99</v>
      </c>
      <c r="G1064" t="s">
        <v>332</v>
      </c>
      <c r="H1064" t="str">
        <f t="shared" si="64"/>
        <v/>
      </c>
      <c r="I1064" t="str">
        <f t="shared" si="65"/>
        <v/>
      </c>
      <c r="J1064" t="str">
        <f t="shared" si="66"/>
        <v/>
      </c>
      <c r="K1064">
        <f t="shared" si="67"/>
        <v>0</v>
      </c>
    </row>
    <row r="1065" spans="1:11" s="11" customFormat="1">
      <c r="A1065">
        <v>2025</v>
      </c>
      <c r="B1065">
        <v>55749</v>
      </c>
      <c r="C1065" t="s">
        <v>331</v>
      </c>
      <c r="D1065" t="s">
        <v>322</v>
      </c>
      <c r="E1065">
        <v>13725</v>
      </c>
      <c r="F1065">
        <v>17.100000000000001</v>
      </c>
      <c r="G1065" t="s">
        <v>332</v>
      </c>
      <c r="H1065" t="str">
        <f t="shared" si="64"/>
        <v/>
      </c>
      <c r="I1065" t="str">
        <f t="shared" si="65"/>
        <v/>
      </c>
      <c r="J1065" t="str">
        <f t="shared" si="66"/>
        <v/>
      </c>
      <c r="K1065">
        <f t="shared" si="67"/>
        <v>0</v>
      </c>
    </row>
    <row r="1066" spans="1:11" s="11" customFormat="1">
      <c r="A1066">
        <v>2025</v>
      </c>
      <c r="B1066">
        <v>55856</v>
      </c>
      <c r="C1066" t="s">
        <v>321</v>
      </c>
      <c r="D1066" t="s">
        <v>322</v>
      </c>
      <c r="E1066">
        <v>553351</v>
      </c>
      <c r="F1066">
        <v>18.100000000000001</v>
      </c>
      <c r="G1066" t="s">
        <v>332</v>
      </c>
      <c r="H1066" t="str">
        <f t="shared" si="64"/>
        <v/>
      </c>
      <c r="I1066" t="str">
        <f t="shared" si="65"/>
        <v/>
      </c>
      <c r="J1066" t="str">
        <f t="shared" si="66"/>
        <v/>
      </c>
      <c r="K1066">
        <f t="shared" si="67"/>
        <v>0</v>
      </c>
    </row>
    <row r="1067" spans="1:11" s="11" customFormat="1">
      <c r="A1067">
        <v>2025</v>
      </c>
      <c r="B1067">
        <v>56068</v>
      </c>
      <c r="C1067" t="s">
        <v>331</v>
      </c>
      <c r="D1067" t="s">
        <v>322</v>
      </c>
      <c r="E1067">
        <v>12787</v>
      </c>
      <c r="F1067">
        <v>18.03</v>
      </c>
      <c r="G1067">
        <v>254</v>
      </c>
      <c r="H1067">
        <f t="shared" si="64"/>
        <v>585596.0094000001</v>
      </c>
      <c r="I1067">
        <f t="shared" si="65"/>
        <v>12787</v>
      </c>
      <c r="J1067">
        <f t="shared" si="66"/>
        <v>230549.61000000002</v>
      </c>
      <c r="K1067">
        <f t="shared" si="67"/>
        <v>0</v>
      </c>
    </row>
    <row r="1068" spans="1:11" s="11" customFormat="1">
      <c r="A1068">
        <v>2025</v>
      </c>
      <c r="B1068">
        <v>56068</v>
      </c>
      <c r="C1068" t="s">
        <v>321</v>
      </c>
      <c r="D1068" t="s">
        <v>322</v>
      </c>
      <c r="E1068">
        <v>29431</v>
      </c>
      <c r="F1068">
        <v>26.06</v>
      </c>
      <c r="G1068">
        <v>426.3</v>
      </c>
      <c r="H1068">
        <f t="shared" si="64"/>
        <v>3269601.0391799998</v>
      </c>
      <c r="I1068">
        <f t="shared" si="65"/>
        <v>29431</v>
      </c>
      <c r="J1068">
        <f t="shared" si="66"/>
        <v>766971.86</v>
      </c>
      <c r="K1068">
        <f t="shared" si="67"/>
        <v>0</v>
      </c>
    </row>
    <row r="1069" spans="1:11" s="11" customFormat="1">
      <c r="A1069">
        <v>2025</v>
      </c>
      <c r="B1069">
        <v>56068</v>
      </c>
      <c r="C1069" t="s">
        <v>321</v>
      </c>
      <c r="D1069" t="s">
        <v>322</v>
      </c>
      <c r="E1069">
        <v>30313</v>
      </c>
      <c r="F1069">
        <v>26.58</v>
      </c>
      <c r="G1069">
        <v>406.1</v>
      </c>
      <c r="H1069">
        <f t="shared" si="64"/>
        <v>3272027.0519399997</v>
      </c>
      <c r="I1069">
        <f t="shared" si="65"/>
        <v>30313</v>
      </c>
      <c r="J1069">
        <f t="shared" si="66"/>
        <v>805719.53999999992</v>
      </c>
      <c r="K1069">
        <f t="shared" si="67"/>
        <v>0</v>
      </c>
    </row>
    <row r="1070" spans="1:11" s="11" customFormat="1">
      <c r="A1070">
        <v>2025</v>
      </c>
      <c r="B1070">
        <v>56068</v>
      </c>
      <c r="C1070" t="s">
        <v>331</v>
      </c>
      <c r="D1070" t="s">
        <v>322</v>
      </c>
      <c r="E1070">
        <v>141582</v>
      </c>
      <c r="F1070">
        <v>17.82</v>
      </c>
      <c r="G1070">
        <v>241.3</v>
      </c>
      <c r="H1070">
        <f t="shared" si="64"/>
        <v>6087977.8621200006</v>
      </c>
      <c r="I1070">
        <f t="shared" si="65"/>
        <v>141582</v>
      </c>
      <c r="J1070">
        <f t="shared" si="66"/>
        <v>2522991.2400000002</v>
      </c>
      <c r="K1070">
        <f t="shared" si="67"/>
        <v>0</v>
      </c>
    </row>
    <row r="1071" spans="1:11" s="11" customFormat="1">
      <c r="A1071">
        <v>2025</v>
      </c>
      <c r="B1071">
        <v>56068</v>
      </c>
      <c r="C1071" t="s">
        <v>331</v>
      </c>
      <c r="D1071" t="s">
        <v>322</v>
      </c>
      <c r="E1071">
        <v>135070</v>
      </c>
      <c r="F1071">
        <v>17.84</v>
      </c>
      <c r="G1071">
        <v>253.5</v>
      </c>
      <c r="H1071">
        <f t="shared" si="64"/>
        <v>6108459.7080000006</v>
      </c>
      <c r="I1071">
        <f t="shared" si="65"/>
        <v>135070</v>
      </c>
      <c r="J1071">
        <f t="shared" si="66"/>
        <v>2409648.7999999998</v>
      </c>
      <c r="K1071">
        <f t="shared" si="67"/>
        <v>0</v>
      </c>
    </row>
    <row r="1072" spans="1:11" s="11" customFormat="1">
      <c r="A1072">
        <v>2025</v>
      </c>
      <c r="B1072">
        <v>56224</v>
      </c>
      <c r="C1072" t="s">
        <v>331</v>
      </c>
      <c r="D1072" t="s">
        <v>322</v>
      </c>
      <c r="E1072">
        <v>59149</v>
      </c>
      <c r="F1072">
        <v>17.544</v>
      </c>
      <c r="G1072" t="s">
        <v>332</v>
      </c>
      <c r="H1072" t="str">
        <f t="shared" si="64"/>
        <v/>
      </c>
      <c r="I1072" t="str">
        <f t="shared" si="65"/>
        <v/>
      </c>
      <c r="J1072" t="str">
        <f t="shared" si="66"/>
        <v/>
      </c>
      <c r="K1072">
        <f t="shared" si="67"/>
        <v>0</v>
      </c>
    </row>
    <row r="1073" spans="1:11" s="11" customFormat="1">
      <c r="A1073">
        <v>2025</v>
      </c>
      <c r="B1073">
        <v>56319</v>
      </c>
      <c r="C1073" t="s">
        <v>331</v>
      </c>
      <c r="D1073" t="s">
        <v>322</v>
      </c>
      <c r="E1073">
        <v>34512</v>
      </c>
      <c r="F1073">
        <v>16</v>
      </c>
      <c r="G1073">
        <v>122.7</v>
      </c>
      <c r="H1073">
        <f t="shared" si="64"/>
        <v>677539.58400000003</v>
      </c>
      <c r="I1073">
        <f t="shared" si="65"/>
        <v>34512</v>
      </c>
      <c r="J1073">
        <f t="shared" si="66"/>
        <v>552192</v>
      </c>
      <c r="K1073">
        <f t="shared" si="67"/>
        <v>0</v>
      </c>
    </row>
    <row r="1074" spans="1:11" s="11" customFormat="1">
      <c r="A1074">
        <v>2025</v>
      </c>
      <c r="B1074">
        <v>56456</v>
      </c>
      <c r="C1074" t="s">
        <v>331</v>
      </c>
      <c r="D1074" t="s">
        <v>322</v>
      </c>
      <c r="E1074">
        <v>33088</v>
      </c>
      <c r="F1074">
        <v>17.850000000000001</v>
      </c>
      <c r="G1074" t="s">
        <v>332</v>
      </c>
      <c r="H1074" t="str">
        <f t="shared" si="64"/>
        <v/>
      </c>
      <c r="I1074" t="str">
        <f t="shared" si="65"/>
        <v/>
      </c>
      <c r="J1074" t="str">
        <f t="shared" si="66"/>
        <v/>
      </c>
      <c r="K1074">
        <f t="shared" si="67"/>
        <v>0</v>
      </c>
    </row>
    <row r="1075" spans="1:11" s="11" customFormat="1">
      <c r="A1075">
        <v>2025</v>
      </c>
      <c r="B1075">
        <v>56456</v>
      </c>
      <c r="C1075" t="s">
        <v>331</v>
      </c>
      <c r="D1075" t="s">
        <v>322</v>
      </c>
      <c r="E1075">
        <v>81770</v>
      </c>
      <c r="F1075">
        <v>17.73</v>
      </c>
      <c r="G1075" t="s">
        <v>332</v>
      </c>
      <c r="H1075" t="str">
        <f t="shared" si="64"/>
        <v/>
      </c>
      <c r="I1075" t="str">
        <f t="shared" si="65"/>
        <v/>
      </c>
      <c r="J1075" t="str">
        <f t="shared" si="66"/>
        <v/>
      </c>
      <c r="K1075">
        <f t="shared" si="67"/>
        <v>0</v>
      </c>
    </row>
    <row r="1076" spans="1:11" s="11" customFormat="1">
      <c r="A1076">
        <v>2025</v>
      </c>
      <c r="B1076">
        <v>56456</v>
      </c>
      <c r="C1076" t="s">
        <v>331</v>
      </c>
      <c r="D1076" t="s">
        <v>322</v>
      </c>
      <c r="E1076">
        <v>48982</v>
      </c>
      <c r="F1076">
        <v>17.22</v>
      </c>
      <c r="G1076" t="s">
        <v>332</v>
      </c>
      <c r="H1076" t="str">
        <f t="shared" si="64"/>
        <v/>
      </c>
      <c r="I1076" t="str">
        <f t="shared" si="65"/>
        <v/>
      </c>
      <c r="J1076" t="str">
        <f t="shared" si="66"/>
        <v/>
      </c>
      <c r="K1076">
        <f t="shared" si="67"/>
        <v>0</v>
      </c>
    </row>
    <row r="1077" spans="1:11" s="11" customFormat="1">
      <c r="A1077">
        <v>2025</v>
      </c>
      <c r="B1077">
        <v>56456</v>
      </c>
      <c r="C1077" t="s">
        <v>331</v>
      </c>
      <c r="D1077" t="s">
        <v>322</v>
      </c>
      <c r="E1077">
        <v>16224</v>
      </c>
      <c r="F1077">
        <v>18.07</v>
      </c>
      <c r="G1077" t="s">
        <v>332</v>
      </c>
      <c r="H1077" t="str">
        <f t="shared" si="64"/>
        <v/>
      </c>
      <c r="I1077" t="str">
        <f t="shared" si="65"/>
        <v/>
      </c>
      <c r="J1077" t="str">
        <f t="shared" si="66"/>
        <v/>
      </c>
      <c r="K1077">
        <f t="shared" si="67"/>
        <v>0</v>
      </c>
    </row>
    <row r="1078" spans="1:11" s="11" customFormat="1">
      <c r="A1078">
        <v>2025</v>
      </c>
      <c r="B1078">
        <v>56564</v>
      </c>
      <c r="C1078" t="s">
        <v>331</v>
      </c>
      <c r="D1078" t="s">
        <v>322</v>
      </c>
      <c r="E1078">
        <v>48436</v>
      </c>
      <c r="F1078">
        <v>17.57</v>
      </c>
      <c r="G1078">
        <v>182.6</v>
      </c>
      <c r="H1078">
        <f t="shared" si="64"/>
        <v>1553963.4695199998</v>
      </c>
      <c r="I1078">
        <f t="shared" si="65"/>
        <v>48436</v>
      </c>
      <c r="J1078">
        <f t="shared" si="66"/>
        <v>851020.52</v>
      </c>
      <c r="K1078">
        <f t="shared" si="67"/>
        <v>0</v>
      </c>
    </row>
    <row r="1079" spans="1:11" s="11" customFormat="1">
      <c r="A1079">
        <v>2025</v>
      </c>
      <c r="B1079">
        <v>56564</v>
      </c>
      <c r="C1079" t="s">
        <v>331</v>
      </c>
      <c r="D1079" t="s">
        <v>322</v>
      </c>
      <c r="E1079">
        <v>33483</v>
      </c>
      <c r="F1079">
        <v>17.27</v>
      </c>
      <c r="G1079">
        <v>207.2</v>
      </c>
      <c r="H1079">
        <f t="shared" si="64"/>
        <v>1198136.9215199999</v>
      </c>
      <c r="I1079">
        <f t="shared" si="65"/>
        <v>33483</v>
      </c>
      <c r="J1079">
        <f t="shared" si="66"/>
        <v>578251.41</v>
      </c>
      <c r="K1079">
        <f t="shared" si="67"/>
        <v>0</v>
      </c>
    </row>
    <row r="1080" spans="1:11" s="11" customFormat="1">
      <c r="A1080">
        <v>2025</v>
      </c>
      <c r="B1080">
        <v>56564</v>
      </c>
      <c r="C1080" t="s">
        <v>331</v>
      </c>
      <c r="D1080" t="s">
        <v>322</v>
      </c>
      <c r="E1080">
        <v>47943</v>
      </c>
      <c r="F1080">
        <v>17.91</v>
      </c>
      <c r="G1080">
        <v>232.7</v>
      </c>
      <c r="H1080">
        <f t="shared" si="64"/>
        <v>1998099.7955099999</v>
      </c>
      <c r="I1080">
        <f t="shared" si="65"/>
        <v>47943</v>
      </c>
      <c r="J1080">
        <f t="shared" si="66"/>
        <v>858659.13</v>
      </c>
      <c r="K1080">
        <f t="shared" si="67"/>
        <v>0</v>
      </c>
    </row>
    <row r="1081" spans="1:11" s="11" customFormat="1">
      <c r="A1081">
        <v>2025</v>
      </c>
      <c r="B1081">
        <v>56596</v>
      </c>
      <c r="C1081" t="s">
        <v>331</v>
      </c>
      <c r="D1081" t="s">
        <v>322</v>
      </c>
      <c r="E1081">
        <v>5397</v>
      </c>
      <c r="F1081">
        <v>16.05</v>
      </c>
      <c r="G1081">
        <v>122.3</v>
      </c>
      <c r="H1081">
        <f t="shared" si="64"/>
        <v>105938.52254999999</v>
      </c>
      <c r="I1081">
        <f t="shared" si="65"/>
        <v>5397</v>
      </c>
      <c r="J1081">
        <f t="shared" si="66"/>
        <v>86621.85</v>
      </c>
      <c r="K1081">
        <f t="shared" si="67"/>
        <v>0</v>
      </c>
    </row>
    <row r="1082" spans="1:11" s="11" customFormat="1">
      <c r="A1082">
        <v>2025</v>
      </c>
      <c r="B1082">
        <v>56609</v>
      </c>
      <c r="C1082" t="s">
        <v>331</v>
      </c>
      <c r="D1082" t="s">
        <v>322</v>
      </c>
      <c r="E1082">
        <v>124404</v>
      </c>
      <c r="F1082">
        <v>16.143999999999998</v>
      </c>
      <c r="G1082">
        <v>89.9</v>
      </c>
      <c r="H1082">
        <f t="shared" si="64"/>
        <v>1805531.9802240001</v>
      </c>
      <c r="I1082">
        <f t="shared" si="65"/>
        <v>124404</v>
      </c>
      <c r="J1082">
        <f t="shared" si="66"/>
        <v>2008378.1759999997</v>
      </c>
      <c r="K1082">
        <f t="shared" si="67"/>
        <v>0</v>
      </c>
    </row>
    <row r="1083" spans="1:11" s="11" customFormat="1">
      <c r="A1083">
        <v>2025</v>
      </c>
      <c r="B1083">
        <v>56671</v>
      </c>
      <c r="C1083" t="s">
        <v>321</v>
      </c>
      <c r="D1083" t="s">
        <v>322</v>
      </c>
      <c r="E1083">
        <v>37473</v>
      </c>
      <c r="F1083">
        <v>25.91</v>
      </c>
      <c r="G1083" t="s">
        <v>332</v>
      </c>
      <c r="H1083" t="str">
        <f t="shared" si="64"/>
        <v/>
      </c>
      <c r="I1083" t="str">
        <f t="shared" si="65"/>
        <v/>
      </c>
      <c r="J1083" t="str">
        <f t="shared" si="66"/>
        <v/>
      </c>
      <c r="K1083">
        <f t="shared" si="67"/>
        <v>0</v>
      </c>
    </row>
    <row r="1084" spans="1:11" s="11" customFormat="1">
      <c r="A1084">
        <v>2025</v>
      </c>
      <c r="B1084">
        <v>56671</v>
      </c>
      <c r="C1084" t="s">
        <v>321</v>
      </c>
      <c r="D1084" t="s">
        <v>322</v>
      </c>
      <c r="E1084">
        <v>31594</v>
      </c>
      <c r="F1084">
        <v>25.01</v>
      </c>
      <c r="G1084" t="s">
        <v>332</v>
      </c>
      <c r="H1084" t="str">
        <f t="shared" si="64"/>
        <v/>
      </c>
      <c r="I1084" t="str">
        <f t="shared" si="65"/>
        <v/>
      </c>
      <c r="J1084" t="str">
        <f t="shared" si="66"/>
        <v/>
      </c>
      <c r="K1084">
        <f t="shared" si="67"/>
        <v>0</v>
      </c>
    </row>
    <row r="1085" spans="1:11" s="11" customFormat="1">
      <c r="A1085">
        <v>2025</v>
      </c>
      <c r="B1085">
        <v>56671</v>
      </c>
      <c r="C1085" t="s">
        <v>321</v>
      </c>
      <c r="D1085" t="s">
        <v>322</v>
      </c>
      <c r="E1085">
        <v>747</v>
      </c>
      <c r="F1085">
        <v>25.99</v>
      </c>
      <c r="G1085" t="s">
        <v>332</v>
      </c>
      <c r="H1085" t="str">
        <f t="shared" si="64"/>
        <v/>
      </c>
      <c r="I1085" t="str">
        <f t="shared" si="65"/>
        <v/>
      </c>
      <c r="J1085" t="str">
        <f t="shared" si="66"/>
        <v/>
      </c>
      <c r="K1085">
        <f t="shared" si="67"/>
        <v>0</v>
      </c>
    </row>
    <row r="1086" spans="1:11" s="11" customFormat="1">
      <c r="A1086">
        <v>2025</v>
      </c>
      <c r="B1086">
        <v>56786</v>
      </c>
      <c r="C1086" t="s">
        <v>1966</v>
      </c>
      <c r="D1086" t="s">
        <v>322</v>
      </c>
      <c r="E1086">
        <v>14172</v>
      </c>
      <c r="F1086">
        <v>14.1</v>
      </c>
      <c r="G1086">
        <v>341.2</v>
      </c>
      <c r="H1086">
        <f t="shared" si="64"/>
        <v>681803.58239999996</v>
      </c>
      <c r="I1086">
        <f t="shared" si="65"/>
        <v>14172</v>
      </c>
      <c r="J1086">
        <f t="shared" si="66"/>
        <v>199825.19999999998</v>
      </c>
      <c r="K1086">
        <f t="shared" si="67"/>
        <v>0</v>
      </c>
    </row>
    <row r="1087" spans="1:11" s="11" customFormat="1">
      <c r="A1087">
        <v>2025</v>
      </c>
      <c r="B1087">
        <v>56808</v>
      </c>
      <c r="C1087" t="s">
        <v>321</v>
      </c>
      <c r="D1087" t="s">
        <v>322</v>
      </c>
      <c r="E1087">
        <v>84022</v>
      </c>
      <c r="F1087">
        <v>15.74</v>
      </c>
      <c r="G1087">
        <v>407.8</v>
      </c>
      <c r="H1087">
        <f t="shared" si="64"/>
        <v>5393180.60984</v>
      </c>
      <c r="I1087">
        <f t="shared" si="65"/>
        <v>84022</v>
      </c>
      <c r="J1087">
        <f t="shared" si="66"/>
        <v>1322506.28</v>
      </c>
      <c r="K1087">
        <f t="shared" si="67"/>
        <v>0</v>
      </c>
    </row>
    <row r="1088" spans="1:11" s="11" customFormat="1">
      <c r="A1088">
        <v>2025</v>
      </c>
      <c r="B1088">
        <v>57046</v>
      </c>
      <c r="C1088" t="s">
        <v>331</v>
      </c>
      <c r="D1088" t="s">
        <v>322</v>
      </c>
      <c r="E1088">
        <v>30075</v>
      </c>
      <c r="F1088">
        <v>17.600000000000001</v>
      </c>
      <c r="G1088" t="s">
        <v>332</v>
      </c>
      <c r="H1088" t="str">
        <f t="shared" si="64"/>
        <v/>
      </c>
      <c r="I1088" t="str">
        <f t="shared" si="65"/>
        <v/>
      </c>
      <c r="J1088" t="str">
        <f t="shared" si="66"/>
        <v/>
      </c>
      <c r="K1088">
        <f t="shared" si="67"/>
        <v>0</v>
      </c>
    </row>
    <row r="1089" spans="1:11" s="11" customFormat="1">
      <c r="A1089">
        <v>2025</v>
      </c>
      <c r="B1089">
        <v>26</v>
      </c>
      <c r="C1089" t="s">
        <v>321</v>
      </c>
      <c r="D1089" t="s">
        <v>322</v>
      </c>
      <c r="E1089">
        <v>10276</v>
      </c>
      <c r="F1089">
        <v>25.44</v>
      </c>
      <c r="G1089">
        <v>528.4</v>
      </c>
      <c r="H1089">
        <f t="shared" si="64"/>
        <v>1381350.8889599999</v>
      </c>
      <c r="I1089">
        <f t="shared" si="65"/>
        <v>10276</v>
      </c>
      <c r="J1089">
        <f t="shared" si="66"/>
        <v>261421.44</v>
      </c>
      <c r="K1089">
        <f t="shared" si="67"/>
        <v>0</v>
      </c>
    </row>
    <row r="1090" spans="1:11" s="11" customFormat="1">
      <c r="A1090">
        <v>2025</v>
      </c>
      <c r="B1090">
        <v>26</v>
      </c>
      <c r="C1090" t="s">
        <v>321</v>
      </c>
      <c r="D1090" t="s">
        <v>322</v>
      </c>
      <c r="E1090">
        <v>63650</v>
      </c>
      <c r="F1090">
        <v>24.28</v>
      </c>
      <c r="G1090">
        <v>663.2</v>
      </c>
      <c r="H1090">
        <f t="shared" si="64"/>
        <v>10249238.704000002</v>
      </c>
      <c r="I1090">
        <f t="shared" si="65"/>
        <v>63650</v>
      </c>
      <c r="J1090">
        <f t="shared" si="66"/>
        <v>1545422</v>
      </c>
      <c r="K1090">
        <f t="shared" si="67"/>
        <v>0</v>
      </c>
    </row>
    <row r="1091" spans="1:11" s="11" customFormat="1">
      <c r="A1091">
        <v>2025</v>
      </c>
      <c r="B1091">
        <v>59</v>
      </c>
      <c r="C1091" t="s">
        <v>331</v>
      </c>
      <c r="D1091" t="s">
        <v>322</v>
      </c>
      <c r="E1091">
        <v>14541</v>
      </c>
      <c r="F1091">
        <v>16.798999999999999</v>
      </c>
      <c r="G1091">
        <v>196.5</v>
      </c>
      <c r="H1091">
        <f t="shared" si="64"/>
        <v>479998.91893500002</v>
      </c>
      <c r="I1091">
        <f t="shared" si="65"/>
        <v>14541</v>
      </c>
      <c r="J1091">
        <f t="shared" si="66"/>
        <v>244274.25899999999</v>
      </c>
      <c r="K1091">
        <f t="shared" si="67"/>
        <v>0</v>
      </c>
    </row>
    <row r="1092" spans="1:11" s="11" customFormat="1">
      <c r="A1092">
        <v>2025</v>
      </c>
      <c r="B1092">
        <v>60</v>
      </c>
      <c r="C1092" t="s">
        <v>331</v>
      </c>
      <c r="D1092" t="s">
        <v>322</v>
      </c>
      <c r="E1092">
        <v>31595</v>
      </c>
      <c r="F1092">
        <v>16.631</v>
      </c>
      <c r="G1092">
        <v>136</v>
      </c>
      <c r="H1092">
        <f t="shared" si="64"/>
        <v>714620.76520000014</v>
      </c>
      <c r="I1092">
        <f t="shared" si="65"/>
        <v>31595</v>
      </c>
      <c r="J1092">
        <f t="shared" si="66"/>
        <v>525456.44500000007</v>
      </c>
      <c r="K1092">
        <f t="shared" si="67"/>
        <v>0</v>
      </c>
    </row>
    <row r="1093" spans="1:11" s="11" customFormat="1">
      <c r="A1093">
        <v>2025</v>
      </c>
      <c r="B1093">
        <v>108</v>
      </c>
      <c r="C1093" t="s">
        <v>331</v>
      </c>
      <c r="D1093" t="s">
        <v>322</v>
      </c>
      <c r="E1093">
        <v>59767</v>
      </c>
      <c r="F1093">
        <v>17.082999999999998</v>
      </c>
      <c r="G1093">
        <v>152.9</v>
      </c>
      <c r="H1093">
        <f t="shared" ref="H1093:H1156" si="68">IF(I1093="","",G1093/100*F1093*E1093)</f>
        <v>1561108.4816690001</v>
      </c>
      <c r="I1093">
        <f t="shared" ref="I1093:I1156" si="69">IF(OR(G1093=".",F1093=".",E1093="."),"",E1093)</f>
        <v>59767</v>
      </c>
      <c r="J1093">
        <f t="shared" ref="J1093:J1156" si="70">IF(I1093="","",F1093*I1093)</f>
        <v>1020999.6609999998</v>
      </c>
      <c r="K1093">
        <f t="shared" ref="K1093:K1156" si="71">IF(C1093="LIG",1,0)</f>
        <v>0</v>
      </c>
    </row>
    <row r="1094" spans="1:11" s="11" customFormat="1">
      <c r="A1094">
        <v>2025</v>
      </c>
      <c r="B1094">
        <v>108</v>
      </c>
      <c r="C1094" t="s">
        <v>331</v>
      </c>
      <c r="D1094" t="s">
        <v>322</v>
      </c>
      <c r="E1094">
        <v>45506</v>
      </c>
      <c r="F1094">
        <v>16.876999999999999</v>
      </c>
      <c r="G1094">
        <v>163.69999999999999</v>
      </c>
      <c r="H1094">
        <f t="shared" si="68"/>
        <v>1257223.7953939997</v>
      </c>
      <c r="I1094">
        <f t="shared" si="69"/>
        <v>45506</v>
      </c>
      <c r="J1094">
        <f t="shared" si="70"/>
        <v>768004.76199999999</v>
      </c>
      <c r="K1094">
        <f t="shared" si="71"/>
        <v>0</v>
      </c>
    </row>
    <row r="1095" spans="1:11" s="11" customFormat="1">
      <c r="A1095">
        <v>2025</v>
      </c>
      <c r="B1095">
        <v>130</v>
      </c>
      <c r="C1095" t="s">
        <v>321</v>
      </c>
      <c r="D1095" t="s">
        <v>322</v>
      </c>
      <c r="E1095">
        <v>78088</v>
      </c>
      <c r="F1095">
        <v>24.06</v>
      </c>
      <c r="G1095">
        <v>241.6</v>
      </c>
      <c r="H1095">
        <f t="shared" si="68"/>
        <v>4539174.2284799991</v>
      </c>
      <c r="I1095">
        <f t="shared" si="69"/>
        <v>78088</v>
      </c>
      <c r="J1095">
        <f t="shared" si="70"/>
        <v>1878797.2799999998</v>
      </c>
      <c r="K1095">
        <f t="shared" si="71"/>
        <v>0</v>
      </c>
    </row>
    <row r="1096" spans="1:11" s="11" customFormat="1">
      <c r="A1096">
        <v>2025</v>
      </c>
      <c r="B1096">
        <v>130</v>
      </c>
      <c r="C1096" t="s">
        <v>321</v>
      </c>
      <c r="D1096" t="s">
        <v>322</v>
      </c>
      <c r="E1096">
        <v>63979</v>
      </c>
      <c r="F1096">
        <v>23.71</v>
      </c>
      <c r="G1096">
        <v>337</v>
      </c>
      <c r="H1096">
        <f t="shared" si="68"/>
        <v>5112094.8433000008</v>
      </c>
      <c r="I1096">
        <f t="shared" si="69"/>
        <v>63979</v>
      </c>
      <c r="J1096">
        <f t="shared" si="70"/>
        <v>1516942.09</v>
      </c>
      <c r="K1096">
        <f t="shared" si="71"/>
        <v>0</v>
      </c>
    </row>
    <row r="1097" spans="1:11" s="11" customFormat="1">
      <c r="A1097">
        <v>2025</v>
      </c>
      <c r="B1097">
        <v>130</v>
      </c>
      <c r="C1097" t="s">
        <v>321</v>
      </c>
      <c r="D1097" t="s">
        <v>322</v>
      </c>
      <c r="E1097">
        <v>50819</v>
      </c>
      <c r="F1097">
        <v>23.87</v>
      </c>
      <c r="G1097">
        <v>348.6</v>
      </c>
      <c r="H1097">
        <f t="shared" si="68"/>
        <v>4228690.661580001</v>
      </c>
      <c r="I1097">
        <f t="shared" si="69"/>
        <v>50819</v>
      </c>
      <c r="J1097">
        <f t="shared" si="70"/>
        <v>1213049.53</v>
      </c>
      <c r="K1097">
        <f t="shared" si="71"/>
        <v>0</v>
      </c>
    </row>
    <row r="1098" spans="1:11" s="11" customFormat="1">
      <c r="A1098">
        <v>2025</v>
      </c>
      <c r="B1098">
        <v>130</v>
      </c>
      <c r="C1098" t="s">
        <v>321</v>
      </c>
      <c r="D1098" t="s">
        <v>322</v>
      </c>
      <c r="E1098">
        <v>12955</v>
      </c>
      <c r="F1098">
        <v>23.73</v>
      </c>
      <c r="G1098">
        <v>448.3</v>
      </c>
      <c r="H1098">
        <f t="shared" si="68"/>
        <v>1378173.4984500003</v>
      </c>
      <c r="I1098">
        <f t="shared" si="69"/>
        <v>12955</v>
      </c>
      <c r="J1098">
        <f t="shared" si="70"/>
        <v>307422.15000000002</v>
      </c>
      <c r="K1098">
        <f t="shared" si="71"/>
        <v>0</v>
      </c>
    </row>
    <row r="1099" spans="1:11" s="11" customFormat="1">
      <c r="A1099">
        <v>2025</v>
      </c>
      <c r="B1099">
        <v>130</v>
      </c>
      <c r="C1099" t="s">
        <v>321</v>
      </c>
      <c r="D1099" t="s">
        <v>322</v>
      </c>
      <c r="E1099">
        <v>118</v>
      </c>
      <c r="F1099">
        <v>22.83</v>
      </c>
      <c r="G1099">
        <v>1533.4</v>
      </c>
      <c r="H1099">
        <f t="shared" si="68"/>
        <v>41308.875959999998</v>
      </c>
      <c r="I1099">
        <f t="shared" si="69"/>
        <v>118</v>
      </c>
      <c r="J1099">
        <f t="shared" si="70"/>
        <v>2693.9399999999996</v>
      </c>
      <c r="K1099">
        <f t="shared" si="71"/>
        <v>0</v>
      </c>
    </row>
    <row r="1100" spans="1:11" s="11" customFormat="1">
      <c r="A1100">
        <v>2025</v>
      </c>
      <c r="B1100">
        <v>130</v>
      </c>
      <c r="C1100" t="s">
        <v>321</v>
      </c>
      <c r="D1100" t="s">
        <v>322</v>
      </c>
      <c r="E1100">
        <v>115078</v>
      </c>
      <c r="F1100">
        <v>26.08</v>
      </c>
      <c r="G1100">
        <v>343.7</v>
      </c>
      <c r="H1100">
        <f t="shared" si="68"/>
        <v>10315242.082879998</v>
      </c>
      <c r="I1100">
        <f t="shared" si="69"/>
        <v>115078</v>
      </c>
      <c r="J1100">
        <f t="shared" si="70"/>
        <v>3001234.2399999998</v>
      </c>
      <c r="K1100">
        <f t="shared" si="71"/>
        <v>0</v>
      </c>
    </row>
    <row r="1101" spans="1:11" s="11" customFormat="1">
      <c r="A1101">
        <v>2025</v>
      </c>
      <c r="B1101">
        <v>136</v>
      </c>
      <c r="C1101" t="s">
        <v>321</v>
      </c>
      <c r="D1101" t="s">
        <v>322</v>
      </c>
      <c r="E1101">
        <v>25722</v>
      </c>
      <c r="F1101">
        <v>23.36</v>
      </c>
      <c r="G1101">
        <v>365.6</v>
      </c>
      <c r="H1101">
        <f t="shared" si="68"/>
        <v>2196765.8035200001</v>
      </c>
      <c r="I1101">
        <f t="shared" si="69"/>
        <v>25722</v>
      </c>
      <c r="J1101">
        <f t="shared" si="70"/>
        <v>600865.92000000004</v>
      </c>
      <c r="K1101">
        <f t="shared" si="71"/>
        <v>0</v>
      </c>
    </row>
    <row r="1102" spans="1:11" s="11" customFormat="1">
      <c r="A1102">
        <v>2025</v>
      </c>
      <c r="B1102">
        <v>136</v>
      </c>
      <c r="C1102" t="s">
        <v>321</v>
      </c>
      <c r="D1102" t="s">
        <v>322</v>
      </c>
      <c r="E1102">
        <v>54024</v>
      </c>
      <c r="F1102">
        <v>24.58</v>
      </c>
      <c r="G1102">
        <v>354.9</v>
      </c>
      <c r="H1102">
        <f t="shared" si="68"/>
        <v>4712752.3060799995</v>
      </c>
      <c r="I1102">
        <f t="shared" si="69"/>
        <v>54024</v>
      </c>
      <c r="J1102">
        <f t="shared" si="70"/>
        <v>1327909.92</v>
      </c>
      <c r="K1102">
        <f t="shared" si="71"/>
        <v>0</v>
      </c>
    </row>
    <row r="1103" spans="1:11" s="11" customFormat="1">
      <c r="A1103">
        <v>2025</v>
      </c>
      <c r="B1103">
        <v>165</v>
      </c>
      <c r="C1103" t="s">
        <v>331</v>
      </c>
      <c r="D1103" t="s">
        <v>322</v>
      </c>
      <c r="E1103">
        <v>48706</v>
      </c>
      <c r="F1103">
        <v>16.8</v>
      </c>
      <c r="G1103">
        <v>149.1</v>
      </c>
      <c r="H1103">
        <f t="shared" si="68"/>
        <v>1220026.8528</v>
      </c>
      <c r="I1103">
        <f t="shared" si="69"/>
        <v>48706</v>
      </c>
      <c r="J1103">
        <f t="shared" si="70"/>
        <v>818260.8</v>
      </c>
      <c r="K1103">
        <f t="shared" si="71"/>
        <v>0</v>
      </c>
    </row>
    <row r="1104" spans="1:11" s="11" customFormat="1">
      <c r="A1104">
        <v>2025</v>
      </c>
      <c r="B1104">
        <v>298</v>
      </c>
      <c r="C1104" t="s">
        <v>331</v>
      </c>
      <c r="D1104" t="s">
        <v>322</v>
      </c>
      <c r="E1104">
        <v>61940</v>
      </c>
      <c r="F1104">
        <v>17.03</v>
      </c>
      <c r="G1104" t="s">
        <v>332</v>
      </c>
      <c r="H1104" t="str">
        <f t="shared" si="68"/>
        <v/>
      </c>
      <c r="I1104" t="str">
        <f t="shared" si="69"/>
        <v/>
      </c>
      <c r="J1104" t="str">
        <f t="shared" si="70"/>
        <v/>
      </c>
      <c r="K1104">
        <f t="shared" si="71"/>
        <v>0</v>
      </c>
    </row>
    <row r="1105" spans="1:11" s="11" customFormat="1">
      <c r="A1105">
        <v>2025</v>
      </c>
      <c r="B1105">
        <v>298</v>
      </c>
      <c r="C1105" t="s">
        <v>331</v>
      </c>
      <c r="D1105" t="s">
        <v>322</v>
      </c>
      <c r="E1105">
        <v>75150</v>
      </c>
      <c r="F1105">
        <v>16.600000000000001</v>
      </c>
      <c r="G1105" t="s">
        <v>332</v>
      </c>
      <c r="H1105" t="str">
        <f t="shared" si="68"/>
        <v/>
      </c>
      <c r="I1105" t="str">
        <f t="shared" si="69"/>
        <v/>
      </c>
      <c r="J1105" t="str">
        <f t="shared" si="70"/>
        <v/>
      </c>
      <c r="K1105">
        <f t="shared" si="71"/>
        <v>0</v>
      </c>
    </row>
    <row r="1106" spans="1:11" s="11" customFormat="1">
      <c r="A1106">
        <v>2025</v>
      </c>
      <c r="B1106">
        <v>298</v>
      </c>
      <c r="C1106" t="s">
        <v>331</v>
      </c>
      <c r="D1106" t="s">
        <v>322</v>
      </c>
      <c r="E1106">
        <v>76398</v>
      </c>
      <c r="F1106">
        <v>16.71</v>
      </c>
      <c r="G1106" t="s">
        <v>332</v>
      </c>
      <c r="H1106" t="str">
        <f t="shared" si="68"/>
        <v/>
      </c>
      <c r="I1106" t="str">
        <f t="shared" si="69"/>
        <v/>
      </c>
      <c r="J1106" t="str">
        <f t="shared" si="70"/>
        <v/>
      </c>
      <c r="K1106">
        <f t="shared" si="71"/>
        <v>0</v>
      </c>
    </row>
    <row r="1107" spans="1:11" s="11" customFormat="1">
      <c r="A1107">
        <v>2025</v>
      </c>
      <c r="B1107">
        <v>470</v>
      </c>
      <c r="C1107" t="s">
        <v>331</v>
      </c>
      <c r="D1107" t="s">
        <v>322</v>
      </c>
      <c r="E1107">
        <v>14042</v>
      </c>
      <c r="F1107">
        <v>17.2</v>
      </c>
      <c r="G1107">
        <v>150.4</v>
      </c>
      <c r="H1107">
        <f t="shared" si="68"/>
        <v>363249.68959999998</v>
      </c>
      <c r="I1107">
        <f t="shared" si="69"/>
        <v>14042</v>
      </c>
      <c r="J1107">
        <f t="shared" si="70"/>
        <v>241522.4</v>
      </c>
      <c r="K1107">
        <f t="shared" si="71"/>
        <v>0</v>
      </c>
    </row>
    <row r="1108" spans="1:11" s="11" customFormat="1">
      <c r="A1108">
        <v>2025</v>
      </c>
      <c r="B1108">
        <v>470</v>
      </c>
      <c r="C1108" t="s">
        <v>331</v>
      </c>
      <c r="D1108" t="s">
        <v>322</v>
      </c>
      <c r="E1108">
        <v>56155</v>
      </c>
      <c r="F1108">
        <v>17.154</v>
      </c>
      <c r="G1108">
        <v>148.69999999999999</v>
      </c>
      <c r="H1108">
        <f t="shared" si="68"/>
        <v>1432401.6276899998</v>
      </c>
      <c r="I1108">
        <f t="shared" si="69"/>
        <v>56155</v>
      </c>
      <c r="J1108">
        <f t="shared" si="70"/>
        <v>963282.87</v>
      </c>
      <c r="K1108">
        <f t="shared" si="71"/>
        <v>0</v>
      </c>
    </row>
    <row r="1109" spans="1:11" s="11" customFormat="1">
      <c r="A1109">
        <v>2025</v>
      </c>
      <c r="B1109">
        <v>470</v>
      </c>
      <c r="C1109" t="s">
        <v>331</v>
      </c>
      <c r="D1109" t="s">
        <v>322</v>
      </c>
      <c r="E1109">
        <v>14121</v>
      </c>
      <c r="F1109">
        <v>18.04</v>
      </c>
      <c r="G1109">
        <v>161.30000000000001</v>
      </c>
      <c r="H1109">
        <f t="shared" si="68"/>
        <v>410900.20092000003</v>
      </c>
      <c r="I1109">
        <f t="shared" si="69"/>
        <v>14121</v>
      </c>
      <c r="J1109">
        <f t="shared" si="70"/>
        <v>254742.84</v>
      </c>
      <c r="K1109">
        <f t="shared" si="71"/>
        <v>0</v>
      </c>
    </row>
    <row r="1110" spans="1:11" s="11" customFormat="1">
      <c r="A1110">
        <v>2025</v>
      </c>
      <c r="B1110">
        <v>470</v>
      </c>
      <c r="C1110" t="s">
        <v>331</v>
      </c>
      <c r="D1110" t="s">
        <v>322</v>
      </c>
      <c r="E1110">
        <v>41845</v>
      </c>
      <c r="F1110">
        <v>17.972000000000001</v>
      </c>
      <c r="G1110">
        <v>163</v>
      </c>
      <c r="H1110">
        <f t="shared" si="68"/>
        <v>1225822.4942000001</v>
      </c>
      <c r="I1110">
        <f t="shared" si="69"/>
        <v>41845</v>
      </c>
      <c r="J1110">
        <f t="shared" si="70"/>
        <v>752038.34000000008</v>
      </c>
      <c r="K1110">
        <f t="shared" si="71"/>
        <v>0</v>
      </c>
    </row>
    <row r="1111" spans="1:11" s="11" customFormat="1">
      <c r="A1111">
        <v>2025</v>
      </c>
      <c r="B1111">
        <v>470</v>
      </c>
      <c r="C1111" t="s">
        <v>331</v>
      </c>
      <c r="D1111" t="s">
        <v>322</v>
      </c>
      <c r="E1111">
        <v>14137</v>
      </c>
      <c r="F1111">
        <v>18.457999999999998</v>
      </c>
      <c r="G1111">
        <v>163.5</v>
      </c>
      <c r="H1111">
        <f t="shared" si="68"/>
        <v>426638.11970999994</v>
      </c>
      <c r="I1111">
        <f t="shared" si="69"/>
        <v>14137</v>
      </c>
      <c r="J1111">
        <f t="shared" si="70"/>
        <v>260940.74599999998</v>
      </c>
      <c r="K1111">
        <f t="shared" si="71"/>
        <v>0</v>
      </c>
    </row>
    <row r="1112" spans="1:11" s="11" customFormat="1">
      <c r="A1112">
        <v>2025</v>
      </c>
      <c r="B1112">
        <v>470</v>
      </c>
      <c r="C1112" t="s">
        <v>331</v>
      </c>
      <c r="D1112" t="s">
        <v>322</v>
      </c>
      <c r="E1112">
        <v>28298</v>
      </c>
      <c r="F1112">
        <v>17.934000000000001</v>
      </c>
      <c r="G1112">
        <v>161.6</v>
      </c>
      <c r="H1112">
        <f t="shared" si="68"/>
        <v>820114.07251199998</v>
      </c>
      <c r="I1112">
        <f t="shared" si="69"/>
        <v>28298</v>
      </c>
      <c r="J1112">
        <f t="shared" si="70"/>
        <v>507496.33200000005</v>
      </c>
      <c r="K1112">
        <f t="shared" si="71"/>
        <v>0</v>
      </c>
    </row>
    <row r="1113" spans="1:11" s="11" customFormat="1">
      <c r="A1113">
        <v>2025</v>
      </c>
      <c r="B1113">
        <v>470</v>
      </c>
      <c r="C1113" t="s">
        <v>331</v>
      </c>
      <c r="D1113" t="s">
        <v>322</v>
      </c>
      <c r="E1113">
        <v>28280</v>
      </c>
      <c r="F1113">
        <v>18.036000000000001</v>
      </c>
      <c r="G1113">
        <v>159</v>
      </c>
      <c r="H1113">
        <f t="shared" si="68"/>
        <v>810992.34720000008</v>
      </c>
      <c r="I1113">
        <f t="shared" si="69"/>
        <v>28280</v>
      </c>
      <c r="J1113">
        <f t="shared" si="70"/>
        <v>510058.08</v>
      </c>
      <c r="K1113">
        <f t="shared" si="71"/>
        <v>0</v>
      </c>
    </row>
    <row r="1114" spans="1:11" s="11" customFormat="1">
      <c r="A1114">
        <v>2025</v>
      </c>
      <c r="B1114">
        <v>470</v>
      </c>
      <c r="C1114" t="s">
        <v>331</v>
      </c>
      <c r="D1114" t="s">
        <v>322</v>
      </c>
      <c r="E1114">
        <v>28057</v>
      </c>
      <c r="F1114">
        <v>17.596</v>
      </c>
      <c r="G1114">
        <v>172.9</v>
      </c>
      <c r="H1114">
        <f t="shared" si="68"/>
        <v>853591.690588</v>
      </c>
      <c r="I1114">
        <f t="shared" si="69"/>
        <v>28057</v>
      </c>
      <c r="J1114">
        <f t="shared" si="70"/>
        <v>493690.97200000001</v>
      </c>
      <c r="K1114">
        <f t="shared" si="71"/>
        <v>0</v>
      </c>
    </row>
    <row r="1115" spans="1:11" s="11" customFormat="1">
      <c r="A1115">
        <v>2025</v>
      </c>
      <c r="B1115">
        <v>470</v>
      </c>
      <c r="C1115" t="s">
        <v>331</v>
      </c>
      <c r="D1115" t="s">
        <v>322</v>
      </c>
      <c r="E1115">
        <v>27878</v>
      </c>
      <c r="F1115">
        <v>17.158000000000001</v>
      </c>
      <c r="G1115">
        <v>172.4</v>
      </c>
      <c r="H1115">
        <f t="shared" si="68"/>
        <v>824642.16817600012</v>
      </c>
      <c r="I1115">
        <f t="shared" si="69"/>
        <v>27878</v>
      </c>
      <c r="J1115">
        <f t="shared" si="70"/>
        <v>478330.72400000005</v>
      </c>
      <c r="K1115">
        <f t="shared" si="71"/>
        <v>0</v>
      </c>
    </row>
    <row r="1116" spans="1:11" s="11" customFormat="1">
      <c r="A1116">
        <v>2025</v>
      </c>
      <c r="B1116">
        <v>470</v>
      </c>
      <c r="C1116" t="s">
        <v>331</v>
      </c>
      <c r="D1116" t="s">
        <v>322</v>
      </c>
      <c r="E1116">
        <v>28019</v>
      </c>
      <c r="F1116">
        <v>18.013000000000002</v>
      </c>
      <c r="G1116">
        <v>170.1</v>
      </c>
      <c r="H1116">
        <f t="shared" si="68"/>
        <v>858505.32614699996</v>
      </c>
      <c r="I1116">
        <f t="shared" si="69"/>
        <v>28019</v>
      </c>
      <c r="J1116">
        <f t="shared" si="70"/>
        <v>504706.24700000003</v>
      </c>
      <c r="K1116">
        <f t="shared" si="71"/>
        <v>0</v>
      </c>
    </row>
    <row r="1117" spans="1:11" s="11" customFormat="1">
      <c r="A1117">
        <v>2025</v>
      </c>
      <c r="B1117">
        <v>470</v>
      </c>
      <c r="C1117" t="s">
        <v>331</v>
      </c>
      <c r="D1117" t="s">
        <v>322</v>
      </c>
      <c r="E1117">
        <v>14105</v>
      </c>
      <c r="F1117">
        <v>17.713999999999999</v>
      </c>
      <c r="G1117">
        <v>160.6</v>
      </c>
      <c r="H1117">
        <f t="shared" si="68"/>
        <v>401268.68781999993</v>
      </c>
      <c r="I1117">
        <f t="shared" si="69"/>
        <v>14105</v>
      </c>
      <c r="J1117">
        <f t="shared" si="70"/>
        <v>249855.96999999997</v>
      </c>
      <c r="K1117">
        <f t="shared" si="71"/>
        <v>0</v>
      </c>
    </row>
    <row r="1118" spans="1:11" s="11" customFormat="1">
      <c r="A1118">
        <v>2025</v>
      </c>
      <c r="B1118">
        <v>470</v>
      </c>
      <c r="C1118" t="s">
        <v>331</v>
      </c>
      <c r="D1118" t="s">
        <v>322</v>
      </c>
      <c r="E1118">
        <v>28029</v>
      </c>
      <c r="F1118">
        <v>17.201000000000001</v>
      </c>
      <c r="G1118">
        <v>160.6</v>
      </c>
      <c r="H1118">
        <f t="shared" si="68"/>
        <v>774295.68737399997</v>
      </c>
      <c r="I1118">
        <f t="shared" si="69"/>
        <v>28029</v>
      </c>
      <c r="J1118">
        <f t="shared" si="70"/>
        <v>482126.82900000003</v>
      </c>
      <c r="K1118">
        <f t="shared" si="71"/>
        <v>0</v>
      </c>
    </row>
    <row r="1119" spans="1:11" s="11" customFormat="1">
      <c r="A1119">
        <v>2025</v>
      </c>
      <c r="B1119">
        <v>470</v>
      </c>
      <c r="C1119" t="s">
        <v>331</v>
      </c>
      <c r="D1119" t="s">
        <v>322</v>
      </c>
      <c r="E1119">
        <v>55777</v>
      </c>
      <c r="F1119">
        <v>17.239000000000001</v>
      </c>
      <c r="G1119">
        <v>149.19999999999999</v>
      </c>
      <c r="H1119">
        <f t="shared" si="68"/>
        <v>1434617.236876</v>
      </c>
      <c r="I1119">
        <f t="shared" si="69"/>
        <v>55777</v>
      </c>
      <c r="J1119">
        <f t="shared" si="70"/>
        <v>961539.7030000001</v>
      </c>
      <c r="K1119">
        <f t="shared" si="71"/>
        <v>0</v>
      </c>
    </row>
    <row r="1120" spans="1:11" s="11" customFormat="1">
      <c r="A1120">
        <v>2025</v>
      </c>
      <c r="B1120">
        <v>470</v>
      </c>
      <c r="C1120" t="s">
        <v>331</v>
      </c>
      <c r="D1120" t="s">
        <v>322</v>
      </c>
      <c r="E1120">
        <v>55484</v>
      </c>
      <c r="F1120">
        <v>17.289000000000001</v>
      </c>
      <c r="G1120">
        <v>151.30000000000001</v>
      </c>
      <c r="H1120">
        <f t="shared" si="68"/>
        <v>1451364.7313880003</v>
      </c>
      <c r="I1120">
        <f t="shared" si="69"/>
        <v>55484</v>
      </c>
      <c r="J1120">
        <f t="shared" si="70"/>
        <v>959262.87600000005</v>
      </c>
      <c r="K1120">
        <f t="shared" si="71"/>
        <v>0</v>
      </c>
    </row>
    <row r="1121" spans="1:11" s="11" customFormat="1">
      <c r="A1121">
        <v>2025</v>
      </c>
      <c r="B1121">
        <v>525</v>
      </c>
      <c r="C1121" t="s">
        <v>321</v>
      </c>
      <c r="D1121" t="s">
        <v>322</v>
      </c>
      <c r="E1121">
        <v>135789</v>
      </c>
      <c r="F1121">
        <v>22.283999999999999</v>
      </c>
      <c r="G1121">
        <v>218.7</v>
      </c>
      <c r="H1121">
        <f t="shared" si="68"/>
        <v>6617691.5802119998</v>
      </c>
      <c r="I1121">
        <f t="shared" si="69"/>
        <v>135789</v>
      </c>
      <c r="J1121">
        <f t="shared" si="70"/>
        <v>3025922.0759999999</v>
      </c>
      <c r="K1121">
        <f t="shared" si="71"/>
        <v>0</v>
      </c>
    </row>
    <row r="1122" spans="1:11" s="11" customFormat="1">
      <c r="A1122">
        <v>2025</v>
      </c>
      <c r="B1122">
        <v>564</v>
      </c>
      <c r="C1122" t="s">
        <v>321</v>
      </c>
      <c r="D1122" t="s">
        <v>322</v>
      </c>
      <c r="E1122">
        <v>12653</v>
      </c>
      <c r="F1122">
        <v>23.83</v>
      </c>
      <c r="G1122">
        <v>288</v>
      </c>
      <c r="H1122">
        <f t="shared" si="68"/>
        <v>868380.45119999989</v>
      </c>
      <c r="I1122">
        <f t="shared" si="69"/>
        <v>12653</v>
      </c>
      <c r="J1122">
        <f t="shared" si="70"/>
        <v>301520.99</v>
      </c>
      <c r="K1122">
        <f t="shared" si="71"/>
        <v>0</v>
      </c>
    </row>
    <row r="1123" spans="1:11" s="11" customFormat="1">
      <c r="A1123">
        <v>2025</v>
      </c>
      <c r="B1123">
        <v>564</v>
      </c>
      <c r="C1123" t="s">
        <v>321</v>
      </c>
      <c r="D1123" t="s">
        <v>322</v>
      </c>
      <c r="E1123">
        <v>71215</v>
      </c>
      <c r="F1123">
        <v>23.46</v>
      </c>
      <c r="G1123">
        <v>430</v>
      </c>
      <c r="H1123">
        <f t="shared" si="68"/>
        <v>7184026.7699999996</v>
      </c>
      <c r="I1123">
        <f t="shared" si="69"/>
        <v>71215</v>
      </c>
      <c r="J1123">
        <f t="shared" si="70"/>
        <v>1670703.9000000001</v>
      </c>
      <c r="K1123">
        <f t="shared" si="71"/>
        <v>0</v>
      </c>
    </row>
    <row r="1124" spans="1:11" s="11" customFormat="1">
      <c r="A1124">
        <v>2025</v>
      </c>
      <c r="B1124">
        <v>602</v>
      </c>
      <c r="C1124" t="s">
        <v>321</v>
      </c>
      <c r="D1124" t="s">
        <v>322</v>
      </c>
      <c r="E1124">
        <v>39792</v>
      </c>
      <c r="F1124">
        <v>25.61</v>
      </c>
      <c r="G1124" t="s">
        <v>332</v>
      </c>
      <c r="H1124" t="str">
        <f t="shared" si="68"/>
        <v/>
      </c>
      <c r="I1124" t="str">
        <f t="shared" si="69"/>
        <v/>
      </c>
      <c r="J1124" t="str">
        <f t="shared" si="70"/>
        <v/>
      </c>
      <c r="K1124">
        <f t="shared" si="71"/>
        <v>0</v>
      </c>
    </row>
    <row r="1125" spans="1:11" s="11" customFormat="1">
      <c r="A1125">
        <v>2025</v>
      </c>
      <c r="B1125">
        <v>602</v>
      </c>
      <c r="C1125" t="s">
        <v>321</v>
      </c>
      <c r="D1125" t="s">
        <v>322</v>
      </c>
      <c r="E1125">
        <v>53296</v>
      </c>
      <c r="F1125">
        <v>26.5</v>
      </c>
      <c r="G1125" t="s">
        <v>332</v>
      </c>
      <c r="H1125" t="str">
        <f t="shared" si="68"/>
        <v/>
      </c>
      <c r="I1125" t="str">
        <f t="shared" si="69"/>
        <v/>
      </c>
      <c r="J1125" t="str">
        <f t="shared" si="70"/>
        <v/>
      </c>
      <c r="K1125">
        <f t="shared" si="71"/>
        <v>0</v>
      </c>
    </row>
    <row r="1126" spans="1:11" s="11" customFormat="1">
      <c r="A1126">
        <v>2025</v>
      </c>
      <c r="B1126">
        <v>667</v>
      </c>
      <c r="C1126" t="s">
        <v>321</v>
      </c>
      <c r="D1126" t="s">
        <v>322</v>
      </c>
      <c r="E1126">
        <v>38531</v>
      </c>
      <c r="F1126">
        <v>22.082000000000001</v>
      </c>
      <c r="G1126">
        <v>1051.9000000000001</v>
      </c>
      <c r="H1126">
        <f t="shared" si="68"/>
        <v>8950002.1802980006</v>
      </c>
      <c r="I1126">
        <f t="shared" si="69"/>
        <v>38531</v>
      </c>
      <c r="J1126">
        <f t="shared" si="70"/>
        <v>850841.54200000002</v>
      </c>
      <c r="K1126">
        <f t="shared" si="71"/>
        <v>0</v>
      </c>
    </row>
    <row r="1127" spans="1:11" s="11" customFormat="1">
      <c r="A1127">
        <v>2025</v>
      </c>
      <c r="B1127">
        <v>703</v>
      </c>
      <c r="C1127" t="s">
        <v>321</v>
      </c>
      <c r="D1127" t="s">
        <v>322</v>
      </c>
      <c r="E1127">
        <v>25061</v>
      </c>
      <c r="F1127">
        <v>23.475999999999999</v>
      </c>
      <c r="G1127">
        <v>493.2</v>
      </c>
      <c r="H1127">
        <f t="shared" si="68"/>
        <v>2901653.6015519998</v>
      </c>
      <c r="I1127">
        <f t="shared" si="69"/>
        <v>25061</v>
      </c>
      <c r="J1127">
        <f t="shared" si="70"/>
        <v>588332.03599999996</v>
      </c>
      <c r="K1127">
        <f t="shared" si="71"/>
        <v>0</v>
      </c>
    </row>
    <row r="1128" spans="1:11" s="11" customFormat="1">
      <c r="A1128">
        <v>2025</v>
      </c>
      <c r="B1128">
        <v>703</v>
      </c>
      <c r="C1128" t="s">
        <v>321</v>
      </c>
      <c r="D1128" t="s">
        <v>322</v>
      </c>
      <c r="E1128">
        <v>29364</v>
      </c>
      <c r="F1128">
        <v>23.559000000000001</v>
      </c>
      <c r="G1128">
        <v>510.7</v>
      </c>
      <c r="H1128">
        <f t="shared" si="68"/>
        <v>3532953.5329320002</v>
      </c>
      <c r="I1128">
        <f t="shared" si="69"/>
        <v>29364</v>
      </c>
      <c r="J1128">
        <f t="shared" si="70"/>
        <v>691786.47600000002</v>
      </c>
      <c r="K1128">
        <f t="shared" si="71"/>
        <v>0</v>
      </c>
    </row>
    <row r="1129" spans="1:11" s="11" customFormat="1">
      <c r="A1129">
        <v>2025</v>
      </c>
      <c r="B1129">
        <v>703</v>
      </c>
      <c r="C1129" t="s">
        <v>321</v>
      </c>
      <c r="D1129" t="s">
        <v>322</v>
      </c>
      <c r="E1129">
        <v>71386</v>
      </c>
      <c r="F1129">
        <v>26.256</v>
      </c>
      <c r="G1129">
        <v>443.6</v>
      </c>
      <c r="H1129">
        <f t="shared" si="68"/>
        <v>8314442.7797759995</v>
      </c>
      <c r="I1129">
        <f t="shared" si="69"/>
        <v>71386</v>
      </c>
      <c r="J1129">
        <f t="shared" si="70"/>
        <v>1874310.8160000001</v>
      </c>
      <c r="K1129">
        <f t="shared" si="71"/>
        <v>0</v>
      </c>
    </row>
    <row r="1130" spans="1:11" s="11" customFormat="1">
      <c r="A1130">
        <v>2025</v>
      </c>
      <c r="B1130">
        <v>703</v>
      </c>
      <c r="C1130" t="s">
        <v>321</v>
      </c>
      <c r="D1130" t="s">
        <v>322</v>
      </c>
      <c r="E1130">
        <v>280553</v>
      </c>
      <c r="F1130">
        <v>23.530999999999999</v>
      </c>
      <c r="G1130">
        <v>473.9</v>
      </c>
      <c r="H1130">
        <f t="shared" si="68"/>
        <v>31285421.435176998</v>
      </c>
      <c r="I1130">
        <f t="shared" si="69"/>
        <v>280553</v>
      </c>
      <c r="J1130">
        <f t="shared" si="70"/>
        <v>6601692.6429999992</v>
      </c>
      <c r="K1130">
        <f t="shared" si="71"/>
        <v>0</v>
      </c>
    </row>
    <row r="1131" spans="1:11" s="11" customFormat="1">
      <c r="A1131">
        <v>2025</v>
      </c>
      <c r="B1131">
        <v>876</v>
      </c>
      <c r="C1131" t="s">
        <v>331</v>
      </c>
      <c r="D1131" t="s">
        <v>322</v>
      </c>
      <c r="E1131">
        <v>139835</v>
      </c>
      <c r="F1131">
        <v>17.904</v>
      </c>
      <c r="G1131" t="s">
        <v>332</v>
      </c>
      <c r="H1131" t="str">
        <f t="shared" si="68"/>
        <v/>
      </c>
      <c r="I1131" t="str">
        <f t="shared" si="69"/>
        <v/>
      </c>
      <c r="J1131" t="str">
        <f t="shared" si="70"/>
        <v/>
      </c>
      <c r="K1131">
        <f t="shared" si="71"/>
        <v>0</v>
      </c>
    </row>
    <row r="1132" spans="1:11" s="11" customFormat="1">
      <c r="A1132">
        <v>2025</v>
      </c>
      <c r="B1132">
        <v>879</v>
      </c>
      <c r="C1132" t="s">
        <v>331</v>
      </c>
      <c r="D1132" t="s">
        <v>322</v>
      </c>
      <c r="E1132">
        <v>243538</v>
      </c>
      <c r="F1132">
        <v>17.55</v>
      </c>
      <c r="G1132" t="s">
        <v>332</v>
      </c>
      <c r="H1132" t="str">
        <f t="shared" si="68"/>
        <v/>
      </c>
      <c r="I1132" t="str">
        <f t="shared" si="69"/>
        <v/>
      </c>
      <c r="J1132" t="str">
        <f t="shared" si="70"/>
        <v/>
      </c>
      <c r="K1132">
        <f t="shared" si="71"/>
        <v>0</v>
      </c>
    </row>
    <row r="1133" spans="1:11" s="11" customFormat="1">
      <c r="A1133">
        <v>2025</v>
      </c>
      <c r="B1133">
        <v>889</v>
      </c>
      <c r="C1133" t="s">
        <v>331</v>
      </c>
      <c r="D1133" t="s">
        <v>322</v>
      </c>
      <c r="E1133">
        <v>16554</v>
      </c>
      <c r="F1133">
        <v>17.329999999999998</v>
      </c>
      <c r="G1133" t="s">
        <v>332</v>
      </c>
      <c r="H1133" t="str">
        <f t="shared" si="68"/>
        <v/>
      </c>
      <c r="I1133" t="str">
        <f t="shared" si="69"/>
        <v/>
      </c>
      <c r="J1133" t="str">
        <f t="shared" si="70"/>
        <v/>
      </c>
      <c r="K1133">
        <f t="shared" si="71"/>
        <v>0</v>
      </c>
    </row>
    <row r="1134" spans="1:11" s="11" customFormat="1">
      <c r="A1134">
        <v>2025</v>
      </c>
      <c r="B1134">
        <v>889</v>
      </c>
      <c r="C1134" t="s">
        <v>331</v>
      </c>
      <c r="D1134" t="s">
        <v>322</v>
      </c>
      <c r="E1134">
        <v>110030</v>
      </c>
      <c r="F1134">
        <v>17.309999999999999</v>
      </c>
      <c r="G1134" t="s">
        <v>332</v>
      </c>
      <c r="H1134" t="str">
        <f t="shared" si="68"/>
        <v/>
      </c>
      <c r="I1134" t="str">
        <f t="shared" si="69"/>
        <v/>
      </c>
      <c r="J1134" t="str">
        <f t="shared" si="70"/>
        <v/>
      </c>
      <c r="K1134">
        <f t="shared" si="71"/>
        <v>0</v>
      </c>
    </row>
    <row r="1135" spans="1:11" s="11" customFormat="1">
      <c r="A1135">
        <v>2025</v>
      </c>
      <c r="B1135">
        <v>889</v>
      </c>
      <c r="C1135" t="s">
        <v>331</v>
      </c>
      <c r="D1135" t="s">
        <v>322</v>
      </c>
      <c r="E1135">
        <v>232333</v>
      </c>
      <c r="F1135">
        <v>17.899999999999999</v>
      </c>
      <c r="G1135" t="s">
        <v>332</v>
      </c>
      <c r="H1135" t="str">
        <f t="shared" si="68"/>
        <v/>
      </c>
      <c r="I1135" t="str">
        <f t="shared" si="69"/>
        <v/>
      </c>
      <c r="J1135" t="str">
        <f t="shared" si="70"/>
        <v/>
      </c>
      <c r="K1135">
        <f t="shared" si="71"/>
        <v>0</v>
      </c>
    </row>
    <row r="1136" spans="1:11" s="11" customFormat="1">
      <c r="A1136">
        <v>2025</v>
      </c>
      <c r="B1136">
        <v>963</v>
      </c>
      <c r="C1136" t="s">
        <v>321</v>
      </c>
      <c r="D1136" t="s">
        <v>322</v>
      </c>
      <c r="E1136">
        <v>44046</v>
      </c>
      <c r="F1136">
        <v>21.411999999999999</v>
      </c>
      <c r="G1136">
        <v>210.4</v>
      </c>
      <c r="H1136">
        <f t="shared" si="68"/>
        <v>1984309.6510080001</v>
      </c>
      <c r="I1136">
        <f t="shared" si="69"/>
        <v>44046</v>
      </c>
      <c r="J1136">
        <f t="shared" si="70"/>
        <v>943112.95199999993</v>
      </c>
      <c r="K1136">
        <f t="shared" si="71"/>
        <v>0</v>
      </c>
    </row>
    <row r="1137" spans="1:11" s="11" customFormat="1">
      <c r="A1137">
        <v>2025</v>
      </c>
      <c r="B1137">
        <v>976</v>
      </c>
      <c r="C1137" t="s">
        <v>321</v>
      </c>
      <c r="D1137" t="s">
        <v>322</v>
      </c>
      <c r="E1137">
        <v>14709</v>
      </c>
      <c r="F1137">
        <v>23.62</v>
      </c>
      <c r="G1137">
        <v>457.9</v>
      </c>
      <c r="H1137">
        <f t="shared" si="68"/>
        <v>1590866.3098200001</v>
      </c>
      <c r="I1137">
        <f t="shared" si="69"/>
        <v>14709</v>
      </c>
      <c r="J1137">
        <f t="shared" si="70"/>
        <v>347426.58</v>
      </c>
      <c r="K1137">
        <f t="shared" si="71"/>
        <v>0</v>
      </c>
    </row>
    <row r="1138" spans="1:11" s="11" customFormat="1">
      <c r="A1138">
        <v>2025</v>
      </c>
      <c r="B1138">
        <v>976</v>
      </c>
      <c r="C1138" t="s">
        <v>321</v>
      </c>
      <c r="D1138" t="s">
        <v>322</v>
      </c>
      <c r="E1138">
        <v>8180</v>
      </c>
      <c r="F1138">
        <v>16.510000000000002</v>
      </c>
      <c r="G1138">
        <v>238.3</v>
      </c>
      <c r="H1138">
        <f t="shared" si="68"/>
        <v>321828.43940000003</v>
      </c>
      <c r="I1138">
        <f t="shared" si="69"/>
        <v>8180</v>
      </c>
      <c r="J1138">
        <f t="shared" si="70"/>
        <v>135051.80000000002</v>
      </c>
      <c r="K1138">
        <f t="shared" si="71"/>
        <v>0</v>
      </c>
    </row>
    <row r="1139" spans="1:11" s="11" customFormat="1">
      <c r="A1139">
        <v>2025</v>
      </c>
      <c r="B1139">
        <v>976</v>
      </c>
      <c r="C1139" t="s">
        <v>321</v>
      </c>
      <c r="D1139" t="s">
        <v>322</v>
      </c>
      <c r="E1139">
        <v>8</v>
      </c>
      <c r="F1139">
        <v>23.04</v>
      </c>
      <c r="G1139">
        <v>128.30000000000001</v>
      </c>
      <c r="H1139">
        <f t="shared" si="68"/>
        <v>236.48256000000001</v>
      </c>
      <c r="I1139">
        <f t="shared" si="69"/>
        <v>8</v>
      </c>
      <c r="J1139">
        <f t="shared" si="70"/>
        <v>184.32</v>
      </c>
      <c r="K1139">
        <f t="shared" si="71"/>
        <v>0</v>
      </c>
    </row>
    <row r="1140" spans="1:11" s="11" customFormat="1">
      <c r="A1140">
        <v>2025</v>
      </c>
      <c r="B1140">
        <v>976</v>
      </c>
      <c r="C1140" t="s">
        <v>321</v>
      </c>
      <c r="D1140" t="s">
        <v>322</v>
      </c>
      <c r="E1140">
        <v>30</v>
      </c>
      <c r="F1140">
        <v>14.87</v>
      </c>
      <c r="G1140">
        <v>176.3</v>
      </c>
      <c r="H1140">
        <f t="shared" si="68"/>
        <v>786.47430000000008</v>
      </c>
      <c r="I1140">
        <f t="shared" si="69"/>
        <v>30</v>
      </c>
      <c r="J1140">
        <f t="shared" si="70"/>
        <v>446.09999999999997</v>
      </c>
      <c r="K1140">
        <f t="shared" si="71"/>
        <v>0</v>
      </c>
    </row>
    <row r="1141" spans="1:11" s="11" customFormat="1">
      <c r="A1141">
        <v>2025</v>
      </c>
      <c r="B1141">
        <v>976</v>
      </c>
      <c r="C1141" t="s">
        <v>321</v>
      </c>
      <c r="D1141" t="s">
        <v>322</v>
      </c>
      <c r="E1141">
        <v>9425</v>
      </c>
      <c r="F1141">
        <v>22.18</v>
      </c>
      <c r="G1141">
        <v>383.6</v>
      </c>
      <c r="H1141">
        <f t="shared" si="68"/>
        <v>801902.37400000007</v>
      </c>
      <c r="I1141">
        <f t="shared" si="69"/>
        <v>9425</v>
      </c>
      <c r="J1141">
        <f t="shared" si="70"/>
        <v>209046.5</v>
      </c>
      <c r="K1141">
        <f t="shared" si="71"/>
        <v>0</v>
      </c>
    </row>
    <row r="1142" spans="1:11" s="11" customFormat="1">
      <c r="A1142">
        <v>2025</v>
      </c>
      <c r="B1142">
        <v>983</v>
      </c>
      <c r="C1142" t="s">
        <v>321</v>
      </c>
      <c r="D1142" t="s">
        <v>322</v>
      </c>
      <c r="E1142">
        <v>171370</v>
      </c>
      <c r="F1142">
        <v>22.866</v>
      </c>
      <c r="G1142">
        <v>375.4</v>
      </c>
      <c r="H1142">
        <f t="shared" si="68"/>
        <v>14710223.260679998</v>
      </c>
      <c r="I1142">
        <f t="shared" si="69"/>
        <v>171370</v>
      </c>
      <c r="J1142">
        <f t="shared" si="70"/>
        <v>3918546.42</v>
      </c>
      <c r="K1142">
        <f t="shared" si="71"/>
        <v>0</v>
      </c>
    </row>
    <row r="1143" spans="1:11" s="11" customFormat="1">
      <c r="A1143">
        <v>2025</v>
      </c>
      <c r="B1143">
        <v>983</v>
      </c>
      <c r="C1143" t="s">
        <v>321</v>
      </c>
      <c r="D1143" t="s">
        <v>322</v>
      </c>
      <c r="E1143">
        <v>25783</v>
      </c>
      <c r="F1143">
        <v>21.922000000000001</v>
      </c>
      <c r="G1143">
        <v>308.5</v>
      </c>
      <c r="H1143">
        <f t="shared" si="68"/>
        <v>1743688.0467099999</v>
      </c>
      <c r="I1143">
        <f t="shared" si="69"/>
        <v>25783</v>
      </c>
      <c r="J1143">
        <f t="shared" si="70"/>
        <v>565214.92599999998</v>
      </c>
      <c r="K1143">
        <f t="shared" si="71"/>
        <v>0</v>
      </c>
    </row>
    <row r="1144" spans="1:11" s="11" customFormat="1">
      <c r="A1144">
        <v>2025</v>
      </c>
      <c r="B1144">
        <v>983</v>
      </c>
      <c r="C1144" t="s">
        <v>321</v>
      </c>
      <c r="D1144" t="s">
        <v>322</v>
      </c>
      <c r="E1144">
        <v>54499</v>
      </c>
      <c r="F1144">
        <v>22.902000000000001</v>
      </c>
      <c r="G1144">
        <v>263.5</v>
      </c>
      <c r="H1144">
        <f t="shared" si="68"/>
        <v>3288838.6182300001</v>
      </c>
      <c r="I1144">
        <f t="shared" si="69"/>
        <v>54499</v>
      </c>
      <c r="J1144">
        <f t="shared" si="70"/>
        <v>1248136.098</v>
      </c>
      <c r="K1144">
        <f t="shared" si="71"/>
        <v>0</v>
      </c>
    </row>
    <row r="1145" spans="1:11" s="11" customFormat="1">
      <c r="A1145">
        <v>2025</v>
      </c>
      <c r="B1145">
        <v>994</v>
      </c>
      <c r="C1145" t="s">
        <v>321</v>
      </c>
      <c r="D1145" t="s">
        <v>322</v>
      </c>
      <c r="E1145">
        <v>75007</v>
      </c>
      <c r="F1145">
        <v>22.27</v>
      </c>
      <c r="G1145">
        <v>274.39999999999998</v>
      </c>
      <c r="H1145">
        <f t="shared" si="68"/>
        <v>4583593.7621599995</v>
      </c>
      <c r="I1145">
        <f t="shared" si="69"/>
        <v>75007</v>
      </c>
      <c r="J1145">
        <f t="shared" si="70"/>
        <v>1670405.89</v>
      </c>
      <c r="K1145">
        <f t="shared" si="71"/>
        <v>0</v>
      </c>
    </row>
    <row r="1146" spans="1:11" s="11" customFormat="1">
      <c r="A1146">
        <v>2025</v>
      </c>
      <c r="B1146">
        <v>994</v>
      </c>
      <c r="C1146" t="s">
        <v>321</v>
      </c>
      <c r="D1146" t="s">
        <v>322</v>
      </c>
      <c r="E1146">
        <v>11456</v>
      </c>
      <c r="F1146">
        <v>22.18</v>
      </c>
      <c r="G1146">
        <v>212.2</v>
      </c>
      <c r="H1146">
        <f t="shared" si="68"/>
        <v>539187.63775999995</v>
      </c>
      <c r="I1146">
        <f t="shared" si="69"/>
        <v>11456</v>
      </c>
      <c r="J1146">
        <f t="shared" si="70"/>
        <v>254094.07999999999</v>
      </c>
      <c r="K1146">
        <f t="shared" si="71"/>
        <v>0</v>
      </c>
    </row>
    <row r="1147" spans="1:11" s="11" customFormat="1">
      <c r="A1147">
        <v>2025</v>
      </c>
      <c r="B1147">
        <v>994</v>
      </c>
      <c r="C1147" t="s">
        <v>321</v>
      </c>
      <c r="D1147" t="s">
        <v>322</v>
      </c>
      <c r="E1147">
        <v>80506</v>
      </c>
      <c r="F1147">
        <v>23.06</v>
      </c>
      <c r="G1147">
        <v>222</v>
      </c>
      <c r="H1147">
        <f t="shared" si="68"/>
        <v>4121359.7592000002</v>
      </c>
      <c r="I1147">
        <f t="shared" si="69"/>
        <v>80506</v>
      </c>
      <c r="J1147">
        <f t="shared" si="70"/>
        <v>1856468.3599999999</v>
      </c>
      <c r="K1147">
        <f t="shared" si="71"/>
        <v>0</v>
      </c>
    </row>
    <row r="1148" spans="1:11" s="11" customFormat="1">
      <c r="A1148">
        <v>2025</v>
      </c>
      <c r="B1148">
        <v>997</v>
      </c>
      <c r="C1148" t="s">
        <v>321</v>
      </c>
      <c r="D1148" t="s">
        <v>322</v>
      </c>
      <c r="E1148">
        <v>15170</v>
      </c>
      <c r="F1148">
        <v>26.65</v>
      </c>
      <c r="G1148">
        <v>281.10000000000002</v>
      </c>
      <c r="H1148">
        <f t="shared" si="68"/>
        <v>1136432.4855</v>
      </c>
      <c r="I1148">
        <f t="shared" si="69"/>
        <v>15170</v>
      </c>
      <c r="J1148">
        <f t="shared" si="70"/>
        <v>404280.5</v>
      </c>
      <c r="K1148">
        <f t="shared" si="71"/>
        <v>0</v>
      </c>
    </row>
    <row r="1149" spans="1:11" s="11" customFormat="1">
      <c r="A1149">
        <v>2025</v>
      </c>
      <c r="B1149">
        <v>997</v>
      </c>
      <c r="C1149" t="s">
        <v>331</v>
      </c>
      <c r="D1149" t="s">
        <v>322</v>
      </c>
      <c r="E1149">
        <v>91389</v>
      </c>
      <c r="F1149">
        <v>17.78</v>
      </c>
      <c r="G1149">
        <v>210.1</v>
      </c>
      <c r="H1149">
        <f t="shared" si="68"/>
        <v>3413907.3784200004</v>
      </c>
      <c r="I1149">
        <f t="shared" si="69"/>
        <v>91389</v>
      </c>
      <c r="J1149">
        <f t="shared" si="70"/>
        <v>1624896.4200000002</v>
      </c>
      <c r="K1149">
        <f t="shared" si="71"/>
        <v>0</v>
      </c>
    </row>
    <row r="1150" spans="1:11" s="11" customFormat="1">
      <c r="A1150">
        <v>2025</v>
      </c>
      <c r="B1150">
        <v>1001</v>
      </c>
      <c r="C1150" t="s">
        <v>321</v>
      </c>
      <c r="D1150" t="s">
        <v>322</v>
      </c>
      <c r="E1150">
        <v>60363</v>
      </c>
      <c r="F1150">
        <v>22.884</v>
      </c>
      <c r="G1150">
        <v>277.10000000000002</v>
      </c>
      <c r="H1150">
        <f t="shared" si="68"/>
        <v>3827712.2377320002</v>
      </c>
      <c r="I1150">
        <f t="shared" si="69"/>
        <v>60363</v>
      </c>
      <c r="J1150">
        <f t="shared" si="70"/>
        <v>1381346.892</v>
      </c>
      <c r="K1150">
        <f t="shared" si="71"/>
        <v>0</v>
      </c>
    </row>
    <row r="1151" spans="1:11" s="11" customFormat="1">
      <c r="A1151">
        <v>2025</v>
      </c>
      <c r="B1151">
        <v>1001</v>
      </c>
      <c r="C1151" t="s">
        <v>321</v>
      </c>
      <c r="D1151" t="s">
        <v>322</v>
      </c>
      <c r="E1151">
        <v>29527</v>
      </c>
      <c r="F1151">
        <v>22.385999999999999</v>
      </c>
      <c r="G1151">
        <v>287.2</v>
      </c>
      <c r="H1151">
        <f t="shared" si="68"/>
        <v>1898367.3639839999</v>
      </c>
      <c r="I1151">
        <f t="shared" si="69"/>
        <v>29527</v>
      </c>
      <c r="J1151">
        <f t="shared" si="70"/>
        <v>660991.42200000002</v>
      </c>
      <c r="K1151">
        <f t="shared" si="71"/>
        <v>0</v>
      </c>
    </row>
    <row r="1152" spans="1:11" s="11" customFormat="1">
      <c r="A1152">
        <v>2025</v>
      </c>
      <c r="B1152">
        <v>1004</v>
      </c>
      <c r="C1152" t="s">
        <v>321</v>
      </c>
      <c r="D1152" t="s">
        <v>322</v>
      </c>
      <c r="E1152">
        <v>46635</v>
      </c>
      <c r="F1152">
        <v>22.346</v>
      </c>
      <c r="G1152">
        <v>244.7</v>
      </c>
      <c r="H1152">
        <f t="shared" si="68"/>
        <v>2550032.6723699998</v>
      </c>
      <c r="I1152">
        <f t="shared" si="69"/>
        <v>46635</v>
      </c>
      <c r="J1152">
        <f t="shared" si="70"/>
        <v>1042105.71</v>
      </c>
      <c r="K1152">
        <f t="shared" si="71"/>
        <v>0</v>
      </c>
    </row>
    <row r="1153" spans="1:11" s="11" customFormat="1">
      <c r="A1153">
        <v>2025</v>
      </c>
      <c r="B1153">
        <v>1012</v>
      </c>
      <c r="C1153" t="s">
        <v>321</v>
      </c>
      <c r="D1153" t="s">
        <v>322</v>
      </c>
      <c r="E1153">
        <v>67864</v>
      </c>
      <c r="F1153">
        <v>22.777999999999999</v>
      </c>
      <c r="G1153">
        <v>297.2</v>
      </c>
      <c r="H1153">
        <f t="shared" si="68"/>
        <v>4594136.0026239995</v>
      </c>
      <c r="I1153">
        <f t="shared" si="69"/>
        <v>67864</v>
      </c>
      <c r="J1153">
        <f t="shared" si="70"/>
        <v>1545806.1919999998</v>
      </c>
      <c r="K1153">
        <f t="shared" si="71"/>
        <v>0</v>
      </c>
    </row>
    <row r="1154" spans="1:11" s="11" customFormat="1">
      <c r="A1154">
        <v>2025</v>
      </c>
      <c r="B1154">
        <v>1040</v>
      </c>
      <c r="C1154" t="s">
        <v>321</v>
      </c>
      <c r="D1154" t="s">
        <v>322</v>
      </c>
      <c r="E1154">
        <v>1676</v>
      </c>
      <c r="F1154">
        <v>22.3</v>
      </c>
      <c r="G1154">
        <v>437.8</v>
      </c>
      <c r="H1154">
        <f t="shared" si="68"/>
        <v>163626.8744</v>
      </c>
      <c r="I1154">
        <f t="shared" si="69"/>
        <v>1676</v>
      </c>
      <c r="J1154">
        <f t="shared" si="70"/>
        <v>37374.800000000003</v>
      </c>
      <c r="K1154">
        <f t="shared" si="71"/>
        <v>0</v>
      </c>
    </row>
    <row r="1155" spans="1:11" s="11" customFormat="1">
      <c r="A1155">
        <v>2025</v>
      </c>
      <c r="B1155">
        <v>1073</v>
      </c>
      <c r="C1155" t="s">
        <v>331</v>
      </c>
      <c r="D1155" t="s">
        <v>322</v>
      </c>
      <c r="E1155">
        <v>28835</v>
      </c>
      <c r="F1155">
        <v>17.212</v>
      </c>
      <c r="G1155">
        <v>165.9</v>
      </c>
      <c r="H1155">
        <f t="shared" si="68"/>
        <v>823375.00518000009</v>
      </c>
      <c r="I1155">
        <f t="shared" si="69"/>
        <v>28835</v>
      </c>
      <c r="J1155">
        <f t="shared" si="70"/>
        <v>496308.02</v>
      </c>
      <c r="K1155">
        <f t="shared" si="71"/>
        <v>0</v>
      </c>
    </row>
    <row r="1156" spans="1:11" s="11" customFormat="1">
      <c r="A1156">
        <v>2025</v>
      </c>
      <c r="B1156">
        <v>1073</v>
      </c>
      <c r="C1156" t="s">
        <v>331</v>
      </c>
      <c r="D1156" t="s">
        <v>322</v>
      </c>
      <c r="E1156">
        <v>14801</v>
      </c>
      <c r="F1156">
        <v>17.774000000000001</v>
      </c>
      <c r="G1156">
        <v>168.6</v>
      </c>
      <c r="H1156">
        <f t="shared" si="68"/>
        <v>443541.03416400001</v>
      </c>
      <c r="I1156">
        <f t="shared" si="69"/>
        <v>14801</v>
      </c>
      <c r="J1156">
        <f t="shared" si="70"/>
        <v>263072.97399999999</v>
      </c>
      <c r="K1156">
        <f t="shared" si="71"/>
        <v>0</v>
      </c>
    </row>
    <row r="1157" spans="1:11" s="11" customFormat="1">
      <c r="A1157">
        <v>2025</v>
      </c>
      <c r="B1157">
        <v>1082</v>
      </c>
      <c r="C1157" t="s">
        <v>331</v>
      </c>
      <c r="D1157" t="s">
        <v>322</v>
      </c>
      <c r="E1157">
        <v>49135</v>
      </c>
      <c r="F1157">
        <v>17.559000000000001</v>
      </c>
      <c r="G1157">
        <v>130.6</v>
      </c>
      <c r="H1157">
        <f t="shared" ref="H1157:H1220" si="72">IF(I1157="","",G1157/100*F1157*E1157)</f>
        <v>1126766.4732900001</v>
      </c>
      <c r="I1157">
        <f t="shared" ref="I1157:I1220" si="73">IF(OR(G1157=".",F1157=".",E1157="."),"",E1157)</f>
        <v>49135</v>
      </c>
      <c r="J1157">
        <f t="shared" ref="J1157:J1220" si="74">IF(I1157="","",F1157*I1157)</f>
        <v>862761.46500000008</v>
      </c>
      <c r="K1157">
        <f t="shared" ref="K1157:K1220" si="75">IF(C1157="LIG",1,0)</f>
        <v>0</v>
      </c>
    </row>
    <row r="1158" spans="1:11" s="11" customFormat="1">
      <c r="A1158">
        <v>2025</v>
      </c>
      <c r="B1158">
        <v>1082</v>
      </c>
      <c r="C1158" t="s">
        <v>331</v>
      </c>
      <c r="D1158" t="s">
        <v>322</v>
      </c>
      <c r="E1158">
        <v>113941</v>
      </c>
      <c r="F1158">
        <v>17.975999999999999</v>
      </c>
      <c r="G1158">
        <v>165.2</v>
      </c>
      <c r="H1158">
        <f t="shared" si="72"/>
        <v>3383632.0432319995</v>
      </c>
      <c r="I1158">
        <f t="shared" si="73"/>
        <v>113941</v>
      </c>
      <c r="J1158">
        <f t="shared" si="74"/>
        <v>2048203.416</v>
      </c>
      <c r="K1158">
        <f t="shared" si="75"/>
        <v>0</v>
      </c>
    </row>
    <row r="1159" spans="1:11" s="11" customFormat="1">
      <c r="A1159">
        <v>2025</v>
      </c>
      <c r="B1159">
        <v>1082</v>
      </c>
      <c r="C1159" t="s">
        <v>331</v>
      </c>
      <c r="D1159" t="s">
        <v>322</v>
      </c>
      <c r="E1159">
        <v>65155</v>
      </c>
      <c r="F1159">
        <v>17.260999999999999</v>
      </c>
      <c r="G1159">
        <v>150.4</v>
      </c>
      <c r="H1159">
        <f t="shared" si="72"/>
        <v>1691459.2443199998</v>
      </c>
      <c r="I1159">
        <f t="shared" si="73"/>
        <v>65155</v>
      </c>
      <c r="J1159">
        <f t="shared" si="74"/>
        <v>1124640.4549999998</v>
      </c>
      <c r="K1159">
        <f t="shared" si="75"/>
        <v>0</v>
      </c>
    </row>
    <row r="1160" spans="1:11" s="11" customFormat="1">
      <c r="A1160">
        <v>2025</v>
      </c>
      <c r="B1160">
        <v>1082</v>
      </c>
      <c r="C1160" t="s">
        <v>331</v>
      </c>
      <c r="D1160" t="s">
        <v>322</v>
      </c>
      <c r="E1160">
        <v>49041</v>
      </c>
      <c r="F1160">
        <v>17.986999999999998</v>
      </c>
      <c r="G1160">
        <v>130.4</v>
      </c>
      <c r="H1160">
        <f t="shared" si="72"/>
        <v>1150259.0089679998</v>
      </c>
      <c r="I1160">
        <f t="shared" si="73"/>
        <v>49041</v>
      </c>
      <c r="J1160">
        <f t="shared" si="74"/>
        <v>882100.46699999995</v>
      </c>
      <c r="K1160">
        <f t="shared" si="75"/>
        <v>0</v>
      </c>
    </row>
    <row r="1161" spans="1:11" s="11" customFormat="1">
      <c r="A1161">
        <v>2025</v>
      </c>
      <c r="B1161">
        <v>1091</v>
      </c>
      <c r="C1161" t="s">
        <v>331</v>
      </c>
      <c r="D1161" t="s">
        <v>322</v>
      </c>
      <c r="E1161">
        <v>48069</v>
      </c>
      <c r="F1161">
        <v>17.288</v>
      </c>
      <c r="G1161">
        <v>248.2</v>
      </c>
      <c r="H1161">
        <f t="shared" si="72"/>
        <v>2062583.8763039997</v>
      </c>
      <c r="I1161">
        <f t="shared" si="73"/>
        <v>48069</v>
      </c>
      <c r="J1161">
        <f t="shared" si="74"/>
        <v>831016.87199999997</v>
      </c>
      <c r="K1161">
        <f t="shared" si="75"/>
        <v>0</v>
      </c>
    </row>
    <row r="1162" spans="1:11" s="11" customFormat="1">
      <c r="A1162">
        <v>2025</v>
      </c>
      <c r="B1162">
        <v>1091</v>
      </c>
      <c r="C1162" t="s">
        <v>331</v>
      </c>
      <c r="D1162" t="s">
        <v>322</v>
      </c>
      <c r="E1162">
        <v>15604</v>
      </c>
      <c r="F1162">
        <v>17.312000000000001</v>
      </c>
      <c r="G1162">
        <v>228.9</v>
      </c>
      <c r="H1162">
        <f t="shared" si="72"/>
        <v>618342.32947200013</v>
      </c>
      <c r="I1162">
        <f t="shared" si="73"/>
        <v>15604</v>
      </c>
      <c r="J1162">
        <f t="shared" si="74"/>
        <v>270136.44800000003</v>
      </c>
      <c r="K1162">
        <f t="shared" si="75"/>
        <v>0</v>
      </c>
    </row>
    <row r="1163" spans="1:11" s="11" customFormat="1">
      <c r="A1163">
        <v>2025</v>
      </c>
      <c r="B1163">
        <v>1241</v>
      </c>
      <c r="C1163" t="s">
        <v>331</v>
      </c>
      <c r="D1163" t="s">
        <v>322</v>
      </c>
      <c r="E1163">
        <v>32002</v>
      </c>
      <c r="F1163">
        <v>16.805</v>
      </c>
      <c r="G1163">
        <v>145.1</v>
      </c>
      <c r="H1163">
        <f t="shared" si="72"/>
        <v>780338.52810999984</v>
      </c>
      <c r="I1163">
        <f t="shared" si="73"/>
        <v>32002</v>
      </c>
      <c r="J1163">
        <f t="shared" si="74"/>
        <v>537793.61</v>
      </c>
      <c r="K1163">
        <f t="shared" si="75"/>
        <v>0</v>
      </c>
    </row>
    <row r="1164" spans="1:11" s="11" customFormat="1">
      <c r="A1164">
        <v>2025</v>
      </c>
      <c r="B1164">
        <v>1241</v>
      </c>
      <c r="C1164" t="s">
        <v>331</v>
      </c>
      <c r="D1164" t="s">
        <v>322</v>
      </c>
      <c r="E1164">
        <v>16405</v>
      </c>
      <c r="F1164">
        <v>17.873999999999999</v>
      </c>
      <c r="G1164">
        <v>153</v>
      </c>
      <c r="H1164">
        <f t="shared" si="72"/>
        <v>448631.14409999998</v>
      </c>
      <c r="I1164">
        <f t="shared" si="73"/>
        <v>16405</v>
      </c>
      <c r="J1164">
        <f t="shared" si="74"/>
        <v>293222.96999999997</v>
      </c>
      <c r="K1164">
        <f t="shared" si="75"/>
        <v>0</v>
      </c>
    </row>
    <row r="1165" spans="1:11" s="11" customFormat="1">
      <c r="A1165">
        <v>2025</v>
      </c>
      <c r="B1165">
        <v>1241</v>
      </c>
      <c r="C1165" t="s">
        <v>331</v>
      </c>
      <c r="D1165" t="s">
        <v>322</v>
      </c>
      <c r="E1165">
        <v>15984</v>
      </c>
      <c r="F1165">
        <v>17.658000000000001</v>
      </c>
      <c r="G1165">
        <v>155.19999999999999</v>
      </c>
      <c r="H1165">
        <f t="shared" si="72"/>
        <v>438044.97254400002</v>
      </c>
      <c r="I1165">
        <f t="shared" si="73"/>
        <v>15984</v>
      </c>
      <c r="J1165">
        <f t="shared" si="74"/>
        <v>282245.47200000001</v>
      </c>
      <c r="K1165">
        <f t="shared" si="75"/>
        <v>0</v>
      </c>
    </row>
    <row r="1166" spans="1:11" s="11" customFormat="1">
      <c r="A1166">
        <v>2025</v>
      </c>
      <c r="B1166">
        <v>1241</v>
      </c>
      <c r="C1166" t="s">
        <v>331</v>
      </c>
      <c r="D1166" t="s">
        <v>322</v>
      </c>
      <c r="E1166">
        <v>32644</v>
      </c>
      <c r="F1166">
        <v>17.850000000000001</v>
      </c>
      <c r="G1166">
        <v>159.5</v>
      </c>
      <c r="H1166">
        <f t="shared" si="72"/>
        <v>929399.16300000006</v>
      </c>
      <c r="I1166">
        <f t="shared" si="73"/>
        <v>32644</v>
      </c>
      <c r="J1166">
        <f t="shared" si="74"/>
        <v>582695.4</v>
      </c>
      <c r="K1166">
        <f t="shared" si="75"/>
        <v>0</v>
      </c>
    </row>
    <row r="1167" spans="1:11" s="11" customFormat="1">
      <c r="A1167">
        <v>2025</v>
      </c>
      <c r="B1167">
        <v>1241</v>
      </c>
      <c r="C1167" t="s">
        <v>331</v>
      </c>
      <c r="D1167" t="s">
        <v>322</v>
      </c>
      <c r="E1167">
        <v>114234</v>
      </c>
      <c r="F1167">
        <v>17.731999999999999</v>
      </c>
      <c r="G1167">
        <v>152.30000000000001</v>
      </c>
      <c r="H1167">
        <f t="shared" si="72"/>
        <v>3084984.6696240003</v>
      </c>
      <c r="I1167">
        <f t="shared" si="73"/>
        <v>114234</v>
      </c>
      <c r="J1167">
        <f t="shared" si="74"/>
        <v>2025597.2879999999</v>
      </c>
      <c r="K1167">
        <f t="shared" si="75"/>
        <v>0</v>
      </c>
    </row>
    <row r="1168" spans="1:11" s="11" customFormat="1">
      <c r="A1168">
        <v>2025</v>
      </c>
      <c r="B1168">
        <v>1241</v>
      </c>
      <c r="C1168" t="s">
        <v>331</v>
      </c>
      <c r="D1168" t="s">
        <v>322</v>
      </c>
      <c r="E1168">
        <v>65464</v>
      </c>
      <c r="F1168">
        <v>17.734999999999999</v>
      </c>
      <c r="G1168">
        <v>159.69999999999999</v>
      </c>
      <c r="H1168">
        <f t="shared" si="72"/>
        <v>1854123.4518800001</v>
      </c>
      <c r="I1168">
        <f t="shared" si="73"/>
        <v>65464</v>
      </c>
      <c r="J1168">
        <f t="shared" si="74"/>
        <v>1161004.04</v>
      </c>
      <c r="K1168">
        <f t="shared" si="75"/>
        <v>0</v>
      </c>
    </row>
    <row r="1169" spans="1:11" s="11" customFormat="1">
      <c r="A1169">
        <v>2025</v>
      </c>
      <c r="B1169">
        <v>1241</v>
      </c>
      <c r="C1169" t="s">
        <v>331</v>
      </c>
      <c r="D1169" t="s">
        <v>322</v>
      </c>
      <c r="E1169">
        <v>49298</v>
      </c>
      <c r="F1169">
        <v>17.806999999999999</v>
      </c>
      <c r="G1169">
        <v>148.9</v>
      </c>
      <c r="H1169">
        <f t="shared" si="72"/>
        <v>1307117.8846539999</v>
      </c>
      <c r="I1169">
        <f t="shared" si="73"/>
        <v>49298</v>
      </c>
      <c r="J1169">
        <f t="shared" si="74"/>
        <v>877849.48599999992</v>
      </c>
      <c r="K1169">
        <f t="shared" si="75"/>
        <v>0</v>
      </c>
    </row>
    <row r="1170" spans="1:11" s="11" customFormat="1">
      <c r="A1170">
        <v>2025</v>
      </c>
      <c r="B1170">
        <v>1355</v>
      </c>
      <c r="C1170" t="s">
        <v>321</v>
      </c>
      <c r="D1170" t="s">
        <v>322</v>
      </c>
      <c r="E1170">
        <v>78352</v>
      </c>
      <c r="F1170">
        <v>22.69</v>
      </c>
      <c r="G1170">
        <v>256.2</v>
      </c>
      <c r="H1170">
        <f t="shared" si="72"/>
        <v>4554741.2265600003</v>
      </c>
      <c r="I1170">
        <f t="shared" si="73"/>
        <v>78352</v>
      </c>
      <c r="J1170">
        <f t="shared" si="74"/>
        <v>1777806.8800000001</v>
      </c>
      <c r="K1170">
        <f t="shared" si="75"/>
        <v>0</v>
      </c>
    </row>
    <row r="1171" spans="1:11" s="11" customFormat="1">
      <c r="A1171">
        <v>2025</v>
      </c>
      <c r="B1171">
        <v>1356</v>
      </c>
      <c r="C1171" t="s">
        <v>321</v>
      </c>
      <c r="D1171" t="s">
        <v>322</v>
      </c>
      <c r="E1171">
        <v>33611</v>
      </c>
      <c r="F1171">
        <v>22.234000000000002</v>
      </c>
      <c r="G1171">
        <v>213</v>
      </c>
      <c r="H1171">
        <f t="shared" si="72"/>
        <v>1591763.8546200001</v>
      </c>
      <c r="I1171">
        <f t="shared" si="73"/>
        <v>33611</v>
      </c>
      <c r="J1171">
        <f t="shared" si="74"/>
        <v>747306.97400000005</v>
      </c>
      <c r="K1171">
        <f t="shared" si="75"/>
        <v>0</v>
      </c>
    </row>
    <row r="1172" spans="1:11" s="11" customFormat="1">
      <c r="A1172">
        <v>2025</v>
      </c>
      <c r="B1172">
        <v>1356</v>
      </c>
      <c r="C1172" t="s">
        <v>321</v>
      </c>
      <c r="D1172" t="s">
        <v>322</v>
      </c>
      <c r="E1172">
        <v>26514</v>
      </c>
      <c r="F1172">
        <v>22.908999999999999</v>
      </c>
      <c r="G1172">
        <v>208.3</v>
      </c>
      <c r="H1172">
        <f t="shared" si="72"/>
        <v>1265233.4177580001</v>
      </c>
      <c r="I1172">
        <f t="shared" si="73"/>
        <v>26514</v>
      </c>
      <c r="J1172">
        <f t="shared" si="74"/>
        <v>607409.22600000002</v>
      </c>
      <c r="K1172">
        <f t="shared" si="75"/>
        <v>0</v>
      </c>
    </row>
    <row r="1173" spans="1:11" s="11" customFormat="1">
      <c r="A1173">
        <v>2025</v>
      </c>
      <c r="B1173">
        <v>1356</v>
      </c>
      <c r="C1173" t="s">
        <v>321</v>
      </c>
      <c r="D1173" t="s">
        <v>322</v>
      </c>
      <c r="E1173">
        <v>39411</v>
      </c>
      <c r="F1173">
        <v>25.771000000000001</v>
      </c>
      <c r="G1173">
        <v>238.1</v>
      </c>
      <c r="H1173">
        <f t="shared" si="72"/>
        <v>2418288.5576609997</v>
      </c>
      <c r="I1173">
        <f t="shared" si="73"/>
        <v>39411</v>
      </c>
      <c r="J1173">
        <f t="shared" si="74"/>
        <v>1015660.8810000001</v>
      </c>
      <c r="K1173">
        <f t="shared" si="75"/>
        <v>0</v>
      </c>
    </row>
    <row r="1174" spans="1:11" s="11" customFormat="1">
      <c r="A1174">
        <v>2025</v>
      </c>
      <c r="B1174">
        <v>1356</v>
      </c>
      <c r="C1174" t="s">
        <v>321</v>
      </c>
      <c r="D1174" t="s">
        <v>322</v>
      </c>
      <c r="E1174">
        <v>56255</v>
      </c>
      <c r="F1174">
        <v>25.725999999999999</v>
      </c>
      <c r="G1174">
        <v>175.2</v>
      </c>
      <c r="H1174">
        <f t="shared" si="72"/>
        <v>2535522.6597599997</v>
      </c>
      <c r="I1174">
        <f t="shared" si="73"/>
        <v>56255</v>
      </c>
      <c r="J1174">
        <f t="shared" si="74"/>
        <v>1447216.13</v>
      </c>
      <c r="K1174">
        <f t="shared" si="75"/>
        <v>0</v>
      </c>
    </row>
    <row r="1175" spans="1:11" s="11" customFormat="1">
      <c r="A1175">
        <v>2025</v>
      </c>
      <c r="B1175">
        <v>1356</v>
      </c>
      <c r="C1175" t="s">
        <v>321</v>
      </c>
      <c r="D1175" t="s">
        <v>322</v>
      </c>
      <c r="E1175">
        <v>61409</v>
      </c>
      <c r="F1175">
        <v>22.893999999999998</v>
      </c>
      <c r="G1175">
        <v>238.7</v>
      </c>
      <c r="H1175">
        <f t="shared" si="72"/>
        <v>3355877.6810019999</v>
      </c>
      <c r="I1175">
        <f t="shared" si="73"/>
        <v>61409</v>
      </c>
      <c r="J1175">
        <f t="shared" si="74"/>
        <v>1405897.6459999999</v>
      </c>
      <c r="K1175">
        <f t="shared" si="75"/>
        <v>0</v>
      </c>
    </row>
    <row r="1176" spans="1:11" s="11" customFormat="1">
      <c r="A1176">
        <v>2025</v>
      </c>
      <c r="B1176">
        <v>1356</v>
      </c>
      <c r="C1176" t="s">
        <v>321</v>
      </c>
      <c r="D1176" t="s">
        <v>322</v>
      </c>
      <c r="E1176">
        <v>146023</v>
      </c>
      <c r="F1176">
        <v>23.416</v>
      </c>
      <c r="G1176">
        <v>171.9</v>
      </c>
      <c r="H1176">
        <f t="shared" si="72"/>
        <v>5877732.982392</v>
      </c>
      <c r="I1176">
        <f t="shared" si="73"/>
        <v>146023</v>
      </c>
      <c r="J1176">
        <f t="shared" si="74"/>
        <v>3419274.568</v>
      </c>
      <c r="K1176">
        <f t="shared" si="75"/>
        <v>0</v>
      </c>
    </row>
    <row r="1177" spans="1:11" s="11" customFormat="1">
      <c r="A1177">
        <v>2025</v>
      </c>
      <c r="B1177">
        <v>1356</v>
      </c>
      <c r="C1177" t="s">
        <v>321</v>
      </c>
      <c r="D1177" t="s">
        <v>322</v>
      </c>
      <c r="E1177">
        <v>22568</v>
      </c>
      <c r="F1177">
        <v>22.108000000000001</v>
      </c>
      <c r="G1177">
        <v>243.6</v>
      </c>
      <c r="H1177">
        <f t="shared" si="72"/>
        <v>1215401.625984</v>
      </c>
      <c r="I1177">
        <f t="shared" si="73"/>
        <v>22568</v>
      </c>
      <c r="J1177">
        <f t="shared" si="74"/>
        <v>498933.34400000004</v>
      </c>
      <c r="K1177">
        <f t="shared" si="75"/>
        <v>0</v>
      </c>
    </row>
    <row r="1178" spans="1:11" s="11" customFormat="1">
      <c r="A1178">
        <v>2025</v>
      </c>
      <c r="B1178">
        <v>1356</v>
      </c>
      <c r="C1178" t="s">
        <v>321</v>
      </c>
      <c r="D1178" t="s">
        <v>322</v>
      </c>
      <c r="E1178">
        <v>62917</v>
      </c>
      <c r="F1178">
        <v>25.658000000000001</v>
      </c>
      <c r="G1178">
        <v>232.7</v>
      </c>
      <c r="H1178">
        <f t="shared" si="72"/>
        <v>3756532.8462220002</v>
      </c>
      <c r="I1178">
        <f t="shared" si="73"/>
        <v>62917</v>
      </c>
      <c r="J1178">
        <f t="shared" si="74"/>
        <v>1614324.3860000002</v>
      </c>
      <c r="K1178">
        <f t="shared" si="75"/>
        <v>0</v>
      </c>
    </row>
    <row r="1179" spans="1:11" s="11" customFormat="1">
      <c r="A1179">
        <v>2025</v>
      </c>
      <c r="B1179">
        <v>1356</v>
      </c>
      <c r="C1179" t="s">
        <v>321</v>
      </c>
      <c r="D1179" t="s">
        <v>322</v>
      </c>
      <c r="E1179">
        <v>23134</v>
      </c>
      <c r="F1179">
        <v>22.887</v>
      </c>
      <c r="G1179">
        <v>240.4</v>
      </c>
      <c r="H1179">
        <f t="shared" si="72"/>
        <v>1272840.7306319999</v>
      </c>
      <c r="I1179">
        <f t="shared" si="73"/>
        <v>23134</v>
      </c>
      <c r="J1179">
        <f t="shared" si="74"/>
        <v>529467.85800000001</v>
      </c>
      <c r="K1179">
        <f t="shared" si="75"/>
        <v>0</v>
      </c>
    </row>
    <row r="1180" spans="1:11" s="11" customFormat="1">
      <c r="A1180">
        <v>2025</v>
      </c>
      <c r="B1180">
        <v>1356</v>
      </c>
      <c r="C1180" t="s">
        <v>321</v>
      </c>
      <c r="D1180" t="s">
        <v>322</v>
      </c>
      <c r="E1180">
        <v>92869</v>
      </c>
      <c r="F1180">
        <v>22.856999999999999</v>
      </c>
      <c r="G1180">
        <v>234</v>
      </c>
      <c r="H1180">
        <f t="shared" si="72"/>
        <v>4967133.7552199997</v>
      </c>
      <c r="I1180">
        <f t="shared" si="73"/>
        <v>92869</v>
      </c>
      <c r="J1180">
        <f t="shared" si="74"/>
        <v>2122706.733</v>
      </c>
      <c r="K1180">
        <f t="shared" si="75"/>
        <v>0</v>
      </c>
    </row>
    <row r="1181" spans="1:11" s="11" customFormat="1">
      <c r="A1181">
        <v>2025</v>
      </c>
      <c r="B1181">
        <v>1364</v>
      </c>
      <c r="C1181" t="s">
        <v>321</v>
      </c>
      <c r="D1181" t="s">
        <v>322</v>
      </c>
      <c r="E1181">
        <v>4960</v>
      </c>
      <c r="F1181">
        <v>22.276</v>
      </c>
      <c r="G1181">
        <v>208.6</v>
      </c>
      <c r="H1181">
        <f t="shared" si="72"/>
        <v>230479.97055999999</v>
      </c>
      <c r="I1181">
        <f t="shared" si="73"/>
        <v>4960</v>
      </c>
      <c r="J1181">
        <f t="shared" si="74"/>
        <v>110488.95999999999</v>
      </c>
      <c r="K1181">
        <f t="shared" si="75"/>
        <v>0</v>
      </c>
    </row>
    <row r="1182" spans="1:11" s="11" customFormat="1">
      <c r="A1182">
        <v>2025</v>
      </c>
      <c r="B1182">
        <v>1364</v>
      </c>
      <c r="C1182" t="s">
        <v>321</v>
      </c>
      <c r="D1182" t="s">
        <v>322</v>
      </c>
      <c r="E1182">
        <v>1676</v>
      </c>
      <c r="F1182">
        <v>22.617999999999999</v>
      </c>
      <c r="G1182">
        <v>206.9</v>
      </c>
      <c r="H1182">
        <f t="shared" si="72"/>
        <v>78431.171992000003</v>
      </c>
      <c r="I1182">
        <f t="shared" si="73"/>
        <v>1676</v>
      </c>
      <c r="J1182">
        <f t="shared" si="74"/>
        <v>37907.767999999996</v>
      </c>
      <c r="K1182">
        <f t="shared" si="75"/>
        <v>0</v>
      </c>
    </row>
    <row r="1183" spans="1:11" s="11" customFormat="1">
      <c r="A1183">
        <v>2025</v>
      </c>
      <c r="B1183">
        <v>1364</v>
      </c>
      <c r="C1183" t="s">
        <v>321</v>
      </c>
      <c r="D1183" t="s">
        <v>322</v>
      </c>
      <c r="E1183">
        <v>199921</v>
      </c>
      <c r="F1183">
        <v>24.001000000000001</v>
      </c>
      <c r="G1183">
        <v>278.2</v>
      </c>
      <c r="H1183">
        <f t="shared" si="72"/>
        <v>13348881.508222003</v>
      </c>
      <c r="I1183">
        <f t="shared" si="73"/>
        <v>199921</v>
      </c>
      <c r="J1183">
        <f t="shared" si="74"/>
        <v>4798303.9210000001</v>
      </c>
      <c r="K1183">
        <f t="shared" si="75"/>
        <v>0</v>
      </c>
    </row>
    <row r="1184" spans="1:11" s="11" customFormat="1">
      <c r="A1184">
        <v>2025</v>
      </c>
      <c r="B1184">
        <v>1364</v>
      </c>
      <c r="C1184" t="s">
        <v>321</v>
      </c>
      <c r="D1184" t="s">
        <v>322</v>
      </c>
      <c r="E1184">
        <v>3364</v>
      </c>
      <c r="F1184">
        <v>22.794</v>
      </c>
      <c r="G1184">
        <v>235.4</v>
      </c>
      <c r="H1184">
        <f t="shared" si="72"/>
        <v>180502.40366400001</v>
      </c>
      <c r="I1184">
        <f t="shared" si="73"/>
        <v>3364</v>
      </c>
      <c r="J1184">
        <f t="shared" si="74"/>
        <v>76679.016000000003</v>
      </c>
      <c r="K1184">
        <f t="shared" si="75"/>
        <v>0</v>
      </c>
    </row>
    <row r="1185" spans="1:11" s="11" customFormat="1">
      <c r="A1185">
        <v>2025</v>
      </c>
      <c r="B1185">
        <v>1364</v>
      </c>
      <c r="C1185" t="s">
        <v>321</v>
      </c>
      <c r="D1185" t="s">
        <v>322</v>
      </c>
      <c r="E1185">
        <v>20630</v>
      </c>
      <c r="F1185">
        <v>23.606999999999999</v>
      </c>
      <c r="G1185">
        <v>166.8</v>
      </c>
      <c r="H1185">
        <f t="shared" si="72"/>
        <v>812336.69988000009</v>
      </c>
      <c r="I1185">
        <f t="shared" si="73"/>
        <v>20630</v>
      </c>
      <c r="J1185">
        <f t="shared" si="74"/>
        <v>487012.41</v>
      </c>
      <c r="K1185">
        <f t="shared" si="75"/>
        <v>0</v>
      </c>
    </row>
    <row r="1186" spans="1:11" s="11" customFormat="1">
      <c r="A1186">
        <v>2025</v>
      </c>
      <c r="B1186">
        <v>1364</v>
      </c>
      <c r="C1186" t="s">
        <v>321</v>
      </c>
      <c r="D1186" t="s">
        <v>322</v>
      </c>
      <c r="E1186">
        <v>6704</v>
      </c>
      <c r="F1186">
        <v>22.905000000000001</v>
      </c>
      <c r="G1186">
        <v>236.3</v>
      </c>
      <c r="H1186">
        <f t="shared" si="72"/>
        <v>362850.74856000004</v>
      </c>
      <c r="I1186">
        <f t="shared" si="73"/>
        <v>6704</v>
      </c>
      <c r="J1186">
        <f t="shared" si="74"/>
        <v>153555.12</v>
      </c>
      <c r="K1186">
        <f t="shared" si="75"/>
        <v>0</v>
      </c>
    </row>
    <row r="1187" spans="1:11" s="11" customFormat="1">
      <c r="A1187">
        <v>2025</v>
      </c>
      <c r="B1187">
        <v>1364</v>
      </c>
      <c r="C1187" t="s">
        <v>321</v>
      </c>
      <c r="D1187" t="s">
        <v>322</v>
      </c>
      <c r="E1187">
        <v>5045</v>
      </c>
      <c r="F1187">
        <v>22.617999999999999</v>
      </c>
      <c r="G1187">
        <v>232.1</v>
      </c>
      <c r="H1187">
        <f t="shared" si="72"/>
        <v>264844.22700999997</v>
      </c>
      <c r="I1187">
        <f t="shared" si="73"/>
        <v>5045</v>
      </c>
      <c r="J1187">
        <f t="shared" si="74"/>
        <v>114107.81</v>
      </c>
      <c r="K1187">
        <f t="shared" si="75"/>
        <v>0</v>
      </c>
    </row>
    <row r="1188" spans="1:11" s="11" customFormat="1">
      <c r="A1188">
        <v>2025</v>
      </c>
      <c r="B1188">
        <v>1379</v>
      </c>
      <c r="C1188" t="s">
        <v>331</v>
      </c>
      <c r="D1188" t="s">
        <v>322</v>
      </c>
      <c r="E1188">
        <v>95155</v>
      </c>
      <c r="F1188">
        <v>18.045999999999999</v>
      </c>
      <c r="G1188">
        <v>169</v>
      </c>
      <c r="H1188">
        <f t="shared" si="72"/>
        <v>2902012.4496999998</v>
      </c>
      <c r="I1188">
        <f t="shared" si="73"/>
        <v>95155</v>
      </c>
      <c r="J1188">
        <f t="shared" si="74"/>
        <v>1717167.13</v>
      </c>
      <c r="K1188">
        <f t="shared" si="75"/>
        <v>0</v>
      </c>
    </row>
    <row r="1189" spans="1:11" s="11" customFormat="1">
      <c r="A1189">
        <v>2025</v>
      </c>
      <c r="B1189">
        <v>1379</v>
      </c>
      <c r="C1189" t="s">
        <v>331</v>
      </c>
      <c r="D1189" t="s">
        <v>322</v>
      </c>
      <c r="E1189">
        <v>46344</v>
      </c>
      <c r="F1189">
        <v>17.783999999999999</v>
      </c>
      <c r="G1189">
        <v>161.4</v>
      </c>
      <c r="H1189">
        <f t="shared" si="72"/>
        <v>1330229.257344</v>
      </c>
      <c r="I1189">
        <f t="shared" si="73"/>
        <v>46344</v>
      </c>
      <c r="J1189">
        <f t="shared" si="74"/>
        <v>824181.696</v>
      </c>
      <c r="K1189">
        <f t="shared" si="75"/>
        <v>0</v>
      </c>
    </row>
    <row r="1190" spans="1:11" s="11" customFormat="1">
      <c r="A1190">
        <v>2025</v>
      </c>
      <c r="B1190">
        <v>1379</v>
      </c>
      <c r="C1190" t="s">
        <v>331</v>
      </c>
      <c r="D1190" t="s">
        <v>322</v>
      </c>
      <c r="E1190">
        <v>45206</v>
      </c>
      <c r="F1190">
        <v>17.834</v>
      </c>
      <c r="G1190">
        <v>164.8</v>
      </c>
      <c r="H1190">
        <f t="shared" si="72"/>
        <v>1328623.8689920001</v>
      </c>
      <c r="I1190">
        <f t="shared" si="73"/>
        <v>45206</v>
      </c>
      <c r="J1190">
        <f t="shared" si="74"/>
        <v>806203.804</v>
      </c>
      <c r="K1190">
        <f t="shared" si="75"/>
        <v>0</v>
      </c>
    </row>
    <row r="1191" spans="1:11" s="11" customFormat="1">
      <c r="A1191">
        <v>2025</v>
      </c>
      <c r="B1191">
        <v>1379</v>
      </c>
      <c r="C1191" t="s">
        <v>331</v>
      </c>
      <c r="D1191" t="s">
        <v>322</v>
      </c>
      <c r="E1191">
        <v>79662</v>
      </c>
      <c r="F1191">
        <v>17.893999999999998</v>
      </c>
      <c r="G1191">
        <v>163.5</v>
      </c>
      <c r="H1191">
        <f t="shared" si="72"/>
        <v>2330646.43878</v>
      </c>
      <c r="I1191">
        <f t="shared" si="73"/>
        <v>79662</v>
      </c>
      <c r="J1191">
        <f t="shared" si="74"/>
        <v>1425471.828</v>
      </c>
      <c r="K1191">
        <f t="shared" si="75"/>
        <v>0</v>
      </c>
    </row>
    <row r="1192" spans="1:11" s="11" customFormat="1">
      <c r="A1192">
        <v>2025</v>
      </c>
      <c r="B1192">
        <v>1379</v>
      </c>
      <c r="C1192" t="s">
        <v>331</v>
      </c>
      <c r="D1192" t="s">
        <v>322</v>
      </c>
      <c r="E1192">
        <v>95408</v>
      </c>
      <c r="F1192">
        <v>18.084</v>
      </c>
      <c r="G1192">
        <v>154.80000000000001</v>
      </c>
      <c r="H1192">
        <f t="shared" si="72"/>
        <v>2670854.6050559999</v>
      </c>
      <c r="I1192">
        <f t="shared" si="73"/>
        <v>95408</v>
      </c>
      <c r="J1192">
        <f t="shared" si="74"/>
        <v>1725358.2719999999</v>
      </c>
      <c r="K1192">
        <f t="shared" si="75"/>
        <v>0</v>
      </c>
    </row>
    <row r="1193" spans="1:11" s="11" customFormat="1">
      <c r="A1193">
        <v>2025</v>
      </c>
      <c r="B1193">
        <v>1384</v>
      </c>
      <c r="C1193" t="s">
        <v>321</v>
      </c>
      <c r="D1193" t="s">
        <v>322</v>
      </c>
      <c r="E1193">
        <v>5554</v>
      </c>
      <c r="F1193">
        <v>24.28</v>
      </c>
      <c r="G1193">
        <v>393.2</v>
      </c>
      <c r="H1193">
        <f t="shared" si="72"/>
        <v>530234.60384000011</v>
      </c>
      <c r="I1193">
        <f t="shared" si="73"/>
        <v>5554</v>
      </c>
      <c r="J1193">
        <f t="shared" si="74"/>
        <v>134851.12</v>
      </c>
      <c r="K1193">
        <f t="shared" si="75"/>
        <v>0</v>
      </c>
    </row>
    <row r="1194" spans="1:11" s="11" customFormat="1">
      <c r="A1194">
        <v>2025</v>
      </c>
      <c r="B1194">
        <v>1384</v>
      </c>
      <c r="C1194" t="s">
        <v>321</v>
      </c>
      <c r="D1194" t="s">
        <v>322</v>
      </c>
      <c r="E1194">
        <v>7321</v>
      </c>
      <c r="F1194">
        <v>24.61</v>
      </c>
      <c r="G1194">
        <v>391.7</v>
      </c>
      <c r="H1194">
        <f t="shared" si="72"/>
        <v>705725.14576999994</v>
      </c>
      <c r="I1194">
        <f t="shared" si="73"/>
        <v>7321</v>
      </c>
      <c r="J1194">
        <f t="shared" si="74"/>
        <v>180169.81</v>
      </c>
      <c r="K1194">
        <f t="shared" si="75"/>
        <v>0</v>
      </c>
    </row>
    <row r="1195" spans="1:11" s="11" customFormat="1">
      <c r="A1195">
        <v>2025</v>
      </c>
      <c r="B1195">
        <v>1384</v>
      </c>
      <c r="C1195" t="s">
        <v>321</v>
      </c>
      <c r="D1195" t="s">
        <v>322</v>
      </c>
      <c r="E1195">
        <v>9324</v>
      </c>
      <c r="F1195">
        <v>24.23</v>
      </c>
      <c r="G1195">
        <v>425.1</v>
      </c>
      <c r="H1195">
        <f t="shared" si="72"/>
        <v>960388.13052000012</v>
      </c>
      <c r="I1195">
        <f t="shared" si="73"/>
        <v>9324</v>
      </c>
      <c r="J1195">
        <f t="shared" si="74"/>
        <v>225920.52</v>
      </c>
      <c r="K1195">
        <f t="shared" si="75"/>
        <v>0</v>
      </c>
    </row>
    <row r="1196" spans="1:11" s="11" customFormat="1">
      <c r="A1196">
        <v>2025</v>
      </c>
      <c r="B1196">
        <v>1384</v>
      </c>
      <c r="C1196" t="s">
        <v>321</v>
      </c>
      <c r="D1196" t="s">
        <v>322</v>
      </c>
      <c r="E1196">
        <v>9816</v>
      </c>
      <c r="F1196">
        <v>27.32</v>
      </c>
      <c r="G1196">
        <v>458.3</v>
      </c>
      <c r="H1196">
        <f t="shared" si="72"/>
        <v>1229037.4089599999</v>
      </c>
      <c r="I1196">
        <f t="shared" si="73"/>
        <v>9816</v>
      </c>
      <c r="J1196">
        <f t="shared" si="74"/>
        <v>268173.12</v>
      </c>
      <c r="K1196">
        <f t="shared" si="75"/>
        <v>0</v>
      </c>
    </row>
    <row r="1197" spans="1:11" s="11" customFormat="1">
      <c r="A1197">
        <v>2025</v>
      </c>
      <c r="B1197">
        <v>1393</v>
      </c>
      <c r="C1197" t="s">
        <v>331</v>
      </c>
      <c r="D1197" t="s">
        <v>322</v>
      </c>
      <c r="E1197">
        <v>30413</v>
      </c>
      <c r="F1197">
        <v>18.309999999999999</v>
      </c>
      <c r="G1197">
        <v>202.7</v>
      </c>
      <c r="H1197">
        <f t="shared" si="72"/>
        <v>1128759.3348099999</v>
      </c>
      <c r="I1197">
        <f t="shared" si="73"/>
        <v>30413</v>
      </c>
      <c r="J1197">
        <f t="shared" si="74"/>
        <v>556862.02999999991</v>
      </c>
      <c r="K1197">
        <f t="shared" si="75"/>
        <v>0</v>
      </c>
    </row>
    <row r="1198" spans="1:11" s="11" customFormat="1">
      <c r="A1198">
        <v>2025</v>
      </c>
      <c r="B1198">
        <v>1393</v>
      </c>
      <c r="C1198" t="s">
        <v>331</v>
      </c>
      <c r="D1198" t="s">
        <v>322</v>
      </c>
      <c r="E1198">
        <v>57294</v>
      </c>
      <c r="F1198">
        <v>17.86</v>
      </c>
      <c r="G1198">
        <v>222</v>
      </c>
      <c r="H1198">
        <f t="shared" si="72"/>
        <v>2271661.2648</v>
      </c>
      <c r="I1198">
        <f t="shared" si="73"/>
        <v>57294</v>
      </c>
      <c r="J1198">
        <f t="shared" si="74"/>
        <v>1023270.84</v>
      </c>
      <c r="K1198">
        <f t="shared" si="75"/>
        <v>0</v>
      </c>
    </row>
    <row r="1199" spans="1:11" s="11" customFormat="1">
      <c r="A1199">
        <v>2025</v>
      </c>
      <c r="B1199">
        <v>1393</v>
      </c>
      <c r="C1199" t="s">
        <v>331</v>
      </c>
      <c r="D1199" t="s">
        <v>322</v>
      </c>
      <c r="E1199">
        <v>60169</v>
      </c>
      <c r="F1199">
        <v>17.87</v>
      </c>
      <c r="G1199">
        <v>186.4</v>
      </c>
      <c r="H1199">
        <f t="shared" si="72"/>
        <v>2004210.13592</v>
      </c>
      <c r="I1199">
        <f t="shared" si="73"/>
        <v>60169</v>
      </c>
      <c r="J1199">
        <f t="shared" si="74"/>
        <v>1075220.03</v>
      </c>
      <c r="K1199">
        <f t="shared" si="75"/>
        <v>0</v>
      </c>
    </row>
    <row r="1200" spans="1:11" s="11" customFormat="1">
      <c r="A1200">
        <v>2025</v>
      </c>
      <c r="B1200">
        <v>1710</v>
      </c>
      <c r="C1200" t="s">
        <v>331</v>
      </c>
      <c r="D1200" t="s">
        <v>322</v>
      </c>
      <c r="E1200">
        <v>440384</v>
      </c>
      <c r="F1200">
        <v>17.920000000000002</v>
      </c>
      <c r="G1200">
        <v>261.2</v>
      </c>
      <c r="H1200">
        <f t="shared" si="72"/>
        <v>20613071.503360003</v>
      </c>
      <c r="I1200">
        <f t="shared" si="73"/>
        <v>440384</v>
      </c>
      <c r="J1200">
        <f t="shared" si="74"/>
        <v>7891681.2800000012</v>
      </c>
      <c r="K1200">
        <f t="shared" si="75"/>
        <v>0</v>
      </c>
    </row>
    <row r="1201" spans="1:11" s="11" customFormat="1">
      <c r="A1201">
        <v>2025</v>
      </c>
      <c r="B1201">
        <v>1733</v>
      </c>
      <c r="C1201" t="s">
        <v>331</v>
      </c>
      <c r="D1201" t="s">
        <v>322</v>
      </c>
      <c r="E1201">
        <v>45760</v>
      </c>
      <c r="F1201">
        <v>17.811</v>
      </c>
      <c r="G1201">
        <v>226</v>
      </c>
      <c r="H1201">
        <f t="shared" si="72"/>
        <v>1841970.8735999998</v>
      </c>
      <c r="I1201">
        <f t="shared" si="73"/>
        <v>45760</v>
      </c>
      <c r="J1201">
        <f t="shared" si="74"/>
        <v>815031.36</v>
      </c>
      <c r="K1201">
        <f t="shared" si="75"/>
        <v>0</v>
      </c>
    </row>
    <row r="1202" spans="1:11" s="11" customFormat="1">
      <c r="A1202">
        <v>2025</v>
      </c>
      <c r="B1202">
        <v>1733</v>
      </c>
      <c r="C1202" t="s">
        <v>331</v>
      </c>
      <c r="D1202" t="s">
        <v>322</v>
      </c>
      <c r="E1202">
        <v>47253</v>
      </c>
      <c r="F1202">
        <v>18.033999999999999</v>
      </c>
      <c r="G1202">
        <v>234</v>
      </c>
      <c r="H1202">
        <f t="shared" si="72"/>
        <v>1994055.80868</v>
      </c>
      <c r="I1202">
        <f t="shared" si="73"/>
        <v>47253</v>
      </c>
      <c r="J1202">
        <f t="shared" si="74"/>
        <v>852160.60199999996</v>
      </c>
      <c r="K1202">
        <f t="shared" si="75"/>
        <v>0</v>
      </c>
    </row>
    <row r="1203" spans="1:11" s="11" customFormat="1">
      <c r="A1203">
        <v>2025</v>
      </c>
      <c r="B1203">
        <v>1733</v>
      </c>
      <c r="C1203" t="s">
        <v>321</v>
      </c>
      <c r="D1203" t="s">
        <v>322</v>
      </c>
      <c r="E1203">
        <v>31331</v>
      </c>
      <c r="F1203">
        <v>26.497</v>
      </c>
      <c r="G1203">
        <v>228.5</v>
      </c>
      <c r="H1203">
        <f t="shared" si="72"/>
        <v>1896955.6034949999</v>
      </c>
      <c r="I1203">
        <f t="shared" si="73"/>
        <v>31331</v>
      </c>
      <c r="J1203">
        <f t="shared" si="74"/>
        <v>830177.50699999998</v>
      </c>
      <c r="K1203">
        <f t="shared" si="75"/>
        <v>0</v>
      </c>
    </row>
    <row r="1204" spans="1:11" s="11" customFormat="1">
      <c r="A1204">
        <v>2025</v>
      </c>
      <c r="B1204">
        <v>1733</v>
      </c>
      <c r="C1204" t="s">
        <v>321</v>
      </c>
      <c r="D1204" t="s">
        <v>322</v>
      </c>
      <c r="E1204">
        <v>46820</v>
      </c>
      <c r="F1204">
        <v>26.102</v>
      </c>
      <c r="G1204">
        <v>245.9</v>
      </c>
      <c r="H1204">
        <f t="shared" si="72"/>
        <v>3005133.1787600005</v>
      </c>
      <c r="I1204">
        <f t="shared" si="73"/>
        <v>46820</v>
      </c>
      <c r="J1204">
        <f t="shared" si="74"/>
        <v>1222095.6400000001</v>
      </c>
      <c r="K1204">
        <f t="shared" si="75"/>
        <v>0</v>
      </c>
    </row>
    <row r="1205" spans="1:11" s="11" customFormat="1">
      <c r="A1205">
        <v>2025</v>
      </c>
      <c r="B1205">
        <v>1733</v>
      </c>
      <c r="C1205" t="s">
        <v>331</v>
      </c>
      <c r="D1205" t="s">
        <v>322</v>
      </c>
      <c r="E1205">
        <v>329674</v>
      </c>
      <c r="F1205">
        <v>17.777000000000001</v>
      </c>
      <c r="G1205">
        <v>227.1</v>
      </c>
      <c r="H1205">
        <f t="shared" si="72"/>
        <v>13309455.979157999</v>
      </c>
      <c r="I1205">
        <f t="shared" si="73"/>
        <v>329674</v>
      </c>
      <c r="J1205">
        <f t="shared" si="74"/>
        <v>5860614.6980000008</v>
      </c>
      <c r="K1205">
        <f t="shared" si="75"/>
        <v>0</v>
      </c>
    </row>
    <row r="1206" spans="1:11" s="11" customFormat="1">
      <c r="A1206">
        <v>2025</v>
      </c>
      <c r="B1206">
        <v>1733</v>
      </c>
      <c r="C1206" t="s">
        <v>331</v>
      </c>
      <c r="D1206" t="s">
        <v>322</v>
      </c>
      <c r="E1206">
        <v>14037</v>
      </c>
      <c r="F1206">
        <v>17.867999999999999</v>
      </c>
      <c r="G1206">
        <v>267.8</v>
      </c>
      <c r="H1206">
        <f t="shared" si="72"/>
        <v>671677.5246479999</v>
      </c>
      <c r="I1206">
        <f t="shared" si="73"/>
        <v>14037</v>
      </c>
      <c r="J1206">
        <f t="shared" si="74"/>
        <v>250813.11599999998</v>
      </c>
      <c r="K1206">
        <f t="shared" si="75"/>
        <v>0</v>
      </c>
    </row>
    <row r="1207" spans="1:11" s="11" customFormat="1">
      <c r="A1207">
        <v>2025</v>
      </c>
      <c r="B1207">
        <v>1733</v>
      </c>
      <c r="C1207" t="s">
        <v>331</v>
      </c>
      <c r="D1207" t="s">
        <v>322</v>
      </c>
      <c r="E1207">
        <v>94734</v>
      </c>
      <c r="F1207">
        <v>17.776</v>
      </c>
      <c r="G1207">
        <v>233</v>
      </c>
      <c r="H1207">
        <f t="shared" si="72"/>
        <v>3923700.3907200005</v>
      </c>
      <c r="I1207">
        <f t="shared" si="73"/>
        <v>94734</v>
      </c>
      <c r="J1207">
        <f t="shared" si="74"/>
        <v>1683991.584</v>
      </c>
      <c r="K1207">
        <f t="shared" si="75"/>
        <v>0</v>
      </c>
    </row>
    <row r="1208" spans="1:11" s="11" customFormat="1">
      <c r="A1208">
        <v>2025</v>
      </c>
      <c r="B1208">
        <v>1733</v>
      </c>
      <c r="C1208" t="s">
        <v>321</v>
      </c>
      <c r="D1208" t="s">
        <v>322</v>
      </c>
      <c r="E1208">
        <v>6697</v>
      </c>
      <c r="F1208">
        <v>26.17</v>
      </c>
      <c r="G1208">
        <v>323.5</v>
      </c>
      <c r="H1208">
        <f t="shared" si="72"/>
        <v>566967.68515000003</v>
      </c>
      <c r="I1208">
        <f t="shared" si="73"/>
        <v>6697</v>
      </c>
      <c r="J1208">
        <f t="shared" si="74"/>
        <v>175260.49000000002</v>
      </c>
      <c r="K1208">
        <f t="shared" si="75"/>
        <v>0</v>
      </c>
    </row>
    <row r="1209" spans="1:11" s="11" customFormat="1">
      <c r="A1209">
        <v>2025</v>
      </c>
      <c r="B1209">
        <v>1733</v>
      </c>
      <c r="C1209" t="s">
        <v>331</v>
      </c>
      <c r="D1209" t="s">
        <v>322</v>
      </c>
      <c r="E1209">
        <v>15805</v>
      </c>
      <c r="F1209">
        <v>18.05</v>
      </c>
      <c r="G1209">
        <v>258</v>
      </c>
      <c r="H1209">
        <f t="shared" si="72"/>
        <v>736023.04500000004</v>
      </c>
      <c r="I1209">
        <f t="shared" si="73"/>
        <v>15805</v>
      </c>
      <c r="J1209">
        <f t="shared" si="74"/>
        <v>285280.25</v>
      </c>
      <c r="K1209">
        <f t="shared" si="75"/>
        <v>0</v>
      </c>
    </row>
    <row r="1210" spans="1:11" s="11" customFormat="1">
      <c r="A1210">
        <v>2025</v>
      </c>
      <c r="B1210">
        <v>1733</v>
      </c>
      <c r="C1210" t="s">
        <v>321</v>
      </c>
      <c r="D1210" t="s">
        <v>322</v>
      </c>
      <c r="E1210">
        <v>9555</v>
      </c>
      <c r="F1210">
        <v>26.856999999999999</v>
      </c>
      <c r="G1210">
        <v>255.7</v>
      </c>
      <c r="H1210">
        <f t="shared" si="72"/>
        <v>656173.84969499998</v>
      </c>
      <c r="I1210">
        <f t="shared" si="73"/>
        <v>9555</v>
      </c>
      <c r="J1210">
        <f t="shared" si="74"/>
        <v>256618.63499999998</v>
      </c>
      <c r="K1210">
        <f t="shared" si="75"/>
        <v>0</v>
      </c>
    </row>
    <row r="1211" spans="1:11" s="11" customFormat="1">
      <c r="A1211">
        <v>2025</v>
      </c>
      <c r="B1211">
        <v>1893</v>
      </c>
      <c r="C1211" t="s">
        <v>331</v>
      </c>
      <c r="D1211" t="s">
        <v>322</v>
      </c>
      <c r="E1211">
        <v>62821</v>
      </c>
      <c r="F1211">
        <v>17.79</v>
      </c>
      <c r="G1211">
        <v>235.2</v>
      </c>
      <c r="H1211">
        <f t="shared" si="72"/>
        <v>2628561.3076799996</v>
      </c>
      <c r="I1211">
        <f t="shared" si="73"/>
        <v>62821</v>
      </c>
      <c r="J1211">
        <f t="shared" si="74"/>
        <v>1117585.5899999999</v>
      </c>
      <c r="K1211">
        <f t="shared" si="75"/>
        <v>0</v>
      </c>
    </row>
    <row r="1212" spans="1:11" s="11" customFormat="1">
      <c r="A1212">
        <v>2025</v>
      </c>
      <c r="B1212">
        <v>1893</v>
      </c>
      <c r="C1212" t="s">
        <v>331</v>
      </c>
      <c r="D1212" t="s">
        <v>322</v>
      </c>
      <c r="E1212">
        <v>153964</v>
      </c>
      <c r="F1212">
        <v>18.7</v>
      </c>
      <c r="G1212">
        <v>212.4</v>
      </c>
      <c r="H1212">
        <f t="shared" si="72"/>
        <v>6115265.3232000005</v>
      </c>
      <c r="I1212">
        <f t="shared" si="73"/>
        <v>153964</v>
      </c>
      <c r="J1212">
        <f t="shared" si="74"/>
        <v>2879126.8</v>
      </c>
      <c r="K1212">
        <f t="shared" si="75"/>
        <v>0</v>
      </c>
    </row>
    <row r="1213" spans="1:11" s="11" customFormat="1">
      <c r="A1213">
        <v>2025</v>
      </c>
      <c r="B1213">
        <v>1893</v>
      </c>
      <c r="C1213" t="s">
        <v>331</v>
      </c>
      <c r="D1213" t="s">
        <v>322</v>
      </c>
      <c r="E1213">
        <v>62091</v>
      </c>
      <c r="F1213">
        <v>17.82</v>
      </c>
      <c r="G1213">
        <v>238.1</v>
      </c>
      <c r="H1213">
        <f t="shared" si="72"/>
        <v>2634485.1172199999</v>
      </c>
      <c r="I1213">
        <f t="shared" si="73"/>
        <v>62091</v>
      </c>
      <c r="J1213">
        <f t="shared" si="74"/>
        <v>1106461.6200000001</v>
      </c>
      <c r="K1213">
        <f t="shared" si="75"/>
        <v>0</v>
      </c>
    </row>
    <row r="1214" spans="1:11" s="11" customFormat="1">
      <c r="A1214">
        <v>2025</v>
      </c>
      <c r="B1214">
        <v>1915</v>
      </c>
      <c r="C1214" t="s">
        <v>331</v>
      </c>
      <c r="D1214" t="s">
        <v>322</v>
      </c>
      <c r="E1214">
        <v>26792</v>
      </c>
      <c r="F1214">
        <v>17.745999999999999</v>
      </c>
      <c r="G1214">
        <v>236.2</v>
      </c>
      <c r="H1214">
        <f t="shared" si="72"/>
        <v>1123014.865184</v>
      </c>
      <c r="I1214">
        <f t="shared" si="73"/>
        <v>26792</v>
      </c>
      <c r="J1214">
        <f t="shared" si="74"/>
        <v>475450.83199999994</v>
      </c>
      <c r="K1214">
        <f t="shared" si="75"/>
        <v>0</v>
      </c>
    </row>
    <row r="1215" spans="1:11" s="11" customFormat="1">
      <c r="A1215">
        <v>2025</v>
      </c>
      <c r="B1215">
        <v>1915</v>
      </c>
      <c r="C1215" t="s">
        <v>331</v>
      </c>
      <c r="D1215" t="s">
        <v>322</v>
      </c>
      <c r="E1215">
        <v>13337</v>
      </c>
      <c r="F1215">
        <v>17.738</v>
      </c>
      <c r="G1215">
        <v>234</v>
      </c>
      <c r="H1215">
        <f t="shared" si="72"/>
        <v>553577.79203999997</v>
      </c>
      <c r="I1215">
        <f t="shared" si="73"/>
        <v>13337</v>
      </c>
      <c r="J1215">
        <f t="shared" si="74"/>
        <v>236571.70600000001</v>
      </c>
      <c r="K1215">
        <f t="shared" si="75"/>
        <v>0</v>
      </c>
    </row>
    <row r="1216" spans="1:11" s="11" customFormat="1">
      <c r="A1216">
        <v>2025</v>
      </c>
      <c r="B1216">
        <v>1915</v>
      </c>
      <c r="C1216" t="s">
        <v>331</v>
      </c>
      <c r="D1216" t="s">
        <v>322</v>
      </c>
      <c r="E1216">
        <v>12083</v>
      </c>
      <c r="F1216">
        <v>17.88</v>
      </c>
      <c r="G1216">
        <v>241</v>
      </c>
      <c r="H1216">
        <f t="shared" si="72"/>
        <v>520666.13640000002</v>
      </c>
      <c r="I1216">
        <f t="shared" si="73"/>
        <v>12083</v>
      </c>
      <c r="J1216">
        <f t="shared" si="74"/>
        <v>216044.03999999998</v>
      </c>
      <c r="K1216">
        <f t="shared" si="75"/>
        <v>0</v>
      </c>
    </row>
    <row r="1217" spans="1:11" s="11" customFormat="1">
      <c r="A1217">
        <v>2025</v>
      </c>
      <c r="B1217">
        <v>2079</v>
      </c>
      <c r="C1217" t="s">
        <v>331</v>
      </c>
      <c r="D1217" t="s">
        <v>322</v>
      </c>
      <c r="E1217">
        <v>16434</v>
      </c>
      <c r="F1217">
        <v>16.655999999999999</v>
      </c>
      <c r="G1217">
        <v>131</v>
      </c>
      <c r="H1217">
        <f t="shared" si="72"/>
        <v>358579.36223999999</v>
      </c>
      <c r="I1217">
        <f t="shared" si="73"/>
        <v>16434</v>
      </c>
      <c r="J1217">
        <f t="shared" si="74"/>
        <v>273724.70399999997</v>
      </c>
      <c r="K1217">
        <f t="shared" si="75"/>
        <v>0</v>
      </c>
    </row>
    <row r="1218" spans="1:11" s="11" customFormat="1">
      <c r="A1218">
        <v>2025</v>
      </c>
      <c r="B1218">
        <v>2079</v>
      </c>
      <c r="C1218" t="s">
        <v>331</v>
      </c>
      <c r="D1218" t="s">
        <v>322</v>
      </c>
      <c r="E1218">
        <v>32795</v>
      </c>
      <c r="F1218">
        <v>17.759</v>
      </c>
      <c r="G1218">
        <v>139</v>
      </c>
      <c r="H1218">
        <f t="shared" si="72"/>
        <v>809544.9029499999</v>
      </c>
      <c r="I1218">
        <f t="shared" si="73"/>
        <v>32795</v>
      </c>
      <c r="J1218">
        <f t="shared" si="74"/>
        <v>582406.40500000003</v>
      </c>
      <c r="K1218">
        <f t="shared" si="75"/>
        <v>0</v>
      </c>
    </row>
    <row r="1219" spans="1:11" s="11" customFormat="1">
      <c r="A1219">
        <v>2025</v>
      </c>
      <c r="B1219">
        <v>2079</v>
      </c>
      <c r="C1219" t="s">
        <v>331</v>
      </c>
      <c r="D1219" t="s">
        <v>322</v>
      </c>
      <c r="E1219">
        <v>48844</v>
      </c>
      <c r="F1219">
        <v>17.805</v>
      </c>
      <c r="G1219">
        <v>145.69999999999999</v>
      </c>
      <c r="H1219">
        <f t="shared" si="72"/>
        <v>1267105.4309399999</v>
      </c>
      <c r="I1219">
        <f t="shared" si="73"/>
        <v>48844</v>
      </c>
      <c r="J1219">
        <f t="shared" si="74"/>
        <v>869667.42</v>
      </c>
      <c r="K1219">
        <f t="shared" si="75"/>
        <v>0</v>
      </c>
    </row>
    <row r="1220" spans="1:11" s="11" customFormat="1">
      <c r="A1220">
        <v>2025</v>
      </c>
      <c r="B1220">
        <v>2079</v>
      </c>
      <c r="C1220" t="s">
        <v>331</v>
      </c>
      <c r="D1220" t="s">
        <v>322</v>
      </c>
      <c r="E1220">
        <v>16412</v>
      </c>
      <c r="F1220">
        <v>17.602</v>
      </c>
      <c r="G1220">
        <v>145.69999999999999</v>
      </c>
      <c r="H1220">
        <f t="shared" si="72"/>
        <v>420904.02296799998</v>
      </c>
      <c r="I1220">
        <f t="shared" si="73"/>
        <v>16412</v>
      </c>
      <c r="J1220">
        <f t="shared" si="74"/>
        <v>288884.02400000003</v>
      </c>
      <c r="K1220">
        <f t="shared" si="75"/>
        <v>0</v>
      </c>
    </row>
    <row r="1221" spans="1:11" s="11" customFormat="1">
      <c r="A1221">
        <v>2025</v>
      </c>
      <c r="B1221">
        <v>2103</v>
      </c>
      <c r="C1221" t="s">
        <v>331</v>
      </c>
      <c r="D1221" t="s">
        <v>322</v>
      </c>
      <c r="E1221">
        <v>223659</v>
      </c>
      <c r="F1221">
        <v>18.04</v>
      </c>
      <c r="G1221">
        <v>150.30000000000001</v>
      </c>
      <c r="H1221">
        <f t="shared" ref="H1221:H1284" si="76">IF(I1221="","",G1221/100*F1221*E1221)</f>
        <v>6064316.9650799995</v>
      </c>
      <c r="I1221">
        <f t="shared" ref="I1221:I1284" si="77">IF(OR(G1221=".",F1221=".",E1221="."),"",E1221)</f>
        <v>223659</v>
      </c>
      <c r="J1221">
        <f t="shared" ref="J1221:J1284" si="78">IF(I1221="","",F1221*I1221)</f>
        <v>4034808.36</v>
      </c>
      <c r="K1221">
        <f t="shared" ref="K1221:K1284" si="79">IF(C1221="LIG",1,0)</f>
        <v>0</v>
      </c>
    </row>
    <row r="1222" spans="1:11" s="11" customFormat="1">
      <c r="A1222">
        <v>2025</v>
      </c>
      <c r="B1222">
        <v>2103</v>
      </c>
      <c r="C1222" t="s">
        <v>331</v>
      </c>
      <c r="D1222" t="s">
        <v>322</v>
      </c>
      <c r="E1222">
        <v>120896</v>
      </c>
      <c r="F1222">
        <v>17.72</v>
      </c>
      <c r="G1222">
        <v>150.9</v>
      </c>
      <c r="H1222">
        <f t="shared" si="76"/>
        <v>3232696.1740800003</v>
      </c>
      <c r="I1222">
        <f t="shared" si="77"/>
        <v>120896</v>
      </c>
      <c r="J1222">
        <f t="shared" si="78"/>
        <v>2142277.1199999996</v>
      </c>
      <c r="K1222">
        <f t="shared" si="79"/>
        <v>0</v>
      </c>
    </row>
    <row r="1223" spans="1:11" s="11" customFormat="1">
      <c r="A1223">
        <v>2025</v>
      </c>
      <c r="B1223">
        <v>2103</v>
      </c>
      <c r="C1223" t="s">
        <v>331</v>
      </c>
      <c r="D1223" t="s">
        <v>322</v>
      </c>
      <c r="E1223">
        <v>121428</v>
      </c>
      <c r="F1223">
        <v>17.920000000000002</v>
      </c>
      <c r="G1223">
        <v>157.69999999999999</v>
      </c>
      <c r="H1223">
        <f t="shared" si="76"/>
        <v>3431535.85152</v>
      </c>
      <c r="I1223">
        <f t="shared" si="77"/>
        <v>121428</v>
      </c>
      <c r="J1223">
        <f t="shared" si="78"/>
        <v>2175989.7600000002</v>
      </c>
      <c r="K1223">
        <f t="shared" si="79"/>
        <v>0</v>
      </c>
    </row>
    <row r="1224" spans="1:11" s="11" customFormat="1">
      <c r="A1224">
        <v>2025</v>
      </c>
      <c r="B1224">
        <v>2103</v>
      </c>
      <c r="C1224" t="s">
        <v>331</v>
      </c>
      <c r="D1224" t="s">
        <v>322</v>
      </c>
      <c r="E1224">
        <v>311746</v>
      </c>
      <c r="F1224">
        <v>17.89</v>
      </c>
      <c r="G1224">
        <v>148.69999999999999</v>
      </c>
      <c r="H1224">
        <f t="shared" si="76"/>
        <v>8293201.1427799994</v>
      </c>
      <c r="I1224">
        <f t="shared" si="77"/>
        <v>311746</v>
      </c>
      <c r="J1224">
        <f t="shared" si="78"/>
        <v>5577135.9400000004</v>
      </c>
      <c r="K1224">
        <f t="shared" si="79"/>
        <v>0</v>
      </c>
    </row>
    <row r="1225" spans="1:11" s="11" customFormat="1">
      <c r="A1225">
        <v>2025</v>
      </c>
      <c r="B1225">
        <v>2103</v>
      </c>
      <c r="C1225" t="s">
        <v>331</v>
      </c>
      <c r="D1225" t="s">
        <v>322</v>
      </c>
      <c r="E1225">
        <v>51987</v>
      </c>
      <c r="F1225">
        <v>17.82</v>
      </c>
      <c r="G1225">
        <v>153.9</v>
      </c>
      <c r="H1225">
        <f t="shared" si="76"/>
        <v>1425742.4352600002</v>
      </c>
      <c r="I1225">
        <f t="shared" si="77"/>
        <v>51987</v>
      </c>
      <c r="J1225">
        <f t="shared" si="78"/>
        <v>926408.34</v>
      </c>
      <c r="K1225">
        <f t="shared" si="79"/>
        <v>0</v>
      </c>
    </row>
    <row r="1226" spans="1:11" s="11" customFormat="1">
      <c r="A1226">
        <v>2025</v>
      </c>
      <c r="B1226">
        <v>2107</v>
      </c>
      <c r="C1226" t="s">
        <v>321</v>
      </c>
      <c r="D1226" t="s">
        <v>322</v>
      </c>
      <c r="E1226">
        <v>15774</v>
      </c>
      <c r="F1226">
        <v>21.9</v>
      </c>
      <c r="G1226">
        <v>223.1</v>
      </c>
      <c r="H1226">
        <f t="shared" si="76"/>
        <v>770700.28859999985</v>
      </c>
      <c r="I1226">
        <f t="shared" si="77"/>
        <v>15774</v>
      </c>
      <c r="J1226">
        <f t="shared" si="78"/>
        <v>345450.6</v>
      </c>
      <c r="K1226">
        <f t="shared" si="79"/>
        <v>0</v>
      </c>
    </row>
    <row r="1227" spans="1:11" s="11" customFormat="1">
      <c r="A1227">
        <v>2025</v>
      </c>
      <c r="B1227">
        <v>2107</v>
      </c>
      <c r="C1227" t="s">
        <v>331</v>
      </c>
      <c r="D1227" t="s">
        <v>322</v>
      </c>
      <c r="E1227">
        <v>16109</v>
      </c>
      <c r="F1227">
        <v>17.95</v>
      </c>
      <c r="G1227">
        <v>207.5</v>
      </c>
      <c r="H1227">
        <f t="shared" si="76"/>
        <v>599999.84125000006</v>
      </c>
      <c r="I1227">
        <f t="shared" si="77"/>
        <v>16109</v>
      </c>
      <c r="J1227">
        <f t="shared" si="78"/>
        <v>289156.55</v>
      </c>
      <c r="K1227">
        <f t="shared" si="79"/>
        <v>0</v>
      </c>
    </row>
    <row r="1228" spans="1:11" s="11" customFormat="1">
      <c r="A1228">
        <v>2025</v>
      </c>
      <c r="B1228">
        <v>2107</v>
      </c>
      <c r="C1228" t="s">
        <v>331</v>
      </c>
      <c r="D1228" t="s">
        <v>322</v>
      </c>
      <c r="E1228">
        <v>16117</v>
      </c>
      <c r="F1228">
        <v>17.78</v>
      </c>
      <c r="G1228">
        <v>207.3</v>
      </c>
      <c r="H1228">
        <f t="shared" si="76"/>
        <v>594039.41897999996</v>
      </c>
      <c r="I1228">
        <f t="shared" si="77"/>
        <v>16117</v>
      </c>
      <c r="J1228">
        <f t="shared" si="78"/>
        <v>286560.26</v>
      </c>
      <c r="K1228">
        <f t="shared" si="79"/>
        <v>0</v>
      </c>
    </row>
    <row r="1229" spans="1:11" s="11" customFormat="1">
      <c r="A1229">
        <v>2025</v>
      </c>
      <c r="B1229">
        <v>2167</v>
      </c>
      <c r="C1229" t="s">
        <v>331</v>
      </c>
      <c r="D1229" t="s">
        <v>322</v>
      </c>
      <c r="E1229">
        <v>259979</v>
      </c>
      <c r="F1229">
        <v>17.658000000000001</v>
      </c>
      <c r="G1229">
        <v>239.9</v>
      </c>
      <c r="H1229">
        <f t="shared" si="76"/>
        <v>11013111.327617999</v>
      </c>
      <c r="I1229">
        <f t="shared" si="77"/>
        <v>259979</v>
      </c>
      <c r="J1229">
        <f t="shared" si="78"/>
        <v>4590709.182</v>
      </c>
      <c r="K1229">
        <f t="shared" si="79"/>
        <v>0</v>
      </c>
    </row>
    <row r="1230" spans="1:11" s="11" customFormat="1">
      <c r="A1230">
        <v>2025</v>
      </c>
      <c r="B1230">
        <v>2168</v>
      </c>
      <c r="C1230" t="s">
        <v>331</v>
      </c>
      <c r="D1230" t="s">
        <v>322</v>
      </c>
      <c r="E1230">
        <v>362502</v>
      </c>
      <c r="F1230">
        <v>17.831</v>
      </c>
      <c r="G1230">
        <v>217</v>
      </c>
      <c r="H1230">
        <f t="shared" si="76"/>
        <v>14026387.761539999</v>
      </c>
      <c r="I1230">
        <f t="shared" si="77"/>
        <v>362502</v>
      </c>
      <c r="J1230">
        <f t="shared" si="78"/>
        <v>6463773.1619999995</v>
      </c>
      <c r="K1230">
        <f t="shared" si="79"/>
        <v>0</v>
      </c>
    </row>
    <row r="1231" spans="1:11" s="11" customFormat="1">
      <c r="A1231">
        <v>2025</v>
      </c>
      <c r="B1231">
        <v>2277</v>
      </c>
      <c r="C1231" t="s">
        <v>331</v>
      </c>
      <c r="D1231" t="s">
        <v>322</v>
      </c>
      <c r="E1231">
        <v>29721</v>
      </c>
      <c r="F1231">
        <v>17.283999999999999</v>
      </c>
      <c r="G1231">
        <v>133.4</v>
      </c>
      <c r="H1231">
        <f t="shared" si="76"/>
        <v>685272.81717599998</v>
      </c>
      <c r="I1231">
        <f t="shared" si="77"/>
        <v>29721</v>
      </c>
      <c r="J1231">
        <f t="shared" si="78"/>
        <v>513697.76399999997</v>
      </c>
      <c r="K1231">
        <f t="shared" si="79"/>
        <v>0</v>
      </c>
    </row>
    <row r="1232" spans="1:11" s="11" customFormat="1">
      <c r="A1232">
        <v>2025</v>
      </c>
      <c r="B1232">
        <v>2291</v>
      </c>
      <c r="C1232" t="s">
        <v>331</v>
      </c>
      <c r="D1232" t="s">
        <v>322</v>
      </c>
      <c r="E1232">
        <v>17292</v>
      </c>
      <c r="F1232">
        <v>17.5</v>
      </c>
      <c r="G1232">
        <v>156.6</v>
      </c>
      <c r="H1232">
        <f t="shared" si="76"/>
        <v>473887.25999999995</v>
      </c>
      <c r="I1232">
        <f t="shared" si="77"/>
        <v>17292</v>
      </c>
      <c r="J1232">
        <f t="shared" si="78"/>
        <v>302610</v>
      </c>
      <c r="K1232">
        <f t="shared" si="79"/>
        <v>0</v>
      </c>
    </row>
    <row r="1233" spans="1:11" s="11" customFormat="1">
      <c r="A1233">
        <v>2025</v>
      </c>
      <c r="B1233">
        <v>2442</v>
      </c>
      <c r="C1233" t="s">
        <v>321</v>
      </c>
      <c r="D1233" t="s">
        <v>322</v>
      </c>
      <c r="E1233">
        <v>237156</v>
      </c>
      <c r="F1233">
        <v>18.13</v>
      </c>
      <c r="G1233">
        <v>358.5</v>
      </c>
      <c r="H1233">
        <f t="shared" si="76"/>
        <v>15414203.2338</v>
      </c>
      <c r="I1233">
        <f t="shared" si="77"/>
        <v>237156</v>
      </c>
      <c r="J1233">
        <f t="shared" si="78"/>
        <v>4299638.2799999993</v>
      </c>
      <c r="K1233">
        <f t="shared" si="79"/>
        <v>0</v>
      </c>
    </row>
    <row r="1234" spans="1:11" s="11" customFormat="1">
      <c r="A1234">
        <v>2025</v>
      </c>
      <c r="B1234">
        <v>2712</v>
      </c>
      <c r="C1234" t="s">
        <v>321</v>
      </c>
      <c r="D1234" t="s">
        <v>322</v>
      </c>
      <c r="E1234">
        <v>73336</v>
      </c>
      <c r="F1234">
        <v>26.207999999999998</v>
      </c>
      <c r="G1234">
        <v>483.1</v>
      </c>
      <c r="H1234">
        <f t="shared" si="76"/>
        <v>9285133.1489279997</v>
      </c>
      <c r="I1234">
        <f t="shared" si="77"/>
        <v>73336</v>
      </c>
      <c r="J1234">
        <f t="shared" si="78"/>
        <v>1921989.8879999998</v>
      </c>
      <c r="K1234">
        <f t="shared" si="79"/>
        <v>0</v>
      </c>
    </row>
    <row r="1235" spans="1:11" s="11" customFormat="1">
      <c r="A1235">
        <v>2025</v>
      </c>
      <c r="B1235">
        <v>2712</v>
      </c>
      <c r="C1235" t="s">
        <v>321</v>
      </c>
      <c r="D1235" t="s">
        <v>322</v>
      </c>
      <c r="E1235">
        <v>23887</v>
      </c>
      <c r="F1235">
        <v>24.228000000000002</v>
      </c>
      <c r="G1235">
        <v>511.2</v>
      </c>
      <c r="H1235">
        <f t="shared" si="76"/>
        <v>2958489.4144319999</v>
      </c>
      <c r="I1235">
        <f t="shared" si="77"/>
        <v>23887</v>
      </c>
      <c r="J1235">
        <f t="shared" si="78"/>
        <v>578734.23600000003</v>
      </c>
      <c r="K1235">
        <f t="shared" si="79"/>
        <v>0</v>
      </c>
    </row>
    <row r="1236" spans="1:11" s="11" customFormat="1">
      <c r="A1236">
        <v>2025</v>
      </c>
      <c r="B1236">
        <v>2712</v>
      </c>
      <c r="C1236" t="s">
        <v>321</v>
      </c>
      <c r="D1236" t="s">
        <v>322</v>
      </c>
      <c r="E1236">
        <v>24426</v>
      </c>
      <c r="F1236">
        <v>24.018000000000001</v>
      </c>
      <c r="G1236">
        <v>461.3</v>
      </c>
      <c r="H1236">
        <f t="shared" si="76"/>
        <v>2706279.5004840004</v>
      </c>
      <c r="I1236">
        <f t="shared" si="77"/>
        <v>24426</v>
      </c>
      <c r="J1236">
        <f t="shared" si="78"/>
        <v>586663.66800000006</v>
      </c>
      <c r="K1236">
        <f t="shared" si="79"/>
        <v>0</v>
      </c>
    </row>
    <row r="1237" spans="1:11" s="11" customFormat="1">
      <c r="A1237">
        <v>2025</v>
      </c>
      <c r="B1237">
        <v>2712</v>
      </c>
      <c r="C1237" t="s">
        <v>321</v>
      </c>
      <c r="D1237" t="s">
        <v>322</v>
      </c>
      <c r="E1237">
        <v>24888</v>
      </c>
      <c r="F1237">
        <v>26.594000000000001</v>
      </c>
      <c r="G1237">
        <v>343.1</v>
      </c>
      <c r="H1237">
        <f t="shared" si="76"/>
        <v>2270881.020432</v>
      </c>
      <c r="I1237">
        <f t="shared" si="77"/>
        <v>24888</v>
      </c>
      <c r="J1237">
        <f t="shared" si="78"/>
        <v>661871.47200000007</v>
      </c>
      <c r="K1237">
        <f t="shared" si="79"/>
        <v>0</v>
      </c>
    </row>
    <row r="1238" spans="1:11" s="11" customFormat="1">
      <c r="A1238">
        <v>2025</v>
      </c>
      <c r="B1238">
        <v>2712</v>
      </c>
      <c r="C1238" t="s">
        <v>321</v>
      </c>
      <c r="D1238" t="s">
        <v>322</v>
      </c>
      <c r="E1238">
        <v>12445</v>
      </c>
      <c r="F1238">
        <v>25.904</v>
      </c>
      <c r="G1238">
        <v>351</v>
      </c>
      <c r="H1238">
        <f t="shared" si="76"/>
        <v>1131537.2328000001</v>
      </c>
      <c r="I1238">
        <f t="shared" si="77"/>
        <v>12445</v>
      </c>
      <c r="J1238">
        <f t="shared" si="78"/>
        <v>322375.28000000003</v>
      </c>
      <c r="K1238">
        <f t="shared" si="79"/>
        <v>0</v>
      </c>
    </row>
    <row r="1239" spans="1:11" s="11" customFormat="1">
      <c r="A1239">
        <v>2025</v>
      </c>
      <c r="B1239">
        <v>2712</v>
      </c>
      <c r="C1239" t="s">
        <v>321</v>
      </c>
      <c r="D1239" t="s">
        <v>322</v>
      </c>
      <c r="E1239">
        <v>88353</v>
      </c>
      <c r="F1239">
        <v>24.006</v>
      </c>
      <c r="G1239">
        <v>498.8</v>
      </c>
      <c r="H1239">
        <f t="shared" si="76"/>
        <v>10579558.564584002</v>
      </c>
      <c r="I1239">
        <f t="shared" si="77"/>
        <v>88353</v>
      </c>
      <c r="J1239">
        <f t="shared" si="78"/>
        <v>2121002.1180000002</v>
      </c>
      <c r="K1239">
        <f t="shared" si="79"/>
        <v>0</v>
      </c>
    </row>
    <row r="1240" spans="1:11" s="11" customFormat="1">
      <c r="A1240">
        <v>2025</v>
      </c>
      <c r="B1240">
        <v>2712</v>
      </c>
      <c r="C1240" t="s">
        <v>321</v>
      </c>
      <c r="D1240" t="s">
        <v>322</v>
      </c>
      <c r="E1240">
        <v>24052</v>
      </c>
      <c r="F1240">
        <v>26.01</v>
      </c>
      <c r="G1240">
        <v>374.5</v>
      </c>
      <c r="H1240">
        <f t="shared" si="76"/>
        <v>2342843.9874000004</v>
      </c>
      <c r="I1240">
        <f t="shared" si="77"/>
        <v>24052</v>
      </c>
      <c r="J1240">
        <f t="shared" si="78"/>
        <v>625592.52</v>
      </c>
      <c r="K1240">
        <f t="shared" si="79"/>
        <v>0</v>
      </c>
    </row>
    <row r="1241" spans="1:11" s="11" customFormat="1">
      <c r="A1241">
        <v>2025</v>
      </c>
      <c r="B1241">
        <v>2721</v>
      </c>
      <c r="C1241" t="s">
        <v>321</v>
      </c>
      <c r="D1241" t="s">
        <v>322</v>
      </c>
      <c r="E1241">
        <v>13651</v>
      </c>
      <c r="F1241">
        <v>25.978000000000002</v>
      </c>
      <c r="G1241">
        <v>472.7</v>
      </c>
      <c r="H1241">
        <f t="shared" si="76"/>
        <v>1676315.5799060003</v>
      </c>
      <c r="I1241">
        <f t="shared" si="77"/>
        <v>13651</v>
      </c>
      <c r="J1241">
        <f t="shared" si="78"/>
        <v>354625.67800000001</v>
      </c>
      <c r="K1241">
        <f t="shared" si="79"/>
        <v>0</v>
      </c>
    </row>
    <row r="1242" spans="1:11" s="11" customFormat="1">
      <c r="A1242">
        <v>2025</v>
      </c>
      <c r="B1242">
        <v>2721</v>
      </c>
      <c r="C1242" t="s">
        <v>321</v>
      </c>
      <c r="D1242" t="s">
        <v>322</v>
      </c>
      <c r="E1242">
        <v>11868</v>
      </c>
      <c r="F1242">
        <v>25.042000000000002</v>
      </c>
      <c r="G1242">
        <v>467.8</v>
      </c>
      <c r="H1242">
        <f t="shared" si="76"/>
        <v>1390294.377168</v>
      </c>
      <c r="I1242">
        <f t="shared" si="77"/>
        <v>11868</v>
      </c>
      <c r="J1242">
        <f t="shared" si="78"/>
        <v>297198.45600000001</v>
      </c>
      <c r="K1242">
        <f t="shared" si="79"/>
        <v>0</v>
      </c>
    </row>
    <row r="1243" spans="1:11" s="11" customFormat="1">
      <c r="A1243">
        <v>2025</v>
      </c>
      <c r="B1243">
        <v>2721</v>
      </c>
      <c r="C1243" t="s">
        <v>321</v>
      </c>
      <c r="D1243" t="s">
        <v>322</v>
      </c>
      <c r="E1243">
        <v>24515</v>
      </c>
      <c r="F1243">
        <v>26.334</v>
      </c>
      <c r="G1243">
        <v>355.5</v>
      </c>
      <c r="H1243">
        <f t="shared" si="76"/>
        <v>2295029.8255500002</v>
      </c>
      <c r="I1243">
        <f t="shared" si="77"/>
        <v>24515</v>
      </c>
      <c r="J1243">
        <f t="shared" si="78"/>
        <v>645578.01</v>
      </c>
      <c r="K1243">
        <f t="shared" si="79"/>
        <v>0</v>
      </c>
    </row>
    <row r="1244" spans="1:11" s="11" customFormat="1">
      <c r="A1244">
        <v>2025</v>
      </c>
      <c r="B1244">
        <v>2727</v>
      </c>
      <c r="C1244" t="s">
        <v>321</v>
      </c>
      <c r="D1244" t="s">
        <v>322</v>
      </c>
      <c r="E1244">
        <v>11669</v>
      </c>
      <c r="F1244">
        <v>24.712</v>
      </c>
      <c r="G1244">
        <v>429.2</v>
      </c>
      <c r="H1244">
        <f t="shared" si="76"/>
        <v>1237659.6957759999</v>
      </c>
      <c r="I1244">
        <f t="shared" si="77"/>
        <v>11669</v>
      </c>
      <c r="J1244">
        <f t="shared" si="78"/>
        <v>288364.32799999998</v>
      </c>
      <c r="K1244">
        <f t="shared" si="79"/>
        <v>0</v>
      </c>
    </row>
    <row r="1245" spans="1:11" s="11" customFormat="1">
      <c r="A1245">
        <v>2025</v>
      </c>
      <c r="B1245">
        <v>2727</v>
      </c>
      <c r="C1245" t="s">
        <v>321</v>
      </c>
      <c r="D1245" t="s">
        <v>322</v>
      </c>
      <c r="E1245">
        <v>25596</v>
      </c>
      <c r="F1245">
        <v>24.29</v>
      </c>
      <c r="G1245">
        <v>432.1</v>
      </c>
      <c r="H1245">
        <f t="shared" si="76"/>
        <v>2686481.67564</v>
      </c>
      <c r="I1245">
        <f t="shared" si="77"/>
        <v>25596</v>
      </c>
      <c r="J1245">
        <f t="shared" si="78"/>
        <v>621726.84</v>
      </c>
      <c r="K1245">
        <f t="shared" si="79"/>
        <v>0</v>
      </c>
    </row>
    <row r="1246" spans="1:11" s="11" customFormat="1">
      <c r="A1246">
        <v>2025</v>
      </c>
      <c r="B1246">
        <v>2727</v>
      </c>
      <c r="C1246" t="s">
        <v>321</v>
      </c>
      <c r="D1246" t="s">
        <v>322</v>
      </c>
      <c r="E1246">
        <v>23215</v>
      </c>
      <c r="F1246">
        <v>26.596</v>
      </c>
      <c r="G1246">
        <v>320.89999999999998</v>
      </c>
      <c r="H1246">
        <f t="shared" si="76"/>
        <v>1981320.4832599997</v>
      </c>
      <c r="I1246">
        <f t="shared" si="77"/>
        <v>23215</v>
      </c>
      <c r="J1246">
        <f t="shared" si="78"/>
        <v>617426.14</v>
      </c>
      <c r="K1246">
        <f t="shared" si="79"/>
        <v>0</v>
      </c>
    </row>
    <row r="1247" spans="1:11" s="11" customFormat="1">
      <c r="A1247">
        <v>2025</v>
      </c>
      <c r="B1247">
        <v>2727</v>
      </c>
      <c r="C1247" t="s">
        <v>321</v>
      </c>
      <c r="D1247" t="s">
        <v>322</v>
      </c>
      <c r="E1247">
        <v>25091</v>
      </c>
      <c r="F1247">
        <v>24.666</v>
      </c>
      <c r="G1247">
        <v>465.3</v>
      </c>
      <c r="H1247">
        <f t="shared" si="76"/>
        <v>2879716.6017180006</v>
      </c>
      <c r="I1247">
        <f t="shared" si="77"/>
        <v>25091</v>
      </c>
      <c r="J1247">
        <f t="shared" si="78"/>
        <v>618894.60600000003</v>
      </c>
      <c r="K1247">
        <f t="shared" si="79"/>
        <v>0</v>
      </c>
    </row>
    <row r="1248" spans="1:11" s="11" customFormat="1">
      <c r="A1248">
        <v>2025</v>
      </c>
      <c r="B1248">
        <v>2727</v>
      </c>
      <c r="C1248" t="s">
        <v>321</v>
      </c>
      <c r="D1248" t="s">
        <v>322</v>
      </c>
      <c r="E1248">
        <v>23176</v>
      </c>
      <c r="F1248">
        <v>24.856000000000002</v>
      </c>
      <c r="G1248">
        <v>472.5</v>
      </c>
      <c r="H1248">
        <f t="shared" si="76"/>
        <v>2721896.0496</v>
      </c>
      <c r="I1248">
        <f t="shared" si="77"/>
        <v>23176</v>
      </c>
      <c r="J1248">
        <f t="shared" si="78"/>
        <v>576062.65600000008</v>
      </c>
      <c r="K1248">
        <f t="shared" si="79"/>
        <v>0</v>
      </c>
    </row>
    <row r="1249" spans="1:11" s="11" customFormat="1">
      <c r="A1249">
        <v>2025</v>
      </c>
      <c r="B1249">
        <v>2727</v>
      </c>
      <c r="C1249" t="s">
        <v>321</v>
      </c>
      <c r="D1249" t="s">
        <v>322</v>
      </c>
      <c r="E1249">
        <v>12754</v>
      </c>
      <c r="F1249">
        <v>24.65</v>
      </c>
      <c r="G1249">
        <v>371.3</v>
      </c>
      <c r="H1249">
        <f t="shared" si="76"/>
        <v>1167315.5892999999</v>
      </c>
      <c r="I1249">
        <f t="shared" si="77"/>
        <v>12754</v>
      </c>
      <c r="J1249">
        <f t="shared" si="78"/>
        <v>314386.09999999998</v>
      </c>
      <c r="K1249">
        <f t="shared" si="79"/>
        <v>0</v>
      </c>
    </row>
    <row r="1250" spans="1:11" s="11" customFormat="1">
      <c r="A1250">
        <v>2025</v>
      </c>
      <c r="B1250">
        <v>2727</v>
      </c>
      <c r="C1250" t="s">
        <v>321</v>
      </c>
      <c r="D1250" t="s">
        <v>322</v>
      </c>
      <c r="E1250">
        <v>61148</v>
      </c>
      <c r="F1250">
        <v>26.193999999999999</v>
      </c>
      <c r="G1250">
        <v>354.7</v>
      </c>
      <c r="H1250">
        <f t="shared" si="76"/>
        <v>5681267.8954639994</v>
      </c>
      <c r="I1250">
        <f t="shared" si="77"/>
        <v>61148</v>
      </c>
      <c r="J1250">
        <f t="shared" si="78"/>
        <v>1601710.7120000001</v>
      </c>
      <c r="K1250">
        <f t="shared" si="79"/>
        <v>0</v>
      </c>
    </row>
    <row r="1251" spans="1:11" s="11" customFormat="1">
      <c r="A1251">
        <v>2025</v>
      </c>
      <c r="B1251">
        <v>2817</v>
      </c>
      <c r="C1251" t="s">
        <v>330</v>
      </c>
      <c r="D1251" t="s">
        <v>322</v>
      </c>
      <c r="E1251">
        <v>236406</v>
      </c>
      <c r="F1251">
        <v>13.474</v>
      </c>
      <c r="G1251">
        <v>190.1</v>
      </c>
      <c r="H1251">
        <f t="shared" si="76"/>
        <v>6055320.7780440003</v>
      </c>
      <c r="I1251">
        <f t="shared" si="77"/>
        <v>236406</v>
      </c>
      <c r="J1251">
        <f t="shared" si="78"/>
        <v>3185334.4440000001</v>
      </c>
      <c r="K1251">
        <f t="shared" si="79"/>
        <v>1</v>
      </c>
    </row>
    <row r="1252" spans="1:11" s="11" customFormat="1">
      <c r="A1252">
        <v>2025</v>
      </c>
      <c r="B1252">
        <v>2823</v>
      </c>
      <c r="C1252" t="s">
        <v>330</v>
      </c>
      <c r="D1252" t="s">
        <v>322</v>
      </c>
      <c r="E1252">
        <v>125402</v>
      </c>
      <c r="F1252">
        <v>13.85</v>
      </c>
      <c r="G1252">
        <v>220.5</v>
      </c>
      <c r="H1252">
        <f t="shared" si="76"/>
        <v>3829683.0285</v>
      </c>
      <c r="I1252">
        <f t="shared" si="77"/>
        <v>125402</v>
      </c>
      <c r="J1252">
        <f t="shared" si="78"/>
        <v>1736817.7</v>
      </c>
      <c r="K1252">
        <f t="shared" si="79"/>
        <v>1</v>
      </c>
    </row>
    <row r="1253" spans="1:11" s="11" customFormat="1">
      <c r="A1253">
        <v>2025</v>
      </c>
      <c r="B1253">
        <v>2823</v>
      </c>
      <c r="C1253" t="s">
        <v>330</v>
      </c>
      <c r="D1253" t="s">
        <v>322</v>
      </c>
      <c r="E1253">
        <v>132151</v>
      </c>
      <c r="F1253">
        <v>13.98</v>
      </c>
      <c r="G1253">
        <v>179.6</v>
      </c>
      <c r="H1253">
        <f t="shared" si="76"/>
        <v>3318057.88008</v>
      </c>
      <c r="I1253">
        <f t="shared" si="77"/>
        <v>132151</v>
      </c>
      <c r="J1253">
        <f t="shared" si="78"/>
        <v>1847470.98</v>
      </c>
      <c r="K1253">
        <f t="shared" si="79"/>
        <v>1</v>
      </c>
    </row>
    <row r="1254" spans="1:11" s="11" customFormat="1">
      <c r="A1254">
        <v>2025</v>
      </c>
      <c r="B1254">
        <v>2828</v>
      </c>
      <c r="C1254" t="s">
        <v>321</v>
      </c>
      <c r="D1254" t="s">
        <v>322</v>
      </c>
      <c r="E1254">
        <v>12327</v>
      </c>
      <c r="F1254">
        <v>25.25</v>
      </c>
      <c r="G1254" t="s">
        <v>332</v>
      </c>
      <c r="H1254" t="str">
        <f t="shared" si="76"/>
        <v/>
      </c>
      <c r="I1254" t="str">
        <f t="shared" si="77"/>
        <v/>
      </c>
      <c r="J1254" t="str">
        <f t="shared" si="78"/>
        <v/>
      </c>
      <c r="K1254">
        <f t="shared" si="79"/>
        <v>0</v>
      </c>
    </row>
    <row r="1255" spans="1:11" s="11" customFormat="1">
      <c r="A1255">
        <v>2025</v>
      </c>
      <c r="B1255">
        <v>2828</v>
      </c>
      <c r="C1255" t="s">
        <v>321</v>
      </c>
      <c r="D1255" t="s">
        <v>322</v>
      </c>
      <c r="E1255">
        <v>25705</v>
      </c>
      <c r="F1255">
        <v>25.206</v>
      </c>
      <c r="G1255" t="s">
        <v>332</v>
      </c>
      <c r="H1255" t="str">
        <f t="shared" si="76"/>
        <v/>
      </c>
      <c r="I1255" t="str">
        <f t="shared" si="77"/>
        <v/>
      </c>
      <c r="J1255" t="str">
        <f t="shared" si="78"/>
        <v/>
      </c>
      <c r="K1255">
        <f t="shared" si="79"/>
        <v>0</v>
      </c>
    </row>
    <row r="1256" spans="1:11" s="11" customFormat="1">
      <c r="A1256">
        <v>2025</v>
      </c>
      <c r="B1256">
        <v>2828</v>
      </c>
      <c r="C1256" t="s">
        <v>321</v>
      </c>
      <c r="D1256" t="s">
        <v>322</v>
      </c>
      <c r="E1256">
        <v>41101</v>
      </c>
      <c r="F1256">
        <v>25.808</v>
      </c>
      <c r="G1256" t="s">
        <v>332</v>
      </c>
      <c r="H1256" t="str">
        <f t="shared" si="76"/>
        <v/>
      </c>
      <c r="I1256" t="str">
        <f t="shared" si="77"/>
        <v/>
      </c>
      <c r="J1256" t="str">
        <f t="shared" si="78"/>
        <v/>
      </c>
      <c r="K1256">
        <f t="shared" si="79"/>
        <v>0</v>
      </c>
    </row>
    <row r="1257" spans="1:11" s="11" customFormat="1">
      <c r="A1257">
        <v>2025</v>
      </c>
      <c r="B1257">
        <v>2828</v>
      </c>
      <c r="C1257" t="s">
        <v>321</v>
      </c>
      <c r="D1257" t="s">
        <v>322</v>
      </c>
      <c r="E1257">
        <v>39347</v>
      </c>
      <c r="F1257">
        <v>25.143999999999998</v>
      </c>
      <c r="G1257" t="s">
        <v>332</v>
      </c>
      <c r="H1257" t="str">
        <f t="shared" si="76"/>
        <v/>
      </c>
      <c r="I1257" t="str">
        <f t="shared" si="77"/>
        <v/>
      </c>
      <c r="J1257" t="str">
        <f t="shared" si="78"/>
        <v/>
      </c>
      <c r="K1257">
        <f t="shared" si="79"/>
        <v>0</v>
      </c>
    </row>
    <row r="1258" spans="1:11" s="11" customFormat="1">
      <c r="A1258">
        <v>2025</v>
      </c>
      <c r="B1258">
        <v>2828</v>
      </c>
      <c r="C1258" t="s">
        <v>321</v>
      </c>
      <c r="D1258" t="s">
        <v>322</v>
      </c>
      <c r="E1258">
        <v>30231</v>
      </c>
      <c r="F1258">
        <v>25.794</v>
      </c>
      <c r="G1258" t="s">
        <v>332</v>
      </c>
      <c r="H1258" t="str">
        <f t="shared" si="76"/>
        <v/>
      </c>
      <c r="I1258" t="str">
        <f t="shared" si="77"/>
        <v/>
      </c>
      <c r="J1258" t="str">
        <f t="shared" si="78"/>
        <v/>
      </c>
      <c r="K1258">
        <f t="shared" si="79"/>
        <v>0</v>
      </c>
    </row>
    <row r="1259" spans="1:11" s="11" customFormat="1">
      <c r="A1259">
        <v>2025</v>
      </c>
      <c r="B1259">
        <v>2828</v>
      </c>
      <c r="C1259" t="s">
        <v>321</v>
      </c>
      <c r="D1259" t="s">
        <v>322</v>
      </c>
      <c r="E1259">
        <v>21123</v>
      </c>
      <c r="F1259">
        <v>24.143999999999998</v>
      </c>
      <c r="G1259" t="s">
        <v>332</v>
      </c>
      <c r="H1259" t="str">
        <f t="shared" si="76"/>
        <v/>
      </c>
      <c r="I1259" t="str">
        <f t="shared" si="77"/>
        <v/>
      </c>
      <c r="J1259" t="str">
        <f t="shared" si="78"/>
        <v/>
      </c>
      <c r="K1259">
        <f t="shared" si="79"/>
        <v>0</v>
      </c>
    </row>
    <row r="1260" spans="1:11" s="11" customFormat="1">
      <c r="A1260">
        <v>2025</v>
      </c>
      <c r="B1260">
        <v>2828</v>
      </c>
      <c r="C1260" t="s">
        <v>321</v>
      </c>
      <c r="D1260" t="s">
        <v>322</v>
      </c>
      <c r="E1260">
        <v>48694</v>
      </c>
      <c r="F1260">
        <v>25.634</v>
      </c>
      <c r="G1260" t="s">
        <v>332</v>
      </c>
      <c r="H1260" t="str">
        <f t="shared" si="76"/>
        <v/>
      </c>
      <c r="I1260" t="str">
        <f t="shared" si="77"/>
        <v/>
      </c>
      <c r="J1260" t="str">
        <f t="shared" si="78"/>
        <v/>
      </c>
      <c r="K1260">
        <f t="shared" si="79"/>
        <v>0</v>
      </c>
    </row>
    <row r="1261" spans="1:11" s="11" customFormat="1">
      <c r="A1261">
        <v>2025</v>
      </c>
      <c r="B1261">
        <v>2828</v>
      </c>
      <c r="C1261" t="s">
        <v>321</v>
      </c>
      <c r="D1261" t="s">
        <v>322</v>
      </c>
      <c r="E1261">
        <v>39407</v>
      </c>
      <c r="F1261">
        <v>25.62</v>
      </c>
      <c r="G1261" t="s">
        <v>332</v>
      </c>
      <c r="H1261" t="str">
        <f t="shared" si="76"/>
        <v/>
      </c>
      <c r="I1261" t="str">
        <f t="shared" si="77"/>
        <v/>
      </c>
      <c r="J1261" t="str">
        <f t="shared" si="78"/>
        <v/>
      </c>
      <c r="K1261">
        <f t="shared" si="79"/>
        <v>0</v>
      </c>
    </row>
    <row r="1262" spans="1:11" s="11" customFormat="1">
      <c r="A1262">
        <v>2025</v>
      </c>
      <c r="B1262">
        <v>2828</v>
      </c>
      <c r="C1262" t="s">
        <v>321</v>
      </c>
      <c r="D1262" t="s">
        <v>322</v>
      </c>
      <c r="E1262">
        <v>19259</v>
      </c>
      <c r="F1262">
        <v>24.213999999999999</v>
      </c>
      <c r="G1262" t="s">
        <v>332</v>
      </c>
      <c r="H1262" t="str">
        <f t="shared" si="76"/>
        <v/>
      </c>
      <c r="I1262" t="str">
        <f t="shared" si="77"/>
        <v/>
      </c>
      <c r="J1262" t="str">
        <f t="shared" si="78"/>
        <v/>
      </c>
      <c r="K1262">
        <f t="shared" si="79"/>
        <v>0</v>
      </c>
    </row>
    <row r="1263" spans="1:11" s="11" customFormat="1">
      <c r="A1263">
        <v>2025</v>
      </c>
      <c r="B1263">
        <v>2828</v>
      </c>
      <c r="C1263" t="s">
        <v>321</v>
      </c>
      <c r="D1263" t="s">
        <v>322</v>
      </c>
      <c r="E1263">
        <v>50519</v>
      </c>
      <c r="F1263">
        <v>25.591999999999999</v>
      </c>
      <c r="G1263" t="s">
        <v>332</v>
      </c>
      <c r="H1263" t="str">
        <f t="shared" si="76"/>
        <v/>
      </c>
      <c r="I1263" t="str">
        <f t="shared" si="77"/>
        <v/>
      </c>
      <c r="J1263" t="str">
        <f t="shared" si="78"/>
        <v/>
      </c>
      <c r="K1263">
        <f t="shared" si="79"/>
        <v>0</v>
      </c>
    </row>
    <row r="1264" spans="1:11" s="11" customFormat="1">
      <c r="A1264">
        <v>2025</v>
      </c>
      <c r="B1264">
        <v>2832</v>
      </c>
      <c r="C1264" t="s">
        <v>321</v>
      </c>
      <c r="D1264" t="s">
        <v>322</v>
      </c>
      <c r="E1264">
        <v>1505</v>
      </c>
      <c r="F1264">
        <v>25.655999999999999</v>
      </c>
      <c r="G1264" t="s">
        <v>332</v>
      </c>
      <c r="H1264" t="str">
        <f t="shared" si="76"/>
        <v/>
      </c>
      <c r="I1264" t="str">
        <f t="shared" si="77"/>
        <v/>
      </c>
      <c r="J1264" t="str">
        <f t="shared" si="78"/>
        <v/>
      </c>
      <c r="K1264">
        <f t="shared" si="79"/>
        <v>0</v>
      </c>
    </row>
    <row r="1265" spans="1:11" s="11" customFormat="1">
      <c r="A1265">
        <v>2025</v>
      </c>
      <c r="B1265">
        <v>2832</v>
      </c>
      <c r="C1265" t="s">
        <v>321</v>
      </c>
      <c r="D1265" t="s">
        <v>322</v>
      </c>
      <c r="E1265">
        <v>44594</v>
      </c>
      <c r="F1265">
        <v>22.257999999999999</v>
      </c>
      <c r="G1265" t="s">
        <v>332</v>
      </c>
      <c r="H1265" t="str">
        <f t="shared" si="76"/>
        <v/>
      </c>
      <c r="I1265" t="str">
        <f t="shared" si="77"/>
        <v/>
      </c>
      <c r="J1265" t="str">
        <f t="shared" si="78"/>
        <v/>
      </c>
      <c r="K1265">
        <f t="shared" si="79"/>
        <v>0</v>
      </c>
    </row>
    <row r="1266" spans="1:11" s="11" customFormat="1">
      <c r="A1266">
        <v>2025</v>
      </c>
      <c r="B1266">
        <v>2832</v>
      </c>
      <c r="C1266" t="s">
        <v>321</v>
      </c>
      <c r="D1266" t="s">
        <v>322</v>
      </c>
      <c r="E1266">
        <v>32765</v>
      </c>
      <c r="F1266">
        <v>22.431000000000001</v>
      </c>
      <c r="G1266" t="s">
        <v>332</v>
      </c>
      <c r="H1266" t="str">
        <f t="shared" si="76"/>
        <v/>
      </c>
      <c r="I1266" t="str">
        <f t="shared" si="77"/>
        <v/>
      </c>
      <c r="J1266" t="str">
        <f t="shared" si="78"/>
        <v/>
      </c>
      <c r="K1266">
        <f t="shared" si="79"/>
        <v>0</v>
      </c>
    </row>
    <row r="1267" spans="1:11" s="11" customFormat="1">
      <c r="A1267">
        <v>2025</v>
      </c>
      <c r="B1267">
        <v>2832</v>
      </c>
      <c r="C1267" t="s">
        <v>321</v>
      </c>
      <c r="D1267" t="s">
        <v>322</v>
      </c>
      <c r="E1267">
        <v>30453</v>
      </c>
      <c r="F1267">
        <v>25.972999999999999</v>
      </c>
      <c r="G1267" t="s">
        <v>332</v>
      </c>
      <c r="H1267" t="str">
        <f t="shared" si="76"/>
        <v/>
      </c>
      <c r="I1267" t="str">
        <f t="shared" si="77"/>
        <v/>
      </c>
      <c r="J1267" t="str">
        <f t="shared" si="78"/>
        <v/>
      </c>
      <c r="K1267">
        <f t="shared" si="79"/>
        <v>0</v>
      </c>
    </row>
    <row r="1268" spans="1:11" s="11" customFormat="1">
      <c r="A1268">
        <v>2025</v>
      </c>
      <c r="B1268">
        <v>2832</v>
      </c>
      <c r="C1268" t="s">
        <v>321</v>
      </c>
      <c r="D1268" t="s">
        <v>322</v>
      </c>
      <c r="E1268">
        <v>26334</v>
      </c>
      <c r="F1268">
        <v>25.908000000000001</v>
      </c>
      <c r="G1268" t="s">
        <v>332</v>
      </c>
      <c r="H1268" t="str">
        <f t="shared" si="76"/>
        <v/>
      </c>
      <c r="I1268" t="str">
        <f t="shared" si="77"/>
        <v/>
      </c>
      <c r="J1268" t="str">
        <f t="shared" si="78"/>
        <v/>
      </c>
      <c r="K1268">
        <f t="shared" si="79"/>
        <v>0</v>
      </c>
    </row>
    <row r="1269" spans="1:11" s="11" customFormat="1">
      <c r="A1269">
        <v>2025</v>
      </c>
      <c r="B1269">
        <v>2832</v>
      </c>
      <c r="C1269" t="s">
        <v>321</v>
      </c>
      <c r="D1269" t="s">
        <v>322</v>
      </c>
      <c r="E1269">
        <v>17148</v>
      </c>
      <c r="F1269">
        <v>25.248000000000001</v>
      </c>
      <c r="G1269" t="s">
        <v>332</v>
      </c>
      <c r="H1269" t="str">
        <f t="shared" si="76"/>
        <v/>
      </c>
      <c r="I1269" t="str">
        <f t="shared" si="77"/>
        <v/>
      </c>
      <c r="J1269" t="str">
        <f t="shared" si="78"/>
        <v/>
      </c>
      <c r="K1269">
        <f t="shared" si="79"/>
        <v>0</v>
      </c>
    </row>
    <row r="1270" spans="1:11" s="11" customFormat="1">
      <c r="A1270">
        <v>2025</v>
      </c>
      <c r="B1270">
        <v>2832</v>
      </c>
      <c r="C1270" t="s">
        <v>321</v>
      </c>
      <c r="D1270" t="s">
        <v>322</v>
      </c>
      <c r="E1270">
        <v>3044</v>
      </c>
      <c r="F1270">
        <v>26.027999999999999</v>
      </c>
      <c r="G1270" t="s">
        <v>332</v>
      </c>
      <c r="H1270" t="str">
        <f t="shared" si="76"/>
        <v/>
      </c>
      <c r="I1270" t="str">
        <f t="shared" si="77"/>
        <v/>
      </c>
      <c r="J1270" t="str">
        <f t="shared" si="78"/>
        <v/>
      </c>
      <c r="K1270">
        <f t="shared" si="79"/>
        <v>0</v>
      </c>
    </row>
    <row r="1271" spans="1:11" s="11" customFormat="1">
      <c r="A1271">
        <v>2025</v>
      </c>
      <c r="B1271">
        <v>2876</v>
      </c>
      <c r="C1271" t="s">
        <v>321</v>
      </c>
      <c r="D1271" t="s">
        <v>322</v>
      </c>
      <c r="E1271">
        <v>67261</v>
      </c>
      <c r="F1271">
        <v>25.821999999999999</v>
      </c>
      <c r="G1271">
        <v>292.2</v>
      </c>
      <c r="H1271">
        <f t="shared" si="76"/>
        <v>5074969.1697239997</v>
      </c>
      <c r="I1271">
        <f t="shared" si="77"/>
        <v>67261</v>
      </c>
      <c r="J1271">
        <f t="shared" si="78"/>
        <v>1736813.5419999999</v>
      </c>
      <c r="K1271">
        <f t="shared" si="79"/>
        <v>0</v>
      </c>
    </row>
    <row r="1272" spans="1:11" s="11" customFormat="1">
      <c r="A1272">
        <v>2025</v>
      </c>
      <c r="B1272">
        <v>2876</v>
      </c>
      <c r="C1272" t="s">
        <v>321</v>
      </c>
      <c r="D1272" t="s">
        <v>322</v>
      </c>
      <c r="E1272">
        <v>63628</v>
      </c>
      <c r="F1272">
        <v>25.161999999999999</v>
      </c>
      <c r="G1272">
        <v>231.9</v>
      </c>
      <c r="H1272">
        <f t="shared" si="76"/>
        <v>3712736.9397839997</v>
      </c>
      <c r="I1272">
        <f t="shared" si="77"/>
        <v>63628</v>
      </c>
      <c r="J1272">
        <f t="shared" si="78"/>
        <v>1601007.736</v>
      </c>
      <c r="K1272">
        <f t="shared" si="79"/>
        <v>0</v>
      </c>
    </row>
    <row r="1273" spans="1:11" s="11" customFormat="1">
      <c r="A1273">
        <v>2025</v>
      </c>
      <c r="B1273">
        <v>2876</v>
      </c>
      <c r="C1273" t="s">
        <v>321</v>
      </c>
      <c r="D1273" t="s">
        <v>322</v>
      </c>
      <c r="E1273">
        <v>28369</v>
      </c>
      <c r="F1273">
        <v>25.98</v>
      </c>
      <c r="G1273">
        <v>243</v>
      </c>
      <c r="H1273">
        <f t="shared" si="76"/>
        <v>1790974.6866000001</v>
      </c>
      <c r="I1273">
        <f t="shared" si="77"/>
        <v>28369</v>
      </c>
      <c r="J1273">
        <f t="shared" si="78"/>
        <v>737026.62</v>
      </c>
      <c r="K1273">
        <f t="shared" si="79"/>
        <v>0</v>
      </c>
    </row>
    <row r="1274" spans="1:11" s="11" customFormat="1">
      <c r="A1274">
        <v>2025</v>
      </c>
      <c r="B1274">
        <v>2936</v>
      </c>
      <c r="C1274" t="s">
        <v>321</v>
      </c>
      <c r="D1274" t="s">
        <v>322</v>
      </c>
      <c r="E1274">
        <v>15</v>
      </c>
      <c r="F1274">
        <v>27.16</v>
      </c>
      <c r="G1274">
        <v>640.9</v>
      </c>
      <c r="H1274">
        <f t="shared" si="76"/>
        <v>2611.0266000000001</v>
      </c>
      <c r="I1274">
        <f t="shared" si="77"/>
        <v>15</v>
      </c>
      <c r="J1274">
        <f t="shared" si="78"/>
        <v>407.4</v>
      </c>
      <c r="K1274">
        <f t="shared" si="79"/>
        <v>0</v>
      </c>
    </row>
    <row r="1275" spans="1:11" s="11" customFormat="1">
      <c r="A1275">
        <v>2025</v>
      </c>
      <c r="B1275">
        <v>2936</v>
      </c>
      <c r="C1275" t="s">
        <v>321</v>
      </c>
      <c r="D1275" t="s">
        <v>322</v>
      </c>
      <c r="E1275">
        <v>32</v>
      </c>
      <c r="F1275">
        <v>26.02</v>
      </c>
      <c r="G1275">
        <v>389.6</v>
      </c>
      <c r="H1275">
        <f t="shared" si="76"/>
        <v>3243.9654400000004</v>
      </c>
      <c r="I1275">
        <f t="shared" si="77"/>
        <v>32</v>
      </c>
      <c r="J1275">
        <f t="shared" si="78"/>
        <v>832.64</v>
      </c>
      <c r="K1275">
        <f t="shared" si="79"/>
        <v>0</v>
      </c>
    </row>
    <row r="1276" spans="1:11" s="11" customFormat="1">
      <c r="A1276">
        <v>2025</v>
      </c>
      <c r="B1276">
        <v>2952</v>
      </c>
      <c r="C1276" t="s">
        <v>331</v>
      </c>
      <c r="D1276" t="s">
        <v>322</v>
      </c>
      <c r="E1276">
        <v>48792</v>
      </c>
      <c r="F1276">
        <v>17.574000000000002</v>
      </c>
      <c r="G1276">
        <v>220.4</v>
      </c>
      <c r="H1276">
        <f t="shared" si="76"/>
        <v>1889865.2200320002</v>
      </c>
      <c r="I1276">
        <f t="shared" si="77"/>
        <v>48792</v>
      </c>
      <c r="J1276">
        <f t="shared" si="78"/>
        <v>857470.60800000012</v>
      </c>
      <c r="K1276">
        <f t="shared" si="79"/>
        <v>0</v>
      </c>
    </row>
    <row r="1277" spans="1:11" s="11" customFormat="1">
      <c r="A1277">
        <v>2025</v>
      </c>
      <c r="B1277">
        <v>3130</v>
      </c>
      <c r="C1277" t="s">
        <v>333</v>
      </c>
      <c r="D1277" t="s">
        <v>322</v>
      </c>
      <c r="E1277">
        <v>282560</v>
      </c>
      <c r="F1277">
        <v>12.4</v>
      </c>
      <c r="G1277" t="s">
        <v>332</v>
      </c>
      <c r="H1277" t="str">
        <f t="shared" si="76"/>
        <v/>
      </c>
      <c r="I1277" t="str">
        <f t="shared" si="77"/>
        <v/>
      </c>
      <c r="J1277" t="str">
        <f t="shared" si="78"/>
        <v/>
      </c>
      <c r="K1277">
        <f t="shared" si="79"/>
        <v>0</v>
      </c>
    </row>
    <row r="1278" spans="1:11" s="11" customFormat="1">
      <c r="A1278">
        <v>2025</v>
      </c>
      <c r="B1278">
        <v>3297</v>
      </c>
      <c r="C1278" t="s">
        <v>321</v>
      </c>
      <c r="D1278" t="s">
        <v>322</v>
      </c>
      <c r="E1278">
        <v>11396</v>
      </c>
      <c r="F1278">
        <v>24.38</v>
      </c>
      <c r="G1278">
        <v>435.1</v>
      </c>
      <c r="H1278">
        <f t="shared" si="76"/>
        <v>1208857.8224799999</v>
      </c>
      <c r="I1278">
        <f t="shared" si="77"/>
        <v>11396</v>
      </c>
      <c r="J1278">
        <f t="shared" si="78"/>
        <v>277834.48</v>
      </c>
      <c r="K1278">
        <f t="shared" si="79"/>
        <v>0</v>
      </c>
    </row>
    <row r="1279" spans="1:11" s="11" customFormat="1">
      <c r="A1279">
        <v>2025</v>
      </c>
      <c r="B1279">
        <v>3297</v>
      </c>
      <c r="C1279" t="s">
        <v>321</v>
      </c>
      <c r="D1279" t="s">
        <v>322</v>
      </c>
      <c r="E1279">
        <v>10833</v>
      </c>
      <c r="F1279">
        <v>26.66</v>
      </c>
      <c r="G1279">
        <v>386.4</v>
      </c>
      <c r="H1279">
        <f t="shared" si="76"/>
        <v>1115953.26192</v>
      </c>
      <c r="I1279">
        <f t="shared" si="77"/>
        <v>10833</v>
      </c>
      <c r="J1279">
        <f t="shared" si="78"/>
        <v>288807.78000000003</v>
      </c>
      <c r="K1279">
        <f t="shared" si="79"/>
        <v>0</v>
      </c>
    </row>
    <row r="1280" spans="1:11" s="11" customFormat="1">
      <c r="A1280">
        <v>2025</v>
      </c>
      <c r="B1280">
        <v>3297</v>
      </c>
      <c r="C1280" t="s">
        <v>321</v>
      </c>
      <c r="D1280" t="s">
        <v>322</v>
      </c>
      <c r="E1280">
        <v>11544</v>
      </c>
      <c r="F1280">
        <v>26.26</v>
      </c>
      <c r="G1280">
        <v>485.7</v>
      </c>
      <c r="H1280">
        <f t="shared" si="76"/>
        <v>1472377.4020800001</v>
      </c>
      <c r="I1280">
        <f t="shared" si="77"/>
        <v>11544</v>
      </c>
      <c r="J1280">
        <f t="shared" si="78"/>
        <v>303145.44</v>
      </c>
      <c r="K1280">
        <f t="shared" si="79"/>
        <v>0</v>
      </c>
    </row>
    <row r="1281" spans="1:11" s="11" customFormat="1">
      <c r="A1281">
        <v>2025</v>
      </c>
      <c r="B1281">
        <v>3297</v>
      </c>
      <c r="C1281" t="s">
        <v>321</v>
      </c>
      <c r="D1281" t="s">
        <v>322</v>
      </c>
      <c r="E1281">
        <v>25144</v>
      </c>
      <c r="F1281">
        <v>25.12</v>
      </c>
      <c r="G1281">
        <v>502.8</v>
      </c>
      <c r="H1281">
        <f t="shared" si="76"/>
        <v>3175771.6838400001</v>
      </c>
      <c r="I1281">
        <f t="shared" si="77"/>
        <v>25144</v>
      </c>
      <c r="J1281">
        <f t="shared" si="78"/>
        <v>631617.28000000003</v>
      </c>
      <c r="K1281">
        <f t="shared" si="79"/>
        <v>0</v>
      </c>
    </row>
    <row r="1282" spans="1:11" s="11" customFormat="1">
      <c r="A1282">
        <v>2025</v>
      </c>
      <c r="B1282">
        <v>3297</v>
      </c>
      <c r="C1282" t="s">
        <v>321</v>
      </c>
      <c r="D1282" t="s">
        <v>322</v>
      </c>
      <c r="E1282">
        <v>10794</v>
      </c>
      <c r="F1282">
        <v>25.28</v>
      </c>
      <c r="G1282">
        <v>382.2</v>
      </c>
      <c r="H1282">
        <f t="shared" si="76"/>
        <v>1042918.0070400002</v>
      </c>
      <c r="I1282">
        <f t="shared" si="77"/>
        <v>10794</v>
      </c>
      <c r="J1282">
        <f t="shared" si="78"/>
        <v>272872.32000000001</v>
      </c>
      <c r="K1282">
        <f t="shared" si="79"/>
        <v>0</v>
      </c>
    </row>
    <row r="1283" spans="1:11" s="11" customFormat="1">
      <c r="A1283">
        <v>2025</v>
      </c>
      <c r="B1283">
        <v>3297</v>
      </c>
      <c r="C1283" t="s">
        <v>321</v>
      </c>
      <c r="D1283" t="s">
        <v>322</v>
      </c>
      <c r="E1283">
        <v>12861</v>
      </c>
      <c r="F1283">
        <v>26.67</v>
      </c>
      <c r="G1283">
        <v>343.6</v>
      </c>
      <c r="H1283">
        <f t="shared" si="76"/>
        <v>1178557.8613200001</v>
      </c>
      <c r="I1283">
        <f t="shared" si="77"/>
        <v>12861</v>
      </c>
      <c r="J1283">
        <f t="shared" si="78"/>
        <v>343002.87</v>
      </c>
      <c r="K1283">
        <f t="shared" si="79"/>
        <v>0</v>
      </c>
    </row>
    <row r="1284" spans="1:11" s="11" customFormat="1">
      <c r="A1284">
        <v>2025</v>
      </c>
      <c r="B1284">
        <v>3297</v>
      </c>
      <c r="C1284" t="s">
        <v>321</v>
      </c>
      <c r="D1284" t="s">
        <v>322</v>
      </c>
      <c r="E1284">
        <v>12452</v>
      </c>
      <c r="F1284">
        <v>25.78</v>
      </c>
      <c r="G1284">
        <v>405.3</v>
      </c>
      <c r="H1284">
        <f t="shared" si="76"/>
        <v>1301063.9056800001</v>
      </c>
      <c r="I1284">
        <f t="shared" si="77"/>
        <v>12452</v>
      </c>
      <c r="J1284">
        <f t="shared" si="78"/>
        <v>321012.56</v>
      </c>
      <c r="K1284">
        <f t="shared" si="79"/>
        <v>0</v>
      </c>
    </row>
    <row r="1285" spans="1:11" s="11" customFormat="1">
      <c r="A1285">
        <v>2025</v>
      </c>
      <c r="B1285">
        <v>3297</v>
      </c>
      <c r="C1285" t="s">
        <v>321</v>
      </c>
      <c r="D1285" t="s">
        <v>322</v>
      </c>
      <c r="E1285">
        <v>12352</v>
      </c>
      <c r="F1285">
        <v>24.87</v>
      </c>
      <c r="G1285">
        <v>425.1</v>
      </c>
      <c r="H1285">
        <f t="shared" ref="H1285:H1348" si="80">IF(I1285="","",G1285/100*F1285*E1285)</f>
        <v>1305882.7142400001</v>
      </c>
      <c r="I1285">
        <f t="shared" ref="I1285:I1348" si="81">IF(OR(G1285=".",F1285=".",E1285="."),"",E1285)</f>
        <v>12352</v>
      </c>
      <c r="J1285">
        <f t="shared" ref="J1285:J1348" si="82">IF(I1285="","",F1285*I1285)</f>
        <v>307194.23999999999</v>
      </c>
      <c r="K1285">
        <f t="shared" ref="K1285:K1348" si="83">IF(C1285="LIG",1,0)</f>
        <v>0</v>
      </c>
    </row>
    <row r="1286" spans="1:11" s="11" customFormat="1">
      <c r="A1286">
        <v>2025</v>
      </c>
      <c r="B1286">
        <v>3297</v>
      </c>
      <c r="C1286" t="s">
        <v>321</v>
      </c>
      <c r="D1286" t="s">
        <v>322</v>
      </c>
      <c r="E1286">
        <v>12871</v>
      </c>
      <c r="F1286">
        <v>24.99</v>
      </c>
      <c r="G1286">
        <v>413.7</v>
      </c>
      <c r="H1286">
        <f t="shared" si="80"/>
        <v>1330650.7017299999</v>
      </c>
      <c r="I1286">
        <f t="shared" si="81"/>
        <v>12871</v>
      </c>
      <c r="J1286">
        <f t="shared" si="82"/>
        <v>321646.28999999998</v>
      </c>
      <c r="K1286">
        <f t="shared" si="83"/>
        <v>0</v>
      </c>
    </row>
    <row r="1287" spans="1:11" s="11" customFormat="1">
      <c r="A1287">
        <v>2025</v>
      </c>
      <c r="B1287">
        <v>3298</v>
      </c>
      <c r="C1287" t="s">
        <v>321</v>
      </c>
      <c r="D1287" t="s">
        <v>322</v>
      </c>
      <c r="E1287">
        <v>12117</v>
      </c>
      <c r="F1287">
        <v>24.84</v>
      </c>
      <c r="G1287">
        <v>429.9</v>
      </c>
      <c r="H1287">
        <f t="shared" si="80"/>
        <v>1293940.0177199999</v>
      </c>
      <c r="I1287">
        <f t="shared" si="81"/>
        <v>12117</v>
      </c>
      <c r="J1287">
        <f t="shared" si="82"/>
        <v>300986.27999999997</v>
      </c>
      <c r="K1287">
        <f t="shared" si="83"/>
        <v>0</v>
      </c>
    </row>
    <row r="1288" spans="1:11" s="11" customFormat="1">
      <c r="A1288">
        <v>2025</v>
      </c>
      <c r="B1288">
        <v>3298</v>
      </c>
      <c r="C1288" t="s">
        <v>321</v>
      </c>
      <c r="D1288" t="s">
        <v>322</v>
      </c>
      <c r="E1288">
        <v>12704</v>
      </c>
      <c r="F1288">
        <v>25.16</v>
      </c>
      <c r="G1288">
        <v>432.3</v>
      </c>
      <c r="H1288">
        <f t="shared" si="80"/>
        <v>1381771.9027200001</v>
      </c>
      <c r="I1288">
        <f t="shared" si="81"/>
        <v>12704</v>
      </c>
      <c r="J1288">
        <f t="shared" si="82"/>
        <v>319632.64000000001</v>
      </c>
      <c r="K1288">
        <f t="shared" si="83"/>
        <v>0</v>
      </c>
    </row>
    <row r="1289" spans="1:11" s="11" customFormat="1">
      <c r="A1289">
        <v>2025</v>
      </c>
      <c r="B1289">
        <v>3399</v>
      </c>
      <c r="C1289" t="s">
        <v>321</v>
      </c>
      <c r="D1289" t="s">
        <v>322</v>
      </c>
      <c r="E1289">
        <v>29083</v>
      </c>
      <c r="F1289">
        <v>23.411999999999999</v>
      </c>
      <c r="G1289">
        <v>227.7</v>
      </c>
      <c r="H1289">
        <f t="shared" si="80"/>
        <v>1550389.2532919997</v>
      </c>
      <c r="I1289">
        <f t="shared" si="81"/>
        <v>29083</v>
      </c>
      <c r="J1289">
        <f t="shared" si="82"/>
        <v>680891.196</v>
      </c>
      <c r="K1289">
        <f t="shared" si="83"/>
        <v>0</v>
      </c>
    </row>
    <row r="1290" spans="1:11" s="11" customFormat="1">
      <c r="A1290">
        <v>2025</v>
      </c>
      <c r="B1290">
        <v>3399</v>
      </c>
      <c r="C1290" t="s">
        <v>321</v>
      </c>
      <c r="D1290" t="s">
        <v>322</v>
      </c>
      <c r="E1290">
        <v>118958</v>
      </c>
      <c r="F1290">
        <v>22.981999999999999</v>
      </c>
      <c r="G1290">
        <v>226.1</v>
      </c>
      <c r="H1290">
        <f t="shared" si="80"/>
        <v>6181331.5213160003</v>
      </c>
      <c r="I1290">
        <f t="shared" si="81"/>
        <v>118958</v>
      </c>
      <c r="J1290">
        <f t="shared" si="82"/>
        <v>2733892.7560000001</v>
      </c>
      <c r="K1290">
        <f t="shared" si="83"/>
        <v>0</v>
      </c>
    </row>
    <row r="1291" spans="1:11" s="11" customFormat="1">
      <c r="A1291">
        <v>2025</v>
      </c>
      <c r="B1291">
        <v>3407</v>
      </c>
      <c r="C1291" t="s">
        <v>321</v>
      </c>
      <c r="D1291" t="s">
        <v>322</v>
      </c>
      <c r="E1291">
        <v>46705</v>
      </c>
      <c r="F1291">
        <v>24.596</v>
      </c>
      <c r="G1291">
        <v>307.5</v>
      </c>
      <c r="H1291">
        <f t="shared" si="80"/>
        <v>3532425.2535000001</v>
      </c>
      <c r="I1291">
        <f t="shared" si="81"/>
        <v>46705</v>
      </c>
      <c r="J1291">
        <f t="shared" si="82"/>
        <v>1148756.18</v>
      </c>
      <c r="K1291">
        <f t="shared" si="83"/>
        <v>0</v>
      </c>
    </row>
    <row r="1292" spans="1:11" s="11" customFormat="1">
      <c r="A1292">
        <v>2025</v>
      </c>
      <c r="B1292">
        <v>3407</v>
      </c>
      <c r="C1292" t="s">
        <v>331</v>
      </c>
      <c r="D1292" t="s">
        <v>322</v>
      </c>
      <c r="E1292">
        <v>43655</v>
      </c>
      <c r="F1292">
        <v>17.553999999999998</v>
      </c>
      <c r="G1292">
        <v>259.39999999999998</v>
      </c>
      <c r="H1292">
        <f t="shared" si="80"/>
        <v>1987833.7427799997</v>
      </c>
      <c r="I1292">
        <f t="shared" si="81"/>
        <v>43655</v>
      </c>
      <c r="J1292">
        <f t="shared" si="82"/>
        <v>766319.86999999988</v>
      </c>
      <c r="K1292">
        <f t="shared" si="83"/>
        <v>0</v>
      </c>
    </row>
    <row r="1293" spans="1:11" s="11" customFormat="1">
      <c r="A1293">
        <v>2025</v>
      </c>
      <c r="B1293">
        <v>3407</v>
      </c>
      <c r="C1293" t="s">
        <v>331</v>
      </c>
      <c r="D1293" t="s">
        <v>322</v>
      </c>
      <c r="E1293">
        <v>58968</v>
      </c>
      <c r="F1293">
        <v>17.751999999999999</v>
      </c>
      <c r="G1293">
        <v>261.2</v>
      </c>
      <c r="H1293">
        <f t="shared" si="80"/>
        <v>2734241.4328319998</v>
      </c>
      <c r="I1293">
        <f t="shared" si="81"/>
        <v>58968</v>
      </c>
      <c r="J1293">
        <f t="shared" si="82"/>
        <v>1046799.936</v>
      </c>
      <c r="K1293">
        <f t="shared" si="83"/>
        <v>0</v>
      </c>
    </row>
    <row r="1294" spans="1:11" s="11" customFormat="1">
      <c r="A1294">
        <v>2025</v>
      </c>
      <c r="B1294">
        <v>3407</v>
      </c>
      <c r="C1294" t="s">
        <v>321</v>
      </c>
      <c r="D1294" t="s">
        <v>322</v>
      </c>
      <c r="E1294">
        <v>23363</v>
      </c>
      <c r="F1294">
        <v>24.536000000000001</v>
      </c>
      <c r="G1294">
        <v>396.4</v>
      </c>
      <c r="H1294">
        <f t="shared" si="80"/>
        <v>2272301.8275520001</v>
      </c>
      <c r="I1294">
        <f t="shared" si="81"/>
        <v>23363</v>
      </c>
      <c r="J1294">
        <f t="shared" si="82"/>
        <v>573234.56800000009</v>
      </c>
      <c r="K1294">
        <f t="shared" si="83"/>
        <v>0</v>
      </c>
    </row>
    <row r="1295" spans="1:11" s="11" customFormat="1">
      <c r="A1295">
        <v>2025</v>
      </c>
      <c r="B1295">
        <v>3470</v>
      </c>
      <c r="C1295" t="s">
        <v>331</v>
      </c>
      <c r="D1295" t="s">
        <v>322</v>
      </c>
      <c r="E1295">
        <v>339662</v>
      </c>
      <c r="F1295">
        <v>16.63</v>
      </c>
      <c r="G1295" t="s">
        <v>332</v>
      </c>
      <c r="H1295" t="str">
        <f t="shared" si="80"/>
        <v/>
      </c>
      <c r="I1295" t="str">
        <f t="shared" si="81"/>
        <v/>
      </c>
      <c r="J1295" t="str">
        <f t="shared" si="82"/>
        <v/>
      </c>
      <c r="K1295">
        <f t="shared" si="83"/>
        <v>0</v>
      </c>
    </row>
    <row r="1296" spans="1:11" s="11" customFormat="1">
      <c r="A1296">
        <v>2025</v>
      </c>
      <c r="B1296">
        <v>3470</v>
      </c>
      <c r="C1296" t="s">
        <v>331</v>
      </c>
      <c r="D1296" t="s">
        <v>322</v>
      </c>
      <c r="E1296">
        <v>77162</v>
      </c>
      <c r="F1296">
        <v>16.95</v>
      </c>
      <c r="G1296" t="s">
        <v>332</v>
      </c>
      <c r="H1296" t="str">
        <f t="shared" si="80"/>
        <v/>
      </c>
      <c r="I1296" t="str">
        <f t="shared" si="81"/>
        <v/>
      </c>
      <c r="J1296" t="str">
        <f t="shared" si="82"/>
        <v/>
      </c>
      <c r="K1296">
        <f t="shared" si="83"/>
        <v>0</v>
      </c>
    </row>
    <row r="1297" spans="1:11" s="11" customFormat="1">
      <c r="A1297">
        <v>2025</v>
      </c>
      <c r="B1297">
        <v>3470</v>
      </c>
      <c r="C1297" t="s">
        <v>331</v>
      </c>
      <c r="D1297" t="s">
        <v>322</v>
      </c>
      <c r="E1297">
        <v>154642</v>
      </c>
      <c r="F1297">
        <v>16.64</v>
      </c>
      <c r="G1297" t="s">
        <v>332</v>
      </c>
      <c r="H1297" t="str">
        <f t="shared" si="80"/>
        <v/>
      </c>
      <c r="I1297" t="str">
        <f t="shared" si="81"/>
        <v/>
      </c>
      <c r="J1297" t="str">
        <f t="shared" si="82"/>
        <v/>
      </c>
      <c r="K1297">
        <f t="shared" si="83"/>
        <v>0</v>
      </c>
    </row>
    <row r="1298" spans="1:11" s="11" customFormat="1">
      <c r="A1298">
        <v>2025</v>
      </c>
      <c r="B1298">
        <v>3845</v>
      </c>
      <c r="C1298" t="s">
        <v>331</v>
      </c>
      <c r="D1298" t="s">
        <v>322</v>
      </c>
      <c r="E1298">
        <v>140684</v>
      </c>
      <c r="F1298">
        <v>18.25</v>
      </c>
      <c r="G1298" t="s">
        <v>332</v>
      </c>
      <c r="H1298" t="str">
        <f t="shared" si="80"/>
        <v/>
      </c>
      <c r="I1298" t="str">
        <f t="shared" si="81"/>
        <v/>
      </c>
      <c r="J1298" t="str">
        <f t="shared" si="82"/>
        <v/>
      </c>
      <c r="K1298">
        <f t="shared" si="83"/>
        <v>0</v>
      </c>
    </row>
    <row r="1299" spans="1:11" s="11" customFormat="1">
      <c r="A1299">
        <v>2025</v>
      </c>
      <c r="B1299">
        <v>3845</v>
      </c>
      <c r="C1299" t="s">
        <v>331</v>
      </c>
      <c r="D1299" t="s">
        <v>322</v>
      </c>
      <c r="E1299">
        <v>95582</v>
      </c>
      <c r="F1299">
        <v>16.399999999999999</v>
      </c>
      <c r="G1299" t="s">
        <v>332</v>
      </c>
      <c r="H1299" t="str">
        <f t="shared" si="80"/>
        <v/>
      </c>
      <c r="I1299" t="str">
        <f t="shared" si="81"/>
        <v/>
      </c>
      <c r="J1299" t="str">
        <f t="shared" si="82"/>
        <v/>
      </c>
      <c r="K1299">
        <f t="shared" si="83"/>
        <v>0</v>
      </c>
    </row>
    <row r="1300" spans="1:11" s="11" customFormat="1">
      <c r="A1300">
        <v>2025</v>
      </c>
      <c r="B1300">
        <v>3935</v>
      </c>
      <c r="C1300" t="s">
        <v>321</v>
      </c>
      <c r="D1300" t="s">
        <v>322</v>
      </c>
      <c r="E1300">
        <v>16262</v>
      </c>
      <c r="F1300">
        <v>24.23</v>
      </c>
      <c r="G1300">
        <v>604.20000000000005</v>
      </c>
      <c r="H1300">
        <f t="shared" si="80"/>
        <v>2380718.7469200003</v>
      </c>
      <c r="I1300">
        <f t="shared" si="81"/>
        <v>16262</v>
      </c>
      <c r="J1300">
        <f t="shared" si="82"/>
        <v>394028.26</v>
      </c>
      <c r="K1300">
        <f t="shared" si="83"/>
        <v>0</v>
      </c>
    </row>
    <row r="1301" spans="1:11" s="11" customFormat="1">
      <c r="A1301">
        <v>2025</v>
      </c>
      <c r="B1301">
        <v>3935</v>
      </c>
      <c r="C1301" t="s">
        <v>321</v>
      </c>
      <c r="D1301" t="s">
        <v>322</v>
      </c>
      <c r="E1301">
        <v>9674</v>
      </c>
      <c r="F1301">
        <v>24.59</v>
      </c>
      <c r="G1301">
        <v>345.5</v>
      </c>
      <c r="H1301">
        <f t="shared" si="80"/>
        <v>821888.0453</v>
      </c>
      <c r="I1301">
        <f t="shared" si="81"/>
        <v>9674</v>
      </c>
      <c r="J1301">
        <f t="shared" si="82"/>
        <v>237883.66</v>
      </c>
      <c r="K1301">
        <f t="shared" si="83"/>
        <v>0</v>
      </c>
    </row>
    <row r="1302" spans="1:11" s="11" customFormat="1">
      <c r="A1302">
        <v>2025</v>
      </c>
      <c r="B1302">
        <v>3935</v>
      </c>
      <c r="C1302" t="s">
        <v>321</v>
      </c>
      <c r="D1302" t="s">
        <v>322</v>
      </c>
      <c r="E1302">
        <v>22268</v>
      </c>
      <c r="F1302">
        <v>25.19</v>
      </c>
      <c r="G1302">
        <v>321.8</v>
      </c>
      <c r="H1302">
        <f t="shared" si="80"/>
        <v>1805075.70056</v>
      </c>
      <c r="I1302">
        <f t="shared" si="81"/>
        <v>22268</v>
      </c>
      <c r="J1302">
        <f t="shared" si="82"/>
        <v>560930.92000000004</v>
      </c>
      <c r="K1302">
        <f t="shared" si="83"/>
        <v>0</v>
      </c>
    </row>
    <row r="1303" spans="1:11" s="11" customFormat="1">
      <c r="A1303">
        <v>2025</v>
      </c>
      <c r="B1303">
        <v>3935</v>
      </c>
      <c r="C1303" t="s">
        <v>321</v>
      </c>
      <c r="D1303" t="s">
        <v>322</v>
      </c>
      <c r="E1303">
        <v>32755</v>
      </c>
      <c r="F1303">
        <v>24.95</v>
      </c>
      <c r="G1303">
        <v>393.4</v>
      </c>
      <c r="H1303">
        <f t="shared" si="80"/>
        <v>3215011.3414999996</v>
      </c>
      <c r="I1303">
        <f t="shared" si="81"/>
        <v>32755</v>
      </c>
      <c r="J1303">
        <f t="shared" si="82"/>
        <v>817237.25</v>
      </c>
      <c r="K1303">
        <f t="shared" si="83"/>
        <v>0</v>
      </c>
    </row>
    <row r="1304" spans="1:11" s="11" customFormat="1">
      <c r="A1304">
        <v>2025</v>
      </c>
      <c r="B1304">
        <v>3935</v>
      </c>
      <c r="C1304" t="s">
        <v>321</v>
      </c>
      <c r="D1304" t="s">
        <v>322</v>
      </c>
      <c r="E1304">
        <v>22268</v>
      </c>
      <c r="F1304">
        <v>25.19</v>
      </c>
      <c r="G1304">
        <v>321.8</v>
      </c>
      <c r="H1304">
        <f t="shared" si="80"/>
        <v>1805075.70056</v>
      </c>
      <c r="I1304">
        <f t="shared" si="81"/>
        <v>22268</v>
      </c>
      <c r="J1304">
        <f t="shared" si="82"/>
        <v>560930.92000000004</v>
      </c>
      <c r="K1304">
        <f t="shared" si="83"/>
        <v>0</v>
      </c>
    </row>
    <row r="1305" spans="1:11" s="11" customFormat="1">
      <c r="A1305">
        <v>2025</v>
      </c>
      <c r="B1305">
        <v>3935</v>
      </c>
      <c r="C1305" t="s">
        <v>321</v>
      </c>
      <c r="D1305" t="s">
        <v>322</v>
      </c>
      <c r="E1305">
        <v>132667</v>
      </c>
      <c r="F1305">
        <v>25.94</v>
      </c>
      <c r="G1305">
        <v>322.8</v>
      </c>
      <c r="H1305">
        <f t="shared" si="80"/>
        <v>11108781.031440001</v>
      </c>
      <c r="I1305">
        <f t="shared" si="81"/>
        <v>132667</v>
      </c>
      <c r="J1305">
        <f t="shared" si="82"/>
        <v>3441381.98</v>
      </c>
      <c r="K1305">
        <f t="shared" si="83"/>
        <v>0</v>
      </c>
    </row>
    <row r="1306" spans="1:11" s="11" customFormat="1">
      <c r="A1306">
        <v>2025</v>
      </c>
      <c r="B1306">
        <v>3935</v>
      </c>
      <c r="C1306" t="s">
        <v>321</v>
      </c>
      <c r="D1306" t="s">
        <v>322</v>
      </c>
      <c r="E1306">
        <v>48353</v>
      </c>
      <c r="F1306">
        <v>24.37</v>
      </c>
      <c r="G1306">
        <v>321.39999999999998</v>
      </c>
      <c r="H1306">
        <f t="shared" si="80"/>
        <v>3787257.4285400002</v>
      </c>
      <c r="I1306">
        <f t="shared" si="81"/>
        <v>48353</v>
      </c>
      <c r="J1306">
        <f t="shared" si="82"/>
        <v>1178362.6100000001</v>
      </c>
      <c r="K1306">
        <f t="shared" si="83"/>
        <v>0</v>
      </c>
    </row>
    <row r="1307" spans="1:11" s="11" customFormat="1">
      <c r="A1307">
        <v>2025</v>
      </c>
      <c r="B1307">
        <v>3935</v>
      </c>
      <c r="C1307" t="s">
        <v>321</v>
      </c>
      <c r="D1307" t="s">
        <v>322</v>
      </c>
      <c r="E1307">
        <v>87590</v>
      </c>
      <c r="F1307">
        <v>25.85</v>
      </c>
      <c r="G1307">
        <v>346.2</v>
      </c>
      <c r="H1307">
        <f t="shared" si="80"/>
        <v>7838665.5930000003</v>
      </c>
      <c r="I1307">
        <f t="shared" si="81"/>
        <v>87590</v>
      </c>
      <c r="J1307">
        <f t="shared" si="82"/>
        <v>2264201.5</v>
      </c>
      <c r="K1307">
        <f t="shared" si="83"/>
        <v>0</v>
      </c>
    </row>
    <row r="1308" spans="1:11" s="11" customFormat="1">
      <c r="A1308">
        <v>2025</v>
      </c>
      <c r="B1308">
        <v>3935</v>
      </c>
      <c r="C1308" t="s">
        <v>321</v>
      </c>
      <c r="D1308" t="s">
        <v>322</v>
      </c>
      <c r="E1308">
        <v>15727</v>
      </c>
      <c r="F1308">
        <v>25.03</v>
      </c>
      <c r="G1308">
        <v>184.6</v>
      </c>
      <c r="H1308">
        <f t="shared" si="80"/>
        <v>726672.01125999994</v>
      </c>
      <c r="I1308">
        <f t="shared" si="81"/>
        <v>15727</v>
      </c>
      <c r="J1308">
        <f t="shared" si="82"/>
        <v>393646.81</v>
      </c>
      <c r="K1308">
        <f t="shared" si="83"/>
        <v>0</v>
      </c>
    </row>
    <row r="1309" spans="1:11" s="11" customFormat="1">
      <c r="A1309">
        <v>2025</v>
      </c>
      <c r="B1309">
        <v>3935</v>
      </c>
      <c r="C1309" t="s">
        <v>321</v>
      </c>
      <c r="D1309" t="s">
        <v>322</v>
      </c>
      <c r="E1309">
        <v>7811</v>
      </c>
      <c r="F1309">
        <v>26.11</v>
      </c>
      <c r="G1309">
        <v>184.2</v>
      </c>
      <c r="H1309">
        <f t="shared" si="80"/>
        <v>375667.07681999996</v>
      </c>
      <c r="I1309">
        <f t="shared" si="81"/>
        <v>7811</v>
      </c>
      <c r="J1309">
        <f t="shared" si="82"/>
        <v>203945.21</v>
      </c>
      <c r="K1309">
        <f t="shared" si="83"/>
        <v>0</v>
      </c>
    </row>
    <row r="1310" spans="1:11" s="11" customFormat="1">
      <c r="A1310">
        <v>2025</v>
      </c>
      <c r="B1310">
        <v>3943</v>
      </c>
      <c r="C1310" t="s">
        <v>321</v>
      </c>
      <c r="D1310" t="s">
        <v>322</v>
      </c>
      <c r="E1310">
        <v>10157</v>
      </c>
      <c r="F1310">
        <v>25.821999999999999</v>
      </c>
      <c r="G1310">
        <v>195.3</v>
      </c>
      <c r="H1310">
        <f t="shared" si="80"/>
        <v>512221.22746199998</v>
      </c>
      <c r="I1310">
        <f t="shared" si="81"/>
        <v>10157</v>
      </c>
      <c r="J1310">
        <f t="shared" si="82"/>
        <v>262274.054</v>
      </c>
      <c r="K1310">
        <f t="shared" si="83"/>
        <v>0</v>
      </c>
    </row>
    <row r="1311" spans="1:11" s="11" customFormat="1">
      <c r="A1311">
        <v>2025</v>
      </c>
      <c r="B1311">
        <v>3943</v>
      </c>
      <c r="C1311" t="s">
        <v>321</v>
      </c>
      <c r="D1311" t="s">
        <v>322</v>
      </c>
      <c r="E1311">
        <v>3727</v>
      </c>
      <c r="F1311">
        <v>23.242999999999999</v>
      </c>
      <c r="G1311">
        <v>161.1</v>
      </c>
      <c r="H1311">
        <f t="shared" si="80"/>
        <v>139555.55087099998</v>
      </c>
      <c r="I1311">
        <f t="shared" si="81"/>
        <v>3727</v>
      </c>
      <c r="J1311">
        <f t="shared" si="82"/>
        <v>86626.660999999993</v>
      </c>
      <c r="K1311">
        <f t="shared" si="83"/>
        <v>0</v>
      </c>
    </row>
    <row r="1312" spans="1:11" s="11" customFormat="1">
      <c r="A1312">
        <v>2025</v>
      </c>
      <c r="B1312">
        <v>3943</v>
      </c>
      <c r="C1312" t="s">
        <v>321</v>
      </c>
      <c r="D1312" t="s">
        <v>322</v>
      </c>
      <c r="E1312">
        <v>38908</v>
      </c>
      <c r="F1312">
        <v>26.11</v>
      </c>
      <c r="G1312">
        <v>288.60000000000002</v>
      </c>
      <c r="H1312">
        <f t="shared" si="80"/>
        <v>2931852.4216800001</v>
      </c>
      <c r="I1312">
        <f t="shared" si="81"/>
        <v>38908</v>
      </c>
      <c r="J1312">
        <f t="shared" si="82"/>
        <v>1015887.88</v>
      </c>
      <c r="K1312">
        <f t="shared" si="83"/>
        <v>0</v>
      </c>
    </row>
    <row r="1313" spans="1:11" s="11" customFormat="1">
      <c r="A1313">
        <v>2025</v>
      </c>
      <c r="B1313">
        <v>3943</v>
      </c>
      <c r="C1313" t="s">
        <v>321</v>
      </c>
      <c r="D1313" t="s">
        <v>322</v>
      </c>
      <c r="E1313">
        <v>38424</v>
      </c>
      <c r="F1313">
        <v>25.085999999999999</v>
      </c>
      <c r="G1313">
        <v>278.3</v>
      </c>
      <c r="H1313">
        <f t="shared" si="80"/>
        <v>2682546.1233119997</v>
      </c>
      <c r="I1313">
        <f t="shared" si="81"/>
        <v>38424</v>
      </c>
      <c r="J1313">
        <f t="shared" si="82"/>
        <v>963904.46399999992</v>
      </c>
      <c r="K1313">
        <f t="shared" si="83"/>
        <v>0</v>
      </c>
    </row>
    <row r="1314" spans="1:11" s="11" customFormat="1">
      <c r="A1314">
        <v>2025</v>
      </c>
      <c r="B1314">
        <v>3943</v>
      </c>
      <c r="C1314" t="s">
        <v>321</v>
      </c>
      <c r="D1314" t="s">
        <v>322</v>
      </c>
      <c r="E1314">
        <v>23476</v>
      </c>
      <c r="F1314">
        <v>25.734000000000002</v>
      </c>
      <c r="G1314">
        <v>388.7</v>
      </c>
      <c r="H1314">
        <f t="shared" si="80"/>
        <v>2348258.6896080002</v>
      </c>
      <c r="I1314">
        <f t="shared" si="81"/>
        <v>23476</v>
      </c>
      <c r="J1314">
        <f t="shared" si="82"/>
        <v>604131.38400000008</v>
      </c>
      <c r="K1314">
        <f t="shared" si="83"/>
        <v>0</v>
      </c>
    </row>
    <row r="1315" spans="1:11" s="11" customFormat="1">
      <c r="A1315">
        <v>2025</v>
      </c>
      <c r="B1315">
        <v>3943</v>
      </c>
      <c r="C1315" t="s">
        <v>321</v>
      </c>
      <c r="D1315" t="s">
        <v>322</v>
      </c>
      <c r="E1315">
        <v>7821</v>
      </c>
      <c r="F1315">
        <v>26.065999999999999</v>
      </c>
      <c r="G1315">
        <v>320.10000000000002</v>
      </c>
      <c r="H1315">
        <f t="shared" si="80"/>
        <v>652562.85738599999</v>
      </c>
      <c r="I1315">
        <f t="shared" si="81"/>
        <v>7821</v>
      </c>
      <c r="J1315">
        <f t="shared" si="82"/>
        <v>203862.18599999999</v>
      </c>
      <c r="K1315">
        <f t="shared" si="83"/>
        <v>0</v>
      </c>
    </row>
    <row r="1316" spans="1:11" s="11" customFormat="1">
      <c r="A1316">
        <v>2025</v>
      </c>
      <c r="B1316">
        <v>3943</v>
      </c>
      <c r="C1316" t="s">
        <v>321</v>
      </c>
      <c r="D1316" t="s">
        <v>322</v>
      </c>
      <c r="E1316">
        <v>73490</v>
      </c>
      <c r="F1316">
        <v>25.786000000000001</v>
      </c>
      <c r="G1316">
        <v>243.1</v>
      </c>
      <c r="H1316">
        <f t="shared" si="80"/>
        <v>4606776.9433400007</v>
      </c>
      <c r="I1316">
        <f t="shared" si="81"/>
        <v>73490</v>
      </c>
      <c r="J1316">
        <f t="shared" si="82"/>
        <v>1895013.1400000001</v>
      </c>
      <c r="K1316">
        <f t="shared" si="83"/>
        <v>0</v>
      </c>
    </row>
    <row r="1317" spans="1:11" s="11" customFormat="1">
      <c r="A1317">
        <v>2025</v>
      </c>
      <c r="B1317">
        <v>3944</v>
      </c>
      <c r="C1317" t="s">
        <v>321</v>
      </c>
      <c r="D1317" t="s">
        <v>322</v>
      </c>
      <c r="E1317">
        <v>363358</v>
      </c>
      <c r="F1317">
        <v>25.59</v>
      </c>
      <c r="G1317">
        <v>199.6</v>
      </c>
      <c r="H1317">
        <f t="shared" si="80"/>
        <v>18559469.115120001</v>
      </c>
      <c r="I1317">
        <f t="shared" si="81"/>
        <v>363358</v>
      </c>
      <c r="J1317">
        <f t="shared" si="82"/>
        <v>9298331.2200000007</v>
      </c>
      <c r="K1317">
        <f t="shared" si="83"/>
        <v>0</v>
      </c>
    </row>
    <row r="1318" spans="1:11" s="11" customFormat="1">
      <c r="A1318">
        <v>2025</v>
      </c>
      <c r="B1318">
        <v>3948</v>
      </c>
      <c r="C1318" t="s">
        <v>321</v>
      </c>
      <c r="D1318" t="s">
        <v>322</v>
      </c>
      <c r="E1318">
        <v>5837</v>
      </c>
      <c r="F1318">
        <v>25.93</v>
      </c>
      <c r="G1318">
        <v>124.1</v>
      </c>
      <c r="H1318">
        <f t="shared" si="80"/>
        <v>187829.58180999997</v>
      </c>
      <c r="I1318">
        <f t="shared" si="81"/>
        <v>5837</v>
      </c>
      <c r="J1318">
        <f t="shared" si="82"/>
        <v>151353.41</v>
      </c>
      <c r="K1318">
        <f t="shared" si="83"/>
        <v>0</v>
      </c>
    </row>
    <row r="1319" spans="1:11" s="11" customFormat="1">
      <c r="A1319">
        <v>2025</v>
      </c>
      <c r="B1319">
        <v>3948</v>
      </c>
      <c r="C1319" t="s">
        <v>321</v>
      </c>
      <c r="D1319" t="s">
        <v>322</v>
      </c>
      <c r="E1319">
        <v>6926</v>
      </c>
      <c r="F1319">
        <v>25.23</v>
      </c>
      <c r="G1319">
        <v>339.6</v>
      </c>
      <c r="H1319">
        <f t="shared" si="80"/>
        <v>593427.16008000006</v>
      </c>
      <c r="I1319">
        <f t="shared" si="81"/>
        <v>6926</v>
      </c>
      <c r="J1319">
        <f t="shared" si="82"/>
        <v>174742.98</v>
      </c>
      <c r="K1319">
        <f t="shared" si="83"/>
        <v>0</v>
      </c>
    </row>
    <row r="1320" spans="1:11" s="11" customFormat="1">
      <c r="A1320">
        <v>2025</v>
      </c>
      <c r="B1320">
        <v>3948</v>
      </c>
      <c r="C1320" t="s">
        <v>321</v>
      </c>
      <c r="D1320" t="s">
        <v>322</v>
      </c>
      <c r="E1320">
        <v>6926</v>
      </c>
      <c r="F1320">
        <v>25.23</v>
      </c>
      <c r="G1320">
        <v>339.6</v>
      </c>
      <c r="H1320">
        <f t="shared" si="80"/>
        <v>593427.16008000006</v>
      </c>
      <c r="I1320">
        <f t="shared" si="81"/>
        <v>6926</v>
      </c>
      <c r="J1320">
        <f t="shared" si="82"/>
        <v>174742.98</v>
      </c>
      <c r="K1320">
        <f t="shared" si="83"/>
        <v>0</v>
      </c>
    </row>
    <row r="1321" spans="1:11" s="11" customFormat="1">
      <c r="A1321">
        <v>2025</v>
      </c>
      <c r="B1321">
        <v>3948</v>
      </c>
      <c r="C1321" t="s">
        <v>321</v>
      </c>
      <c r="D1321" t="s">
        <v>322</v>
      </c>
      <c r="E1321">
        <v>6367</v>
      </c>
      <c r="F1321">
        <v>24.56</v>
      </c>
      <c r="G1321">
        <v>429.1</v>
      </c>
      <c r="H1321">
        <f t="shared" si="80"/>
        <v>670998.77431999997</v>
      </c>
      <c r="I1321">
        <f t="shared" si="81"/>
        <v>6367</v>
      </c>
      <c r="J1321">
        <f t="shared" si="82"/>
        <v>156373.51999999999</v>
      </c>
      <c r="K1321">
        <f t="shared" si="83"/>
        <v>0</v>
      </c>
    </row>
    <row r="1322" spans="1:11" s="11" customFormat="1">
      <c r="A1322">
        <v>2025</v>
      </c>
      <c r="B1322">
        <v>3948</v>
      </c>
      <c r="C1322" t="s">
        <v>321</v>
      </c>
      <c r="D1322" t="s">
        <v>322</v>
      </c>
      <c r="E1322">
        <v>27400</v>
      </c>
      <c r="F1322">
        <v>24.33</v>
      </c>
      <c r="G1322">
        <v>344.1</v>
      </c>
      <c r="H1322">
        <f t="shared" si="80"/>
        <v>2293915.122</v>
      </c>
      <c r="I1322">
        <f t="shared" si="81"/>
        <v>27400</v>
      </c>
      <c r="J1322">
        <f t="shared" si="82"/>
        <v>666642</v>
      </c>
      <c r="K1322">
        <f t="shared" si="83"/>
        <v>0</v>
      </c>
    </row>
    <row r="1323" spans="1:11" s="11" customFormat="1">
      <c r="A1323">
        <v>2025</v>
      </c>
      <c r="B1323">
        <v>3948</v>
      </c>
      <c r="C1323" t="s">
        <v>321</v>
      </c>
      <c r="D1323" t="s">
        <v>322</v>
      </c>
      <c r="E1323">
        <v>28902</v>
      </c>
      <c r="F1323">
        <v>26.08</v>
      </c>
      <c r="G1323">
        <v>270</v>
      </c>
      <c r="H1323">
        <f t="shared" si="80"/>
        <v>2035163.2319999998</v>
      </c>
      <c r="I1323">
        <f t="shared" si="81"/>
        <v>28902</v>
      </c>
      <c r="J1323">
        <f t="shared" si="82"/>
        <v>753764.15999999992</v>
      </c>
      <c r="K1323">
        <f t="shared" si="83"/>
        <v>0</v>
      </c>
    </row>
    <row r="1324" spans="1:11" s="11" customFormat="1">
      <c r="A1324">
        <v>2025</v>
      </c>
      <c r="B1324">
        <v>3948</v>
      </c>
      <c r="C1324" t="s">
        <v>321</v>
      </c>
      <c r="D1324" t="s">
        <v>322</v>
      </c>
      <c r="E1324">
        <v>6134</v>
      </c>
      <c r="F1324">
        <v>24.93</v>
      </c>
      <c r="G1324">
        <v>497.6</v>
      </c>
      <c r="H1324">
        <f t="shared" si="80"/>
        <v>760933.00511999999</v>
      </c>
      <c r="I1324">
        <f t="shared" si="81"/>
        <v>6134</v>
      </c>
      <c r="J1324">
        <f t="shared" si="82"/>
        <v>152920.62</v>
      </c>
      <c r="K1324">
        <f t="shared" si="83"/>
        <v>0</v>
      </c>
    </row>
    <row r="1325" spans="1:11" s="11" customFormat="1">
      <c r="A1325">
        <v>2025</v>
      </c>
      <c r="B1325">
        <v>3948</v>
      </c>
      <c r="C1325" t="s">
        <v>321</v>
      </c>
      <c r="D1325" t="s">
        <v>322</v>
      </c>
      <c r="E1325">
        <v>6134</v>
      </c>
      <c r="F1325">
        <v>24.93</v>
      </c>
      <c r="G1325">
        <v>497.6</v>
      </c>
      <c r="H1325">
        <f t="shared" si="80"/>
        <v>760933.00511999999</v>
      </c>
      <c r="I1325">
        <f t="shared" si="81"/>
        <v>6134</v>
      </c>
      <c r="J1325">
        <f t="shared" si="82"/>
        <v>152920.62</v>
      </c>
      <c r="K1325">
        <f t="shared" si="83"/>
        <v>0</v>
      </c>
    </row>
    <row r="1326" spans="1:11" s="11" customFormat="1">
      <c r="A1326">
        <v>2025</v>
      </c>
      <c r="B1326">
        <v>3954</v>
      </c>
      <c r="C1326" t="s">
        <v>321</v>
      </c>
      <c r="D1326" t="s">
        <v>322</v>
      </c>
      <c r="E1326">
        <v>8221</v>
      </c>
      <c r="F1326">
        <v>24.8</v>
      </c>
      <c r="G1326">
        <v>320</v>
      </c>
      <c r="H1326">
        <f t="shared" si="80"/>
        <v>652418.56000000006</v>
      </c>
      <c r="I1326">
        <f t="shared" si="81"/>
        <v>8221</v>
      </c>
      <c r="J1326">
        <f t="shared" si="82"/>
        <v>203880.80000000002</v>
      </c>
      <c r="K1326">
        <f t="shared" si="83"/>
        <v>0</v>
      </c>
    </row>
    <row r="1327" spans="1:11" s="11" customFormat="1">
      <c r="A1327">
        <v>2025</v>
      </c>
      <c r="B1327">
        <v>3954</v>
      </c>
      <c r="C1327" t="s">
        <v>321</v>
      </c>
      <c r="D1327" t="s">
        <v>322</v>
      </c>
      <c r="E1327">
        <v>92367</v>
      </c>
      <c r="F1327">
        <v>26.372</v>
      </c>
      <c r="G1327">
        <v>309</v>
      </c>
      <c r="H1327">
        <f t="shared" si="80"/>
        <v>7526938.7991599999</v>
      </c>
      <c r="I1327">
        <f t="shared" si="81"/>
        <v>92367</v>
      </c>
      <c r="J1327">
        <f t="shared" si="82"/>
        <v>2435902.5240000002</v>
      </c>
      <c r="K1327">
        <f t="shared" si="83"/>
        <v>0</v>
      </c>
    </row>
    <row r="1328" spans="1:11" s="11" customFormat="1">
      <c r="A1328">
        <v>2025</v>
      </c>
      <c r="B1328">
        <v>3954</v>
      </c>
      <c r="C1328" t="s">
        <v>321</v>
      </c>
      <c r="D1328" t="s">
        <v>322</v>
      </c>
      <c r="E1328">
        <v>82114</v>
      </c>
      <c r="F1328">
        <v>25.14</v>
      </c>
      <c r="G1328">
        <v>516.70000000000005</v>
      </c>
      <c r="H1328">
        <f t="shared" si="80"/>
        <v>10666475.575320002</v>
      </c>
      <c r="I1328">
        <f t="shared" si="81"/>
        <v>82114</v>
      </c>
      <c r="J1328">
        <f t="shared" si="82"/>
        <v>2064345.96</v>
      </c>
      <c r="K1328">
        <f t="shared" si="83"/>
        <v>0</v>
      </c>
    </row>
    <row r="1329" spans="1:11" s="11" customFormat="1">
      <c r="A1329">
        <v>2025</v>
      </c>
      <c r="B1329">
        <v>4041</v>
      </c>
      <c r="C1329" t="s">
        <v>331</v>
      </c>
      <c r="D1329" t="s">
        <v>322</v>
      </c>
      <c r="E1329">
        <v>46825</v>
      </c>
      <c r="F1329">
        <v>17.84</v>
      </c>
      <c r="G1329">
        <v>260.8</v>
      </c>
      <c r="H1329">
        <f t="shared" si="80"/>
        <v>2178613.6640000003</v>
      </c>
      <c r="I1329">
        <f t="shared" si="81"/>
        <v>46825</v>
      </c>
      <c r="J1329">
        <f t="shared" si="82"/>
        <v>835358</v>
      </c>
      <c r="K1329">
        <f t="shared" si="83"/>
        <v>0</v>
      </c>
    </row>
    <row r="1330" spans="1:11" s="11" customFormat="1">
      <c r="A1330">
        <v>2025</v>
      </c>
      <c r="B1330">
        <v>4041</v>
      </c>
      <c r="C1330" t="s">
        <v>331</v>
      </c>
      <c r="D1330" t="s">
        <v>322</v>
      </c>
      <c r="E1330">
        <v>4642</v>
      </c>
      <c r="F1330">
        <v>17.739999999999998</v>
      </c>
      <c r="G1330">
        <v>243.5</v>
      </c>
      <c r="H1330">
        <f t="shared" si="80"/>
        <v>200520.0098</v>
      </c>
      <c r="I1330">
        <f t="shared" si="81"/>
        <v>4642</v>
      </c>
      <c r="J1330">
        <f t="shared" si="82"/>
        <v>82349.079999999987</v>
      </c>
      <c r="K1330">
        <f t="shared" si="83"/>
        <v>0</v>
      </c>
    </row>
    <row r="1331" spans="1:11" s="11" customFormat="1">
      <c r="A1331">
        <v>2025</v>
      </c>
      <c r="B1331">
        <v>4041</v>
      </c>
      <c r="C1331" t="s">
        <v>331</v>
      </c>
      <c r="D1331" t="s">
        <v>322</v>
      </c>
      <c r="E1331">
        <v>52953</v>
      </c>
      <c r="F1331">
        <v>17.79</v>
      </c>
      <c r="G1331">
        <v>253.2</v>
      </c>
      <c r="H1331">
        <f t="shared" si="80"/>
        <v>2385229.7588400003</v>
      </c>
      <c r="I1331">
        <f t="shared" si="81"/>
        <v>52953</v>
      </c>
      <c r="J1331">
        <f t="shared" si="82"/>
        <v>942033.87</v>
      </c>
      <c r="K1331">
        <f t="shared" si="83"/>
        <v>0</v>
      </c>
    </row>
    <row r="1332" spans="1:11" s="11" customFormat="1">
      <c r="A1332">
        <v>2025</v>
      </c>
      <c r="B1332">
        <v>4041</v>
      </c>
      <c r="C1332" t="s">
        <v>331</v>
      </c>
      <c r="D1332" t="s">
        <v>322</v>
      </c>
      <c r="E1332">
        <v>39211</v>
      </c>
      <c r="F1332">
        <v>17.84</v>
      </c>
      <c r="G1332">
        <v>256.39999999999998</v>
      </c>
      <c r="H1332">
        <f t="shared" si="80"/>
        <v>1793580.1513599998</v>
      </c>
      <c r="I1332">
        <f t="shared" si="81"/>
        <v>39211</v>
      </c>
      <c r="J1332">
        <f t="shared" si="82"/>
        <v>699524.24</v>
      </c>
      <c r="K1332">
        <f t="shared" si="83"/>
        <v>0</v>
      </c>
    </row>
    <row r="1333" spans="1:11" s="11" customFormat="1">
      <c r="A1333">
        <v>2025</v>
      </c>
      <c r="B1333">
        <v>4041</v>
      </c>
      <c r="C1333" t="s">
        <v>331</v>
      </c>
      <c r="D1333" t="s">
        <v>322</v>
      </c>
      <c r="E1333">
        <v>23446</v>
      </c>
      <c r="F1333">
        <v>17.739999999999998</v>
      </c>
      <c r="G1333">
        <v>259.3</v>
      </c>
      <c r="H1333">
        <f t="shared" si="80"/>
        <v>1078511.7797199998</v>
      </c>
      <c r="I1333">
        <f t="shared" si="81"/>
        <v>23446</v>
      </c>
      <c r="J1333">
        <f t="shared" si="82"/>
        <v>415932.04</v>
      </c>
      <c r="K1333">
        <f t="shared" si="83"/>
        <v>0</v>
      </c>
    </row>
    <row r="1334" spans="1:11" s="11" customFormat="1">
      <c r="A1334">
        <v>2025</v>
      </c>
      <c r="B1334">
        <v>4050</v>
      </c>
      <c r="C1334" t="s">
        <v>331</v>
      </c>
      <c r="D1334" t="s">
        <v>322</v>
      </c>
      <c r="E1334">
        <v>16275</v>
      </c>
      <c r="F1334">
        <v>17.738</v>
      </c>
      <c r="G1334">
        <v>210.9</v>
      </c>
      <c r="H1334">
        <f t="shared" si="80"/>
        <v>608838.66854999994</v>
      </c>
      <c r="I1334">
        <f t="shared" si="81"/>
        <v>16275</v>
      </c>
      <c r="J1334">
        <f t="shared" si="82"/>
        <v>288685.95</v>
      </c>
      <c r="K1334">
        <f t="shared" si="83"/>
        <v>0</v>
      </c>
    </row>
    <row r="1335" spans="1:11" s="11" customFormat="1">
      <c r="A1335">
        <v>2025</v>
      </c>
      <c r="B1335">
        <v>4050</v>
      </c>
      <c r="C1335" t="s">
        <v>331</v>
      </c>
      <c r="D1335" t="s">
        <v>322</v>
      </c>
      <c r="E1335">
        <v>58611</v>
      </c>
      <c r="F1335">
        <v>17.937999999999999</v>
      </c>
      <c r="G1335">
        <v>210.4</v>
      </c>
      <c r="H1335">
        <f t="shared" si="80"/>
        <v>2212070.104272</v>
      </c>
      <c r="I1335">
        <f t="shared" si="81"/>
        <v>58611</v>
      </c>
      <c r="J1335">
        <f t="shared" si="82"/>
        <v>1051364.118</v>
      </c>
      <c r="K1335">
        <f t="shared" si="83"/>
        <v>0</v>
      </c>
    </row>
    <row r="1336" spans="1:11" s="11" customFormat="1">
      <c r="A1336">
        <v>2025</v>
      </c>
      <c r="B1336">
        <v>4050</v>
      </c>
      <c r="C1336" t="s">
        <v>331</v>
      </c>
      <c r="D1336" t="s">
        <v>322</v>
      </c>
      <c r="E1336">
        <v>62761</v>
      </c>
      <c r="F1336">
        <v>17.524000000000001</v>
      </c>
      <c r="G1336">
        <v>213.9</v>
      </c>
      <c r="H1336">
        <f t="shared" si="80"/>
        <v>2352523.0311960001</v>
      </c>
      <c r="I1336">
        <f t="shared" si="81"/>
        <v>62761</v>
      </c>
      <c r="J1336">
        <f t="shared" si="82"/>
        <v>1099823.764</v>
      </c>
      <c r="K1336">
        <f t="shared" si="83"/>
        <v>0</v>
      </c>
    </row>
    <row r="1337" spans="1:11" s="11" customFormat="1">
      <c r="A1337">
        <v>2025</v>
      </c>
      <c r="B1337">
        <v>4078</v>
      </c>
      <c r="C1337" t="s">
        <v>331</v>
      </c>
      <c r="D1337" t="s">
        <v>322</v>
      </c>
      <c r="E1337">
        <v>35634</v>
      </c>
      <c r="F1337">
        <v>17.72</v>
      </c>
      <c r="G1337">
        <v>260.89999999999998</v>
      </c>
      <c r="H1337">
        <f t="shared" si="80"/>
        <v>1647412.5583199998</v>
      </c>
      <c r="I1337">
        <f t="shared" si="81"/>
        <v>35634</v>
      </c>
      <c r="J1337">
        <f t="shared" si="82"/>
        <v>631434.48</v>
      </c>
      <c r="K1337">
        <f t="shared" si="83"/>
        <v>0</v>
      </c>
    </row>
    <row r="1338" spans="1:11" s="11" customFormat="1">
      <c r="A1338">
        <v>2025</v>
      </c>
      <c r="B1338">
        <v>4078</v>
      </c>
      <c r="C1338" t="s">
        <v>331</v>
      </c>
      <c r="D1338" t="s">
        <v>322</v>
      </c>
      <c r="E1338">
        <v>161981</v>
      </c>
      <c r="F1338">
        <v>17.829999999999998</v>
      </c>
      <c r="G1338">
        <v>254.2</v>
      </c>
      <c r="H1338">
        <f t="shared" si="80"/>
        <v>7341604.1666599987</v>
      </c>
      <c r="I1338">
        <f t="shared" si="81"/>
        <v>161981</v>
      </c>
      <c r="J1338">
        <f t="shared" si="82"/>
        <v>2888121.2299999995</v>
      </c>
      <c r="K1338">
        <f t="shared" si="83"/>
        <v>0</v>
      </c>
    </row>
    <row r="1339" spans="1:11" s="11" customFormat="1">
      <c r="A1339">
        <v>2025</v>
      </c>
      <c r="B1339">
        <v>4078</v>
      </c>
      <c r="C1339" t="s">
        <v>331</v>
      </c>
      <c r="D1339" t="s">
        <v>322</v>
      </c>
      <c r="E1339">
        <v>18201</v>
      </c>
      <c r="F1339">
        <v>17.79</v>
      </c>
      <c r="G1339">
        <v>269.2</v>
      </c>
      <c r="H1339">
        <f t="shared" si="80"/>
        <v>871658.26667999988</v>
      </c>
      <c r="I1339">
        <f t="shared" si="81"/>
        <v>18201</v>
      </c>
      <c r="J1339">
        <f t="shared" si="82"/>
        <v>323795.78999999998</v>
      </c>
      <c r="K1339">
        <f t="shared" si="83"/>
        <v>0</v>
      </c>
    </row>
    <row r="1340" spans="1:11" s="11" customFormat="1">
      <c r="A1340">
        <v>2025</v>
      </c>
      <c r="B1340">
        <v>4078</v>
      </c>
      <c r="C1340" t="s">
        <v>331</v>
      </c>
      <c r="D1340" t="s">
        <v>322</v>
      </c>
      <c r="E1340">
        <v>17577</v>
      </c>
      <c r="F1340">
        <v>17.41</v>
      </c>
      <c r="G1340">
        <v>279.89999999999998</v>
      </c>
      <c r="H1340">
        <f t="shared" si="80"/>
        <v>856537.58042999997</v>
      </c>
      <c r="I1340">
        <f t="shared" si="81"/>
        <v>17577</v>
      </c>
      <c r="J1340">
        <f t="shared" si="82"/>
        <v>306015.57</v>
      </c>
      <c r="K1340">
        <f t="shared" si="83"/>
        <v>0</v>
      </c>
    </row>
    <row r="1341" spans="1:11" s="11" customFormat="1">
      <c r="A1341">
        <v>2025</v>
      </c>
      <c r="B1341">
        <v>4158</v>
      </c>
      <c r="C1341" t="s">
        <v>331</v>
      </c>
      <c r="D1341" t="s">
        <v>322</v>
      </c>
      <c r="E1341">
        <v>110624</v>
      </c>
      <c r="F1341">
        <v>16.824000000000002</v>
      </c>
      <c r="G1341">
        <v>134.9</v>
      </c>
      <c r="H1341">
        <f t="shared" si="80"/>
        <v>2510675.3994240002</v>
      </c>
      <c r="I1341">
        <f t="shared" si="81"/>
        <v>110624</v>
      </c>
      <c r="J1341">
        <f t="shared" si="82"/>
        <v>1861138.1760000002</v>
      </c>
      <c r="K1341">
        <f t="shared" si="83"/>
        <v>0</v>
      </c>
    </row>
    <row r="1342" spans="1:11" s="11" customFormat="1">
      <c r="A1342">
        <v>2025</v>
      </c>
      <c r="B1342">
        <v>4158</v>
      </c>
      <c r="C1342" t="s">
        <v>331</v>
      </c>
      <c r="D1342" t="s">
        <v>322</v>
      </c>
      <c r="E1342">
        <v>109531</v>
      </c>
      <c r="F1342">
        <v>16.452000000000002</v>
      </c>
      <c r="G1342">
        <v>118.3</v>
      </c>
      <c r="H1342">
        <f t="shared" si="80"/>
        <v>2131770.7461960004</v>
      </c>
      <c r="I1342">
        <f t="shared" si="81"/>
        <v>109531</v>
      </c>
      <c r="J1342">
        <f t="shared" si="82"/>
        <v>1802004.0120000001</v>
      </c>
      <c r="K1342">
        <f t="shared" si="83"/>
        <v>0</v>
      </c>
    </row>
    <row r="1343" spans="1:11" s="11" customFormat="1">
      <c r="A1343">
        <v>2025</v>
      </c>
      <c r="B1343">
        <v>4158</v>
      </c>
      <c r="C1343" t="s">
        <v>331</v>
      </c>
      <c r="D1343" t="s">
        <v>322</v>
      </c>
      <c r="E1343">
        <v>111772</v>
      </c>
      <c r="F1343">
        <v>16.036000000000001</v>
      </c>
      <c r="G1343">
        <v>118.2</v>
      </c>
      <c r="H1343">
        <f t="shared" si="80"/>
        <v>2118588.1861439999</v>
      </c>
      <c r="I1343">
        <f t="shared" si="81"/>
        <v>111772</v>
      </c>
      <c r="J1343">
        <f t="shared" si="82"/>
        <v>1792375.7920000001</v>
      </c>
      <c r="K1343">
        <f t="shared" si="83"/>
        <v>0</v>
      </c>
    </row>
    <row r="1344" spans="1:11" s="11" customFormat="1">
      <c r="A1344">
        <v>2025</v>
      </c>
      <c r="B1344">
        <v>4162</v>
      </c>
      <c r="C1344" t="s">
        <v>331</v>
      </c>
      <c r="D1344" t="s">
        <v>322</v>
      </c>
      <c r="E1344">
        <v>35090</v>
      </c>
      <c r="F1344">
        <v>20.064</v>
      </c>
      <c r="G1344">
        <v>266.2</v>
      </c>
      <c r="H1344">
        <f t="shared" si="80"/>
        <v>1874169.8131199998</v>
      </c>
      <c r="I1344">
        <f t="shared" si="81"/>
        <v>35090</v>
      </c>
      <c r="J1344">
        <f t="shared" si="82"/>
        <v>704045.76</v>
      </c>
      <c r="K1344">
        <f t="shared" si="83"/>
        <v>0</v>
      </c>
    </row>
    <row r="1345" spans="1:11" s="11" customFormat="1">
      <c r="A1345">
        <v>2025</v>
      </c>
      <c r="B1345">
        <v>4271</v>
      </c>
      <c r="C1345" t="s">
        <v>331</v>
      </c>
      <c r="D1345" t="s">
        <v>322</v>
      </c>
      <c r="E1345">
        <v>15894</v>
      </c>
      <c r="F1345">
        <v>17.948</v>
      </c>
      <c r="G1345">
        <v>268.39999999999998</v>
      </c>
      <c r="H1345">
        <f t="shared" si="80"/>
        <v>765652.63420799992</v>
      </c>
      <c r="I1345">
        <f t="shared" si="81"/>
        <v>15894</v>
      </c>
      <c r="J1345">
        <f t="shared" si="82"/>
        <v>285265.51199999999</v>
      </c>
      <c r="K1345">
        <f t="shared" si="83"/>
        <v>0</v>
      </c>
    </row>
    <row r="1346" spans="1:11" s="11" customFormat="1">
      <c r="A1346">
        <v>2025</v>
      </c>
      <c r="B1346">
        <v>6002</v>
      </c>
      <c r="C1346" t="s">
        <v>331</v>
      </c>
      <c r="D1346" t="s">
        <v>322</v>
      </c>
      <c r="E1346">
        <v>63686</v>
      </c>
      <c r="F1346">
        <v>17.920000000000002</v>
      </c>
      <c r="G1346">
        <v>200</v>
      </c>
      <c r="H1346">
        <f t="shared" si="80"/>
        <v>2282506.2400000002</v>
      </c>
      <c r="I1346">
        <f t="shared" si="81"/>
        <v>63686</v>
      </c>
      <c r="J1346">
        <f t="shared" si="82"/>
        <v>1141253.1200000001</v>
      </c>
      <c r="K1346">
        <f t="shared" si="83"/>
        <v>0</v>
      </c>
    </row>
    <row r="1347" spans="1:11" s="11" customFormat="1">
      <c r="A1347">
        <v>2025</v>
      </c>
      <c r="B1347">
        <v>6002</v>
      </c>
      <c r="C1347" t="s">
        <v>331</v>
      </c>
      <c r="D1347" t="s">
        <v>322</v>
      </c>
      <c r="E1347">
        <v>255605</v>
      </c>
      <c r="F1347">
        <v>17.446999999999999</v>
      </c>
      <c r="G1347">
        <v>204</v>
      </c>
      <c r="H1347">
        <f t="shared" si="80"/>
        <v>9097462.4873999991</v>
      </c>
      <c r="I1347">
        <f t="shared" si="81"/>
        <v>255605</v>
      </c>
      <c r="J1347">
        <f t="shared" si="82"/>
        <v>4459540.4349999996</v>
      </c>
      <c r="K1347">
        <f t="shared" si="83"/>
        <v>0</v>
      </c>
    </row>
    <row r="1348" spans="1:11" s="11" customFormat="1">
      <c r="A1348">
        <v>2025</v>
      </c>
      <c r="B1348">
        <v>6002</v>
      </c>
      <c r="C1348" t="s">
        <v>331</v>
      </c>
      <c r="D1348" t="s">
        <v>322</v>
      </c>
      <c r="E1348">
        <v>47170</v>
      </c>
      <c r="F1348">
        <v>16.908999999999999</v>
      </c>
      <c r="G1348">
        <v>203.8</v>
      </c>
      <c r="H1348">
        <f t="shared" si="80"/>
        <v>1625503.7661400002</v>
      </c>
      <c r="I1348">
        <f t="shared" si="81"/>
        <v>47170</v>
      </c>
      <c r="J1348">
        <f t="shared" si="82"/>
        <v>797597.52999999991</v>
      </c>
      <c r="K1348">
        <f t="shared" si="83"/>
        <v>0</v>
      </c>
    </row>
    <row r="1349" spans="1:11" s="11" customFormat="1">
      <c r="A1349">
        <v>2025</v>
      </c>
      <c r="B1349">
        <v>6002</v>
      </c>
      <c r="C1349" t="s">
        <v>331</v>
      </c>
      <c r="D1349" t="s">
        <v>322</v>
      </c>
      <c r="E1349">
        <v>412204</v>
      </c>
      <c r="F1349">
        <v>17.638000000000002</v>
      </c>
      <c r="G1349">
        <v>220.8</v>
      </c>
      <c r="H1349">
        <f t="shared" ref="H1349:H1412" si="84">IF(I1349="","",G1349/100*F1349*E1349)</f>
        <v>16053162.767616004</v>
      </c>
      <c r="I1349">
        <f t="shared" ref="I1349:I1412" si="85">IF(OR(G1349=".",F1349=".",E1349="."),"",E1349)</f>
        <v>412204</v>
      </c>
      <c r="J1349">
        <f t="shared" ref="J1349:J1412" si="86">IF(I1349="","",F1349*I1349)</f>
        <v>7270454.1520000007</v>
      </c>
      <c r="K1349">
        <f t="shared" ref="K1349:K1412" si="87">IF(C1349="LIG",1,0)</f>
        <v>0</v>
      </c>
    </row>
    <row r="1350" spans="1:11" s="11" customFormat="1">
      <c r="A1350">
        <v>2025</v>
      </c>
      <c r="B1350">
        <v>6009</v>
      </c>
      <c r="C1350" t="s">
        <v>331</v>
      </c>
      <c r="D1350" t="s">
        <v>322</v>
      </c>
      <c r="E1350">
        <v>16113</v>
      </c>
      <c r="F1350">
        <v>17.77</v>
      </c>
      <c r="G1350">
        <v>245.3</v>
      </c>
      <c r="H1350">
        <f t="shared" si="84"/>
        <v>702362.60853000009</v>
      </c>
      <c r="I1350">
        <f t="shared" si="85"/>
        <v>16113</v>
      </c>
      <c r="J1350">
        <f t="shared" si="86"/>
        <v>286328.01</v>
      </c>
      <c r="K1350">
        <f t="shared" si="87"/>
        <v>0</v>
      </c>
    </row>
    <row r="1351" spans="1:11" s="11" customFormat="1">
      <c r="A1351">
        <v>2025</v>
      </c>
      <c r="B1351">
        <v>6009</v>
      </c>
      <c r="C1351" t="s">
        <v>331</v>
      </c>
      <c r="D1351" t="s">
        <v>322</v>
      </c>
      <c r="E1351">
        <v>16341</v>
      </c>
      <c r="F1351">
        <v>17.96</v>
      </c>
      <c r="G1351">
        <v>246.9</v>
      </c>
      <c r="H1351">
        <f t="shared" si="84"/>
        <v>724612.88484000007</v>
      </c>
      <c r="I1351">
        <f t="shared" si="85"/>
        <v>16341</v>
      </c>
      <c r="J1351">
        <f t="shared" si="86"/>
        <v>293484.36</v>
      </c>
      <c r="K1351">
        <f t="shared" si="87"/>
        <v>0</v>
      </c>
    </row>
    <row r="1352" spans="1:11" s="11" customFormat="1">
      <c r="A1352">
        <v>2025</v>
      </c>
      <c r="B1352">
        <v>6009</v>
      </c>
      <c r="C1352" t="s">
        <v>331</v>
      </c>
      <c r="D1352" t="s">
        <v>322</v>
      </c>
      <c r="E1352">
        <v>16266</v>
      </c>
      <c r="F1352">
        <v>17.79</v>
      </c>
      <c r="G1352">
        <v>227.4</v>
      </c>
      <c r="H1352">
        <f t="shared" si="84"/>
        <v>658032.24635999999</v>
      </c>
      <c r="I1352">
        <f t="shared" si="85"/>
        <v>16266</v>
      </c>
      <c r="J1352">
        <f t="shared" si="86"/>
        <v>289372.14</v>
      </c>
      <c r="K1352">
        <f t="shared" si="87"/>
        <v>0</v>
      </c>
    </row>
    <row r="1353" spans="1:11" s="11" customFormat="1">
      <c r="A1353">
        <v>2025</v>
      </c>
      <c r="B1353">
        <v>6009</v>
      </c>
      <c r="C1353" t="s">
        <v>331</v>
      </c>
      <c r="D1353" t="s">
        <v>322</v>
      </c>
      <c r="E1353">
        <v>15947</v>
      </c>
      <c r="F1353">
        <v>18.18</v>
      </c>
      <c r="G1353">
        <v>242.3</v>
      </c>
      <c r="H1353">
        <f t="shared" si="84"/>
        <v>702467.58257999993</v>
      </c>
      <c r="I1353">
        <f t="shared" si="85"/>
        <v>15947</v>
      </c>
      <c r="J1353">
        <f t="shared" si="86"/>
        <v>289916.46000000002</v>
      </c>
      <c r="K1353">
        <f t="shared" si="87"/>
        <v>0</v>
      </c>
    </row>
    <row r="1354" spans="1:11" s="11" customFormat="1">
      <c r="A1354">
        <v>2025</v>
      </c>
      <c r="B1354">
        <v>6009</v>
      </c>
      <c r="C1354" t="s">
        <v>331</v>
      </c>
      <c r="D1354" t="s">
        <v>322</v>
      </c>
      <c r="E1354">
        <v>32714</v>
      </c>
      <c r="F1354">
        <v>17.7</v>
      </c>
      <c r="G1354">
        <v>237.8</v>
      </c>
      <c r="H1354">
        <f t="shared" si="84"/>
        <v>1376951.8884000001</v>
      </c>
      <c r="I1354">
        <f t="shared" si="85"/>
        <v>32714</v>
      </c>
      <c r="J1354">
        <f t="shared" si="86"/>
        <v>579037.79999999993</v>
      </c>
      <c r="K1354">
        <f t="shared" si="87"/>
        <v>0</v>
      </c>
    </row>
    <row r="1355" spans="1:11" s="11" customFormat="1">
      <c r="A1355">
        <v>2025</v>
      </c>
      <c r="B1355">
        <v>6009</v>
      </c>
      <c r="C1355" t="s">
        <v>331</v>
      </c>
      <c r="D1355" t="s">
        <v>322</v>
      </c>
      <c r="E1355">
        <v>30529</v>
      </c>
      <c r="F1355">
        <v>17.39</v>
      </c>
      <c r="G1355">
        <v>242.2</v>
      </c>
      <c r="H1355">
        <f t="shared" si="84"/>
        <v>1285838.1288199998</v>
      </c>
      <c r="I1355">
        <f t="shared" si="85"/>
        <v>30529</v>
      </c>
      <c r="J1355">
        <f t="shared" si="86"/>
        <v>530899.31000000006</v>
      </c>
      <c r="K1355">
        <f t="shared" si="87"/>
        <v>0</v>
      </c>
    </row>
    <row r="1356" spans="1:11" s="11" customFormat="1">
      <c r="A1356">
        <v>2025</v>
      </c>
      <c r="B1356">
        <v>6009</v>
      </c>
      <c r="C1356" t="s">
        <v>331</v>
      </c>
      <c r="D1356" t="s">
        <v>322</v>
      </c>
      <c r="E1356">
        <v>32794</v>
      </c>
      <c r="F1356">
        <v>18.149999999999999</v>
      </c>
      <c r="G1356">
        <v>241.9</v>
      </c>
      <c r="H1356">
        <f t="shared" si="84"/>
        <v>1439815.6508999998</v>
      </c>
      <c r="I1356">
        <f t="shared" si="85"/>
        <v>32794</v>
      </c>
      <c r="J1356">
        <f t="shared" si="86"/>
        <v>595211.1</v>
      </c>
      <c r="K1356">
        <f t="shared" si="87"/>
        <v>0</v>
      </c>
    </row>
    <row r="1357" spans="1:11" s="11" customFormat="1">
      <c r="A1357">
        <v>2025</v>
      </c>
      <c r="B1357">
        <v>6017</v>
      </c>
      <c r="C1357" t="s">
        <v>331</v>
      </c>
      <c r="D1357" t="s">
        <v>322</v>
      </c>
      <c r="E1357">
        <v>142797</v>
      </c>
      <c r="F1357">
        <v>18</v>
      </c>
      <c r="G1357" t="s">
        <v>332</v>
      </c>
      <c r="H1357" t="str">
        <f t="shared" si="84"/>
        <v/>
      </c>
      <c r="I1357" t="str">
        <f t="shared" si="85"/>
        <v/>
      </c>
      <c r="J1357" t="str">
        <f t="shared" si="86"/>
        <v/>
      </c>
      <c r="K1357">
        <f t="shared" si="87"/>
        <v>0</v>
      </c>
    </row>
    <row r="1358" spans="1:11" s="11" customFormat="1">
      <c r="A1358">
        <v>2025</v>
      </c>
      <c r="B1358">
        <v>6017</v>
      </c>
      <c r="C1358" t="s">
        <v>331</v>
      </c>
      <c r="D1358" t="s">
        <v>322</v>
      </c>
      <c r="E1358">
        <v>15942</v>
      </c>
      <c r="F1358">
        <v>18</v>
      </c>
      <c r="G1358" t="s">
        <v>332</v>
      </c>
      <c r="H1358" t="str">
        <f t="shared" si="84"/>
        <v/>
      </c>
      <c r="I1358" t="str">
        <f t="shared" si="85"/>
        <v/>
      </c>
      <c r="J1358" t="str">
        <f t="shared" si="86"/>
        <v/>
      </c>
      <c r="K1358">
        <f t="shared" si="87"/>
        <v>0</v>
      </c>
    </row>
    <row r="1359" spans="1:11" s="11" customFormat="1">
      <c r="A1359">
        <v>2025</v>
      </c>
      <c r="B1359">
        <v>6018</v>
      </c>
      <c r="C1359" t="s">
        <v>321</v>
      </c>
      <c r="D1359" t="s">
        <v>322</v>
      </c>
      <c r="E1359">
        <v>44497</v>
      </c>
      <c r="F1359">
        <v>25.14</v>
      </c>
      <c r="G1359">
        <v>228.8</v>
      </c>
      <c r="H1359">
        <f t="shared" si="84"/>
        <v>2559481.6790400003</v>
      </c>
      <c r="I1359">
        <f t="shared" si="85"/>
        <v>44497</v>
      </c>
      <c r="J1359">
        <f t="shared" si="86"/>
        <v>1118654.58</v>
      </c>
      <c r="K1359">
        <f t="shared" si="87"/>
        <v>0</v>
      </c>
    </row>
    <row r="1360" spans="1:11" s="11" customFormat="1">
      <c r="A1360">
        <v>2025</v>
      </c>
      <c r="B1360">
        <v>6018</v>
      </c>
      <c r="C1360" t="s">
        <v>321</v>
      </c>
      <c r="D1360" t="s">
        <v>322</v>
      </c>
      <c r="E1360">
        <v>382</v>
      </c>
      <c r="F1360">
        <v>25.834</v>
      </c>
      <c r="G1360">
        <v>361.4</v>
      </c>
      <c r="H1360">
        <f t="shared" si="84"/>
        <v>35665.077032000001</v>
      </c>
      <c r="I1360">
        <f t="shared" si="85"/>
        <v>382</v>
      </c>
      <c r="J1360">
        <f t="shared" si="86"/>
        <v>9868.5879999999997</v>
      </c>
      <c r="K1360">
        <f t="shared" si="87"/>
        <v>0</v>
      </c>
    </row>
    <row r="1361" spans="1:11" s="11" customFormat="1">
      <c r="A1361">
        <v>2025</v>
      </c>
      <c r="B1361">
        <v>6018</v>
      </c>
      <c r="C1361" t="s">
        <v>321</v>
      </c>
      <c r="D1361" t="s">
        <v>322</v>
      </c>
      <c r="E1361">
        <v>492</v>
      </c>
      <c r="F1361">
        <v>24.975999999999999</v>
      </c>
      <c r="G1361">
        <v>265.39999999999998</v>
      </c>
      <c r="H1361">
        <f t="shared" si="84"/>
        <v>32612.861568</v>
      </c>
      <c r="I1361">
        <f t="shared" si="85"/>
        <v>492</v>
      </c>
      <c r="J1361">
        <f t="shared" si="86"/>
        <v>12288.191999999999</v>
      </c>
      <c r="K1361">
        <f t="shared" si="87"/>
        <v>0</v>
      </c>
    </row>
    <row r="1362" spans="1:11" s="11" customFormat="1">
      <c r="A1362">
        <v>2025</v>
      </c>
      <c r="B1362">
        <v>6018</v>
      </c>
      <c r="C1362" t="s">
        <v>321</v>
      </c>
      <c r="D1362" t="s">
        <v>322</v>
      </c>
      <c r="E1362">
        <v>40034</v>
      </c>
      <c r="F1362">
        <v>22.29</v>
      </c>
      <c r="G1362">
        <v>265.8</v>
      </c>
      <c r="H1362">
        <f t="shared" si="84"/>
        <v>2371887.1918799998</v>
      </c>
      <c r="I1362">
        <f t="shared" si="85"/>
        <v>40034</v>
      </c>
      <c r="J1362">
        <f t="shared" si="86"/>
        <v>892357.86</v>
      </c>
      <c r="K1362">
        <f t="shared" si="87"/>
        <v>0</v>
      </c>
    </row>
    <row r="1363" spans="1:11" s="11" customFormat="1">
      <c r="A1363">
        <v>2025</v>
      </c>
      <c r="B1363">
        <v>6018</v>
      </c>
      <c r="C1363" t="s">
        <v>321</v>
      </c>
      <c r="D1363" t="s">
        <v>322</v>
      </c>
      <c r="E1363">
        <v>8589</v>
      </c>
      <c r="F1363">
        <v>26.12</v>
      </c>
      <c r="G1363">
        <v>231.5</v>
      </c>
      <c r="H1363">
        <f t="shared" si="84"/>
        <v>519357.93420000002</v>
      </c>
      <c r="I1363">
        <f t="shared" si="85"/>
        <v>8589</v>
      </c>
      <c r="J1363">
        <f t="shared" si="86"/>
        <v>224344.68000000002</v>
      </c>
      <c r="K1363">
        <f t="shared" si="87"/>
        <v>0</v>
      </c>
    </row>
    <row r="1364" spans="1:11" s="11" customFormat="1">
      <c r="A1364">
        <v>2025</v>
      </c>
      <c r="B1364">
        <v>6021</v>
      </c>
      <c r="C1364" t="s">
        <v>331</v>
      </c>
      <c r="D1364" t="s">
        <v>322</v>
      </c>
      <c r="E1364">
        <v>107951</v>
      </c>
      <c r="F1364">
        <v>19.309999999999999</v>
      </c>
      <c r="G1364">
        <v>268.89999999999998</v>
      </c>
      <c r="H1364">
        <f t="shared" si="84"/>
        <v>5605311.4150899984</v>
      </c>
      <c r="I1364">
        <f t="shared" si="85"/>
        <v>107951</v>
      </c>
      <c r="J1364">
        <f t="shared" si="86"/>
        <v>2084533.8099999998</v>
      </c>
      <c r="K1364">
        <f t="shared" si="87"/>
        <v>0</v>
      </c>
    </row>
    <row r="1365" spans="1:11" s="11" customFormat="1">
      <c r="A1365">
        <v>2025</v>
      </c>
      <c r="B1365">
        <v>6030</v>
      </c>
      <c r="C1365" t="s">
        <v>330</v>
      </c>
      <c r="D1365" t="s">
        <v>322</v>
      </c>
      <c r="E1365">
        <v>499752</v>
      </c>
      <c r="F1365">
        <v>12.81</v>
      </c>
      <c r="G1365">
        <v>215.8</v>
      </c>
      <c r="H1365">
        <f t="shared" si="84"/>
        <v>13815134.292959999</v>
      </c>
      <c r="I1365">
        <f t="shared" si="85"/>
        <v>499752</v>
      </c>
      <c r="J1365">
        <f t="shared" si="86"/>
        <v>6401823.1200000001</v>
      </c>
      <c r="K1365">
        <f t="shared" si="87"/>
        <v>1</v>
      </c>
    </row>
    <row r="1366" spans="1:11" s="11" customFormat="1">
      <c r="A1366">
        <v>2025</v>
      </c>
      <c r="B1366">
        <v>6041</v>
      </c>
      <c r="C1366" t="s">
        <v>321</v>
      </c>
      <c r="D1366" t="s">
        <v>322</v>
      </c>
      <c r="E1366">
        <v>27974</v>
      </c>
      <c r="F1366">
        <v>22.24</v>
      </c>
      <c r="G1366">
        <v>230</v>
      </c>
      <c r="H1366">
        <f t="shared" si="84"/>
        <v>1430926.0479999997</v>
      </c>
      <c r="I1366">
        <f t="shared" si="85"/>
        <v>27974</v>
      </c>
      <c r="J1366">
        <f t="shared" si="86"/>
        <v>622141.76</v>
      </c>
      <c r="K1366">
        <f t="shared" si="87"/>
        <v>0</v>
      </c>
    </row>
    <row r="1367" spans="1:11" s="11" customFormat="1">
      <c r="A1367">
        <v>2025</v>
      </c>
      <c r="B1367">
        <v>6041</v>
      </c>
      <c r="C1367" t="s">
        <v>321</v>
      </c>
      <c r="D1367" t="s">
        <v>322</v>
      </c>
      <c r="E1367">
        <v>6651</v>
      </c>
      <c r="F1367">
        <v>23.15</v>
      </c>
      <c r="G1367">
        <v>228.8</v>
      </c>
      <c r="H1367">
        <f t="shared" si="84"/>
        <v>352284.84720000002</v>
      </c>
      <c r="I1367">
        <f t="shared" si="85"/>
        <v>6651</v>
      </c>
      <c r="J1367">
        <f t="shared" si="86"/>
        <v>153970.65</v>
      </c>
      <c r="K1367">
        <f t="shared" si="87"/>
        <v>0</v>
      </c>
    </row>
    <row r="1368" spans="1:11" s="11" customFormat="1">
      <c r="A1368">
        <v>2025</v>
      </c>
      <c r="B1368">
        <v>6041</v>
      </c>
      <c r="C1368" t="s">
        <v>321</v>
      </c>
      <c r="D1368" t="s">
        <v>322</v>
      </c>
      <c r="E1368">
        <v>11936</v>
      </c>
      <c r="F1368">
        <v>23.17</v>
      </c>
      <c r="G1368">
        <v>356.8</v>
      </c>
      <c r="H1368">
        <f t="shared" si="84"/>
        <v>986755.80416000006</v>
      </c>
      <c r="I1368">
        <f t="shared" si="85"/>
        <v>11936</v>
      </c>
      <c r="J1368">
        <f t="shared" si="86"/>
        <v>276557.12</v>
      </c>
      <c r="K1368">
        <f t="shared" si="87"/>
        <v>0</v>
      </c>
    </row>
    <row r="1369" spans="1:11" s="11" customFormat="1">
      <c r="A1369">
        <v>2025</v>
      </c>
      <c r="B1369">
        <v>6041</v>
      </c>
      <c r="C1369" t="s">
        <v>321</v>
      </c>
      <c r="D1369" t="s">
        <v>322</v>
      </c>
      <c r="E1369">
        <v>9896</v>
      </c>
      <c r="F1369">
        <v>22.54</v>
      </c>
      <c r="G1369">
        <v>434.4</v>
      </c>
      <c r="H1369">
        <f t="shared" si="84"/>
        <v>968954.56895999983</v>
      </c>
      <c r="I1369">
        <f t="shared" si="85"/>
        <v>9896</v>
      </c>
      <c r="J1369">
        <f t="shared" si="86"/>
        <v>223055.84</v>
      </c>
      <c r="K1369">
        <f t="shared" si="87"/>
        <v>0</v>
      </c>
    </row>
    <row r="1370" spans="1:11" s="11" customFormat="1">
      <c r="A1370">
        <v>2025</v>
      </c>
      <c r="B1370">
        <v>6041</v>
      </c>
      <c r="C1370" t="s">
        <v>321</v>
      </c>
      <c r="D1370" t="s">
        <v>322</v>
      </c>
      <c r="E1370">
        <v>26137</v>
      </c>
      <c r="F1370">
        <v>23.09</v>
      </c>
      <c r="G1370">
        <v>244.9</v>
      </c>
      <c r="H1370">
        <f t="shared" si="84"/>
        <v>1477979.6551699999</v>
      </c>
      <c r="I1370">
        <f t="shared" si="85"/>
        <v>26137</v>
      </c>
      <c r="J1370">
        <f t="shared" si="86"/>
        <v>603503.32999999996</v>
      </c>
      <c r="K1370">
        <f t="shared" si="87"/>
        <v>0</v>
      </c>
    </row>
    <row r="1371" spans="1:11" s="11" customFormat="1">
      <c r="A1371">
        <v>2025</v>
      </c>
      <c r="B1371">
        <v>6041</v>
      </c>
      <c r="C1371" t="s">
        <v>321</v>
      </c>
      <c r="D1371" t="s">
        <v>322</v>
      </c>
      <c r="E1371">
        <v>18777</v>
      </c>
      <c r="F1371">
        <v>25.84</v>
      </c>
      <c r="G1371">
        <v>224.9</v>
      </c>
      <c r="H1371">
        <f t="shared" si="84"/>
        <v>1091209.58232</v>
      </c>
      <c r="I1371">
        <f t="shared" si="85"/>
        <v>18777</v>
      </c>
      <c r="J1371">
        <f t="shared" si="86"/>
        <v>485197.68</v>
      </c>
      <c r="K1371">
        <f t="shared" si="87"/>
        <v>0</v>
      </c>
    </row>
    <row r="1372" spans="1:11" s="11" customFormat="1">
      <c r="A1372">
        <v>2025</v>
      </c>
      <c r="B1372">
        <v>6041</v>
      </c>
      <c r="C1372" t="s">
        <v>321</v>
      </c>
      <c r="D1372" t="s">
        <v>322</v>
      </c>
      <c r="E1372">
        <v>114065</v>
      </c>
      <c r="F1372">
        <v>22.86</v>
      </c>
      <c r="G1372">
        <v>247.1</v>
      </c>
      <c r="H1372">
        <f t="shared" si="84"/>
        <v>6443196.4989</v>
      </c>
      <c r="I1372">
        <f t="shared" si="85"/>
        <v>114065</v>
      </c>
      <c r="J1372">
        <f t="shared" si="86"/>
        <v>2607525.9</v>
      </c>
      <c r="K1372">
        <f t="shared" si="87"/>
        <v>0</v>
      </c>
    </row>
    <row r="1373" spans="1:11" s="11" customFormat="1">
      <c r="A1373">
        <v>2025</v>
      </c>
      <c r="B1373">
        <v>6041</v>
      </c>
      <c r="C1373" t="s">
        <v>321</v>
      </c>
      <c r="D1373" t="s">
        <v>322</v>
      </c>
      <c r="E1373">
        <v>3545</v>
      </c>
      <c r="F1373">
        <v>23.66</v>
      </c>
      <c r="G1373">
        <v>235.5</v>
      </c>
      <c r="H1373">
        <f t="shared" si="84"/>
        <v>197524.9185</v>
      </c>
      <c r="I1373">
        <f t="shared" si="85"/>
        <v>3545</v>
      </c>
      <c r="J1373">
        <f t="shared" si="86"/>
        <v>83874.7</v>
      </c>
      <c r="K1373">
        <f t="shared" si="87"/>
        <v>0</v>
      </c>
    </row>
    <row r="1374" spans="1:11" s="11" customFormat="1">
      <c r="A1374">
        <v>2025</v>
      </c>
      <c r="B1374">
        <v>6041</v>
      </c>
      <c r="C1374" t="s">
        <v>321</v>
      </c>
      <c r="D1374" t="s">
        <v>322</v>
      </c>
      <c r="E1374">
        <v>23743</v>
      </c>
      <c r="F1374">
        <v>23.2</v>
      </c>
      <c r="G1374">
        <v>231.2</v>
      </c>
      <c r="H1374">
        <f t="shared" si="84"/>
        <v>1273536.5311999999</v>
      </c>
      <c r="I1374">
        <f t="shared" si="85"/>
        <v>23743</v>
      </c>
      <c r="J1374">
        <f t="shared" si="86"/>
        <v>550837.6</v>
      </c>
      <c r="K1374">
        <f t="shared" si="87"/>
        <v>0</v>
      </c>
    </row>
    <row r="1375" spans="1:11" s="11" customFormat="1">
      <c r="A1375">
        <v>2025</v>
      </c>
      <c r="B1375">
        <v>6041</v>
      </c>
      <c r="C1375" t="s">
        <v>321</v>
      </c>
      <c r="D1375" t="s">
        <v>322</v>
      </c>
      <c r="E1375">
        <v>1609</v>
      </c>
      <c r="F1375">
        <v>23.27</v>
      </c>
      <c r="G1375">
        <v>212.2</v>
      </c>
      <c r="H1375">
        <f t="shared" si="84"/>
        <v>79450.714459999988</v>
      </c>
      <c r="I1375">
        <f t="shared" si="85"/>
        <v>1609</v>
      </c>
      <c r="J1375">
        <f t="shared" si="86"/>
        <v>37441.43</v>
      </c>
      <c r="K1375">
        <f t="shared" si="87"/>
        <v>0</v>
      </c>
    </row>
    <row r="1376" spans="1:11" s="11" customFormat="1">
      <c r="A1376">
        <v>2025</v>
      </c>
      <c r="B1376">
        <v>6041</v>
      </c>
      <c r="C1376" t="s">
        <v>321</v>
      </c>
      <c r="D1376" t="s">
        <v>322</v>
      </c>
      <c r="E1376">
        <v>1571</v>
      </c>
      <c r="F1376">
        <v>24.23</v>
      </c>
      <c r="G1376">
        <v>246.7</v>
      </c>
      <c r="H1376">
        <f t="shared" si="84"/>
        <v>93907.169110000003</v>
      </c>
      <c r="I1376">
        <f t="shared" si="85"/>
        <v>1571</v>
      </c>
      <c r="J1376">
        <f t="shared" si="86"/>
        <v>38065.33</v>
      </c>
      <c r="K1376">
        <f t="shared" si="87"/>
        <v>0</v>
      </c>
    </row>
    <row r="1377" spans="1:11" s="11" customFormat="1">
      <c r="A1377">
        <v>2025</v>
      </c>
      <c r="B1377">
        <v>6041</v>
      </c>
      <c r="C1377" t="s">
        <v>321</v>
      </c>
      <c r="D1377" t="s">
        <v>322</v>
      </c>
      <c r="E1377">
        <v>7160</v>
      </c>
      <c r="F1377">
        <v>23.65</v>
      </c>
      <c r="G1377">
        <v>247.4</v>
      </c>
      <c r="H1377">
        <f t="shared" si="84"/>
        <v>418932.31599999999</v>
      </c>
      <c r="I1377">
        <f t="shared" si="85"/>
        <v>7160</v>
      </c>
      <c r="J1377">
        <f t="shared" si="86"/>
        <v>169334</v>
      </c>
      <c r="K1377">
        <f t="shared" si="87"/>
        <v>0</v>
      </c>
    </row>
    <row r="1378" spans="1:11" s="11" customFormat="1">
      <c r="A1378">
        <v>2025</v>
      </c>
      <c r="B1378">
        <v>6041</v>
      </c>
      <c r="C1378" t="s">
        <v>321</v>
      </c>
      <c r="D1378" t="s">
        <v>322</v>
      </c>
      <c r="E1378">
        <v>34311</v>
      </c>
      <c r="F1378">
        <v>23.2</v>
      </c>
      <c r="G1378">
        <v>231.2</v>
      </c>
      <c r="H1378">
        <f t="shared" si="84"/>
        <v>1840387.1424</v>
      </c>
      <c r="I1378">
        <f t="shared" si="85"/>
        <v>34311</v>
      </c>
      <c r="J1378">
        <f t="shared" si="86"/>
        <v>796015.2</v>
      </c>
      <c r="K1378">
        <f t="shared" si="87"/>
        <v>0</v>
      </c>
    </row>
    <row r="1379" spans="1:11" s="11" customFormat="1">
      <c r="A1379">
        <v>2025</v>
      </c>
      <c r="B1379">
        <v>6041</v>
      </c>
      <c r="C1379" t="s">
        <v>321</v>
      </c>
      <c r="D1379" t="s">
        <v>322</v>
      </c>
      <c r="E1379">
        <v>42477</v>
      </c>
      <c r="F1379">
        <v>23.14</v>
      </c>
      <c r="G1379">
        <v>222.5</v>
      </c>
      <c r="H1379">
        <f t="shared" si="84"/>
        <v>2186992.0605000001</v>
      </c>
      <c r="I1379">
        <f t="shared" si="85"/>
        <v>42477</v>
      </c>
      <c r="J1379">
        <f t="shared" si="86"/>
        <v>982917.78</v>
      </c>
      <c r="K1379">
        <f t="shared" si="87"/>
        <v>0</v>
      </c>
    </row>
    <row r="1380" spans="1:11" s="11" customFormat="1">
      <c r="A1380">
        <v>2025</v>
      </c>
      <c r="B1380">
        <v>6041</v>
      </c>
      <c r="C1380" t="s">
        <v>321</v>
      </c>
      <c r="D1380" t="s">
        <v>322</v>
      </c>
      <c r="E1380">
        <v>32589</v>
      </c>
      <c r="F1380">
        <v>25.05</v>
      </c>
      <c r="G1380">
        <v>197.7</v>
      </c>
      <c r="H1380">
        <f t="shared" si="84"/>
        <v>1613932.7476499998</v>
      </c>
      <c r="I1380">
        <f t="shared" si="85"/>
        <v>32589</v>
      </c>
      <c r="J1380">
        <f t="shared" si="86"/>
        <v>816354.45000000007</v>
      </c>
      <c r="K1380">
        <f t="shared" si="87"/>
        <v>0</v>
      </c>
    </row>
    <row r="1381" spans="1:11" s="11" customFormat="1">
      <c r="A1381">
        <v>2025</v>
      </c>
      <c r="B1381">
        <v>6055</v>
      </c>
      <c r="C1381" t="s">
        <v>331</v>
      </c>
      <c r="D1381" t="s">
        <v>322</v>
      </c>
      <c r="E1381">
        <v>79356</v>
      </c>
      <c r="F1381">
        <v>16.13</v>
      </c>
      <c r="G1381" t="s">
        <v>332</v>
      </c>
      <c r="H1381" t="str">
        <f t="shared" si="84"/>
        <v/>
      </c>
      <c r="I1381" t="str">
        <f t="shared" si="85"/>
        <v/>
      </c>
      <c r="J1381" t="str">
        <f t="shared" si="86"/>
        <v/>
      </c>
      <c r="K1381">
        <f t="shared" si="87"/>
        <v>0</v>
      </c>
    </row>
    <row r="1382" spans="1:11" s="11" customFormat="1">
      <c r="A1382">
        <v>2025</v>
      </c>
      <c r="B1382">
        <v>6064</v>
      </c>
      <c r="C1382" t="s">
        <v>331</v>
      </c>
      <c r="D1382" t="s">
        <v>322</v>
      </c>
      <c r="E1382">
        <v>85512</v>
      </c>
      <c r="F1382">
        <v>18.059999999999999</v>
      </c>
      <c r="G1382">
        <v>187.8</v>
      </c>
      <c r="H1382">
        <f t="shared" si="84"/>
        <v>2900283.14016</v>
      </c>
      <c r="I1382">
        <f t="shared" si="85"/>
        <v>85512</v>
      </c>
      <c r="J1382">
        <f t="shared" si="86"/>
        <v>1544346.72</v>
      </c>
      <c r="K1382">
        <f t="shared" si="87"/>
        <v>0</v>
      </c>
    </row>
    <row r="1383" spans="1:11" s="11" customFormat="1">
      <c r="A1383">
        <v>2025</v>
      </c>
      <c r="B1383">
        <v>6065</v>
      </c>
      <c r="C1383" t="s">
        <v>331</v>
      </c>
      <c r="D1383" t="s">
        <v>322</v>
      </c>
      <c r="E1383">
        <v>32625</v>
      </c>
      <c r="F1383">
        <v>17.117999999999999</v>
      </c>
      <c r="G1383">
        <v>195.2</v>
      </c>
      <c r="H1383">
        <f t="shared" si="84"/>
        <v>1090142.7120000001</v>
      </c>
      <c r="I1383">
        <f t="shared" si="85"/>
        <v>32625</v>
      </c>
      <c r="J1383">
        <f t="shared" si="86"/>
        <v>558474.75</v>
      </c>
      <c r="K1383">
        <f t="shared" si="87"/>
        <v>0</v>
      </c>
    </row>
    <row r="1384" spans="1:11" s="11" customFormat="1">
      <c r="A1384">
        <v>2025</v>
      </c>
      <c r="B1384">
        <v>6065</v>
      </c>
      <c r="C1384" t="s">
        <v>331</v>
      </c>
      <c r="D1384" t="s">
        <v>322</v>
      </c>
      <c r="E1384">
        <v>163729</v>
      </c>
      <c r="F1384">
        <v>18.007000000000001</v>
      </c>
      <c r="G1384">
        <v>189.3</v>
      </c>
      <c r="H1384">
        <f t="shared" si="84"/>
        <v>5581071.5189789999</v>
      </c>
      <c r="I1384">
        <f t="shared" si="85"/>
        <v>163729</v>
      </c>
      <c r="J1384">
        <f t="shared" si="86"/>
        <v>2948268.1030000001</v>
      </c>
      <c r="K1384">
        <f t="shared" si="87"/>
        <v>0</v>
      </c>
    </row>
    <row r="1385" spans="1:11" s="11" customFormat="1">
      <c r="A1385">
        <v>2025</v>
      </c>
      <c r="B1385">
        <v>6065</v>
      </c>
      <c r="C1385" t="s">
        <v>331</v>
      </c>
      <c r="D1385" t="s">
        <v>322</v>
      </c>
      <c r="E1385">
        <v>81278</v>
      </c>
      <c r="F1385">
        <v>17.222000000000001</v>
      </c>
      <c r="G1385">
        <v>182.3</v>
      </c>
      <c r="H1385">
        <f t="shared" si="84"/>
        <v>2551780.1922680004</v>
      </c>
      <c r="I1385">
        <f t="shared" si="85"/>
        <v>81278</v>
      </c>
      <c r="J1385">
        <f t="shared" si="86"/>
        <v>1399769.716</v>
      </c>
      <c r="K1385">
        <f t="shared" si="87"/>
        <v>0</v>
      </c>
    </row>
    <row r="1386" spans="1:11" s="11" customFormat="1">
      <c r="A1386">
        <v>2025</v>
      </c>
      <c r="B1386">
        <v>6065</v>
      </c>
      <c r="C1386" t="s">
        <v>331</v>
      </c>
      <c r="D1386" t="s">
        <v>322</v>
      </c>
      <c r="E1386">
        <v>16291</v>
      </c>
      <c r="F1386">
        <v>16.86</v>
      </c>
      <c r="G1386">
        <v>188.7</v>
      </c>
      <c r="H1386">
        <f t="shared" si="84"/>
        <v>518295.23261999991</v>
      </c>
      <c r="I1386">
        <f t="shared" si="85"/>
        <v>16291</v>
      </c>
      <c r="J1386">
        <f t="shared" si="86"/>
        <v>274666.26</v>
      </c>
      <c r="K1386">
        <f t="shared" si="87"/>
        <v>0</v>
      </c>
    </row>
    <row r="1387" spans="1:11" s="11" customFormat="1">
      <c r="A1387">
        <v>2025</v>
      </c>
      <c r="B1387">
        <v>6068</v>
      </c>
      <c r="C1387" t="s">
        <v>331</v>
      </c>
      <c r="D1387" t="s">
        <v>322</v>
      </c>
      <c r="E1387">
        <v>253247</v>
      </c>
      <c r="F1387">
        <v>17.088999999999999</v>
      </c>
      <c r="G1387">
        <v>142.69999999999999</v>
      </c>
      <c r="H1387">
        <f t="shared" si="84"/>
        <v>6175682.1017409991</v>
      </c>
      <c r="I1387">
        <f t="shared" si="85"/>
        <v>253247</v>
      </c>
      <c r="J1387">
        <f t="shared" si="86"/>
        <v>4327737.983</v>
      </c>
      <c r="K1387">
        <f t="shared" si="87"/>
        <v>0</v>
      </c>
    </row>
    <row r="1388" spans="1:11" s="11" customFormat="1">
      <c r="A1388">
        <v>2025</v>
      </c>
      <c r="B1388">
        <v>6068</v>
      </c>
      <c r="C1388" t="s">
        <v>331</v>
      </c>
      <c r="D1388" t="s">
        <v>322</v>
      </c>
      <c r="E1388">
        <v>119175</v>
      </c>
      <c r="F1388">
        <v>17.864000000000001</v>
      </c>
      <c r="G1388">
        <v>148.5</v>
      </c>
      <c r="H1388">
        <f t="shared" si="84"/>
        <v>3161479.1670000004</v>
      </c>
      <c r="I1388">
        <f t="shared" si="85"/>
        <v>119175</v>
      </c>
      <c r="J1388">
        <f t="shared" si="86"/>
        <v>2128942.2000000002</v>
      </c>
      <c r="K1388">
        <f t="shared" si="87"/>
        <v>0</v>
      </c>
    </row>
    <row r="1389" spans="1:11" s="11" customFormat="1">
      <c r="A1389">
        <v>2025</v>
      </c>
      <c r="B1389">
        <v>6068</v>
      </c>
      <c r="C1389" t="s">
        <v>331</v>
      </c>
      <c r="D1389" t="s">
        <v>322</v>
      </c>
      <c r="E1389">
        <v>14907</v>
      </c>
      <c r="F1389">
        <v>17.978000000000002</v>
      </c>
      <c r="G1389">
        <v>156.6</v>
      </c>
      <c r="H1389">
        <f t="shared" si="84"/>
        <v>419684.94003599999</v>
      </c>
      <c r="I1389">
        <f t="shared" si="85"/>
        <v>14907</v>
      </c>
      <c r="J1389">
        <f t="shared" si="86"/>
        <v>267998.04600000003</v>
      </c>
      <c r="K1389">
        <f t="shared" si="87"/>
        <v>0</v>
      </c>
    </row>
    <row r="1390" spans="1:11" s="11" customFormat="1">
      <c r="A1390">
        <v>2025</v>
      </c>
      <c r="B1390">
        <v>6071</v>
      </c>
      <c r="C1390" t="s">
        <v>321</v>
      </c>
      <c r="D1390" t="s">
        <v>322</v>
      </c>
      <c r="E1390">
        <v>1607</v>
      </c>
      <c r="F1390">
        <v>22</v>
      </c>
      <c r="G1390">
        <v>113.6</v>
      </c>
      <c r="H1390">
        <f t="shared" si="84"/>
        <v>40162.143999999993</v>
      </c>
      <c r="I1390">
        <f t="shared" si="85"/>
        <v>1607</v>
      </c>
      <c r="J1390">
        <f t="shared" si="86"/>
        <v>35354</v>
      </c>
      <c r="K1390">
        <f t="shared" si="87"/>
        <v>0</v>
      </c>
    </row>
    <row r="1391" spans="1:11" s="11" customFormat="1">
      <c r="A1391">
        <v>2025</v>
      </c>
      <c r="B1391">
        <v>6071</v>
      </c>
      <c r="C1391" t="s">
        <v>321</v>
      </c>
      <c r="D1391" t="s">
        <v>322</v>
      </c>
      <c r="E1391">
        <v>54644</v>
      </c>
      <c r="F1391">
        <v>22.869</v>
      </c>
      <c r="G1391">
        <v>207.9</v>
      </c>
      <c r="H1391">
        <f t="shared" si="84"/>
        <v>2598029.909244</v>
      </c>
      <c r="I1391">
        <f t="shared" si="85"/>
        <v>54644</v>
      </c>
      <c r="J1391">
        <f t="shared" si="86"/>
        <v>1249653.6359999999</v>
      </c>
      <c r="K1391">
        <f t="shared" si="87"/>
        <v>0</v>
      </c>
    </row>
    <row r="1392" spans="1:11" s="11" customFormat="1">
      <c r="A1392">
        <v>2025</v>
      </c>
      <c r="B1392">
        <v>6071</v>
      </c>
      <c r="C1392" t="s">
        <v>321</v>
      </c>
      <c r="D1392" t="s">
        <v>322</v>
      </c>
      <c r="E1392">
        <v>56753</v>
      </c>
      <c r="F1392">
        <v>22.254999999999999</v>
      </c>
      <c r="G1392">
        <v>211.9</v>
      </c>
      <c r="H1392">
        <f t="shared" si="84"/>
        <v>2676377.5537850005</v>
      </c>
      <c r="I1392">
        <f t="shared" si="85"/>
        <v>56753</v>
      </c>
      <c r="J1392">
        <f t="shared" si="86"/>
        <v>1263038.0149999999</v>
      </c>
      <c r="K1392">
        <f t="shared" si="87"/>
        <v>0</v>
      </c>
    </row>
    <row r="1393" spans="1:11" s="11" customFormat="1">
      <c r="A1393">
        <v>2025</v>
      </c>
      <c r="B1393">
        <v>6071</v>
      </c>
      <c r="C1393" t="s">
        <v>331</v>
      </c>
      <c r="D1393" t="s">
        <v>322</v>
      </c>
      <c r="E1393">
        <v>62600</v>
      </c>
      <c r="F1393">
        <v>17.814</v>
      </c>
      <c r="G1393">
        <v>258.2</v>
      </c>
      <c r="H1393">
        <f t="shared" si="84"/>
        <v>2879333.8248000001</v>
      </c>
      <c r="I1393">
        <f t="shared" si="85"/>
        <v>62600</v>
      </c>
      <c r="J1393">
        <f t="shared" si="86"/>
        <v>1115156.3999999999</v>
      </c>
      <c r="K1393">
        <f t="shared" si="87"/>
        <v>0</v>
      </c>
    </row>
    <row r="1394" spans="1:11" s="11" customFormat="1">
      <c r="A1394">
        <v>2025</v>
      </c>
      <c r="B1394">
        <v>6071</v>
      </c>
      <c r="C1394" t="s">
        <v>321</v>
      </c>
      <c r="D1394" t="s">
        <v>322</v>
      </c>
      <c r="E1394">
        <v>43225</v>
      </c>
      <c r="F1394">
        <v>22.882999999999999</v>
      </c>
      <c r="G1394">
        <v>238</v>
      </c>
      <c r="H1394">
        <f t="shared" si="84"/>
        <v>2354100.0664999997</v>
      </c>
      <c r="I1394">
        <f t="shared" si="85"/>
        <v>43225</v>
      </c>
      <c r="J1394">
        <f t="shared" si="86"/>
        <v>989117.67499999993</v>
      </c>
      <c r="K1394">
        <f t="shared" si="87"/>
        <v>0</v>
      </c>
    </row>
    <row r="1395" spans="1:11" s="11" customFormat="1">
      <c r="A1395">
        <v>2025</v>
      </c>
      <c r="B1395">
        <v>6071</v>
      </c>
      <c r="C1395" t="s">
        <v>321</v>
      </c>
      <c r="D1395" t="s">
        <v>322</v>
      </c>
      <c r="E1395">
        <v>100417</v>
      </c>
      <c r="F1395">
        <v>23.504999999999999</v>
      </c>
      <c r="G1395">
        <v>170.4</v>
      </c>
      <c r="H1395">
        <f t="shared" si="84"/>
        <v>4021953.9008399993</v>
      </c>
      <c r="I1395">
        <f t="shared" si="85"/>
        <v>100417</v>
      </c>
      <c r="J1395">
        <f t="shared" si="86"/>
        <v>2360301.585</v>
      </c>
      <c r="K1395">
        <f t="shared" si="87"/>
        <v>0</v>
      </c>
    </row>
    <row r="1396" spans="1:11" s="11" customFormat="1">
      <c r="A1396">
        <v>2025</v>
      </c>
      <c r="B1396">
        <v>6071</v>
      </c>
      <c r="C1396" t="s">
        <v>321</v>
      </c>
      <c r="D1396" t="s">
        <v>322</v>
      </c>
      <c r="E1396">
        <v>22031</v>
      </c>
      <c r="F1396">
        <v>22.087</v>
      </c>
      <c r="G1396">
        <v>242.7</v>
      </c>
      <c r="H1396">
        <f t="shared" si="84"/>
        <v>1180975.0376189998</v>
      </c>
      <c r="I1396">
        <f t="shared" si="85"/>
        <v>22031</v>
      </c>
      <c r="J1396">
        <f t="shared" si="86"/>
        <v>486598.69699999999</v>
      </c>
      <c r="K1396">
        <f t="shared" si="87"/>
        <v>0</v>
      </c>
    </row>
    <row r="1397" spans="1:11" s="11" customFormat="1">
      <c r="A1397">
        <v>2025</v>
      </c>
      <c r="B1397">
        <v>6071</v>
      </c>
      <c r="C1397" t="s">
        <v>321</v>
      </c>
      <c r="D1397" t="s">
        <v>322</v>
      </c>
      <c r="E1397">
        <v>27536</v>
      </c>
      <c r="F1397">
        <v>22.901</v>
      </c>
      <c r="G1397">
        <v>239.4</v>
      </c>
      <c r="H1397">
        <f t="shared" si="84"/>
        <v>1509661.0347840001</v>
      </c>
      <c r="I1397">
        <f t="shared" si="85"/>
        <v>27536</v>
      </c>
      <c r="J1397">
        <f t="shared" si="86"/>
        <v>630601.93599999999</v>
      </c>
      <c r="K1397">
        <f t="shared" si="87"/>
        <v>0</v>
      </c>
    </row>
    <row r="1398" spans="1:11" s="11" customFormat="1">
      <c r="A1398">
        <v>2025</v>
      </c>
      <c r="B1398">
        <v>6071</v>
      </c>
      <c r="C1398" t="s">
        <v>321</v>
      </c>
      <c r="D1398" t="s">
        <v>322</v>
      </c>
      <c r="E1398">
        <v>141581</v>
      </c>
      <c r="F1398">
        <v>22.876000000000001</v>
      </c>
      <c r="G1398">
        <v>233.1</v>
      </c>
      <c r="H1398">
        <f t="shared" si="84"/>
        <v>7549659.014436</v>
      </c>
      <c r="I1398">
        <f t="shared" si="85"/>
        <v>141581</v>
      </c>
      <c r="J1398">
        <f t="shared" si="86"/>
        <v>3238806.9560000002</v>
      </c>
      <c r="K1398">
        <f t="shared" si="87"/>
        <v>0</v>
      </c>
    </row>
    <row r="1399" spans="1:11" s="11" customFormat="1">
      <c r="A1399">
        <v>2025</v>
      </c>
      <c r="B1399">
        <v>6073</v>
      </c>
      <c r="C1399" t="s">
        <v>331</v>
      </c>
      <c r="D1399" t="s">
        <v>322</v>
      </c>
      <c r="E1399">
        <v>63427</v>
      </c>
      <c r="F1399">
        <v>17.454999999999998</v>
      </c>
      <c r="G1399">
        <v>276.8</v>
      </c>
      <c r="H1399">
        <f t="shared" si="84"/>
        <v>3064503.4128800002</v>
      </c>
      <c r="I1399">
        <f t="shared" si="85"/>
        <v>63427</v>
      </c>
      <c r="J1399">
        <f t="shared" si="86"/>
        <v>1107118.2849999999</v>
      </c>
      <c r="K1399">
        <f t="shared" si="87"/>
        <v>0</v>
      </c>
    </row>
    <row r="1400" spans="1:11" s="11" customFormat="1">
      <c r="A1400">
        <v>2025</v>
      </c>
      <c r="B1400">
        <v>6076</v>
      </c>
      <c r="C1400" t="s">
        <v>331</v>
      </c>
      <c r="D1400" t="s">
        <v>322</v>
      </c>
      <c r="E1400">
        <v>486265</v>
      </c>
      <c r="F1400">
        <v>17.260000000000002</v>
      </c>
      <c r="G1400" t="s">
        <v>332</v>
      </c>
      <c r="H1400" t="str">
        <f t="shared" si="84"/>
        <v/>
      </c>
      <c r="I1400" t="str">
        <f t="shared" si="85"/>
        <v/>
      </c>
      <c r="J1400" t="str">
        <f t="shared" si="86"/>
        <v/>
      </c>
      <c r="K1400">
        <f t="shared" si="87"/>
        <v>0</v>
      </c>
    </row>
    <row r="1401" spans="1:11" s="11" customFormat="1">
      <c r="A1401">
        <v>2025</v>
      </c>
      <c r="B1401">
        <v>6077</v>
      </c>
      <c r="C1401" t="s">
        <v>331</v>
      </c>
      <c r="D1401" t="s">
        <v>322</v>
      </c>
      <c r="E1401">
        <v>85628</v>
      </c>
      <c r="F1401">
        <v>17.12</v>
      </c>
      <c r="G1401">
        <v>107.8</v>
      </c>
      <c r="H1401">
        <f t="shared" si="84"/>
        <v>1580295.5660800003</v>
      </c>
      <c r="I1401">
        <f t="shared" si="85"/>
        <v>85628</v>
      </c>
      <c r="J1401">
        <f t="shared" si="86"/>
        <v>1465951.36</v>
      </c>
      <c r="K1401">
        <f t="shared" si="87"/>
        <v>0</v>
      </c>
    </row>
    <row r="1402" spans="1:11" s="11" customFormat="1">
      <c r="A1402">
        <v>2025</v>
      </c>
      <c r="B1402">
        <v>6077</v>
      </c>
      <c r="C1402" t="s">
        <v>331</v>
      </c>
      <c r="D1402" t="s">
        <v>322</v>
      </c>
      <c r="E1402">
        <v>51331</v>
      </c>
      <c r="F1402">
        <v>16.821999999999999</v>
      </c>
      <c r="G1402">
        <v>121.2</v>
      </c>
      <c r="H1402">
        <f t="shared" si="84"/>
        <v>1046549.9793839999</v>
      </c>
      <c r="I1402">
        <f t="shared" si="85"/>
        <v>51331</v>
      </c>
      <c r="J1402">
        <f t="shared" si="86"/>
        <v>863490.08199999994</v>
      </c>
      <c r="K1402">
        <f t="shared" si="87"/>
        <v>0</v>
      </c>
    </row>
    <row r="1403" spans="1:11" s="11" customFormat="1">
      <c r="A1403">
        <v>2025</v>
      </c>
      <c r="B1403">
        <v>6077</v>
      </c>
      <c r="C1403" t="s">
        <v>331</v>
      </c>
      <c r="D1403" t="s">
        <v>322</v>
      </c>
      <c r="E1403">
        <v>32100</v>
      </c>
      <c r="F1403">
        <v>17.245000000000001</v>
      </c>
      <c r="G1403">
        <v>108.6</v>
      </c>
      <c r="H1403">
        <f t="shared" si="84"/>
        <v>601171.04700000002</v>
      </c>
      <c r="I1403">
        <f t="shared" si="85"/>
        <v>32100</v>
      </c>
      <c r="J1403">
        <f t="shared" si="86"/>
        <v>553564.5</v>
      </c>
      <c r="K1403">
        <f t="shared" si="87"/>
        <v>0</v>
      </c>
    </row>
    <row r="1404" spans="1:11" s="11" customFormat="1">
      <c r="A1404">
        <v>2025</v>
      </c>
      <c r="B1404">
        <v>6085</v>
      </c>
      <c r="C1404" t="s">
        <v>321</v>
      </c>
      <c r="D1404" t="s">
        <v>322</v>
      </c>
      <c r="E1404">
        <v>46156</v>
      </c>
      <c r="F1404">
        <v>22.08</v>
      </c>
      <c r="G1404">
        <v>483.8</v>
      </c>
      <c r="H1404">
        <f t="shared" si="84"/>
        <v>4930524.2342399992</v>
      </c>
      <c r="I1404">
        <f t="shared" si="85"/>
        <v>46156</v>
      </c>
      <c r="J1404">
        <f t="shared" si="86"/>
        <v>1019124.4799999999</v>
      </c>
      <c r="K1404">
        <f t="shared" si="87"/>
        <v>0</v>
      </c>
    </row>
    <row r="1405" spans="1:11" s="11" customFormat="1">
      <c r="A1405">
        <v>2025</v>
      </c>
      <c r="B1405">
        <v>6090</v>
      </c>
      <c r="C1405" t="s">
        <v>331</v>
      </c>
      <c r="D1405" t="s">
        <v>322</v>
      </c>
      <c r="E1405">
        <v>29071</v>
      </c>
      <c r="F1405">
        <v>17.850000000000001</v>
      </c>
      <c r="G1405">
        <v>235.7</v>
      </c>
      <c r="H1405">
        <f t="shared" si="84"/>
        <v>1223088.19395</v>
      </c>
      <c r="I1405">
        <f t="shared" si="85"/>
        <v>29071</v>
      </c>
      <c r="J1405">
        <f t="shared" si="86"/>
        <v>518917.35000000003</v>
      </c>
      <c r="K1405">
        <f t="shared" si="87"/>
        <v>0</v>
      </c>
    </row>
    <row r="1406" spans="1:11" s="11" customFormat="1">
      <c r="A1406">
        <v>2025</v>
      </c>
      <c r="B1406">
        <v>6090</v>
      </c>
      <c r="C1406" t="s">
        <v>331</v>
      </c>
      <c r="D1406" t="s">
        <v>322</v>
      </c>
      <c r="E1406">
        <v>14541</v>
      </c>
      <c r="F1406">
        <v>17.763999999999999</v>
      </c>
      <c r="G1406">
        <v>238.7</v>
      </c>
      <c r="H1406">
        <f t="shared" si="84"/>
        <v>616577.19538799999</v>
      </c>
      <c r="I1406">
        <f t="shared" si="85"/>
        <v>14541</v>
      </c>
      <c r="J1406">
        <f t="shared" si="86"/>
        <v>258306.32399999999</v>
      </c>
      <c r="K1406">
        <f t="shared" si="87"/>
        <v>0</v>
      </c>
    </row>
    <row r="1407" spans="1:11" s="11" customFormat="1">
      <c r="A1407">
        <v>2025</v>
      </c>
      <c r="B1407">
        <v>6090</v>
      </c>
      <c r="C1407" t="s">
        <v>331</v>
      </c>
      <c r="D1407" t="s">
        <v>322</v>
      </c>
      <c r="E1407">
        <v>313</v>
      </c>
      <c r="F1407">
        <v>17.667999999999999</v>
      </c>
      <c r="G1407">
        <v>257.89999999999998</v>
      </c>
      <c r="H1407">
        <f t="shared" si="84"/>
        <v>14262.086635999998</v>
      </c>
      <c r="I1407">
        <f t="shared" si="85"/>
        <v>313</v>
      </c>
      <c r="J1407">
        <f t="shared" si="86"/>
        <v>5530.0839999999998</v>
      </c>
      <c r="K1407">
        <f t="shared" si="87"/>
        <v>0</v>
      </c>
    </row>
    <row r="1408" spans="1:11" s="11" customFormat="1">
      <c r="A1408">
        <v>2025</v>
      </c>
      <c r="B1408">
        <v>6090</v>
      </c>
      <c r="C1408" t="s">
        <v>331</v>
      </c>
      <c r="D1408" t="s">
        <v>322</v>
      </c>
      <c r="E1408">
        <v>72053</v>
      </c>
      <c r="F1408">
        <v>17.831</v>
      </c>
      <c r="G1408">
        <v>235.4</v>
      </c>
      <c r="H1408">
        <f t="shared" si="84"/>
        <v>3024365.1592219998</v>
      </c>
      <c r="I1408">
        <f t="shared" si="85"/>
        <v>72053</v>
      </c>
      <c r="J1408">
        <f t="shared" si="86"/>
        <v>1284777.0430000001</v>
      </c>
      <c r="K1408">
        <f t="shared" si="87"/>
        <v>0</v>
      </c>
    </row>
    <row r="1409" spans="1:11" s="11" customFormat="1">
      <c r="A1409">
        <v>2025</v>
      </c>
      <c r="B1409">
        <v>6090</v>
      </c>
      <c r="C1409" t="s">
        <v>331</v>
      </c>
      <c r="D1409" t="s">
        <v>322</v>
      </c>
      <c r="E1409">
        <v>40606</v>
      </c>
      <c r="F1409">
        <v>17.867999999999999</v>
      </c>
      <c r="G1409">
        <v>245.5</v>
      </c>
      <c r="H1409">
        <f t="shared" si="84"/>
        <v>1781220.3596399997</v>
      </c>
      <c r="I1409">
        <f t="shared" si="85"/>
        <v>40606</v>
      </c>
      <c r="J1409">
        <f t="shared" si="86"/>
        <v>725548.00799999991</v>
      </c>
      <c r="K1409">
        <f t="shared" si="87"/>
        <v>0</v>
      </c>
    </row>
    <row r="1410" spans="1:11" s="11" customFormat="1">
      <c r="A1410">
        <v>2025</v>
      </c>
      <c r="B1410">
        <v>6090</v>
      </c>
      <c r="C1410" t="s">
        <v>331</v>
      </c>
      <c r="D1410" t="s">
        <v>322</v>
      </c>
      <c r="E1410">
        <v>60050</v>
      </c>
      <c r="F1410">
        <v>17.716000000000001</v>
      </c>
      <c r="G1410">
        <v>239.8</v>
      </c>
      <c r="H1410">
        <f t="shared" si="84"/>
        <v>2551102.2284000004</v>
      </c>
      <c r="I1410">
        <f t="shared" si="85"/>
        <v>60050</v>
      </c>
      <c r="J1410">
        <f t="shared" si="86"/>
        <v>1063845.8</v>
      </c>
      <c r="K1410">
        <f t="shared" si="87"/>
        <v>0</v>
      </c>
    </row>
    <row r="1411" spans="1:11" s="11" customFormat="1">
      <c r="A1411">
        <v>2025</v>
      </c>
      <c r="B1411">
        <v>6090</v>
      </c>
      <c r="C1411" t="s">
        <v>331</v>
      </c>
      <c r="D1411" t="s">
        <v>322</v>
      </c>
      <c r="E1411">
        <v>13717</v>
      </c>
      <c r="F1411">
        <v>18.417999999999999</v>
      </c>
      <c r="G1411">
        <v>244.3</v>
      </c>
      <c r="H1411">
        <f t="shared" si="84"/>
        <v>617198.80175799993</v>
      </c>
      <c r="I1411">
        <f t="shared" si="85"/>
        <v>13717</v>
      </c>
      <c r="J1411">
        <f t="shared" si="86"/>
        <v>252639.70599999998</v>
      </c>
      <c r="K1411">
        <f t="shared" si="87"/>
        <v>0</v>
      </c>
    </row>
    <row r="1412" spans="1:11" s="11" customFormat="1">
      <c r="A1412">
        <v>2025</v>
      </c>
      <c r="B1412">
        <v>6095</v>
      </c>
      <c r="C1412" t="s">
        <v>331</v>
      </c>
      <c r="D1412" t="s">
        <v>322</v>
      </c>
      <c r="E1412">
        <v>18171</v>
      </c>
      <c r="F1412">
        <v>17.553999999999998</v>
      </c>
      <c r="G1412">
        <v>221.4</v>
      </c>
      <c r="H1412">
        <f t="shared" si="84"/>
        <v>706207.84707599983</v>
      </c>
      <c r="I1412">
        <f t="shared" si="85"/>
        <v>18171</v>
      </c>
      <c r="J1412">
        <f t="shared" si="86"/>
        <v>318973.734</v>
      </c>
      <c r="K1412">
        <f t="shared" si="87"/>
        <v>0</v>
      </c>
    </row>
    <row r="1413" spans="1:11" s="11" customFormat="1">
      <c r="A1413">
        <v>2025</v>
      </c>
      <c r="B1413">
        <v>6095</v>
      </c>
      <c r="C1413" t="s">
        <v>331</v>
      </c>
      <c r="D1413" t="s">
        <v>322</v>
      </c>
      <c r="E1413">
        <v>108584</v>
      </c>
      <c r="F1413">
        <v>17.518000000000001</v>
      </c>
      <c r="G1413">
        <v>221.9</v>
      </c>
      <c r="H1413">
        <f t="shared" ref="H1413:H1476" si="88">IF(I1413="","",G1413/100*F1413*E1413)</f>
        <v>4220925.2421279997</v>
      </c>
      <c r="I1413">
        <f t="shared" ref="I1413:I1476" si="89">IF(OR(G1413=".",F1413=".",E1413="."),"",E1413)</f>
        <v>108584</v>
      </c>
      <c r="J1413">
        <f t="shared" ref="J1413:J1476" si="90">IF(I1413="","",F1413*I1413)</f>
        <v>1902174.5120000001</v>
      </c>
      <c r="K1413">
        <f t="shared" ref="K1413:K1476" si="91">IF(C1413="LIG",1,0)</f>
        <v>0</v>
      </c>
    </row>
    <row r="1414" spans="1:11" s="11" customFormat="1">
      <c r="A1414">
        <v>2025</v>
      </c>
      <c r="B1414">
        <v>6096</v>
      </c>
      <c r="C1414" t="s">
        <v>331</v>
      </c>
      <c r="D1414" t="s">
        <v>322</v>
      </c>
      <c r="E1414">
        <v>111356</v>
      </c>
      <c r="F1414">
        <v>17.079999999999998</v>
      </c>
      <c r="G1414">
        <v>123.7</v>
      </c>
      <c r="H1414">
        <f t="shared" si="88"/>
        <v>2352725.1137599996</v>
      </c>
      <c r="I1414">
        <f t="shared" si="89"/>
        <v>111356</v>
      </c>
      <c r="J1414">
        <f t="shared" si="90"/>
        <v>1901960.4799999997</v>
      </c>
      <c r="K1414">
        <f t="shared" si="91"/>
        <v>0</v>
      </c>
    </row>
    <row r="1415" spans="1:11" s="11" customFormat="1">
      <c r="A1415">
        <v>2025</v>
      </c>
      <c r="B1415">
        <v>6096</v>
      </c>
      <c r="C1415" t="s">
        <v>331</v>
      </c>
      <c r="D1415" t="s">
        <v>322</v>
      </c>
      <c r="E1415">
        <v>100429</v>
      </c>
      <c r="F1415">
        <v>17.45</v>
      </c>
      <c r="G1415">
        <v>135.9</v>
      </c>
      <c r="H1415">
        <f t="shared" si="88"/>
        <v>2381628.54195</v>
      </c>
      <c r="I1415">
        <f t="shared" si="89"/>
        <v>100429</v>
      </c>
      <c r="J1415">
        <f t="shared" si="90"/>
        <v>1752486.0499999998</v>
      </c>
      <c r="K1415">
        <f t="shared" si="91"/>
        <v>0</v>
      </c>
    </row>
    <row r="1416" spans="1:11" s="11" customFormat="1">
      <c r="A1416">
        <v>2025</v>
      </c>
      <c r="B1416">
        <v>6096</v>
      </c>
      <c r="C1416" t="s">
        <v>331</v>
      </c>
      <c r="D1416" t="s">
        <v>322</v>
      </c>
      <c r="E1416">
        <v>64011</v>
      </c>
      <c r="F1416">
        <v>17.95</v>
      </c>
      <c r="G1416">
        <v>133.9</v>
      </c>
      <c r="H1416">
        <f t="shared" si="88"/>
        <v>1538507.58555</v>
      </c>
      <c r="I1416">
        <f t="shared" si="89"/>
        <v>64011</v>
      </c>
      <c r="J1416">
        <f t="shared" si="90"/>
        <v>1148997.45</v>
      </c>
      <c r="K1416">
        <f t="shared" si="91"/>
        <v>0</v>
      </c>
    </row>
    <row r="1417" spans="1:11" s="11" customFormat="1">
      <c r="A1417">
        <v>2025</v>
      </c>
      <c r="B1417">
        <v>6096</v>
      </c>
      <c r="C1417" t="s">
        <v>331</v>
      </c>
      <c r="D1417" t="s">
        <v>322</v>
      </c>
      <c r="E1417">
        <v>34564</v>
      </c>
      <c r="F1417">
        <v>17.72</v>
      </c>
      <c r="G1417">
        <v>134.1</v>
      </c>
      <c r="H1417">
        <f t="shared" si="88"/>
        <v>821327.74127999996</v>
      </c>
      <c r="I1417">
        <f t="shared" si="89"/>
        <v>34564</v>
      </c>
      <c r="J1417">
        <f t="shared" si="90"/>
        <v>612474.07999999996</v>
      </c>
      <c r="K1417">
        <f t="shared" si="91"/>
        <v>0</v>
      </c>
    </row>
    <row r="1418" spans="1:11" s="11" customFormat="1">
      <c r="A1418">
        <v>2025</v>
      </c>
      <c r="B1418">
        <v>6096</v>
      </c>
      <c r="C1418" t="s">
        <v>331</v>
      </c>
      <c r="D1418" t="s">
        <v>322</v>
      </c>
      <c r="E1418">
        <v>46444</v>
      </c>
      <c r="F1418">
        <v>16.79</v>
      </c>
      <c r="G1418">
        <v>130.4</v>
      </c>
      <c r="H1418">
        <f t="shared" si="88"/>
        <v>1016852.3670399999</v>
      </c>
      <c r="I1418">
        <f t="shared" si="89"/>
        <v>46444</v>
      </c>
      <c r="J1418">
        <f t="shared" si="90"/>
        <v>779794.76</v>
      </c>
      <c r="K1418">
        <f t="shared" si="91"/>
        <v>0</v>
      </c>
    </row>
    <row r="1419" spans="1:11" s="11" customFormat="1">
      <c r="A1419">
        <v>2025</v>
      </c>
      <c r="B1419">
        <v>6098</v>
      </c>
      <c r="C1419" t="s">
        <v>331</v>
      </c>
      <c r="D1419" t="s">
        <v>322</v>
      </c>
      <c r="E1419">
        <v>106224</v>
      </c>
      <c r="F1419">
        <v>17.128</v>
      </c>
      <c r="G1419">
        <v>236.2</v>
      </c>
      <c r="H1419">
        <f t="shared" si="88"/>
        <v>4297433.8352640001</v>
      </c>
      <c r="I1419">
        <f t="shared" si="89"/>
        <v>106224</v>
      </c>
      <c r="J1419">
        <f t="shared" si="90"/>
        <v>1819404.672</v>
      </c>
      <c r="K1419">
        <f t="shared" si="91"/>
        <v>0</v>
      </c>
    </row>
    <row r="1420" spans="1:11" s="11" customFormat="1">
      <c r="A1420">
        <v>2025</v>
      </c>
      <c r="B1420">
        <v>6101</v>
      </c>
      <c r="C1420" t="s">
        <v>331</v>
      </c>
      <c r="D1420" t="s">
        <v>322</v>
      </c>
      <c r="E1420">
        <v>127347</v>
      </c>
      <c r="F1420">
        <v>16.12</v>
      </c>
      <c r="G1420">
        <v>140</v>
      </c>
      <c r="H1420">
        <f t="shared" si="88"/>
        <v>2873967.0960000004</v>
      </c>
      <c r="I1420">
        <f t="shared" si="89"/>
        <v>127347</v>
      </c>
      <c r="J1420">
        <f t="shared" si="90"/>
        <v>2052833.6400000001</v>
      </c>
      <c r="K1420">
        <f t="shared" si="91"/>
        <v>0</v>
      </c>
    </row>
    <row r="1421" spans="1:11" s="11" customFormat="1">
      <c r="A1421">
        <v>2025</v>
      </c>
      <c r="B1421">
        <v>6113</v>
      </c>
      <c r="C1421" t="s">
        <v>321</v>
      </c>
      <c r="D1421" t="s">
        <v>322</v>
      </c>
      <c r="E1421">
        <v>95471</v>
      </c>
      <c r="F1421">
        <v>22.114000000000001</v>
      </c>
      <c r="G1421">
        <v>232.3</v>
      </c>
      <c r="H1421">
        <f t="shared" si="88"/>
        <v>4904423.7471620003</v>
      </c>
      <c r="I1421">
        <f t="shared" si="89"/>
        <v>95471</v>
      </c>
      <c r="J1421">
        <f t="shared" si="90"/>
        <v>2111245.6940000001</v>
      </c>
      <c r="K1421">
        <f t="shared" si="91"/>
        <v>0</v>
      </c>
    </row>
    <row r="1422" spans="1:11" s="11" customFormat="1">
      <c r="A1422">
        <v>2025</v>
      </c>
      <c r="B1422">
        <v>6113</v>
      </c>
      <c r="C1422" t="s">
        <v>321</v>
      </c>
      <c r="D1422" t="s">
        <v>322</v>
      </c>
      <c r="E1422">
        <v>40665</v>
      </c>
      <c r="F1422">
        <v>22.091999999999999</v>
      </c>
      <c r="G1422">
        <v>300.5</v>
      </c>
      <c r="H1422">
        <f t="shared" si="88"/>
        <v>2699605.3958999999</v>
      </c>
      <c r="I1422">
        <f t="shared" si="89"/>
        <v>40665</v>
      </c>
      <c r="J1422">
        <f t="shared" si="90"/>
        <v>898371.17999999993</v>
      </c>
      <c r="K1422">
        <f t="shared" si="91"/>
        <v>0</v>
      </c>
    </row>
    <row r="1423" spans="1:11" s="11" customFormat="1">
      <c r="A1423">
        <v>2025</v>
      </c>
      <c r="B1423">
        <v>6113</v>
      </c>
      <c r="C1423" t="s">
        <v>321</v>
      </c>
      <c r="D1423" t="s">
        <v>322</v>
      </c>
      <c r="E1423">
        <v>42304</v>
      </c>
      <c r="F1423">
        <v>22.056000000000001</v>
      </c>
      <c r="G1423">
        <v>272.89999999999998</v>
      </c>
      <c r="H1423">
        <f t="shared" si="88"/>
        <v>2546312.6184959998</v>
      </c>
      <c r="I1423">
        <f t="shared" si="89"/>
        <v>42304</v>
      </c>
      <c r="J1423">
        <f t="shared" si="90"/>
        <v>933057.02400000009</v>
      </c>
      <c r="K1423">
        <f t="shared" si="91"/>
        <v>0</v>
      </c>
    </row>
    <row r="1424" spans="1:11" s="11" customFormat="1">
      <c r="A1424">
        <v>2025</v>
      </c>
      <c r="B1424">
        <v>6113</v>
      </c>
      <c r="C1424" t="s">
        <v>321</v>
      </c>
      <c r="D1424" t="s">
        <v>322</v>
      </c>
      <c r="E1424">
        <v>81924</v>
      </c>
      <c r="F1424">
        <v>23.358000000000001</v>
      </c>
      <c r="G1424">
        <v>269.60000000000002</v>
      </c>
      <c r="H1424">
        <f t="shared" si="88"/>
        <v>5159013.8152320003</v>
      </c>
      <c r="I1424">
        <f t="shared" si="89"/>
        <v>81924</v>
      </c>
      <c r="J1424">
        <f t="shared" si="90"/>
        <v>1913580.7920000001</v>
      </c>
      <c r="K1424">
        <f t="shared" si="91"/>
        <v>0</v>
      </c>
    </row>
    <row r="1425" spans="1:11" s="11" customFormat="1">
      <c r="A1425">
        <v>2025</v>
      </c>
      <c r="B1425">
        <v>6113</v>
      </c>
      <c r="C1425" t="s">
        <v>321</v>
      </c>
      <c r="D1425" t="s">
        <v>322</v>
      </c>
      <c r="E1425">
        <v>41487</v>
      </c>
      <c r="F1425">
        <v>21.222000000000001</v>
      </c>
      <c r="G1425">
        <v>302.39999999999998</v>
      </c>
      <c r="H1425">
        <f t="shared" si="88"/>
        <v>2662441.832736</v>
      </c>
      <c r="I1425">
        <f t="shared" si="89"/>
        <v>41487</v>
      </c>
      <c r="J1425">
        <f t="shared" si="90"/>
        <v>880437.11400000006</v>
      </c>
      <c r="K1425">
        <f t="shared" si="91"/>
        <v>0</v>
      </c>
    </row>
    <row r="1426" spans="1:11" s="11" customFormat="1">
      <c r="A1426">
        <v>2025</v>
      </c>
      <c r="B1426">
        <v>6138</v>
      </c>
      <c r="C1426" t="s">
        <v>331</v>
      </c>
      <c r="D1426" t="s">
        <v>322</v>
      </c>
      <c r="E1426">
        <v>15290</v>
      </c>
      <c r="F1426">
        <v>17.27</v>
      </c>
      <c r="G1426">
        <v>63.5</v>
      </c>
      <c r="H1426">
        <f t="shared" si="88"/>
        <v>167677.02050000001</v>
      </c>
      <c r="I1426">
        <f t="shared" si="89"/>
        <v>15290</v>
      </c>
      <c r="J1426">
        <f t="shared" si="90"/>
        <v>264058.3</v>
      </c>
      <c r="K1426">
        <f t="shared" si="91"/>
        <v>0</v>
      </c>
    </row>
    <row r="1427" spans="1:11" s="11" customFormat="1">
      <c r="A1427">
        <v>2025</v>
      </c>
      <c r="B1427">
        <v>6138</v>
      </c>
      <c r="C1427" t="s">
        <v>331</v>
      </c>
      <c r="D1427" t="s">
        <v>322</v>
      </c>
      <c r="E1427">
        <v>30316</v>
      </c>
      <c r="F1427">
        <v>17.66</v>
      </c>
      <c r="G1427">
        <v>130</v>
      </c>
      <c r="H1427">
        <f t="shared" si="88"/>
        <v>695994.728</v>
      </c>
      <c r="I1427">
        <f t="shared" si="89"/>
        <v>30316</v>
      </c>
      <c r="J1427">
        <f t="shared" si="90"/>
        <v>535380.56000000006</v>
      </c>
      <c r="K1427">
        <f t="shared" si="91"/>
        <v>0</v>
      </c>
    </row>
    <row r="1428" spans="1:11" s="11" customFormat="1">
      <c r="A1428">
        <v>2025</v>
      </c>
      <c r="B1428">
        <v>6138</v>
      </c>
      <c r="C1428" t="s">
        <v>331</v>
      </c>
      <c r="D1428" t="s">
        <v>322</v>
      </c>
      <c r="E1428">
        <v>29607</v>
      </c>
      <c r="F1428">
        <v>18.05</v>
      </c>
      <c r="G1428">
        <v>143.30000000000001</v>
      </c>
      <c r="H1428">
        <f t="shared" si="88"/>
        <v>765804.29955000011</v>
      </c>
      <c r="I1428">
        <f t="shared" si="89"/>
        <v>29607</v>
      </c>
      <c r="J1428">
        <f t="shared" si="90"/>
        <v>534406.35</v>
      </c>
      <c r="K1428">
        <f t="shared" si="91"/>
        <v>0</v>
      </c>
    </row>
    <row r="1429" spans="1:11" s="11" customFormat="1">
      <c r="A1429">
        <v>2025</v>
      </c>
      <c r="B1429">
        <v>6139</v>
      </c>
      <c r="C1429" t="s">
        <v>331</v>
      </c>
      <c r="D1429" t="s">
        <v>322</v>
      </c>
      <c r="E1429">
        <v>75891</v>
      </c>
      <c r="F1429">
        <v>17.14</v>
      </c>
      <c r="G1429">
        <v>208.6</v>
      </c>
      <c r="H1429">
        <f t="shared" si="88"/>
        <v>2713409.8496399997</v>
      </c>
      <c r="I1429">
        <f t="shared" si="89"/>
        <v>75891</v>
      </c>
      <c r="J1429">
        <f t="shared" si="90"/>
        <v>1300771.74</v>
      </c>
      <c r="K1429">
        <f t="shared" si="91"/>
        <v>0</v>
      </c>
    </row>
    <row r="1430" spans="1:11" s="11" customFormat="1">
      <c r="A1430">
        <v>2025</v>
      </c>
      <c r="B1430">
        <v>6139</v>
      </c>
      <c r="C1430" t="s">
        <v>331</v>
      </c>
      <c r="D1430" t="s">
        <v>322</v>
      </c>
      <c r="E1430">
        <v>44761</v>
      </c>
      <c r="F1430">
        <v>17.489999999999998</v>
      </c>
      <c r="G1430">
        <v>226.5</v>
      </c>
      <c r="H1430">
        <f t="shared" si="88"/>
        <v>1773200.3008499998</v>
      </c>
      <c r="I1430">
        <f t="shared" si="89"/>
        <v>44761</v>
      </c>
      <c r="J1430">
        <f t="shared" si="90"/>
        <v>782869.8899999999</v>
      </c>
      <c r="K1430">
        <f t="shared" si="91"/>
        <v>0</v>
      </c>
    </row>
    <row r="1431" spans="1:11" s="11" customFormat="1">
      <c r="A1431">
        <v>2025</v>
      </c>
      <c r="B1431">
        <v>6139</v>
      </c>
      <c r="C1431" t="s">
        <v>331</v>
      </c>
      <c r="D1431" t="s">
        <v>322</v>
      </c>
      <c r="E1431">
        <v>60517</v>
      </c>
      <c r="F1431">
        <v>17.510000000000002</v>
      </c>
      <c r="G1431">
        <v>221.8</v>
      </c>
      <c r="H1431">
        <f t="shared" si="88"/>
        <v>2350309.6220600004</v>
      </c>
      <c r="I1431">
        <f t="shared" si="89"/>
        <v>60517</v>
      </c>
      <c r="J1431">
        <f t="shared" si="90"/>
        <v>1059652.6700000002</v>
      </c>
      <c r="K1431">
        <f t="shared" si="91"/>
        <v>0</v>
      </c>
    </row>
    <row r="1432" spans="1:11" s="11" customFormat="1">
      <c r="A1432">
        <v>2025</v>
      </c>
      <c r="B1432">
        <v>6139</v>
      </c>
      <c r="C1432" t="s">
        <v>331</v>
      </c>
      <c r="D1432" t="s">
        <v>322</v>
      </c>
      <c r="E1432">
        <v>15441</v>
      </c>
      <c r="F1432">
        <v>17.62</v>
      </c>
      <c r="G1432">
        <v>77.099999999999994</v>
      </c>
      <c r="H1432">
        <f t="shared" si="88"/>
        <v>209766.29381999996</v>
      </c>
      <c r="I1432">
        <f t="shared" si="89"/>
        <v>15441</v>
      </c>
      <c r="J1432">
        <f t="shared" si="90"/>
        <v>272070.42000000004</v>
      </c>
      <c r="K1432">
        <f t="shared" si="91"/>
        <v>0</v>
      </c>
    </row>
    <row r="1433" spans="1:11" s="11" customFormat="1">
      <c r="A1433">
        <v>2025</v>
      </c>
      <c r="B1433">
        <v>6146</v>
      </c>
      <c r="C1433" t="s">
        <v>331</v>
      </c>
      <c r="D1433" t="s">
        <v>322</v>
      </c>
      <c r="E1433">
        <v>514221</v>
      </c>
      <c r="F1433">
        <v>16.68</v>
      </c>
      <c r="G1433" t="s">
        <v>332</v>
      </c>
      <c r="H1433" t="str">
        <f t="shared" si="88"/>
        <v/>
      </c>
      <c r="I1433" t="str">
        <f t="shared" si="89"/>
        <v/>
      </c>
      <c r="J1433" t="str">
        <f t="shared" si="90"/>
        <v/>
      </c>
      <c r="K1433">
        <f t="shared" si="91"/>
        <v>0</v>
      </c>
    </row>
    <row r="1434" spans="1:11" s="11" customFormat="1">
      <c r="A1434">
        <v>2025</v>
      </c>
      <c r="B1434">
        <v>6165</v>
      </c>
      <c r="C1434" t="s">
        <v>321</v>
      </c>
      <c r="D1434" t="s">
        <v>322</v>
      </c>
      <c r="E1434">
        <v>2952</v>
      </c>
      <c r="F1434">
        <v>22.803000000000001</v>
      </c>
      <c r="G1434">
        <v>325.3</v>
      </c>
      <c r="H1434">
        <f t="shared" si="88"/>
        <v>218973.92536800003</v>
      </c>
      <c r="I1434">
        <f t="shared" si="89"/>
        <v>2952</v>
      </c>
      <c r="J1434">
        <f t="shared" si="90"/>
        <v>67314.456000000006</v>
      </c>
      <c r="K1434">
        <f t="shared" si="91"/>
        <v>0</v>
      </c>
    </row>
    <row r="1435" spans="1:11" s="11" customFormat="1">
      <c r="A1435">
        <v>2025</v>
      </c>
      <c r="B1435">
        <v>6165</v>
      </c>
      <c r="C1435" t="s">
        <v>321</v>
      </c>
      <c r="D1435" t="s">
        <v>322</v>
      </c>
      <c r="E1435">
        <v>95049</v>
      </c>
      <c r="F1435">
        <v>23.742999999999999</v>
      </c>
      <c r="G1435">
        <v>359.8</v>
      </c>
      <c r="H1435">
        <f t="shared" si="88"/>
        <v>8119780.7683859998</v>
      </c>
      <c r="I1435">
        <f t="shared" si="89"/>
        <v>95049</v>
      </c>
      <c r="J1435">
        <f t="shared" si="90"/>
        <v>2256748.4069999997</v>
      </c>
      <c r="K1435">
        <f t="shared" si="91"/>
        <v>0</v>
      </c>
    </row>
    <row r="1436" spans="1:11" s="11" customFormat="1">
      <c r="A1436">
        <v>2025</v>
      </c>
      <c r="B1436">
        <v>6165</v>
      </c>
      <c r="C1436" t="s">
        <v>321</v>
      </c>
      <c r="D1436" t="s">
        <v>322</v>
      </c>
      <c r="E1436">
        <v>209100</v>
      </c>
      <c r="F1436">
        <v>22.123000000000001</v>
      </c>
      <c r="G1436">
        <v>358.8</v>
      </c>
      <c r="H1436">
        <f t="shared" si="88"/>
        <v>16597798.4484</v>
      </c>
      <c r="I1436">
        <f t="shared" si="89"/>
        <v>209100</v>
      </c>
      <c r="J1436">
        <f t="shared" si="90"/>
        <v>4625919.3</v>
      </c>
      <c r="K1436">
        <f t="shared" si="91"/>
        <v>0</v>
      </c>
    </row>
    <row r="1437" spans="1:11" s="11" customFormat="1">
      <c r="A1437">
        <v>2025</v>
      </c>
      <c r="B1437">
        <v>6166</v>
      </c>
      <c r="C1437" t="s">
        <v>321</v>
      </c>
      <c r="D1437" t="s">
        <v>322</v>
      </c>
      <c r="E1437">
        <v>14957</v>
      </c>
      <c r="F1437">
        <v>24.84</v>
      </c>
      <c r="G1437">
        <v>368.2</v>
      </c>
      <c r="H1437">
        <f t="shared" si="88"/>
        <v>1367980.38216</v>
      </c>
      <c r="I1437">
        <f t="shared" si="89"/>
        <v>14957</v>
      </c>
      <c r="J1437">
        <f t="shared" si="90"/>
        <v>371531.88</v>
      </c>
      <c r="K1437">
        <f t="shared" si="91"/>
        <v>0</v>
      </c>
    </row>
    <row r="1438" spans="1:11" s="11" customFormat="1">
      <c r="A1438">
        <v>2025</v>
      </c>
      <c r="B1438">
        <v>6177</v>
      </c>
      <c r="C1438" t="s">
        <v>331</v>
      </c>
      <c r="D1438" t="s">
        <v>322</v>
      </c>
      <c r="E1438">
        <v>90195</v>
      </c>
      <c r="F1438">
        <v>17.754999999999999</v>
      </c>
      <c r="G1438">
        <v>310.7</v>
      </c>
      <c r="H1438">
        <f t="shared" si="88"/>
        <v>4975587.7830749992</v>
      </c>
      <c r="I1438">
        <f t="shared" si="89"/>
        <v>90195</v>
      </c>
      <c r="J1438">
        <f t="shared" si="90"/>
        <v>1601412.2249999999</v>
      </c>
      <c r="K1438">
        <f t="shared" si="91"/>
        <v>0</v>
      </c>
    </row>
    <row r="1439" spans="1:11" s="11" customFormat="1">
      <c r="A1439">
        <v>2025</v>
      </c>
      <c r="B1439">
        <v>6177</v>
      </c>
      <c r="C1439" t="s">
        <v>331</v>
      </c>
      <c r="D1439" t="s">
        <v>322</v>
      </c>
      <c r="E1439">
        <v>44818</v>
      </c>
      <c r="F1439">
        <v>18.670000000000002</v>
      </c>
      <c r="G1439">
        <v>327.2</v>
      </c>
      <c r="H1439">
        <f t="shared" si="88"/>
        <v>2737852.7403199999</v>
      </c>
      <c r="I1439">
        <f t="shared" si="89"/>
        <v>44818</v>
      </c>
      <c r="J1439">
        <f t="shared" si="90"/>
        <v>836752.06</v>
      </c>
      <c r="K1439">
        <f t="shared" si="91"/>
        <v>0</v>
      </c>
    </row>
    <row r="1440" spans="1:11" s="11" customFormat="1">
      <c r="A1440">
        <v>2025</v>
      </c>
      <c r="B1440">
        <v>6177</v>
      </c>
      <c r="C1440" t="s">
        <v>331</v>
      </c>
      <c r="D1440" t="s">
        <v>322</v>
      </c>
      <c r="E1440">
        <v>15086</v>
      </c>
      <c r="F1440">
        <v>17.724</v>
      </c>
      <c r="G1440">
        <v>299.60000000000002</v>
      </c>
      <c r="H1440">
        <f t="shared" si="88"/>
        <v>801083.25494400004</v>
      </c>
      <c r="I1440">
        <f t="shared" si="89"/>
        <v>15086</v>
      </c>
      <c r="J1440">
        <f t="shared" si="90"/>
        <v>267384.26400000002</v>
      </c>
      <c r="K1440">
        <f t="shared" si="91"/>
        <v>0</v>
      </c>
    </row>
    <row r="1441" spans="1:11" s="11" customFormat="1">
      <c r="A1441">
        <v>2025</v>
      </c>
      <c r="B1441">
        <v>6178</v>
      </c>
      <c r="C1441" t="s">
        <v>331</v>
      </c>
      <c r="D1441" t="s">
        <v>322</v>
      </c>
      <c r="E1441">
        <v>16457</v>
      </c>
      <c r="F1441">
        <v>16.91</v>
      </c>
      <c r="G1441" t="s">
        <v>332</v>
      </c>
      <c r="H1441" t="str">
        <f t="shared" si="88"/>
        <v/>
      </c>
      <c r="I1441" t="str">
        <f t="shared" si="89"/>
        <v/>
      </c>
      <c r="J1441" t="str">
        <f t="shared" si="90"/>
        <v/>
      </c>
      <c r="K1441">
        <f t="shared" si="91"/>
        <v>0</v>
      </c>
    </row>
    <row r="1442" spans="1:11" s="11" customFormat="1">
      <c r="A1442">
        <v>2025</v>
      </c>
      <c r="B1442">
        <v>6178</v>
      </c>
      <c r="C1442" t="s">
        <v>331</v>
      </c>
      <c r="D1442" t="s">
        <v>322</v>
      </c>
      <c r="E1442">
        <v>48790</v>
      </c>
      <c r="F1442">
        <v>17.07</v>
      </c>
      <c r="G1442" t="s">
        <v>332</v>
      </c>
      <c r="H1442" t="str">
        <f t="shared" si="88"/>
        <v/>
      </c>
      <c r="I1442" t="str">
        <f t="shared" si="89"/>
        <v/>
      </c>
      <c r="J1442" t="str">
        <f t="shared" si="90"/>
        <v/>
      </c>
      <c r="K1442">
        <f t="shared" si="91"/>
        <v>0</v>
      </c>
    </row>
    <row r="1443" spans="1:11" s="11" customFormat="1">
      <c r="A1443">
        <v>2025</v>
      </c>
      <c r="B1443">
        <v>6178</v>
      </c>
      <c r="C1443" t="s">
        <v>331</v>
      </c>
      <c r="D1443" t="s">
        <v>322</v>
      </c>
      <c r="E1443">
        <v>64923</v>
      </c>
      <c r="F1443">
        <v>18.059999999999999</v>
      </c>
      <c r="G1443" t="s">
        <v>332</v>
      </c>
      <c r="H1443" t="str">
        <f t="shared" si="88"/>
        <v/>
      </c>
      <c r="I1443" t="str">
        <f t="shared" si="89"/>
        <v/>
      </c>
      <c r="J1443" t="str">
        <f t="shared" si="90"/>
        <v/>
      </c>
      <c r="K1443">
        <f t="shared" si="91"/>
        <v>0</v>
      </c>
    </row>
    <row r="1444" spans="1:11" s="11" customFormat="1">
      <c r="A1444">
        <v>2025</v>
      </c>
      <c r="B1444">
        <v>6179</v>
      </c>
      <c r="C1444" t="s">
        <v>331</v>
      </c>
      <c r="D1444" t="s">
        <v>322</v>
      </c>
      <c r="E1444">
        <v>15373</v>
      </c>
      <c r="F1444">
        <v>17.09</v>
      </c>
      <c r="G1444">
        <v>168.1</v>
      </c>
      <c r="H1444">
        <f t="shared" si="88"/>
        <v>441640.00216999999</v>
      </c>
      <c r="I1444">
        <f t="shared" si="89"/>
        <v>15373</v>
      </c>
      <c r="J1444">
        <f t="shared" si="90"/>
        <v>262724.57</v>
      </c>
      <c r="K1444">
        <f t="shared" si="91"/>
        <v>0</v>
      </c>
    </row>
    <row r="1445" spans="1:11" s="11" customFormat="1">
      <c r="A1445">
        <v>2025</v>
      </c>
      <c r="B1445">
        <v>6179</v>
      </c>
      <c r="C1445" t="s">
        <v>331</v>
      </c>
      <c r="D1445" t="s">
        <v>322</v>
      </c>
      <c r="E1445">
        <v>30924</v>
      </c>
      <c r="F1445">
        <v>16.501999999999999</v>
      </c>
      <c r="G1445">
        <v>166.1</v>
      </c>
      <c r="H1445">
        <f t="shared" si="88"/>
        <v>847621.33552799991</v>
      </c>
      <c r="I1445">
        <f t="shared" si="89"/>
        <v>30924</v>
      </c>
      <c r="J1445">
        <f t="shared" si="90"/>
        <v>510307.84799999994</v>
      </c>
      <c r="K1445">
        <f t="shared" si="91"/>
        <v>0</v>
      </c>
    </row>
    <row r="1446" spans="1:11" s="11" customFormat="1">
      <c r="A1446">
        <v>2025</v>
      </c>
      <c r="B1446">
        <v>6179</v>
      </c>
      <c r="C1446" t="s">
        <v>331</v>
      </c>
      <c r="D1446" t="s">
        <v>322</v>
      </c>
      <c r="E1446">
        <v>46409</v>
      </c>
      <c r="F1446">
        <v>16.715</v>
      </c>
      <c r="G1446">
        <v>172.6</v>
      </c>
      <c r="H1446">
        <f t="shared" si="88"/>
        <v>1338903.82681</v>
      </c>
      <c r="I1446">
        <f t="shared" si="89"/>
        <v>46409</v>
      </c>
      <c r="J1446">
        <f t="shared" si="90"/>
        <v>775726.43499999994</v>
      </c>
      <c r="K1446">
        <f t="shared" si="91"/>
        <v>0</v>
      </c>
    </row>
    <row r="1447" spans="1:11" s="11" customFormat="1">
      <c r="A1447">
        <v>2025</v>
      </c>
      <c r="B1447">
        <v>6179</v>
      </c>
      <c r="C1447" t="s">
        <v>331</v>
      </c>
      <c r="D1447" t="s">
        <v>322</v>
      </c>
      <c r="E1447">
        <v>46464</v>
      </c>
      <c r="F1447">
        <v>16.812999999999999</v>
      </c>
      <c r="G1447">
        <v>163.4</v>
      </c>
      <c r="H1447">
        <f t="shared" si="88"/>
        <v>1276479.5450880001</v>
      </c>
      <c r="I1447">
        <f t="shared" si="89"/>
        <v>46464</v>
      </c>
      <c r="J1447">
        <f t="shared" si="90"/>
        <v>781199.23199999996</v>
      </c>
      <c r="K1447">
        <f t="shared" si="91"/>
        <v>0</v>
      </c>
    </row>
    <row r="1448" spans="1:11" s="11" customFormat="1">
      <c r="A1448">
        <v>2025</v>
      </c>
      <c r="B1448">
        <v>6179</v>
      </c>
      <c r="C1448" t="s">
        <v>331</v>
      </c>
      <c r="D1448" t="s">
        <v>322</v>
      </c>
      <c r="E1448">
        <v>213993</v>
      </c>
      <c r="F1448">
        <v>16.701000000000001</v>
      </c>
      <c r="G1448">
        <v>172.6</v>
      </c>
      <c r="H1448">
        <f t="shared" si="88"/>
        <v>6168546.382518</v>
      </c>
      <c r="I1448">
        <f t="shared" si="89"/>
        <v>213993</v>
      </c>
      <c r="J1448">
        <f t="shared" si="90"/>
        <v>3573897.0929999999</v>
      </c>
      <c r="K1448">
        <f t="shared" si="91"/>
        <v>0</v>
      </c>
    </row>
    <row r="1449" spans="1:11" s="11" customFormat="1">
      <c r="A1449">
        <v>2025</v>
      </c>
      <c r="B1449">
        <v>6179</v>
      </c>
      <c r="C1449" t="s">
        <v>331</v>
      </c>
      <c r="D1449" t="s">
        <v>322</v>
      </c>
      <c r="E1449">
        <v>15233</v>
      </c>
      <c r="F1449">
        <v>16.792000000000002</v>
      </c>
      <c r="G1449">
        <v>168.2</v>
      </c>
      <c r="H1449">
        <f t="shared" si="88"/>
        <v>430243.04555200005</v>
      </c>
      <c r="I1449">
        <f t="shared" si="89"/>
        <v>15233</v>
      </c>
      <c r="J1449">
        <f t="shared" si="90"/>
        <v>255792.53600000002</v>
      </c>
      <c r="K1449">
        <f t="shared" si="91"/>
        <v>0</v>
      </c>
    </row>
    <row r="1450" spans="1:11" s="11" customFormat="1">
      <c r="A1450">
        <v>2025</v>
      </c>
      <c r="B1450">
        <v>6180</v>
      </c>
      <c r="C1450" t="s">
        <v>330</v>
      </c>
      <c r="D1450" t="s">
        <v>322</v>
      </c>
      <c r="E1450">
        <v>825745</v>
      </c>
      <c r="F1450">
        <v>13.6</v>
      </c>
      <c r="G1450" t="s">
        <v>332</v>
      </c>
      <c r="H1450" t="str">
        <f t="shared" si="88"/>
        <v/>
      </c>
      <c r="I1450" t="str">
        <f t="shared" si="89"/>
        <v/>
      </c>
      <c r="J1450" t="str">
        <f t="shared" si="90"/>
        <v/>
      </c>
      <c r="K1450">
        <f t="shared" si="91"/>
        <v>1</v>
      </c>
    </row>
    <row r="1451" spans="1:11" s="11" customFormat="1">
      <c r="A1451">
        <v>2025</v>
      </c>
      <c r="B1451">
        <v>6190</v>
      </c>
      <c r="C1451" t="s">
        <v>321</v>
      </c>
      <c r="D1451" t="s">
        <v>322</v>
      </c>
      <c r="E1451">
        <v>35984</v>
      </c>
      <c r="F1451">
        <v>22.042999999999999</v>
      </c>
      <c r="G1451">
        <v>533</v>
      </c>
      <c r="H1451">
        <f t="shared" si="88"/>
        <v>4227731.01296</v>
      </c>
      <c r="I1451">
        <f t="shared" si="89"/>
        <v>35984</v>
      </c>
      <c r="J1451">
        <f t="shared" si="90"/>
        <v>793195.31199999992</v>
      </c>
      <c r="K1451">
        <f t="shared" si="91"/>
        <v>0</v>
      </c>
    </row>
    <row r="1452" spans="1:11" s="11" customFormat="1">
      <c r="A1452">
        <v>2025</v>
      </c>
      <c r="B1452">
        <v>6190</v>
      </c>
      <c r="C1452" t="s">
        <v>331</v>
      </c>
      <c r="D1452" t="s">
        <v>322</v>
      </c>
      <c r="E1452">
        <v>49062</v>
      </c>
      <c r="F1452">
        <v>17.763999999999999</v>
      </c>
      <c r="G1452">
        <v>252.1</v>
      </c>
      <c r="H1452">
        <f t="shared" si="88"/>
        <v>2197145.7047279999</v>
      </c>
      <c r="I1452">
        <f t="shared" si="89"/>
        <v>49062</v>
      </c>
      <c r="J1452">
        <f t="shared" si="90"/>
        <v>871537.36800000002</v>
      </c>
      <c r="K1452">
        <f t="shared" si="91"/>
        <v>0</v>
      </c>
    </row>
    <row r="1453" spans="1:11" s="11" customFormat="1">
      <c r="A1453">
        <v>2025</v>
      </c>
      <c r="B1453">
        <v>6194</v>
      </c>
      <c r="C1453" t="s">
        <v>331</v>
      </c>
      <c r="D1453" t="s">
        <v>322</v>
      </c>
      <c r="E1453">
        <v>134816</v>
      </c>
      <c r="F1453">
        <v>17.443000000000001</v>
      </c>
      <c r="G1453">
        <v>227.6</v>
      </c>
      <c r="H1453">
        <f t="shared" si="88"/>
        <v>5352231.3306879997</v>
      </c>
      <c r="I1453">
        <f t="shared" si="89"/>
        <v>134816</v>
      </c>
      <c r="J1453">
        <f t="shared" si="90"/>
        <v>2351595.4880000004</v>
      </c>
      <c r="K1453">
        <f t="shared" si="91"/>
        <v>0</v>
      </c>
    </row>
    <row r="1454" spans="1:11" s="11" customFormat="1">
      <c r="A1454">
        <v>2025</v>
      </c>
      <c r="B1454">
        <v>6195</v>
      </c>
      <c r="C1454" t="s">
        <v>331</v>
      </c>
      <c r="D1454" t="s">
        <v>322</v>
      </c>
      <c r="E1454">
        <v>142635</v>
      </c>
      <c r="F1454">
        <v>17.96</v>
      </c>
      <c r="G1454">
        <v>246</v>
      </c>
      <c r="H1454">
        <f t="shared" si="88"/>
        <v>6301842.5160000008</v>
      </c>
      <c r="I1454">
        <f t="shared" si="89"/>
        <v>142635</v>
      </c>
      <c r="J1454">
        <f t="shared" si="90"/>
        <v>2561724.6</v>
      </c>
      <c r="K1454">
        <f t="shared" si="91"/>
        <v>0</v>
      </c>
    </row>
    <row r="1455" spans="1:11" s="11" customFormat="1">
      <c r="A1455">
        <v>2025</v>
      </c>
      <c r="B1455">
        <v>6204</v>
      </c>
      <c r="C1455" t="s">
        <v>331</v>
      </c>
      <c r="D1455" t="s">
        <v>322</v>
      </c>
      <c r="E1455">
        <v>81567</v>
      </c>
      <c r="F1455">
        <v>17.84</v>
      </c>
      <c r="G1455">
        <v>117.2</v>
      </c>
      <c r="H1455">
        <f t="shared" si="88"/>
        <v>1705441.9881599997</v>
      </c>
      <c r="I1455">
        <f t="shared" si="89"/>
        <v>81567</v>
      </c>
      <c r="J1455">
        <f t="shared" si="90"/>
        <v>1455155.28</v>
      </c>
      <c r="K1455">
        <f t="shared" si="91"/>
        <v>0</v>
      </c>
    </row>
    <row r="1456" spans="1:11" s="11" customFormat="1">
      <c r="A1456">
        <v>2025</v>
      </c>
      <c r="B1456">
        <v>6204</v>
      </c>
      <c r="C1456" t="s">
        <v>331</v>
      </c>
      <c r="D1456" t="s">
        <v>322</v>
      </c>
      <c r="E1456">
        <v>211464</v>
      </c>
      <c r="F1456">
        <v>16.23</v>
      </c>
      <c r="G1456">
        <v>166.2</v>
      </c>
      <c r="H1456">
        <f t="shared" si="88"/>
        <v>5704084.9166400004</v>
      </c>
      <c r="I1456">
        <f t="shared" si="89"/>
        <v>211464</v>
      </c>
      <c r="J1456">
        <f t="shared" si="90"/>
        <v>3432060.72</v>
      </c>
      <c r="K1456">
        <f t="shared" si="91"/>
        <v>0</v>
      </c>
    </row>
    <row r="1457" spans="1:11" s="11" customFormat="1">
      <c r="A1457">
        <v>2025</v>
      </c>
      <c r="B1457">
        <v>6204</v>
      </c>
      <c r="C1457" t="s">
        <v>331</v>
      </c>
      <c r="D1457" t="s">
        <v>322</v>
      </c>
      <c r="E1457">
        <v>227116</v>
      </c>
      <c r="F1457">
        <v>16.46</v>
      </c>
      <c r="G1457">
        <v>137.6</v>
      </c>
      <c r="H1457">
        <f t="shared" si="88"/>
        <v>5143941.19936</v>
      </c>
      <c r="I1457">
        <f t="shared" si="89"/>
        <v>227116</v>
      </c>
      <c r="J1457">
        <f t="shared" si="90"/>
        <v>3738329.3600000003</v>
      </c>
      <c r="K1457">
        <f t="shared" si="91"/>
        <v>0</v>
      </c>
    </row>
    <row r="1458" spans="1:11" s="11" customFormat="1">
      <c r="A1458">
        <v>2025</v>
      </c>
      <c r="B1458">
        <v>6213</v>
      </c>
      <c r="C1458" t="s">
        <v>321</v>
      </c>
      <c r="D1458" t="s">
        <v>322</v>
      </c>
      <c r="E1458">
        <v>123988</v>
      </c>
      <c r="F1458">
        <v>22.88</v>
      </c>
      <c r="G1458">
        <v>238.1</v>
      </c>
      <c r="H1458">
        <f t="shared" si="88"/>
        <v>6754528.9926399989</v>
      </c>
      <c r="I1458">
        <f t="shared" si="89"/>
        <v>123988</v>
      </c>
      <c r="J1458">
        <f t="shared" si="90"/>
        <v>2836845.44</v>
      </c>
      <c r="K1458">
        <f t="shared" si="91"/>
        <v>0</v>
      </c>
    </row>
    <row r="1459" spans="1:11" s="11" customFormat="1">
      <c r="A1459">
        <v>2025</v>
      </c>
      <c r="B1459">
        <v>6213</v>
      </c>
      <c r="C1459" t="s">
        <v>321</v>
      </c>
      <c r="D1459" t="s">
        <v>322</v>
      </c>
      <c r="E1459">
        <v>61522</v>
      </c>
      <c r="F1459">
        <v>22.3</v>
      </c>
      <c r="G1459">
        <v>230.8</v>
      </c>
      <c r="H1459">
        <f t="shared" si="88"/>
        <v>3166438.9048000006</v>
      </c>
      <c r="I1459">
        <f t="shared" si="89"/>
        <v>61522</v>
      </c>
      <c r="J1459">
        <f t="shared" si="90"/>
        <v>1371940.6</v>
      </c>
      <c r="K1459">
        <f t="shared" si="91"/>
        <v>0</v>
      </c>
    </row>
    <row r="1460" spans="1:11" s="11" customFormat="1">
      <c r="A1460">
        <v>2025</v>
      </c>
      <c r="B1460">
        <v>6213</v>
      </c>
      <c r="C1460" t="s">
        <v>321</v>
      </c>
      <c r="D1460" t="s">
        <v>322</v>
      </c>
      <c r="E1460">
        <v>22059</v>
      </c>
      <c r="F1460">
        <v>22.686</v>
      </c>
      <c r="G1460">
        <v>237.9</v>
      </c>
      <c r="H1460">
        <f t="shared" si="88"/>
        <v>1190524.0976460001</v>
      </c>
      <c r="I1460">
        <f t="shared" si="89"/>
        <v>22059</v>
      </c>
      <c r="J1460">
        <f t="shared" si="90"/>
        <v>500430.47399999999</v>
      </c>
      <c r="K1460">
        <f t="shared" si="91"/>
        <v>0</v>
      </c>
    </row>
    <row r="1461" spans="1:11" s="11" customFormat="1">
      <c r="A1461">
        <v>2025</v>
      </c>
      <c r="B1461">
        <v>6248</v>
      </c>
      <c r="C1461" t="s">
        <v>331</v>
      </c>
      <c r="D1461" t="s">
        <v>322</v>
      </c>
      <c r="E1461">
        <v>13994</v>
      </c>
      <c r="F1461">
        <v>16.763999999999999</v>
      </c>
      <c r="G1461">
        <v>186</v>
      </c>
      <c r="H1461">
        <f t="shared" si="88"/>
        <v>436347.47375999996</v>
      </c>
      <c r="I1461">
        <f t="shared" si="89"/>
        <v>13994</v>
      </c>
      <c r="J1461">
        <f t="shared" si="90"/>
        <v>234595.416</v>
      </c>
      <c r="K1461">
        <f t="shared" si="91"/>
        <v>0</v>
      </c>
    </row>
    <row r="1462" spans="1:11" s="11" customFormat="1">
      <c r="A1462">
        <v>2025</v>
      </c>
      <c r="B1462">
        <v>6249</v>
      </c>
      <c r="C1462" t="s">
        <v>321</v>
      </c>
      <c r="D1462" t="s">
        <v>322</v>
      </c>
      <c r="E1462">
        <v>27209</v>
      </c>
      <c r="F1462">
        <v>23.88</v>
      </c>
      <c r="G1462">
        <v>323.39999999999998</v>
      </c>
      <c r="H1462">
        <f t="shared" si="88"/>
        <v>2101294.4752799999</v>
      </c>
      <c r="I1462">
        <f t="shared" si="89"/>
        <v>27209</v>
      </c>
      <c r="J1462">
        <f t="shared" si="90"/>
        <v>649750.91999999993</v>
      </c>
      <c r="K1462">
        <f t="shared" si="91"/>
        <v>0</v>
      </c>
    </row>
    <row r="1463" spans="1:11" s="11" customFormat="1">
      <c r="A1463">
        <v>2025</v>
      </c>
      <c r="B1463">
        <v>6249</v>
      </c>
      <c r="C1463" t="s">
        <v>321</v>
      </c>
      <c r="D1463" t="s">
        <v>322</v>
      </c>
      <c r="E1463">
        <v>76311</v>
      </c>
      <c r="F1463">
        <v>24.11</v>
      </c>
      <c r="G1463">
        <v>226.4</v>
      </c>
      <c r="H1463">
        <f t="shared" si="88"/>
        <v>4165438.9874400003</v>
      </c>
      <c r="I1463">
        <f t="shared" si="89"/>
        <v>76311</v>
      </c>
      <c r="J1463">
        <f t="shared" si="90"/>
        <v>1839858.21</v>
      </c>
      <c r="K1463">
        <f t="shared" si="91"/>
        <v>0</v>
      </c>
    </row>
    <row r="1464" spans="1:11" s="11" customFormat="1">
      <c r="A1464">
        <v>2025</v>
      </c>
      <c r="B1464">
        <v>6249</v>
      </c>
      <c r="C1464" t="s">
        <v>321</v>
      </c>
      <c r="D1464" t="s">
        <v>322</v>
      </c>
      <c r="E1464">
        <v>51316</v>
      </c>
      <c r="F1464">
        <v>23.85</v>
      </c>
      <c r="G1464">
        <v>335.9</v>
      </c>
      <c r="H1464">
        <f t="shared" si="88"/>
        <v>4111035.0893999999</v>
      </c>
      <c r="I1464">
        <f t="shared" si="89"/>
        <v>51316</v>
      </c>
      <c r="J1464">
        <f t="shared" si="90"/>
        <v>1223886.6000000001</v>
      </c>
      <c r="K1464">
        <f t="shared" si="91"/>
        <v>0</v>
      </c>
    </row>
    <row r="1465" spans="1:11" s="11" customFormat="1">
      <c r="A1465">
        <v>2025</v>
      </c>
      <c r="B1465">
        <v>6249</v>
      </c>
      <c r="C1465" t="s">
        <v>321</v>
      </c>
      <c r="D1465" t="s">
        <v>322</v>
      </c>
      <c r="E1465">
        <v>235</v>
      </c>
      <c r="F1465">
        <v>23.19</v>
      </c>
      <c r="G1465">
        <v>216.8</v>
      </c>
      <c r="H1465">
        <f t="shared" si="88"/>
        <v>11814.841200000001</v>
      </c>
      <c r="I1465">
        <f t="shared" si="89"/>
        <v>235</v>
      </c>
      <c r="J1465">
        <f t="shared" si="90"/>
        <v>5449.6500000000005</v>
      </c>
      <c r="K1465">
        <f t="shared" si="91"/>
        <v>0</v>
      </c>
    </row>
    <row r="1466" spans="1:11" s="11" customFormat="1">
      <c r="A1466">
        <v>2025</v>
      </c>
      <c r="B1466">
        <v>6257</v>
      </c>
      <c r="C1466" t="s">
        <v>331</v>
      </c>
      <c r="D1466" t="s">
        <v>322</v>
      </c>
      <c r="E1466">
        <v>15655</v>
      </c>
      <c r="F1466">
        <v>17.071999999999999</v>
      </c>
      <c r="G1466">
        <v>295.10000000000002</v>
      </c>
      <c r="H1466">
        <f t="shared" si="88"/>
        <v>788690.63416000002</v>
      </c>
      <c r="I1466">
        <f t="shared" si="89"/>
        <v>15655</v>
      </c>
      <c r="J1466">
        <f t="shared" si="90"/>
        <v>267262.15999999997</v>
      </c>
      <c r="K1466">
        <f t="shared" si="91"/>
        <v>0</v>
      </c>
    </row>
    <row r="1467" spans="1:11" s="11" customFormat="1">
      <c r="A1467">
        <v>2025</v>
      </c>
      <c r="B1467">
        <v>6257</v>
      </c>
      <c r="C1467" t="s">
        <v>331</v>
      </c>
      <c r="D1467" t="s">
        <v>322</v>
      </c>
      <c r="E1467">
        <v>156784</v>
      </c>
      <c r="F1467">
        <v>17.742000000000001</v>
      </c>
      <c r="G1467">
        <v>293.89999999999998</v>
      </c>
      <c r="H1467">
        <f t="shared" si="88"/>
        <v>8175303.8185919998</v>
      </c>
      <c r="I1467">
        <f t="shared" si="89"/>
        <v>156784</v>
      </c>
      <c r="J1467">
        <f t="shared" si="90"/>
        <v>2781661.7280000001</v>
      </c>
      <c r="K1467">
        <f t="shared" si="91"/>
        <v>0</v>
      </c>
    </row>
    <row r="1468" spans="1:11" s="11" customFormat="1">
      <c r="A1468">
        <v>2025</v>
      </c>
      <c r="B1468">
        <v>6257</v>
      </c>
      <c r="C1468" t="s">
        <v>331</v>
      </c>
      <c r="D1468" t="s">
        <v>322</v>
      </c>
      <c r="E1468">
        <v>47086</v>
      </c>
      <c r="F1468">
        <v>16.928999999999998</v>
      </c>
      <c r="G1468">
        <v>310.39999999999998</v>
      </c>
      <c r="H1468">
        <f t="shared" si="88"/>
        <v>2474257.0469759996</v>
      </c>
      <c r="I1468">
        <f t="shared" si="89"/>
        <v>47086</v>
      </c>
      <c r="J1468">
        <f t="shared" si="90"/>
        <v>797118.89399999997</v>
      </c>
      <c r="K1468">
        <f t="shared" si="91"/>
        <v>0</v>
      </c>
    </row>
    <row r="1469" spans="1:11" s="11" customFormat="1">
      <c r="A1469">
        <v>2025</v>
      </c>
      <c r="B1469">
        <v>6257</v>
      </c>
      <c r="C1469" t="s">
        <v>331</v>
      </c>
      <c r="D1469" t="s">
        <v>322</v>
      </c>
      <c r="E1469">
        <v>47006</v>
      </c>
      <c r="F1469">
        <v>17.055</v>
      </c>
      <c r="G1469">
        <v>293.60000000000002</v>
      </c>
      <c r="H1469">
        <f t="shared" si="88"/>
        <v>2353754.0008800002</v>
      </c>
      <c r="I1469">
        <f t="shared" si="89"/>
        <v>47006</v>
      </c>
      <c r="J1469">
        <f t="shared" si="90"/>
        <v>801687.33</v>
      </c>
      <c r="K1469">
        <f t="shared" si="91"/>
        <v>0</v>
      </c>
    </row>
    <row r="1470" spans="1:11" s="11" customFormat="1">
      <c r="A1470">
        <v>2025</v>
      </c>
      <c r="B1470">
        <v>6257</v>
      </c>
      <c r="C1470" t="s">
        <v>331</v>
      </c>
      <c r="D1470" t="s">
        <v>322</v>
      </c>
      <c r="E1470">
        <v>32254</v>
      </c>
      <c r="F1470">
        <v>17.602</v>
      </c>
      <c r="G1470">
        <v>308</v>
      </c>
      <c r="H1470">
        <f t="shared" si="88"/>
        <v>1748623.51664</v>
      </c>
      <c r="I1470">
        <f t="shared" si="89"/>
        <v>32254</v>
      </c>
      <c r="J1470">
        <f t="shared" si="90"/>
        <v>567734.90800000005</v>
      </c>
      <c r="K1470">
        <f t="shared" si="91"/>
        <v>0</v>
      </c>
    </row>
    <row r="1471" spans="1:11" s="11" customFormat="1">
      <c r="A1471">
        <v>2025</v>
      </c>
      <c r="B1471">
        <v>6257</v>
      </c>
      <c r="C1471" t="s">
        <v>331</v>
      </c>
      <c r="D1471" t="s">
        <v>322</v>
      </c>
      <c r="E1471">
        <v>32085</v>
      </c>
      <c r="F1471">
        <v>17.722000000000001</v>
      </c>
      <c r="G1471">
        <v>317.7</v>
      </c>
      <c r="H1471">
        <f t="shared" si="88"/>
        <v>1806475.1454900003</v>
      </c>
      <c r="I1471">
        <f t="shared" si="89"/>
        <v>32085</v>
      </c>
      <c r="J1471">
        <f t="shared" si="90"/>
        <v>568610.37</v>
      </c>
      <c r="K1471">
        <f t="shared" si="91"/>
        <v>0</v>
      </c>
    </row>
    <row r="1472" spans="1:11" s="11" customFormat="1">
      <c r="A1472">
        <v>2025</v>
      </c>
      <c r="B1472">
        <v>6257</v>
      </c>
      <c r="C1472" t="s">
        <v>331</v>
      </c>
      <c r="D1472" t="s">
        <v>322</v>
      </c>
      <c r="E1472">
        <v>32058</v>
      </c>
      <c r="F1472">
        <v>17.001999999999999</v>
      </c>
      <c r="G1472">
        <v>295.5</v>
      </c>
      <c r="H1472">
        <f t="shared" si="88"/>
        <v>1610623.0927800001</v>
      </c>
      <c r="I1472">
        <f t="shared" si="89"/>
        <v>32058</v>
      </c>
      <c r="J1472">
        <f t="shared" si="90"/>
        <v>545050.11599999992</v>
      </c>
      <c r="K1472">
        <f t="shared" si="91"/>
        <v>0</v>
      </c>
    </row>
    <row r="1473" spans="1:11" s="11" customFormat="1">
      <c r="A1473">
        <v>2025</v>
      </c>
      <c r="B1473">
        <v>6257</v>
      </c>
      <c r="C1473" t="s">
        <v>331</v>
      </c>
      <c r="D1473" t="s">
        <v>322</v>
      </c>
      <c r="E1473">
        <v>31876</v>
      </c>
      <c r="F1473">
        <v>16.812999999999999</v>
      </c>
      <c r="G1473">
        <v>312.89999999999998</v>
      </c>
      <c r="H1473">
        <f t="shared" si="88"/>
        <v>1676928.6872519995</v>
      </c>
      <c r="I1473">
        <f t="shared" si="89"/>
        <v>31876</v>
      </c>
      <c r="J1473">
        <f t="shared" si="90"/>
        <v>535931.18799999997</v>
      </c>
      <c r="K1473">
        <f t="shared" si="91"/>
        <v>0</v>
      </c>
    </row>
    <row r="1474" spans="1:11" s="11" customFormat="1">
      <c r="A1474">
        <v>2025</v>
      </c>
      <c r="B1474">
        <v>6257</v>
      </c>
      <c r="C1474" t="s">
        <v>331</v>
      </c>
      <c r="D1474" t="s">
        <v>322</v>
      </c>
      <c r="E1474">
        <v>15886</v>
      </c>
      <c r="F1474">
        <v>16.774000000000001</v>
      </c>
      <c r="G1474">
        <v>294</v>
      </c>
      <c r="H1474">
        <f t="shared" si="88"/>
        <v>783426.98616000009</v>
      </c>
      <c r="I1474">
        <f t="shared" si="89"/>
        <v>15886</v>
      </c>
      <c r="J1474">
        <f t="shared" si="90"/>
        <v>266471.76400000002</v>
      </c>
      <c r="K1474">
        <f t="shared" si="91"/>
        <v>0</v>
      </c>
    </row>
    <row r="1475" spans="1:11" s="11" customFormat="1">
      <c r="A1475">
        <v>2025</v>
      </c>
      <c r="B1475">
        <v>6264</v>
      </c>
      <c r="C1475" t="s">
        <v>321</v>
      </c>
      <c r="D1475" t="s">
        <v>322</v>
      </c>
      <c r="E1475">
        <v>15118</v>
      </c>
      <c r="F1475">
        <v>25.27</v>
      </c>
      <c r="G1475">
        <v>283.39999999999998</v>
      </c>
      <c r="H1475">
        <f t="shared" si="88"/>
        <v>1082678.2912399999</v>
      </c>
      <c r="I1475">
        <f t="shared" si="89"/>
        <v>15118</v>
      </c>
      <c r="J1475">
        <f t="shared" si="90"/>
        <v>382031.86</v>
      </c>
      <c r="K1475">
        <f t="shared" si="91"/>
        <v>0</v>
      </c>
    </row>
    <row r="1476" spans="1:11" s="11" customFormat="1">
      <c r="A1476">
        <v>2025</v>
      </c>
      <c r="B1476">
        <v>6264</v>
      </c>
      <c r="C1476" t="s">
        <v>321</v>
      </c>
      <c r="D1476" t="s">
        <v>322</v>
      </c>
      <c r="E1476">
        <v>15118</v>
      </c>
      <c r="F1476">
        <v>25.27</v>
      </c>
      <c r="G1476">
        <v>283.39999999999998</v>
      </c>
      <c r="H1476">
        <f t="shared" si="88"/>
        <v>1082678.2912399999</v>
      </c>
      <c r="I1476">
        <f t="shared" si="89"/>
        <v>15118</v>
      </c>
      <c r="J1476">
        <f t="shared" si="90"/>
        <v>382031.86</v>
      </c>
      <c r="K1476">
        <f t="shared" si="91"/>
        <v>0</v>
      </c>
    </row>
    <row r="1477" spans="1:11" s="11" customFormat="1">
      <c r="A1477">
        <v>2025</v>
      </c>
      <c r="B1477">
        <v>6264</v>
      </c>
      <c r="C1477" t="s">
        <v>321</v>
      </c>
      <c r="D1477" t="s">
        <v>322</v>
      </c>
      <c r="E1477">
        <v>12955</v>
      </c>
      <c r="F1477">
        <v>25.17</v>
      </c>
      <c r="G1477">
        <v>297.10000000000002</v>
      </c>
      <c r="H1477">
        <f t="shared" ref="H1477:H1540" si="92">IF(I1477="","",G1477/100*F1477*E1477)</f>
        <v>968775.80685000017</v>
      </c>
      <c r="I1477">
        <f t="shared" ref="I1477:I1540" si="93">IF(OR(G1477=".",F1477=".",E1477="."),"",E1477)</f>
        <v>12955</v>
      </c>
      <c r="J1477">
        <f t="shared" ref="J1477:J1540" si="94">IF(I1477="","",F1477*I1477)</f>
        <v>326077.35000000003</v>
      </c>
      <c r="K1477">
        <f t="shared" ref="K1477:K1540" si="95">IF(C1477="LIG",1,0)</f>
        <v>0</v>
      </c>
    </row>
    <row r="1478" spans="1:11" s="11" customFormat="1">
      <c r="A1478">
        <v>2025</v>
      </c>
      <c r="B1478">
        <v>6264</v>
      </c>
      <c r="C1478" t="s">
        <v>321</v>
      </c>
      <c r="D1478" t="s">
        <v>322</v>
      </c>
      <c r="E1478">
        <v>12955</v>
      </c>
      <c r="F1478">
        <v>25.17</v>
      </c>
      <c r="G1478">
        <v>297.10000000000002</v>
      </c>
      <c r="H1478">
        <f t="shared" si="92"/>
        <v>968775.80685000017</v>
      </c>
      <c r="I1478">
        <f t="shared" si="93"/>
        <v>12955</v>
      </c>
      <c r="J1478">
        <f t="shared" si="94"/>
        <v>326077.35000000003</v>
      </c>
      <c r="K1478">
        <f t="shared" si="95"/>
        <v>0</v>
      </c>
    </row>
    <row r="1479" spans="1:11" s="11" customFormat="1">
      <c r="A1479">
        <v>2025</v>
      </c>
      <c r="B1479">
        <v>6264</v>
      </c>
      <c r="C1479" t="s">
        <v>321</v>
      </c>
      <c r="D1479" t="s">
        <v>322</v>
      </c>
      <c r="E1479">
        <v>51919</v>
      </c>
      <c r="F1479">
        <v>25.5</v>
      </c>
      <c r="G1479">
        <v>187.6</v>
      </c>
      <c r="H1479">
        <f t="shared" si="92"/>
        <v>2483701.1219999995</v>
      </c>
      <c r="I1479">
        <f t="shared" si="93"/>
        <v>51919</v>
      </c>
      <c r="J1479">
        <f t="shared" si="94"/>
        <v>1323934.5</v>
      </c>
      <c r="K1479">
        <f t="shared" si="95"/>
        <v>0</v>
      </c>
    </row>
    <row r="1480" spans="1:11" s="11" customFormat="1">
      <c r="A1480">
        <v>2025</v>
      </c>
      <c r="B1480">
        <v>6288</v>
      </c>
      <c r="C1480" t="s">
        <v>330</v>
      </c>
      <c r="D1480" t="s">
        <v>322</v>
      </c>
      <c r="E1480">
        <v>29043</v>
      </c>
      <c r="F1480">
        <v>14.5</v>
      </c>
      <c r="G1480">
        <v>427</v>
      </c>
      <c r="H1480">
        <f t="shared" si="92"/>
        <v>1798197.3449999997</v>
      </c>
      <c r="I1480">
        <f t="shared" si="93"/>
        <v>29043</v>
      </c>
      <c r="J1480">
        <f t="shared" si="94"/>
        <v>421123.5</v>
      </c>
      <c r="K1480">
        <f t="shared" si="95"/>
        <v>1</v>
      </c>
    </row>
    <row r="1481" spans="1:11" s="11" customFormat="1">
      <c r="A1481">
        <v>2025</v>
      </c>
      <c r="B1481">
        <v>6469</v>
      </c>
      <c r="C1481" t="s">
        <v>330</v>
      </c>
      <c r="D1481" t="s">
        <v>322</v>
      </c>
      <c r="E1481">
        <v>418903</v>
      </c>
      <c r="F1481">
        <v>13.676</v>
      </c>
      <c r="G1481">
        <v>157.1</v>
      </c>
      <c r="H1481">
        <f t="shared" si="92"/>
        <v>9000129.2793879993</v>
      </c>
      <c r="I1481">
        <f t="shared" si="93"/>
        <v>418903</v>
      </c>
      <c r="J1481">
        <f t="shared" si="94"/>
        <v>5728917.4280000003</v>
      </c>
      <c r="K1481">
        <f t="shared" si="95"/>
        <v>1</v>
      </c>
    </row>
    <row r="1482" spans="1:11" s="11" customFormat="1">
      <c r="A1482">
        <v>2025</v>
      </c>
      <c r="B1482">
        <v>6481</v>
      </c>
      <c r="C1482" t="s">
        <v>321</v>
      </c>
      <c r="D1482" t="s">
        <v>322</v>
      </c>
      <c r="E1482">
        <v>114051</v>
      </c>
      <c r="F1482">
        <v>23.065000000000001</v>
      </c>
      <c r="G1482">
        <v>369.4</v>
      </c>
      <c r="H1482">
        <f t="shared" si="92"/>
        <v>9717385.8476100005</v>
      </c>
      <c r="I1482">
        <f t="shared" si="93"/>
        <v>114051</v>
      </c>
      <c r="J1482">
        <f t="shared" si="94"/>
        <v>2630586.3149999999</v>
      </c>
      <c r="K1482">
        <f t="shared" si="95"/>
        <v>0</v>
      </c>
    </row>
    <row r="1483" spans="1:11" s="11" customFormat="1">
      <c r="A1483">
        <v>2025</v>
      </c>
      <c r="B1483">
        <v>6481</v>
      </c>
      <c r="C1483" t="s">
        <v>321</v>
      </c>
      <c r="D1483" t="s">
        <v>322</v>
      </c>
      <c r="E1483">
        <v>22166</v>
      </c>
      <c r="F1483">
        <v>23.966000000000001</v>
      </c>
      <c r="G1483">
        <v>369.4</v>
      </c>
      <c r="H1483">
        <f t="shared" si="92"/>
        <v>1962364.9350640001</v>
      </c>
      <c r="I1483">
        <f t="shared" si="93"/>
        <v>22166</v>
      </c>
      <c r="J1483">
        <f t="shared" si="94"/>
        <v>531230.35600000003</v>
      </c>
      <c r="K1483">
        <f t="shared" si="95"/>
        <v>0</v>
      </c>
    </row>
    <row r="1484" spans="1:11" s="11" customFormat="1">
      <c r="A1484">
        <v>2025</v>
      </c>
      <c r="B1484">
        <v>6481</v>
      </c>
      <c r="C1484" t="s">
        <v>321</v>
      </c>
      <c r="D1484" t="s">
        <v>322</v>
      </c>
      <c r="E1484">
        <v>10982</v>
      </c>
      <c r="F1484">
        <v>22.797999999999998</v>
      </c>
      <c r="G1484">
        <v>369.4</v>
      </c>
      <c r="H1484">
        <f t="shared" si="92"/>
        <v>924858.0473839998</v>
      </c>
      <c r="I1484">
        <f t="shared" si="93"/>
        <v>10982</v>
      </c>
      <c r="J1484">
        <f t="shared" si="94"/>
        <v>250367.63599999997</v>
      </c>
      <c r="K1484">
        <f t="shared" si="95"/>
        <v>0</v>
      </c>
    </row>
    <row r="1485" spans="1:11" s="11" customFormat="1">
      <c r="A1485">
        <v>2025</v>
      </c>
      <c r="B1485">
        <v>6481</v>
      </c>
      <c r="C1485" t="s">
        <v>331</v>
      </c>
      <c r="D1485" t="s">
        <v>322</v>
      </c>
      <c r="E1485">
        <v>48955</v>
      </c>
      <c r="F1485">
        <v>17.963000000000001</v>
      </c>
      <c r="G1485">
        <v>369.4</v>
      </c>
      <c r="H1485">
        <f t="shared" si="92"/>
        <v>3248424.7885099999</v>
      </c>
      <c r="I1485">
        <f t="shared" si="93"/>
        <v>48955</v>
      </c>
      <c r="J1485">
        <f t="shared" si="94"/>
        <v>879378.66500000004</v>
      </c>
      <c r="K1485">
        <f t="shared" si="95"/>
        <v>0</v>
      </c>
    </row>
    <row r="1486" spans="1:11" s="11" customFormat="1">
      <c r="A1486">
        <v>2025</v>
      </c>
      <c r="B1486">
        <v>6641</v>
      </c>
      <c r="C1486" t="s">
        <v>331</v>
      </c>
      <c r="D1486" t="s">
        <v>322</v>
      </c>
      <c r="E1486">
        <v>49301</v>
      </c>
      <c r="F1486">
        <v>17.96</v>
      </c>
      <c r="G1486">
        <v>239.8</v>
      </c>
      <c r="H1486">
        <f t="shared" si="92"/>
        <v>2123299.4120800002</v>
      </c>
      <c r="I1486">
        <f t="shared" si="93"/>
        <v>49301</v>
      </c>
      <c r="J1486">
        <f t="shared" si="94"/>
        <v>885445.96000000008</v>
      </c>
      <c r="K1486">
        <f t="shared" si="95"/>
        <v>0</v>
      </c>
    </row>
    <row r="1487" spans="1:11" s="11" customFormat="1">
      <c r="A1487">
        <v>2025</v>
      </c>
      <c r="B1487">
        <v>6641</v>
      </c>
      <c r="C1487" t="s">
        <v>331</v>
      </c>
      <c r="D1487" t="s">
        <v>322</v>
      </c>
      <c r="E1487">
        <v>96909</v>
      </c>
      <c r="F1487">
        <v>17.98</v>
      </c>
      <c r="G1487">
        <v>245.1</v>
      </c>
      <c r="H1487">
        <f t="shared" si="92"/>
        <v>4270680.7828200003</v>
      </c>
      <c r="I1487">
        <f t="shared" si="93"/>
        <v>96909</v>
      </c>
      <c r="J1487">
        <f t="shared" si="94"/>
        <v>1742423.82</v>
      </c>
      <c r="K1487">
        <f t="shared" si="95"/>
        <v>0</v>
      </c>
    </row>
    <row r="1488" spans="1:11" s="11" customFormat="1">
      <c r="A1488">
        <v>2025</v>
      </c>
      <c r="B1488">
        <v>6641</v>
      </c>
      <c r="C1488" t="s">
        <v>331</v>
      </c>
      <c r="D1488" t="s">
        <v>322</v>
      </c>
      <c r="E1488">
        <v>32286</v>
      </c>
      <c r="F1488">
        <v>17.98</v>
      </c>
      <c r="G1488">
        <v>243.8</v>
      </c>
      <c r="H1488">
        <f t="shared" si="92"/>
        <v>1415264.5586400002</v>
      </c>
      <c r="I1488">
        <f t="shared" si="93"/>
        <v>32286</v>
      </c>
      <c r="J1488">
        <f t="shared" si="94"/>
        <v>580502.28</v>
      </c>
      <c r="K1488">
        <f t="shared" si="95"/>
        <v>0</v>
      </c>
    </row>
    <row r="1489" spans="1:11" s="11" customFormat="1">
      <c r="A1489">
        <v>2025</v>
      </c>
      <c r="B1489">
        <v>6641</v>
      </c>
      <c r="C1489" t="s">
        <v>331</v>
      </c>
      <c r="D1489" t="s">
        <v>322</v>
      </c>
      <c r="E1489">
        <v>77955</v>
      </c>
      <c r="F1489">
        <v>18.100000000000001</v>
      </c>
      <c r="G1489">
        <v>240.6</v>
      </c>
      <c r="H1489">
        <f t="shared" si="92"/>
        <v>3394831.1130000004</v>
      </c>
      <c r="I1489">
        <f t="shared" si="93"/>
        <v>77955</v>
      </c>
      <c r="J1489">
        <f t="shared" si="94"/>
        <v>1410985.5</v>
      </c>
      <c r="K1489">
        <f t="shared" si="95"/>
        <v>0</v>
      </c>
    </row>
    <row r="1490" spans="1:11" s="11" customFormat="1">
      <c r="A1490">
        <v>2025</v>
      </c>
      <c r="B1490">
        <v>6641</v>
      </c>
      <c r="C1490" t="s">
        <v>331</v>
      </c>
      <c r="D1490" t="s">
        <v>322</v>
      </c>
      <c r="E1490">
        <v>97453</v>
      </c>
      <c r="F1490">
        <v>17.68</v>
      </c>
      <c r="G1490">
        <v>234.8</v>
      </c>
      <c r="H1490">
        <f t="shared" si="92"/>
        <v>4045531.3059200007</v>
      </c>
      <c r="I1490">
        <f t="shared" si="93"/>
        <v>97453</v>
      </c>
      <c r="J1490">
        <f t="shared" si="94"/>
        <v>1722969.04</v>
      </c>
      <c r="K1490">
        <f t="shared" si="95"/>
        <v>0</v>
      </c>
    </row>
    <row r="1491" spans="1:11" s="11" customFormat="1">
      <c r="A1491">
        <v>2025</v>
      </c>
      <c r="B1491">
        <v>6641</v>
      </c>
      <c r="C1491" t="s">
        <v>331</v>
      </c>
      <c r="D1491" t="s">
        <v>322</v>
      </c>
      <c r="E1491">
        <v>46492</v>
      </c>
      <c r="F1491">
        <v>18.03</v>
      </c>
      <c r="G1491">
        <v>238.8</v>
      </c>
      <c r="H1491">
        <f t="shared" si="92"/>
        <v>2001742.8148800002</v>
      </c>
      <c r="I1491">
        <f t="shared" si="93"/>
        <v>46492</v>
      </c>
      <c r="J1491">
        <f t="shared" si="94"/>
        <v>838250.76</v>
      </c>
      <c r="K1491">
        <f t="shared" si="95"/>
        <v>0</v>
      </c>
    </row>
    <row r="1492" spans="1:11" s="11" customFormat="1">
      <c r="A1492">
        <v>2025</v>
      </c>
      <c r="B1492">
        <v>6664</v>
      </c>
      <c r="C1492" t="s">
        <v>331</v>
      </c>
      <c r="D1492" t="s">
        <v>322</v>
      </c>
      <c r="E1492">
        <v>32935</v>
      </c>
      <c r="F1492">
        <v>18.347000000000001</v>
      </c>
      <c r="G1492">
        <v>204.1</v>
      </c>
      <c r="H1492">
        <f t="shared" si="92"/>
        <v>1233291.486245</v>
      </c>
      <c r="I1492">
        <f t="shared" si="93"/>
        <v>32935</v>
      </c>
      <c r="J1492">
        <f t="shared" si="94"/>
        <v>604258.44500000007</v>
      </c>
      <c r="K1492">
        <f t="shared" si="95"/>
        <v>0</v>
      </c>
    </row>
    <row r="1493" spans="1:11" s="11" customFormat="1">
      <c r="A1493">
        <v>2025</v>
      </c>
      <c r="B1493">
        <v>6664</v>
      </c>
      <c r="C1493" t="s">
        <v>331</v>
      </c>
      <c r="D1493" t="s">
        <v>322</v>
      </c>
      <c r="E1493">
        <v>32798</v>
      </c>
      <c r="F1493">
        <v>17.152000000000001</v>
      </c>
      <c r="G1493">
        <v>193.4</v>
      </c>
      <c r="H1493">
        <f t="shared" si="92"/>
        <v>1087974.2064640003</v>
      </c>
      <c r="I1493">
        <f t="shared" si="93"/>
        <v>32798</v>
      </c>
      <c r="J1493">
        <f t="shared" si="94"/>
        <v>562551.29600000009</v>
      </c>
      <c r="K1493">
        <f t="shared" si="95"/>
        <v>0</v>
      </c>
    </row>
    <row r="1494" spans="1:11" s="11" customFormat="1">
      <c r="A1494">
        <v>2025</v>
      </c>
      <c r="B1494">
        <v>6664</v>
      </c>
      <c r="C1494" t="s">
        <v>331</v>
      </c>
      <c r="D1494" t="s">
        <v>322</v>
      </c>
      <c r="E1494">
        <v>16384</v>
      </c>
      <c r="F1494">
        <v>17.32</v>
      </c>
      <c r="G1494">
        <v>173.4</v>
      </c>
      <c r="H1494">
        <f t="shared" si="92"/>
        <v>492058.70591999998</v>
      </c>
      <c r="I1494">
        <f t="shared" si="93"/>
        <v>16384</v>
      </c>
      <c r="J1494">
        <f t="shared" si="94"/>
        <v>283770.88</v>
      </c>
      <c r="K1494">
        <f t="shared" si="95"/>
        <v>0</v>
      </c>
    </row>
    <row r="1495" spans="1:11" s="11" customFormat="1">
      <c r="A1495">
        <v>2025</v>
      </c>
      <c r="B1495">
        <v>6705</v>
      </c>
      <c r="C1495" t="s">
        <v>321</v>
      </c>
      <c r="D1495" t="s">
        <v>322</v>
      </c>
      <c r="E1495">
        <v>29674</v>
      </c>
      <c r="F1495">
        <v>22.26</v>
      </c>
      <c r="G1495" t="s">
        <v>332</v>
      </c>
      <c r="H1495" t="str">
        <f t="shared" si="92"/>
        <v/>
      </c>
      <c r="I1495" t="str">
        <f t="shared" si="93"/>
        <v/>
      </c>
      <c r="J1495" t="str">
        <f t="shared" si="94"/>
        <v/>
      </c>
      <c r="K1495">
        <f t="shared" si="95"/>
        <v>0</v>
      </c>
    </row>
    <row r="1496" spans="1:11" s="11" customFormat="1">
      <c r="A1496">
        <v>2025</v>
      </c>
      <c r="B1496">
        <v>6705</v>
      </c>
      <c r="C1496" t="s">
        <v>321</v>
      </c>
      <c r="D1496" t="s">
        <v>322</v>
      </c>
      <c r="E1496">
        <v>103840</v>
      </c>
      <c r="F1496">
        <v>22.66</v>
      </c>
      <c r="G1496" t="s">
        <v>332</v>
      </c>
      <c r="H1496" t="str">
        <f t="shared" si="92"/>
        <v/>
      </c>
      <c r="I1496" t="str">
        <f t="shared" si="93"/>
        <v/>
      </c>
      <c r="J1496" t="str">
        <f t="shared" si="94"/>
        <v/>
      </c>
      <c r="K1496">
        <f t="shared" si="95"/>
        <v>0</v>
      </c>
    </row>
    <row r="1497" spans="1:11" s="11" customFormat="1">
      <c r="A1497">
        <v>2025</v>
      </c>
      <c r="B1497">
        <v>6761</v>
      </c>
      <c r="C1497" t="s">
        <v>331</v>
      </c>
      <c r="D1497" t="s">
        <v>322</v>
      </c>
      <c r="E1497">
        <v>54682</v>
      </c>
      <c r="F1497">
        <v>18.013999999999999</v>
      </c>
      <c r="G1497">
        <v>165.9</v>
      </c>
      <c r="H1497">
        <f t="shared" si="92"/>
        <v>1634183.9281319999</v>
      </c>
      <c r="I1497">
        <f t="shared" si="93"/>
        <v>54682</v>
      </c>
      <c r="J1497">
        <f t="shared" si="94"/>
        <v>985041.54799999995</v>
      </c>
      <c r="K1497">
        <f t="shared" si="95"/>
        <v>0</v>
      </c>
    </row>
    <row r="1498" spans="1:11" s="11" customFormat="1">
      <c r="A1498">
        <v>2025</v>
      </c>
      <c r="B1498">
        <v>6768</v>
      </c>
      <c r="C1498" t="s">
        <v>331</v>
      </c>
      <c r="D1498" t="s">
        <v>322</v>
      </c>
      <c r="E1498">
        <v>101116</v>
      </c>
      <c r="F1498">
        <v>17.91</v>
      </c>
      <c r="G1498">
        <v>228.6</v>
      </c>
      <c r="H1498">
        <f t="shared" si="92"/>
        <v>4139917.5621599997</v>
      </c>
      <c r="I1498">
        <f t="shared" si="93"/>
        <v>101116</v>
      </c>
      <c r="J1498">
        <f t="shared" si="94"/>
        <v>1810987.56</v>
      </c>
      <c r="K1498">
        <f t="shared" si="95"/>
        <v>0</v>
      </c>
    </row>
    <row r="1499" spans="1:11" s="11" customFormat="1">
      <c r="A1499">
        <v>2025</v>
      </c>
      <c r="B1499">
        <v>6772</v>
      </c>
      <c r="C1499" t="s">
        <v>331</v>
      </c>
      <c r="D1499" t="s">
        <v>322</v>
      </c>
      <c r="E1499">
        <v>16485</v>
      </c>
      <c r="F1499">
        <v>16.998000000000001</v>
      </c>
      <c r="G1499">
        <v>177.3</v>
      </c>
      <c r="H1499">
        <f t="shared" si="92"/>
        <v>496815.92919000011</v>
      </c>
      <c r="I1499">
        <f t="shared" si="93"/>
        <v>16485</v>
      </c>
      <c r="J1499">
        <f t="shared" si="94"/>
        <v>280212.03000000003</v>
      </c>
      <c r="K1499">
        <f t="shared" si="95"/>
        <v>0</v>
      </c>
    </row>
    <row r="1500" spans="1:11" s="11" customFormat="1">
      <c r="A1500">
        <v>2025</v>
      </c>
      <c r="B1500">
        <v>6772</v>
      </c>
      <c r="C1500" t="s">
        <v>331</v>
      </c>
      <c r="D1500" t="s">
        <v>322</v>
      </c>
      <c r="E1500">
        <v>49261</v>
      </c>
      <c r="F1500">
        <v>17.984000000000002</v>
      </c>
      <c r="G1500">
        <v>188.8</v>
      </c>
      <c r="H1500">
        <f t="shared" si="92"/>
        <v>1672597.7477120003</v>
      </c>
      <c r="I1500">
        <f t="shared" si="93"/>
        <v>49261</v>
      </c>
      <c r="J1500">
        <f t="shared" si="94"/>
        <v>885909.82400000014</v>
      </c>
      <c r="K1500">
        <f t="shared" si="95"/>
        <v>0</v>
      </c>
    </row>
    <row r="1501" spans="1:11" s="11" customFormat="1">
      <c r="A1501">
        <v>2025</v>
      </c>
      <c r="B1501">
        <v>6823</v>
      </c>
      <c r="C1501" t="s">
        <v>321</v>
      </c>
      <c r="D1501" t="s">
        <v>322</v>
      </c>
      <c r="E1501">
        <v>87323</v>
      </c>
      <c r="F1501">
        <v>22.79</v>
      </c>
      <c r="G1501">
        <v>235.8</v>
      </c>
      <c r="H1501">
        <f t="shared" si="92"/>
        <v>4692634.9788600001</v>
      </c>
      <c r="I1501">
        <f t="shared" si="93"/>
        <v>87323</v>
      </c>
      <c r="J1501">
        <f t="shared" si="94"/>
        <v>1990091.17</v>
      </c>
      <c r="K1501">
        <f t="shared" si="95"/>
        <v>0</v>
      </c>
    </row>
    <row r="1502" spans="1:11" s="11" customFormat="1">
      <c r="A1502">
        <v>2025</v>
      </c>
      <c r="B1502">
        <v>6823</v>
      </c>
      <c r="C1502" t="s">
        <v>321</v>
      </c>
      <c r="D1502" t="s">
        <v>322</v>
      </c>
      <c r="E1502">
        <v>21769</v>
      </c>
      <c r="F1502">
        <v>22.25</v>
      </c>
      <c r="G1502">
        <v>208.8</v>
      </c>
      <c r="H1502">
        <f t="shared" si="92"/>
        <v>1011344.2019999999</v>
      </c>
      <c r="I1502">
        <f t="shared" si="93"/>
        <v>21769</v>
      </c>
      <c r="J1502">
        <f t="shared" si="94"/>
        <v>484360.25</v>
      </c>
      <c r="K1502">
        <f t="shared" si="95"/>
        <v>0</v>
      </c>
    </row>
    <row r="1503" spans="1:11" s="11" customFormat="1">
      <c r="A1503">
        <v>2025</v>
      </c>
      <c r="B1503">
        <v>7030</v>
      </c>
      <c r="C1503" t="s">
        <v>330</v>
      </c>
      <c r="D1503" t="s">
        <v>322</v>
      </c>
      <c r="E1503">
        <v>141761</v>
      </c>
      <c r="F1503">
        <v>13.603999999999999</v>
      </c>
      <c r="G1503" t="s">
        <v>332</v>
      </c>
      <c r="H1503" t="str">
        <f t="shared" si="92"/>
        <v/>
      </c>
      <c r="I1503" t="str">
        <f t="shared" si="93"/>
        <v/>
      </c>
      <c r="J1503" t="str">
        <f t="shared" si="94"/>
        <v/>
      </c>
      <c r="K1503">
        <f t="shared" si="95"/>
        <v>1</v>
      </c>
    </row>
    <row r="1504" spans="1:11" s="11" customFormat="1">
      <c r="A1504">
        <v>2025</v>
      </c>
      <c r="B1504">
        <v>7097</v>
      </c>
      <c r="C1504" t="s">
        <v>331</v>
      </c>
      <c r="D1504" t="s">
        <v>322</v>
      </c>
      <c r="E1504">
        <v>255354</v>
      </c>
      <c r="F1504">
        <v>17.084</v>
      </c>
      <c r="G1504">
        <v>173.7</v>
      </c>
      <c r="H1504">
        <f t="shared" si="92"/>
        <v>7577606.457432</v>
      </c>
      <c r="I1504">
        <f t="shared" si="93"/>
        <v>255354</v>
      </c>
      <c r="J1504">
        <f t="shared" si="94"/>
        <v>4362467.7359999996</v>
      </c>
      <c r="K1504">
        <f t="shared" si="95"/>
        <v>0</v>
      </c>
    </row>
    <row r="1505" spans="1:11" s="11" customFormat="1">
      <c r="A1505">
        <v>2025</v>
      </c>
      <c r="B1505">
        <v>7210</v>
      </c>
      <c r="C1505" t="s">
        <v>321</v>
      </c>
      <c r="D1505" t="s">
        <v>322</v>
      </c>
      <c r="E1505">
        <v>12556</v>
      </c>
      <c r="F1505">
        <v>24.82</v>
      </c>
      <c r="G1505">
        <v>444.4</v>
      </c>
      <c r="H1505">
        <f t="shared" si="92"/>
        <v>1384927.8044799999</v>
      </c>
      <c r="I1505">
        <f t="shared" si="93"/>
        <v>12556</v>
      </c>
      <c r="J1505">
        <f t="shared" si="94"/>
        <v>311639.92</v>
      </c>
      <c r="K1505">
        <f t="shared" si="95"/>
        <v>0</v>
      </c>
    </row>
    <row r="1506" spans="1:11" s="11" customFormat="1">
      <c r="A1506">
        <v>2025</v>
      </c>
      <c r="B1506">
        <v>7210</v>
      </c>
      <c r="C1506" t="s">
        <v>321</v>
      </c>
      <c r="D1506" t="s">
        <v>322</v>
      </c>
      <c r="E1506">
        <v>12673</v>
      </c>
      <c r="F1506">
        <v>24.27</v>
      </c>
      <c r="G1506">
        <v>533.70000000000005</v>
      </c>
      <c r="H1506">
        <f t="shared" si="92"/>
        <v>1641520.8902700003</v>
      </c>
      <c r="I1506">
        <f t="shared" si="93"/>
        <v>12673</v>
      </c>
      <c r="J1506">
        <f t="shared" si="94"/>
        <v>307573.71000000002</v>
      </c>
      <c r="K1506">
        <f t="shared" si="95"/>
        <v>0</v>
      </c>
    </row>
    <row r="1507" spans="1:11" s="11" customFormat="1">
      <c r="A1507">
        <v>2025</v>
      </c>
      <c r="B1507">
        <v>7210</v>
      </c>
      <c r="C1507" t="s">
        <v>321</v>
      </c>
      <c r="D1507" t="s">
        <v>322</v>
      </c>
      <c r="E1507">
        <v>12538</v>
      </c>
      <c r="F1507">
        <v>26.03</v>
      </c>
      <c r="G1507">
        <v>436.2</v>
      </c>
      <c r="H1507">
        <f t="shared" si="92"/>
        <v>1423600.3786800001</v>
      </c>
      <c r="I1507">
        <f t="shared" si="93"/>
        <v>12538</v>
      </c>
      <c r="J1507">
        <f t="shared" si="94"/>
        <v>326364.14</v>
      </c>
      <c r="K1507">
        <f t="shared" si="95"/>
        <v>0</v>
      </c>
    </row>
    <row r="1508" spans="1:11" s="11" customFormat="1">
      <c r="A1508">
        <v>2025</v>
      </c>
      <c r="B1508">
        <v>7213</v>
      </c>
      <c r="C1508" t="s">
        <v>321</v>
      </c>
      <c r="D1508" t="s">
        <v>322</v>
      </c>
      <c r="E1508">
        <v>23803</v>
      </c>
      <c r="F1508">
        <v>24.597000000000001</v>
      </c>
      <c r="G1508">
        <v>618.1</v>
      </c>
      <c r="H1508">
        <f t="shared" si="92"/>
        <v>3618866.6587710003</v>
      </c>
      <c r="I1508">
        <f t="shared" si="93"/>
        <v>23803</v>
      </c>
      <c r="J1508">
        <f t="shared" si="94"/>
        <v>585482.39100000006</v>
      </c>
      <c r="K1508">
        <f t="shared" si="95"/>
        <v>0</v>
      </c>
    </row>
    <row r="1509" spans="1:11" s="11" customFormat="1">
      <c r="A1509">
        <v>2025</v>
      </c>
      <c r="B1509">
        <v>7504</v>
      </c>
      <c r="C1509" t="s">
        <v>331</v>
      </c>
      <c r="D1509" t="s">
        <v>322</v>
      </c>
      <c r="E1509">
        <v>40683</v>
      </c>
      <c r="F1509">
        <v>16.100000000000001</v>
      </c>
      <c r="G1509">
        <v>109.7</v>
      </c>
      <c r="H1509">
        <f t="shared" si="92"/>
        <v>718530.94109999994</v>
      </c>
      <c r="I1509">
        <f t="shared" si="93"/>
        <v>40683</v>
      </c>
      <c r="J1509">
        <f t="shared" si="94"/>
        <v>654996.30000000005</v>
      </c>
      <c r="K1509">
        <f t="shared" si="95"/>
        <v>0</v>
      </c>
    </row>
    <row r="1510" spans="1:11" s="11" customFormat="1">
      <c r="A1510">
        <v>2025</v>
      </c>
      <c r="B1510">
        <v>7790</v>
      </c>
      <c r="C1510" t="s">
        <v>321</v>
      </c>
      <c r="D1510" t="s">
        <v>322</v>
      </c>
      <c r="E1510">
        <v>99865</v>
      </c>
      <c r="F1510">
        <v>19</v>
      </c>
      <c r="G1510">
        <v>340</v>
      </c>
      <c r="H1510">
        <f t="shared" si="92"/>
        <v>6451278.9999999991</v>
      </c>
      <c r="I1510">
        <f t="shared" si="93"/>
        <v>99865</v>
      </c>
      <c r="J1510">
        <f t="shared" si="94"/>
        <v>1897435</v>
      </c>
      <c r="K1510">
        <f t="shared" si="95"/>
        <v>0</v>
      </c>
    </row>
    <row r="1511" spans="1:11" s="11" customFormat="1">
      <c r="A1511">
        <v>2025</v>
      </c>
      <c r="B1511">
        <v>8023</v>
      </c>
      <c r="C1511" t="s">
        <v>331</v>
      </c>
      <c r="D1511" t="s">
        <v>322</v>
      </c>
      <c r="E1511">
        <v>54665</v>
      </c>
      <c r="F1511">
        <v>17.821999999999999</v>
      </c>
      <c r="G1511">
        <v>246.4</v>
      </c>
      <c r="H1511">
        <f t="shared" si="92"/>
        <v>2400526.44832</v>
      </c>
      <c r="I1511">
        <f t="shared" si="93"/>
        <v>54665</v>
      </c>
      <c r="J1511">
        <f t="shared" si="94"/>
        <v>974239.63</v>
      </c>
      <c r="K1511">
        <f t="shared" si="95"/>
        <v>0</v>
      </c>
    </row>
    <row r="1512" spans="1:11" s="11" customFormat="1">
      <c r="A1512">
        <v>2025</v>
      </c>
      <c r="B1512">
        <v>8023</v>
      </c>
      <c r="C1512" t="s">
        <v>331</v>
      </c>
      <c r="D1512" t="s">
        <v>322</v>
      </c>
      <c r="E1512">
        <v>12903</v>
      </c>
      <c r="F1512">
        <v>17.989999999999998</v>
      </c>
      <c r="G1512">
        <v>247.6</v>
      </c>
      <c r="H1512">
        <f t="shared" si="92"/>
        <v>574741.42571999994</v>
      </c>
      <c r="I1512">
        <f t="shared" si="93"/>
        <v>12903</v>
      </c>
      <c r="J1512">
        <f t="shared" si="94"/>
        <v>232124.96999999997</v>
      </c>
      <c r="K1512">
        <f t="shared" si="95"/>
        <v>0</v>
      </c>
    </row>
    <row r="1513" spans="1:11" s="11" customFormat="1">
      <c r="A1513">
        <v>2025</v>
      </c>
      <c r="B1513">
        <v>8023</v>
      </c>
      <c r="C1513" t="s">
        <v>331</v>
      </c>
      <c r="D1513" t="s">
        <v>322</v>
      </c>
      <c r="E1513">
        <v>67652</v>
      </c>
      <c r="F1513">
        <v>17.158000000000001</v>
      </c>
      <c r="G1513">
        <v>241.5</v>
      </c>
      <c r="H1513">
        <f t="shared" si="92"/>
        <v>2803266.8336400003</v>
      </c>
      <c r="I1513">
        <f t="shared" si="93"/>
        <v>67652</v>
      </c>
      <c r="J1513">
        <f t="shared" si="94"/>
        <v>1160773.0160000001</v>
      </c>
      <c r="K1513">
        <f t="shared" si="95"/>
        <v>0</v>
      </c>
    </row>
    <row r="1514" spans="1:11" s="11" customFormat="1">
      <c r="A1514">
        <v>2025</v>
      </c>
      <c r="B1514">
        <v>8023</v>
      </c>
      <c r="C1514" t="s">
        <v>331</v>
      </c>
      <c r="D1514" t="s">
        <v>322</v>
      </c>
      <c r="E1514">
        <v>27098</v>
      </c>
      <c r="F1514">
        <v>18.047999999999998</v>
      </c>
      <c r="G1514">
        <v>235</v>
      </c>
      <c r="H1514">
        <f t="shared" si="92"/>
        <v>1149302.0544</v>
      </c>
      <c r="I1514">
        <f t="shared" si="93"/>
        <v>27098</v>
      </c>
      <c r="J1514">
        <f t="shared" si="94"/>
        <v>489064.70399999997</v>
      </c>
      <c r="K1514">
        <f t="shared" si="95"/>
        <v>0</v>
      </c>
    </row>
    <row r="1515" spans="1:11" s="11" customFormat="1">
      <c r="A1515">
        <v>2025</v>
      </c>
      <c r="B1515">
        <v>8023</v>
      </c>
      <c r="C1515" t="s">
        <v>331</v>
      </c>
      <c r="D1515" t="s">
        <v>322</v>
      </c>
      <c r="E1515">
        <v>13786</v>
      </c>
      <c r="F1515">
        <v>17.744</v>
      </c>
      <c r="G1515">
        <v>238.4</v>
      </c>
      <c r="H1515">
        <f t="shared" si="92"/>
        <v>583171.18105599994</v>
      </c>
      <c r="I1515">
        <f t="shared" si="93"/>
        <v>13786</v>
      </c>
      <c r="J1515">
        <f t="shared" si="94"/>
        <v>244618.78399999999</v>
      </c>
      <c r="K1515">
        <f t="shared" si="95"/>
        <v>0</v>
      </c>
    </row>
    <row r="1516" spans="1:11" s="11" customFormat="1">
      <c r="A1516">
        <v>2025</v>
      </c>
      <c r="B1516">
        <v>8023</v>
      </c>
      <c r="C1516" t="s">
        <v>331</v>
      </c>
      <c r="D1516" t="s">
        <v>322</v>
      </c>
      <c r="E1516">
        <v>41985</v>
      </c>
      <c r="F1516">
        <v>16.89</v>
      </c>
      <c r="G1516">
        <v>235.8</v>
      </c>
      <c r="H1516">
        <f t="shared" si="92"/>
        <v>1672120.6407000003</v>
      </c>
      <c r="I1516">
        <f t="shared" si="93"/>
        <v>41985</v>
      </c>
      <c r="J1516">
        <f t="shared" si="94"/>
        <v>709126.65</v>
      </c>
      <c r="K1516">
        <f t="shared" si="95"/>
        <v>0</v>
      </c>
    </row>
    <row r="1517" spans="1:11" s="11" customFormat="1">
      <c r="A1517">
        <v>2025</v>
      </c>
      <c r="B1517">
        <v>8023</v>
      </c>
      <c r="C1517" t="s">
        <v>331</v>
      </c>
      <c r="D1517" t="s">
        <v>322</v>
      </c>
      <c r="E1517">
        <v>40125</v>
      </c>
      <c r="F1517">
        <v>17.18</v>
      </c>
      <c r="G1517">
        <v>236.3</v>
      </c>
      <c r="H1517">
        <f t="shared" si="92"/>
        <v>1628928.1424999998</v>
      </c>
      <c r="I1517">
        <f t="shared" si="93"/>
        <v>40125</v>
      </c>
      <c r="J1517">
        <f t="shared" si="94"/>
        <v>689347.5</v>
      </c>
      <c r="K1517">
        <f t="shared" si="95"/>
        <v>0</v>
      </c>
    </row>
    <row r="1518" spans="1:11" s="11" customFormat="1">
      <c r="A1518">
        <v>2025</v>
      </c>
      <c r="B1518">
        <v>8042</v>
      </c>
      <c r="C1518" t="s">
        <v>321</v>
      </c>
      <c r="D1518" t="s">
        <v>322</v>
      </c>
      <c r="E1518">
        <v>49889</v>
      </c>
      <c r="F1518">
        <v>26.346</v>
      </c>
      <c r="G1518">
        <v>468.5</v>
      </c>
      <c r="H1518">
        <f t="shared" si="92"/>
        <v>6157849.6578899994</v>
      </c>
      <c r="I1518">
        <f t="shared" si="93"/>
        <v>49889</v>
      </c>
      <c r="J1518">
        <f t="shared" si="94"/>
        <v>1314375.594</v>
      </c>
      <c r="K1518">
        <f t="shared" si="95"/>
        <v>0</v>
      </c>
    </row>
    <row r="1519" spans="1:11" s="11" customFormat="1">
      <c r="A1519">
        <v>2025</v>
      </c>
      <c r="B1519">
        <v>8042</v>
      </c>
      <c r="C1519" t="s">
        <v>321</v>
      </c>
      <c r="D1519" t="s">
        <v>322</v>
      </c>
      <c r="E1519">
        <v>38258</v>
      </c>
      <c r="F1519">
        <v>24.036000000000001</v>
      </c>
      <c r="G1519">
        <v>484.9</v>
      </c>
      <c r="H1519">
        <f t="shared" si="92"/>
        <v>4458991.4775120001</v>
      </c>
      <c r="I1519">
        <f t="shared" si="93"/>
        <v>38258</v>
      </c>
      <c r="J1519">
        <f t="shared" si="94"/>
        <v>919569.28800000006</v>
      </c>
      <c r="K1519">
        <f t="shared" si="95"/>
        <v>0</v>
      </c>
    </row>
    <row r="1520" spans="1:11" s="11" customFormat="1">
      <c r="A1520">
        <v>2025</v>
      </c>
      <c r="B1520">
        <v>8042</v>
      </c>
      <c r="C1520" t="s">
        <v>321</v>
      </c>
      <c r="D1520" t="s">
        <v>322</v>
      </c>
      <c r="E1520">
        <v>24935</v>
      </c>
      <c r="F1520">
        <v>26.088000000000001</v>
      </c>
      <c r="G1520">
        <v>362</v>
      </c>
      <c r="H1520">
        <f t="shared" si="92"/>
        <v>2354825.4936000002</v>
      </c>
      <c r="I1520">
        <f t="shared" si="93"/>
        <v>24935</v>
      </c>
      <c r="J1520">
        <f t="shared" si="94"/>
        <v>650504.28</v>
      </c>
      <c r="K1520">
        <f t="shared" si="95"/>
        <v>0</v>
      </c>
    </row>
    <row r="1521" spans="1:11" s="11" customFormat="1">
      <c r="A1521">
        <v>2025</v>
      </c>
      <c r="B1521">
        <v>8066</v>
      </c>
      <c r="C1521" t="s">
        <v>331</v>
      </c>
      <c r="D1521" t="s">
        <v>322</v>
      </c>
      <c r="E1521">
        <v>62701</v>
      </c>
      <c r="F1521">
        <v>17.757999999999999</v>
      </c>
      <c r="G1521">
        <v>236.6</v>
      </c>
      <c r="H1521">
        <f t="shared" si="92"/>
        <v>2634409.351028</v>
      </c>
      <c r="I1521">
        <f t="shared" si="93"/>
        <v>62701</v>
      </c>
      <c r="J1521">
        <f t="shared" si="94"/>
        <v>1113444.358</v>
      </c>
      <c r="K1521">
        <f t="shared" si="95"/>
        <v>0</v>
      </c>
    </row>
    <row r="1522" spans="1:11" s="11" customFormat="1">
      <c r="A1522">
        <v>2025</v>
      </c>
      <c r="B1522">
        <v>8066</v>
      </c>
      <c r="C1522" t="s">
        <v>331</v>
      </c>
      <c r="D1522" t="s">
        <v>322</v>
      </c>
      <c r="E1522">
        <v>24997</v>
      </c>
      <c r="F1522">
        <v>19.161000000000001</v>
      </c>
      <c r="G1522">
        <v>269.39999999999998</v>
      </c>
      <c r="H1522">
        <f t="shared" si="92"/>
        <v>1290338.490798</v>
      </c>
      <c r="I1522">
        <f t="shared" si="93"/>
        <v>24997</v>
      </c>
      <c r="J1522">
        <f t="shared" si="94"/>
        <v>478967.51700000005</v>
      </c>
      <c r="K1522">
        <f t="shared" si="95"/>
        <v>0</v>
      </c>
    </row>
    <row r="1523" spans="1:11" s="11" customFormat="1">
      <c r="A1523">
        <v>2025</v>
      </c>
      <c r="B1523">
        <v>8066</v>
      </c>
      <c r="C1523" t="s">
        <v>331</v>
      </c>
      <c r="D1523" t="s">
        <v>322</v>
      </c>
      <c r="E1523">
        <v>158489</v>
      </c>
      <c r="F1523">
        <v>18.29</v>
      </c>
      <c r="G1523">
        <v>339</v>
      </c>
      <c r="H1523">
        <f t="shared" si="92"/>
        <v>9826809.3158999998</v>
      </c>
      <c r="I1523">
        <f t="shared" si="93"/>
        <v>158489</v>
      </c>
      <c r="J1523">
        <f t="shared" si="94"/>
        <v>2898763.81</v>
      </c>
      <c r="K1523">
        <f t="shared" si="95"/>
        <v>0</v>
      </c>
    </row>
    <row r="1524" spans="1:11" s="11" customFormat="1">
      <c r="A1524">
        <v>2025</v>
      </c>
      <c r="B1524">
        <v>8069</v>
      </c>
      <c r="C1524" t="s">
        <v>321</v>
      </c>
      <c r="D1524" t="s">
        <v>322</v>
      </c>
      <c r="E1524">
        <v>31433</v>
      </c>
      <c r="F1524">
        <v>22.085999999999999</v>
      </c>
      <c r="G1524">
        <v>407.5</v>
      </c>
      <c r="H1524">
        <f t="shared" si="92"/>
        <v>2828984.1448499998</v>
      </c>
      <c r="I1524">
        <f t="shared" si="93"/>
        <v>31433</v>
      </c>
      <c r="J1524">
        <f t="shared" si="94"/>
        <v>694229.2379999999</v>
      </c>
      <c r="K1524">
        <f t="shared" si="95"/>
        <v>0</v>
      </c>
    </row>
    <row r="1525" spans="1:11" s="11" customFormat="1">
      <c r="A1525">
        <v>2025</v>
      </c>
      <c r="B1525">
        <v>8069</v>
      </c>
      <c r="C1525" t="s">
        <v>321</v>
      </c>
      <c r="D1525" t="s">
        <v>322</v>
      </c>
      <c r="E1525">
        <v>121226</v>
      </c>
      <c r="F1525">
        <v>24.78</v>
      </c>
      <c r="G1525">
        <v>363.2</v>
      </c>
      <c r="H1525">
        <f t="shared" si="92"/>
        <v>10910456.376959998</v>
      </c>
      <c r="I1525">
        <f t="shared" si="93"/>
        <v>121226</v>
      </c>
      <c r="J1525">
        <f t="shared" si="94"/>
        <v>3003980.2800000003</v>
      </c>
      <c r="K1525">
        <f t="shared" si="95"/>
        <v>0</v>
      </c>
    </row>
    <row r="1526" spans="1:11" s="11" customFormat="1">
      <c r="A1526">
        <v>2025</v>
      </c>
      <c r="B1526">
        <v>8102</v>
      </c>
      <c r="C1526" t="s">
        <v>321</v>
      </c>
      <c r="D1526" t="s">
        <v>322</v>
      </c>
      <c r="E1526">
        <v>115336</v>
      </c>
      <c r="F1526">
        <v>23.751999999999999</v>
      </c>
      <c r="G1526" t="s">
        <v>332</v>
      </c>
      <c r="H1526" t="str">
        <f t="shared" si="92"/>
        <v/>
      </c>
      <c r="I1526" t="str">
        <f t="shared" si="93"/>
        <v/>
      </c>
      <c r="J1526" t="str">
        <f t="shared" si="94"/>
        <v/>
      </c>
      <c r="K1526">
        <f t="shared" si="95"/>
        <v>0</v>
      </c>
    </row>
    <row r="1527" spans="1:11" s="11" customFormat="1">
      <c r="A1527">
        <v>2025</v>
      </c>
      <c r="B1527">
        <v>8102</v>
      </c>
      <c r="C1527" t="s">
        <v>321</v>
      </c>
      <c r="D1527" t="s">
        <v>322</v>
      </c>
      <c r="E1527">
        <v>454336</v>
      </c>
      <c r="F1527">
        <v>25.35</v>
      </c>
      <c r="G1527" t="s">
        <v>332</v>
      </c>
      <c r="H1527" t="str">
        <f t="shared" si="92"/>
        <v/>
      </c>
      <c r="I1527" t="str">
        <f t="shared" si="93"/>
        <v/>
      </c>
      <c r="J1527" t="str">
        <f t="shared" si="94"/>
        <v/>
      </c>
      <c r="K1527">
        <f t="shared" si="95"/>
        <v>0</v>
      </c>
    </row>
    <row r="1528" spans="1:11" s="11" customFormat="1">
      <c r="A1528">
        <v>2025</v>
      </c>
      <c r="B1528">
        <v>8219</v>
      </c>
      <c r="C1528" t="s">
        <v>331</v>
      </c>
      <c r="D1528" t="s">
        <v>322</v>
      </c>
      <c r="E1528">
        <v>44840</v>
      </c>
      <c r="F1528">
        <v>17.600000000000001</v>
      </c>
      <c r="G1528">
        <v>158.30000000000001</v>
      </c>
      <c r="H1528">
        <f t="shared" si="92"/>
        <v>1249278.2720000001</v>
      </c>
      <c r="I1528">
        <f t="shared" si="93"/>
        <v>44840</v>
      </c>
      <c r="J1528">
        <f t="shared" si="94"/>
        <v>789184.00000000012</v>
      </c>
      <c r="K1528">
        <f t="shared" si="95"/>
        <v>0</v>
      </c>
    </row>
    <row r="1529" spans="1:11" s="11" customFormat="1">
      <c r="A1529">
        <v>2025</v>
      </c>
      <c r="B1529">
        <v>8219</v>
      </c>
      <c r="C1529" t="s">
        <v>331</v>
      </c>
      <c r="D1529" t="s">
        <v>322</v>
      </c>
      <c r="E1529">
        <v>45146</v>
      </c>
      <c r="F1529">
        <v>17.600000000000001</v>
      </c>
      <c r="G1529">
        <v>152.4</v>
      </c>
      <c r="H1529">
        <f t="shared" si="92"/>
        <v>1210924.0704000001</v>
      </c>
      <c r="I1529">
        <f t="shared" si="93"/>
        <v>45146</v>
      </c>
      <c r="J1529">
        <f t="shared" si="94"/>
        <v>794569.60000000009</v>
      </c>
      <c r="K1529">
        <f t="shared" si="95"/>
        <v>0</v>
      </c>
    </row>
    <row r="1530" spans="1:11" s="11" customFormat="1">
      <c r="A1530">
        <v>2025</v>
      </c>
      <c r="B1530">
        <v>8222</v>
      </c>
      <c r="C1530" t="s">
        <v>330</v>
      </c>
      <c r="D1530" t="s">
        <v>322</v>
      </c>
      <c r="E1530">
        <v>153073</v>
      </c>
      <c r="F1530">
        <v>14.05</v>
      </c>
      <c r="G1530">
        <v>231.7</v>
      </c>
      <c r="H1530">
        <f t="shared" si="92"/>
        <v>4983115.4810499996</v>
      </c>
      <c r="I1530">
        <f t="shared" si="93"/>
        <v>153073</v>
      </c>
      <c r="J1530">
        <f t="shared" si="94"/>
        <v>2150675.65</v>
      </c>
      <c r="K1530">
        <f t="shared" si="95"/>
        <v>1</v>
      </c>
    </row>
    <row r="1531" spans="1:11" s="11" customFormat="1">
      <c r="A1531">
        <v>2025</v>
      </c>
      <c r="B1531">
        <v>8223</v>
      </c>
      <c r="C1531" t="s">
        <v>331</v>
      </c>
      <c r="D1531" t="s">
        <v>322</v>
      </c>
      <c r="E1531">
        <v>77106</v>
      </c>
      <c r="F1531">
        <v>18.05</v>
      </c>
      <c r="G1531">
        <v>307.10000000000002</v>
      </c>
      <c r="H1531">
        <f t="shared" si="92"/>
        <v>4274105.0943000009</v>
      </c>
      <c r="I1531">
        <f t="shared" si="93"/>
        <v>77106</v>
      </c>
      <c r="J1531">
        <f t="shared" si="94"/>
        <v>1391763.3</v>
      </c>
      <c r="K1531">
        <f t="shared" si="95"/>
        <v>0</v>
      </c>
    </row>
    <row r="1532" spans="1:11" s="11" customFormat="1">
      <c r="A1532">
        <v>2025</v>
      </c>
      <c r="B1532">
        <v>8223</v>
      </c>
      <c r="C1532" t="s">
        <v>331</v>
      </c>
      <c r="D1532" t="s">
        <v>322</v>
      </c>
      <c r="E1532">
        <v>30847</v>
      </c>
      <c r="F1532">
        <v>17.88</v>
      </c>
      <c r="G1532">
        <v>354.4</v>
      </c>
      <c r="H1532">
        <f t="shared" si="92"/>
        <v>1954673.2118399995</v>
      </c>
      <c r="I1532">
        <f t="shared" si="93"/>
        <v>30847</v>
      </c>
      <c r="J1532">
        <f t="shared" si="94"/>
        <v>551544.36</v>
      </c>
      <c r="K1532">
        <f t="shared" si="95"/>
        <v>0</v>
      </c>
    </row>
    <row r="1533" spans="1:11" s="11" customFormat="1">
      <c r="A1533">
        <v>2025</v>
      </c>
      <c r="B1533">
        <v>8223</v>
      </c>
      <c r="C1533" t="s">
        <v>331</v>
      </c>
      <c r="D1533" t="s">
        <v>322</v>
      </c>
      <c r="E1533">
        <v>15442</v>
      </c>
      <c r="F1533">
        <v>17.75</v>
      </c>
      <c r="G1533">
        <v>299.7</v>
      </c>
      <c r="H1533">
        <f t="shared" si="92"/>
        <v>821464.21349999995</v>
      </c>
      <c r="I1533">
        <f t="shared" si="93"/>
        <v>15442</v>
      </c>
      <c r="J1533">
        <f t="shared" si="94"/>
        <v>274095.5</v>
      </c>
      <c r="K1533">
        <f t="shared" si="95"/>
        <v>0</v>
      </c>
    </row>
    <row r="1534" spans="1:11" s="11" customFormat="1">
      <c r="A1534">
        <v>2025</v>
      </c>
      <c r="B1534">
        <v>8223</v>
      </c>
      <c r="C1534" t="s">
        <v>331</v>
      </c>
      <c r="D1534" t="s">
        <v>322</v>
      </c>
      <c r="E1534">
        <v>61021</v>
      </c>
      <c r="F1534">
        <v>17.79</v>
      </c>
      <c r="G1534">
        <v>328.7</v>
      </c>
      <c r="H1534">
        <f t="shared" si="92"/>
        <v>3568247.5203299997</v>
      </c>
      <c r="I1534">
        <f t="shared" si="93"/>
        <v>61021</v>
      </c>
      <c r="J1534">
        <f t="shared" si="94"/>
        <v>1085563.5899999999</v>
      </c>
      <c r="K1534">
        <f t="shared" si="95"/>
        <v>0</v>
      </c>
    </row>
    <row r="1535" spans="1:11" s="11" customFormat="1">
      <c r="A1535">
        <v>2025</v>
      </c>
      <c r="B1535">
        <v>8223</v>
      </c>
      <c r="C1535" t="s">
        <v>331</v>
      </c>
      <c r="D1535" t="s">
        <v>322</v>
      </c>
      <c r="E1535">
        <v>155580</v>
      </c>
      <c r="F1535">
        <v>18.79</v>
      </c>
      <c r="G1535">
        <v>357.8</v>
      </c>
      <c r="H1535">
        <f t="shared" si="92"/>
        <v>10459739.8596</v>
      </c>
      <c r="I1535">
        <f t="shared" si="93"/>
        <v>155580</v>
      </c>
      <c r="J1535">
        <f t="shared" si="94"/>
        <v>2923348.1999999997</v>
      </c>
      <c r="K1535">
        <f t="shared" si="95"/>
        <v>0</v>
      </c>
    </row>
    <row r="1536" spans="1:11" s="11" customFormat="1">
      <c r="A1536">
        <v>2025</v>
      </c>
      <c r="B1536">
        <v>8224</v>
      </c>
      <c r="C1536" t="s">
        <v>321</v>
      </c>
      <c r="D1536" t="s">
        <v>322</v>
      </c>
      <c r="E1536">
        <v>31294</v>
      </c>
      <c r="F1536">
        <v>18.809999999999999</v>
      </c>
      <c r="G1536">
        <v>569.4</v>
      </c>
      <c r="H1536">
        <f t="shared" si="92"/>
        <v>3351716.9571599998</v>
      </c>
      <c r="I1536">
        <f t="shared" si="93"/>
        <v>31294</v>
      </c>
      <c r="J1536">
        <f t="shared" si="94"/>
        <v>588640.14</v>
      </c>
      <c r="K1536">
        <f t="shared" si="95"/>
        <v>0</v>
      </c>
    </row>
    <row r="1537" spans="1:11" s="11" customFormat="1">
      <c r="A1537">
        <v>2025</v>
      </c>
      <c r="B1537">
        <v>8827</v>
      </c>
      <c r="C1537" t="s">
        <v>321</v>
      </c>
      <c r="D1537" t="s">
        <v>322</v>
      </c>
      <c r="E1537">
        <v>12887</v>
      </c>
      <c r="F1537">
        <v>22.792000000000002</v>
      </c>
      <c r="G1537">
        <v>355</v>
      </c>
      <c r="H1537">
        <f t="shared" si="92"/>
        <v>1042707.7892000001</v>
      </c>
      <c r="I1537">
        <f t="shared" si="93"/>
        <v>12887</v>
      </c>
      <c r="J1537">
        <f t="shared" si="94"/>
        <v>293720.50400000002</v>
      </c>
      <c r="K1537">
        <f t="shared" si="95"/>
        <v>0</v>
      </c>
    </row>
    <row r="1538" spans="1:11" s="11" customFormat="1">
      <c r="A1538">
        <v>2025</v>
      </c>
      <c r="B1538">
        <v>8827</v>
      </c>
      <c r="C1538" t="s">
        <v>321</v>
      </c>
      <c r="D1538" t="s">
        <v>322</v>
      </c>
      <c r="E1538">
        <v>55195</v>
      </c>
      <c r="F1538">
        <v>22.846</v>
      </c>
      <c r="G1538">
        <v>339.7</v>
      </c>
      <c r="H1538">
        <f t="shared" si="92"/>
        <v>4283565.9430900002</v>
      </c>
      <c r="I1538">
        <f t="shared" si="93"/>
        <v>55195</v>
      </c>
      <c r="J1538">
        <f t="shared" si="94"/>
        <v>1260984.97</v>
      </c>
      <c r="K1538">
        <f t="shared" si="95"/>
        <v>0</v>
      </c>
    </row>
    <row r="1539" spans="1:11" s="11" customFormat="1">
      <c r="A1539">
        <v>2025</v>
      </c>
      <c r="B1539">
        <v>8827</v>
      </c>
      <c r="C1539" t="s">
        <v>321</v>
      </c>
      <c r="D1539" t="s">
        <v>322</v>
      </c>
      <c r="E1539">
        <v>33850</v>
      </c>
      <c r="F1539">
        <v>22.292000000000002</v>
      </c>
      <c r="G1539">
        <v>321.89999999999998</v>
      </c>
      <c r="H1539">
        <f t="shared" si="92"/>
        <v>2429006.5397999999</v>
      </c>
      <c r="I1539">
        <f t="shared" si="93"/>
        <v>33850</v>
      </c>
      <c r="J1539">
        <f t="shared" si="94"/>
        <v>754584.20000000007</v>
      </c>
      <c r="K1539">
        <f t="shared" si="95"/>
        <v>0</v>
      </c>
    </row>
    <row r="1540" spans="1:11" s="11" customFormat="1">
      <c r="A1540">
        <v>2025</v>
      </c>
      <c r="B1540">
        <v>8827</v>
      </c>
      <c r="C1540" t="s">
        <v>321</v>
      </c>
      <c r="D1540" t="s">
        <v>322</v>
      </c>
      <c r="E1540">
        <v>51272</v>
      </c>
      <c r="F1540">
        <v>23.085999999999999</v>
      </c>
      <c r="G1540">
        <v>297.5</v>
      </c>
      <c r="H1540">
        <f t="shared" si="92"/>
        <v>3521404.5411999994</v>
      </c>
      <c r="I1540">
        <f t="shared" si="93"/>
        <v>51272</v>
      </c>
      <c r="J1540">
        <f t="shared" si="94"/>
        <v>1183665.392</v>
      </c>
      <c r="K1540">
        <f t="shared" si="95"/>
        <v>0</v>
      </c>
    </row>
    <row r="1541" spans="1:11" s="11" customFormat="1">
      <c r="A1541">
        <v>2025</v>
      </c>
      <c r="B1541">
        <v>8827</v>
      </c>
      <c r="C1541" t="s">
        <v>321</v>
      </c>
      <c r="D1541" t="s">
        <v>322</v>
      </c>
      <c r="E1541">
        <v>61362</v>
      </c>
      <c r="F1541">
        <v>22.297999999999998</v>
      </c>
      <c r="G1541">
        <v>311.89999999999998</v>
      </c>
      <c r="H1541">
        <f t="shared" ref="H1541:H1604" si="96">IF(I1541="","",G1541/100*F1541*E1541)</f>
        <v>4267571.3632439999</v>
      </c>
      <c r="I1541">
        <f t="shared" ref="I1541:I1604" si="97">IF(OR(G1541=".",F1541=".",E1541="."),"",E1541)</f>
        <v>61362</v>
      </c>
      <c r="J1541">
        <f t="shared" ref="J1541:J1604" si="98">IF(I1541="","",F1541*I1541)</f>
        <v>1368249.8759999999</v>
      </c>
      <c r="K1541">
        <f t="shared" ref="K1541:K1604" si="99">IF(C1541="LIG",1,0)</f>
        <v>0</v>
      </c>
    </row>
    <row r="1542" spans="1:11" s="11" customFormat="1">
      <c r="A1542">
        <v>2025</v>
      </c>
      <c r="B1542">
        <v>8841</v>
      </c>
      <c r="C1542" t="s">
        <v>331</v>
      </c>
      <c r="D1542" t="s">
        <v>322</v>
      </c>
      <c r="E1542">
        <v>33853</v>
      </c>
      <c r="F1542">
        <v>19.004999999999999</v>
      </c>
      <c r="G1542">
        <v>228.9</v>
      </c>
      <c r="H1542">
        <f t="shared" si="96"/>
        <v>1472688.270585</v>
      </c>
      <c r="I1542">
        <f t="shared" si="97"/>
        <v>33853</v>
      </c>
      <c r="J1542">
        <f t="shared" si="98"/>
        <v>643376.26500000001</v>
      </c>
      <c r="K1542">
        <f t="shared" si="99"/>
        <v>0</v>
      </c>
    </row>
    <row r="1543" spans="1:11" s="11" customFormat="1">
      <c r="A1543">
        <v>2025</v>
      </c>
      <c r="B1543">
        <v>8845</v>
      </c>
      <c r="C1543" t="s">
        <v>321</v>
      </c>
      <c r="D1543" t="s">
        <v>322</v>
      </c>
      <c r="E1543">
        <v>19501</v>
      </c>
      <c r="F1543">
        <v>25.108000000000001</v>
      </c>
      <c r="G1543" t="s">
        <v>332</v>
      </c>
      <c r="H1543" t="str">
        <f t="shared" si="96"/>
        <v/>
      </c>
      <c r="I1543" t="str">
        <f t="shared" si="97"/>
        <v/>
      </c>
      <c r="J1543" t="str">
        <f t="shared" si="98"/>
        <v/>
      </c>
      <c r="K1543">
        <f t="shared" si="99"/>
        <v>0</v>
      </c>
    </row>
    <row r="1544" spans="1:11" s="11" customFormat="1">
      <c r="A1544">
        <v>2025</v>
      </c>
      <c r="B1544">
        <v>8845</v>
      </c>
      <c r="C1544" t="s">
        <v>321</v>
      </c>
      <c r="D1544" t="s">
        <v>322</v>
      </c>
      <c r="E1544">
        <v>117400</v>
      </c>
      <c r="F1544">
        <v>25.995999999999999</v>
      </c>
      <c r="G1544" t="s">
        <v>332</v>
      </c>
      <c r="H1544" t="str">
        <f t="shared" si="96"/>
        <v/>
      </c>
      <c r="I1544" t="str">
        <f t="shared" si="97"/>
        <v/>
      </c>
      <c r="J1544" t="str">
        <f t="shared" si="98"/>
        <v/>
      </c>
      <c r="K1544">
        <f t="shared" si="99"/>
        <v>0</v>
      </c>
    </row>
    <row r="1545" spans="1:11" s="11" customFormat="1">
      <c r="A1545">
        <v>2025</v>
      </c>
      <c r="B1545">
        <v>8846</v>
      </c>
      <c r="C1545" t="s">
        <v>321</v>
      </c>
      <c r="D1545" t="s">
        <v>322</v>
      </c>
      <c r="E1545">
        <v>20177</v>
      </c>
      <c r="F1545">
        <v>25.173999999999999</v>
      </c>
      <c r="G1545" t="s">
        <v>332</v>
      </c>
      <c r="H1545" t="str">
        <f t="shared" si="96"/>
        <v/>
      </c>
      <c r="I1545" t="str">
        <f t="shared" si="97"/>
        <v/>
      </c>
      <c r="J1545" t="str">
        <f t="shared" si="98"/>
        <v/>
      </c>
      <c r="K1545">
        <f t="shared" si="99"/>
        <v>0</v>
      </c>
    </row>
    <row r="1546" spans="1:11" s="11" customFormat="1">
      <c r="A1546">
        <v>2025</v>
      </c>
      <c r="B1546">
        <v>8846</v>
      </c>
      <c r="C1546" t="s">
        <v>321</v>
      </c>
      <c r="D1546" t="s">
        <v>322</v>
      </c>
      <c r="E1546">
        <v>127472</v>
      </c>
      <c r="F1546">
        <v>26.065999999999999</v>
      </c>
      <c r="G1546" t="s">
        <v>332</v>
      </c>
      <c r="H1546" t="str">
        <f t="shared" si="96"/>
        <v/>
      </c>
      <c r="I1546" t="str">
        <f t="shared" si="97"/>
        <v/>
      </c>
      <c r="J1546" t="str">
        <f t="shared" si="98"/>
        <v/>
      </c>
      <c r="K1546">
        <f t="shared" si="99"/>
        <v>0</v>
      </c>
    </row>
    <row r="1547" spans="1:11" s="11" customFormat="1">
      <c r="A1547">
        <v>2025</v>
      </c>
      <c r="B1547">
        <v>8852</v>
      </c>
      <c r="C1547" t="s">
        <v>331</v>
      </c>
      <c r="D1547" t="s">
        <v>322</v>
      </c>
      <c r="E1547">
        <v>282847</v>
      </c>
      <c r="F1547">
        <v>17.54</v>
      </c>
      <c r="G1547">
        <v>154.9</v>
      </c>
      <c r="H1547">
        <f t="shared" si="96"/>
        <v>7684800.2526200004</v>
      </c>
      <c r="I1547">
        <f t="shared" si="97"/>
        <v>282847</v>
      </c>
      <c r="J1547">
        <f t="shared" si="98"/>
        <v>4961136.38</v>
      </c>
      <c r="K1547">
        <f t="shared" si="99"/>
        <v>0</v>
      </c>
    </row>
    <row r="1548" spans="1:11" s="11" customFormat="1">
      <c r="A1548">
        <v>2025</v>
      </c>
      <c r="B1548">
        <v>8852</v>
      </c>
      <c r="C1548" t="s">
        <v>331</v>
      </c>
      <c r="D1548" t="s">
        <v>322</v>
      </c>
      <c r="E1548">
        <v>127741</v>
      </c>
      <c r="F1548">
        <v>17.63</v>
      </c>
      <c r="G1548">
        <v>160.19999999999999</v>
      </c>
      <c r="H1548">
        <f t="shared" si="96"/>
        <v>3607822.2756599993</v>
      </c>
      <c r="I1548">
        <f t="shared" si="97"/>
        <v>127741</v>
      </c>
      <c r="J1548">
        <f t="shared" si="98"/>
        <v>2252073.83</v>
      </c>
      <c r="K1548">
        <f t="shared" si="99"/>
        <v>0</v>
      </c>
    </row>
    <row r="1549" spans="1:11" s="11" customFormat="1">
      <c r="A1549">
        <v>2025</v>
      </c>
      <c r="B1549">
        <v>10113</v>
      </c>
      <c r="C1549" t="s">
        <v>333</v>
      </c>
      <c r="D1549" t="s">
        <v>322</v>
      </c>
      <c r="E1549">
        <v>66812</v>
      </c>
      <c r="F1549">
        <v>11.64</v>
      </c>
      <c r="G1549" t="s">
        <v>332</v>
      </c>
      <c r="H1549" t="str">
        <f t="shared" si="96"/>
        <v/>
      </c>
      <c r="I1549" t="str">
        <f t="shared" si="97"/>
        <v/>
      </c>
      <c r="J1549" t="str">
        <f t="shared" si="98"/>
        <v/>
      </c>
      <c r="K1549">
        <f t="shared" si="99"/>
        <v>0</v>
      </c>
    </row>
    <row r="1550" spans="1:11" s="11" customFormat="1">
      <c r="A1550">
        <v>2025</v>
      </c>
      <c r="B1550">
        <v>10143</v>
      </c>
      <c r="C1550" t="s">
        <v>333</v>
      </c>
      <c r="D1550" t="s">
        <v>322</v>
      </c>
      <c r="E1550">
        <v>58149</v>
      </c>
      <c r="F1550">
        <v>12.898999999999999</v>
      </c>
      <c r="G1550" t="s">
        <v>332</v>
      </c>
      <c r="H1550" t="str">
        <f t="shared" si="96"/>
        <v/>
      </c>
      <c r="I1550" t="str">
        <f t="shared" si="97"/>
        <v/>
      </c>
      <c r="J1550" t="str">
        <f t="shared" si="98"/>
        <v/>
      </c>
      <c r="K1550">
        <f t="shared" si="99"/>
        <v>0</v>
      </c>
    </row>
    <row r="1551" spans="1:11" s="11" customFormat="1">
      <c r="A1551">
        <v>2025</v>
      </c>
      <c r="B1551">
        <v>10151</v>
      </c>
      <c r="C1551" t="s">
        <v>333</v>
      </c>
      <c r="D1551" t="s">
        <v>322</v>
      </c>
      <c r="E1551">
        <v>2248</v>
      </c>
      <c r="F1551">
        <v>9.8699999999999992</v>
      </c>
      <c r="G1551" t="s">
        <v>332</v>
      </c>
      <c r="H1551" t="str">
        <f t="shared" si="96"/>
        <v/>
      </c>
      <c r="I1551" t="str">
        <f t="shared" si="97"/>
        <v/>
      </c>
      <c r="J1551" t="str">
        <f t="shared" si="98"/>
        <v/>
      </c>
      <c r="K1551">
        <f t="shared" si="99"/>
        <v>0</v>
      </c>
    </row>
    <row r="1552" spans="1:11" s="11" customFormat="1">
      <c r="A1552">
        <v>2025</v>
      </c>
      <c r="B1552">
        <v>10151</v>
      </c>
      <c r="C1552" t="s">
        <v>333</v>
      </c>
      <c r="D1552" t="s">
        <v>322</v>
      </c>
      <c r="E1552">
        <v>12279</v>
      </c>
      <c r="F1552">
        <v>18.920000000000002</v>
      </c>
      <c r="G1552" t="s">
        <v>332</v>
      </c>
      <c r="H1552" t="str">
        <f t="shared" si="96"/>
        <v/>
      </c>
      <c r="I1552" t="str">
        <f t="shared" si="97"/>
        <v/>
      </c>
      <c r="J1552" t="str">
        <f t="shared" si="98"/>
        <v/>
      </c>
      <c r="K1552">
        <f t="shared" si="99"/>
        <v>0</v>
      </c>
    </row>
    <row r="1553" spans="1:11" s="11" customFormat="1">
      <c r="A1553">
        <v>2025</v>
      </c>
      <c r="B1553">
        <v>10151</v>
      </c>
      <c r="C1553" t="s">
        <v>333</v>
      </c>
      <c r="D1553" t="s">
        <v>322</v>
      </c>
      <c r="E1553">
        <v>3216</v>
      </c>
      <c r="F1553">
        <v>16.2</v>
      </c>
      <c r="G1553" t="s">
        <v>332</v>
      </c>
      <c r="H1553" t="str">
        <f t="shared" si="96"/>
        <v/>
      </c>
      <c r="I1553" t="str">
        <f t="shared" si="97"/>
        <v/>
      </c>
      <c r="J1553" t="str">
        <f t="shared" si="98"/>
        <v/>
      </c>
      <c r="K1553">
        <f t="shared" si="99"/>
        <v>0</v>
      </c>
    </row>
    <row r="1554" spans="1:11" s="11" customFormat="1">
      <c r="A1554">
        <v>2025</v>
      </c>
      <c r="B1554">
        <v>10151</v>
      </c>
      <c r="C1554" t="s">
        <v>333</v>
      </c>
      <c r="D1554" t="s">
        <v>322</v>
      </c>
      <c r="E1554">
        <v>7657</v>
      </c>
      <c r="F1554">
        <v>16.14</v>
      </c>
      <c r="G1554" t="s">
        <v>332</v>
      </c>
      <c r="H1554" t="str">
        <f t="shared" si="96"/>
        <v/>
      </c>
      <c r="I1554" t="str">
        <f t="shared" si="97"/>
        <v/>
      </c>
      <c r="J1554" t="str">
        <f t="shared" si="98"/>
        <v/>
      </c>
      <c r="K1554">
        <f t="shared" si="99"/>
        <v>0</v>
      </c>
    </row>
    <row r="1555" spans="1:11" s="11" customFormat="1">
      <c r="A1555">
        <v>2025</v>
      </c>
      <c r="B1555">
        <v>10362</v>
      </c>
      <c r="C1555" t="s">
        <v>331</v>
      </c>
      <c r="D1555" t="s">
        <v>322</v>
      </c>
      <c r="E1555">
        <v>15120</v>
      </c>
      <c r="F1555">
        <v>17.420000000000002</v>
      </c>
      <c r="G1555" t="s">
        <v>332</v>
      </c>
      <c r="H1555" t="str">
        <f t="shared" si="96"/>
        <v/>
      </c>
      <c r="I1555" t="str">
        <f t="shared" si="97"/>
        <v/>
      </c>
      <c r="J1555" t="str">
        <f t="shared" si="98"/>
        <v/>
      </c>
      <c r="K1555">
        <f t="shared" si="99"/>
        <v>0</v>
      </c>
    </row>
    <row r="1556" spans="1:11" s="11" customFormat="1">
      <c r="A1556">
        <v>2025</v>
      </c>
      <c r="B1556">
        <v>10495</v>
      </c>
      <c r="C1556" t="s">
        <v>321</v>
      </c>
      <c r="D1556" t="s">
        <v>322</v>
      </c>
      <c r="E1556">
        <v>5363</v>
      </c>
      <c r="F1556">
        <v>20.481999999999999</v>
      </c>
      <c r="G1556" t="s">
        <v>332</v>
      </c>
      <c r="H1556" t="str">
        <f t="shared" si="96"/>
        <v/>
      </c>
      <c r="I1556" t="str">
        <f t="shared" si="97"/>
        <v/>
      </c>
      <c r="J1556" t="str">
        <f t="shared" si="98"/>
        <v/>
      </c>
      <c r="K1556">
        <f t="shared" si="99"/>
        <v>0</v>
      </c>
    </row>
    <row r="1557" spans="1:11" s="11" customFormat="1">
      <c r="A1557">
        <v>2025</v>
      </c>
      <c r="B1557">
        <v>10603</v>
      </c>
      <c r="C1557" t="s">
        <v>333</v>
      </c>
      <c r="D1557" t="s">
        <v>322</v>
      </c>
      <c r="E1557">
        <v>34146</v>
      </c>
      <c r="F1557">
        <v>11.8</v>
      </c>
      <c r="G1557" t="s">
        <v>332</v>
      </c>
      <c r="H1557" t="str">
        <f t="shared" si="96"/>
        <v/>
      </c>
      <c r="I1557" t="str">
        <f t="shared" si="97"/>
        <v/>
      </c>
      <c r="J1557" t="str">
        <f t="shared" si="98"/>
        <v/>
      </c>
      <c r="K1557">
        <f t="shared" si="99"/>
        <v>0</v>
      </c>
    </row>
    <row r="1558" spans="1:11" s="11" customFormat="1">
      <c r="A1558">
        <v>2025</v>
      </c>
      <c r="B1558">
        <v>10671</v>
      </c>
      <c r="C1558" t="s">
        <v>331</v>
      </c>
      <c r="D1558" t="s">
        <v>322</v>
      </c>
      <c r="E1558">
        <v>13960</v>
      </c>
      <c r="F1558">
        <v>16.228000000000002</v>
      </c>
      <c r="G1558">
        <v>267.60000000000002</v>
      </c>
      <c r="H1558">
        <f t="shared" si="96"/>
        <v>606228.74688000011</v>
      </c>
      <c r="I1558">
        <f t="shared" si="97"/>
        <v>13960</v>
      </c>
      <c r="J1558">
        <f t="shared" si="98"/>
        <v>226542.88000000003</v>
      </c>
      <c r="K1558">
        <f t="shared" si="99"/>
        <v>0</v>
      </c>
    </row>
    <row r="1559" spans="1:11" s="11" customFormat="1">
      <c r="A1559">
        <v>2025</v>
      </c>
      <c r="B1559">
        <v>10684</v>
      </c>
      <c r="C1559" t="s">
        <v>321</v>
      </c>
      <c r="D1559" t="s">
        <v>322</v>
      </c>
      <c r="E1559">
        <v>11395</v>
      </c>
      <c r="F1559">
        <v>18.013999999999999</v>
      </c>
      <c r="G1559" t="s">
        <v>332</v>
      </c>
      <c r="H1559" t="str">
        <f t="shared" si="96"/>
        <v/>
      </c>
      <c r="I1559" t="str">
        <f t="shared" si="97"/>
        <v/>
      </c>
      <c r="J1559" t="str">
        <f t="shared" si="98"/>
        <v/>
      </c>
      <c r="K1559">
        <f t="shared" si="99"/>
        <v>0</v>
      </c>
    </row>
    <row r="1560" spans="1:11" s="11" customFormat="1">
      <c r="A1560">
        <v>2025</v>
      </c>
      <c r="B1560">
        <v>10684</v>
      </c>
      <c r="C1560" t="s">
        <v>321</v>
      </c>
      <c r="D1560" t="s">
        <v>322</v>
      </c>
      <c r="E1560">
        <v>34597</v>
      </c>
      <c r="F1560">
        <v>22.91</v>
      </c>
      <c r="G1560" t="s">
        <v>332</v>
      </c>
      <c r="H1560" t="str">
        <f t="shared" si="96"/>
        <v/>
      </c>
      <c r="I1560" t="str">
        <f t="shared" si="97"/>
        <v/>
      </c>
      <c r="J1560" t="str">
        <f t="shared" si="98"/>
        <v/>
      </c>
      <c r="K1560">
        <f t="shared" si="99"/>
        <v>0</v>
      </c>
    </row>
    <row r="1561" spans="1:11" s="11" customFormat="1">
      <c r="A1561">
        <v>2025</v>
      </c>
      <c r="B1561">
        <v>10860</v>
      </c>
      <c r="C1561" t="s">
        <v>321</v>
      </c>
      <c r="D1561" t="s">
        <v>322</v>
      </c>
      <c r="E1561">
        <v>386</v>
      </c>
      <c r="F1561">
        <v>21.7</v>
      </c>
      <c r="G1561" t="s">
        <v>332</v>
      </c>
      <c r="H1561" t="str">
        <f t="shared" si="96"/>
        <v/>
      </c>
      <c r="I1561" t="str">
        <f t="shared" si="97"/>
        <v/>
      </c>
      <c r="J1561" t="str">
        <f t="shared" si="98"/>
        <v/>
      </c>
      <c r="K1561">
        <f t="shared" si="99"/>
        <v>0</v>
      </c>
    </row>
    <row r="1562" spans="1:11" s="11" customFormat="1">
      <c r="A1562">
        <v>2025</v>
      </c>
      <c r="B1562">
        <v>10860</v>
      </c>
      <c r="C1562" t="s">
        <v>331</v>
      </c>
      <c r="D1562" t="s">
        <v>322</v>
      </c>
      <c r="E1562">
        <v>90844</v>
      </c>
      <c r="F1562">
        <v>17.600000000000001</v>
      </c>
      <c r="G1562" t="s">
        <v>332</v>
      </c>
      <c r="H1562" t="str">
        <f t="shared" si="96"/>
        <v/>
      </c>
      <c r="I1562" t="str">
        <f t="shared" si="97"/>
        <v/>
      </c>
      <c r="J1562" t="str">
        <f t="shared" si="98"/>
        <v/>
      </c>
      <c r="K1562">
        <f t="shared" si="99"/>
        <v>0</v>
      </c>
    </row>
    <row r="1563" spans="1:11" s="11" customFormat="1">
      <c r="A1563">
        <v>2025</v>
      </c>
      <c r="B1563">
        <v>10864</v>
      </c>
      <c r="C1563" t="s">
        <v>321</v>
      </c>
      <c r="D1563" t="s">
        <v>322</v>
      </c>
      <c r="E1563">
        <v>15752</v>
      </c>
      <c r="F1563">
        <v>21.8</v>
      </c>
      <c r="G1563" t="s">
        <v>332</v>
      </c>
      <c r="H1563" t="str">
        <f t="shared" si="96"/>
        <v/>
      </c>
      <c r="I1563" t="str">
        <f t="shared" si="97"/>
        <v/>
      </c>
      <c r="J1563" t="str">
        <f t="shared" si="98"/>
        <v/>
      </c>
      <c r="K1563">
        <f t="shared" si="99"/>
        <v>0</v>
      </c>
    </row>
    <row r="1564" spans="1:11" s="11" customFormat="1">
      <c r="A1564">
        <v>2025</v>
      </c>
      <c r="B1564">
        <v>10864</v>
      </c>
      <c r="C1564" t="s">
        <v>331</v>
      </c>
      <c r="D1564" t="s">
        <v>322</v>
      </c>
      <c r="E1564">
        <v>48338</v>
      </c>
      <c r="F1564">
        <v>17.7</v>
      </c>
      <c r="G1564" t="s">
        <v>332</v>
      </c>
      <c r="H1564" t="str">
        <f t="shared" si="96"/>
        <v/>
      </c>
      <c r="I1564" t="str">
        <f t="shared" si="97"/>
        <v/>
      </c>
      <c r="J1564" t="str">
        <f t="shared" si="98"/>
        <v/>
      </c>
      <c r="K1564">
        <f t="shared" si="99"/>
        <v>0</v>
      </c>
    </row>
    <row r="1565" spans="1:11" s="11" customFormat="1">
      <c r="A1565">
        <v>2025</v>
      </c>
      <c r="B1565">
        <v>10864</v>
      </c>
      <c r="C1565" t="s">
        <v>331</v>
      </c>
      <c r="D1565" t="s">
        <v>322</v>
      </c>
      <c r="E1565">
        <v>31330</v>
      </c>
      <c r="F1565">
        <v>17.600000000000001</v>
      </c>
      <c r="G1565" t="s">
        <v>332</v>
      </c>
      <c r="H1565" t="str">
        <f t="shared" si="96"/>
        <v/>
      </c>
      <c r="I1565" t="str">
        <f t="shared" si="97"/>
        <v/>
      </c>
      <c r="J1565" t="str">
        <f t="shared" si="98"/>
        <v/>
      </c>
      <c r="K1565">
        <f t="shared" si="99"/>
        <v>0</v>
      </c>
    </row>
    <row r="1566" spans="1:11" s="11" customFormat="1">
      <c r="A1566">
        <v>2025</v>
      </c>
      <c r="B1566">
        <v>10865</v>
      </c>
      <c r="C1566" t="s">
        <v>321</v>
      </c>
      <c r="D1566" t="s">
        <v>322</v>
      </c>
      <c r="E1566">
        <v>83765</v>
      </c>
      <c r="F1566">
        <v>21.7</v>
      </c>
      <c r="G1566" t="s">
        <v>332</v>
      </c>
      <c r="H1566" t="str">
        <f t="shared" si="96"/>
        <v/>
      </c>
      <c r="I1566" t="str">
        <f t="shared" si="97"/>
        <v/>
      </c>
      <c r="J1566" t="str">
        <f t="shared" si="98"/>
        <v/>
      </c>
      <c r="K1566">
        <f t="shared" si="99"/>
        <v>0</v>
      </c>
    </row>
    <row r="1567" spans="1:11" s="11" customFormat="1">
      <c r="A1567">
        <v>2025</v>
      </c>
      <c r="B1567">
        <v>10865</v>
      </c>
      <c r="C1567" t="s">
        <v>331</v>
      </c>
      <c r="D1567" t="s">
        <v>322</v>
      </c>
      <c r="E1567">
        <v>34652</v>
      </c>
      <c r="F1567">
        <v>17.600000000000001</v>
      </c>
      <c r="G1567" t="s">
        <v>332</v>
      </c>
      <c r="H1567" t="str">
        <f t="shared" si="96"/>
        <v/>
      </c>
      <c r="I1567" t="str">
        <f t="shared" si="97"/>
        <v/>
      </c>
      <c r="J1567" t="str">
        <f t="shared" si="98"/>
        <v/>
      </c>
      <c r="K1567">
        <f t="shared" si="99"/>
        <v>0</v>
      </c>
    </row>
    <row r="1568" spans="1:11" s="11" customFormat="1">
      <c r="A1568">
        <v>2025</v>
      </c>
      <c r="B1568">
        <v>10865</v>
      </c>
      <c r="C1568" t="s">
        <v>331</v>
      </c>
      <c r="D1568" t="s">
        <v>322</v>
      </c>
      <c r="E1568">
        <v>17455</v>
      </c>
      <c r="F1568">
        <v>17.7</v>
      </c>
      <c r="G1568" t="s">
        <v>332</v>
      </c>
      <c r="H1568" t="str">
        <f t="shared" si="96"/>
        <v/>
      </c>
      <c r="I1568" t="str">
        <f t="shared" si="97"/>
        <v/>
      </c>
      <c r="J1568" t="str">
        <f t="shared" si="98"/>
        <v/>
      </c>
      <c r="K1568">
        <f t="shared" si="99"/>
        <v>0</v>
      </c>
    </row>
    <row r="1569" spans="1:11" s="11" customFormat="1">
      <c r="A1569">
        <v>2025</v>
      </c>
      <c r="B1569">
        <v>10865</v>
      </c>
      <c r="C1569" t="s">
        <v>331</v>
      </c>
      <c r="D1569" t="s">
        <v>322</v>
      </c>
      <c r="E1569">
        <v>11814</v>
      </c>
      <c r="F1569">
        <v>17.2</v>
      </c>
      <c r="G1569" t="s">
        <v>332</v>
      </c>
      <c r="H1569" t="str">
        <f t="shared" si="96"/>
        <v/>
      </c>
      <c r="I1569" t="str">
        <f t="shared" si="97"/>
        <v/>
      </c>
      <c r="J1569" t="str">
        <f t="shared" si="98"/>
        <v/>
      </c>
      <c r="K1569">
        <f t="shared" si="99"/>
        <v>0</v>
      </c>
    </row>
    <row r="1570" spans="1:11" s="11" customFormat="1">
      <c r="A1570">
        <v>2025</v>
      </c>
      <c r="B1570">
        <v>50397</v>
      </c>
      <c r="C1570" t="s">
        <v>321</v>
      </c>
      <c r="D1570" t="s">
        <v>322</v>
      </c>
      <c r="E1570">
        <v>11165</v>
      </c>
      <c r="F1570">
        <v>26</v>
      </c>
      <c r="G1570" t="s">
        <v>332</v>
      </c>
      <c r="H1570" t="str">
        <f t="shared" si="96"/>
        <v/>
      </c>
      <c r="I1570" t="str">
        <f t="shared" si="97"/>
        <v/>
      </c>
      <c r="J1570" t="str">
        <f t="shared" si="98"/>
        <v/>
      </c>
      <c r="K1570">
        <f t="shared" si="99"/>
        <v>0</v>
      </c>
    </row>
    <row r="1571" spans="1:11" s="11" customFormat="1">
      <c r="A1571">
        <v>2025</v>
      </c>
      <c r="B1571">
        <v>50481</v>
      </c>
      <c r="C1571" t="s">
        <v>321</v>
      </c>
      <c r="D1571" t="s">
        <v>322</v>
      </c>
      <c r="E1571">
        <v>6603</v>
      </c>
      <c r="F1571">
        <v>26.1</v>
      </c>
      <c r="G1571" t="s">
        <v>332</v>
      </c>
      <c r="H1571" t="str">
        <f t="shared" si="96"/>
        <v/>
      </c>
      <c r="I1571" t="str">
        <f t="shared" si="97"/>
        <v/>
      </c>
      <c r="J1571" t="str">
        <f t="shared" si="98"/>
        <v/>
      </c>
      <c r="K1571">
        <f t="shared" si="99"/>
        <v>0</v>
      </c>
    </row>
    <row r="1572" spans="1:11" s="11" customFormat="1">
      <c r="A1572">
        <v>2025</v>
      </c>
      <c r="B1572">
        <v>50481</v>
      </c>
      <c r="C1572" t="s">
        <v>321</v>
      </c>
      <c r="D1572" t="s">
        <v>322</v>
      </c>
      <c r="E1572">
        <v>8200</v>
      </c>
      <c r="F1572">
        <v>25.65</v>
      </c>
      <c r="G1572" t="s">
        <v>332</v>
      </c>
      <c r="H1572" t="str">
        <f t="shared" si="96"/>
        <v/>
      </c>
      <c r="I1572" t="str">
        <f t="shared" si="97"/>
        <v/>
      </c>
      <c r="J1572" t="str">
        <f t="shared" si="98"/>
        <v/>
      </c>
      <c r="K1572">
        <f t="shared" si="99"/>
        <v>0</v>
      </c>
    </row>
    <row r="1573" spans="1:11" s="11" customFormat="1">
      <c r="A1573">
        <v>2025</v>
      </c>
      <c r="B1573">
        <v>50481</v>
      </c>
      <c r="C1573" t="s">
        <v>321</v>
      </c>
      <c r="D1573" t="s">
        <v>322</v>
      </c>
      <c r="E1573">
        <v>12107</v>
      </c>
      <c r="F1573">
        <v>25.37</v>
      </c>
      <c r="G1573" t="s">
        <v>332</v>
      </c>
      <c r="H1573" t="str">
        <f t="shared" si="96"/>
        <v/>
      </c>
      <c r="I1573" t="str">
        <f t="shared" si="97"/>
        <v/>
      </c>
      <c r="J1573" t="str">
        <f t="shared" si="98"/>
        <v/>
      </c>
      <c r="K1573">
        <f t="shared" si="99"/>
        <v>0</v>
      </c>
    </row>
    <row r="1574" spans="1:11" s="11" customFormat="1">
      <c r="A1574">
        <v>2025</v>
      </c>
      <c r="B1574">
        <v>50481</v>
      </c>
      <c r="C1574" t="s">
        <v>321</v>
      </c>
      <c r="D1574" t="s">
        <v>322</v>
      </c>
      <c r="E1574">
        <v>16077</v>
      </c>
      <c r="F1574">
        <v>25.19</v>
      </c>
      <c r="G1574" t="s">
        <v>332</v>
      </c>
      <c r="H1574" t="str">
        <f t="shared" si="96"/>
        <v/>
      </c>
      <c r="I1574" t="str">
        <f t="shared" si="97"/>
        <v/>
      </c>
      <c r="J1574" t="str">
        <f t="shared" si="98"/>
        <v/>
      </c>
      <c r="K1574">
        <f t="shared" si="99"/>
        <v>0</v>
      </c>
    </row>
    <row r="1575" spans="1:11" s="11" customFormat="1">
      <c r="A1575">
        <v>2025</v>
      </c>
      <c r="B1575">
        <v>50481</v>
      </c>
      <c r="C1575" t="s">
        <v>321</v>
      </c>
      <c r="D1575" t="s">
        <v>322</v>
      </c>
      <c r="E1575">
        <v>17831</v>
      </c>
      <c r="F1575">
        <v>25.24</v>
      </c>
      <c r="G1575" t="s">
        <v>332</v>
      </c>
      <c r="H1575" t="str">
        <f t="shared" si="96"/>
        <v/>
      </c>
      <c r="I1575" t="str">
        <f t="shared" si="97"/>
        <v/>
      </c>
      <c r="J1575" t="str">
        <f t="shared" si="98"/>
        <v/>
      </c>
      <c r="K1575">
        <f t="shared" si="99"/>
        <v>0</v>
      </c>
    </row>
    <row r="1576" spans="1:11" s="11" customFormat="1">
      <c r="A1576">
        <v>2025</v>
      </c>
      <c r="B1576">
        <v>50835</v>
      </c>
      <c r="C1576" t="s">
        <v>321</v>
      </c>
      <c r="D1576" t="s">
        <v>322</v>
      </c>
      <c r="E1576">
        <v>575</v>
      </c>
      <c r="F1576">
        <v>24.68</v>
      </c>
      <c r="G1576" t="s">
        <v>332</v>
      </c>
      <c r="H1576" t="str">
        <f t="shared" si="96"/>
        <v/>
      </c>
      <c r="I1576" t="str">
        <f t="shared" si="97"/>
        <v/>
      </c>
      <c r="J1576" t="str">
        <f t="shared" si="98"/>
        <v/>
      </c>
      <c r="K1576">
        <f t="shared" si="99"/>
        <v>0</v>
      </c>
    </row>
    <row r="1577" spans="1:11" s="11" customFormat="1">
      <c r="A1577">
        <v>2025</v>
      </c>
      <c r="B1577">
        <v>50835</v>
      </c>
      <c r="C1577" t="s">
        <v>321</v>
      </c>
      <c r="D1577" t="s">
        <v>322</v>
      </c>
      <c r="E1577">
        <v>936</v>
      </c>
      <c r="F1577">
        <v>25.18</v>
      </c>
      <c r="G1577" t="s">
        <v>332</v>
      </c>
      <c r="H1577" t="str">
        <f t="shared" si="96"/>
        <v/>
      </c>
      <c r="I1577" t="str">
        <f t="shared" si="97"/>
        <v/>
      </c>
      <c r="J1577" t="str">
        <f t="shared" si="98"/>
        <v/>
      </c>
      <c r="K1577">
        <f t="shared" si="99"/>
        <v>0</v>
      </c>
    </row>
    <row r="1578" spans="1:11" s="11" customFormat="1">
      <c r="A1578">
        <v>2025</v>
      </c>
      <c r="B1578">
        <v>50888</v>
      </c>
      <c r="C1578" t="s">
        <v>333</v>
      </c>
      <c r="D1578" t="s">
        <v>322</v>
      </c>
      <c r="E1578">
        <v>65052</v>
      </c>
      <c r="F1578">
        <v>13.468</v>
      </c>
      <c r="G1578" t="s">
        <v>332</v>
      </c>
      <c r="H1578" t="str">
        <f t="shared" si="96"/>
        <v/>
      </c>
      <c r="I1578" t="str">
        <f t="shared" si="97"/>
        <v/>
      </c>
      <c r="J1578" t="str">
        <f t="shared" si="98"/>
        <v/>
      </c>
      <c r="K1578">
        <f t="shared" si="99"/>
        <v>0</v>
      </c>
    </row>
    <row r="1579" spans="1:11" s="11" customFormat="1">
      <c r="A1579">
        <v>2025</v>
      </c>
      <c r="B1579">
        <v>50900</v>
      </c>
      <c r="C1579" t="s">
        <v>321</v>
      </c>
      <c r="D1579" t="s">
        <v>322</v>
      </c>
      <c r="E1579">
        <v>7565</v>
      </c>
      <c r="F1579">
        <v>25.4</v>
      </c>
      <c r="G1579" t="s">
        <v>332</v>
      </c>
      <c r="H1579" t="str">
        <f t="shared" si="96"/>
        <v/>
      </c>
      <c r="I1579" t="str">
        <f t="shared" si="97"/>
        <v/>
      </c>
      <c r="J1579" t="str">
        <f t="shared" si="98"/>
        <v/>
      </c>
      <c r="K1579">
        <f t="shared" si="99"/>
        <v>0</v>
      </c>
    </row>
    <row r="1580" spans="1:11" s="11" customFormat="1">
      <c r="A1580">
        <v>2025</v>
      </c>
      <c r="B1580">
        <v>50951</v>
      </c>
      <c r="C1580" t="s">
        <v>333</v>
      </c>
      <c r="D1580" t="s">
        <v>322</v>
      </c>
      <c r="E1580">
        <v>33283</v>
      </c>
      <c r="F1580">
        <v>11.2</v>
      </c>
      <c r="G1580" t="s">
        <v>332</v>
      </c>
      <c r="H1580" t="str">
        <f t="shared" si="96"/>
        <v/>
      </c>
      <c r="I1580" t="str">
        <f t="shared" si="97"/>
        <v/>
      </c>
      <c r="J1580" t="str">
        <f t="shared" si="98"/>
        <v/>
      </c>
      <c r="K1580">
        <f t="shared" si="99"/>
        <v>0</v>
      </c>
    </row>
    <row r="1581" spans="1:11" s="11" customFormat="1">
      <c r="A1581">
        <v>2025</v>
      </c>
      <c r="B1581">
        <v>50974</v>
      </c>
      <c r="C1581" t="s">
        <v>321</v>
      </c>
      <c r="D1581" t="s">
        <v>322</v>
      </c>
      <c r="E1581">
        <v>114</v>
      </c>
      <c r="F1581">
        <v>24.576000000000001</v>
      </c>
      <c r="G1581" t="s">
        <v>332</v>
      </c>
      <c r="H1581" t="str">
        <f t="shared" si="96"/>
        <v/>
      </c>
      <c r="I1581" t="str">
        <f t="shared" si="97"/>
        <v/>
      </c>
      <c r="J1581" t="str">
        <f t="shared" si="98"/>
        <v/>
      </c>
      <c r="K1581">
        <f t="shared" si="99"/>
        <v>0</v>
      </c>
    </row>
    <row r="1582" spans="1:11" s="11" customFormat="1">
      <c r="A1582">
        <v>2025</v>
      </c>
      <c r="B1582">
        <v>50974</v>
      </c>
      <c r="C1582" t="s">
        <v>321</v>
      </c>
      <c r="D1582" t="s">
        <v>322</v>
      </c>
      <c r="E1582">
        <v>25</v>
      </c>
      <c r="F1582">
        <v>24.934000000000001</v>
      </c>
      <c r="G1582" t="s">
        <v>332</v>
      </c>
      <c r="H1582" t="str">
        <f t="shared" si="96"/>
        <v/>
      </c>
      <c r="I1582" t="str">
        <f t="shared" si="97"/>
        <v/>
      </c>
      <c r="J1582" t="str">
        <f t="shared" si="98"/>
        <v/>
      </c>
      <c r="K1582">
        <f t="shared" si="99"/>
        <v>0</v>
      </c>
    </row>
    <row r="1583" spans="1:11" s="11" customFormat="1">
      <c r="A1583">
        <v>2025</v>
      </c>
      <c r="B1583">
        <v>50974</v>
      </c>
      <c r="C1583" t="s">
        <v>321</v>
      </c>
      <c r="D1583" t="s">
        <v>322</v>
      </c>
      <c r="E1583">
        <v>40</v>
      </c>
      <c r="F1583">
        <v>21.068000000000001</v>
      </c>
      <c r="G1583" t="s">
        <v>332</v>
      </c>
      <c r="H1583" t="str">
        <f t="shared" si="96"/>
        <v/>
      </c>
      <c r="I1583" t="str">
        <f t="shared" si="97"/>
        <v/>
      </c>
      <c r="J1583" t="str">
        <f t="shared" si="98"/>
        <v/>
      </c>
      <c r="K1583">
        <f t="shared" si="99"/>
        <v>0</v>
      </c>
    </row>
    <row r="1584" spans="1:11" s="11" customFormat="1">
      <c r="A1584">
        <v>2025</v>
      </c>
      <c r="B1584">
        <v>50974</v>
      </c>
      <c r="C1584" t="s">
        <v>321</v>
      </c>
      <c r="D1584" t="s">
        <v>322</v>
      </c>
      <c r="E1584">
        <v>1873</v>
      </c>
      <c r="F1584">
        <v>24.04</v>
      </c>
      <c r="G1584" t="s">
        <v>332</v>
      </c>
      <c r="H1584" t="str">
        <f t="shared" si="96"/>
        <v/>
      </c>
      <c r="I1584" t="str">
        <f t="shared" si="97"/>
        <v/>
      </c>
      <c r="J1584" t="str">
        <f t="shared" si="98"/>
        <v/>
      </c>
      <c r="K1584">
        <f t="shared" si="99"/>
        <v>0</v>
      </c>
    </row>
    <row r="1585" spans="1:11" s="11" customFormat="1">
      <c r="A1585">
        <v>2025</v>
      </c>
      <c r="B1585">
        <v>50974</v>
      </c>
      <c r="C1585" t="s">
        <v>321</v>
      </c>
      <c r="D1585" t="s">
        <v>322</v>
      </c>
      <c r="E1585">
        <v>1092</v>
      </c>
      <c r="F1585">
        <v>24.248999999999999</v>
      </c>
      <c r="G1585" t="s">
        <v>332</v>
      </c>
      <c r="H1585" t="str">
        <f t="shared" si="96"/>
        <v/>
      </c>
      <c r="I1585" t="str">
        <f t="shared" si="97"/>
        <v/>
      </c>
      <c r="J1585" t="str">
        <f t="shared" si="98"/>
        <v/>
      </c>
      <c r="K1585">
        <f t="shared" si="99"/>
        <v>0</v>
      </c>
    </row>
    <row r="1586" spans="1:11" s="11" customFormat="1">
      <c r="A1586">
        <v>2025</v>
      </c>
      <c r="B1586">
        <v>50974</v>
      </c>
      <c r="C1586" t="s">
        <v>333</v>
      </c>
      <c r="D1586" t="s">
        <v>322</v>
      </c>
      <c r="E1586">
        <v>672</v>
      </c>
      <c r="F1586">
        <v>9.6679999999999993</v>
      </c>
      <c r="G1586" t="s">
        <v>332</v>
      </c>
      <c r="H1586" t="str">
        <f t="shared" si="96"/>
        <v/>
      </c>
      <c r="I1586" t="str">
        <f t="shared" si="97"/>
        <v/>
      </c>
      <c r="J1586" t="str">
        <f t="shared" si="98"/>
        <v/>
      </c>
      <c r="K1586">
        <f t="shared" si="99"/>
        <v>0</v>
      </c>
    </row>
    <row r="1587" spans="1:11" s="11" customFormat="1">
      <c r="A1587">
        <v>2025</v>
      </c>
      <c r="B1587">
        <v>50974</v>
      </c>
      <c r="C1587" t="s">
        <v>333</v>
      </c>
      <c r="D1587" t="s">
        <v>322</v>
      </c>
      <c r="E1587">
        <v>47838</v>
      </c>
      <c r="F1587">
        <v>12.816000000000001</v>
      </c>
      <c r="G1587" t="s">
        <v>332</v>
      </c>
      <c r="H1587" t="str">
        <f t="shared" si="96"/>
        <v/>
      </c>
      <c r="I1587" t="str">
        <f t="shared" si="97"/>
        <v/>
      </c>
      <c r="J1587" t="str">
        <f t="shared" si="98"/>
        <v/>
      </c>
      <c r="K1587">
        <f t="shared" si="99"/>
        <v>0</v>
      </c>
    </row>
    <row r="1588" spans="1:11" s="11" customFormat="1">
      <c r="A1588">
        <v>2025</v>
      </c>
      <c r="B1588">
        <v>54101</v>
      </c>
      <c r="C1588" t="s">
        <v>321</v>
      </c>
      <c r="D1588" t="s">
        <v>322</v>
      </c>
      <c r="E1588">
        <v>11697</v>
      </c>
      <c r="F1588">
        <v>25</v>
      </c>
      <c r="G1588" t="s">
        <v>332</v>
      </c>
      <c r="H1588" t="str">
        <f t="shared" si="96"/>
        <v/>
      </c>
      <c r="I1588" t="str">
        <f t="shared" si="97"/>
        <v/>
      </c>
      <c r="J1588" t="str">
        <f t="shared" si="98"/>
        <v/>
      </c>
      <c r="K1588">
        <f t="shared" si="99"/>
        <v>0</v>
      </c>
    </row>
    <row r="1589" spans="1:11" s="11" customFormat="1">
      <c r="A1589">
        <v>2025</v>
      </c>
      <c r="B1589">
        <v>54104</v>
      </c>
      <c r="C1589" t="s">
        <v>321</v>
      </c>
      <c r="D1589" t="s">
        <v>322</v>
      </c>
      <c r="E1589">
        <v>5568</v>
      </c>
      <c r="F1589">
        <v>24</v>
      </c>
      <c r="G1589" t="s">
        <v>332</v>
      </c>
      <c r="H1589" t="str">
        <f t="shared" si="96"/>
        <v/>
      </c>
      <c r="I1589" t="str">
        <f t="shared" si="97"/>
        <v/>
      </c>
      <c r="J1589" t="str">
        <f t="shared" si="98"/>
        <v/>
      </c>
      <c r="K1589">
        <f t="shared" si="99"/>
        <v>0</v>
      </c>
    </row>
    <row r="1590" spans="1:11" s="11" customFormat="1">
      <c r="A1590">
        <v>2025</v>
      </c>
      <c r="B1590">
        <v>54634</v>
      </c>
      <c r="C1590" t="s">
        <v>333</v>
      </c>
      <c r="D1590" t="s">
        <v>322</v>
      </c>
      <c r="E1590">
        <v>114310</v>
      </c>
      <c r="F1590">
        <v>7.1459999999999999</v>
      </c>
      <c r="G1590" t="s">
        <v>332</v>
      </c>
      <c r="H1590" t="str">
        <f t="shared" si="96"/>
        <v/>
      </c>
      <c r="I1590" t="str">
        <f t="shared" si="97"/>
        <v/>
      </c>
      <c r="J1590" t="str">
        <f t="shared" si="98"/>
        <v/>
      </c>
      <c r="K1590">
        <f t="shared" si="99"/>
        <v>0</v>
      </c>
    </row>
    <row r="1591" spans="1:11" s="11" customFormat="1">
      <c r="A1591">
        <v>2025</v>
      </c>
      <c r="B1591">
        <v>55076</v>
      </c>
      <c r="C1591" t="s">
        <v>330</v>
      </c>
      <c r="D1591" t="s">
        <v>322</v>
      </c>
      <c r="E1591">
        <v>206449</v>
      </c>
      <c r="F1591">
        <v>10.48</v>
      </c>
      <c r="G1591" t="s">
        <v>332</v>
      </c>
      <c r="H1591" t="str">
        <f t="shared" si="96"/>
        <v/>
      </c>
      <c r="I1591" t="str">
        <f t="shared" si="97"/>
        <v/>
      </c>
      <c r="J1591" t="str">
        <f t="shared" si="98"/>
        <v/>
      </c>
      <c r="K1591">
        <f t="shared" si="99"/>
        <v>1</v>
      </c>
    </row>
    <row r="1592" spans="1:11" s="11" customFormat="1">
      <c r="A1592">
        <v>2025</v>
      </c>
      <c r="B1592">
        <v>55479</v>
      </c>
      <c r="C1592" t="s">
        <v>331</v>
      </c>
      <c r="D1592" t="s">
        <v>322</v>
      </c>
      <c r="E1592">
        <v>44801</v>
      </c>
      <c r="F1592">
        <v>16.149999999999999</v>
      </c>
      <c r="G1592" t="s">
        <v>332</v>
      </c>
      <c r="H1592" t="str">
        <f t="shared" si="96"/>
        <v/>
      </c>
      <c r="I1592" t="str">
        <f t="shared" si="97"/>
        <v/>
      </c>
      <c r="J1592" t="str">
        <f t="shared" si="98"/>
        <v/>
      </c>
      <c r="K1592">
        <f t="shared" si="99"/>
        <v>0</v>
      </c>
    </row>
    <row r="1593" spans="1:11" s="11" customFormat="1">
      <c r="A1593">
        <v>2025</v>
      </c>
      <c r="B1593">
        <v>55749</v>
      </c>
      <c r="C1593" t="s">
        <v>331</v>
      </c>
      <c r="D1593" t="s">
        <v>322</v>
      </c>
      <c r="E1593">
        <v>12648</v>
      </c>
      <c r="F1593">
        <v>17.100000000000001</v>
      </c>
      <c r="G1593" t="s">
        <v>332</v>
      </c>
      <c r="H1593" t="str">
        <f t="shared" si="96"/>
        <v/>
      </c>
      <c r="I1593" t="str">
        <f t="shared" si="97"/>
        <v/>
      </c>
      <c r="J1593" t="str">
        <f t="shared" si="98"/>
        <v/>
      </c>
      <c r="K1593">
        <f t="shared" si="99"/>
        <v>0</v>
      </c>
    </row>
    <row r="1594" spans="1:11" s="11" customFormat="1">
      <c r="A1594">
        <v>2025</v>
      </c>
      <c r="B1594">
        <v>55856</v>
      </c>
      <c r="C1594" t="s">
        <v>321</v>
      </c>
      <c r="D1594" t="s">
        <v>322</v>
      </c>
      <c r="E1594">
        <v>598696</v>
      </c>
      <c r="F1594">
        <v>18.100000000000001</v>
      </c>
      <c r="G1594" t="s">
        <v>332</v>
      </c>
      <c r="H1594" t="str">
        <f t="shared" si="96"/>
        <v/>
      </c>
      <c r="I1594" t="str">
        <f t="shared" si="97"/>
        <v/>
      </c>
      <c r="J1594" t="str">
        <f t="shared" si="98"/>
        <v/>
      </c>
      <c r="K1594">
        <f t="shared" si="99"/>
        <v>0</v>
      </c>
    </row>
    <row r="1595" spans="1:11" s="11" customFormat="1">
      <c r="A1595">
        <v>2025</v>
      </c>
      <c r="B1595">
        <v>56068</v>
      </c>
      <c r="C1595" t="s">
        <v>321</v>
      </c>
      <c r="D1595" t="s">
        <v>322</v>
      </c>
      <c r="E1595">
        <v>15460</v>
      </c>
      <c r="F1595">
        <v>26.54</v>
      </c>
      <c r="G1595">
        <v>407.7</v>
      </c>
      <c r="H1595">
        <f t="shared" si="96"/>
        <v>1672827.3467999999</v>
      </c>
      <c r="I1595">
        <f t="shared" si="97"/>
        <v>15460</v>
      </c>
      <c r="J1595">
        <f t="shared" si="98"/>
        <v>410308.39999999997</v>
      </c>
      <c r="K1595">
        <f t="shared" si="99"/>
        <v>0</v>
      </c>
    </row>
    <row r="1596" spans="1:11" s="11" customFormat="1">
      <c r="A1596">
        <v>2025</v>
      </c>
      <c r="B1596">
        <v>56068</v>
      </c>
      <c r="C1596" t="s">
        <v>321</v>
      </c>
      <c r="D1596" t="s">
        <v>322</v>
      </c>
      <c r="E1596">
        <v>31205</v>
      </c>
      <c r="F1596">
        <v>26.22</v>
      </c>
      <c r="G1596">
        <v>427.4</v>
      </c>
      <c r="H1596">
        <f t="shared" si="96"/>
        <v>3496965.8574000001</v>
      </c>
      <c r="I1596">
        <f t="shared" si="97"/>
        <v>31205</v>
      </c>
      <c r="J1596">
        <f t="shared" si="98"/>
        <v>818195.1</v>
      </c>
      <c r="K1596">
        <f t="shared" si="99"/>
        <v>0</v>
      </c>
    </row>
    <row r="1597" spans="1:11" s="11" customFormat="1">
      <c r="A1597">
        <v>2025</v>
      </c>
      <c r="B1597">
        <v>56068</v>
      </c>
      <c r="C1597" t="s">
        <v>331</v>
      </c>
      <c r="D1597" t="s">
        <v>322</v>
      </c>
      <c r="E1597">
        <v>87568</v>
      </c>
      <c r="F1597">
        <v>17.809999999999999</v>
      </c>
      <c r="G1597">
        <v>252.9</v>
      </c>
      <c r="H1597">
        <f t="shared" si="96"/>
        <v>3944193.1963199996</v>
      </c>
      <c r="I1597">
        <f t="shared" si="97"/>
        <v>87568</v>
      </c>
      <c r="J1597">
        <f t="shared" si="98"/>
        <v>1559586.0799999998</v>
      </c>
      <c r="K1597">
        <f t="shared" si="99"/>
        <v>0</v>
      </c>
    </row>
    <row r="1598" spans="1:11" s="11" customFormat="1">
      <c r="A1598">
        <v>2025</v>
      </c>
      <c r="B1598">
        <v>56068</v>
      </c>
      <c r="C1598" t="s">
        <v>331</v>
      </c>
      <c r="D1598" t="s">
        <v>322</v>
      </c>
      <c r="E1598">
        <v>59595</v>
      </c>
      <c r="F1598">
        <v>17.84</v>
      </c>
      <c r="G1598">
        <v>260.8</v>
      </c>
      <c r="H1598">
        <f t="shared" si="96"/>
        <v>2772759.8784000003</v>
      </c>
      <c r="I1598">
        <f t="shared" si="97"/>
        <v>59595</v>
      </c>
      <c r="J1598">
        <f t="shared" si="98"/>
        <v>1063174.8</v>
      </c>
      <c r="K1598">
        <f t="shared" si="99"/>
        <v>0</v>
      </c>
    </row>
    <row r="1599" spans="1:11" s="11" customFormat="1">
      <c r="A1599">
        <v>2025</v>
      </c>
      <c r="B1599">
        <v>56068</v>
      </c>
      <c r="C1599" t="s">
        <v>331</v>
      </c>
      <c r="D1599" t="s">
        <v>322</v>
      </c>
      <c r="E1599">
        <v>12550</v>
      </c>
      <c r="F1599">
        <v>17.739999999999998</v>
      </c>
      <c r="G1599">
        <v>243.5</v>
      </c>
      <c r="H1599">
        <f t="shared" si="96"/>
        <v>542121.09499999997</v>
      </c>
      <c r="I1599">
        <f t="shared" si="97"/>
        <v>12550</v>
      </c>
      <c r="J1599">
        <f t="shared" si="98"/>
        <v>222636.99999999997</v>
      </c>
      <c r="K1599">
        <f t="shared" si="99"/>
        <v>0</v>
      </c>
    </row>
    <row r="1600" spans="1:11" s="11" customFormat="1">
      <c r="A1600">
        <v>2025</v>
      </c>
      <c r="B1600">
        <v>56068</v>
      </c>
      <c r="C1600" t="s">
        <v>331</v>
      </c>
      <c r="D1600" t="s">
        <v>322</v>
      </c>
      <c r="E1600">
        <v>49905</v>
      </c>
      <c r="F1600">
        <v>17.84</v>
      </c>
      <c r="G1600">
        <v>256.39999999999998</v>
      </c>
      <c r="H1600">
        <f t="shared" si="96"/>
        <v>2282742.5327999997</v>
      </c>
      <c r="I1600">
        <f t="shared" si="97"/>
        <v>49905</v>
      </c>
      <c r="J1600">
        <f t="shared" si="98"/>
        <v>890305.2</v>
      </c>
      <c r="K1600">
        <f t="shared" si="99"/>
        <v>0</v>
      </c>
    </row>
    <row r="1601" spans="1:11" s="11" customFormat="1">
      <c r="A1601">
        <v>2025</v>
      </c>
      <c r="B1601">
        <v>56068</v>
      </c>
      <c r="C1601" t="s">
        <v>331</v>
      </c>
      <c r="D1601" t="s">
        <v>322</v>
      </c>
      <c r="E1601">
        <v>29840</v>
      </c>
      <c r="F1601">
        <v>17.739999999999998</v>
      </c>
      <c r="G1601">
        <v>259.3</v>
      </c>
      <c r="H1601">
        <f t="shared" si="96"/>
        <v>1372634.6287999998</v>
      </c>
      <c r="I1601">
        <f t="shared" si="97"/>
        <v>29840</v>
      </c>
      <c r="J1601">
        <f t="shared" si="98"/>
        <v>529361.6</v>
      </c>
      <c r="K1601">
        <f t="shared" si="99"/>
        <v>0</v>
      </c>
    </row>
    <row r="1602" spans="1:11" s="11" customFormat="1">
      <c r="A1602">
        <v>2025</v>
      </c>
      <c r="B1602">
        <v>56224</v>
      </c>
      <c r="C1602" t="s">
        <v>331</v>
      </c>
      <c r="D1602" t="s">
        <v>322</v>
      </c>
      <c r="E1602">
        <v>45413</v>
      </c>
      <c r="F1602">
        <v>17.829999999999998</v>
      </c>
      <c r="G1602" t="s">
        <v>332</v>
      </c>
      <c r="H1602" t="str">
        <f t="shared" si="96"/>
        <v/>
      </c>
      <c r="I1602" t="str">
        <f t="shared" si="97"/>
        <v/>
      </c>
      <c r="J1602" t="str">
        <f t="shared" si="98"/>
        <v/>
      </c>
      <c r="K1602">
        <f t="shared" si="99"/>
        <v>0</v>
      </c>
    </row>
    <row r="1603" spans="1:11" s="11" customFormat="1">
      <c r="A1603">
        <v>2025</v>
      </c>
      <c r="B1603">
        <v>56319</v>
      </c>
      <c r="C1603" t="s">
        <v>331</v>
      </c>
      <c r="D1603" t="s">
        <v>322</v>
      </c>
      <c r="E1603">
        <v>45309</v>
      </c>
      <c r="F1603">
        <v>16</v>
      </c>
      <c r="G1603">
        <v>109.7</v>
      </c>
      <c r="H1603">
        <f t="shared" si="96"/>
        <v>795263.56799999997</v>
      </c>
      <c r="I1603">
        <f t="shared" si="97"/>
        <v>45309</v>
      </c>
      <c r="J1603">
        <f t="shared" si="98"/>
        <v>724944</v>
      </c>
      <c r="K1603">
        <f t="shared" si="99"/>
        <v>0</v>
      </c>
    </row>
    <row r="1604" spans="1:11" s="11" customFormat="1">
      <c r="A1604">
        <v>2025</v>
      </c>
      <c r="B1604">
        <v>56456</v>
      </c>
      <c r="C1604" t="s">
        <v>331</v>
      </c>
      <c r="D1604" t="s">
        <v>322</v>
      </c>
      <c r="E1604">
        <v>146039</v>
      </c>
      <c r="F1604">
        <v>17.77</v>
      </c>
      <c r="G1604" t="s">
        <v>332</v>
      </c>
      <c r="H1604" t="str">
        <f t="shared" si="96"/>
        <v/>
      </c>
      <c r="I1604" t="str">
        <f t="shared" si="97"/>
        <v/>
      </c>
      <c r="J1604" t="str">
        <f t="shared" si="98"/>
        <v/>
      </c>
      <c r="K1604">
        <f t="shared" si="99"/>
        <v>0</v>
      </c>
    </row>
    <row r="1605" spans="1:11" s="11" customFormat="1">
      <c r="A1605">
        <v>2025</v>
      </c>
      <c r="B1605">
        <v>56456</v>
      </c>
      <c r="C1605" t="s">
        <v>331</v>
      </c>
      <c r="D1605" t="s">
        <v>322</v>
      </c>
      <c r="E1605">
        <v>49072</v>
      </c>
      <c r="F1605">
        <v>17.2</v>
      </c>
      <c r="G1605" t="s">
        <v>332</v>
      </c>
      <c r="H1605" t="str">
        <f t="shared" ref="H1605:H1668" si="100">IF(I1605="","",G1605/100*F1605*E1605)</f>
        <v/>
      </c>
      <c r="I1605" t="str">
        <f t="shared" ref="I1605:I1668" si="101">IF(OR(G1605=".",F1605=".",E1605="."),"",E1605)</f>
        <v/>
      </c>
      <c r="J1605" t="str">
        <f t="shared" ref="J1605:J1668" si="102">IF(I1605="","",F1605*I1605)</f>
        <v/>
      </c>
      <c r="K1605">
        <f t="shared" ref="K1605:K1668" si="103">IF(C1605="LIG",1,0)</f>
        <v>0</v>
      </c>
    </row>
    <row r="1606" spans="1:11" s="11" customFormat="1">
      <c r="A1606">
        <v>2025</v>
      </c>
      <c r="B1606">
        <v>56456</v>
      </c>
      <c r="C1606" t="s">
        <v>331</v>
      </c>
      <c r="D1606" t="s">
        <v>322</v>
      </c>
      <c r="E1606">
        <v>16562</v>
      </c>
      <c r="F1606">
        <v>18.22</v>
      </c>
      <c r="G1606" t="s">
        <v>332</v>
      </c>
      <c r="H1606" t="str">
        <f t="shared" si="100"/>
        <v/>
      </c>
      <c r="I1606" t="str">
        <f t="shared" si="101"/>
        <v/>
      </c>
      <c r="J1606" t="str">
        <f t="shared" si="102"/>
        <v/>
      </c>
      <c r="K1606">
        <f t="shared" si="103"/>
        <v>0</v>
      </c>
    </row>
    <row r="1607" spans="1:11" s="11" customFormat="1">
      <c r="A1607">
        <v>2025</v>
      </c>
      <c r="B1607">
        <v>56564</v>
      </c>
      <c r="C1607" t="s">
        <v>331</v>
      </c>
      <c r="D1607" t="s">
        <v>322</v>
      </c>
      <c r="E1607">
        <v>33388</v>
      </c>
      <c r="F1607">
        <v>17.5</v>
      </c>
      <c r="G1607">
        <v>226.4</v>
      </c>
      <c r="H1607">
        <f t="shared" si="100"/>
        <v>1322832.56</v>
      </c>
      <c r="I1607">
        <f t="shared" si="101"/>
        <v>33388</v>
      </c>
      <c r="J1607">
        <f t="shared" si="102"/>
        <v>584290</v>
      </c>
      <c r="K1607">
        <f t="shared" si="103"/>
        <v>0</v>
      </c>
    </row>
    <row r="1608" spans="1:11" s="11" customFormat="1">
      <c r="A1608">
        <v>2025</v>
      </c>
      <c r="B1608">
        <v>56564</v>
      </c>
      <c r="C1608" t="s">
        <v>331</v>
      </c>
      <c r="D1608" t="s">
        <v>322</v>
      </c>
      <c r="E1608">
        <v>32383</v>
      </c>
      <c r="F1608">
        <v>17.11</v>
      </c>
      <c r="G1608">
        <v>207.9</v>
      </c>
      <c r="H1608">
        <f t="shared" si="100"/>
        <v>1151918.0372700002</v>
      </c>
      <c r="I1608">
        <f t="shared" si="101"/>
        <v>32383</v>
      </c>
      <c r="J1608">
        <f t="shared" si="102"/>
        <v>554073.13</v>
      </c>
      <c r="K1608">
        <f t="shared" si="103"/>
        <v>0</v>
      </c>
    </row>
    <row r="1609" spans="1:11" s="11" customFormat="1">
      <c r="A1609">
        <v>2025</v>
      </c>
      <c r="B1609">
        <v>56564</v>
      </c>
      <c r="C1609" t="s">
        <v>331</v>
      </c>
      <c r="D1609" t="s">
        <v>322</v>
      </c>
      <c r="E1609">
        <v>48929</v>
      </c>
      <c r="F1609">
        <v>17.98</v>
      </c>
      <c r="G1609">
        <v>189.5</v>
      </c>
      <c r="H1609">
        <f t="shared" si="100"/>
        <v>1667113.7808999999</v>
      </c>
      <c r="I1609">
        <f t="shared" si="101"/>
        <v>48929</v>
      </c>
      <c r="J1609">
        <f t="shared" si="102"/>
        <v>879743.42</v>
      </c>
      <c r="K1609">
        <f t="shared" si="103"/>
        <v>0</v>
      </c>
    </row>
    <row r="1610" spans="1:11" s="11" customFormat="1">
      <c r="A1610">
        <v>2025</v>
      </c>
      <c r="B1610">
        <v>56596</v>
      </c>
      <c r="C1610" t="s">
        <v>331</v>
      </c>
      <c r="D1610" t="s">
        <v>322</v>
      </c>
      <c r="E1610">
        <v>7085</v>
      </c>
      <c r="F1610">
        <v>16.05</v>
      </c>
      <c r="G1610">
        <v>109.4</v>
      </c>
      <c r="H1610">
        <f t="shared" si="100"/>
        <v>124403.38950000002</v>
      </c>
      <c r="I1610">
        <f t="shared" si="101"/>
        <v>7085</v>
      </c>
      <c r="J1610">
        <f t="shared" si="102"/>
        <v>113714.25</v>
      </c>
      <c r="K1610">
        <f t="shared" si="103"/>
        <v>0</v>
      </c>
    </row>
    <row r="1611" spans="1:11" s="11" customFormat="1">
      <c r="A1611">
        <v>2025</v>
      </c>
      <c r="B1611">
        <v>56609</v>
      </c>
      <c r="C1611" t="s">
        <v>331</v>
      </c>
      <c r="D1611" t="s">
        <v>322</v>
      </c>
      <c r="E1611">
        <v>170720</v>
      </c>
      <c r="F1611">
        <v>16.21</v>
      </c>
      <c r="G1611">
        <v>83.9</v>
      </c>
      <c r="H1611">
        <f t="shared" si="100"/>
        <v>2321824.4368000003</v>
      </c>
      <c r="I1611">
        <f t="shared" si="101"/>
        <v>170720</v>
      </c>
      <c r="J1611">
        <f t="shared" si="102"/>
        <v>2767371.2</v>
      </c>
      <c r="K1611">
        <f t="shared" si="103"/>
        <v>0</v>
      </c>
    </row>
    <row r="1612" spans="1:11" s="11" customFormat="1">
      <c r="A1612">
        <v>2025</v>
      </c>
      <c r="B1612">
        <v>56671</v>
      </c>
      <c r="C1612" t="s">
        <v>321</v>
      </c>
      <c r="D1612" t="s">
        <v>322</v>
      </c>
      <c r="E1612">
        <v>66362</v>
      </c>
      <c r="F1612">
        <v>26.08</v>
      </c>
      <c r="G1612" t="s">
        <v>332</v>
      </c>
      <c r="H1612" t="str">
        <f t="shared" si="100"/>
        <v/>
      </c>
      <c r="I1612" t="str">
        <f t="shared" si="101"/>
        <v/>
      </c>
      <c r="J1612" t="str">
        <f t="shared" si="102"/>
        <v/>
      </c>
      <c r="K1612">
        <f t="shared" si="103"/>
        <v>0</v>
      </c>
    </row>
    <row r="1613" spans="1:11" s="11" customFormat="1">
      <c r="A1613">
        <v>2025</v>
      </c>
      <c r="B1613">
        <v>56671</v>
      </c>
      <c r="C1613" t="s">
        <v>321</v>
      </c>
      <c r="D1613" t="s">
        <v>322</v>
      </c>
      <c r="E1613">
        <v>54591</v>
      </c>
      <c r="F1613">
        <v>25</v>
      </c>
      <c r="G1613" t="s">
        <v>332</v>
      </c>
      <c r="H1613" t="str">
        <f t="shared" si="100"/>
        <v/>
      </c>
      <c r="I1613" t="str">
        <f t="shared" si="101"/>
        <v/>
      </c>
      <c r="J1613" t="str">
        <f t="shared" si="102"/>
        <v/>
      </c>
      <c r="K1613">
        <f t="shared" si="103"/>
        <v>0</v>
      </c>
    </row>
    <row r="1614" spans="1:11" s="11" customFormat="1">
      <c r="A1614">
        <v>2025</v>
      </c>
      <c r="B1614">
        <v>56786</v>
      </c>
      <c r="C1614" t="s">
        <v>1966</v>
      </c>
      <c r="D1614" t="s">
        <v>322</v>
      </c>
      <c r="E1614">
        <v>14754</v>
      </c>
      <c r="F1614">
        <v>13.6</v>
      </c>
      <c r="G1614">
        <v>344.6</v>
      </c>
      <c r="H1614">
        <f t="shared" si="100"/>
        <v>691455.06240000005</v>
      </c>
      <c r="I1614">
        <f t="shared" si="101"/>
        <v>14754</v>
      </c>
      <c r="J1614">
        <f t="shared" si="102"/>
        <v>200654.4</v>
      </c>
      <c r="K1614">
        <f t="shared" si="103"/>
        <v>0</v>
      </c>
    </row>
    <row r="1615" spans="1:11" s="11" customFormat="1">
      <c r="A1615">
        <v>2025</v>
      </c>
      <c r="B1615">
        <v>56808</v>
      </c>
      <c r="C1615" t="s">
        <v>321</v>
      </c>
      <c r="D1615" t="s">
        <v>322</v>
      </c>
      <c r="E1615">
        <v>71844</v>
      </c>
      <c r="F1615">
        <v>16.315999999999999</v>
      </c>
      <c r="G1615">
        <v>402.2</v>
      </c>
      <c r="H1615">
        <f t="shared" si="100"/>
        <v>4714615.3634879999</v>
      </c>
      <c r="I1615">
        <f t="shared" si="101"/>
        <v>71844</v>
      </c>
      <c r="J1615">
        <f t="shared" si="102"/>
        <v>1172206.7039999999</v>
      </c>
      <c r="K1615">
        <f t="shared" si="103"/>
        <v>0</v>
      </c>
    </row>
    <row r="1616" spans="1:11" s="11" customFormat="1">
      <c r="A1616">
        <v>2025</v>
      </c>
      <c r="B1616">
        <v>57046</v>
      </c>
      <c r="C1616" t="s">
        <v>331</v>
      </c>
      <c r="D1616" t="s">
        <v>322</v>
      </c>
      <c r="E1616">
        <v>46958</v>
      </c>
      <c r="F1616">
        <v>17.600000000000001</v>
      </c>
      <c r="G1616" t="s">
        <v>332</v>
      </c>
      <c r="H1616" t="str">
        <f t="shared" si="100"/>
        <v/>
      </c>
      <c r="I1616" t="str">
        <f t="shared" si="101"/>
        <v/>
      </c>
      <c r="J1616" t="str">
        <f t="shared" si="102"/>
        <v/>
      </c>
      <c r="K1616">
        <f t="shared" si="103"/>
        <v>0</v>
      </c>
    </row>
    <row r="1617" spans="1:11" s="11" customFormat="1">
      <c r="A1617">
        <v>2025</v>
      </c>
      <c r="B1617">
        <v>26</v>
      </c>
      <c r="C1617" t="s">
        <v>321</v>
      </c>
      <c r="D1617" t="s">
        <v>322</v>
      </c>
      <c r="E1617">
        <v>84878</v>
      </c>
      <c r="F1617">
        <v>24.178999999999998</v>
      </c>
      <c r="G1617">
        <v>722</v>
      </c>
      <c r="H1617">
        <f t="shared" si="100"/>
        <v>14817354.469639998</v>
      </c>
      <c r="I1617">
        <f t="shared" si="101"/>
        <v>84878</v>
      </c>
      <c r="J1617">
        <f t="shared" si="102"/>
        <v>2052265.1619999998</v>
      </c>
      <c r="K1617">
        <f t="shared" si="103"/>
        <v>0</v>
      </c>
    </row>
    <row r="1618" spans="1:11" s="11" customFormat="1">
      <c r="A1618">
        <v>2025</v>
      </c>
      <c r="B1618">
        <v>59</v>
      </c>
      <c r="C1618" t="s">
        <v>331</v>
      </c>
      <c r="D1618" t="s">
        <v>322</v>
      </c>
      <c r="E1618">
        <v>9706</v>
      </c>
      <c r="F1618">
        <v>16.798999999999999</v>
      </c>
      <c r="G1618">
        <v>198.4</v>
      </c>
      <c r="H1618">
        <f t="shared" si="100"/>
        <v>323493.37049599993</v>
      </c>
      <c r="I1618">
        <f t="shared" si="101"/>
        <v>9706</v>
      </c>
      <c r="J1618">
        <f t="shared" si="102"/>
        <v>163051.09399999998</v>
      </c>
      <c r="K1618">
        <f t="shared" si="103"/>
        <v>0</v>
      </c>
    </row>
    <row r="1619" spans="1:11" s="11" customFormat="1">
      <c r="A1619">
        <v>2025</v>
      </c>
      <c r="B1619">
        <v>108</v>
      </c>
      <c r="C1619" t="s">
        <v>331</v>
      </c>
      <c r="D1619" t="s">
        <v>322</v>
      </c>
      <c r="E1619">
        <v>15026</v>
      </c>
      <c r="F1619">
        <v>17.71</v>
      </c>
      <c r="G1619">
        <v>166.2</v>
      </c>
      <c r="H1619">
        <f t="shared" si="100"/>
        <v>442275.58452000003</v>
      </c>
      <c r="I1619">
        <f t="shared" si="101"/>
        <v>15026</v>
      </c>
      <c r="J1619">
        <f t="shared" si="102"/>
        <v>266110.46000000002</v>
      </c>
      <c r="K1619">
        <f t="shared" si="103"/>
        <v>0</v>
      </c>
    </row>
    <row r="1620" spans="1:11" s="11" customFormat="1">
      <c r="A1620">
        <v>2025</v>
      </c>
      <c r="B1620">
        <v>108</v>
      </c>
      <c r="C1620" t="s">
        <v>331</v>
      </c>
      <c r="D1620" t="s">
        <v>322</v>
      </c>
      <c r="E1620">
        <v>14969</v>
      </c>
      <c r="F1620">
        <v>16.96</v>
      </c>
      <c r="G1620">
        <v>162.9</v>
      </c>
      <c r="H1620">
        <f t="shared" si="100"/>
        <v>413561.13696000003</v>
      </c>
      <c r="I1620">
        <f t="shared" si="101"/>
        <v>14969</v>
      </c>
      <c r="J1620">
        <f t="shared" si="102"/>
        <v>253874.24000000002</v>
      </c>
      <c r="K1620">
        <f t="shared" si="103"/>
        <v>0</v>
      </c>
    </row>
    <row r="1621" spans="1:11" s="11" customFormat="1">
      <c r="A1621">
        <v>2025</v>
      </c>
      <c r="B1621">
        <v>108</v>
      </c>
      <c r="C1621" t="s">
        <v>331</v>
      </c>
      <c r="D1621" t="s">
        <v>322</v>
      </c>
      <c r="E1621">
        <v>76398</v>
      </c>
      <c r="F1621">
        <v>17.986000000000001</v>
      </c>
      <c r="G1621">
        <v>160.30000000000001</v>
      </c>
      <c r="H1621">
        <f t="shared" si="100"/>
        <v>2202673.3680840004</v>
      </c>
      <c r="I1621">
        <f t="shared" si="101"/>
        <v>76398</v>
      </c>
      <c r="J1621">
        <f t="shared" si="102"/>
        <v>1374094.4280000001</v>
      </c>
      <c r="K1621">
        <f t="shared" si="103"/>
        <v>0</v>
      </c>
    </row>
    <row r="1622" spans="1:11" s="11" customFormat="1">
      <c r="A1622">
        <v>2025</v>
      </c>
      <c r="B1622">
        <v>130</v>
      </c>
      <c r="C1622" t="s">
        <v>321</v>
      </c>
      <c r="D1622" t="s">
        <v>322</v>
      </c>
      <c r="E1622">
        <v>92199</v>
      </c>
      <c r="F1622">
        <v>25.67</v>
      </c>
      <c r="G1622">
        <v>348.2</v>
      </c>
      <c r="H1622">
        <f t="shared" si="100"/>
        <v>8241017.68506</v>
      </c>
      <c r="I1622">
        <f t="shared" si="101"/>
        <v>92199</v>
      </c>
      <c r="J1622">
        <f t="shared" si="102"/>
        <v>2366748.33</v>
      </c>
      <c r="K1622">
        <f t="shared" si="103"/>
        <v>0</v>
      </c>
    </row>
    <row r="1623" spans="1:11" s="11" customFormat="1">
      <c r="A1623">
        <v>2025</v>
      </c>
      <c r="B1623">
        <v>130</v>
      </c>
      <c r="C1623" t="s">
        <v>321</v>
      </c>
      <c r="D1623" t="s">
        <v>322</v>
      </c>
      <c r="E1623">
        <v>26397</v>
      </c>
      <c r="F1623">
        <v>23.85</v>
      </c>
      <c r="G1623">
        <v>438.5</v>
      </c>
      <c r="H1623">
        <f t="shared" si="100"/>
        <v>2760657.65325</v>
      </c>
      <c r="I1623">
        <f t="shared" si="101"/>
        <v>26397</v>
      </c>
      <c r="J1623">
        <f t="shared" si="102"/>
        <v>629568.45000000007</v>
      </c>
      <c r="K1623">
        <f t="shared" si="103"/>
        <v>0</v>
      </c>
    </row>
    <row r="1624" spans="1:11" s="11" customFormat="1">
      <c r="A1624">
        <v>2025</v>
      </c>
      <c r="B1624">
        <v>130</v>
      </c>
      <c r="C1624" t="s">
        <v>321</v>
      </c>
      <c r="D1624" t="s">
        <v>322</v>
      </c>
      <c r="E1624">
        <v>13692</v>
      </c>
      <c r="F1624">
        <v>22.99</v>
      </c>
      <c r="G1624">
        <v>335.6</v>
      </c>
      <c r="H1624">
        <f t="shared" si="100"/>
        <v>1056398.5924800001</v>
      </c>
      <c r="I1624">
        <f t="shared" si="101"/>
        <v>13692</v>
      </c>
      <c r="J1624">
        <f t="shared" si="102"/>
        <v>314779.07999999996</v>
      </c>
      <c r="K1624">
        <f t="shared" si="103"/>
        <v>0</v>
      </c>
    </row>
    <row r="1625" spans="1:11" s="11" customFormat="1">
      <c r="A1625">
        <v>2025</v>
      </c>
      <c r="B1625">
        <v>130</v>
      </c>
      <c r="C1625" t="s">
        <v>321</v>
      </c>
      <c r="D1625" t="s">
        <v>322</v>
      </c>
      <c r="E1625">
        <v>50615</v>
      </c>
      <c r="F1625">
        <v>23.64</v>
      </c>
      <c r="G1625">
        <v>351.1</v>
      </c>
      <c r="H1625">
        <f t="shared" si="100"/>
        <v>4201047.0246000001</v>
      </c>
      <c r="I1625">
        <f t="shared" si="101"/>
        <v>50615</v>
      </c>
      <c r="J1625">
        <f t="shared" si="102"/>
        <v>1196538.6000000001</v>
      </c>
      <c r="K1625">
        <f t="shared" si="103"/>
        <v>0</v>
      </c>
    </row>
    <row r="1626" spans="1:11" s="11" customFormat="1">
      <c r="A1626">
        <v>2025</v>
      </c>
      <c r="B1626">
        <v>130</v>
      </c>
      <c r="C1626" t="s">
        <v>321</v>
      </c>
      <c r="D1626" t="s">
        <v>322</v>
      </c>
      <c r="E1626">
        <v>93537</v>
      </c>
      <c r="F1626">
        <v>23.73</v>
      </c>
      <c r="G1626">
        <v>238.5</v>
      </c>
      <c r="H1626">
        <f t="shared" si="100"/>
        <v>5293824.7288499996</v>
      </c>
      <c r="I1626">
        <f t="shared" si="101"/>
        <v>93537</v>
      </c>
      <c r="J1626">
        <f t="shared" si="102"/>
        <v>2219633.0100000002</v>
      </c>
      <c r="K1626">
        <f t="shared" si="103"/>
        <v>0</v>
      </c>
    </row>
    <row r="1627" spans="1:11" s="11" customFormat="1">
      <c r="A1627">
        <v>2025</v>
      </c>
      <c r="B1627">
        <v>136</v>
      </c>
      <c r="C1627" t="s">
        <v>321</v>
      </c>
      <c r="D1627" t="s">
        <v>322</v>
      </c>
      <c r="E1627">
        <v>48454</v>
      </c>
      <c r="F1627">
        <v>23.52</v>
      </c>
      <c r="G1627">
        <v>367.4</v>
      </c>
      <c r="H1627">
        <f t="shared" si="100"/>
        <v>4187030.3059200002</v>
      </c>
      <c r="I1627">
        <f t="shared" si="101"/>
        <v>48454</v>
      </c>
      <c r="J1627">
        <f t="shared" si="102"/>
        <v>1139638.08</v>
      </c>
      <c r="K1627">
        <f t="shared" si="103"/>
        <v>0</v>
      </c>
    </row>
    <row r="1628" spans="1:11" s="11" customFormat="1">
      <c r="A1628">
        <v>2025</v>
      </c>
      <c r="B1628">
        <v>136</v>
      </c>
      <c r="C1628" t="s">
        <v>321</v>
      </c>
      <c r="D1628" t="s">
        <v>322</v>
      </c>
      <c r="E1628">
        <v>25586</v>
      </c>
      <c r="F1628">
        <v>24.52</v>
      </c>
      <c r="G1628">
        <v>354.3</v>
      </c>
      <c r="H1628">
        <f t="shared" si="100"/>
        <v>2222767.3749599997</v>
      </c>
      <c r="I1628">
        <f t="shared" si="101"/>
        <v>25586</v>
      </c>
      <c r="J1628">
        <f t="shared" si="102"/>
        <v>627368.72</v>
      </c>
      <c r="K1628">
        <f t="shared" si="103"/>
        <v>0</v>
      </c>
    </row>
    <row r="1629" spans="1:11" s="11" customFormat="1">
      <c r="A1629">
        <v>2025</v>
      </c>
      <c r="B1629">
        <v>165</v>
      </c>
      <c r="C1629" t="s">
        <v>331</v>
      </c>
      <c r="D1629" t="s">
        <v>322</v>
      </c>
      <c r="E1629">
        <v>82502</v>
      </c>
      <c r="F1629">
        <v>16.901</v>
      </c>
      <c r="G1629">
        <v>148.19999999999999</v>
      </c>
      <c r="H1629">
        <f t="shared" si="100"/>
        <v>2066450.859564</v>
      </c>
      <c r="I1629">
        <f t="shared" si="101"/>
        <v>82502</v>
      </c>
      <c r="J1629">
        <f t="shared" si="102"/>
        <v>1394366.3019999999</v>
      </c>
      <c r="K1629">
        <f t="shared" si="103"/>
        <v>0</v>
      </c>
    </row>
    <row r="1630" spans="1:11" s="11" customFormat="1">
      <c r="A1630">
        <v>2025</v>
      </c>
      <c r="B1630">
        <v>298</v>
      </c>
      <c r="C1630" t="s">
        <v>331</v>
      </c>
      <c r="D1630" t="s">
        <v>322</v>
      </c>
      <c r="E1630">
        <v>45024</v>
      </c>
      <c r="F1630">
        <v>16.690000000000001</v>
      </c>
      <c r="G1630" t="s">
        <v>332</v>
      </c>
      <c r="H1630" t="str">
        <f t="shared" si="100"/>
        <v/>
      </c>
      <c r="I1630" t="str">
        <f t="shared" si="101"/>
        <v/>
      </c>
      <c r="J1630" t="str">
        <f t="shared" si="102"/>
        <v/>
      </c>
      <c r="K1630">
        <f t="shared" si="103"/>
        <v>0</v>
      </c>
    </row>
    <row r="1631" spans="1:11" s="11" customFormat="1">
      <c r="A1631">
        <v>2025</v>
      </c>
      <c r="B1631">
        <v>298</v>
      </c>
      <c r="C1631" t="s">
        <v>331</v>
      </c>
      <c r="D1631" t="s">
        <v>322</v>
      </c>
      <c r="E1631">
        <v>60966</v>
      </c>
      <c r="F1631">
        <v>16.86</v>
      </c>
      <c r="G1631" t="s">
        <v>332</v>
      </c>
      <c r="H1631" t="str">
        <f t="shared" si="100"/>
        <v/>
      </c>
      <c r="I1631" t="str">
        <f t="shared" si="101"/>
        <v/>
      </c>
      <c r="J1631" t="str">
        <f t="shared" si="102"/>
        <v/>
      </c>
      <c r="K1631">
        <f t="shared" si="103"/>
        <v>0</v>
      </c>
    </row>
    <row r="1632" spans="1:11" s="11" customFormat="1">
      <c r="A1632">
        <v>2025</v>
      </c>
      <c r="B1632">
        <v>298</v>
      </c>
      <c r="C1632" t="s">
        <v>331</v>
      </c>
      <c r="D1632" t="s">
        <v>322</v>
      </c>
      <c r="E1632">
        <v>61223</v>
      </c>
      <c r="F1632">
        <v>16.78</v>
      </c>
      <c r="G1632" t="s">
        <v>332</v>
      </c>
      <c r="H1632" t="str">
        <f t="shared" si="100"/>
        <v/>
      </c>
      <c r="I1632" t="str">
        <f t="shared" si="101"/>
        <v/>
      </c>
      <c r="J1632" t="str">
        <f t="shared" si="102"/>
        <v/>
      </c>
      <c r="K1632">
        <f t="shared" si="103"/>
        <v>0</v>
      </c>
    </row>
    <row r="1633" spans="1:11" s="11" customFormat="1">
      <c r="A1633">
        <v>2025</v>
      </c>
      <c r="B1633">
        <v>470</v>
      </c>
      <c r="C1633" t="s">
        <v>331</v>
      </c>
      <c r="D1633" t="s">
        <v>322</v>
      </c>
      <c r="E1633">
        <v>14085</v>
      </c>
      <c r="F1633">
        <v>17.303999999999998</v>
      </c>
      <c r="G1633">
        <v>153.30000000000001</v>
      </c>
      <c r="H1633">
        <f t="shared" si="100"/>
        <v>373633.24572000001</v>
      </c>
      <c r="I1633">
        <f t="shared" si="101"/>
        <v>14085</v>
      </c>
      <c r="J1633">
        <f t="shared" si="102"/>
        <v>243726.83999999997</v>
      </c>
      <c r="K1633">
        <f t="shared" si="103"/>
        <v>0</v>
      </c>
    </row>
    <row r="1634" spans="1:11" s="11" customFormat="1">
      <c r="A1634">
        <v>2025</v>
      </c>
      <c r="B1634">
        <v>470</v>
      </c>
      <c r="C1634" t="s">
        <v>331</v>
      </c>
      <c r="D1634" t="s">
        <v>322</v>
      </c>
      <c r="E1634">
        <v>42395</v>
      </c>
      <c r="F1634">
        <v>17.873000000000001</v>
      </c>
      <c r="G1634">
        <v>159.5</v>
      </c>
      <c r="H1634">
        <f t="shared" si="100"/>
        <v>1208572.706825</v>
      </c>
      <c r="I1634">
        <f t="shared" si="101"/>
        <v>42395</v>
      </c>
      <c r="J1634">
        <f t="shared" si="102"/>
        <v>757725.83500000008</v>
      </c>
      <c r="K1634">
        <f t="shared" si="103"/>
        <v>0</v>
      </c>
    </row>
    <row r="1635" spans="1:11" s="11" customFormat="1">
      <c r="A1635">
        <v>2025</v>
      </c>
      <c r="B1635">
        <v>470</v>
      </c>
      <c r="C1635" t="s">
        <v>331</v>
      </c>
      <c r="D1635" t="s">
        <v>322</v>
      </c>
      <c r="E1635">
        <v>14153</v>
      </c>
      <c r="F1635">
        <v>18.12</v>
      </c>
      <c r="G1635">
        <v>161.30000000000001</v>
      </c>
      <c r="H1635">
        <f t="shared" si="100"/>
        <v>413657.65668000007</v>
      </c>
      <c r="I1635">
        <f t="shared" si="101"/>
        <v>14153</v>
      </c>
      <c r="J1635">
        <f t="shared" si="102"/>
        <v>256452.36000000002</v>
      </c>
      <c r="K1635">
        <f t="shared" si="103"/>
        <v>0</v>
      </c>
    </row>
    <row r="1636" spans="1:11" s="11" customFormat="1">
      <c r="A1636">
        <v>2025</v>
      </c>
      <c r="B1636">
        <v>470</v>
      </c>
      <c r="C1636" t="s">
        <v>331</v>
      </c>
      <c r="D1636" t="s">
        <v>322</v>
      </c>
      <c r="E1636">
        <v>14178</v>
      </c>
      <c r="F1636">
        <v>18.13</v>
      </c>
      <c r="G1636">
        <v>167.1</v>
      </c>
      <c r="H1636">
        <f t="shared" si="100"/>
        <v>429525.77094000002</v>
      </c>
      <c r="I1636">
        <f t="shared" si="101"/>
        <v>14178</v>
      </c>
      <c r="J1636">
        <f t="shared" si="102"/>
        <v>257047.13999999998</v>
      </c>
      <c r="K1636">
        <f t="shared" si="103"/>
        <v>0</v>
      </c>
    </row>
    <row r="1637" spans="1:11" s="11" customFormat="1">
      <c r="A1637">
        <v>2025</v>
      </c>
      <c r="B1637">
        <v>470</v>
      </c>
      <c r="C1637" t="s">
        <v>331</v>
      </c>
      <c r="D1637" t="s">
        <v>322</v>
      </c>
      <c r="E1637">
        <v>42044</v>
      </c>
      <c r="F1637">
        <v>17.215</v>
      </c>
      <c r="G1637">
        <v>148.1</v>
      </c>
      <c r="H1637">
        <f t="shared" si="100"/>
        <v>1071929.22826</v>
      </c>
      <c r="I1637">
        <f t="shared" si="101"/>
        <v>42044</v>
      </c>
      <c r="J1637">
        <f t="shared" si="102"/>
        <v>723787.46</v>
      </c>
      <c r="K1637">
        <f t="shared" si="103"/>
        <v>0</v>
      </c>
    </row>
    <row r="1638" spans="1:11" s="11" customFormat="1">
      <c r="A1638">
        <v>2025</v>
      </c>
      <c r="B1638">
        <v>470</v>
      </c>
      <c r="C1638" t="s">
        <v>331</v>
      </c>
      <c r="D1638" t="s">
        <v>322</v>
      </c>
      <c r="E1638">
        <v>14115</v>
      </c>
      <c r="F1638">
        <v>17.914000000000001</v>
      </c>
      <c r="G1638">
        <v>178.1</v>
      </c>
      <c r="H1638">
        <f t="shared" si="100"/>
        <v>450336.73191000003</v>
      </c>
      <c r="I1638">
        <f t="shared" si="101"/>
        <v>14115</v>
      </c>
      <c r="J1638">
        <f t="shared" si="102"/>
        <v>252856.11000000002</v>
      </c>
      <c r="K1638">
        <f t="shared" si="103"/>
        <v>0</v>
      </c>
    </row>
    <row r="1639" spans="1:11" s="11" customFormat="1">
      <c r="A1639">
        <v>2025</v>
      </c>
      <c r="B1639">
        <v>470</v>
      </c>
      <c r="C1639" t="s">
        <v>331</v>
      </c>
      <c r="D1639" t="s">
        <v>322</v>
      </c>
      <c r="E1639">
        <v>14112</v>
      </c>
      <c r="F1639">
        <v>18.045999999999999</v>
      </c>
      <c r="G1639">
        <v>170.8</v>
      </c>
      <c r="H1639">
        <f t="shared" si="100"/>
        <v>434968.07961600006</v>
      </c>
      <c r="I1639">
        <f t="shared" si="101"/>
        <v>14112</v>
      </c>
      <c r="J1639">
        <f t="shared" si="102"/>
        <v>254665.152</v>
      </c>
      <c r="K1639">
        <f t="shared" si="103"/>
        <v>0</v>
      </c>
    </row>
    <row r="1640" spans="1:11" s="11" customFormat="1">
      <c r="A1640">
        <v>2025</v>
      </c>
      <c r="B1640">
        <v>470</v>
      </c>
      <c r="C1640" t="s">
        <v>331</v>
      </c>
      <c r="D1640" t="s">
        <v>322</v>
      </c>
      <c r="E1640">
        <v>14046</v>
      </c>
      <c r="F1640">
        <v>17.138000000000002</v>
      </c>
      <c r="G1640">
        <v>171.9</v>
      </c>
      <c r="H1640">
        <f t="shared" si="100"/>
        <v>413798.27821200009</v>
      </c>
      <c r="I1640">
        <f t="shared" si="101"/>
        <v>14046</v>
      </c>
      <c r="J1640">
        <f t="shared" si="102"/>
        <v>240720.34800000003</v>
      </c>
      <c r="K1640">
        <f t="shared" si="103"/>
        <v>0</v>
      </c>
    </row>
    <row r="1641" spans="1:11" s="11" customFormat="1">
      <c r="A1641">
        <v>2025</v>
      </c>
      <c r="B1641">
        <v>470</v>
      </c>
      <c r="C1641" t="s">
        <v>331</v>
      </c>
      <c r="D1641" t="s">
        <v>322</v>
      </c>
      <c r="E1641">
        <v>13997</v>
      </c>
      <c r="F1641">
        <v>17.173999999999999</v>
      </c>
      <c r="G1641">
        <v>177.5</v>
      </c>
      <c r="H1641">
        <f t="shared" si="100"/>
        <v>426682.44844999997</v>
      </c>
      <c r="I1641">
        <f t="shared" si="101"/>
        <v>13997</v>
      </c>
      <c r="J1641">
        <f t="shared" si="102"/>
        <v>240384.478</v>
      </c>
      <c r="K1641">
        <f t="shared" si="103"/>
        <v>0</v>
      </c>
    </row>
    <row r="1642" spans="1:11" s="11" customFormat="1">
      <c r="A1642">
        <v>2025</v>
      </c>
      <c r="B1642">
        <v>470</v>
      </c>
      <c r="C1642" t="s">
        <v>331</v>
      </c>
      <c r="D1642" t="s">
        <v>322</v>
      </c>
      <c r="E1642">
        <v>56018</v>
      </c>
      <c r="F1642">
        <v>18.047999999999998</v>
      </c>
      <c r="G1642">
        <v>159.9</v>
      </c>
      <c r="H1642">
        <f t="shared" si="100"/>
        <v>1616609.5695359998</v>
      </c>
      <c r="I1642">
        <f t="shared" si="101"/>
        <v>56018</v>
      </c>
      <c r="J1642">
        <f t="shared" si="102"/>
        <v>1011012.8639999999</v>
      </c>
      <c r="K1642">
        <f t="shared" si="103"/>
        <v>0</v>
      </c>
    </row>
    <row r="1643" spans="1:11" s="11" customFormat="1">
      <c r="A1643">
        <v>2025</v>
      </c>
      <c r="B1643">
        <v>470</v>
      </c>
      <c r="C1643" t="s">
        <v>331</v>
      </c>
      <c r="D1643" t="s">
        <v>322</v>
      </c>
      <c r="E1643">
        <v>28256</v>
      </c>
      <c r="F1643">
        <v>17.759</v>
      </c>
      <c r="G1643">
        <v>165.4</v>
      </c>
      <c r="H1643">
        <f t="shared" si="100"/>
        <v>829974.39481600013</v>
      </c>
      <c r="I1643">
        <f t="shared" si="101"/>
        <v>28256</v>
      </c>
      <c r="J1643">
        <f t="shared" si="102"/>
        <v>501798.304</v>
      </c>
      <c r="K1643">
        <f t="shared" si="103"/>
        <v>0</v>
      </c>
    </row>
    <row r="1644" spans="1:11" s="11" customFormat="1">
      <c r="A1644">
        <v>2025</v>
      </c>
      <c r="B1644">
        <v>470</v>
      </c>
      <c r="C1644" t="s">
        <v>331</v>
      </c>
      <c r="D1644" t="s">
        <v>322</v>
      </c>
      <c r="E1644">
        <v>13680</v>
      </c>
      <c r="F1644">
        <v>17.167999999999999</v>
      </c>
      <c r="G1644">
        <v>162.30000000000001</v>
      </c>
      <c r="H1644">
        <f t="shared" si="100"/>
        <v>381174.92352000007</v>
      </c>
      <c r="I1644">
        <f t="shared" si="101"/>
        <v>13680</v>
      </c>
      <c r="J1644">
        <f t="shared" si="102"/>
        <v>234858.23999999999</v>
      </c>
      <c r="K1644">
        <f t="shared" si="103"/>
        <v>0</v>
      </c>
    </row>
    <row r="1645" spans="1:11" s="11" customFormat="1">
      <c r="A1645">
        <v>2025</v>
      </c>
      <c r="B1645">
        <v>470</v>
      </c>
      <c r="C1645" t="s">
        <v>331</v>
      </c>
      <c r="D1645" t="s">
        <v>322</v>
      </c>
      <c r="E1645">
        <v>69425</v>
      </c>
      <c r="F1645">
        <v>17.149000000000001</v>
      </c>
      <c r="G1645">
        <v>148</v>
      </c>
      <c r="H1645">
        <f t="shared" si="100"/>
        <v>1762042.601</v>
      </c>
      <c r="I1645">
        <f t="shared" si="101"/>
        <v>69425</v>
      </c>
      <c r="J1645">
        <f t="shared" si="102"/>
        <v>1190569.325</v>
      </c>
      <c r="K1645">
        <f t="shared" si="103"/>
        <v>0</v>
      </c>
    </row>
    <row r="1646" spans="1:11" s="11" customFormat="1">
      <c r="A1646">
        <v>2025</v>
      </c>
      <c r="B1646">
        <v>470</v>
      </c>
      <c r="C1646" t="s">
        <v>331</v>
      </c>
      <c r="D1646" t="s">
        <v>322</v>
      </c>
      <c r="E1646">
        <v>14073</v>
      </c>
      <c r="F1646">
        <v>17.327999999999999</v>
      </c>
      <c r="G1646">
        <v>154</v>
      </c>
      <c r="H1646">
        <f t="shared" si="100"/>
        <v>375539.69375999999</v>
      </c>
      <c r="I1646">
        <f t="shared" si="101"/>
        <v>14073</v>
      </c>
      <c r="J1646">
        <f t="shared" si="102"/>
        <v>243856.94399999999</v>
      </c>
      <c r="K1646">
        <f t="shared" si="103"/>
        <v>0</v>
      </c>
    </row>
    <row r="1647" spans="1:11" s="11" customFormat="1">
      <c r="A1647">
        <v>2025</v>
      </c>
      <c r="B1647">
        <v>525</v>
      </c>
      <c r="C1647" t="s">
        <v>321</v>
      </c>
      <c r="D1647" t="s">
        <v>322</v>
      </c>
      <c r="E1647">
        <v>175111</v>
      </c>
      <c r="F1647">
        <v>22.242999999999999</v>
      </c>
      <c r="G1647">
        <v>217.2</v>
      </c>
      <c r="H1647">
        <f t="shared" si="100"/>
        <v>8459926.909355998</v>
      </c>
      <c r="I1647">
        <f t="shared" si="101"/>
        <v>175111</v>
      </c>
      <c r="J1647">
        <f t="shared" si="102"/>
        <v>3894993.9729999998</v>
      </c>
      <c r="K1647">
        <f t="shared" si="103"/>
        <v>0</v>
      </c>
    </row>
    <row r="1648" spans="1:11" s="11" customFormat="1">
      <c r="A1648">
        <v>2025</v>
      </c>
      <c r="B1648">
        <v>564</v>
      </c>
      <c r="C1648" t="s">
        <v>321</v>
      </c>
      <c r="D1648" t="s">
        <v>322</v>
      </c>
      <c r="E1648">
        <v>68794</v>
      </c>
      <c r="F1648">
        <v>23.51</v>
      </c>
      <c r="G1648">
        <v>430</v>
      </c>
      <c r="H1648">
        <f t="shared" si="100"/>
        <v>6954591.8420000002</v>
      </c>
      <c r="I1648">
        <f t="shared" si="101"/>
        <v>68794</v>
      </c>
      <c r="J1648">
        <f t="shared" si="102"/>
        <v>1617346.9400000002</v>
      </c>
      <c r="K1648">
        <f t="shared" si="103"/>
        <v>0</v>
      </c>
    </row>
    <row r="1649" spans="1:11" s="11" customFormat="1">
      <c r="A1649">
        <v>2025</v>
      </c>
      <c r="B1649">
        <v>564</v>
      </c>
      <c r="C1649" t="s">
        <v>321</v>
      </c>
      <c r="D1649" t="s">
        <v>322</v>
      </c>
      <c r="E1649">
        <v>21614</v>
      </c>
      <c r="F1649">
        <v>23.53</v>
      </c>
      <c r="G1649">
        <v>289</v>
      </c>
      <c r="H1649">
        <f t="shared" si="100"/>
        <v>1469788.7438000001</v>
      </c>
      <c r="I1649">
        <f t="shared" si="101"/>
        <v>21614</v>
      </c>
      <c r="J1649">
        <f t="shared" si="102"/>
        <v>508577.42000000004</v>
      </c>
      <c r="K1649">
        <f t="shared" si="103"/>
        <v>0</v>
      </c>
    </row>
    <row r="1650" spans="1:11" s="11" customFormat="1">
      <c r="A1650">
        <v>2025</v>
      </c>
      <c r="B1650">
        <v>602</v>
      </c>
      <c r="C1650" t="s">
        <v>321</v>
      </c>
      <c r="D1650" t="s">
        <v>322</v>
      </c>
      <c r="E1650">
        <v>42014</v>
      </c>
      <c r="F1650">
        <v>26.05</v>
      </c>
      <c r="G1650" t="s">
        <v>332</v>
      </c>
      <c r="H1650" t="str">
        <f t="shared" si="100"/>
        <v/>
      </c>
      <c r="I1650" t="str">
        <f t="shared" si="101"/>
        <v/>
      </c>
      <c r="J1650" t="str">
        <f t="shared" si="102"/>
        <v/>
      </c>
      <c r="K1650">
        <f t="shared" si="103"/>
        <v>0</v>
      </c>
    </row>
    <row r="1651" spans="1:11" s="11" customFormat="1">
      <c r="A1651">
        <v>2025</v>
      </c>
      <c r="B1651">
        <v>602</v>
      </c>
      <c r="C1651" t="s">
        <v>321</v>
      </c>
      <c r="D1651" t="s">
        <v>322</v>
      </c>
      <c r="E1651">
        <v>71054</v>
      </c>
      <c r="F1651">
        <v>26.28</v>
      </c>
      <c r="G1651" t="s">
        <v>332</v>
      </c>
      <c r="H1651" t="str">
        <f t="shared" si="100"/>
        <v/>
      </c>
      <c r="I1651" t="str">
        <f t="shared" si="101"/>
        <v/>
      </c>
      <c r="J1651" t="str">
        <f t="shared" si="102"/>
        <v/>
      </c>
      <c r="K1651">
        <f t="shared" si="103"/>
        <v>0</v>
      </c>
    </row>
    <row r="1652" spans="1:11" s="11" customFormat="1">
      <c r="A1652">
        <v>2025</v>
      </c>
      <c r="B1652">
        <v>703</v>
      </c>
      <c r="C1652" t="s">
        <v>321</v>
      </c>
      <c r="D1652" t="s">
        <v>322</v>
      </c>
      <c r="E1652">
        <v>25497</v>
      </c>
      <c r="F1652">
        <v>23.53</v>
      </c>
      <c r="G1652">
        <v>510.9</v>
      </c>
      <c r="H1652">
        <f t="shared" si="100"/>
        <v>3065115.9906899999</v>
      </c>
      <c r="I1652">
        <f t="shared" si="101"/>
        <v>25497</v>
      </c>
      <c r="J1652">
        <f t="shared" si="102"/>
        <v>599944.41</v>
      </c>
      <c r="K1652">
        <f t="shared" si="103"/>
        <v>0</v>
      </c>
    </row>
    <row r="1653" spans="1:11" s="11" customFormat="1">
      <c r="A1653">
        <v>2025</v>
      </c>
      <c r="B1653">
        <v>703</v>
      </c>
      <c r="C1653" t="s">
        <v>321</v>
      </c>
      <c r="D1653" t="s">
        <v>322</v>
      </c>
      <c r="E1653">
        <v>43987</v>
      </c>
      <c r="F1653">
        <v>23.687000000000001</v>
      </c>
      <c r="G1653">
        <v>503.5</v>
      </c>
      <c r="H1653">
        <f t="shared" si="100"/>
        <v>5246067.5474150004</v>
      </c>
      <c r="I1653">
        <f t="shared" si="101"/>
        <v>43987</v>
      </c>
      <c r="J1653">
        <f t="shared" si="102"/>
        <v>1041920.069</v>
      </c>
      <c r="K1653">
        <f t="shared" si="103"/>
        <v>0</v>
      </c>
    </row>
    <row r="1654" spans="1:11" s="11" customFormat="1">
      <c r="A1654">
        <v>2025</v>
      </c>
      <c r="B1654">
        <v>703</v>
      </c>
      <c r="C1654" t="s">
        <v>321</v>
      </c>
      <c r="D1654" t="s">
        <v>322</v>
      </c>
      <c r="E1654">
        <v>70356</v>
      </c>
      <c r="F1654">
        <v>26.225000000000001</v>
      </c>
      <c r="G1654">
        <v>451.8</v>
      </c>
      <c r="H1654">
        <f t="shared" si="100"/>
        <v>8336098.9998000003</v>
      </c>
      <c r="I1654">
        <f t="shared" si="101"/>
        <v>70356</v>
      </c>
      <c r="J1654">
        <f t="shared" si="102"/>
        <v>1845086.1</v>
      </c>
      <c r="K1654">
        <f t="shared" si="103"/>
        <v>0</v>
      </c>
    </row>
    <row r="1655" spans="1:11" s="11" customFormat="1">
      <c r="A1655">
        <v>2025</v>
      </c>
      <c r="B1655">
        <v>703</v>
      </c>
      <c r="C1655" t="s">
        <v>321</v>
      </c>
      <c r="D1655" t="s">
        <v>322</v>
      </c>
      <c r="E1655">
        <v>174946</v>
      </c>
      <c r="F1655">
        <v>23.221</v>
      </c>
      <c r="G1655">
        <v>484.3</v>
      </c>
      <c r="H1655">
        <f t="shared" si="100"/>
        <v>19674305.222638</v>
      </c>
      <c r="I1655">
        <f t="shared" si="101"/>
        <v>174946</v>
      </c>
      <c r="J1655">
        <f t="shared" si="102"/>
        <v>4062421.0660000001</v>
      </c>
      <c r="K1655">
        <f t="shared" si="103"/>
        <v>0</v>
      </c>
    </row>
    <row r="1656" spans="1:11" s="11" customFormat="1">
      <c r="A1656">
        <v>2025</v>
      </c>
      <c r="B1656">
        <v>876</v>
      </c>
      <c r="C1656" t="s">
        <v>331</v>
      </c>
      <c r="D1656" t="s">
        <v>322</v>
      </c>
      <c r="E1656">
        <v>31269</v>
      </c>
      <c r="F1656">
        <v>17.826000000000001</v>
      </c>
      <c r="G1656" t="s">
        <v>332</v>
      </c>
      <c r="H1656" t="str">
        <f t="shared" si="100"/>
        <v/>
      </c>
      <c r="I1656" t="str">
        <f t="shared" si="101"/>
        <v/>
      </c>
      <c r="J1656" t="str">
        <f t="shared" si="102"/>
        <v/>
      </c>
      <c r="K1656">
        <f t="shared" si="103"/>
        <v>0</v>
      </c>
    </row>
    <row r="1657" spans="1:11" s="11" customFormat="1">
      <c r="A1657">
        <v>2025</v>
      </c>
      <c r="B1657">
        <v>879</v>
      </c>
      <c r="C1657" t="s">
        <v>331</v>
      </c>
      <c r="D1657" t="s">
        <v>322</v>
      </c>
      <c r="E1657">
        <v>288892</v>
      </c>
      <c r="F1657">
        <v>17.43</v>
      </c>
      <c r="G1657" t="s">
        <v>332</v>
      </c>
      <c r="H1657" t="str">
        <f t="shared" si="100"/>
        <v/>
      </c>
      <c r="I1657" t="str">
        <f t="shared" si="101"/>
        <v/>
      </c>
      <c r="J1657" t="str">
        <f t="shared" si="102"/>
        <v/>
      </c>
      <c r="K1657">
        <f t="shared" si="103"/>
        <v>0</v>
      </c>
    </row>
    <row r="1658" spans="1:11" s="11" customFormat="1">
      <c r="A1658">
        <v>2025</v>
      </c>
      <c r="B1658">
        <v>889</v>
      </c>
      <c r="C1658" t="s">
        <v>331</v>
      </c>
      <c r="D1658" t="s">
        <v>322</v>
      </c>
      <c r="E1658">
        <v>79734</v>
      </c>
      <c r="F1658">
        <v>17.079999999999998</v>
      </c>
      <c r="G1658" t="s">
        <v>332</v>
      </c>
      <c r="H1658" t="str">
        <f t="shared" si="100"/>
        <v/>
      </c>
      <c r="I1658" t="str">
        <f t="shared" si="101"/>
        <v/>
      </c>
      <c r="J1658" t="str">
        <f t="shared" si="102"/>
        <v/>
      </c>
      <c r="K1658">
        <f t="shared" si="103"/>
        <v>0</v>
      </c>
    </row>
    <row r="1659" spans="1:11" s="11" customFormat="1">
      <c r="A1659">
        <v>2025</v>
      </c>
      <c r="B1659">
        <v>889</v>
      </c>
      <c r="C1659" t="s">
        <v>331</v>
      </c>
      <c r="D1659" t="s">
        <v>322</v>
      </c>
      <c r="E1659">
        <v>193030</v>
      </c>
      <c r="F1659">
        <v>16.04</v>
      </c>
      <c r="G1659" t="s">
        <v>332</v>
      </c>
      <c r="H1659" t="str">
        <f t="shared" si="100"/>
        <v/>
      </c>
      <c r="I1659" t="str">
        <f t="shared" si="101"/>
        <v/>
      </c>
      <c r="J1659" t="str">
        <f t="shared" si="102"/>
        <v/>
      </c>
      <c r="K1659">
        <f t="shared" si="103"/>
        <v>0</v>
      </c>
    </row>
    <row r="1660" spans="1:11" s="11" customFormat="1">
      <c r="A1660">
        <v>2025</v>
      </c>
      <c r="B1660">
        <v>889</v>
      </c>
      <c r="C1660" t="s">
        <v>331</v>
      </c>
      <c r="D1660" t="s">
        <v>322</v>
      </c>
      <c r="E1660">
        <v>46332</v>
      </c>
      <c r="F1660">
        <v>17.2</v>
      </c>
      <c r="G1660" t="s">
        <v>332</v>
      </c>
      <c r="H1660" t="str">
        <f t="shared" si="100"/>
        <v/>
      </c>
      <c r="I1660" t="str">
        <f t="shared" si="101"/>
        <v/>
      </c>
      <c r="J1660" t="str">
        <f t="shared" si="102"/>
        <v/>
      </c>
      <c r="K1660">
        <f t="shared" si="103"/>
        <v>0</v>
      </c>
    </row>
    <row r="1661" spans="1:11" s="11" customFormat="1">
      <c r="A1661">
        <v>2025</v>
      </c>
      <c r="B1661">
        <v>963</v>
      </c>
      <c r="C1661" t="s">
        <v>321</v>
      </c>
      <c r="D1661" t="s">
        <v>322</v>
      </c>
      <c r="E1661">
        <v>40001</v>
      </c>
      <c r="F1661">
        <v>21.43</v>
      </c>
      <c r="G1661">
        <v>191.4</v>
      </c>
      <c r="H1661">
        <f t="shared" si="100"/>
        <v>1640721.8170200002</v>
      </c>
      <c r="I1661">
        <f t="shared" si="101"/>
        <v>40001</v>
      </c>
      <c r="J1661">
        <f t="shared" si="102"/>
        <v>857221.42999999993</v>
      </c>
      <c r="K1661">
        <f t="shared" si="103"/>
        <v>0</v>
      </c>
    </row>
    <row r="1662" spans="1:11" s="11" customFormat="1">
      <c r="A1662">
        <v>2025</v>
      </c>
      <c r="B1662">
        <v>976</v>
      </c>
      <c r="C1662" t="s">
        <v>321</v>
      </c>
      <c r="D1662" t="s">
        <v>322</v>
      </c>
      <c r="E1662">
        <v>13190</v>
      </c>
      <c r="F1662">
        <v>23.45</v>
      </c>
      <c r="G1662">
        <v>456.2</v>
      </c>
      <c r="H1662">
        <f t="shared" si="100"/>
        <v>1411051.6910000001</v>
      </c>
      <c r="I1662">
        <f t="shared" si="101"/>
        <v>13190</v>
      </c>
      <c r="J1662">
        <f t="shared" si="102"/>
        <v>309305.5</v>
      </c>
      <c r="K1662">
        <f t="shared" si="103"/>
        <v>0</v>
      </c>
    </row>
    <row r="1663" spans="1:11" s="11" customFormat="1">
      <c r="A1663">
        <v>2025</v>
      </c>
      <c r="B1663">
        <v>976</v>
      </c>
      <c r="C1663" t="s">
        <v>321</v>
      </c>
      <c r="D1663" t="s">
        <v>322</v>
      </c>
      <c r="E1663">
        <v>11683</v>
      </c>
      <c r="F1663">
        <v>16.11</v>
      </c>
      <c r="G1663">
        <v>234</v>
      </c>
      <c r="H1663">
        <f t="shared" si="100"/>
        <v>440418.72419999994</v>
      </c>
      <c r="I1663">
        <f t="shared" si="101"/>
        <v>11683</v>
      </c>
      <c r="J1663">
        <f t="shared" si="102"/>
        <v>188213.13</v>
      </c>
      <c r="K1663">
        <f t="shared" si="103"/>
        <v>0</v>
      </c>
    </row>
    <row r="1664" spans="1:11" s="11" customFormat="1">
      <c r="A1664">
        <v>2025</v>
      </c>
      <c r="B1664">
        <v>976</v>
      </c>
      <c r="C1664" t="s">
        <v>321</v>
      </c>
      <c r="D1664" t="s">
        <v>322</v>
      </c>
      <c r="E1664">
        <v>20</v>
      </c>
      <c r="F1664">
        <v>21.31</v>
      </c>
      <c r="G1664">
        <v>128.1</v>
      </c>
      <c r="H1664">
        <f t="shared" si="100"/>
        <v>545.96219999999994</v>
      </c>
      <c r="I1664">
        <f t="shared" si="101"/>
        <v>20</v>
      </c>
      <c r="J1664">
        <f t="shared" si="102"/>
        <v>426.2</v>
      </c>
      <c r="K1664">
        <f t="shared" si="103"/>
        <v>0</v>
      </c>
    </row>
    <row r="1665" spans="1:11" s="11" customFormat="1">
      <c r="A1665">
        <v>2025</v>
      </c>
      <c r="B1665">
        <v>976</v>
      </c>
      <c r="C1665" t="s">
        <v>321</v>
      </c>
      <c r="D1665" t="s">
        <v>322</v>
      </c>
      <c r="E1665">
        <v>2123</v>
      </c>
      <c r="F1665">
        <v>16.38</v>
      </c>
      <c r="G1665">
        <v>132</v>
      </c>
      <c r="H1665">
        <f t="shared" si="100"/>
        <v>45902.656800000004</v>
      </c>
      <c r="I1665">
        <f t="shared" si="101"/>
        <v>2123</v>
      </c>
      <c r="J1665">
        <f t="shared" si="102"/>
        <v>34774.74</v>
      </c>
      <c r="K1665">
        <f t="shared" si="103"/>
        <v>0</v>
      </c>
    </row>
    <row r="1666" spans="1:11" s="11" customFormat="1">
      <c r="A1666">
        <v>2025</v>
      </c>
      <c r="B1666">
        <v>976</v>
      </c>
      <c r="C1666" t="s">
        <v>321</v>
      </c>
      <c r="D1666" t="s">
        <v>322</v>
      </c>
      <c r="E1666">
        <v>8744</v>
      </c>
      <c r="F1666">
        <v>21.83</v>
      </c>
      <c r="G1666">
        <v>383.2</v>
      </c>
      <c r="H1666">
        <f t="shared" si="100"/>
        <v>731457.98463999992</v>
      </c>
      <c r="I1666">
        <f t="shared" si="101"/>
        <v>8744</v>
      </c>
      <c r="J1666">
        <f t="shared" si="102"/>
        <v>190881.52</v>
      </c>
      <c r="K1666">
        <f t="shared" si="103"/>
        <v>0</v>
      </c>
    </row>
    <row r="1667" spans="1:11" s="11" customFormat="1">
      <c r="A1667">
        <v>2025</v>
      </c>
      <c r="B1667">
        <v>983</v>
      </c>
      <c r="C1667" t="s">
        <v>321</v>
      </c>
      <c r="D1667" t="s">
        <v>322</v>
      </c>
      <c r="E1667">
        <v>12339</v>
      </c>
      <c r="F1667">
        <v>22.283999999999999</v>
      </c>
      <c r="G1667">
        <v>275.3</v>
      </c>
      <c r="H1667">
        <f t="shared" si="100"/>
        <v>756971.14582799992</v>
      </c>
      <c r="I1667">
        <f t="shared" si="101"/>
        <v>12339</v>
      </c>
      <c r="J1667">
        <f t="shared" si="102"/>
        <v>274962.27600000001</v>
      </c>
      <c r="K1667">
        <f t="shared" si="103"/>
        <v>0</v>
      </c>
    </row>
    <row r="1668" spans="1:11" s="11" customFormat="1">
      <c r="A1668">
        <v>2025</v>
      </c>
      <c r="B1668">
        <v>983</v>
      </c>
      <c r="C1668" t="s">
        <v>321</v>
      </c>
      <c r="D1668" t="s">
        <v>322</v>
      </c>
      <c r="E1668">
        <v>61742</v>
      </c>
      <c r="F1668">
        <v>22.936</v>
      </c>
      <c r="G1668">
        <v>356.7</v>
      </c>
      <c r="H1668">
        <f t="shared" si="100"/>
        <v>5051280.4643039992</v>
      </c>
      <c r="I1668">
        <f t="shared" si="101"/>
        <v>61742</v>
      </c>
      <c r="J1668">
        <f t="shared" si="102"/>
        <v>1416114.5120000001</v>
      </c>
      <c r="K1668">
        <f t="shared" si="103"/>
        <v>0</v>
      </c>
    </row>
    <row r="1669" spans="1:11" s="11" customFormat="1">
      <c r="A1669">
        <v>2025</v>
      </c>
      <c r="B1669">
        <v>983</v>
      </c>
      <c r="C1669" t="s">
        <v>321</v>
      </c>
      <c r="D1669" t="s">
        <v>322</v>
      </c>
      <c r="E1669">
        <v>26184</v>
      </c>
      <c r="F1669">
        <v>20.013999999999999</v>
      </c>
      <c r="G1669">
        <v>337.9</v>
      </c>
      <c r="H1669">
        <f t="shared" ref="H1669:H1732" si="104">IF(I1669="","",G1669/100*F1669*E1669)</f>
        <v>1770753.3803039996</v>
      </c>
      <c r="I1669">
        <f t="shared" ref="I1669:I1732" si="105">IF(OR(G1669=".",F1669=".",E1669="."),"",E1669)</f>
        <v>26184</v>
      </c>
      <c r="J1669">
        <f t="shared" ref="J1669:J1732" si="106">IF(I1669="","",F1669*I1669)</f>
        <v>524046.576</v>
      </c>
      <c r="K1669">
        <f t="shared" ref="K1669:K1732" si="107">IF(C1669="LIG",1,0)</f>
        <v>0</v>
      </c>
    </row>
    <row r="1670" spans="1:11" s="11" customFormat="1">
      <c r="A1670">
        <v>2025</v>
      </c>
      <c r="B1670">
        <v>983</v>
      </c>
      <c r="C1670" t="s">
        <v>321</v>
      </c>
      <c r="D1670" t="s">
        <v>322</v>
      </c>
      <c r="E1670">
        <v>19999</v>
      </c>
      <c r="F1670">
        <v>22.92</v>
      </c>
      <c r="G1670">
        <v>263.2</v>
      </c>
      <c r="H1670">
        <f t="shared" si="104"/>
        <v>1206448.47456</v>
      </c>
      <c r="I1670">
        <f t="shared" si="105"/>
        <v>19999</v>
      </c>
      <c r="J1670">
        <f t="shared" si="106"/>
        <v>458377.08</v>
      </c>
      <c r="K1670">
        <f t="shared" si="107"/>
        <v>0</v>
      </c>
    </row>
    <row r="1671" spans="1:11" s="11" customFormat="1">
      <c r="A1671">
        <v>2025</v>
      </c>
      <c r="B1671">
        <v>994</v>
      </c>
      <c r="C1671" t="s">
        <v>321</v>
      </c>
      <c r="D1671" t="s">
        <v>322</v>
      </c>
      <c r="E1671">
        <v>58296</v>
      </c>
      <c r="F1671">
        <v>22.3</v>
      </c>
      <c r="G1671">
        <v>273.5</v>
      </c>
      <c r="H1671">
        <f t="shared" si="104"/>
        <v>3555502.1879999996</v>
      </c>
      <c r="I1671">
        <f t="shared" si="105"/>
        <v>58296</v>
      </c>
      <c r="J1671">
        <f t="shared" si="106"/>
        <v>1300000.8</v>
      </c>
      <c r="K1671">
        <f t="shared" si="107"/>
        <v>0</v>
      </c>
    </row>
    <row r="1672" spans="1:11" s="11" customFormat="1">
      <c r="A1672">
        <v>2025</v>
      </c>
      <c r="B1672">
        <v>994</v>
      </c>
      <c r="C1672" t="s">
        <v>321</v>
      </c>
      <c r="D1672" t="s">
        <v>322</v>
      </c>
      <c r="E1672">
        <v>23128</v>
      </c>
      <c r="F1672">
        <v>22.36</v>
      </c>
      <c r="G1672">
        <v>261.5</v>
      </c>
      <c r="H1672">
        <f t="shared" si="104"/>
        <v>1352326.5392</v>
      </c>
      <c r="I1672">
        <f t="shared" si="105"/>
        <v>23128</v>
      </c>
      <c r="J1672">
        <f t="shared" si="106"/>
        <v>517142.07999999996</v>
      </c>
      <c r="K1672">
        <f t="shared" si="107"/>
        <v>0</v>
      </c>
    </row>
    <row r="1673" spans="1:11" s="11" customFormat="1">
      <c r="A1673">
        <v>2025</v>
      </c>
      <c r="B1673">
        <v>994</v>
      </c>
      <c r="C1673" t="s">
        <v>321</v>
      </c>
      <c r="D1673" t="s">
        <v>322</v>
      </c>
      <c r="E1673">
        <v>83151</v>
      </c>
      <c r="F1673">
        <v>23.08</v>
      </c>
      <c r="G1673">
        <v>221.9</v>
      </c>
      <c r="H1673">
        <f t="shared" si="104"/>
        <v>4258538.5525199994</v>
      </c>
      <c r="I1673">
        <f t="shared" si="105"/>
        <v>83151</v>
      </c>
      <c r="J1673">
        <f t="shared" si="106"/>
        <v>1919125.0799999998</v>
      </c>
      <c r="K1673">
        <f t="shared" si="107"/>
        <v>0</v>
      </c>
    </row>
    <row r="1674" spans="1:11" s="11" customFormat="1">
      <c r="A1674">
        <v>2025</v>
      </c>
      <c r="B1674">
        <v>994</v>
      </c>
      <c r="C1674" t="s">
        <v>321</v>
      </c>
      <c r="D1674" t="s">
        <v>322</v>
      </c>
      <c r="E1674">
        <v>11452</v>
      </c>
      <c r="F1674">
        <v>22.13</v>
      </c>
      <c r="G1674">
        <v>212.8</v>
      </c>
      <c r="H1674">
        <f t="shared" si="104"/>
        <v>539304.91327999998</v>
      </c>
      <c r="I1674">
        <f t="shared" si="105"/>
        <v>11452</v>
      </c>
      <c r="J1674">
        <f t="shared" si="106"/>
        <v>253432.75999999998</v>
      </c>
      <c r="K1674">
        <f t="shared" si="107"/>
        <v>0</v>
      </c>
    </row>
    <row r="1675" spans="1:11" s="11" customFormat="1">
      <c r="A1675">
        <v>2025</v>
      </c>
      <c r="B1675">
        <v>997</v>
      </c>
      <c r="C1675" t="s">
        <v>321</v>
      </c>
      <c r="D1675" t="s">
        <v>322</v>
      </c>
      <c r="E1675">
        <v>15184</v>
      </c>
      <c r="F1675">
        <v>26.07</v>
      </c>
      <c r="G1675">
        <v>281.2</v>
      </c>
      <c r="H1675">
        <f t="shared" si="104"/>
        <v>1113121.4265599998</v>
      </c>
      <c r="I1675">
        <f t="shared" si="105"/>
        <v>15184</v>
      </c>
      <c r="J1675">
        <f t="shared" si="106"/>
        <v>395846.88</v>
      </c>
      <c r="K1675">
        <f t="shared" si="107"/>
        <v>0</v>
      </c>
    </row>
    <row r="1676" spans="1:11" s="11" customFormat="1">
      <c r="A1676">
        <v>2025</v>
      </c>
      <c r="B1676">
        <v>997</v>
      </c>
      <c r="C1676" t="s">
        <v>331</v>
      </c>
      <c r="D1676" t="s">
        <v>322</v>
      </c>
      <c r="E1676">
        <v>45444</v>
      </c>
      <c r="F1676">
        <v>17.93</v>
      </c>
      <c r="G1676">
        <v>217.6</v>
      </c>
      <c r="H1676">
        <f t="shared" si="104"/>
        <v>1773028.5619200002</v>
      </c>
      <c r="I1676">
        <f t="shared" si="105"/>
        <v>45444</v>
      </c>
      <c r="J1676">
        <f t="shared" si="106"/>
        <v>814810.92</v>
      </c>
      <c r="K1676">
        <f t="shared" si="107"/>
        <v>0</v>
      </c>
    </row>
    <row r="1677" spans="1:11" s="11" customFormat="1">
      <c r="A1677">
        <v>2025</v>
      </c>
      <c r="B1677">
        <v>1001</v>
      </c>
      <c r="C1677" t="s">
        <v>321</v>
      </c>
      <c r="D1677" t="s">
        <v>322</v>
      </c>
      <c r="E1677">
        <v>10135</v>
      </c>
      <c r="F1677">
        <v>22.9</v>
      </c>
      <c r="G1677">
        <v>275.8</v>
      </c>
      <c r="H1677">
        <f t="shared" si="104"/>
        <v>640108.35699999996</v>
      </c>
      <c r="I1677">
        <f t="shared" si="105"/>
        <v>10135</v>
      </c>
      <c r="J1677">
        <f t="shared" si="106"/>
        <v>232091.5</v>
      </c>
      <c r="K1677">
        <f t="shared" si="107"/>
        <v>0</v>
      </c>
    </row>
    <row r="1678" spans="1:11" s="11" customFormat="1">
      <c r="A1678">
        <v>2025</v>
      </c>
      <c r="B1678">
        <v>1004</v>
      </c>
      <c r="C1678" t="s">
        <v>321</v>
      </c>
      <c r="D1678" t="s">
        <v>322</v>
      </c>
      <c r="E1678">
        <v>58956</v>
      </c>
      <c r="F1678">
        <v>22.218</v>
      </c>
      <c r="G1678">
        <v>243.7</v>
      </c>
      <c r="H1678">
        <f t="shared" si="104"/>
        <v>3192188.3022960001</v>
      </c>
      <c r="I1678">
        <f t="shared" si="105"/>
        <v>58956</v>
      </c>
      <c r="J1678">
        <f t="shared" si="106"/>
        <v>1309884.4080000001</v>
      </c>
      <c r="K1678">
        <f t="shared" si="107"/>
        <v>0</v>
      </c>
    </row>
    <row r="1679" spans="1:11" s="11" customFormat="1">
      <c r="A1679">
        <v>2025</v>
      </c>
      <c r="B1679">
        <v>1012</v>
      </c>
      <c r="C1679" t="s">
        <v>321</v>
      </c>
      <c r="D1679" t="s">
        <v>322</v>
      </c>
      <c r="E1679">
        <v>54786</v>
      </c>
      <c r="F1679">
        <v>22.638000000000002</v>
      </c>
      <c r="G1679">
        <v>310.2</v>
      </c>
      <c r="H1679">
        <f t="shared" si="104"/>
        <v>3847241.4417360001</v>
      </c>
      <c r="I1679">
        <f t="shared" si="105"/>
        <v>54786</v>
      </c>
      <c r="J1679">
        <f t="shared" si="106"/>
        <v>1240245.4680000001</v>
      </c>
      <c r="K1679">
        <f t="shared" si="107"/>
        <v>0</v>
      </c>
    </row>
    <row r="1680" spans="1:11" s="11" customFormat="1">
      <c r="A1680">
        <v>2025</v>
      </c>
      <c r="B1680">
        <v>1040</v>
      </c>
      <c r="C1680" t="s">
        <v>321</v>
      </c>
      <c r="D1680" t="s">
        <v>322</v>
      </c>
      <c r="E1680">
        <v>1188</v>
      </c>
      <c r="F1680">
        <v>22.3</v>
      </c>
      <c r="G1680">
        <v>424</v>
      </c>
      <c r="H1680">
        <f t="shared" si="104"/>
        <v>112327.77600000001</v>
      </c>
      <c r="I1680">
        <f t="shared" si="105"/>
        <v>1188</v>
      </c>
      <c r="J1680">
        <f t="shared" si="106"/>
        <v>26492.400000000001</v>
      </c>
      <c r="K1680">
        <f t="shared" si="107"/>
        <v>0</v>
      </c>
    </row>
    <row r="1681" spans="1:11" s="11" customFormat="1">
      <c r="A1681">
        <v>2025</v>
      </c>
      <c r="B1681">
        <v>1073</v>
      </c>
      <c r="C1681" t="s">
        <v>331</v>
      </c>
      <c r="D1681" t="s">
        <v>322</v>
      </c>
      <c r="E1681">
        <v>14652</v>
      </c>
      <c r="F1681">
        <v>17.52</v>
      </c>
      <c r="G1681">
        <v>169.8</v>
      </c>
      <c r="H1681">
        <f t="shared" si="104"/>
        <v>435881.76192000008</v>
      </c>
      <c r="I1681">
        <f t="shared" si="105"/>
        <v>14652</v>
      </c>
      <c r="J1681">
        <f t="shared" si="106"/>
        <v>256703.04</v>
      </c>
      <c r="K1681">
        <f t="shared" si="107"/>
        <v>0</v>
      </c>
    </row>
    <row r="1682" spans="1:11" s="11" customFormat="1">
      <c r="A1682">
        <v>2025</v>
      </c>
      <c r="B1682">
        <v>1082</v>
      </c>
      <c r="C1682" t="s">
        <v>331</v>
      </c>
      <c r="D1682" t="s">
        <v>322</v>
      </c>
      <c r="E1682">
        <v>81898</v>
      </c>
      <c r="F1682">
        <v>17.561</v>
      </c>
      <c r="G1682">
        <v>132.1</v>
      </c>
      <c r="H1682">
        <f t="shared" si="104"/>
        <v>1899876.4377379999</v>
      </c>
      <c r="I1682">
        <f t="shared" si="105"/>
        <v>81898</v>
      </c>
      <c r="J1682">
        <f t="shared" si="106"/>
        <v>1438210.7779999999</v>
      </c>
      <c r="K1682">
        <f t="shared" si="107"/>
        <v>0</v>
      </c>
    </row>
    <row r="1683" spans="1:11" s="11" customFormat="1">
      <c r="A1683">
        <v>2025</v>
      </c>
      <c r="B1683">
        <v>1082</v>
      </c>
      <c r="C1683" t="s">
        <v>331</v>
      </c>
      <c r="D1683" t="s">
        <v>322</v>
      </c>
      <c r="E1683">
        <v>81553</v>
      </c>
      <c r="F1683">
        <v>17.920000000000002</v>
      </c>
      <c r="G1683">
        <v>165.7</v>
      </c>
      <c r="H1683">
        <f t="shared" si="104"/>
        <v>2421589.1123199998</v>
      </c>
      <c r="I1683">
        <f t="shared" si="105"/>
        <v>81553</v>
      </c>
      <c r="J1683">
        <f t="shared" si="106"/>
        <v>1461429.7600000002</v>
      </c>
      <c r="K1683">
        <f t="shared" si="107"/>
        <v>0</v>
      </c>
    </row>
    <row r="1684" spans="1:11" s="11" customFormat="1">
      <c r="A1684">
        <v>2025</v>
      </c>
      <c r="B1684">
        <v>1082</v>
      </c>
      <c r="C1684" t="s">
        <v>331</v>
      </c>
      <c r="D1684" t="s">
        <v>322</v>
      </c>
      <c r="E1684">
        <v>32762</v>
      </c>
      <c r="F1684">
        <v>17.114000000000001</v>
      </c>
      <c r="G1684">
        <v>132</v>
      </c>
      <c r="H1684">
        <f t="shared" si="104"/>
        <v>740109.30576000013</v>
      </c>
      <c r="I1684">
        <f t="shared" si="105"/>
        <v>32762</v>
      </c>
      <c r="J1684">
        <f t="shared" si="106"/>
        <v>560688.86800000002</v>
      </c>
      <c r="K1684">
        <f t="shared" si="107"/>
        <v>0</v>
      </c>
    </row>
    <row r="1685" spans="1:11" s="11" customFormat="1">
      <c r="A1685">
        <v>2025</v>
      </c>
      <c r="B1685">
        <v>1082</v>
      </c>
      <c r="C1685" t="s">
        <v>331</v>
      </c>
      <c r="D1685" t="s">
        <v>322</v>
      </c>
      <c r="E1685">
        <v>47500</v>
      </c>
      <c r="F1685">
        <v>17.219000000000001</v>
      </c>
      <c r="G1685">
        <v>152</v>
      </c>
      <c r="H1685">
        <f t="shared" si="104"/>
        <v>1243211.8</v>
      </c>
      <c r="I1685">
        <f t="shared" si="105"/>
        <v>47500</v>
      </c>
      <c r="J1685">
        <f t="shared" si="106"/>
        <v>817902.5</v>
      </c>
      <c r="K1685">
        <f t="shared" si="107"/>
        <v>0</v>
      </c>
    </row>
    <row r="1686" spans="1:11" s="11" customFormat="1">
      <c r="A1686">
        <v>2025</v>
      </c>
      <c r="B1686">
        <v>1241</v>
      </c>
      <c r="C1686" t="s">
        <v>331</v>
      </c>
      <c r="D1686" t="s">
        <v>322</v>
      </c>
      <c r="E1686">
        <v>131409</v>
      </c>
      <c r="F1686">
        <v>17.86</v>
      </c>
      <c r="G1686">
        <v>148</v>
      </c>
      <c r="H1686">
        <f t="shared" si="104"/>
        <v>3473507.8152000001</v>
      </c>
      <c r="I1686">
        <f t="shared" si="105"/>
        <v>131409</v>
      </c>
      <c r="J1686">
        <f t="shared" si="106"/>
        <v>2346964.7399999998</v>
      </c>
      <c r="K1686">
        <f t="shared" si="107"/>
        <v>0</v>
      </c>
    </row>
    <row r="1687" spans="1:11" s="11" customFormat="1">
      <c r="A1687">
        <v>2025</v>
      </c>
      <c r="B1687">
        <v>1250</v>
      </c>
      <c r="C1687" t="s">
        <v>331</v>
      </c>
      <c r="D1687" t="s">
        <v>322</v>
      </c>
      <c r="E1687">
        <v>13549</v>
      </c>
      <c r="F1687">
        <v>17.89</v>
      </c>
      <c r="G1687">
        <v>216.3</v>
      </c>
      <c r="H1687">
        <f t="shared" si="104"/>
        <v>524293.05243000004</v>
      </c>
      <c r="I1687">
        <f t="shared" si="105"/>
        <v>13549</v>
      </c>
      <c r="J1687">
        <f t="shared" si="106"/>
        <v>242391.61000000002</v>
      </c>
      <c r="K1687">
        <f t="shared" si="107"/>
        <v>0</v>
      </c>
    </row>
    <row r="1688" spans="1:11" s="11" customFormat="1">
      <c r="A1688">
        <v>2025</v>
      </c>
      <c r="B1688">
        <v>1355</v>
      </c>
      <c r="C1688" t="s">
        <v>321</v>
      </c>
      <c r="D1688" t="s">
        <v>322</v>
      </c>
      <c r="E1688">
        <v>56050</v>
      </c>
      <c r="F1688">
        <v>22.446999999999999</v>
      </c>
      <c r="G1688">
        <v>266</v>
      </c>
      <c r="H1688">
        <f t="shared" si="104"/>
        <v>3346690.571</v>
      </c>
      <c r="I1688">
        <f t="shared" si="105"/>
        <v>56050</v>
      </c>
      <c r="J1688">
        <f t="shared" si="106"/>
        <v>1258154.3499999999</v>
      </c>
      <c r="K1688">
        <f t="shared" si="107"/>
        <v>0</v>
      </c>
    </row>
    <row r="1689" spans="1:11" s="11" customFormat="1">
      <c r="A1689">
        <v>2025</v>
      </c>
      <c r="B1689">
        <v>1356</v>
      </c>
      <c r="C1689" t="s">
        <v>321</v>
      </c>
      <c r="D1689" t="s">
        <v>322</v>
      </c>
      <c r="E1689">
        <v>21383</v>
      </c>
      <c r="F1689">
        <v>22.872</v>
      </c>
      <c r="G1689">
        <v>209.1</v>
      </c>
      <c r="H1689">
        <f t="shared" si="104"/>
        <v>1022649.5018159999</v>
      </c>
      <c r="I1689">
        <f t="shared" si="105"/>
        <v>21383</v>
      </c>
      <c r="J1689">
        <f t="shared" si="106"/>
        <v>489071.97600000002</v>
      </c>
      <c r="K1689">
        <f t="shared" si="107"/>
        <v>0</v>
      </c>
    </row>
    <row r="1690" spans="1:11" s="11" customFormat="1">
      <c r="A1690">
        <v>2025</v>
      </c>
      <c r="B1690">
        <v>1356</v>
      </c>
      <c r="C1690" t="s">
        <v>321</v>
      </c>
      <c r="D1690" t="s">
        <v>322</v>
      </c>
      <c r="E1690">
        <v>31703</v>
      </c>
      <c r="F1690">
        <v>22.16</v>
      </c>
      <c r="G1690">
        <v>213</v>
      </c>
      <c r="H1690">
        <f t="shared" si="104"/>
        <v>1496406.9624000001</v>
      </c>
      <c r="I1690">
        <f t="shared" si="105"/>
        <v>31703</v>
      </c>
      <c r="J1690">
        <f t="shared" si="106"/>
        <v>702538.48</v>
      </c>
      <c r="K1690">
        <f t="shared" si="107"/>
        <v>0</v>
      </c>
    </row>
    <row r="1691" spans="1:11" s="11" customFormat="1">
      <c r="A1691">
        <v>2025</v>
      </c>
      <c r="B1691">
        <v>1356</v>
      </c>
      <c r="C1691" t="s">
        <v>321</v>
      </c>
      <c r="D1691" t="s">
        <v>322</v>
      </c>
      <c r="E1691">
        <v>35370</v>
      </c>
      <c r="F1691">
        <v>23.256</v>
      </c>
      <c r="G1691">
        <v>172.5</v>
      </c>
      <c r="H1691">
        <f t="shared" si="104"/>
        <v>1418924.1420000002</v>
      </c>
      <c r="I1691">
        <f t="shared" si="105"/>
        <v>35370</v>
      </c>
      <c r="J1691">
        <f t="shared" si="106"/>
        <v>822564.72</v>
      </c>
      <c r="K1691">
        <f t="shared" si="107"/>
        <v>0</v>
      </c>
    </row>
    <row r="1692" spans="1:11" s="11" customFormat="1">
      <c r="A1692">
        <v>2025</v>
      </c>
      <c r="B1692">
        <v>1356</v>
      </c>
      <c r="C1692" t="s">
        <v>321</v>
      </c>
      <c r="D1692" t="s">
        <v>322</v>
      </c>
      <c r="E1692">
        <v>53856</v>
      </c>
      <c r="F1692">
        <v>25.763000000000002</v>
      </c>
      <c r="G1692">
        <v>175.7</v>
      </c>
      <c r="H1692">
        <f t="shared" si="104"/>
        <v>2437823.6688959999</v>
      </c>
      <c r="I1692">
        <f t="shared" si="105"/>
        <v>53856</v>
      </c>
      <c r="J1692">
        <f t="shared" si="106"/>
        <v>1387492.128</v>
      </c>
      <c r="K1692">
        <f t="shared" si="107"/>
        <v>0</v>
      </c>
    </row>
    <row r="1693" spans="1:11" s="11" customFormat="1">
      <c r="A1693">
        <v>2025</v>
      </c>
      <c r="B1693">
        <v>1356</v>
      </c>
      <c r="C1693" t="s">
        <v>321</v>
      </c>
      <c r="D1693" t="s">
        <v>322</v>
      </c>
      <c r="E1693">
        <v>31239</v>
      </c>
      <c r="F1693">
        <v>22.878</v>
      </c>
      <c r="G1693">
        <v>239</v>
      </c>
      <c r="H1693">
        <f t="shared" si="104"/>
        <v>1708099.1623800001</v>
      </c>
      <c r="I1693">
        <f t="shared" si="105"/>
        <v>31239</v>
      </c>
      <c r="J1693">
        <f t="shared" si="106"/>
        <v>714685.84199999995</v>
      </c>
      <c r="K1693">
        <f t="shared" si="107"/>
        <v>0</v>
      </c>
    </row>
    <row r="1694" spans="1:11" s="11" customFormat="1">
      <c r="A1694">
        <v>2025</v>
      </c>
      <c r="B1694">
        <v>1356</v>
      </c>
      <c r="C1694" t="s">
        <v>321</v>
      </c>
      <c r="D1694" t="s">
        <v>322</v>
      </c>
      <c r="E1694">
        <v>47598</v>
      </c>
      <c r="F1694">
        <v>25.803000000000001</v>
      </c>
      <c r="G1694">
        <v>237.8</v>
      </c>
      <c r="H1694">
        <f t="shared" si="104"/>
        <v>2920591.0993320001</v>
      </c>
      <c r="I1694">
        <f t="shared" si="105"/>
        <v>47598</v>
      </c>
      <c r="J1694">
        <f t="shared" si="106"/>
        <v>1228171.1940000001</v>
      </c>
      <c r="K1694">
        <f t="shared" si="107"/>
        <v>0</v>
      </c>
    </row>
    <row r="1695" spans="1:11" s="11" customFormat="1">
      <c r="A1695">
        <v>2025</v>
      </c>
      <c r="B1695">
        <v>1356</v>
      </c>
      <c r="C1695" t="s">
        <v>321</v>
      </c>
      <c r="D1695" t="s">
        <v>322</v>
      </c>
      <c r="E1695">
        <v>15689</v>
      </c>
      <c r="F1695">
        <v>22.158999999999999</v>
      </c>
      <c r="G1695">
        <v>242.5</v>
      </c>
      <c r="H1695">
        <f t="shared" si="104"/>
        <v>843057.43617499981</v>
      </c>
      <c r="I1695">
        <f t="shared" si="105"/>
        <v>15689</v>
      </c>
      <c r="J1695">
        <f t="shared" si="106"/>
        <v>347652.55099999998</v>
      </c>
      <c r="K1695">
        <f t="shared" si="107"/>
        <v>0</v>
      </c>
    </row>
    <row r="1696" spans="1:11" s="11" customFormat="1">
      <c r="A1696">
        <v>2025</v>
      </c>
      <c r="B1696">
        <v>1356</v>
      </c>
      <c r="C1696" t="s">
        <v>321</v>
      </c>
      <c r="D1696" t="s">
        <v>322</v>
      </c>
      <c r="E1696">
        <v>14786</v>
      </c>
      <c r="F1696">
        <v>22.882000000000001</v>
      </c>
      <c r="G1696">
        <v>240.9</v>
      </c>
      <c r="H1696">
        <f t="shared" si="104"/>
        <v>815044.80406800017</v>
      </c>
      <c r="I1696">
        <f t="shared" si="105"/>
        <v>14786</v>
      </c>
      <c r="J1696">
        <f t="shared" si="106"/>
        <v>338333.25200000004</v>
      </c>
      <c r="K1696">
        <f t="shared" si="107"/>
        <v>0</v>
      </c>
    </row>
    <row r="1697" spans="1:11" s="11" customFormat="1">
      <c r="A1697">
        <v>2025</v>
      </c>
      <c r="B1697">
        <v>1356</v>
      </c>
      <c r="C1697" t="s">
        <v>321</v>
      </c>
      <c r="D1697" t="s">
        <v>322</v>
      </c>
      <c r="E1697">
        <v>56706</v>
      </c>
      <c r="F1697">
        <v>25.728000000000002</v>
      </c>
      <c r="G1697">
        <v>233.1</v>
      </c>
      <c r="H1697">
        <f t="shared" si="104"/>
        <v>3400770.4174080002</v>
      </c>
      <c r="I1697">
        <f t="shared" si="105"/>
        <v>56706</v>
      </c>
      <c r="J1697">
        <f t="shared" si="106"/>
        <v>1458931.9680000001</v>
      </c>
      <c r="K1697">
        <f t="shared" si="107"/>
        <v>0</v>
      </c>
    </row>
    <row r="1698" spans="1:11" s="11" customFormat="1">
      <c r="A1698">
        <v>2025</v>
      </c>
      <c r="B1698">
        <v>1356</v>
      </c>
      <c r="C1698" t="s">
        <v>321</v>
      </c>
      <c r="D1698" t="s">
        <v>322</v>
      </c>
      <c r="E1698">
        <v>32693</v>
      </c>
      <c r="F1698">
        <v>22.92</v>
      </c>
      <c r="G1698">
        <v>233.8</v>
      </c>
      <c r="H1698">
        <f t="shared" si="104"/>
        <v>1751918.48328</v>
      </c>
      <c r="I1698">
        <f t="shared" si="105"/>
        <v>32693</v>
      </c>
      <c r="J1698">
        <f t="shared" si="106"/>
        <v>749323.56</v>
      </c>
      <c r="K1698">
        <f t="shared" si="107"/>
        <v>0</v>
      </c>
    </row>
    <row r="1699" spans="1:11" s="11" customFormat="1">
      <c r="A1699">
        <v>2025</v>
      </c>
      <c r="B1699">
        <v>1364</v>
      </c>
      <c r="C1699" t="s">
        <v>321</v>
      </c>
      <c r="D1699" t="s">
        <v>322</v>
      </c>
      <c r="E1699">
        <v>5283</v>
      </c>
      <c r="F1699">
        <v>22.268999999999998</v>
      </c>
      <c r="G1699">
        <v>208.6</v>
      </c>
      <c r="H1699">
        <f t="shared" si="104"/>
        <v>245411.90692199997</v>
      </c>
      <c r="I1699">
        <f t="shared" si="105"/>
        <v>5283</v>
      </c>
      <c r="J1699">
        <f t="shared" si="106"/>
        <v>117647.12699999999</v>
      </c>
      <c r="K1699">
        <f t="shared" si="107"/>
        <v>0</v>
      </c>
    </row>
    <row r="1700" spans="1:11" s="11" customFormat="1">
      <c r="A1700">
        <v>2025</v>
      </c>
      <c r="B1700">
        <v>1364</v>
      </c>
      <c r="C1700" t="s">
        <v>321</v>
      </c>
      <c r="D1700" t="s">
        <v>322</v>
      </c>
      <c r="E1700">
        <v>5249</v>
      </c>
      <c r="F1700">
        <v>23.491</v>
      </c>
      <c r="G1700">
        <v>167.6</v>
      </c>
      <c r="H1700">
        <f t="shared" si="104"/>
        <v>206657.93808399999</v>
      </c>
      <c r="I1700">
        <f t="shared" si="105"/>
        <v>5249</v>
      </c>
      <c r="J1700">
        <f t="shared" si="106"/>
        <v>123304.25900000001</v>
      </c>
      <c r="K1700">
        <f t="shared" si="107"/>
        <v>0</v>
      </c>
    </row>
    <row r="1701" spans="1:11" s="11" customFormat="1">
      <c r="A1701">
        <v>2025</v>
      </c>
      <c r="B1701">
        <v>1364</v>
      </c>
      <c r="C1701" t="s">
        <v>321</v>
      </c>
      <c r="D1701" t="s">
        <v>322</v>
      </c>
      <c r="E1701">
        <v>1670</v>
      </c>
      <c r="F1701">
        <v>22.77</v>
      </c>
      <c r="G1701">
        <v>235.6</v>
      </c>
      <c r="H1701">
        <f t="shared" si="104"/>
        <v>89589.020399999994</v>
      </c>
      <c r="I1701">
        <f t="shared" si="105"/>
        <v>1670</v>
      </c>
      <c r="J1701">
        <f t="shared" si="106"/>
        <v>38025.9</v>
      </c>
      <c r="K1701">
        <f t="shared" si="107"/>
        <v>0</v>
      </c>
    </row>
    <row r="1702" spans="1:11" s="11" customFormat="1">
      <c r="A1702">
        <v>2025</v>
      </c>
      <c r="B1702">
        <v>1364</v>
      </c>
      <c r="C1702" t="s">
        <v>321</v>
      </c>
      <c r="D1702" t="s">
        <v>322</v>
      </c>
      <c r="E1702">
        <v>127797</v>
      </c>
      <c r="F1702">
        <v>23.658000000000001</v>
      </c>
      <c r="G1702">
        <v>278.3</v>
      </c>
      <c r="H1702">
        <f t="shared" si="104"/>
        <v>8414181.8285579998</v>
      </c>
      <c r="I1702">
        <f t="shared" si="105"/>
        <v>127797</v>
      </c>
      <c r="J1702">
        <f t="shared" si="106"/>
        <v>3023421.426</v>
      </c>
      <c r="K1702">
        <f t="shared" si="107"/>
        <v>0</v>
      </c>
    </row>
    <row r="1703" spans="1:11" s="11" customFormat="1">
      <c r="A1703">
        <v>2025</v>
      </c>
      <c r="B1703">
        <v>1364</v>
      </c>
      <c r="C1703" t="s">
        <v>321</v>
      </c>
      <c r="D1703" t="s">
        <v>322</v>
      </c>
      <c r="E1703">
        <v>10109</v>
      </c>
      <c r="F1703">
        <v>22.870999999999999</v>
      </c>
      <c r="G1703">
        <v>236.9</v>
      </c>
      <c r="H1703">
        <f t="shared" si="104"/>
        <v>547719.762491</v>
      </c>
      <c r="I1703">
        <f t="shared" si="105"/>
        <v>10109</v>
      </c>
      <c r="J1703">
        <f t="shared" si="106"/>
        <v>231202.93899999998</v>
      </c>
      <c r="K1703">
        <f t="shared" si="107"/>
        <v>0</v>
      </c>
    </row>
    <row r="1704" spans="1:11" s="11" customFormat="1">
      <c r="A1704">
        <v>2025</v>
      </c>
      <c r="B1704">
        <v>1379</v>
      </c>
      <c r="C1704" t="s">
        <v>331</v>
      </c>
      <c r="D1704" t="s">
        <v>322</v>
      </c>
      <c r="E1704">
        <v>110825</v>
      </c>
      <c r="F1704">
        <v>17.795999999999999</v>
      </c>
      <c r="G1704">
        <v>161.69999999999999</v>
      </c>
      <c r="H1704">
        <f t="shared" si="104"/>
        <v>3189114.8289000001</v>
      </c>
      <c r="I1704">
        <f t="shared" si="105"/>
        <v>110825</v>
      </c>
      <c r="J1704">
        <f t="shared" si="106"/>
        <v>1972241.7</v>
      </c>
      <c r="K1704">
        <f t="shared" si="107"/>
        <v>0</v>
      </c>
    </row>
    <row r="1705" spans="1:11" s="11" customFormat="1">
      <c r="A1705">
        <v>2025</v>
      </c>
      <c r="B1705">
        <v>1379</v>
      </c>
      <c r="C1705" t="s">
        <v>331</v>
      </c>
      <c r="D1705" t="s">
        <v>322</v>
      </c>
      <c r="E1705">
        <v>78616</v>
      </c>
      <c r="F1705">
        <v>18.053999999999998</v>
      </c>
      <c r="G1705">
        <v>162.5</v>
      </c>
      <c r="H1705">
        <f t="shared" si="104"/>
        <v>2306416.5539999995</v>
      </c>
      <c r="I1705">
        <f t="shared" si="105"/>
        <v>78616</v>
      </c>
      <c r="J1705">
        <f t="shared" si="106"/>
        <v>1419333.264</v>
      </c>
      <c r="K1705">
        <f t="shared" si="107"/>
        <v>0</v>
      </c>
    </row>
    <row r="1706" spans="1:11" s="11" customFormat="1">
      <c r="A1706">
        <v>2025</v>
      </c>
      <c r="B1706">
        <v>1379</v>
      </c>
      <c r="C1706" t="s">
        <v>331</v>
      </c>
      <c r="D1706" t="s">
        <v>322</v>
      </c>
      <c r="E1706">
        <v>79320</v>
      </c>
      <c r="F1706">
        <v>18.024000000000001</v>
      </c>
      <c r="G1706">
        <v>169.6</v>
      </c>
      <c r="H1706">
        <f t="shared" si="104"/>
        <v>2424709.6012800001</v>
      </c>
      <c r="I1706">
        <f t="shared" si="105"/>
        <v>79320</v>
      </c>
      <c r="J1706">
        <f t="shared" si="106"/>
        <v>1429663.6800000002</v>
      </c>
      <c r="K1706">
        <f t="shared" si="107"/>
        <v>0</v>
      </c>
    </row>
    <row r="1707" spans="1:11" s="11" customFormat="1">
      <c r="A1707">
        <v>2025</v>
      </c>
      <c r="B1707">
        <v>1379</v>
      </c>
      <c r="C1707" t="s">
        <v>331</v>
      </c>
      <c r="D1707" t="s">
        <v>322</v>
      </c>
      <c r="E1707">
        <v>31637</v>
      </c>
      <c r="F1707">
        <v>17.923999999999999</v>
      </c>
      <c r="G1707">
        <v>170.4</v>
      </c>
      <c r="H1707">
        <f t="shared" si="104"/>
        <v>966272.94595199998</v>
      </c>
      <c r="I1707">
        <f t="shared" si="105"/>
        <v>31637</v>
      </c>
      <c r="J1707">
        <f t="shared" si="106"/>
        <v>567061.58799999999</v>
      </c>
      <c r="K1707">
        <f t="shared" si="107"/>
        <v>0</v>
      </c>
    </row>
    <row r="1708" spans="1:11" s="11" customFormat="1">
      <c r="A1708">
        <v>2025</v>
      </c>
      <c r="B1708">
        <v>1379</v>
      </c>
      <c r="C1708" t="s">
        <v>331</v>
      </c>
      <c r="D1708" t="s">
        <v>322</v>
      </c>
      <c r="E1708">
        <v>143136</v>
      </c>
      <c r="F1708">
        <v>18.052</v>
      </c>
      <c r="G1708">
        <v>156.69999999999999</v>
      </c>
      <c r="H1708">
        <f t="shared" si="104"/>
        <v>4048957.3098240001</v>
      </c>
      <c r="I1708">
        <f t="shared" si="105"/>
        <v>143136</v>
      </c>
      <c r="J1708">
        <f t="shared" si="106"/>
        <v>2583891.0720000002</v>
      </c>
      <c r="K1708">
        <f t="shared" si="107"/>
        <v>0</v>
      </c>
    </row>
    <row r="1709" spans="1:11" s="11" customFormat="1">
      <c r="A1709">
        <v>2025</v>
      </c>
      <c r="B1709">
        <v>1384</v>
      </c>
      <c r="C1709" t="s">
        <v>321</v>
      </c>
      <c r="D1709" t="s">
        <v>322</v>
      </c>
      <c r="E1709">
        <v>17253</v>
      </c>
      <c r="F1709">
        <v>24.4</v>
      </c>
      <c r="G1709">
        <v>393.2</v>
      </c>
      <c r="H1709">
        <f t="shared" si="104"/>
        <v>1655266.6224</v>
      </c>
      <c r="I1709">
        <f t="shared" si="105"/>
        <v>17253</v>
      </c>
      <c r="J1709">
        <f t="shared" si="106"/>
        <v>420973.19999999995</v>
      </c>
      <c r="K1709">
        <f t="shared" si="107"/>
        <v>0</v>
      </c>
    </row>
    <row r="1710" spans="1:11" s="11" customFormat="1">
      <c r="A1710">
        <v>2025</v>
      </c>
      <c r="B1710">
        <v>1710</v>
      </c>
      <c r="C1710" t="s">
        <v>331</v>
      </c>
      <c r="D1710" t="s">
        <v>322</v>
      </c>
      <c r="E1710">
        <v>360712</v>
      </c>
      <c r="F1710">
        <v>17.891999999999999</v>
      </c>
      <c r="G1710">
        <v>264.89999999999998</v>
      </c>
      <c r="H1710">
        <f t="shared" si="104"/>
        <v>17096272.766495995</v>
      </c>
      <c r="I1710">
        <f t="shared" si="105"/>
        <v>360712</v>
      </c>
      <c r="J1710">
        <f t="shared" si="106"/>
        <v>6453859.1039999994</v>
      </c>
      <c r="K1710">
        <f t="shared" si="107"/>
        <v>0</v>
      </c>
    </row>
    <row r="1711" spans="1:11" s="11" customFormat="1">
      <c r="A1711">
        <v>2025</v>
      </c>
      <c r="B1711">
        <v>1733</v>
      </c>
      <c r="C1711" t="s">
        <v>331</v>
      </c>
      <c r="D1711" t="s">
        <v>322</v>
      </c>
      <c r="E1711">
        <v>31793</v>
      </c>
      <c r="F1711">
        <v>18.039000000000001</v>
      </c>
      <c r="G1711">
        <v>222.1</v>
      </c>
      <c r="H1711">
        <f t="shared" si="104"/>
        <v>1273774.4318670002</v>
      </c>
      <c r="I1711">
        <f t="shared" si="105"/>
        <v>31793</v>
      </c>
      <c r="J1711">
        <f t="shared" si="106"/>
        <v>573513.92700000003</v>
      </c>
      <c r="K1711">
        <f t="shared" si="107"/>
        <v>0</v>
      </c>
    </row>
    <row r="1712" spans="1:11" s="11" customFormat="1">
      <c r="A1712">
        <v>2025</v>
      </c>
      <c r="B1712">
        <v>1733</v>
      </c>
      <c r="C1712" t="s">
        <v>331</v>
      </c>
      <c r="D1712" t="s">
        <v>322</v>
      </c>
      <c r="E1712">
        <v>15925</v>
      </c>
      <c r="F1712">
        <v>18.068000000000001</v>
      </c>
      <c r="G1712">
        <v>231.6</v>
      </c>
      <c r="H1712">
        <f t="shared" si="104"/>
        <v>666389.39640000009</v>
      </c>
      <c r="I1712">
        <f t="shared" si="105"/>
        <v>15925</v>
      </c>
      <c r="J1712">
        <f t="shared" si="106"/>
        <v>287732.90000000002</v>
      </c>
      <c r="K1712">
        <f t="shared" si="107"/>
        <v>0</v>
      </c>
    </row>
    <row r="1713" spans="1:11" s="11" customFormat="1">
      <c r="A1713">
        <v>2025</v>
      </c>
      <c r="B1713">
        <v>1733</v>
      </c>
      <c r="C1713" t="s">
        <v>321</v>
      </c>
      <c r="D1713" t="s">
        <v>322</v>
      </c>
      <c r="E1713">
        <v>31408</v>
      </c>
      <c r="F1713">
        <v>25.966999999999999</v>
      </c>
      <c r="G1713">
        <v>245.5</v>
      </c>
      <c r="H1713">
        <f t="shared" si="104"/>
        <v>2002228.1208799998</v>
      </c>
      <c r="I1713">
        <f t="shared" si="105"/>
        <v>31408</v>
      </c>
      <c r="J1713">
        <f t="shared" si="106"/>
        <v>815571.53599999996</v>
      </c>
      <c r="K1713">
        <f t="shared" si="107"/>
        <v>0</v>
      </c>
    </row>
    <row r="1714" spans="1:11" s="11" customFormat="1">
      <c r="A1714">
        <v>2025</v>
      </c>
      <c r="B1714">
        <v>1733</v>
      </c>
      <c r="C1714" t="s">
        <v>321</v>
      </c>
      <c r="D1714" t="s">
        <v>322</v>
      </c>
      <c r="E1714">
        <v>63004</v>
      </c>
      <c r="F1714">
        <v>26.46</v>
      </c>
      <c r="G1714">
        <v>226.2</v>
      </c>
      <c r="H1714">
        <f t="shared" si="104"/>
        <v>3770948.1700800005</v>
      </c>
      <c r="I1714">
        <f t="shared" si="105"/>
        <v>63004</v>
      </c>
      <c r="J1714">
        <f t="shared" si="106"/>
        <v>1667085.84</v>
      </c>
      <c r="K1714">
        <f t="shared" si="107"/>
        <v>0</v>
      </c>
    </row>
    <row r="1715" spans="1:11" s="11" customFormat="1">
      <c r="A1715">
        <v>2025</v>
      </c>
      <c r="B1715">
        <v>1733</v>
      </c>
      <c r="C1715" t="s">
        <v>331</v>
      </c>
      <c r="D1715" t="s">
        <v>322</v>
      </c>
      <c r="E1715">
        <v>78909</v>
      </c>
      <c r="F1715">
        <v>17.949000000000002</v>
      </c>
      <c r="G1715">
        <v>230.7</v>
      </c>
      <c r="H1715">
        <f t="shared" si="104"/>
        <v>3267490.9377870001</v>
      </c>
      <c r="I1715">
        <f t="shared" si="105"/>
        <v>78909</v>
      </c>
      <c r="J1715">
        <f t="shared" si="106"/>
        <v>1416337.6410000001</v>
      </c>
      <c r="K1715">
        <f t="shared" si="107"/>
        <v>0</v>
      </c>
    </row>
    <row r="1716" spans="1:11" s="11" customFormat="1">
      <c r="A1716">
        <v>2025</v>
      </c>
      <c r="B1716">
        <v>1733</v>
      </c>
      <c r="C1716" t="s">
        <v>331</v>
      </c>
      <c r="D1716" t="s">
        <v>322</v>
      </c>
      <c r="E1716">
        <v>15539</v>
      </c>
      <c r="F1716">
        <v>17.995999999999999</v>
      </c>
      <c r="G1716">
        <v>271.10000000000002</v>
      </c>
      <c r="H1716">
        <f t="shared" si="104"/>
        <v>758103.61708400003</v>
      </c>
      <c r="I1716">
        <f t="shared" si="105"/>
        <v>15539</v>
      </c>
      <c r="J1716">
        <f t="shared" si="106"/>
        <v>279639.84399999998</v>
      </c>
      <c r="K1716">
        <f t="shared" si="107"/>
        <v>0</v>
      </c>
    </row>
    <row r="1717" spans="1:11" s="11" customFormat="1">
      <c r="A1717">
        <v>2025</v>
      </c>
      <c r="B1717">
        <v>1733</v>
      </c>
      <c r="C1717" t="s">
        <v>331</v>
      </c>
      <c r="D1717" t="s">
        <v>322</v>
      </c>
      <c r="E1717">
        <v>17405</v>
      </c>
      <c r="F1717">
        <v>17.814</v>
      </c>
      <c r="G1717">
        <v>268.8</v>
      </c>
      <c r="H1717">
        <f t="shared" si="104"/>
        <v>833421.57696000009</v>
      </c>
      <c r="I1717">
        <f t="shared" si="105"/>
        <v>17405</v>
      </c>
      <c r="J1717">
        <f t="shared" si="106"/>
        <v>310052.67</v>
      </c>
      <c r="K1717">
        <f t="shared" si="107"/>
        <v>0</v>
      </c>
    </row>
    <row r="1718" spans="1:11" s="11" customFormat="1">
      <c r="A1718">
        <v>2025</v>
      </c>
      <c r="B1718">
        <v>1733</v>
      </c>
      <c r="C1718" t="s">
        <v>331</v>
      </c>
      <c r="D1718" t="s">
        <v>322</v>
      </c>
      <c r="E1718">
        <v>490637</v>
      </c>
      <c r="F1718">
        <v>17.829000000000001</v>
      </c>
      <c r="G1718">
        <v>224.9</v>
      </c>
      <c r="H1718">
        <f t="shared" si="104"/>
        <v>19673278.347177003</v>
      </c>
      <c r="I1718">
        <f t="shared" si="105"/>
        <v>490637</v>
      </c>
      <c r="J1718">
        <f t="shared" si="106"/>
        <v>8747567.0730000008</v>
      </c>
      <c r="K1718">
        <f t="shared" si="107"/>
        <v>0</v>
      </c>
    </row>
    <row r="1719" spans="1:11" s="11" customFormat="1">
      <c r="A1719">
        <v>2025</v>
      </c>
      <c r="B1719">
        <v>1733</v>
      </c>
      <c r="C1719" t="s">
        <v>321</v>
      </c>
      <c r="D1719" t="s">
        <v>322</v>
      </c>
      <c r="E1719">
        <v>35648</v>
      </c>
      <c r="F1719">
        <v>26.178000000000001</v>
      </c>
      <c r="G1719">
        <v>324.8</v>
      </c>
      <c r="H1719">
        <f t="shared" si="104"/>
        <v>3031011.9813120002</v>
      </c>
      <c r="I1719">
        <f t="shared" si="105"/>
        <v>35648</v>
      </c>
      <c r="J1719">
        <f t="shared" si="106"/>
        <v>933193.34400000004</v>
      </c>
      <c r="K1719">
        <f t="shared" si="107"/>
        <v>0</v>
      </c>
    </row>
    <row r="1720" spans="1:11" s="11" customFormat="1">
      <c r="A1720">
        <v>2025</v>
      </c>
      <c r="B1720">
        <v>1733</v>
      </c>
      <c r="C1720" t="s">
        <v>331</v>
      </c>
      <c r="D1720" t="s">
        <v>322</v>
      </c>
      <c r="E1720">
        <v>94766</v>
      </c>
      <c r="F1720">
        <v>17.785</v>
      </c>
      <c r="G1720">
        <v>262</v>
      </c>
      <c r="H1720">
        <f t="shared" si="104"/>
        <v>4415782.8722000001</v>
      </c>
      <c r="I1720">
        <f t="shared" si="105"/>
        <v>94766</v>
      </c>
      <c r="J1720">
        <f t="shared" si="106"/>
        <v>1685413.31</v>
      </c>
      <c r="K1720">
        <f t="shared" si="107"/>
        <v>0</v>
      </c>
    </row>
    <row r="1721" spans="1:11" s="11" customFormat="1">
      <c r="A1721">
        <v>2025</v>
      </c>
      <c r="B1721">
        <v>1733</v>
      </c>
      <c r="C1721" t="s">
        <v>331</v>
      </c>
      <c r="D1721" t="s">
        <v>322</v>
      </c>
      <c r="E1721">
        <v>31668</v>
      </c>
      <c r="F1721">
        <v>18.024999999999999</v>
      </c>
      <c r="G1721">
        <v>258.60000000000002</v>
      </c>
      <c r="H1721">
        <f t="shared" si="104"/>
        <v>1476129.4002</v>
      </c>
      <c r="I1721">
        <f t="shared" si="105"/>
        <v>31668</v>
      </c>
      <c r="J1721">
        <f t="shared" si="106"/>
        <v>570815.69999999995</v>
      </c>
      <c r="K1721">
        <f t="shared" si="107"/>
        <v>0</v>
      </c>
    </row>
    <row r="1722" spans="1:11" s="11" customFormat="1">
      <c r="A1722">
        <v>2025</v>
      </c>
      <c r="B1722">
        <v>1733</v>
      </c>
      <c r="C1722" t="s">
        <v>321</v>
      </c>
      <c r="D1722" t="s">
        <v>322</v>
      </c>
      <c r="E1722">
        <v>15201</v>
      </c>
      <c r="F1722">
        <v>26.501999999999999</v>
      </c>
      <c r="G1722">
        <v>257.60000000000002</v>
      </c>
      <c r="H1722">
        <f t="shared" si="104"/>
        <v>1037759.3795520001</v>
      </c>
      <c r="I1722">
        <f t="shared" si="105"/>
        <v>15201</v>
      </c>
      <c r="J1722">
        <f t="shared" si="106"/>
        <v>402856.902</v>
      </c>
      <c r="K1722">
        <f t="shared" si="107"/>
        <v>0</v>
      </c>
    </row>
    <row r="1723" spans="1:11" s="11" customFormat="1">
      <c r="A1723">
        <v>2025</v>
      </c>
      <c r="B1723">
        <v>1893</v>
      </c>
      <c r="C1723" t="s">
        <v>331</v>
      </c>
      <c r="D1723" t="s">
        <v>322</v>
      </c>
      <c r="E1723">
        <v>49891</v>
      </c>
      <c r="F1723">
        <v>17.829999999999998</v>
      </c>
      <c r="G1723">
        <v>352.4</v>
      </c>
      <c r="H1723">
        <f t="shared" si="104"/>
        <v>3134797.2117199996</v>
      </c>
      <c r="I1723">
        <f t="shared" si="105"/>
        <v>49891</v>
      </c>
      <c r="J1723">
        <f t="shared" si="106"/>
        <v>889556.52999999991</v>
      </c>
      <c r="K1723">
        <f t="shared" si="107"/>
        <v>0</v>
      </c>
    </row>
    <row r="1724" spans="1:11" s="11" customFormat="1">
      <c r="A1724">
        <v>2025</v>
      </c>
      <c r="B1724">
        <v>1893</v>
      </c>
      <c r="C1724" t="s">
        <v>331</v>
      </c>
      <c r="D1724" t="s">
        <v>322</v>
      </c>
      <c r="E1724">
        <v>79013</v>
      </c>
      <c r="F1724">
        <v>18.940000000000001</v>
      </c>
      <c r="G1724">
        <v>210.4</v>
      </c>
      <c r="H1724">
        <f t="shared" si="104"/>
        <v>3148649.0868800003</v>
      </c>
      <c r="I1724">
        <f t="shared" si="105"/>
        <v>79013</v>
      </c>
      <c r="J1724">
        <f t="shared" si="106"/>
        <v>1496506.2200000002</v>
      </c>
      <c r="K1724">
        <f t="shared" si="107"/>
        <v>0</v>
      </c>
    </row>
    <row r="1725" spans="1:11" s="11" customFormat="1">
      <c r="A1725">
        <v>2025</v>
      </c>
      <c r="B1725">
        <v>1893</v>
      </c>
      <c r="C1725" t="s">
        <v>331</v>
      </c>
      <c r="D1725" t="s">
        <v>322</v>
      </c>
      <c r="E1725">
        <v>47786</v>
      </c>
      <c r="F1725">
        <v>17.78</v>
      </c>
      <c r="G1725">
        <v>241.7</v>
      </c>
      <c r="H1725">
        <f t="shared" si="104"/>
        <v>2053567.9883600001</v>
      </c>
      <c r="I1725">
        <f t="shared" si="105"/>
        <v>47786</v>
      </c>
      <c r="J1725">
        <f t="shared" si="106"/>
        <v>849635.08000000007</v>
      </c>
      <c r="K1725">
        <f t="shared" si="107"/>
        <v>0</v>
      </c>
    </row>
    <row r="1726" spans="1:11" s="11" customFormat="1">
      <c r="A1726">
        <v>2025</v>
      </c>
      <c r="B1726">
        <v>1915</v>
      </c>
      <c r="C1726" t="s">
        <v>331</v>
      </c>
      <c r="D1726" t="s">
        <v>322</v>
      </c>
      <c r="E1726">
        <v>13476</v>
      </c>
      <c r="F1726">
        <v>17.641999999999999</v>
      </c>
      <c r="G1726">
        <v>260.2</v>
      </c>
      <c r="H1726">
        <f t="shared" si="104"/>
        <v>618608.8263839999</v>
      </c>
      <c r="I1726">
        <f t="shared" si="105"/>
        <v>13476</v>
      </c>
      <c r="J1726">
        <f t="shared" si="106"/>
        <v>237743.592</v>
      </c>
      <c r="K1726">
        <f t="shared" si="107"/>
        <v>0</v>
      </c>
    </row>
    <row r="1727" spans="1:11" s="11" customFormat="1">
      <c r="A1727">
        <v>2025</v>
      </c>
      <c r="B1727">
        <v>1915</v>
      </c>
      <c r="C1727" t="s">
        <v>331</v>
      </c>
      <c r="D1727" t="s">
        <v>322</v>
      </c>
      <c r="E1727">
        <v>119</v>
      </c>
      <c r="F1727">
        <v>17.771999999999998</v>
      </c>
      <c r="G1727">
        <v>237.4</v>
      </c>
      <c r="H1727">
        <f t="shared" si="104"/>
        <v>5020.6966320000001</v>
      </c>
      <c r="I1727">
        <f t="shared" si="105"/>
        <v>119</v>
      </c>
      <c r="J1727">
        <f t="shared" si="106"/>
        <v>2114.8679999999999</v>
      </c>
      <c r="K1727">
        <f t="shared" si="107"/>
        <v>0</v>
      </c>
    </row>
    <row r="1728" spans="1:11" s="11" customFormat="1">
      <c r="A1728">
        <v>2025</v>
      </c>
      <c r="B1728">
        <v>1915</v>
      </c>
      <c r="C1728" t="s">
        <v>331</v>
      </c>
      <c r="D1728" t="s">
        <v>322</v>
      </c>
      <c r="E1728">
        <v>13550</v>
      </c>
      <c r="F1728">
        <v>18.114000000000001</v>
      </c>
      <c r="G1728">
        <v>261.39999999999998</v>
      </c>
      <c r="H1728">
        <f t="shared" si="104"/>
        <v>641592.44579999999</v>
      </c>
      <c r="I1728">
        <f t="shared" si="105"/>
        <v>13550</v>
      </c>
      <c r="J1728">
        <f t="shared" si="106"/>
        <v>245444.7</v>
      </c>
      <c r="K1728">
        <f t="shared" si="107"/>
        <v>0</v>
      </c>
    </row>
    <row r="1729" spans="1:11" s="11" customFormat="1">
      <c r="A1729">
        <v>2025</v>
      </c>
      <c r="B1729">
        <v>1915</v>
      </c>
      <c r="C1729" t="s">
        <v>331</v>
      </c>
      <c r="D1729" t="s">
        <v>322</v>
      </c>
      <c r="E1729">
        <v>26625</v>
      </c>
      <c r="F1729">
        <v>18.027999999999999</v>
      </c>
      <c r="G1729">
        <v>254.7</v>
      </c>
      <c r="H1729">
        <f t="shared" si="104"/>
        <v>1222548.5384999998</v>
      </c>
      <c r="I1729">
        <f t="shared" si="105"/>
        <v>26625</v>
      </c>
      <c r="J1729">
        <f t="shared" si="106"/>
        <v>479995.49999999994</v>
      </c>
      <c r="K1729">
        <f t="shared" si="107"/>
        <v>0</v>
      </c>
    </row>
    <row r="1730" spans="1:11" s="11" customFormat="1">
      <c r="A1730">
        <v>2025</v>
      </c>
      <c r="B1730">
        <v>1915</v>
      </c>
      <c r="C1730" t="s">
        <v>331</v>
      </c>
      <c r="D1730" t="s">
        <v>322</v>
      </c>
      <c r="E1730">
        <v>13419</v>
      </c>
      <c r="F1730">
        <v>17.762</v>
      </c>
      <c r="G1730">
        <v>266.39999999999998</v>
      </c>
      <c r="H1730">
        <f t="shared" si="104"/>
        <v>634959.81259199989</v>
      </c>
      <c r="I1730">
        <f t="shared" si="105"/>
        <v>13419</v>
      </c>
      <c r="J1730">
        <f t="shared" si="106"/>
        <v>238348.27800000002</v>
      </c>
      <c r="K1730">
        <f t="shared" si="107"/>
        <v>0</v>
      </c>
    </row>
    <row r="1731" spans="1:11" s="11" customFormat="1">
      <c r="A1731">
        <v>2025</v>
      </c>
      <c r="B1731">
        <v>2079</v>
      </c>
      <c r="C1731" t="s">
        <v>331</v>
      </c>
      <c r="D1731" t="s">
        <v>322</v>
      </c>
      <c r="E1731">
        <v>16341</v>
      </c>
      <c r="F1731">
        <v>17.911999999999999</v>
      </c>
      <c r="G1731">
        <v>144.6</v>
      </c>
      <c r="H1731">
        <f t="shared" si="104"/>
        <v>423244.18843199994</v>
      </c>
      <c r="I1731">
        <f t="shared" si="105"/>
        <v>16341</v>
      </c>
      <c r="J1731">
        <f t="shared" si="106"/>
        <v>292699.99199999997</v>
      </c>
      <c r="K1731">
        <f t="shared" si="107"/>
        <v>0</v>
      </c>
    </row>
    <row r="1732" spans="1:11" s="11" customFormat="1">
      <c r="A1732">
        <v>2025</v>
      </c>
      <c r="B1732">
        <v>2079</v>
      </c>
      <c r="C1732" t="s">
        <v>331</v>
      </c>
      <c r="D1732" t="s">
        <v>322</v>
      </c>
      <c r="E1732">
        <v>65271</v>
      </c>
      <c r="F1732">
        <v>17.672000000000001</v>
      </c>
      <c r="G1732">
        <v>145.5</v>
      </c>
      <c r="H1732">
        <f t="shared" si="104"/>
        <v>1678297.5579600001</v>
      </c>
      <c r="I1732">
        <f t="shared" si="105"/>
        <v>65271</v>
      </c>
      <c r="J1732">
        <f t="shared" si="106"/>
        <v>1153469.112</v>
      </c>
      <c r="K1732">
        <f t="shared" si="107"/>
        <v>0</v>
      </c>
    </row>
    <row r="1733" spans="1:11" s="11" customFormat="1">
      <c r="A1733">
        <v>2025</v>
      </c>
      <c r="B1733">
        <v>2079</v>
      </c>
      <c r="C1733" t="s">
        <v>331</v>
      </c>
      <c r="D1733" t="s">
        <v>322</v>
      </c>
      <c r="E1733">
        <v>16245</v>
      </c>
      <c r="F1733">
        <v>17.623999999999999</v>
      </c>
      <c r="G1733">
        <v>135.5</v>
      </c>
      <c r="H1733">
        <f t="shared" ref="H1733:H1796" si="108">IF(I1733="","",G1733/100*F1733*E1733)</f>
        <v>387939.04739999998</v>
      </c>
      <c r="I1733">
        <f t="shared" ref="I1733:I1796" si="109">IF(OR(G1733=".",F1733=".",E1733="."),"",E1733)</f>
        <v>16245</v>
      </c>
      <c r="J1733">
        <f t="shared" ref="J1733:J1796" si="110">IF(I1733="","",F1733*I1733)</f>
        <v>286301.88</v>
      </c>
      <c r="K1733">
        <f t="shared" ref="K1733:K1796" si="111">IF(C1733="LIG",1,0)</f>
        <v>0</v>
      </c>
    </row>
    <row r="1734" spans="1:11" s="11" customFormat="1">
      <c r="A1734">
        <v>2025</v>
      </c>
      <c r="B1734">
        <v>2098</v>
      </c>
      <c r="C1734" t="s">
        <v>331</v>
      </c>
      <c r="D1734" t="s">
        <v>322</v>
      </c>
      <c r="E1734">
        <v>25949</v>
      </c>
      <c r="F1734">
        <v>17.957000000000001</v>
      </c>
      <c r="G1734">
        <v>247.3</v>
      </c>
      <c r="H1734">
        <f t="shared" si="108"/>
        <v>1152334.3952890001</v>
      </c>
      <c r="I1734">
        <f t="shared" si="109"/>
        <v>25949</v>
      </c>
      <c r="J1734">
        <f t="shared" si="110"/>
        <v>465966.19300000003</v>
      </c>
      <c r="K1734">
        <f t="shared" si="111"/>
        <v>0</v>
      </c>
    </row>
    <row r="1735" spans="1:11" s="11" customFormat="1">
      <c r="A1735">
        <v>2025</v>
      </c>
      <c r="B1735">
        <v>2103</v>
      </c>
      <c r="C1735" t="s">
        <v>331</v>
      </c>
      <c r="D1735" t="s">
        <v>322</v>
      </c>
      <c r="E1735">
        <v>120298</v>
      </c>
      <c r="F1735">
        <v>17.89</v>
      </c>
      <c r="G1735">
        <v>151.19999999999999</v>
      </c>
      <c r="H1735">
        <f t="shared" si="108"/>
        <v>3254022.4046399998</v>
      </c>
      <c r="I1735">
        <f t="shared" si="109"/>
        <v>120298</v>
      </c>
      <c r="J1735">
        <f t="shared" si="110"/>
        <v>2152131.2200000002</v>
      </c>
      <c r="K1735">
        <f t="shared" si="111"/>
        <v>0</v>
      </c>
    </row>
    <row r="1736" spans="1:11" s="11" customFormat="1">
      <c r="A1736">
        <v>2025</v>
      </c>
      <c r="B1736">
        <v>2103</v>
      </c>
      <c r="C1736" t="s">
        <v>331</v>
      </c>
      <c r="D1736" t="s">
        <v>322</v>
      </c>
      <c r="E1736">
        <v>69217</v>
      </c>
      <c r="F1736">
        <v>18.04</v>
      </c>
      <c r="G1736">
        <v>152.19999999999999</v>
      </c>
      <c r="H1736">
        <f t="shared" si="108"/>
        <v>1900482.8629599996</v>
      </c>
      <c r="I1736">
        <f t="shared" si="109"/>
        <v>69217</v>
      </c>
      <c r="J1736">
        <f t="shared" si="110"/>
        <v>1248674.68</v>
      </c>
      <c r="K1736">
        <f t="shared" si="111"/>
        <v>0</v>
      </c>
    </row>
    <row r="1737" spans="1:11" s="11" customFormat="1">
      <c r="A1737">
        <v>2025</v>
      </c>
      <c r="B1737">
        <v>2103</v>
      </c>
      <c r="C1737" t="s">
        <v>331</v>
      </c>
      <c r="D1737" t="s">
        <v>322</v>
      </c>
      <c r="E1737">
        <v>189754</v>
      </c>
      <c r="F1737">
        <v>17.82</v>
      </c>
      <c r="G1737">
        <v>157.9</v>
      </c>
      <c r="H1737">
        <f t="shared" si="108"/>
        <v>5339256.3061199998</v>
      </c>
      <c r="I1737">
        <f t="shared" si="109"/>
        <v>189754</v>
      </c>
      <c r="J1737">
        <f t="shared" si="110"/>
        <v>3381416.2800000003</v>
      </c>
      <c r="K1737">
        <f t="shared" si="111"/>
        <v>0</v>
      </c>
    </row>
    <row r="1738" spans="1:11" s="11" customFormat="1">
      <c r="A1738">
        <v>2025</v>
      </c>
      <c r="B1738">
        <v>2103</v>
      </c>
      <c r="C1738" t="s">
        <v>331</v>
      </c>
      <c r="D1738" t="s">
        <v>322</v>
      </c>
      <c r="E1738">
        <v>207534</v>
      </c>
      <c r="F1738">
        <v>17.920000000000002</v>
      </c>
      <c r="G1738">
        <v>150.19999999999999</v>
      </c>
      <c r="H1738">
        <f t="shared" si="108"/>
        <v>5585951.9385599997</v>
      </c>
      <c r="I1738">
        <f t="shared" si="109"/>
        <v>207534</v>
      </c>
      <c r="J1738">
        <f t="shared" si="110"/>
        <v>3719009.2800000003</v>
      </c>
      <c r="K1738">
        <f t="shared" si="111"/>
        <v>0</v>
      </c>
    </row>
    <row r="1739" spans="1:11" s="11" customFormat="1">
      <c r="A1739">
        <v>2025</v>
      </c>
      <c r="B1739">
        <v>2103</v>
      </c>
      <c r="C1739" t="s">
        <v>331</v>
      </c>
      <c r="D1739" t="s">
        <v>322</v>
      </c>
      <c r="E1739">
        <v>223642</v>
      </c>
      <c r="F1739">
        <v>17.72</v>
      </c>
      <c r="G1739">
        <v>152.80000000000001</v>
      </c>
      <c r="H1739">
        <f t="shared" si="108"/>
        <v>6055366.5747199999</v>
      </c>
      <c r="I1739">
        <f t="shared" si="109"/>
        <v>223642</v>
      </c>
      <c r="J1739">
        <f t="shared" si="110"/>
        <v>3962936.2399999998</v>
      </c>
      <c r="K1739">
        <f t="shared" si="111"/>
        <v>0</v>
      </c>
    </row>
    <row r="1740" spans="1:11" s="11" customFormat="1">
      <c r="A1740">
        <v>2025</v>
      </c>
      <c r="B1740">
        <v>2107</v>
      </c>
      <c r="C1740" t="s">
        <v>331</v>
      </c>
      <c r="D1740" t="s">
        <v>322</v>
      </c>
      <c r="E1740">
        <v>112597</v>
      </c>
      <c r="F1740">
        <v>18.09</v>
      </c>
      <c r="G1740">
        <v>201.8</v>
      </c>
      <c r="H1740">
        <f t="shared" si="108"/>
        <v>4110423.295140001</v>
      </c>
      <c r="I1740">
        <f t="shared" si="109"/>
        <v>112597</v>
      </c>
      <c r="J1740">
        <f t="shared" si="110"/>
        <v>2036879.73</v>
      </c>
      <c r="K1740">
        <f t="shared" si="111"/>
        <v>0</v>
      </c>
    </row>
    <row r="1741" spans="1:11" s="11" customFormat="1">
      <c r="A1741">
        <v>2025</v>
      </c>
      <c r="B1741">
        <v>2107</v>
      </c>
      <c r="C1741" t="s">
        <v>321</v>
      </c>
      <c r="D1741" t="s">
        <v>322</v>
      </c>
      <c r="E1741">
        <v>48163</v>
      </c>
      <c r="F1741">
        <v>21.78</v>
      </c>
      <c r="G1741">
        <v>257.10000000000002</v>
      </c>
      <c r="H1741">
        <f t="shared" si="108"/>
        <v>2696953.6499400004</v>
      </c>
      <c r="I1741">
        <f t="shared" si="109"/>
        <v>48163</v>
      </c>
      <c r="J1741">
        <f t="shared" si="110"/>
        <v>1048990.1400000001</v>
      </c>
      <c r="K1741">
        <f t="shared" si="111"/>
        <v>0</v>
      </c>
    </row>
    <row r="1742" spans="1:11" s="11" customFormat="1">
      <c r="A1742">
        <v>2025</v>
      </c>
      <c r="B1742">
        <v>2107</v>
      </c>
      <c r="C1742" t="s">
        <v>331</v>
      </c>
      <c r="D1742" t="s">
        <v>322</v>
      </c>
      <c r="E1742">
        <v>97603</v>
      </c>
      <c r="F1742">
        <v>17.809999999999999</v>
      </c>
      <c r="G1742">
        <v>209.5</v>
      </c>
      <c r="H1742">
        <f t="shared" si="108"/>
        <v>3641758.2558500003</v>
      </c>
      <c r="I1742">
        <f t="shared" si="109"/>
        <v>97603</v>
      </c>
      <c r="J1742">
        <f t="shared" si="110"/>
        <v>1738309.43</v>
      </c>
      <c r="K1742">
        <f t="shared" si="111"/>
        <v>0</v>
      </c>
    </row>
    <row r="1743" spans="1:11" s="11" customFormat="1">
      <c r="A1743">
        <v>2025</v>
      </c>
      <c r="B1743">
        <v>2167</v>
      </c>
      <c r="C1743" t="s">
        <v>331</v>
      </c>
      <c r="D1743" t="s">
        <v>322</v>
      </c>
      <c r="E1743">
        <v>207851</v>
      </c>
      <c r="F1743">
        <v>17.741</v>
      </c>
      <c r="G1743">
        <v>239.3</v>
      </c>
      <c r="H1743">
        <f t="shared" si="108"/>
        <v>8824150.6262630001</v>
      </c>
      <c r="I1743">
        <f t="shared" si="109"/>
        <v>207851</v>
      </c>
      <c r="J1743">
        <f t="shared" si="110"/>
        <v>3687484.591</v>
      </c>
      <c r="K1743">
        <f t="shared" si="111"/>
        <v>0</v>
      </c>
    </row>
    <row r="1744" spans="1:11" s="11" customFormat="1">
      <c r="A1744">
        <v>2025</v>
      </c>
      <c r="B1744">
        <v>2168</v>
      </c>
      <c r="C1744" t="s">
        <v>331</v>
      </c>
      <c r="D1744" t="s">
        <v>322</v>
      </c>
      <c r="E1744">
        <v>399109</v>
      </c>
      <c r="F1744">
        <v>17.763000000000002</v>
      </c>
      <c r="G1744">
        <v>218.6</v>
      </c>
      <c r="H1744">
        <f t="shared" si="108"/>
        <v>15497369.743061999</v>
      </c>
      <c r="I1744">
        <f t="shared" si="109"/>
        <v>399109</v>
      </c>
      <c r="J1744">
        <f t="shared" si="110"/>
        <v>7089373.1670000004</v>
      </c>
      <c r="K1744">
        <f t="shared" si="111"/>
        <v>0</v>
      </c>
    </row>
    <row r="1745" spans="1:11" s="11" customFormat="1">
      <c r="A1745">
        <v>2025</v>
      </c>
      <c r="B1745">
        <v>2277</v>
      </c>
      <c r="C1745" t="s">
        <v>331</v>
      </c>
      <c r="D1745" t="s">
        <v>322</v>
      </c>
      <c r="E1745">
        <v>14639</v>
      </c>
      <c r="F1745">
        <v>17.265999999999998</v>
      </c>
      <c r="G1745">
        <v>152.19999999999999</v>
      </c>
      <c r="H1745">
        <f t="shared" si="108"/>
        <v>384696.11442799988</v>
      </c>
      <c r="I1745">
        <f t="shared" si="109"/>
        <v>14639</v>
      </c>
      <c r="J1745">
        <f t="shared" si="110"/>
        <v>252756.97399999999</v>
      </c>
      <c r="K1745">
        <f t="shared" si="111"/>
        <v>0</v>
      </c>
    </row>
    <row r="1746" spans="1:11" s="11" customFormat="1">
      <c r="A1746">
        <v>2025</v>
      </c>
      <c r="B1746">
        <v>2291</v>
      </c>
      <c r="C1746" t="s">
        <v>331</v>
      </c>
      <c r="D1746" t="s">
        <v>322</v>
      </c>
      <c r="E1746">
        <v>33478</v>
      </c>
      <c r="F1746">
        <v>16.989999999999998</v>
      </c>
      <c r="G1746">
        <v>143.30000000000001</v>
      </c>
      <c r="H1746">
        <f t="shared" si="108"/>
        <v>815077.81825999997</v>
      </c>
      <c r="I1746">
        <f t="shared" si="109"/>
        <v>33478</v>
      </c>
      <c r="J1746">
        <f t="shared" si="110"/>
        <v>568791.22</v>
      </c>
      <c r="K1746">
        <f t="shared" si="111"/>
        <v>0</v>
      </c>
    </row>
    <row r="1747" spans="1:11" s="11" customFormat="1">
      <c r="A1747">
        <v>2025</v>
      </c>
      <c r="B1747">
        <v>2291</v>
      </c>
      <c r="C1747" t="s">
        <v>331</v>
      </c>
      <c r="D1747" t="s">
        <v>322</v>
      </c>
      <c r="E1747">
        <v>64971</v>
      </c>
      <c r="F1747">
        <v>16.739999999999998</v>
      </c>
      <c r="G1747">
        <v>138.5</v>
      </c>
      <c r="H1747">
        <f t="shared" si="108"/>
        <v>1506346.1379</v>
      </c>
      <c r="I1747">
        <f t="shared" si="109"/>
        <v>64971</v>
      </c>
      <c r="J1747">
        <f t="shared" si="110"/>
        <v>1087614.5399999998</v>
      </c>
      <c r="K1747">
        <f t="shared" si="111"/>
        <v>0</v>
      </c>
    </row>
    <row r="1748" spans="1:11" s="11" customFormat="1">
      <c r="A1748">
        <v>2025</v>
      </c>
      <c r="B1748">
        <v>2442</v>
      </c>
      <c r="C1748" t="s">
        <v>321</v>
      </c>
      <c r="D1748" t="s">
        <v>322</v>
      </c>
      <c r="E1748">
        <v>276628</v>
      </c>
      <c r="F1748">
        <v>18.18</v>
      </c>
      <c r="G1748">
        <v>355.8</v>
      </c>
      <c r="H1748">
        <f t="shared" si="108"/>
        <v>17893527.268320002</v>
      </c>
      <c r="I1748">
        <f t="shared" si="109"/>
        <v>276628</v>
      </c>
      <c r="J1748">
        <f t="shared" si="110"/>
        <v>5029097.04</v>
      </c>
      <c r="K1748">
        <f t="shared" si="111"/>
        <v>0</v>
      </c>
    </row>
    <row r="1749" spans="1:11" s="11" customFormat="1">
      <c r="A1749">
        <v>2025</v>
      </c>
      <c r="B1749">
        <v>2712</v>
      </c>
      <c r="C1749" t="s">
        <v>321</v>
      </c>
      <c r="D1749" t="s">
        <v>322</v>
      </c>
      <c r="E1749">
        <v>11599</v>
      </c>
      <c r="F1749">
        <v>24.234000000000002</v>
      </c>
      <c r="G1749">
        <v>401.2</v>
      </c>
      <c r="H1749">
        <f t="shared" si="108"/>
        <v>1127733.745992</v>
      </c>
      <c r="I1749">
        <f t="shared" si="109"/>
        <v>11599</v>
      </c>
      <c r="J1749">
        <f t="shared" si="110"/>
        <v>281090.16600000003</v>
      </c>
      <c r="K1749">
        <f t="shared" si="111"/>
        <v>0</v>
      </c>
    </row>
    <row r="1750" spans="1:11" s="11" customFormat="1">
      <c r="A1750">
        <v>2025</v>
      </c>
      <c r="B1750">
        <v>2712</v>
      </c>
      <c r="C1750" t="s">
        <v>321</v>
      </c>
      <c r="D1750" t="s">
        <v>322</v>
      </c>
      <c r="E1750">
        <v>49344</v>
      </c>
      <c r="F1750">
        <v>23.931999999999999</v>
      </c>
      <c r="G1750">
        <v>463.4</v>
      </c>
      <c r="H1750">
        <f t="shared" si="108"/>
        <v>5472293.4174719993</v>
      </c>
      <c r="I1750">
        <f t="shared" si="109"/>
        <v>49344</v>
      </c>
      <c r="J1750">
        <f t="shared" si="110"/>
        <v>1180900.608</v>
      </c>
      <c r="K1750">
        <f t="shared" si="111"/>
        <v>0</v>
      </c>
    </row>
    <row r="1751" spans="1:11" s="11" customFormat="1">
      <c r="A1751">
        <v>2025</v>
      </c>
      <c r="B1751">
        <v>2712</v>
      </c>
      <c r="C1751" t="s">
        <v>321</v>
      </c>
      <c r="D1751" t="s">
        <v>322</v>
      </c>
      <c r="E1751">
        <v>24784</v>
      </c>
      <c r="F1751">
        <v>26.454000000000001</v>
      </c>
      <c r="G1751">
        <v>342.4</v>
      </c>
      <c r="H1751">
        <f t="shared" si="108"/>
        <v>2244897.4448640002</v>
      </c>
      <c r="I1751">
        <f t="shared" si="109"/>
        <v>24784</v>
      </c>
      <c r="J1751">
        <f t="shared" si="110"/>
        <v>655635.93599999999</v>
      </c>
      <c r="K1751">
        <f t="shared" si="111"/>
        <v>0</v>
      </c>
    </row>
    <row r="1752" spans="1:11" s="11" customFormat="1">
      <c r="A1752">
        <v>2025</v>
      </c>
      <c r="B1752">
        <v>2712</v>
      </c>
      <c r="C1752" t="s">
        <v>321</v>
      </c>
      <c r="D1752" t="s">
        <v>322</v>
      </c>
      <c r="E1752">
        <v>24077</v>
      </c>
      <c r="F1752">
        <v>24.948</v>
      </c>
      <c r="G1752">
        <v>507.5</v>
      </c>
      <c r="H1752">
        <f t="shared" si="108"/>
        <v>3048415.4547000001</v>
      </c>
      <c r="I1752">
        <f t="shared" si="109"/>
        <v>24077</v>
      </c>
      <c r="J1752">
        <f t="shared" si="110"/>
        <v>600672.99600000004</v>
      </c>
      <c r="K1752">
        <f t="shared" si="111"/>
        <v>0</v>
      </c>
    </row>
    <row r="1753" spans="1:11" s="11" customFormat="1">
      <c r="A1753">
        <v>2025</v>
      </c>
      <c r="B1753">
        <v>2712</v>
      </c>
      <c r="C1753" t="s">
        <v>321</v>
      </c>
      <c r="D1753" t="s">
        <v>322</v>
      </c>
      <c r="E1753">
        <v>24765</v>
      </c>
      <c r="F1753">
        <v>25.808</v>
      </c>
      <c r="G1753">
        <v>350.2</v>
      </c>
      <c r="H1753">
        <f t="shared" si="108"/>
        <v>2238251.1902399999</v>
      </c>
      <c r="I1753">
        <f t="shared" si="109"/>
        <v>24765</v>
      </c>
      <c r="J1753">
        <f t="shared" si="110"/>
        <v>639135.12</v>
      </c>
      <c r="K1753">
        <f t="shared" si="111"/>
        <v>0</v>
      </c>
    </row>
    <row r="1754" spans="1:11" s="11" customFormat="1">
      <c r="A1754">
        <v>2025</v>
      </c>
      <c r="B1754">
        <v>2712</v>
      </c>
      <c r="C1754" t="s">
        <v>321</v>
      </c>
      <c r="D1754" t="s">
        <v>322</v>
      </c>
      <c r="E1754">
        <v>48446</v>
      </c>
      <c r="F1754">
        <v>24.24</v>
      </c>
      <c r="G1754">
        <v>493</v>
      </c>
      <c r="H1754">
        <f t="shared" si="108"/>
        <v>5789452.0271999985</v>
      </c>
      <c r="I1754">
        <f t="shared" si="109"/>
        <v>48446</v>
      </c>
      <c r="J1754">
        <f t="shared" si="110"/>
        <v>1174331.04</v>
      </c>
      <c r="K1754">
        <f t="shared" si="111"/>
        <v>0</v>
      </c>
    </row>
    <row r="1755" spans="1:11" s="11" customFormat="1">
      <c r="A1755">
        <v>2025</v>
      </c>
      <c r="B1755">
        <v>2721</v>
      </c>
      <c r="C1755" t="s">
        <v>321</v>
      </c>
      <c r="D1755" t="s">
        <v>322</v>
      </c>
      <c r="E1755">
        <v>11957</v>
      </c>
      <c r="F1755">
        <v>26.193999999999999</v>
      </c>
      <c r="G1755">
        <v>309.39999999999998</v>
      </c>
      <c r="H1755">
        <f t="shared" si="108"/>
        <v>969045.92985199997</v>
      </c>
      <c r="I1755">
        <f t="shared" si="109"/>
        <v>11957</v>
      </c>
      <c r="J1755">
        <f t="shared" si="110"/>
        <v>313201.658</v>
      </c>
      <c r="K1755">
        <f t="shared" si="111"/>
        <v>0</v>
      </c>
    </row>
    <row r="1756" spans="1:11" s="11" customFormat="1">
      <c r="A1756">
        <v>2025</v>
      </c>
      <c r="B1756">
        <v>2721</v>
      </c>
      <c r="C1756" t="s">
        <v>321</v>
      </c>
      <c r="D1756" t="s">
        <v>322</v>
      </c>
      <c r="E1756">
        <v>12770</v>
      </c>
      <c r="F1756">
        <v>24.591999999999999</v>
      </c>
      <c r="G1756">
        <v>395.9</v>
      </c>
      <c r="H1756">
        <f t="shared" si="108"/>
        <v>1243283.7265599999</v>
      </c>
      <c r="I1756">
        <f t="shared" si="109"/>
        <v>12770</v>
      </c>
      <c r="J1756">
        <f t="shared" si="110"/>
        <v>314039.83999999997</v>
      </c>
      <c r="K1756">
        <f t="shared" si="111"/>
        <v>0</v>
      </c>
    </row>
    <row r="1757" spans="1:11" s="11" customFormat="1">
      <c r="A1757">
        <v>2025</v>
      </c>
      <c r="B1757">
        <v>2721</v>
      </c>
      <c r="C1757" t="s">
        <v>321</v>
      </c>
      <c r="D1757" t="s">
        <v>322</v>
      </c>
      <c r="E1757">
        <v>11029</v>
      </c>
      <c r="F1757">
        <v>24.143999999999998</v>
      </c>
      <c r="G1757">
        <v>467.8</v>
      </c>
      <c r="H1757">
        <f t="shared" si="108"/>
        <v>1245677.3753279999</v>
      </c>
      <c r="I1757">
        <f t="shared" si="109"/>
        <v>11029</v>
      </c>
      <c r="J1757">
        <f t="shared" si="110"/>
        <v>266284.17599999998</v>
      </c>
      <c r="K1757">
        <f t="shared" si="111"/>
        <v>0</v>
      </c>
    </row>
    <row r="1758" spans="1:11" s="11" customFormat="1">
      <c r="A1758">
        <v>2025</v>
      </c>
      <c r="B1758">
        <v>2721</v>
      </c>
      <c r="C1758" t="s">
        <v>321</v>
      </c>
      <c r="D1758" t="s">
        <v>322</v>
      </c>
      <c r="E1758">
        <v>12320</v>
      </c>
      <c r="F1758">
        <v>24.928000000000001</v>
      </c>
      <c r="G1758">
        <v>469.9</v>
      </c>
      <c r="H1758">
        <f t="shared" si="108"/>
        <v>1443123.79904</v>
      </c>
      <c r="I1758">
        <f t="shared" si="109"/>
        <v>12320</v>
      </c>
      <c r="J1758">
        <f t="shared" si="110"/>
        <v>307112.96000000002</v>
      </c>
      <c r="K1758">
        <f t="shared" si="111"/>
        <v>0</v>
      </c>
    </row>
    <row r="1759" spans="1:11" s="11" customFormat="1">
      <c r="A1759">
        <v>2025</v>
      </c>
      <c r="B1759">
        <v>2721</v>
      </c>
      <c r="C1759" t="s">
        <v>321</v>
      </c>
      <c r="D1759" t="s">
        <v>322</v>
      </c>
      <c r="E1759">
        <v>12724</v>
      </c>
      <c r="F1759">
        <v>26.306000000000001</v>
      </c>
      <c r="G1759">
        <v>342</v>
      </c>
      <c r="H1759">
        <f t="shared" si="108"/>
        <v>1144734.0004799999</v>
      </c>
      <c r="I1759">
        <f t="shared" si="109"/>
        <v>12724</v>
      </c>
      <c r="J1759">
        <f t="shared" si="110"/>
        <v>334717.54399999999</v>
      </c>
      <c r="K1759">
        <f t="shared" si="111"/>
        <v>0</v>
      </c>
    </row>
    <row r="1760" spans="1:11" s="11" customFormat="1">
      <c r="A1760">
        <v>2025</v>
      </c>
      <c r="B1760">
        <v>2727</v>
      </c>
      <c r="C1760" t="s">
        <v>321</v>
      </c>
      <c r="D1760" t="s">
        <v>322</v>
      </c>
      <c r="E1760">
        <v>12570</v>
      </c>
      <c r="F1760">
        <v>24.8</v>
      </c>
      <c r="G1760">
        <v>426.8</v>
      </c>
      <c r="H1760">
        <f t="shared" si="108"/>
        <v>1330489.2480000001</v>
      </c>
      <c r="I1760">
        <f t="shared" si="109"/>
        <v>12570</v>
      </c>
      <c r="J1760">
        <f t="shared" si="110"/>
        <v>311736</v>
      </c>
      <c r="K1760">
        <f t="shared" si="111"/>
        <v>0</v>
      </c>
    </row>
    <row r="1761" spans="1:11" s="11" customFormat="1">
      <c r="A1761">
        <v>2025</v>
      </c>
      <c r="B1761">
        <v>2727</v>
      </c>
      <c r="C1761" t="s">
        <v>321</v>
      </c>
      <c r="D1761" t="s">
        <v>322</v>
      </c>
      <c r="E1761">
        <v>12790</v>
      </c>
      <c r="F1761">
        <v>26.224</v>
      </c>
      <c r="G1761">
        <v>453.2</v>
      </c>
      <c r="H1761">
        <f t="shared" si="108"/>
        <v>1520055.2787200001</v>
      </c>
      <c r="I1761">
        <f t="shared" si="109"/>
        <v>12790</v>
      </c>
      <c r="J1761">
        <f t="shared" si="110"/>
        <v>335404.96000000002</v>
      </c>
      <c r="K1761">
        <f t="shared" si="111"/>
        <v>0</v>
      </c>
    </row>
    <row r="1762" spans="1:11" s="11" customFormat="1">
      <c r="A1762">
        <v>2025</v>
      </c>
      <c r="B1762">
        <v>2727</v>
      </c>
      <c r="C1762" t="s">
        <v>321</v>
      </c>
      <c r="D1762" t="s">
        <v>322</v>
      </c>
      <c r="E1762">
        <v>12821</v>
      </c>
      <c r="F1762">
        <v>24.736000000000001</v>
      </c>
      <c r="G1762">
        <v>460.7</v>
      </c>
      <c r="H1762">
        <f t="shared" si="108"/>
        <v>1461065.1593919999</v>
      </c>
      <c r="I1762">
        <f t="shared" si="109"/>
        <v>12821</v>
      </c>
      <c r="J1762">
        <f t="shared" si="110"/>
        <v>317140.25599999999</v>
      </c>
      <c r="K1762">
        <f t="shared" si="111"/>
        <v>0</v>
      </c>
    </row>
    <row r="1763" spans="1:11" s="11" customFormat="1">
      <c r="A1763">
        <v>2025</v>
      </c>
      <c r="B1763">
        <v>2727</v>
      </c>
      <c r="C1763" t="s">
        <v>321</v>
      </c>
      <c r="D1763" t="s">
        <v>322</v>
      </c>
      <c r="E1763">
        <v>11536</v>
      </c>
      <c r="F1763">
        <v>24.352</v>
      </c>
      <c r="G1763">
        <v>465.2</v>
      </c>
      <c r="H1763">
        <f t="shared" si="108"/>
        <v>1306861.574144</v>
      </c>
      <c r="I1763">
        <f t="shared" si="109"/>
        <v>11536</v>
      </c>
      <c r="J1763">
        <f t="shared" si="110"/>
        <v>280924.67200000002</v>
      </c>
      <c r="K1763">
        <f t="shared" si="111"/>
        <v>0</v>
      </c>
    </row>
    <row r="1764" spans="1:11" s="11" customFormat="1">
      <c r="A1764">
        <v>2025</v>
      </c>
      <c r="B1764">
        <v>2727</v>
      </c>
      <c r="C1764" t="s">
        <v>321</v>
      </c>
      <c r="D1764" t="s">
        <v>322</v>
      </c>
      <c r="E1764">
        <v>11258</v>
      </c>
      <c r="F1764">
        <v>24.001999999999999</v>
      </c>
      <c r="G1764">
        <v>471.7</v>
      </c>
      <c r="H1764">
        <f t="shared" si="108"/>
        <v>1274601.8719719998</v>
      </c>
      <c r="I1764">
        <f t="shared" si="109"/>
        <v>11258</v>
      </c>
      <c r="J1764">
        <f t="shared" si="110"/>
        <v>270214.516</v>
      </c>
      <c r="K1764">
        <f t="shared" si="111"/>
        <v>0</v>
      </c>
    </row>
    <row r="1765" spans="1:11" s="11" customFormat="1">
      <c r="A1765">
        <v>2025</v>
      </c>
      <c r="B1765">
        <v>2727</v>
      </c>
      <c r="C1765" t="s">
        <v>321</v>
      </c>
      <c r="D1765" t="s">
        <v>322</v>
      </c>
      <c r="E1765">
        <v>9873</v>
      </c>
      <c r="F1765">
        <v>24.48</v>
      </c>
      <c r="G1765">
        <v>358.4</v>
      </c>
      <c r="H1765">
        <f t="shared" si="108"/>
        <v>866220.68735999987</v>
      </c>
      <c r="I1765">
        <f t="shared" si="109"/>
        <v>9873</v>
      </c>
      <c r="J1765">
        <f t="shared" si="110"/>
        <v>241691.04</v>
      </c>
      <c r="K1765">
        <f t="shared" si="111"/>
        <v>0</v>
      </c>
    </row>
    <row r="1766" spans="1:11" s="11" customFormat="1">
      <c r="A1766">
        <v>2025</v>
      </c>
      <c r="B1766">
        <v>2817</v>
      </c>
      <c r="C1766" t="s">
        <v>330</v>
      </c>
      <c r="D1766" t="s">
        <v>322</v>
      </c>
      <c r="E1766">
        <v>148112</v>
      </c>
      <c r="F1766">
        <v>13.79</v>
      </c>
      <c r="G1766">
        <v>187.6</v>
      </c>
      <c r="H1766">
        <f t="shared" si="108"/>
        <v>3831663.3644799995</v>
      </c>
      <c r="I1766">
        <f t="shared" si="109"/>
        <v>148112</v>
      </c>
      <c r="J1766">
        <f t="shared" si="110"/>
        <v>2042464.48</v>
      </c>
      <c r="K1766">
        <f t="shared" si="111"/>
        <v>1</v>
      </c>
    </row>
    <row r="1767" spans="1:11" s="11" customFormat="1">
      <c r="A1767">
        <v>2025</v>
      </c>
      <c r="B1767">
        <v>2823</v>
      </c>
      <c r="C1767" t="s">
        <v>330</v>
      </c>
      <c r="D1767" t="s">
        <v>322</v>
      </c>
      <c r="E1767">
        <v>87492</v>
      </c>
      <c r="F1767">
        <v>13.6</v>
      </c>
      <c r="G1767">
        <v>196.5</v>
      </c>
      <c r="H1767">
        <f t="shared" si="108"/>
        <v>2338136.2080000001</v>
      </c>
      <c r="I1767">
        <f t="shared" si="109"/>
        <v>87492</v>
      </c>
      <c r="J1767">
        <f t="shared" si="110"/>
        <v>1189891.2</v>
      </c>
      <c r="K1767">
        <f t="shared" si="111"/>
        <v>1</v>
      </c>
    </row>
    <row r="1768" spans="1:11" s="11" customFormat="1">
      <c r="A1768">
        <v>2025</v>
      </c>
      <c r="B1768">
        <v>2823</v>
      </c>
      <c r="C1768" t="s">
        <v>330</v>
      </c>
      <c r="D1768" t="s">
        <v>322</v>
      </c>
      <c r="E1768">
        <v>234691</v>
      </c>
      <c r="F1768">
        <v>13.58</v>
      </c>
      <c r="G1768">
        <v>232</v>
      </c>
      <c r="H1768">
        <f t="shared" si="108"/>
        <v>7394080.7695999993</v>
      </c>
      <c r="I1768">
        <f t="shared" si="109"/>
        <v>234691</v>
      </c>
      <c r="J1768">
        <f t="shared" si="110"/>
        <v>3187103.78</v>
      </c>
      <c r="K1768">
        <f t="shared" si="111"/>
        <v>1</v>
      </c>
    </row>
    <row r="1769" spans="1:11" s="11" customFormat="1">
      <c r="A1769">
        <v>2025</v>
      </c>
      <c r="B1769">
        <v>2828</v>
      </c>
      <c r="C1769" t="s">
        <v>321</v>
      </c>
      <c r="D1769" t="s">
        <v>322</v>
      </c>
      <c r="E1769">
        <v>19286</v>
      </c>
      <c r="F1769">
        <v>25.172000000000001</v>
      </c>
      <c r="G1769" t="s">
        <v>332</v>
      </c>
      <c r="H1769" t="str">
        <f t="shared" si="108"/>
        <v/>
      </c>
      <c r="I1769" t="str">
        <f t="shared" si="109"/>
        <v/>
      </c>
      <c r="J1769" t="str">
        <f t="shared" si="110"/>
        <v/>
      </c>
      <c r="K1769">
        <f t="shared" si="111"/>
        <v>0</v>
      </c>
    </row>
    <row r="1770" spans="1:11" s="11" customFormat="1">
      <c r="A1770">
        <v>2025</v>
      </c>
      <c r="B1770">
        <v>2828</v>
      </c>
      <c r="C1770" t="s">
        <v>321</v>
      </c>
      <c r="D1770" t="s">
        <v>322</v>
      </c>
      <c r="E1770">
        <v>16924</v>
      </c>
      <c r="F1770">
        <v>25.673999999999999</v>
      </c>
      <c r="G1770" t="s">
        <v>332</v>
      </c>
      <c r="H1770" t="str">
        <f t="shared" si="108"/>
        <v/>
      </c>
      <c r="I1770" t="str">
        <f t="shared" si="109"/>
        <v/>
      </c>
      <c r="J1770" t="str">
        <f t="shared" si="110"/>
        <v/>
      </c>
      <c r="K1770">
        <f t="shared" si="111"/>
        <v>0</v>
      </c>
    </row>
    <row r="1771" spans="1:11" s="11" customFormat="1">
      <c r="A1771">
        <v>2025</v>
      </c>
      <c r="B1771">
        <v>2828</v>
      </c>
      <c r="C1771" t="s">
        <v>321</v>
      </c>
      <c r="D1771" t="s">
        <v>322</v>
      </c>
      <c r="E1771">
        <v>13989</v>
      </c>
      <c r="F1771">
        <v>25.218</v>
      </c>
      <c r="G1771" t="s">
        <v>332</v>
      </c>
      <c r="H1771" t="str">
        <f t="shared" si="108"/>
        <v/>
      </c>
      <c r="I1771" t="str">
        <f t="shared" si="109"/>
        <v/>
      </c>
      <c r="J1771" t="str">
        <f t="shared" si="110"/>
        <v/>
      </c>
      <c r="K1771">
        <f t="shared" si="111"/>
        <v>0</v>
      </c>
    </row>
    <row r="1772" spans="1:11" s="11" customFormat="1">
      <c r="A1772">
        <v>2025</v>
      </c>
      <c r="B1772">
        <v>2828</v>
      </c>
      <c r="C1772" t="s">
        <v>321</v>
      </c>
      <c r="D1772" t="s">
        <v>322</v>
      </c>
      <c r="E1772">
        <v>34944</v>
      </c>
      <c r="F1772">
        <v>25.623999999999999</v>
      </c>
      <c r="G1772" t="s">
        <v>332</v>
      </c>
      <c r="H1772" t="str">
        <f t="shared" si="108"/>
        <v/>
      </c>
      <c r="I1772" t="str">
        <f t="shared" si="109"/>
        <v/>
      </c>
      <c r="J1772" t="str">
        <f t="shared" si="110"/>
        <v/>
      </c>
      <c r="K1772">
        <f t="shared" si="111"/>
        <v>0</v>
      </c>
    </row>
    <row r="1773" spans="1:11" s="11" customFormat="1">
      <c r="A1773">
        <v>2025</v>
      </c>
      <c r="B1773">
        <v>2828</v>
      </c>
      <c r="C1773" t="s">
        <v>321</v>
      </c>
      <c r="D1773" t="s">
        <v>322</v>
      </c>
      <c r="E1773">
        <v>39909</v>
      </c>
      <c r="F1773">
        <v>25.274000000000001</v>
      </c>
      <c r="G1773" t="s">
        <v>332</v>
      </c>
      <c r="H1773" t="str">
        <f t="shared" si="108"/>
        <v/>
      </c>
      <c r="I1773" t="str">
        <f t="shared" si="109"/>
        <v/>
      </c>
      <c r="J1773" t="str">
        <f t="shared" si="110"/>
        <v/>
      </c>
      <c r="K1773">
        <f t="shared" si="111"/>
        <v>0</v>
      </c>
    </row>
    <row r="1774" spans="1:11" s="11" customFormat="1">
      <c r="A1774">
        <v>2025</v>
      </c>
      <c r="B1774">
        <v>2828</v>
      </c>
      <c r="C1774" t="s">
        <v>321</v>
      </c>
      <c r="D1774" t="s">
        <v>322</v>
      </c>
      <c r="E1774">
        <v>10560</v>
      </c>
      <c r="F1774">
        <v>24.053999999999998</v>
      </c>
      <c r="G1774" t="s">
        <v>332</v>
      </c>
      <c r="H1774" t="str">
        <f t="shared" si="108"/>
        <v/>
      </c>
      <c r="I1774" t="str">
        <f t="shared" si="109"/>
        <v/>
      </c>
      <c r="J1774" t="str">
        <f t="shared" si="110"/>
        <v/>
      </c>
      <c r="K1774">
        <f t="shared" si="111"/>
        <v>0</v>
      </c>
    </row>
    <row r="1775" spans="1:11" s="11" customFormat="1">
      <c r="A1775">
        <v>2025</v>
      </c>
      <c r="B1775">
        <v>2828</v>
      </c>
      <c r="C1775" t="s">
        <v>321</v>
      </c>
      <c r="D1775" t="s">
        <v>322</v>
      </c>
      <c r="E1775">
        <v>61932</v>
      </c>
      <c r="F1775">
        <v>25.486000000000001</v>
      </c>
      <c r="G1775" t="s">
        <v>332</v>
      </c>
      <c r="H1775" t="str">
        <f t="shared" si="108"/>
        <v/>
      </c>
      <c r="I1775" t="str">
        <f t="shared" si="109"/>
        <v/>
      </c>
      <c r="J1775" t="str">
        <f t="shared" si="110"/>
        <v/>
      </c>
      <c r="K1775">
        <f t="shared" si="111"/>
        <v>0</v>
      </c>
    </row>
    <row r="1776" spans="1:11" s="11" customFormat="1">
      <c r="A1776">
        <v>2025</v>
      </c>
      <c r="B1776">
        <v>2828</v>
      </c>
      <c r="C1776" t="s">
        <v>321</v>
      </c>
      <c r="D1776" t="s">
        <v>322</v>
      </c>
      <c r="E1776">
        <v>8982</v>
      </c>
      <c r="F1776">
        <v>25.707999999999998</v>
      </c>
      <c r="G1776" t="s">
        <v>332</v>
      </c>
      <c r="H1776" t="str">
        <f t="shared" si="108"/>
        <v/>
      </c>
      <c r="I1776" t="str">
        <f t="shared" si="109"/>
        <v/>
      </c>
      <c r="J1776" t="str">
        <f t="shared" si="110"/>
        <v/>
      </c>
      <c r="K1776">
        <f t="shared" si="111"/>
        <v>0</v>
      </c>
    </row>
    <row r="1777" spans="1:11" s="11" customFormat="1">
      <c r="A1777">
        <v>2025</v>
      </c>
      <c r="B1777">
        <v>2828</v>
      </c>
      <c r="C1777" t="s">
        <v>321</v>
      </c>
      <c r="D1777" t="s">
        <v>322</v>
      </c>
      <c r="E1777">
        <v>10923</v>
      </c>
      <c r="F1777">
        <v>24.597999999999999</v>
      </c>
      <c r="G1777" t="s">
        <v>332</v>
      </c>
      <c r="H1777" t="str">
        <f t="shared" si="108"/>
        <v/>
      </c>
      <c r="I1777" t="str">
        <f t="shared" si="109"/>
        <v/>
      </c>
      <c r="J1777" t="str">
        <f t="shared" si="110"/>
        <v/>
      </c>
      <c r="K1777">
        <f t="shared" si="111"/>
        <v>0</v>
      </c>
    </row>
    <row r="1778" spans="1:11" s="11" customFormat="1">
      <c r="A1778">
        <v>2025</v>
      </c>
      <c r="B1778">
        <v>2828</v>
      </c>
      <c r="C1778" t="s">
        <v>321</v>
      </c>
      <c r="D1778" t="s">
        <v>322</v>
      </c>
      <c r="E1778">
        <v>30951</v>
      </c>
      <c r="F1778">
        <v>25.456</v>
      </c>
      <c r="G1778" t="s">
        <v>332</v>
      </c>
      <c r="H1778" t="str">
        <f t="shared" si="108"/>
        <v/>
      </c>
      <c r="I1778" t="str">
        <f t="shared" si="109"/>
        <v/>
      </c>
      <c r="J1778" t="str">
        <f t="shared" si="110"/>
        <v/>
      </c>
      <c r="K1778">
        <f t="shared" si="111"/>
        <v>0</v>
      </c>
    </row>
    <row r="1779" spans="1:11" s="11" customFormat="1">
      <c r="A1779">
        <v>2025</v>
      </c>
      <c r="B1779">
        <v>2828</v>
      </c>
      <c r="C1779" t="s">
        <v>321</v>
      </c>
      <c r="D1779" t="s">
        <v>322</v>
      </c>
      <c r="E1779">
        <v>9042</v>
      </c>
      <c r="F1779">
        <v>25.77</v>
      </c>
      <c r="G1779" t="s">
        <v>332</v>
      </c>
      <c r="H1779" t="str">
        <f t="shared" si="108"/>
        <v/>
      </c>
      <c r="I1779" t="str">
        <f t="shared" si="109"/>
        <v/>
      </c>
      <c r="J1779" t="str">
        <f t="shared" si="110"/>
        <v/>
      </c>
      <c r="K1779">
        <f t="shared" si="111"/>
        <v>0</v>
      </c>
    </row>
    <row r="1780" spans="1:11" s="11" customFormat="1">
      <c r="A1780">
        <v>2025</v>
      </c>
      <c r="B1780">
        <v>2828</v>
      </c>
      <c r="C1780" t="s">
        <v>321</v>
      </c>
      <c r="D1780" t="s">
        <v>322</v>
      </c>
      <c r="E1780">
        <v>8863</v>
      </c>
      <c r="F1780">
        <v>25.67</v>
      </c>
      <c r="G1780" t="s">
        <v>332</v>
      </c>
      <c r="H1780" t="str">
        <f t="shared" si="108"/>
        <v/>
      </c>
      <c r="I1780" t="str">
        <f t="shared" si="109"/>
        <v/>
      </c>
      <c r="J1780" t="str">
        <f t="shared" si="110"/>
        <v/>
      </c>
      <c r="K1780">
        <f t="shared" si="111"/>
        <v>0</v>
      </c>
    </row>
    <row r="1781" spans="1:11" s="11" customFormat="1">
      <c r="A1781">
        <v>2025</v>
      </c>
      <c r="B1781">
        <v>2828</v>
      </c>
      <c r="C1781" t="s">
        <v>321</v>
      </c>
      <c r="D1781" t="s">
        <v>322</v>
      </c>
      <c r="E1781">
        <v>32736</v>
      </c>
      <c r="F1781">
        <v>25.423999999999999</v>
      </c>
      <c r="G1781" t="s">
        <v>332</v>
      </c>
      <c r="H1781" t="str">
        <f t="shared" si="108"/>
        <v/>
      </c>
      <c r="I1781" t="str">
        <f t="shared" si="109"/>
        <v/>
      </c>
      <c r="J1781" t="str">
        <f t="shared" si="110"/>
        <v/>
      </c>
      <c r="K1781">
        <f t="shared" si="111"/>
        <v>0</v>
      </c>
    </row>
    <row r="1782" spans="1:11" s="11" customFormat="1">
      <c r="A1782">
        <v>2025</v>
      </c>
      <c r="B1782">
        <v>2832</v>
      </c>
      <c r="C1782" t="s">
        <v>321</v>
      </c>
      <c r="D1782" t="s">
        <v>322</v>
      </c>
      <c r="E1782">
        <v>29523</v>
      </c>
      <c r="F1782">
        <v>22.134</v>
      </c>
      <c r="G1782" t="s">
        <v>332</v>
      </c>
      <c r="H1782" t="str">
        <f t="shared" si="108"/>
        <v/>
      </c>
      <c r="I1782" t="str">
        <f t="shared" si="109"/>
        <v/>
      </c>
      <c r="J1782" t="str">
        <f t="shared" si="110"/>
        <v/>
      </c>
      <c r="K1782">
        <f t="shared" si="111"/>
        <v>0</v>
      </c>
    </row>
    <row r="1783" spans="1:11" s="11" customFormat="1">
      <c r="A1783">
        <v>2025</v>
      </c>
      <c r="B1783">
        <v>2832</v>
      </c>
      <c r="C1783" t="s">
        <v>321</v>
      </c>
      <c r="D1783" t="s">
        <v>322</v>
      </c>
      <c r="E1783">
        <v>21722</v>
      </c>
      <c r="F1783">
        <v>25.167000000000002</v>
      </c>
      <c r="G1783" t="s">
        <v>332</v>
      </c>
      <c r="H1783" t="str">
        <f t="shared" si="108"/>
        <v/>
      </c>
      <c r="I1783" t="str">
        <f t="shared" si="109"/>
        <v/>
      </c>
      <c r="J1783" t="str">
        <f t="shared" si="110"/>
        <v/>
      </c>
      <c r="K1783">
        <f t="shared" si="111"/>
        <v>0</v>
      </c>
    </row>
    <row r="1784" spans="1:11" s="11" customFormat="1">
      <c r="A1784">
        <v>2025</v>
      </c>
      <c r="B1784">
        <v>2832</v>
      </c>
      <c r="C1784" t="s">
        <v>321</v>
      </c>
      <c r="D1784" t="s">
        <v>322</v>
      </c>
      <c r="E1784">
        <v>21147</v>
      </c>
      <c r="F1784">
        <v>22.131</v>
      </c>
      <c r="G1784" t="s">
        <v>332</v>
      </c>
      <c r="H1784" t="str">
        <f t="shared" si="108"/>
        <v/>
      </c>
      <c r="I1784" t="str">
        <f t="shared" si="109"/>
        <v/>
      </c>
      <c r="J1784" t="str">
        <f t="shared" si="110"/>
        <v/>
      </c>
      <c r="K1784">
        <f t="shared" si="111"/>
        <v>0</v>
      </c>
    </row>
    <row r="1785" spans="1:11" s="11" customFormat="1">
      <c r="A1785">
        <v>2025</v>
      </c>
      <c r="B1785">
        <v>2832</v>
      </c>
      <c r="C1785" t="s">
        <v>321</v>
      </c>
      <c r="D1785" t="s">
        <v>322</v>
      </c>
      <c r="E1785">
        <v>18820</v>
      </c>
      <c r="F1785">
        <v>25.856999999999999</v>
      </c>
      <c r="G1785" t="s">
        <v>332</v>
      </c>
      <c r="H1785" t="str">
        <f t="shared" si="108"/>
        <v/>
      </c>
      <c r="I1785" t="str">
        <f t="shared" si="109"/>
        <v/>
      </c>
      <c r="J1785" t="str">
        <f t="shared" si="110"/>
        <v/>
      </c>
      <c r="K1785">
        <f t="shared" si="111"/>
        <v>0</v>
      </c>
    </row>
    <row r="1786" spans="1:11" s="11" customFormat="1">
      <c r="A1786">
        <v>2025</v>
      </c>
      <c r="B1786">
        <v>2832</v>
      </c>
      <c r="C1786" t="s">
        <v>321</v>
      </c>
      <c r="D1786" t="s">
        <v>322</v>
      </c>
      <c r="E1786">
        <v>17063</v>
      </c>
      <c r="F1786">
        <v>25.786000000000001</v>
      </c>
      <c r="G1786" t="s">
        <v>332</v>
      </c>
      <c r="H1786" t="str">
        <f t="shared" si="108"/>
        <v/>
      </c>
      <c r="I1786" t="str">
        <f t="shared" si="109"/>
        <v/>
      </c>
      <c r="J1786" t="str">
        <f t="shared" si="110"/>
        <v/>
      </c>
      <c r="K1786">
        <f t="shared" si="111"/>
        <v>0</v>
      </c>
    </row>
    <row r="1787" spans="1:11" s="11" customFormat="1">
      <c r="A1787">
        <v>2025</v>
      </c>
      <c r="B1787">
        <v>2832</v>
      </c>
      <c r="C1787" t="s">
        <v>321</v>
      </c>
      <c r="D1787" t="s">
        <v>322</v>
      </c>
      <c r="E1787">
        <v>18368</v>
      </c>
      <c r="F1787">
        <v>25.841999999999999</v>
      </c>
      <c r="G1787" t="s">
        <v>332</v>
      </c>
      <c r="H1787" t="str">
        <f t="shared" si="108"/>
        <v/>
      </c>
      <c r="I1787" t="str">
        <f t="shared" si="109"/>
        <v/>
      </c>
      <c r="J1787" t="str">
        <f t="shared" si="110"/>
        <v/>
      </c>
      <c r="K1787">
        <f t="shared" si="111"/>
        <v>0</v>
      </c>
    </row>
    <row r="1788" spans="1:11" s="11" customFormat="1">
      <c r="A1788">
        <v>2025</v>
      </c>
      <c r="B1788">
        <v>2832</v>
      </c>
      <c r="C1788" t="s">
        <v>321</v>
      </c>
      <c r="D1788" t="s">
        <v>322</v>
      </c>
      <c r="E1788">
        <v>4965</v>
      </c>
      <c r="F1788">
        <v>25.411000000000001</v>
      </c>
      <c r="G1788" t="s">
        <v>332</v>
      </c>
      <c r="H1788" t="str">
        <f t="shared" si="108"/>
        <v/>
      </c>
      <c r="I1788" t="str">
        <f t="shared" si="109"/>
        <v/>
      </c>
      <c r="J1788" t="str">
        <f t="shared" si="110"/>
        <v/>
      </c>
      <c r="K1788">
        <f t="shared" si="111"/>
        <v>0</v>
      </c>
    </row>
    <row r="1789" spans="1:11" s="11" customFormat="1">
      <c r="A1789">
        <v>2025</v>
      </c>
      <c r="B1789">
        <v>2832</v>
      </c>
      <c r="C1789" t="s">
        <v>321</v>
      </c>
      <c r="D1789" t="s">
        <v>322</v>
      </c>
      <c r="E1789">
        <v>3248</v>
      </c>
      <c r="F1789">
        <v>26.138000000000002</v>
      </c>
      <c r="G1789" t="s">
        <v>332</v>
      </c>
      <c r="H1789" t="str">
        <f t="shared" si="108"/>
        <v/>
      </c>
      <c r="I1789" t="str">
        <f t="shared" si="109"/>
        <v/>
      </c>
      <c r="J1789" t="str">
        <f t="shared" si="110"/>
        <v/>
      </c>
      <c r="K1789">
        <f t="shared" si="111"/>
        <v>0</v>
      </c>
    </row>
    <row r="1790" spans="1:11" s="11" customFormat="1">
      <c r="A1790">
        <v>2025</v>
      </c>
      <c r="B1790">
        <v>2876</v>
      </c>
      <c r="C1790" t="s">
        <v>321</v>
      </c>
      <c r="D1790" t="s">
        <v>322</v>
      </c>
      <c r="E1790">
        <v>33106</v>
      </c>
      <c r="F1790">
        <v>25.06</v>
      </c>
      <c r="G1790">
        <v>319.2</v>
      </c>
      <c r="H1790">
        <f t="shared" si="108"/>
        <v>2648199.2611199999</v>
      </c>
      <c r="I1790">
        <f t="shared" si="109"/>
        <v>33106</v>
      </c>
      <c r="J1790">
        <f t="shared" si="110"/>
        <v>829636.36</v>
      </c>
      <c r="K1790">
        <f t="shared" si="111"/>
        <v>0</v>
      </c>
    </row>
    <row r="1791" spans="1:11" s="11" customFormat="1">
      <c r="A1791">
        <v>2025</v>
      </c>
      <c r="B1791">
        <v>2876</v>
      </c>
      <c r="C1791" t="s">
        <v>321</v>
      </c>
      <c r="D1791" t="s">
        <v>322</v>
      </c>
      <c r="E1791">
        <v>34565</v>
      </c>
      <c r="F1791">
        <v>25.632000000000001</v>
      </c>
      <c r="G1791">
        <v>294.3</v>
      </c>
      <c r="H1791">
        <f t="shared" si="108"/>
        <v>2607409.9454400004</v>
      </c>
      <c r="I1791">
        <f t="shared" si="109"/>
        <v>34565</v>
      </c>
      <c r="J1791">
        <f t="shared" si="110"/>
        <v>885970.08000000007</v>
      </c>
      <c r="K1791">
        <f t="shared" si="111"/>
        <v>0</v>
      </c>
    </row>
    <row r="1792" spans="1:11" s="11" customFormat="1">
      <c r="A1792">
        <v>2025</v>
      </c>
      <c r="B1792">
        <v>2876</v>
      </c>
      <c r="C1792" t="s">
        <v>321</v>
      </c>
      <c r="D1792" t="s">
        <v>322</v>
      </c>
      <c r="E1792">
        <v>34418</v>
      </c>
      <c r="F1792">
        <v>25.204000000000001</v>
      </c>
      <c r="G1792">
        <v>251.1</v>
      </c>
      <c r="H1792">
        <f t="shared" si="108"/>
        <v>2178220.363992</v>
      </c>
      <c r="I1792">
        <f t="shared" si="109"/>
        <v>34418</v>
      </c>
      <c r="J1792">
        <f t="shared" si="110"/>
        <v>867471.272</v>
      </c>
      <c r="K1792">
        <f t="shared" si="111"/>
        <v>0</v>
      </c>
    </row>
    <row r="1793" spans="1:11" s="11" customFormat="1">
      <c r="A1793">
        <v>2025</v>
      </c>
      <c r="B1793">
        <v>2876</v>
      </c>
      <c r="C1793" t="s">
        <v>321</v>
      </c>
      <c r="D1793" t="s">
        <v>322</v>
      </c>
      <c r="E1793">
        <v>65519</v>
      </c>
      <c r="F1793">
        <v>25.416</v>
      </c>
      <c r="G1793">
        <v>241.8</v>
      </c>
      <c r="H1793">
        <f t="shared" si="108"/>
        <v>4026528.3258720003</v>
      </c>
      <c r="I1793">
        <f t="shared" si="109"/>
        <v>65519</v>
      </c>
      <c r="J1793">
        <f t="shared" si="110"/>
        <v>1665230.9040000001</v>
      </c>
      <c r="K1793">
        <f t="shared" si="111"/>
        <v>0</v>
      </c>
    </row>
    <row r="1794" spans="1:11" s="11" customFormat="1">
      <c r="A1794">
        <v>2025</v>
      </c>
      <c r="B1794">
        <v>2936</v>
      </c>
      <c r="C1794" t="s">
        <v>321</v>
      </c>
      <c r="D1794" t="s">
        <v>322</v>
      </c>
      <c r="E1794">
        <v>13</v>
      </c>
      <c r="F1794">
        <v>27.16</v>
      </c>
      <c r="G1794">
        <v>633.6</v>
      </c>
      <c r="H1794">
        <f t="shared" si="108"/>
        <v>2237.1148800000001</v>
      </c>
      <c r="I1794">
        <f t="shared" si="109"/>
        <v>13</v>
      </c>
      <c r="J1794">
        <f t="shared" si="110"/>
        <v>353.08</v>
      </c>
      <c r="K1794">
        <f t="shared" si="111"/>
        <v>0</v>
      </c>
    </row>
    <row r="1795" spans="1:11" s="11" customFormat="1">
      <c r="A1795">
        <v>2025</v>
      </c>
      <c r="B1795">
        <v>2936</v>
      </c>
      <c r="C1795" t="s">
        <v>321</v>
      </c>
      <c r="D1795" t="s">
        <v>322</v>
      </c>
      <c r="E1795">
        <v>27</v>
      </c>
      <c r="F1795">
        <v>26.02</v>
      </c>
      <c r="G1795">
        <v>395.6</v>
      </c>
      <c r="H1795">
        <f t="shared" si="108"/>
        <v>2779.2482400000004</v>
      </c>
      <c r="I1795">
        <f t="shared" si="109"/>
        <v>27</v>
      </c>
      <c r="J1795">
        <f t="shared" si="110"/>
        <v>702.54</v>
      </c>
      <c r="K1795">
        <f t="shared" si="111"/>
        <v>0</v>
      </c>
    </row>
    <row r="1796" spans="1:11" s="11" customFormat="1">
      <c r="A1796">
        <v>2025</v>
      </c>
      <c r="B1796">
        <v>2952</v>
      </c>
      <c r="C1796" t="s">
        <v>331</v>
      </c>
      <c r="D1796" t="s">
        <v>322</v>
      </c>
      <c r="E1796">
        <v>16388</v>
      </c>
      <c r="F1796">
        <v>17.649999999999999</v>
      </c>
      <c r="G1796">
        <v>224.5</v>
      </c>
      <c r="H1796">
        <f t="shared" si="108"/>
        <v>649362.20899999992</v>
      </c>
      <c r="I1796">
        <f t="shared" si="109"/>
        <v>16388</v>
      </c>
      <c r="J1796">
        <f t="shared" si="110"/>
        <v>289248.19999999995</v>
      </c>
      <c r="K1796">
        <f t="shared" si="111"/>
        <v>0</v>
      </c>
    </row>
    <row r="1797" spans="1:11" s="11" customFormat="1">
      <c r="A1797">
        <v>2025</v>
      </c>
      <c r="B1797">
        <v>3130</v>
      </c>
      <c r="C1797" t="s">
        <v>333</v>
      </c>
      <c r="D1797" t="s">
        <v>322</v>
      </c>
      <c r="E1797">
        <v>294098</v>
      </c>
      <c r="F1797">
        <v>12</v>
      </c>
      <c r="G1797" t="s">
        <v>332</v>
      </c>
      <c r="H1797" t="str">
        <f t="shared" ref="H1797:H1860" si="112">IF(I1797="","",G1797/100*F1797*E1797)</f>
        <v/>
      </c>
      <c r="I1797" t="str">
        <f t="shared" ref="I1797:I1860" si="113">IF(OR(G1797=".",F1797=".",E1797="."),"",E1797)</f>
        <v/>
      </c>
      <c r="J1797" t="str">
        <f t="shared" ref="J1797:J1860" si="114">IF(I1797="","",F1797*I1797)</f>
        <v/>
      </c>
      <c r="K1797">
        <f t="shared" ref="K1797:K1860" si="115">IF(C1797="LIG",1,0)</f>
        <v>0</v>
      </c>
    </row>
    <row r="1798" spans="1:11" s="11" customFormat="1">
      <c r="A1798">
        <v>2025</v>
      </c>
      <c r="B1798">
        <v>3140</v>
      </c>
      <c r="C1798" t="s">
        <v>321</v>
      </c>
      <c r="D1798" t="s">
        <v>322</v>
      </c>
      <c r="E1798">
        <v>31370</v>
      </c>
      <c r="F1798">
        <v>26.42</v>
      </c>
      <c r="G1798" t="s">
        <v>332</v>
      </c>
      <c r="H1798" t="str">
        <f t="shared" si="112"/>
        <v/>
      </c>
      <c r="I1798" t="str">
        <f t="shared" si="113"/>
        <v/>
      </c>
      <c r="J1798" t="str">
        <f t="shared" si="114"/>
        <v/>
      </c>
      <c r="K1798">
        <f t="shared" si="115"/>
        <v>0</v>
      </c>
    </row>
    <row r="1799" spans="1:11" s="11" customFormat="1">
      <c r="A1799">
        <v>2025</v>
      </c>
      <c r="B1799">
        <v>3297</v>
      </c>
      <c r="C1799" t="s">
        <v>321</v>
      </c>
      <c r="D1799" t="s">
        <v>322</v>
      </c>
      <c r="E1799">
        <v>12488</v>
      </c>
      <c r="F1799">
        <v>24.89</v>
      </c>
      <c r="G1799">
        <v>413.4</v>
      </c>
      <c r="H1799">
        <f t="shared" si="112"/>
        <v>1284956.00688</v>
      </c>
      <c r="I1799">
        <f t="shared" si="113"/>
        <v>12488</v>
      </c>
      <c r="J1799">
        <f t="shared" si="114"/>
        <v>310826.32</v>
      </c>
      <c r="K1799">
        <f t="shared" si="115"/>
        <v>0</v>
      </c>
    </row>
    <row r="1800" spans="1:11" s="11" customFormat="1">
      <c r="A1800">
        <v>2025</v>
      </c>
      <c r="B1800">
        <v>3297</v>
      </c>
      <c r="C1800" t="s">
        <v>321</v>
      </c>
      <c r="D1800" t="s">
        <v>322</v>
      </c>
      <c r="E1800">
        <v>11728</v>
      </c>
      <c r="F1800">
        <v>25.88</v>
      </c>
      <c r="G1800">
        <v>426.3</v>
      </c>
      <c r="H1800">
        <f t="shared" si="112"/>
        <v>1293908.48832</v>
      </c>
      <c r="I1800">
        <f t="shared" si="113"/>
        <v>11728</v>
      </c>
      <c r="J1800">
        <f t="shared" si="114"/>
        <v>303520.64000000001</v>
      </c>
      <c r="K1800">
        <f t="shared" si="115"/>
        <v>0</v>
      </c>
    </row>
    <row r="1801" spans="1:11" s="11" customFormat="1">
      <c r="A1801">
        <v>2025</v>
      </c>
      <c r="B1801">
        <v>3297</v>
      </c>
      <c r="C1801" t="s">
        <v>321</v>
      </c>
      <c r="D1801" t="s">
        <v>322</v>
      </c>
      <c r="E1801">
        <v>10997</v>
      </c>
      <c r="F1801">
        <v>24.92</v>
      </c>
      <c r="G1801">
        <v>437.7</v>
      </c>
      <c r="H1801">
        <f t="shared" si="112"/>
        <v>1199496.0154800001</v>
      </c>
      <c r="I1801">
        <f t="shared" si="113"/>
        <v>10997</v>
      </c>
      <c r="J1801">
        <f t="shared" si="114"/>
        <v>274045.24</v>
      </c>
      <c r="K1801">
        <f t="shared" si="115"/>
        <v>0</v>
      </c>
    </row>
    <row r="1802" spans="1:11" s="11" customFormat="1">
      <c r="A1802">
        <v>2025</v>
      </c>
      <c r="B1802">
        <v>3297</v>
      </c>
      <c r="C1802" t="s">
        <v>321</v>
      </c>
      <c r="D1802" t="s">
        <v>322</v>
      </c>
      <c r="E1802">
        <v>11438</v>
      </c>
      <c r="F1802">
        <v>24.75</v>
      </c>
      <c r="G1802">
        <v>384.8</v>
      </c>
      <c r="H1802">
        <f t="shared" si="112"/>
        <v>1089332.2440000002</v>
      </c>
      <c r="I1802">
        <f t="shared" si="113"/>
        <v>11438</v>
      </c>
      <c r="J1802">
        <f t="shared" si="114"/>
        <v>283090.5</v>
      </c>
      <c r="K1802">
        <f t="shared" si="115"/>
        <v>0</v>
      </c>
    </row>
    <row r="1803" spans="1:11" s="11" customFormat="1">
      <c r="A1803">
        <v>2025</v>
      </c>
      <c r="B1803">
        <v>3298</v>
      </c>
      <c r="C1803" t="s">
        <v>321</v>
      </c>
      <c r="D1803" t="s">
        <v>322</v>
      </c>
      <c r="E1803">
        <v>11365</v>
      </c>
      <c r="F1803">
        <v>24.42</v>
      </c>
      <c r="G1803">
        <v>455</v>
      </c>
      <c r="H1803">
        <f t="shared" si="112"/>
        <v>1262776.5150000001</v>
      </c>
      <c r="I1803">
        <f t="shared" si="113"/>
        <v>11365</v>
      </c>
      <c r="J1803">
        <f t="shared" si="114"/>
        <v>277533.30000000005</v>
      </c>
      <c r="K1803">
        <f t="shared" si="115"/>
        <v>0</v>
      </c>
    </row>
    <row r="1804" spans="1:11" s="11" customFormat="1">
      <c r="A1804">
        <v>2025</v>
      </c>
      <c r="B1804">
        <v>3298</v>
      </c>
      <c r="C1804" t="s">
        <v>321</v>
      </c>
      <c r="D1804" t="s">
        <v>322</v>
      </c>
      <c r="E1804">
        <v>11665</v>
      </c>
      <c r="F1804">
        <v>24.61</v>
      </c>
      <c r="G1804">
        <v>407.3</v>
      </c>
      <c r="H1804">
        <f t="shared" si="112"/>
        <v>1169259.1224499999</v>
      </c>
      <c r="I1804">
        <f t="shared" si="113"/>
        <v>11665</v>
      </c>
      <c r="J1804">
        <f t="shared" si="114"/>
        <v>287075.64999999997</v>
      </c>
      <c r="K1804">
        <f t="shared" si="115"/>
        <v>0</v>
      </c>
    </row>
    <row r="1805" spans="1:11" s="11" customFormat="1">
      <c r="A1805">
        <v>2025</v>
      </c>
      <c r="B1805">
        <v>3298</v>
      </c>
      <c r="C1805" t="s">
        <v>321</v>
      </c>
      <c r="D1805" t="s">
        <v>322</v>
      </c>
      <c r="E1805">
        <v>25810</v>
      </c>
      <c r="F1805">
        <v>25.33</v>
      </c>
      <c r="G1805">
        <v>512.79999999999995</v>
      </c>
      <c r="H1805">
        <f t="shared" si="112"/>
        <v>3352518.714399999</v>
      </c>
      <c r="I1805">
        <f t="shared" si="113"/>
        <v>25810</v>
      </c>
      <c r="J1805">
        <f t="shared" si="114"/>
        <v>653767.29999999993</v>
      </c>
      <c r="K1805">
        <f t="shared" si="115"/>
        <v>0</v>
      </c>
    </row>
    <row r="1806" spans="1:11" s="11" customFormat="1">
      <c r="A1806">
        <v>2025</v>
      </c>
      <c r="B1806">
        <v>3298</v>
      </c>
      <c r="C1806" t="s">
        <v>321</v>
      </c>
      <c r="D1806" t="s">
        <v>322</v>
      </c>
      <c r="E1806">
        <v>36068</v>
      </c>
      <c r="F1806">
        <v>24.91</v>
      </c>
      <c r="G1806">
        <v>428</v>
      </c>
      <c r="H1806">
        <f t="shared" si="112"/>
        <v>3845382.6063999999</v>
      </c>
      <c r="I1806">
        <f t="shared" si="113"/>
        <v>36068</v>
      </c>
      <c r="J1806">
        <f t="shared" si="114"/>
        <v>898453.88</v>
      </c>
      <c r="K1806">
        <f t="shared" si="115"/>
        <v>0</v>
      </c>
    </row>
    <row r="1807" spans="1:11" s="11" customFormat="1">
      <c r="A1807">
        <v>2025</v>
      </c>
      <c r="B1807">
        <v>3298</v>
      </c>
      <c r="C1807" t="s">
        <v>321</v>
      </c>
      <c r="D1807" t="s">
        <v>322</v>
      </c>
      <c r="E1807">
        <v>12851</v>
      </c>
      <c r="F1807">
        <v>24.21</v>
      </c>
      <c r="G1807">
        <v>400.1</v>
      </c>
      <c r="H1807">
        <f t="shared" si="112"/>
        <v>1244801.9627100001</v>
      </c>
      <c r="I1807">
        <f t="shared" si="113"/>
        <v>12851</v>
      </c>
      <c r="J1807">
        <f t="shared" si="114"/>
        <v>311122.71000000002</v>
      </c>
      <c r="K1807">
        <f t="shared" si="115"/>
        <v>0</v>
      </c>
    </row>
    <row r="1808" spans="1:11" s="11" customFormat="1">
      <c r="A1808">
        <v>2025</v>
      </c>
      <c r="B1808">
        <v>3298</v>
      </c>
      <c r="C1808" t="s">
        <v>321</v>
      </c>
      <c r="D1808" t="s">
        <v>322</v>
      </c>
      <c r="E1808">
        <v>12738</v>
      </c>
      <c r="F1808">
        <v>24.24</v>
      </c>
      <c r="G1808">
        <v>460.8</v>
      </c>
      <c r="H1808">
        <f t="shared" si="112"/>
        <v>1422808.1049600001</v>
      </c>
      <c r="I1808">
        <f t="shared" si="113"/>
        <v>12738</v>
      </c>
      <c r="J1808">
        <f t="shared" si="114"/>
        <v>308769.12</v>
      </c>
      <c r="K1808">
        <f t="shared" si="115"/>
        <v>0</v>
      </c>
    </row>
    <row r="1809" spans="1:11" s="11" customFormat="1">
      <c r="A1809">
        <v>2025</v>
      </c>
      <c r="B1809">
        <v>3298</v>
      </c>
      <c r="C1809" t="s">
        <v>321</v>
      </c>
      <c r="D1809" t="s">
        <v>322</v>
      </c>
      <c r="E1809">
        <v>12592</v>
      </c>
      <c r="F1809">
        <v>25.9</v>
      </c>
      <c r="G1809">
        <v>440.1</v>
      </c>
      <c r="H1809">
        <f t="shared" si="112"/>
        <v>1435310.4527999999</v>
      </c>
      <c r="I1809">
        <f t="shared" si="113"/>
        <v>12592</v>
      </c>
      <c r="J1809">
        <f t="shared" si="114"/>
        <v>326132.8</v>
      </c>
      <c r="K1809">
        <f t="shared" si="115"/>
        <v>0</v>
      </c>
    </row>
    <row r="1810" spans="1:11" s="11" customFormat="1">
      <c r="A1810">
        <v>2025</v>
      </c>
      <c r="B1810">
        <v>3399</v>
      </c>
      <c r="C1810" t="s">
        <v>321</v>
      </c>
      <c r="D1810" t="s">
        <v>322</v>
      </c>
      <c r="E1810">
        <v>17593</v>
      </c>
      <c r="F1810">
        <v>23.456</v>
      </c>
      <c r="G1810">
        <v>227.3</v>
      </c>
      <c r="H1810">
        <f t="shared" si="112"/>
        <v>937979.38038400002</v>
      </c>
      <c r="I1810">
        <f t="shared" si="113"/>
        <v>17593</v>
      </c>
      <c r="J1810">
        <f t="shared" si="114"/>
        <v>412661.408</v>
      </c>
      <c r="K1810">
        <f t="shared" si="115"/>
        <v>0</v>
      </c>
    </row>
    <row r="1811" spans="1:11" s="11" customFormat="1">
      <c r="A1811">
        <v>2025</v>
      </c>
      <c r="B1811">
        <v>3399</v>
      </c>
      <c r="C1811" t="s">
        <v>321</v>
      </c>
      <c r="D1811" t="s">
        <v>322</v>
      </c>
      <c r="E1811">
        <v>49789</v>
      </c>
      <c r="F1811">
        <v>23.006</v>
      </c>
      <c r="G1811">
        <v>225.7</v>
      </c>
      <c r="H1811">
        <f t="shared" si="112"/>
        <v>2585271.0216379999</v>
      </c>
      <c r="I1811">
        <f t="shared" si="113"/>
        <v>49789</v>
      </c>
      <c r="J1811">
        <f t="shared" si="114"/>
        <v>1145445.7339999999</v>
      </c>
      <c r="K1811">
        <f t="shared" si="115"/>
        <v>0</v>
      </c>
    </row>
    <row r="1812" spans="1:11" s="11" customFormat="1">
      <c r="A1812">
        <v>2025</v>
      </c>
      <c r="B1812">
        <v>3407</v>
      </c>
      <c r="C1812" t="s">
        <v>331</v>
      </c>
      <c r="D1812" t="s">
        <v>322</v>
      </c>
      <c r="E1812">
        <v>101124</v>
      </c>
      <c r="F1812">
        <v>17.646000000000001</v>
      </c>
      <c r="G1812">
        <v>259.10000000000002</v>
      </c>
      <c r="H1812">
        <f t="shared" si="112"/>
        <v>4623468.7634640001</v>
      </c>
      <c r="I1812">
        <f t="shared" si="113"/>
        <v>101124</v>
      </c>
      <c r="J1812">
        <f t="shared" si="114"/>
        <v>1784434.1040000001</v>
      </c>
      <c r="K1812">
        <f t="shared" si="115"/>
        <v>0</v>
      </c>
    </row>
    <row r="1813" spans="1:11" s="11" customFormat="1">
      <c r="A1813">
        <v>2025</v>
      </c>
      <c r="B1813">
        <v>3407</v>
      </c>
      <c r="C1813" t="s">
        <v>321</v>
      </c>
      <c r="D1813" t="s">
        <v>322</v>
      </c>
      <c r="E1813">
        <v>35048</v>
      </c>
      <c r="F1813">
        <v>24.722000000000001</v>
      </c>
      <c r="G1813">
        <v>391.4</v>
      </c>
      <c r="H1813">
        <f t="shared" si="112"/>
        <v>3391311.3515839996</v>
      </c>
      <c r="I1813">
        <f t="shared" si="113"/>
        <v>35048</v>
      </c>
      <c r="J1813">
        <f t="shared" si="114"/>
        <v>866456.65600000008</v>
      </c>
      <c r="K1813">
        <f t="shared" si="115"/>
        <v>0</v>
      </c>
    </row>
    <row r="1814" spans="1:11" s="11" customFormat="1">
      <c r="A1814">
        <v>2025</v>
      </c>
      <c r="B1814">
        <v>3470</v>
      </c>
      <c r="C1814" t="s">
        <v>331</v>
      </c>
      <c r="D1814" t="s">
        <v>322</v>
      </c>
      <c r="E1814">
        <v>477104</v>
      </c>
      <c r="F1814">
        <v>16.79</v>
      </c>
      <c r="G1814" t="s">
        <v>332</v>
      </c>
      <c r="H1814" t="str">
        <f t="shared" si="112"/>
        <v/>
      </c>
      <c r="I1814" t="str">
        <f t="shared" si="113"/>
        <v/>
      </c>
      <c r="J1814" t="str">
        <f t="shared" si="114"/>
        <v/>
      </c>
      <c r="K1814">
        <f t="shared" si="115"/>
        <v>0</v>
      </c>
    </row>
    <row r="1815" spans="1:11" s="11" customFormat="1">
      <c r="A1815">
        <v>2025</v>
      </c>
      <c r="B1815">
        <v>3470</v>
      </c>
      <c r="C1815" t="s">
        <v>331</v>
      </c>
      <c r="D1815" t="s">
        <v>322</v>
      </c>
      <c r="E1815">
        <v>154584</v>
      </c>
      <c r="F1815">
        <v>16.809999999999999</v>
      </c>
      <c r="G1815" t="s">
        <v>332</v>
      </c>
      <c r="H1815" t="str">
        <f t="shared" si="112"/>
        <v/>
      </c>
      <c r="I1815" t="str">
        <f t="shared" si="113"/>
        <v/>
      </c>
      <c r="J1815" t="str">
        <f t="shared" si="114"/>
        <v/>
      </c>
      <c r="K1815">
        <f t="shared" si="115"/>
        <v>0</v>
      </c>
    </row>
    <row r="1816" spans="1:11" s="11" customFormat="1">
      <c r="A1816">
        <v>2025</v>
      </c>
      <c r="B1816">
        <v>3470</v>
      </c>
      <c r="C1816" t="s">
        <v>331</v>
      </c>
      <c r="D1816" t="s">
        <v>322</v>
      </c>
      <c r="E1816">
        <v>170128</v>
      </c>
      <c r="F1816">
        <v>16.739999999999998</v>
      </c>
      <c r="G1816" t="s">
        <v>332</v>
      </c>
      <c r="H1816" t="str">
        <f t="shared" si="112"/>
        <v/>
      </c>
      <c r="I1816" t="str">
        <f t="shared" si="113"/>
        <v/>
      </c>
      <c r="J1816" t="str">
        <f t="shared" si="114"/>
        <v/>
      </c>
      <c r="K1816">
        <f t="shared" si="115"/>
        <v>0</v>
      </c>
    </row>
    <row r="1817" spans="1:11" s="11" customFormat="1">
      <c r="A1817">
        <v>2025</v>
      </c>
      <c r="B1817">
        <v>3845</v>
      </c>
      <c r="C1817" t="s">
        <v>331</v>
      </c>
      <c r="D1817" t="s">
        <v>322</v>
      </c>
      <c r="E1817">
        <v>62994</v>
      </c>
      <c r="F1817">
        <v>18.350000000000001</v>
      </c>
      <c r="G1817" t="s">
        <v>332</v>
      </c>
      <c r="H1817" t="str">
        <f t="shared" si="112"/>
        <v/>
      </c>
      <c r="I1817" t="str">
        <f t="shared" si="113"/>
        <v/>
      </c>
      <c r="J1817" t="str">
        <f t="shared" si="114"/>
        <v/>
      </c>
      <c r="K1817">
        <f t="shared" si="115"/>
        <v>0</v>
      </c>
    </row>
    <row r="1818" spans="1:11" s="11" customFormat="1">
      <c r="A1818">
        <v>2025</v>
      </c>
      <c r="B1818">
        <v>3845</v>
      </c>
      <c r="C1818" t="s">
        <v>331</v>
      </c>
      <c r="D1818" t="s">
        <v>322</v>
      </c>
      <c r="E1818">
        <v>63786</v>
      </c>
      <c r="F1818">
        <v>16.66</v>
      </c>
      <c r="G1818" t="s">
        <v>332</v>
      </c>
      <c r="H1818" t="str">
        <f t="shared" si="112"/>
        <v/>
      </c>
      <c r="I1818" t="str">
        <f t="shared" si="113"/>
        <v/>
      </c>
      <c r="J1818" t="str">
        <f t="shared" si="114"/>
        <v/>
      </c>
      <c r="K1818">
        <f t="shared" si="115"/>
        <v>0</v>
      </c>
    </row>
    <row r="1819" spans="1:11" s="11" customFormat="1">
      <c r="A1819">
        <v>2025</v>
      </c>
      <c r="B1819">
        <v>3935</v>
      </c>
      <c r="C1819" t="s">
        <v>321</v>
      </c>
      <c r="D1819" t="s">
        <v>322</v>
      </c>
      <c r="E1819">
        <v>19169</v>
      </c>
      <c r="F1819">
        <v>24.34</v>
      </c>
      <c r="G1819">
        <v>601.4</v>
      </c>
      <c r="H1819">
        <f t="shared" si="112"/>
        <v>2805972.7884399998</v>
      </c>
      <c r="I1819">
        <f t="shared" si="113"/>
        <v>19169</v>
      </c>
      <c r="J1819">
        <f t="shared" si="114"/>
        <v>466573.46</v>
      </c>
      <c r="K1819">
        <f t="shared" si="115"/>
        <v>0</v>
      </c>
    </row>
    <row r="1820" spans="1:11" s="11" customFormat="1">
      <c r="A1820">
        <v>2025</v>
      </c>
      <c r="B1820">
        <v>3935</v>
      </c>
      <c r="C1820" t="s">
        <v>321</v>
      </c>
      <c r="D1820" t="s">
        <v>322</v>
      </c>
      <c r="E1820">
        <v>7774</v>
      </c>
      <c r="F1820">
        <v>24.69</v>
      </c>
      <c r="G1820">
        <v>434.1</v>
      </c>
      <c r="H1820">
        <f t="shared" si="112"/>
        <v>833211.80046000006</v>
      </c>
      <c r="I1820">
        <f t="shared" si="113"/>
        <v>7774</v>
      </c>
      <c r="J1820">
        <f t="shared" si="114"/>
        <v>191940.06</v>
      </c>
      <c r="K1820">
        <f t="shared" si="115"/>
        <v>0</v>
      </c>
    </row>
    <row r="1821" spans="1:11" s="11" customFormat="1">
      <c r="A1821">
        <v>2025</v>
      </c>
      <c r="B1821">
        <v>3935</v>
      </c>
      <c r="C1821" t="s">
        <v>321</v>
      </c>
      <c r="D1821" t="s">
        <v>322</v>
      </c>
      <c r="E1821">
        <v>11115</v>
      </c>
      <c r="F1821">
        <v>25.27</v>
      </c>
      <c r="G1821">
        <v>312.2</v>
      </c>
      <c r="H1821">
        <f t="shared" si="112"/>
        <v>876895.0281</v>
      </c>
      <c r="I1821">
        <f t="shared" si="113"/>
        <v>11115</v>
      </c>
      <c r="J1821">
        <f t="shared" si="114"/>
        <v>280876.05</v>
      </c>
      <c r="K1821">
        <f t="shared" si="115"/>
        <v>0</v>
      </c>
    </row>
    <row r="1822" spans="1:11" s="11" customFormat="1">
      <c r="A1822">
        <v>2025</v>
      </c>
      <c r="B1822">
        <v>3935</v>
      </c>
      <c r="C1822" t="s">
        <v>321</v>
      </c>
      <c r="D1822" t="s">
        <v>322</v>
      </c>
      <c r="E1822">
        <v>11115</v>
      </c>
      <c r="F1822">
        <v>25.27</v>
      </c>
      <c r="G1822">
        <v>312.2</v>
      </c>
      <c r="H1822">
        <f t="shared" si="112"/>
        <v>876895.0281</v>
      </c>
      <c r="I1822">
        <f t="shared" si="113"/>
        <v>11115</v>
      </c>
      <c r="J1822">
        <f t="shared" si="114"/>
        <v>280876.05</v>
      </c>
      <c r="K1822">
        <f t="shared" si="115"/>
        <v>0</v>
      </c>
    </row>
    <row r="1823" spans="1:11" s="11" customFormat="1">
      <c r="A1823">
        <v>2025</v>
      </c>
      <c r="B1823">
        <v>3935</v>
      </c>
      <c r="C1823" t="s">
        <v>321</v>
      </c>
      <c r="D1823" t="s">
        <v>322</v>
      </c>
      <c r="E1823">
        <v>14034</v>
      </c>
      <c r="F1823">
        <v>24.76</v>
      </c>
      <c r="G1823">
        <v>394.1</v>
      </c>
      <c r="H1823">
        <f t="shared" si="112"/>
        <v>1369425.9314400002</v>
      </c>
      <c r="I1823">
        <f t="shared" si="113"/>
        <v>14034</v>
      </c>
      <c r="J1823">
        <f t="shared" si="114"/>
        <v>347481.84</v>
      </c>
      <c r="K1823">
        <f t="shared" si="115"/>
        <v>0</v>
      </c>
    </row>
    <row r="1824" spans="1:11" s="11" customFormat="1">
      <c r="A1824">
        <v>2025</v>
      </c>
      <c r="B1824">
        <v>3935</v>
      </c>
      <c r="C1824" t="s">
        <v>321</v>
      </c>
      <c r="D1824" t="s">
        <v>322</v>
      </c>
      <c r="E1824">
        <v>72473</v>
      </c>
      <c r="F1824">
        <v>25.99</v>
      </c>
      <c r="G1824">
        <v>331.5</v>
      </c>
      <c r="H1824">
        <f t="shared" si="112"/>
        <v>6244045.3900499996</v>
      </c>
      <c r="I1824">
        <f t="shared" si="113"/>
        <v>72473</v>
      </c>
      <c r="J1824">
        <f t="shared" si="114"/>
        <v>1883573.2699999998</v>
      </c>
      <c r="K1824">
        <f t="shared" si="115"/>
        <v>0</v>
      </c>
    </row>
    <row r="1825" spans="1:11" s="11" customFormat="1">
      <c r="A1825">
        <v>2025</v>
      </c>
      <c r="B1825">
        <v>3935</v>
      </c>
      <c r="C1825" t="s">
        <v>321</v>
      </c>
      <c r="D1825" t="s">
        <v>322</v>
      </c>
      <c r="E1825">
        <v>58064</v>
      </c>
      <c r="F1825">
        <v>24.34</v>
      </c>
      <c r="G1825">
        <v>320.89999999999998</v>
      </c>
      <c r="H1825">
        <f t="shared" si="112"/>
        <v>4535208.3318399992</v>
      </c>
      <c r="I1825">
        <f t="shared" si="113"/>
        <v>58064</v>
      </c>
      <c r="J1825">
        <f t="shared" si="114"/>
        <v>1413277.76</v>
      </c>
      <c r="K1825">
        <f t="shared" si="115"/>
        <v>0</v>
      </c>
    </row>
    <row r="1826" spans="1:11" s="11" customFormat="1">
      <c r="A1826">
        <v>2025</v>
      </c>
      <c r="B1826">
        <v>3935</v>
      </c>
      <c r="C1826" t="s">
        <v>321</v>
      </c>
      <c r="D1826" t="s">
        <v>322</v>
      </c>
      <c r="E1826">
        <v>102853</v>
      </c>
      <c r="F1826">
        <v>25.77</v>
      </c>
      <c r="G1826">
        <v>345.4</v>
      </c>
      <c r="H1826">
        <f t="shared" si="112"/>
        <v>9154902.3317399994</v>
      </c>
      <c r="I1826">
        <f t="shared" si="113"/>
        <v>102853</v>
      </c>
      <c r="J1826">
        <f t="shared" si="114"/>
        <v>2650521.81</v>
      </c>
      <c r="K1826">
        <f t="shared" si="115"/>
        <v>0</v>
      </c>
    </row>
    <row r="1827" spans="1:11" s="11" customFormat="1">
      <c r="A1827">
        <v>2025</v>
      </c>
      <c r="B1827">
        <v>3935</v>
      </c>
      <c r="C1827" t="s">
        <v>321</v>
      </c>
      <c r="D1827" t="s">
        <v>322</v>
      </c>
      <c r="E1827">
        <v>12063</v>
      </c>
      <c r="F1827">
        <v>25.79</v>
      </c>
      <c r="G1827">
        <v>190.7</v>
      </c>
      <c r="H1827">
        <f t="shared" si="112"/>
        <v>593276.79638999992</v>
      </c>
      <c r="I1827">
        <f t="shared" si="113"/>
        <v>12063</v>
      </c>
      <c r="J1827">
        <f t="shared" si="114"/>
        <v>311104.77</v>
      </c>
      <c r="K1827">
        <f t="shared" si="115"/>
        <v>0</v>
      </c>
    </row>
    <row r="1828" spans="1:11" s="11" customFormat="1">
      <c r="A1828">
        <v>2025</v>
      </c>
      <c r="B1828">
        <v>3935</v>
      </c>
      <c r="C1828" t="s">
        <v>321</v>
      </c>
      <c r="D1828" t="s">
        <v>322</v>
      </c>
      <c r="E1828">
        <v>18876</v>
      </c>
      <c r="F1828">
        <v>25.01</v>
      </c>
      <c r="G1828">
        <v>191.2</v>
      </c>
      <c r="H1828">
        <f t="shared" si="112"/>
        <v>902633.70912000001</v>
      </c>
      <c r="I1828">
        <f t="shared" si="113"/>
        <v>18876</v>
      </c>
      <c r="J1828">
        <f t="shared" si="114"/>
        <v>472088.76</v>
      </c>
      <c r="K1828">
        <f t="shared" si="115"/>
        <v>0</v>
      </c>
    </row>
    <row r="1829" spans="1:11" s="11" customFormat="1">
      <c r="A1829">
        <v>2025</v>
      </c>
      <c r="B1829">
        <v>3943</v>
      </c>
      <c r="C1829" t="s">
        <v>321</v>
      </c>
      <c r="D1829" t="s">
        <v>322</v>
      </c>
      <c r="E1829">
        <v>1614</v>
      </c>
      <c r="F1829">
        <v>25.84</v>
      </c>
      <c r="G1829">
        <v>201.1</v>
      </c>
      <c r="H1829">
        <f t="shared" si="112"/>
        <v>83870.283360000001</v>
      </c>
      <c r="I1829">
        <f t="shared" si="113"/>
        <v>1614</v>
      </c>
      <c r="J1829">
        <f t="shared" si="114"/>
        <v>41705.760000000002</v>
      </c>
      <c r="K1829">
        <f t="shared" si="115"/>
        <v>0</v>
      </c>
    </row>
    <row r="1830" spans="1:11" s="11" customFormat="1">
      <c r="A1830">
        <v>2025</v>
      </c>
      <c r="B1830">
        <v>3943</v>
      </c>
      <c r="C1830" t="s">
        <v>321</v>
      </c>
      <c r="D1830" t="s">
        <v>322</v>
      </c>
      <c r="E1830">
        <v>40215</v>
      </c>
      <c r="F1830">
        <v>25.978999999999999</v>
      </c>
      <c r="G1830">
        <v>293</v>
      </c>
      <c r="H1830">
        <f t="shared" si="112"/>
        <v>3061104.2710500001</v>
      </c>
      <c r="I1830">
        <f t="shared" si="113"/>
        <v>40215</v>
      </c>
      <c r="J1830">
        <f t="shared" si="114"/>
        <v>1044745.485</v>
      </c>
      <c r="K1830">
        <f t="shared" si="115"/>
        <v>0</v>
      </c>
    </row>
    <row r="1831" spans="1:11" s="11" customFormat="1">
      <c r="A1831">
        <v>2025</v>
      </c>
      <c r="B1831">
        <v>3943</v>
      </c>
      <c r="C1831" t="s">
        <v>321</v>
      </c>
      <c r="D1831" t="s">
        <v>322</v>
      </c>
      <c r="E1831">
        <v>11482</v>
      </c>
      <c r="F1831">
        <v>25.265000000000001</v>
      </c>
      <c r="G1831">
        <v>288.89999999999998</v>
      </c>
      <c r="H1831">
        <f t="shared" si="112"/>
        <v>838077.89697</v>
      </c>
      <c r="I1831">
        <f t="shared" si="113"/>
        <v>11482</v>
      </c>
      <c r="J1831">
        <f t="shared" si="114"/>
        <v>290092.73</v>
      </c>
      <c r="K1831">
        <f t="shared" si="115"/>
        <v>0</v>
      </c>
    </row>
    <row r="1832" spans="1:11" s="11" customFormat="1">
      <c r="A1832">
        <v>2025</v>
      </c>
      <c r="B1832">
        <v>3943</v>
      </c>
      <c r="C1832" t="s">
        <v>321</v>
      </c>
      <c r="D1832" t="s">
        <v>322</v>
      </c>
      <c r="E1832">
        <v>18941</v>
      </c>
      <c r="F1832">
        <v>26.172000000000001</v>
      </c>
      <c r="G1832">
        <v>394.9</v>
      </c>
      <c r="H1832">
        <f t="shared" si="112"/>
        <v>1957613.4915480001</v>
      </c>
      <c r="I1832">
        <f t="shared" si="113"/>
        <v>18941</v>
      </c>
      <c r="J1832">
        <f t="shared" si="114"/>
        <v>495723.85200000001</v>
      </c>
      <c r="K1832">
        <f t="shared" si="115"/>
        <v>0</v>
      </c>
    </row>
    <row r="1833" spans="1:11" s="11" customFormat="1">
      <c r="A1833">
        <v>2025</v>
      </c>
      <c r="B1833">
        <v>3943</v>
      </c>
      <c r="C1833" t="s">
        <v>321</v>
      </c>
      <c r="D1833" t="s">
        <v>322</v>
      </c>
      <c r="E1833">
        <v>5701</v>
      </c>
      <c r="F1833">
        <v>25.658000000000001</v>
      </c>
      <c r="G1833">
        <v>312.5</v>
      </c>
      <c r="H1833">
        <f t="shared" si="112"/>
        <v>457113.30625000002</v>
      </c>
      <c r="I1833">
        <f t="shared" si="113"/>
        <v>5701</v>
      </c>
      <c r="J1833">
        <f t="shared" si="114"/>
        <v>146276.258</v>
      </c>
      <c r="K1833">
        <f t="shared" si="115"/>
        <v>0</v>
      </c>
    </row>
    <row r="1834" spans="1:11" s="11" customFormat="1">
      <c r="A1834">
        <v>2025</v>
      </c>
      <c r="B1834">
        <v>3943</v>
      </c>
      <c r="C1834" t="s">
        <v>321</v>
      </c>
      <c r="D1834" t="s">
        <v>322</v>
      </c>
      <c r="E1834">
        <v>127313</v>
      </c>
      <c r="F1834">
        <v>25.654</v>
      </c>
      <c r="G1834">
        <v>247.6</v>
      </c>
      <c r="H1834">
        <f t="shared" si="112"/>
        <v>8086833.1501519997</v>
      </c>
      <c r="I1834">
        <f t="shared" si="113"/>
        <v>127313</v>
      </c>
      <c r="J1834">
        <f t="shared" si="114"/>
        <v>3266087.702</v>
      </c>
      <c r="K1834">
        <f t="shared" si="115"/>
        <v>0</v>
      </c>
    </row>
    <row r="1835" spans="1:11" s="11" customFormat="1">
      <c r="A1835">
        <v>2025</v>
      </c>
      <c r="B1835">
        <v>3943</v>
      </c>
      <c r="C1835" t="s">
        <v>321</v>
      </c>
      <c r="D1835" t="s">
        <v>322</v>
      </c>
      <c r="E1835">
        <v>6039</v>
      </c>
      <c r="F1835">
        <v>21.411000000000001</v>
      </c>
      <c r="G1835">
        <v>144.80000000000001</v>
      </c>
      <c r="H1835">
        <f t="shared" si="112"/>
        <v>187227.88999200004</v>
      </c>
      <c r="I1835">
        <f t="shared" si="113"/>
        <v>6039</v>
      </c>
      <c r="J1835">
        <f t="shared" si="114"/>
        <v>129301.02900000001</v>
      </c>
      <c r="K1835">
        <f t="shared" si="115"/>
        <v>0</v>
      </c>
    </row>
    <row r="1836" spans="1:11" s="11" customFormat="1">
      <c r="A1836">
        <v>2025</v>
      </c>
      <c r="B1836">
        <v>3944</v>
      </c>
      <c r="C1836" t="s">
        <v>321</v>
      </c>
      <c r="D1836" t="s">
        <v>322</v>
      </c>
      <c r="E1836">
        <v>410417</v>
      </c>
      <c r="F1836">
        <v>25.666</v>
      </c>
      <c r="G1836">
        <v>199.2</v>
      </c>
      <c r="H1836">
        <f t="shared" si="112"/>
        <v>20983255.342223998</v>
      </c>
      <c r="I1836">
        <f t="shared" si="113"/>
        <v>410417</v>
      </c>
      <c r="J1836">
        <f t="shared" si="114"/>
        <v>10533762.722000001</v>
      </c>
      <c r="K1836">
        <f t="shared" si="115"/>
        <v>0</v>
      </c>
    </row>
    <row r="1837" spans="1:11" s="11" customFormat="1">
      <c r="A1837">
        <v>2025</v>
      </c>
      <c r="B1837">
        <v>3948</v>
      </c>
      <c r="C1837" t="s">
        <v>321</v>
      </c>
      <c r="D1837" t="s">
        <v>322</v>
      </c>
      <c r="E1837">
        <v>5922</v>
      </c>
      <c r="F1837">
        <v>25.67</v>
      </c>
      <c r="G1837">
        <v>170</v>
      </c>
      <c r="H1837">
        <f t="shared" si="112"/>
        <v>258430.15800000002</v>
      </c>
      <c r="I1837">
        <f t="shared" si="113"/>
        <v>5922</v>
      </c>
      <c r="J1837">
        <f t="shared" si="114"/>
        <v>152017.74000000002</v>
      </c>
      <c r="K1837">
        <f t="shared" si="115"/>
        <v>0</v>
      </c>
    </row>
    <row r="1838" spans="1:11" s="11" customFormat="1">
      <c r="A1838">
        <v>2025</v>
      </c>
      <c r="B1838">
        <v>3948</v>
      </c>
      <c r="C1838" t="s">
        <v>321</v>
      </c>
      <c r="D1838" t="s">
        <v>322</v>
      </c>
      <c r="E1838">
        <v>4567</v>
      </c>
      <c r="F1838">
        <v>25.32</v>
      </c>
      <c r="G1838">
        <v>347.7</v>
      </c>
      <c r="H1838">
        <f t="shared" si="112"/>
        <v>402067.90187999996</v>
      </c>
      <c r="I1838">
        <f t="shared" si="113"/>
        <v>4567</v>
      </c>
      <c r="J1838">
        <f t="shared" si="114"/>
        <v>115636.44</v>
      </c>
      <c r="K1838">
        <f t="shared" si="115"/>
        <v>0</v>
      </c>
    </row>
    <row r="1839" spans="1:11" s="11" customFormat="1">
      <c r="A1839">
        <v>2025</v>
      </c>
      <c r="B1839">
        <v>3948</v>
      </c>
      <c r="C1839" t="s">
        <v>321</v>
      </c>
      <c r="D1839" t="s">
        <v>322</v>
      </c>
      <c r="E1839">
        <v>6621</v>
      </c>
      <c r="F1839">
        <v>25.06</v>
      </c>
      <c r="G1839">
        <v>416.2</v>
      </c>
      <c r="H1839">
        <f t="shared" si="112"/>
        <v>690568.44611999998</v>
      </c>
      <c r="I1839">
        <f t="shared" si="113"/>
        <v>6621</v>
      </c>
      <c r="J1839">
        <f t="shared" si="114"/>
        <v>165922.25999999998</v>
      </c>
      <c r="K1839">
        <f t="shared" si="115"/>
        <v>0</v>
      </c>
    </row>
    <row r="1840" spans="1:11" s="11" customFormat="1">
      <c r="A1840">
        <v>2025</v>
      </c>
      <c r="B1840">
        <v>3948</v>
      </c>
      <c r="C1840" t="s">
        <v>321</v>
      </c>
      <c r="D1840" t="s">
        <v>322</v>
      </c>
      <c r="E1840">
        <v>4567</v>
      </c>
      <c r="F1840">
        <v>25.32</v>
      </c>
      <c r="G1840">
        <v>347.7</v>
      </c>
      <c r="H1840">
        <f t="shared" si="112"/>
        <v>402067.90187999996</v>
      </c>
      <c r="I1840">
        <f t="shared" si="113"/>
        <v>4567</v>
      </c>
      <c r="J1840">
        <f t="shared" si="114"/>
        <v>115636.44</v>
      </c>
      <c r="K1840">
        <f t="shared" si="115"/>
        <v>0</v>
      </c>
    </row>
    <row r="1841" spans="1:11" s="11" customFormat="1">
      <c r="A1841">
        <v>2025</v>
      </c>
      <c r="B1841">
        <v>3948</v>
      </c>
      <c r="C1841" t="s">
        <v>321</v>
      </c>
      <c r="D1841" t="s">
        <v>322</v>
      </c>
      <c r="E1841">
        <v>4053</v>
      </c>
      <c r="F1841">
        <v>25.16</v>
      </c>
      <c r="G1841">
        <v>419.7</v>
      </c>
      <c r="H1841">
        <f t="shared" si="112"/>
        <v>427982.69555999996</v>
      </c>
      <c r="I1841">
        <f t="shared" si="113"/>
        <v>4053</v>
      </c>
      <c r="J1841">
        <f t="shared" si="114"/>
        <v>101973.48</v>
      </c>
      <c r="K1841">
        <f t="shared" si="115"/>
        <v>0</v>
      </c>
    </row>
    <row r="1842" spans="1:11" s="11" customFormat="1">
      <c r="A1842">
        <v>2025</v>
      </c>
      <c r="B1842">
        <v>3948</v>
      </c>
      <c r="C1842" t="s">
        <v>321</v>
      </c>
      <c r="D1842" t="s">
        <v>322</v>
      </c>
      <c r="E1842">
        <v>32055</v>
      </c>
      <c r="F1842">
        <v>24.37</v>
      </c>
      <c r="G1842">
        <v>355.7</v>
      </c>
      <c r="H1842">
        <f t="shared" si="112"/>
        <v>2778658.50495</v>
      </c>
      <c r="I1842">
        <f t="shared" si="113"/>
        <v>32055</v>
      </c>
      <c r="J1842">
        <f t="shared" si="114"/>
        <v>781180.35</v>
      </c>
      <c r="K1842">
        <f t="shared" si="115"/>
        <v>0</v>
      </c>
    </row>
    <row r="1843" spans="1:11" s="11" customFormat="1">
      <c r="A1843">
        <v>2025</v>
      </c>
      <c r="B1843">
        <v>3948</v>
      </c>
      <c r="C1843" t="s">
        <v>321</v>
      </c>
      <c r="D1843" t="s">
        <v>322</v>
      </c>
      <c r="E1843">
        <v>4354</v>
      </c>
      <c r="F1843">
        <v>25.83</v>
      </c>
      <c r="G1843">
        <v>312.10000000000002</v>
      </c>
      <c r="H1843">
        <f t="shared" si="112"/>
        <v>350999.58222000004</v>
      </c>
      <c r="I1843">
        <f t="shared" si="113"/>
        <v>4354</v>
      </c>
      <c r="J1843">
        <f t="shared" si="114"/>
        <v>112463.81999999999</v>
      </c>
      <c r="K1843">
        <f t="shared" si="115"/>
        <v>0</v>
      </c>
    </row>
    <row r="1844" spans="1:11" s="11" customFormat="1">
      <c r="A1844">
        <v>2025</v>
      </c>
      <c r="B1844">
        <v>3948</v>
      </c>
      <c r="C1844" t="s">
        <v>321</v>
      </c>
      <c r="D1844" t="s">
        <v>322</v>
      </c>
      <c r="E1844">
        <v>4053</v>
      </c>
      <c r="F1844">
        <v>25.16</v>
      </c>
      <c r="G1844">
        <v>419.7</v>
      </c>
      <c r="H1844">
        <f t="shared" si="112"/>
        <v>427982.69555999996</v>
      </c>
      <c r="I1844">
        <f t="shared" si="113"/>
        <v>4053</v>
      </c>
      <c r="J1844">
        <f t="shared" si="114"/>
        <v>101973.48</v>
      </c>
      <c r="K1844">
        <f t="shared" si="115"/>
        <v>0</v>
      </c>
    </row>
    <row r="1845" spans="1:11" s="11" customFormat="1">
      <c r="A1845">
        <v>2025</v>
      </c>
      <c r="B1845">
        <v>3948</v>
      </c>
      <c r="C1845" t="s">
        <v>321</v>
      </c>
      <c r="D1845" t="s">
        <v>322</v>
      </c>
      <c r="E1845">
        <v>13175</v>
      </c>
      <c r="F1845">
        <v>25.9</v>
      </c>
      <c r="G1845">
        <v>314.89999999999998</v>
      </c>
      <c r="H1845">
        <f t="shared" si="112"/>
        <v>1074541.1424999998</v>
      </c>
      <c r="I1845">
        <f t="shared" si="113"/>
        <v>13175</v>
      </c>
      <c r="J1845">
        <f t="shared" si="114"/>
        <v>341232.5</v>
      </c>
      <c r="K1845">
        <f t="shared" si="115"/>
        <v>0</v>
      </c>
    </row>
    <row r="1846" spans="1:11" s="11" customFormat="1">
      <c r="A1846">
        <v>2025</v>
      </c>
      <c r="B1846">
        <v>3954</v>
      </c>
      <c r="C1846" t="s">
        <v>321</v>
      </c>
      <c r="D1846" t="s">
        <v>322</v>
      </c>
      <c r="E1846">
        <v>4349</v>
      </c>
      <c r="F1846">
        <v>24.28</v>
      </c>
      <c r="G1846">
        <v>320</v>
      </c>
      <c r="H1846">
        <f t="shared" si="112"/>
        <v>337899.90400000004</v>
      </c>
      <c r="I1846">
        <f t="shared" si="113"/>
        <v>4349</v>
      </c>
      <c r="J1846">
        <f t="shared" si="114"/>
        <v>105593.72</v>
      </c>
      <c r="K1846">
        <f t="shared" si="115"/>
        <v>0</v>
      </c>
    </row>
    <row r="1847" spans="1:11" s="11" customFormat="1">
      <c r="A1847">
        <v>2025</v>
      </c>
      <c r="B1847">
        <v>3954</v>
      </c>
      <c r="C1847" t="s">
        <v>321</v>
      </c>
      <c r="D1847" t="s">
        <v>322</v>
      </c>
      <c r="E1847">
        <v>92773</v>
      </c>
      <c r="F1847">
        <v>26.210999999999999</v>
      </c>
      <c r="G1847">
        <v>308.7</v>
      </c>
      <c r="H1847">
        <f t="shared" si="112"/>
        <v>7506574.868960999</v>
      </c>
      <c r="I1847">
        <f t="shared" si="113"/>
        <v>92773</v>
      </c>
      <c r="J1847">
        <f t="shared" si="114"/>
        <v>2431673.1029999997</v>
      </c>
      <c r="K1847">
        <f t="shared" si="115"/>
        <v>0</v>
      </c>
    </row>
    <row r="1848" spans="1:11" s="11" customFormat="1">
      <c r="A1848">
        <v>2025</v>
      </c>
      <c r="B1848">
        <v>3954</v>
      </c>
      <c r="C1848" t="s">
        <v>321</v>
      </c>
      <c r="D1848" t="s">
        <v>322</v>
      </c>
      <c r="E1848">
        <v>64148</v>
      </c>
      <c r="F1848">
        <v>24.152000000000001</v>
      </c>
      <c r="G1848">
        <v>516.70000000000005</v>
      </c>
      <c r="H1848">
        <f t="shared" si="112"/>
        <v>8005245.996832001</v>
      </c>
      <c r="I1848">
        <f t="shared" si="113"/>
        <v>64148</v>
      </c>
      <c r="J1848">
        <f t="shared" si="114"/>
        <v>1549302.496</v>
      </c>
      <c r="K1848">
        <f t="shared" si="115"/>
        <v>0</v>
      </c>
    </row>
    <row r="1849" spans="1:11" s="11" customFormat="1">
      <c r="A1849">
        <v>2025</v>
      </c>
      <c r="B1849">
        <v>4041</v>
      </c>
      <c r="C1849" t="s">
        <v>331</v>
      </c>
      <c r="D1849" t="s">
        <v>322</v>
      </c>
      <c r="E1849">
        <v>7689</v>
      </c>
      <c r="F1849">
        <v>18</v>
      </c>
      <c r="G1849">
        <v>252.4</v>
      </c>
      <c r="H1849">
        <f t="shared" si="112"/>
        <v>349326.64800000004</v>
      </c>
      <c r="I1849">
        <f t="shared" si="113"/>
        <v>7689</v>
      </c>
      <c r="J1849">
        <f t="shared" si="114"/>
        <v>138402</v>
      </c>
      <c r="K1849">
        <f t="shared" si="115"/>
        <v>0</v>
      </c>
    </row>
    <row r="1850" spans="1:11" s="11" customFormat="1">
      <c r="A1850">
        <v>2025</v>
      </c>
      <c r="B1850">
        <v>4041</v>
      </c>
      <c r="C1850" t="s">
        <v>331</v>
      </c>
      <c r="D1850" t="s">
        <v>322</v>
      </c>
      <c r="E1850">
        <v>23376</v>
      </c>
      <c r="F1850">
        <v>17.91</v>
      </c>
      <c r="G1850">
        <v>254.7</v>
      </c>
      <c r="H1850">
        <f t="shared" si="112"/>
        <v>1066337.61552</v>
      </c>
      <c r="I1850">
        <f t="shared" si="113"/>
        <v>23376</v>
      </c>
      <c r="J1850">
        <f t="shared" si="114"/>
        <v>418664.16</v>
      </c>
      <c r="K1850">
        <f t="shared" si="115"/>
        <v>0</v>
      </c>
    </row>
    <row r="1851" spans="1:11" s="11" customFormat="1">
      <c r="A1851">
        <v>2025</v>
      </c>
      <c r="B1851">
        <v>4050</v>
      </c>
      <c r="C1851" t="s">
        <v>331</v>
      </c>
      <c r="D1851" t="s">
        <v>322</v>
      </c>
      <c r="E1851">
        <v>48691</v>
      </c>
      <c r="F1851">
        <v>17.981999999999999</v>
      </c>
      <c r="G1851">
        <v>242</v>
      </c>
      <c r="H1851">
        <f t="shared" si="112"/>
        <v>2118858.9800399998</v>
      </c>
      <c r="I1851">
        <f t="shared" si="113"/>
        <v>48691</v>
      </c>
      <c r="J1851">
        <f t="shared" si="114"/>
        <v>875561.56199999992</v>
      </c>
      <c r="K1851">
        <f t="shared" si="115"/>
        <v>0</v>
      </c>
    </row>
    <row r="1852" spans="1:11" s="11" customFormat="1">
      <c r="A1852">
        <v>2025</v>
      </c>
      <c r="B1852">
        <v>4050</v>
      </c>
      <c r="C1852" t="s">
        <v>331</v>
      </c>
      <c r="D1852" t="s">
        <v>322</v>
      </c>
      <c r="E1852">
        <v>64913</v>
      </c>
      <c r="F1852">
        <v>17.908000000000001</v>
      </c>
      <c r="G1852">
        <v>231.8</v>
      </c>
      <c r="H1852">
        <f t="shared" si="112"/>
        <v>2694586.925272</v>
      </c>
      <c r="I1852">
        <f t="shared" si="113"/>
        <v>64913</v>
      </c>
      <c r="J1852">
        <f t="shared" si="114"/>
        <v>1162462.0040000002</v>
      </c>
      <c r="K1852">
        <f t="shared" si="115"/>
        <v>0</v>
      </c>
    </row>
    <row r="1853" spans="1:11" s="11" customFormat="1">
      <c r="A1853">
        <v>2025</v>
      </c>
      <c r="B1853">
        <v>4078</v>
      </c>
      <c r="C1853" t="s">
        <v>331</v>
      </c>
      <c r="D1853" t="s">
        <v>322</v>
      </c>
      <c r="E1853">
        <v>290452</v>
      </c>
      <c r="F1853">
        <v>17.850000000000001</v>
      </c>
      <c r="G1853">
        <v>256.5</v>
      </c>
      <c r="H1853">
        <f t="shared" si="112"/>
        <v>13298417.433000002</v>
      </c>
      <c r="I1853">
        <f t="shared" si="113"/>
        <v>290452</v>
      </c>
      <c r="J1853">
        <f t="shared" si="114"/>
        <v>5184568.2</v>
      </c>
      <c r="K1853">
        <f t="shared" si="115"/>
        <v>0</v>
      </c>
    </row>
    <row r="1854" spans="1:11" s="11" customFormat="1">
      <c r="A1854">
        <v>2025</v>
      </c>
      <c r="B1854">
        <v>4078</v>
      </c>
      <c r="C1854" t="s">
        <v>331</v>
      </c>
      <c r="D1854" t="s">
        <v>322</v>
      </c>
      <c r="E1854">
        <v>18236</v>
      </c>
      <c r="F1854">
        <v>18</v>
      </c>
      <c r="G1854">
        <v>275.8</v>
      </c>
      <c r="H1854">
        <f t="shared" si="112"/>
        <v>905307.98399999994</v>
      </c>
      <c r="I1854">
        <f t="shared" si="113"/>
        <v>18236</v>
      </c>
      <c r="J1854">
        <f t="shared" si="114"/>
        <v>328248</v>
      </c>
      <c r="K1854">
        <f t="shared" si="115"/>
        <v>0</v>
      </c>
    </row>
    <row r="1855" spans="1:11" s="11" customFormat="1">
      <c r="A1855">
        <v>2025</v>
      </c>
      <c r="B1855">
        <v>4158</v>
      </c>
      <c r="C1855" t="s">
        <v>331</v>
      </c>
      <c r="D1855" t="s">
        <v>322</v>
      </c>
      <c r="E1855">
        <v>126867</v>
      </c>
      <c r="F1855">
        <v>16.835999999999999</v>
      </c>
      <c r="G1855">
        <v>134.5</v>
      </c>
      <c r="H1855">
        <f t="shared" si="112"/>
        <v>2872829.6321399994</v>
      </c>
      <c r="I1855">
        <f t="shared" si="113"/>
        <v>126867</v>
      </c>
      <c r="J1855">
        <f t="shared" si="114"/>
        <v>2135932.8119999999</v>
      </c>
      <c r="K1855">
        <f t="shared" si="115"/>
        <v>0</v>
      </c>
    </row>
    <row r="1856" spans="1:11" s="11" customFormat="1">
      <c r="A1856">
        <v>2025</v>
      </c>
      <c r="B1856">
        <v>4158</v>
      </c>
      <c r="C1856" t="s">
        <v>331</v>
      </c>
      <c r="D1856" t="s">
        <v>322</v>
      </c>
      <c r="E1856">
        <v>47248</v>
      </c>
      <c r="F1856">
        <v>16.608000000000001</v>
      </c>
      <c r="G1856">
        <v>117.2</v>
      </c>
      <c r="H1856">
        <f t="shared" si="112"/>
        <v>919662.28684800002</v>
      </c>
      <c r="I1856">
        <f t="shared" si="113"/>
        <v>47248</v>
      </c>
      <c r="J1856">
        <f t="shared" si="114"/>
        <v>784694.78399999999</v>
      </c>
      <c r="K1856">
        <f t="shared" si="115"/>
        <v>0</v>
      </c>
    </row>
    <row r="1857" spans="1:11" s="11" customFormat="1">
      <c r="A1857">
        <v>2025</v>
      </c>
      <c r="B1857">
        <v>4158</v>
      </c>
      <c r="C1857" t="s">
        <v>331</v>
      </c>
      <c r="D1857" t="s">
        <v>322</v>
      </c>
      <c r="E1857">
        <v>96094</v>
      </c>
      <c r="F1857">
        <v>16.006</v>
      </c>
      <c r="G1857">
        <v>117.4</v>
      </c>
      <c r="H1857">
        <f t="shared" si="112"/>
        <v>1805706.5821360003</v>
      </c>
      <c r="I1857">
        <f t="shared" si="113"/>
        <v>96094</v>
      </c>
      <c r="J1857">
        <f t="shared" si="114"/>
        <v>1538080.564</v>
      </c>
      <c r="K1857">
        <f t="shared" si="115"/>
        <v>0</v>
      </c>
    </row>
    <row r="1858" spans="1:11" s="11" customFormat="1">
      <c r="A1858">
        <v>2025</v>
      </c>
      <c r="B1858">
        <v>4162</v>
      </c>
      <c r="C1858" t="s">
        <v>331</v>
      </c>
      <c r="D1858" t="s">
        <v>322</v>
      </c>
      <c r="E1858">
        <v>35090</v>
      </c>
      <c r="F1858">
        <v>20.212</v>
      </c>
      <c r="G1858">
        <v>266.2</v>
      </c>
      <c r="H1858">
        <f t="shared" si="112"/>
        <v>1887994.43096</v>
      </c>
      <c r="I1858">
        <f t="shared" si="113"/>
        <v>35090</v>
      </c>
      <c r="J1858">
        <f t="shared" si="114"/>
        <v>709239.08</v>
      </c>
      <c r="K1858">
        <f t="shared" si="115"/>
        <v>0</v>
      </c>
    </row>
    <row r="1859" spans="1:11" s="11" customFormat="1">
      <c r="A1859">
        <v>2025</v>
      </c>
      <c r="B1859">
        <v>6002</v>
      </c>
      <c r="C1859" t="s">
        <v>331</v>
      </c>
      <c r="D1859" t="s">
        <v>322</v>
      </c>
      <c r="E1859">
        <v>190625</v>
      </c>
      <c r="F1859">
        <v>17.826000000000001</v>
      </c>
      <c r="G1859">
        <v>202</v>
      </c>
      <c r="H1859">
        <f t="shared" si="112"/>
        <v>6864124.1250000009</v>
      </c>
      <c r="I1859">
        <f t="shared" si="113"/>
        <v>190625</v>
      </c>
      <c r="J1859">
        <f t="shared" si="114"/>
        <v>3398081.25</v>
      </c>
      <c r="K1859">
        <f t="shared" si="115"/>
        <v>0</v>
      </c>
    </row>
    <row r="1860" spans="1:11" s="11" customFormat="1">
      <c r="A1860">
        <v>2025</v>
      </c>
      <c r="B1860">
        <v>6002</v>
      </c>
      <c r="C1860" t="s">
        <v>331</v>
      </c>
      <c r="D1860" t="s">
        <v>322</v>
      </c>
      <c r="E1860">
        <v>47519</v>
      </c>
      <c r="F1860">
        <v>16.992000000000001</v>
      </c>
      <c r="G1860">
        <v>205.2</v>
      </c>
      <c r="H1860">
        <f t="shared" si="112"/>
        <v>1656872.724096</v>
      </c>
      <c r="I1860">
        <f t="shared" si="113"/>
        <v>47519</v>
      </c>
      <c r="J1860">
        <f t="shared" si="114"/>
        <v>807442.848</v>
      </c>
      <c r="K1860">
        <f t="shared" si="115"/>
        <v>0</v>
      </c>
    </row>
    <row r="1861" spans="1:11" s="11" customFormat="1">
      <c r="A1861">
        <v>2025</v>
      </c>
      <c r="B1861">
        <v>6002</v>
      </c>
      <c r="C1861" t="s">
        <v>331</v>
      </c>
      <c r="D1861" t="s">
        <v>322</v>
      </c>
      <c r="E1861">
        <v>351057</v>
      </c>
      <c r="F1861">
        <v>17.652000000000001</v>
      </c>
      <c r="G1861">
        <v>219.1</v>
      </c>
      <c r="H1861">
        <f t="shared" ref="H1861:H1924" si="116">IF(I1861="","",G1861/100*F1861*E1861)</f>
        <v>13577316.237323999</v>
      </c>
      <c r="I1861">
        <f t="shared" ref="I1861:I1924" si="117">IF(OR(G1861=".",F1861=".",E1861="."),"",E1861)</f>
        <v>351057</v>
      </c>
      <c r="J1861">
        <f t="shared" ref="J1861:J1924" si="118">IF(I1861="","",F1861*I1861)</f>
        <v>6196858.1640000008</v>
      </c>
      <c r="K1861">
        <f t="shared" ref="K1861:K1924" si="119">IF(C1861="LIG",1,0)</f>
        <v>0</v>
      </c>
    </row>
    <row r="1862" spans="1:11" s="11" customFormat="1">
      <c r="A1862">
        <v>2025</v>
      </c>
      <c r="B1862">
        <v>6009</v>
      </c>
      <c r="C1862" t="s">
        <v>331</v>
      </c>
      <c r="D1862" t="s">
        <v>322</v>
      </c>
      <c r="E1862">
        <v>16353</v>
      </c>
      <c r="F1862">
        <v>17.27</v>
      </c>
      <c r="G1862">
        <v>244.4</v>
      </c>
      <c r="H1862">
        <f t="shared" si="116"/>
        <v>690225.46163999988</v>
      </c>
      <c r="I1862">
        <f t="shared" si="117"/>
        <v>16353</v>
      </c>
      <c r="J1862">
        <f t="shared" si="118"/>
        <v>282416.31</v>
      </c>
      <c r="K1862">
        <f t="shared" si="119"/>
        <v>0</v>
      </c>
    </row>
    <row r="1863" spans="1:11" s="11" customFormat="1">
      <c r="A1863">
        <v>2025</v>
      </c>
      <c r="B1863">
        <v>6009</v>
      </c>
      <c r="C1863" t="s">
        <v>331</v>
      </c>
      <c r="D1863" t="s">
        <v>322</v>
      </c>
      <c r="E1863">
        <v>16387</v>
      </c>
      <c r="F1863">
        <v>18.03</v>
      </c>
      <c r="G1863">
        <v>242.5</v>
      </c>
      <c r="H1863">
        <f t="shared" si="116"/>
        <v>716484.70424999995</v>
      </c>
      <c r="I1863">
        <f t="shared" si="117"/>
        <v>16387</v>
      </c>
      <c r="J1863">
        <f t="shared" si="118"/>
        <v>295457.61000000004</v>
      </c>
      <c r="K1863">
        <f t="shared" si="119"/>
        <v>0</v>
      </c>
    </row>
    <row r="1864" spans="1:11" s="11" customFormat="1">
      <c r="A1864">
        <v>2025</v>
      </c>
      <c r="B1864">
        <v>6009</v>
      </c>
      <c r="C1864" t="s">
        <v>331</v>
      </c>
      <c r="D1864" t="s">
        <v>322</v>
      </c>
      <c r="E1864">
        <v>49127</v>
      </c>
      <c r="F1864">
        <v>17.850000000000001</v>
      </c>
      <c r="G1864">
        <v>234.9</v>
      </c>
      <c r="H1864">
        <f t="shared" si="116"/>
        <v>2059877.9155500005</v>
      </c>
      <c r="I1864">
        <f t="shared" si="117"/>
        <v>49127</v>
      </c>
      <c r="J1864">
        <f t="shared" si="118"/>
        <v>876916.95000000007</v>
      </c>
      <c r="K1864">
        <f t="shared" si="119"/>
        <v>0</v>
      </c>
    </row>
    <row r="1865" spans="1:11" s="11" customFormat="1">
      <c r="A1865">
        <v>2025</v>
      </c>
      <c r="B1865">
        <v>6009</v>
      </c>
      <c r="C1865" t="s">
        <v>331</v>
      </c>
      <c r="D1865" t="s">
        <v>322</v>
      </c>
      <c r="E1865">
        <v>81329</v>
      </c>
      <c r="F1865">
        <v>17.91</v>
      </c>
      <c r="G1865">
        <v>240.1</v>
      </c>
      <c r="H1865">
        <f t="shared" si="116"/>
        <v>3497302.3383899997</v>
      </c>
      <c r="I1865">
        <f t="shared" si="117"/>
        <v>81329</v>
      </c>
      <c r="J1865">
        <f t="shared" si="118"/>
        <v>1456602.39</v>
      </c>
      <c r="K1865">
        <f t="shared" si="119"/>
        <v>0</v>
      </c>
    </row>
    <row r="1866" spans="1:11" s="11" customFormat="1">
      <c r="A1866">
        <v>2025</v>
      </c>
      <c r="B1866">
        <v>6009</v>
      </c>
      <c r="C1866" t="s">
        <v>331</v>
      </c>
      <c r="D1866" t="s">
        <v>322</v>
      </c>
      <c r="E1866">
        <v>152550</v>
      </c>
      <c r="F1866">
        <v>18</v>
      </c>
      <c r="G1866">
        <v>242.2</v>
      </c>
      <c r="H1866">
        <f t="shared" si="116"/>
        <v>6650569.7999999998</v>
      </c>
      <c r="I1866">
        <f t="shared" si="117"/>
        <v>152550</v>
      </c>
      <c r="J1866">
        <f t="shared" si="118"/>
        <v>2745900</v>
      </c>
      <c r="K1866">
        <f t="shared" si="119"/>
        <v>0</v>
      </c>
    </row>
    <row r="1867" spans="1:11" s="11" customFormat="1">
      <c r="A1867">
        <v>2025</v>
      </c>
      <c r="B1867">
        <v>6017</v>
      </c>
      <c r="C1867" t="s">
        <v>331</v>
      </c>
      <c r="D1867" t="s">
        <v>322</v>
      </c>
      <c r="E1867">
        <v>16047</v>
      </c>
      <c r="F1867">
        <v>17.7</v>
      </c>
      <c r="G1867" t="s">
        <v>332</v>
      </c>
      <c r="H1867" t="str">
        <f t="shared" si="116"/>
        <v/>
      </c>
      <c r="I1867" t="str">
        <f t="shared" si="117"/>
        <v/>
      </c>
      <c r="J1867" t="str">
        <f t="shared" si="118"/>
        <v/>
      </c>
      <c r="K1867">
        <f t="shared" si="119"/>
        <v>0</v>
      </c>
    </row>
    <row r="1868" spans="1:11" s="11" customFormat="1">
      <c r="A1868">
        <v>2025</v>
      </c>
      <c r="B1868">
        <v>6017</v>
      </c>
      <c r="C1868" t="s">
        <v>331</v>
      </c>
      <c r="D1868" t="s">
        <v>322</v>
      </c>
      <c r="E1868">
        <v>94324</v>
      </c>
      <c r="F1868">
        <v>18</v>
      </c>
      <c r="G1868" t="s">
        <v>332</v>
      </c>
      <c r="H1868" t="str">
        <f t="shared" si="116"/>
        <v/>
      </c>
      <c r="I1868" t="str">
        <f t="shared" si="117"/>
        <v/>
      </c>
      <c r="J1868" t="str">
        <f t="shared" si="118"/>
        <v/>
      </c>
      <c r="K1868">
        <f t="shared" si="119"/>
        <v>0</v>
      </c>
    </row>
    <row r="1869" spans="1:11" s="11" customFormat="1">
      <c r="A1869">
        <v>2025</v>
      </c>
      <c r="B1869">
        <v>6018</v>
      </c>
      <c r="C1869" t="s">
        <v>321</v>
      </c>
      <c r="D1869" t="s">
        <v>322</v>
      </c>
      <c r="E1869">
        <v>15083</v>
      </c>
      <c r="F1869">
        <v>25.172000000000001</v>
      </c>
      <c r="G1869">
        <v>228.4</v>
      </c>
      <c r="H1869">
        <f t="shared" si="116"/>
        <v>867164.62638400018</v>
      </c>
      <c r="I1869">
        <f t="shared" si="117"/>
        <v>15083</v>
      </c>
      <c r="J1869">
        <f t="shared" si="118"/>
        <v>379669.27600000001</v>
      </c>
      <c r="K1869">
        <f t="shared" si="119"/>
        <v>0</v>
      </c>
    </row>
    <row r="1870" spans="1:11" s="11" customFormat="1">
      <c r="A1870">
        <v>2025</v>
      </c>
      <c r="B1870">
        <v>6018</v>
      </c>
      <c r="C1870" t="s">
        <v>321</v>
      </c>
      <c r="D1870" t="s">
        <v>322</v>
      </c>
      <c r="E1870">
        <v>52265</v>
      </c>
      <c r="F1870">
        <v>22.166</v>
      </c>
      <c r="G1870">
        <v>268.39999999999998</v>
      </c>
      <c r="H1870">
        <f t="shared" si="116"/>
        <v>3109430.0771599994</v>
      </c>
      <c r="I1870">
        <f t="shared" si="117"/>
        <v>52265</v>
      </c>
      <c r="J1870">
        <f t="shared" si="118"/>
        <v>1158505.99</v>
      </c>
      <c r="K1870">
        <f t="shared" si="119"/>
        <v>0</v>
      </c>
    </row>
    <row r="1871" spans="1:11" s="11" customFormat="1">
      <c r="A1871">
        <v>2025</v>
      </c>
      <c r="B1871">
        <v>6018</v>
      </c>
      <c r="C1871" t="s">
        <v>321</v>
      </c>
      <c r="D1871" t="s">
        <v>322</v>
      </c>
      <c r="E1871">
        <v>5641</v>
      </c>
      <c r="F1871">
        <v>22.216000000000001</v>
      </c>
      <c r="G1871">
        <v>230.6</v>
      </c>
      <c r="H1871">
        <f t="shared" si="116"/>
        <v>288988.97153600003</v>
      </c>
      <c r="I1871">
        <f t="shared" si="117"/>
        <v>5641</v>
      </c>
      <c r="J1871">
        <f t="shared" si="118"/>
        <v>125320.45600000001</v>
      </c>
      <c r="K1871">
        <f t="shared" si="119"/>
        <v>0</v>
      </c>
    </row>
    <row r="1872" spans="1:11" s="11" customFormat="1">
      <c r="A1872">
        <v>2025</v>
      </c>
      <c r="B1872">
        <v>6018</v>
      </c>
      <c r="C1872" t="s">
        <v>321</v>
      </c>
      <c r="D1872" t="s">
        <v>322</v>
      </c>
      <c r="E1872">
        <v>7961</v>
      </c>
      <c r="F1872">
        <v>22.914000000000001</v>
      </c>
      <c r="G1872">
        <v>238.9</v>
      </c>
      <c r="H1872">
        <f t="shared" si="116"/>
        <v>435797.44770600006</v>
      </c>
      <c r="I1872">
        <f t="shared" si="117"/>
        <v>7961</v>
      </c>
      <c r="J1872">
        <f t="shared" si="118"/>
        <v>182418.35400000002</v>
      </c>
      <c r="K1872">
        <f t="shared" si="119"/>
        <v>0</v>
      </c>
    </row>
    <row r="1873" spans="1:11" s="11" customFormat="1">
      <c r="A1873">
        <v>2025</v>
      </c>
      <c r="B1873">
        <v>6021</v>
      </c>
      <c r="C1873" t="s">
        <v>331</v>
      </c>
      <c r="D1873" t="s">
        <v>322</v>
      </c>
      <c r="E1873">
        <v>127252</v>
      </c>
      <c r="F1873">
        <v>19.12</v>
      </c>
      <c r="G1873">
        <v>286.3</v>
      </c>
      <c r="H1873">
        <f t="shared" si="116"/>
        <v>6965845.7411200004</v>
      </c>
      <c r="I1873">
        <f t="shared" si="117"/>
        <v>127252</v>
      </c>
      <c r="J1873">
        <f t="shared" si="118"/>
        <v>2433058.2400000002</v>
      </c>
      <c r="K1873">
        <f t="shared" si="119"/>
        <v>0</v>
      </c>
    </row>
    <row r="1874" spans="1:11" s="11" customFormat="1">
      <c r="A1874">
        <v>2025</v>
      </c>
      <c r="B1874">
        <v>6030</v>
      </c>
      <c r="C1874" t="s">
        <v>330</v>
      </c>
      <c r="D1874" t="s">
        <v>322</v>
      </c>
      <c r="E1874">
        <v>320234</v>
      </c>
      <c r="F1874">
        <v>12.89</v>
      </c>
      <c r="G1874">
        <v>328.2</v>
      </c>
      <c r="H1874">
        <f t="shared" si="116"/>
        <v>13547492.96532</v>
      </c>
      <c r="I1874">
        <f t="shared" si="117"/>
        <v>320234</v>
      </c>
      <c r="J1874">
        <f t="shared" si="118"/>
        <v>4127816.2600000002</v>
      </c>
      <c r="K1874">
        <f t="shared" si="119"/>
        <v>1</v>
      </c>
    </row>
    <row r="1875" spans="1:11" s="11" customFormat="1">
      <c r="A1875">
        <v>2025</v>
      </c>
      <c r="B1875">
        <v>6041</v>
      </c>
      <c r="C1875" t="s">
        <v>321</v>
      </c>
      <c r="D1875" t="s">
        <v>322</v>
      </c>
      <c r="E1875">
        <v>9836</v>
      </c>
      <c r="F1875">
        <v>21.67</v>
      </c>
      <c r="G1875">
        <v>231.7</v>
      </c>
      <c r="H1875">
        <f t="shared" si="116"/>
        <v>493859.56004000001</v>
      </c>
      <c r="I1875">
        <f t="shared" si="117"/>
        <v>9836</v>
      </c>
      <c r="J1875">
        <f t="shared" si="118"/>
        <v>213146.12000000002</v>
      </c>
      <c r="K1875">
        <f t="shared" si="119"/>
        <v>0</v>
      </c>
    </row>
    <row r="1876" spans="1:11" s="11" customFormat="1">
      <c r="A1876">
        <v>2025</v>
      </c>
      <c r="B1876">
        <v>6041</v>
      </c>
      <c r="C1876" t="s">
        <v>321</v>
      </c>
      <c r="D1876" t="s">
        <v>322</v>
      </c>
      <c r="E1876">
        <v>9839</v>
      </c>
      <c r="F1876">
        <v>22.69</v>
      </c>
      <c r="G1876">
        <v>229.2</v>
      </c>
      <c r="H1876">
        <f t="shared" si="116"/>
        <v>511681.91771999997</v>
      </c>
      <c r="I1876">
        <f t="shared" si="117"/>
        <v>9839</v>
      </c>
      <c r="J1876">
        <f t="shared" si="118"/>
        <v>223246.91</v>
      </c>
      <c r="K1876">
        <f t="shared" si="119"/>
        <v>0</v>
      </c>
    </row>
    <row r="1877" spans="1:11" s="11" customFormat="1">
      <c r="A1877">
        <v>2025</v>
      </c>
      <c r="B1877">
        <v>6041</v>
      </c>
      <c r="C1877" t="s">
        <v>321</v>
      </c>
      <c r="D1877" t="s">
        <v>322</v>
      </c>
      <c r="E1877">
        <v>13703</v>
      </c>
      <c r="F1877">
        <v>22.99</v>
      </c>
      <c r="G1877">
        <v>354.9</v>
      </c>
      <c r="H1877">
        <f t="shared" si="116"/>
        <v>1118048.46153</v>
      </c>
      <c r="I1877">
        <f t="shared" si="117"/>
        <v>13703</v>
      </c>
      <c r="J1877">
        <f t="shared" si="118"/>
        <v>315031.96999999997</v>
      </c>
      <c r="K1877">
        <f t="shared" si="119"/>
        <v>0</v>
      </c>
    </row>
    <row r="1878" spans="1:11" s="11" customFormat="1">
      <c r="A1878">
        <v>2025</v>
      </c>
      <c r="B1878">
        <v>6041</v>
      </c>
      <c r="C1878" t="s">
        <v>321</v>
      </c>
      <c r="D1878" t="s">
        <v>322</v>
      </c>
      <c r="E1878">
        <v>4884</v>
      </c>
      <c r="F1878">
        <v>22.49</v>
      </c>
      <c r="G1878">
        <v>435.2</v>
      </c>
      <c r="H1878">
        <f t="shared" si="116"/>
        <v>478028.72831999999</v>
      </c>
      <c r="I1878">
        <f t="shared" si="117"/>
        <v>4884</v>
      </c>
      <c r="J1878">
        <f t="shared" si="118"/>
        <v>109841.15999999999</v>
      </c>
      <c r="K1878">
        <f t="shared" si="119"/>
        <v>0</v>
      </c>
    </row>
    <row r="1879" spans="1:11" s="11" customFormat="1">
      <c r="A1879">
        <v>2025</v>
      </c>
      <c r="B1879">
        <v>6041</v>
      </c>
      <c r="C1879" t="s">
        <v>321</v>
      </c>
      <c r="D1879" t="s">
        <v>322</v>
      </c>
      <c r="E1879">
        <v>31584</v>
      </c>
      <c r="F1879">
        <v>25.72</v>
      </c>
      <c r="G1879">
        <v>225.8</v>
      </c>
      <c r="H1879">
        <f t="shared" si="116"/>
        <v>1834264.8038399999</v>
      </c>
      <c r="I1879">
        <f t="shared" si="117"/>
        <v>31584</v>
      </c>
      <c r="J1879">
        <f t="shared" si="118"/>
        <v>812340.48</v>
      </c>
      <c r="K1879">
        <f t="shared" si="119"/>
        <v>0</v>
      </c>
    </row>
    <row r="1880" spans="1:11" s="11" customFormat="1">
      <c r="A1880">
        <v>2025</v>
      </c>
      <c r="B1880">
        <v>6041</v>
      </c>
      <c r="C1880" t="s">
        <v>321</v>
      </c>
      <c r="D1880" t="s">
        <v>322</v>
      </c>
      <c r="E1880">
        <v>14309</v>
      </c>
      <c r="F1880">
        <v>22.73</v>
      </c>
      <c r="G1880">
        <v>244.2</v>
      </c>
      <c r="H1880">
        <f t="shared" si="116"/>
        <v>794244.79793999996</v>
      </c>
      <c r="I1880">
        <f t="shared" si="117"/>
        <v>14309</v>
      </c>
      <c r="J1880">
        <f t="shared" si="118"/>
        <v>325243.57</v>
      </c>
      <c r="K1880">
        <f t="shared" si="119"/>
        <v>0</v>
      </c>
    </row>
    <row r="1881" spans="1:11" s="11" customFormat="1">
      <c r="A1881">
        <v>2025</v>
      </c>
      <c r="B1881">
        <v>6041</v>
      </c>
      <c r="C1881" t="s">
        <v>321</v>
      </c>
      <c r="D1881" t="s">
        <v>322</v>
      </c>
      <c r="E1881">
        <v>34482</v>
      </c>
      <c r="F1881">
        <v>22.89</v>
      </c>
      <c r="G1881">
        <v>247.6</v>
      </c>
      <c r="H1881">
        <f t="shared" si="116"/>
        <v>1954289.41848</v>
      </c>
      <c r="I1881">
        <f t="shared" si="117"/>
        <v>34482</v>
      </c>
      <c r="J1881">
        <f t="shared" si="118"/>
        <v>789292.98</v>
      </c>
      <c r="K1881">
        <f t="shared" si="119"/>
        <v>0</v>
      </c>
    </row>
    <row r="1882" spans="1:11" s="11" customFormat="1">
      <c r="A1882">
        <v>2025</v>
      </c>
      <c r="B1882">
        <v>6041</v>
      </c>
      <c r="C1882" t="s">
        <v>321</v>
      </c>
      <c r="D1882" t="s">
        <v>322</v>
      </c>
      <c r="E1882">
        <v>27156</v>
      </c>
      <c r="F1882">
        <v>23.11</v>
      </c>
      <c r="G1882">
        <v>232.3</v>
      </c>
      <c r="H1882">
        <f t="shared" si="116"/>
        <v>1457857.09668</v>
      </c>
      <c r="I1882">
        <f t="shared" si="117"/>
        <v>27156</v>
      </c>
      <c r="J1882">
        <f t="shared" si="118"/>
        <v>627575.16</v>
      </c>
      <c r="K1882">
        <f t="shared" si="119"/>
        <v>0</v>
      </c>
    </row>
    <row r="1883" spans="1:11" s="11" customFormat="1">
      <c r="A1883">
        <v>2025</v>
      </c>
      <c r="B1883">
        <v>6041</v>
      </c>
      <c r="C1883" t="s">
        <v>321</v>
      </c>
      <c r="D1883" t="s">
        <v>322</v>
      </c>
      <c r="E1883">
        <v>16499</v>
      </c>
      <c r="F1883">
        <v>25</v>
      </c>
      <c r="G1883">
        <v>199.4</v>
      </c>
      <c r="H1883">
        <f t="shared" si="116"/>
        <v>822475.15</v>
      </c>
      <c r="I1883">
        <f t="shared" si="117"/>
        <v>16499</v>
      </c>
      <c r="J1883">
        <f t="shared" si="118"/>
        <v>412475</v>
      </c>
      <c r="K1883">
        <f t="shared" si="119"/>
        <v>0</v>
      </c>
    </row>
    <row r="1884" spans="1:11" s="11" customFormat="1">
      <c r="A1884">
        <v>2025</v>
      </c>
      <c r="B1884">
        <v>6041</v>
      </c>
      <c r="C1884" t="s">
        <v>321</v>
      </c>
      <c r="D1884" t="s">
        <v>322</v>
      </c>
      <c r="E1884">
        <v>36612</v>
      </c>
      <c r="F1884">
        <v>23.11</v>
      </c>
      <c r="G1884">
        <v>222.8</v>
      </c>
      <c r="H1884">
        <f t="shared" si="116"/>
        <v>1885118.1969600001</v>
      </c>
      <c r="I1884">
        <f t="shared" si="117"/>
        <v>36612</v>
      </c>
      <c r="J1884">
        <f t="shared" si="118"/>
        <v>846103.32</v>
      </c>
      <c r="K1884">
        <f t="shared" si="119"/>
        <v>0</v>
      </c>
    </row>
    <row r="1885" spans="1:11" s="11" customFormat="1">
      <c r="A1885">
        <v>2025</v>
      </c>
      <c r="B1885">
        <v>6041</v>
      </c>
      <c r="C1885" t="s">
        <v>321</v>
      </c>
      <c r="D1885" t="s">
        <v>322</v>
      </c>
      <c r="E1885">
        <v>1750</v>
      </c>
      <c r="F1885">
        <v>22.7</v>
      </c>
      <c r="G1885">
        <v>248.4</v>
      </c>
      <c r="H1885">
        <f t="shared" si="116"/>
        <v>98676.900000000009</v>
      </c>
      <c r="I1885">
        <f t="shared" si="117"/>
        <v>1750</v>
      </c>
      <c r="J1885">
        <f t="shared" si="118"/>
        <v>39725</v>
      </c>
      <c r="K1885">
        <f t="shared" si="119"/>
        <v>0</v>
      </c>
    </row>
    <row r="1886" spans="1:11" s="11" customFormat="1">
      <c r="A1886">
        <v>2025</v>
      </c>
      <c r="B1886">
        <v>6041</v>
      </c>
      <c r="C1886" t="s">
        <v>321</v>
      </c>
      <c r="D1886" t="s">
        <v>322</v>
      </c>
      <c r="E1886">
        <v>1642</v>
      </c>
      <c r="F1886">
        <v>22.11</v>
      </c>
      <c r="G1886">
        <v>211.9</v>
      </c>
      <c r="H1886">
        <f t="shared" si="116"/>
        <v>76929.489780000004</v>
      </c>
      <c r="I1886">
        <f t="shared" si="117"/>
        <v>1642</v>
      </c>
      <c r="J1886">
        <f t="shared" si="118"/>
        <v>36304.620000000003</v>
      </c>
      <c r="K1886">
        <f t="shared" si="119"/>
        <v>0</v>
      </c>
    </row>
    <row r="1887" spans="1:11" s="11" customFormat="1">
      <c r="A1887">
        <v>2025</v>
      </c>
      <c r="B1887">
        <v>6041</v>
      </c>
      <c r="C1887" t="s">
        <v>321</v>
      </c>
      <c r="D1887" t="s">
        <v>322</v>
      </c>
      <c r="E1887">
        <v>70896</v>
      </c>
      <c r="F1887">
        <v>23.11</v>
      </c>
      <c r="G1887">
        <v>222.8</v>
      </c>
      <c r="H1887">
        <f t="shared" si="116"/>
        <v>3650369.81568</v>
      </c>
      <c r="I1887">
        <f t="shared" si="117"/>
        <v>70896</v>
      </c>
      <c r="J1887">
        <f t="shared" si="118"/>
        <v>1638406.56</v>
      </c>
      <c r="K1887">
        <f t="shared" si="119"/>
        <v>0</v>
      </c>
    </row>
    <row r="1888" spans="1:11" s="11" customFormat="1">
      <c r="A1888">
        <v>2025</v>
      </c>
      <c r="B1888">
        <v>6041</v>
      </c>
      <c r="C1888" t="s">
        <v>321</v>
      </c>
      <c r="D1888" t="s">
        <v>322</v>
      </c>
      <c r="E1888">
        <v>9870</v>
      </c>
      <c r="F1888">
        <v>22.81</v>
      </c>
      <c r="G1888">
        <v>213</v>
      </c>
      <c r="H1888">
        <f t="shared" si="116"/>
        <v>479536.91099999996</v>
      </c>
      <c r="I1888">
        <f t="shared" si="117"/>
        <v>9870</v>
      </c>
      <c r="J1888">
        <f t="shared" si="118"/>
        <v>225134.69999999998</v>
      </c>
      <c r="K1888">
        <f t="shared" si="119"/>
        <v>0</v>
      </c>
    </row>
    <row r="1889" spans="1:11" s="11" customFormat="1">
      <c r="A1889">
        <v>2025</v>
      </c>
      <c r="B1889">
        <v>6055</v>
      </c>
      <c r="C1889" t="s">
        <v>331</v>
      </c>
      <c r="D1889" t="s">
        <v>322</v>
      </c>
      <c r="E1889">
        <v>63420</v>
      </c>
      <c r="F1889">
        <v>16.739999999999998</v>
      </c>
      <c r="G1889" t="s">
        <v>332</v>
      </c>
      <c r="H1889" t="str">
        <f t="shared" si="116"/>
        <v/>
      </c>
      <c r="I1889" t="str">
        <f t="shared" si="117"/>
        <v/>
      </c>
      <c r="J1889" t="str">
        <f t="shared" si="118"/>
        <v/>
      </c>
      <c r="K1889">
        <f t="shared" si="119"/>
        <v>0</v>
      </c>
    </row>
    <row r="1890" spans="1:11" s="11" customFormat="1">
      <c r="A1890">
        <v>2025</v>
      </c>
      <c r="B1890">
        <v>6064</v>
      </c>
      <c r="C1890" t="s">
        <v>331</v>
      </c>
      <c r="D1890" t="s">
        <v>322</v>
      </c>
      <c r="E1890">
        <v>98623</v>
      </c>
      <c r="F1890">
        <v>18.09</v>
      </c>
      <c r="G1890">
        <v>187.6</v>
      </c>
      <c r="H1890">
        <f t="shared" si="116"/>
        <v>3346952.9713199995</v>
      </c>
      <c r="I1890">
        <f t="shared" si="117"/>
        <v>98623</v>
      </c>
      <c r="J1890">
        <f t="shared" si="118"/>
        <v>1784090.07</v>
      </c>
      <c r="K1890">
        <f t="shared" si="119"/>
        <v>0</v>
      </c>
    </row>
    <row r="1891" spans="1:11" s="11" customFormat="1">
      <c r="A1891">
        <v>2025</v>
      </c>
      <c r="B1891">
        <v>6065</v>
      </c>
      <c r="C1891" t="s">
        <v>331</v>
      </c>
      <c r="D1891" t="s">
        <v>322</v>
      </c>
      <c r="E1891">
        <v>32649</v>
      </c>
      <c r="F1891">
        <v>18</v>
      </c>
      <c r="G1891">
        <v>194.1</v>
      </c>
      <c r="H1891">
        <f t="shared" si="116"/>
        <v>1140690.7619999999</v>
      </c>
      <c r="I1891">
        <f t="shared" si="117"/>
        <v>32649</v>
      </c>
      <c r="J1891">
        <f t="shared" si="118"/>
        <v>587682</v>
      </c>
      <c r="K1891">
        <f t="shared" si="119"/>
        <v>0</v>
      </c>
    </row>
    <row r="1892" spans="1:11" s="11" customFormat="1">
      <c r="A1892">
        <v>2025</v>
      </c>
      <c r="B1892">
        <v>6065</v>
      </c>
      <c r="C1892" t="s">
        <v>331</v>
      </c>
      <c r="D1892" t="s">
        <v>322</v>
      </c>
      <c r="E1892">
        <v>81333</v>
      </c>
      <c r="F1892">
        <v>16.986000000000001</v>
      </c>
      <c r="G1892">
        <v>196.7</v>
      </c>
      <c r="H1892">
        <f t="shared" si="116"/>
        <v>2717454.438846</v>
      </c>
      <c r="I1892">
        <f t="shared" si="117"/>
        <v>81333</v>
      </c>
      <c r="J1892">
        <f t="shared" si="118"/>
        <v>1381522.338</v>
      </c>
      <c r="K1892">
        <f t="shared" si="119"/>
        <v>0</v>
      </c>
    </row>
    <row r="1893" spans="1:11" s="11" customFormat="1">
      <c r="A1893">
        <v>2025</v>
      </c>
      <c r="B1893">
        <v>6065</v>
      </c>
      <c r="C1893" t="s">
        <v>331</v>
      </c>
      <c r="D1893" t="s">
        <v>322</v>
      </c>
      <c r="E1893">
        <v>49081</v>
      </c>
      <c r="F1893">
        <v>17.234000000000002</v>
      </c>
      <c r="G1893">
        <v>185.9</v>
      </c>
      <c r="H1893">
        <f t="shared" si="116"/>
        <v>1572457.3724860002</v>
      </c>
      <c r="I1893">
        <f t="shared" si="117"/>
        <v>49081</v>
      </c>
      <c r="J1893">
        <f t="shared" si="118"/>
        <v>845861.95400000014</v>
      </c>
      <c r="K1893">
        <f t="shared" si="119"/>
        <v>0</v>
      </c>
    </row>
    <row r="1894" spans="1:11" s="11" customFormat="1">
      <c r="A1894">
        <v>2025</v>
      </c>
      <c r="B1894">
        <v>6065</v>
      </c>
      <c r="C1894" t="s">
        <v>331</v>
      </c>
      <c r="D1894" t="s">
        <v>322</v>
      </c>
      <c r="E1894">
        <v>32438</v>
      </c>
      <c r="F1894">
        <v>16.940000000000001</v>
      </c>
      <c r="G1894">
        <v>195</v>
      </c>
      <c r="H1894">
        <f t="shared" si="116"/>
        <v>1071524.4540000001</v>
      </c>
      <c r="I1894">
        <f t="shared" si="117"/>
        <v>32438</v>
      </c>
      <c r="J1894">
        <f t="shared" si="118"/>
        <v>549499.72000000009</v>
      </c>
      <c r="K1894">
        <f t="shared" si="119"/>
        <v>0</v>
      </c>
    </row>
    <row r="1895" spans="1:11" s="11" customFormat="1">
      <c r="A1895">
        <v>2025</v>
      </c>
      <c r="B1895">
        <v>6068</v>
      </c>
      <c r="C1895" t="s">
        <v>331</v>
      </c>
      <c r="D1895" t="s">
        <v>322</v>
      </c>
      <c r="E1895">
        <v>89790</v>
      </c>
      <c r="F1895">
        <v>16.995999999999999</v>
      </c>
      <c r="G1895">
        <v>150</v>
      </c>
      <c r="H1895">
        <f t="shared" si="116"/>
        <v>2289106.2599999998</v>
      </c>
      <c r="I1895">
        <f t="shared" si="117"/>
        <v>89790</v>
      </c>
      <c r="J1895">
        <f t="shared" si="118"/>
        <v>1526070.8399999999</v>
      </c>
      <c r="K1895">
        <f t="shared" si="119"/>
        <v>0</v>
      </c>
    </row>
    <row r="1896" spans="1:11" s="11" customFormat="1">
      <c r="A1896">
        <v>2025</v>
      </c>
      <c r="B1896">
        <v>6068</v>
      </c>
      <c r="C1896" t="s">
        <v>331</v>
      </c>
      <c r="D1896" t="s">
        <v>322</v>
      </c>
      <c r="E1896">
        <v>29942</v>
      </c>
      <c r="F1896">
        <v>18.100999999999999</v>
      </c>
      <c r="G1896">
        <v>163.19999999999999</v>
      </c>
      <c r="H1896">
        <f t="shared" si="116"/>
        <v>884511.59174399998</v>
      </c>
      <c r="I1896">
        <f t="shared" si="117"/>
        <v>29942</v>
      </c>
      <c r="J1896">
        <f t="shared" si="118"/>
        <v>541980.14199999999</v>
      </c>
      <c r="K1896">
        <f t="shared" si="119"/>
        <v>0</v>
      </c>
    </row>
    <row r="1897" spans="1:11" s="11" customFormat="1">
      <c r="A1897">
        <v>2025</v>
      </c>
      <c r="B1897">
        <v>6068</v>
      </c>
      <c r="C1897" t="s">
        <v>331</v>
      </c>
      <c r="D1897" t="s">
        <v>322</v>
      </c>
      <c r="E1897">
        <v>105056</v>
      </c>
      <c r="F1897">
        <v>17.789000000000001</v>
      </c>
      <c r="G1897">
        <v>157.1</v>
      </c>
      <c r="H1897">
        <f t="shared" si="116"/>
        <v>2935949.500064</v>
      </c>
      <c r="I1897">
        <f t="shared" si="117"/>
        <v>105056</v>
      </c>
      <c r="J1897">
        <f t="shared" si="118"/>
        <v>1868841.1840000001</v>
      </c>
      <c r="K1897">
        <f t="shared" si="119"/>
        <v>0</v>
      </c>
    </row>
    <row r="1898" spans="1:11" s="11" customFormat="1">
      <c r="A1898">
        <v>2025</v>
      </c>
      <c r="B1898">
        <v>6068</v>
      </c>
      <c r="C1898" t="s">
        <v>331</v>
      </c>
      <c r="D1898" t="s">
        <v>322</v>
      </c>
      <c r="E1898">
        <v>15103</v>
      </c>
      <c r="F1898">
        <v>17.698</v>
      </c>
      <c r="G1898">
        <v>165</v>
      </c>
      <c r="H1898">
        <f t="shared" si="116"/>
        <v>441033.27509999997</v>
      </c>
      <c r="I1898">
        <f t="shared" si="117"/>
        <v>15103</v>
      </c>
      <c r="J1898">
        <f t="shared" si="118"/>
        <v>267292.89400000003</v>
      </c>
      <c r="K1898">
        <f t="shared" si="119"/>
        <v>0</v>
      </c>
    </row>
    <row r="1899" spans="1:11" s="11" customFormat="1">
      <c r="A1899">
        <v>2025</v>
      </c>
      <c r="B1899">
        <v>6068</v>
      </c>
      <c r="C1899" t="s">
        <v>331</v>
      </c>
      <c r="D1899" t="s">
        <v>322</v>
      </c>
      <c r="E1899">
        <v>29876</v>
      </c>
      <c r="F1899">
        <v>17.733000000000001</v>
      </c>
      <c r="G1899">
        <v>154.9</v>
      </c>
      <c r="H1899">
        <f t="shared" si="116"/>
        <v>820646.42629200011</v>
      </c>
      <c r="I1899">
        <f t="shared" si="117"/>
        <v>29876</v>
      </c>
      <c r="J1899">
        <f t="shared" si="118"/>
        <v>529791.10800000001</v>
      </c>
      <c r="K1899">
        <f t="shared" si="119"/>
        <v>0</v>
      </c>
    </row>
    <row r="1900" spans="1:11" s="11" customFormat="1">
      <c r="A1900">
        <v>2025</v>
      </c>
      <c r="B1900">
        <v>6071</v>
      </c>
      <c r="C1900" t="s">
        <v>321</v>
      </c>
      <c r="D1900" t="s">
        <v>322</v>
      </c>
      <c r="E1900">
        <v>1581</v>
      </c>
      <c r="F1900">
        <v>22</v>
      </c>
      <c r="G1900">
        <v>113.6</v>
      </c>
      <c r="H1900">
        <f t="shared" si="116"/>
        <v>39512.351999999999</v>
      </c>
      <c r="I1900">
        <f t="shared" si="117"/>
        <v>1581</v>
      </c>
      <c r="J1900">
        <f t="shared" si="118"/>
        <v>34782</v>
      </c>
      <c r="K1900">
        <f t="shared" si="119"/>
        <v>0</v>
      </c>
    </row>
    <row r="1901" spans="1:11" s="11" customFormat="1">
      <c r="A1901">
        <v>2025</v>
      </c>
      <c r="B1901">
        <v>6071</v>
      </c>
      <c r="C1901" t="s">
        <v>321</v>
      </c>
      <c r="D1901" t="s">
        <v>322</v>
      </c>
      <c r="E1901">
        <v>4625</v>
      </c>
      <c r="F1901">
        <v>22.91</v>
      </c>
      <c r="G1901">
        <v>207.7</v>
      </c>
      <c r="H1901">
        <f t="shared" si="116"/>
        <v>220076.32374999998</v>
      </c>
      <c r="I1901">
        <f t="shared" si="117"/>
        <v>4625</v>
      </c>
      <c r="J1901">
        <f t="shared" si="118"/>
        <v>105958.75</v>
      </c>
      <c r="K1901">
        <f t="shared" si="119"/>
        <v>0</v>
      </c>
    </row>
    <row r="1902" spans="1:11" s="11" customFormat="1">
      <c r="A1902">
        <v>2025</v>
      </c>
      <c r="B1902">
        <v>6071</v>
      </c>
      <c r="C1902" t="s">
        <v>321</v>
      </c>
      <c r="D1902" t="s">
        <v>322</v>
      </c>
      <c r="E1902">
        <v>12297</v>
      </c>
      <c r="F1902">
        <v>22.242999999999999</v>
      </c>
      <c r="G1902">
        <v>212</v>
      </c>
      <c r="H1902">
        <f t="shared" si="116"/>
        <v>579867.00251999998</v>
      </c>
      <c r="I1902">
        <f t="shared" si="117"/>
        <v>12297</v>
      </c>
      <c r="J1902">
        <f t="shared" si="118"/>
        <v>273522.17099999997</v>
      </c>
      <c r="K1902">
        <f t="shared" si="119"/>
        <v>0</v>
      </c>
    </row>
    <row r="1903" spans="1:11" s="11" customFormat="1">
      <c r="A1903">
        <v>2025</v>
      </c>
      <c r="B1903">
        <v>6071</v>
      </c>
      <c r="C1903" t="s">
        <v>331</v>
      </c>
      <c r="D1903" t="s">
        <v>322</v>
      </c>
      <c r="E1903">
        <v>15342</v>
      </c>
      <c r="F1903">
        <v>17.584</v>
      </c>
      <c r="G1903">
        <v>259.89999999999998</v>
      </c>
      <c r="H1903">
        <f t="shared" si="116"/>
        <v>701141.91907199996</v>
      </c>
      <c r="I1903">
        <f t="shared" si="117"/>
        <v>15342</v>
      </c>
      <c r="J1903">
        <f t="shared" si="118"/>
        <v>269773.728</v>
      </c>
      <c r="K1903">
        <f t="shared" si="119"/>
        <v>0</v>
      </c>
    </row>
    <row r="1904" spans="1:11" s="11" customFormat="1">
      <c r="A1904">
        <v>2025</v>
      </c>
      <c r="B1904">
        <v>6071</v>
      </c>
      <c r="C1904" t="s">
        <v>321</v>
      </c>
      <c r="D1904" t="s">
        <v>322</v>
      </c>
      <c r="E1904">
        <v>22586</v>
      </c>
      <c r="F1904">
        <v>22.870999999999999</v>
      </c>
      <c r="G1904">
        <v>238.2</v>
      </c>
      <c r="H1904">
        <f t="shared" si="116"/>
        <v>1230456.4150919998</v>
      </c>
      <c r="I1904">
        <f t="shared" si="117"/>
        <v>22586</v>
      </c>
      <c r="J1904">
        <f t="shared" si="118"/>
        <v>516564.40599999996</v>
      </c>
      <c r="K1904">
        <f t="shared" si="119"/>
        <v>0</v>
      </c>
    </row>
    <row r="1905" spans="1:11" s="11" customFormat="1">
      <c r="A1905">
        <v>2025</v>
      </c>
      <c r="B1905">
        <v>6071</v>
      </c>
      <c r="C1905" t="s">
        <v>321</v>
      </c>
      <c r="D1905" t="s">
        <v>322</v>
      </c>
      <c r="E1905">
        <v>38438</v>
      </c>
      <c r="F1905">
        <v>23.169</v>
      </c>
      <c r="G1905">
        <v>172.4</v>
      </c>
      <c r="H1905">
        <f t="shared" si="116"/>
        <v>1535342.717928</v>
      </c>
      <c r="I1905">
        <f t="shared" si="117"/>
        <v>38438</v>
      </c>
      <c r="J1905">
        <f t="shared" si="118"/>
        <v>890570.022</v>
      </c>
      <c r="K1905">
        <f t="shared" si="119"/>
        <v>0</v>
      </c>
    </row>
    <row r="1906" spans="1:11" s="11" customFormat="1">
      <c r="A1906">
        <v>2025</v>
      </c>
      <c r="B1906">
        <v>6071</v>
      </c>
      <c r="C1906" t="s">
        <v>321</v>
      </c>
      <c r="D1906" t="s">
        <v>322</v>
      </c>
      <c r="E1906">
        <v>12362</v>
      </c>
      <c r="F1906">
        <v>22.03</v>
      </c>
      <c r="G1906">
        <v>243</v>
      </c>
      <c r="H1906">
        <f t="shared" si="116"/>
        <v>661773.70980000007</v>
      </c>
      <c r="I1906">
        <f t="shared" si="117"/>
        <v>12362</v>
      </c>
      <c r="J1906">
        <f t="shared" si="118"/>
        <v>272334.86</v>
      </c>
      <c r="K1906">
        <f t="shared" si="119"/>
        <v>0</v>
      </c>
    </row>
    <row r="1907" spans="1:11" s="11" customFormat="1">
      <c r="A1907">
        <v>2025</v>
      </c>
      <c r="B1907">
        <v>6071</v>
      </c>
      <c r="C1907" t="s">
        <v>321</v>
      </c>
      <c r="D1907" t="s">
        <v>322</v>
      </c>
      <c r="E1907">
        <v>4942</v>
      </c>
      <c r="F1907">
        <v>22.837</v>
      </c>
      <c r="G1907">
        <v>240.2</v>
      </c>
      <c r="H1907">
        <f t="shared" si="116"/>
        <v>271090.81050799997</v>
      </c>
      <c r="I1907">
        <f t="shared" si="117"/>
        <v>4942</v>
      </c>
      <c r="J1907">
        <f t="shared" si="118"/>
        <v>112860.454</v>
      </c>
      <c r="K1907">
        <f t="shared" si="119"/>
        <v>0</v>
      </c>
    </row>
    <row r="1908" spans="1:11" s="11" customFormat="1">
      <c r="A1908">
        <v>2025</v>
      </c>
      <c r="B1908">
        <v>6071</v>
      </c>
      <c r="C1908" t="s">
        <v>321</v>
      </c>
      <c r="D1908" t="s">
        <v>322</v>
      </c>
      <c r="E1908">
        <v>64084</v>
      </c>
      <c r="F1908">
        <v>22.873999999999999</v>
      </c>
      <c r="G1908">
        <v>233.4</v>
      </c>
      <c r="H1908">
        <f t="shared" si="116"/>
        <v>3421311.2089439998</v>
      </c>
      <c r="I1908">
        <f t="shared" si="117"/>
        <v>64084</v>
      </c>
      <c r="J1908">
        <f t="shared" si="118"/>
        <v>1465857.416</v>
      </c>
      <c r="K1908">
        <f t="shared" si="119"/>
        <v>0</v>
      </c>
    </row>
    <row r="1909" spans="1:11" s="11" customFormat="1">
      <c r="A1909">
        <v>2025</v>
      </c>
      <c r="B1909">
        <v>6071</v>
      </c>
      <c r="C1909" t="s">
        <v>321</v>
      </c>
      <c r="D1909" t="s">
        <v>322</v>
      </c>
      <c r="E1909">
        <v>30190</v>
      </c>
      <c r="F1909">
        <v>22.939</v>
      </c>
      <c r="G1909">
        <v>217.8</v>
      </c>
      <c r="H1909">
        <f t="shared" si="116"/>
        <v>1508326.8769799999</v>
      </c>
      <c r="I1909">
        <f t="shared" si="117"/>
        <v>30190</v>
      </c>
      <c r="J1909">
        <f t="shared" si="118"/>
        <v>692528.41</v>
      </c>
      <c r="K1909">
        <f t="shared" si="119"/>
        <v>0</v>
      </c>
    </row>
    <row r="1910" spans="1:11" s="11" customFormat="1">
      <c r="A1910">
        <v>2025</v>
      </c>
      <c r="B1910">
        <v>6071</v>
      </c>
      <c r="C1910" t="s">
        <v>321</v>
      </c>
      <c r="D1910" t="s">
        <v>322</v>
      </c>
      <c r="E1910">
        <v>16387</v>
      </c>
      <c r="F1910">
        <v>23.19</v>
      </c>
      <c r="G1910">
        <v>215.8</v>
      </c>
      <c r="H1910">
        <f t="shared" si="116"/>
        <v>820071.35574000003</v>
      </c>
      <c r="I1910">
        <f t="shared" si="117"/>
        <v>16387</v>
      </c>
      <c r="J1910">
        <f t="shared" si="118"/>
        <v>380014.53</v>
      </c>
      <c r="K1910">
        <f t="shared" si="119"/>
        <v>0</v>
      </c>
    </row>
    <row r="1911" spans="1:11" s="11" customFormat="1">
      <c r="A1911">
        <v>2025</v>
      </c>
      <c r="B1911">
        <v>6073</v>
      </c>
      <c r="C1911" t="s">
        <v>331</v>
      </c>
      <c r="D1911" t="s">
        <v>322</v>
      </c>
      <c r="E1911">
        <v>31893</v>
      </c>
      <c r="F1911">
        <v>18.026</v>
      </c>
      <c r="G1911">
        <v>290.39999999999998</v>
      </c>
      <c r="H1911">
        <f t="shared" si="116"/>
        <v>1669518.9450719999</v>
      </c>
      <c r="I1911">
        <f t="shared" si="117"/>
        <v>31893</v>
      </c>
      <c r="J1911">
        <f t="shared" si="118"/>
        <v>574903.21799999999</v>
      </c>
      <c r="K1911">
        <f t="shared" si="119"/>
        <v>0</v>
      </c>
    </row>
    <row r="1912" spans="1:11" s="11" customFormat="1">
      <c r="A1912">
        <v>2025</v>
      </c>
      <c r="B1912">
        <v>6076</v>
      </c>
      <c r="C1912" t="s">
        <v>331</v>
      </c>
      <c r="D1912" t="s">
        <v>322</v>
      </c>
      <c r="E1912">
        <v>288268</v>
      </c>
      <c r="F1912">
        <v>17.21</v>
      </c>
      <c r="G1912" t="s">
        <v>332</v>
      </c>
      <c r="H1912" t="str">
        <f t="shared" si="116"/>
        <v/>
      </c>
      <c r="I1912" t="str">
        <f t="shared" si="117"/>
        <v/>
      </c>
      <c r="J1912" t="str">
        <f t="shared" si="118"/>
        <v/>
      </c>
      <c r="K1912">
        <f t="shared" si="119"/>
        <v>0</v>
      </c>
    </row>
    <row r="1913" spans="1:11" s="11" customFormat="1">
      <c r="A1913">
        <v>2025</v>
      </c>
      <c r="B1913">
        <v>6077</v>
      </c>
      <c r="C1913" t="s">
        <v>331</v>
      </c>
      <c r="D1913" t="s">
        <v>322</v>
      </c>
      <c r="E1913">
        <v>34264</v>
      </c>
      <c r="F1913">
        <v>16.841999999999999</v>
      </c>
      <c r="G1913">
        <v>108.5</v>
      </c>
      <c r="H1913">
        <f t="shared" si="116"/>
        <v>626125.60248</v>
      </c>
      <c r="I1913">
        <f t="shared" si="117"/>
        <v>34264</v>
      </c>
      <c r="J1913">
        <f t="shared" si="118"/>
        <v>577074.28799999994</v>
      </c>
      <c r="K1913">
        <f t="shared" si="119"/>
        <v>0</v>
      </c>
    </row>
    <row r="1914" spans="1:11" s="11" customFormat="1">
      <c r="A1914">
        <v>2025</v>
      </c>
      <c r="B1914">
        <v>6077</v>
      </c>
      <c r="C1914" t="s">
        <v>331</v>
      </c>
      <c r="D1914" t="s">
        <v>322</v>
      </c>
      <c r="E1914">
        <v>34300</v>
      </c>
      <c r="F1914">
        <v>17.184000000000001</v>
      </c>
      <c r="G1914">
        <v>108.7</v>
      </c>
      <c r="H1914">
        <f t="shared" si="116"/>
        <v>640689.97439999995</v>
      </c>
      <c r="I1914">
        <f t="shared" si="117"/>
        <v>34300</v>
      </c>
      <c r="J1914">
        <f t="shared" si="118"/>
        <v>589411.20000000007</v>
      </c>
      <c r="K1914">
        <f t="shared" si="119"/>
        <v>0</v>
      </c>
    </row>
    <row r="1915" spans="1:11" s="11" customFormat="1">
      <c r="A1915">
        <v>2025</v>
      </c>
      <c r="B1915">
        <v>6077</v>
      </c>
      <c r="C1915" t="s">
        <v>331</v>
      </c>
      <c r="D1915" t="s">
        <v>322</v>
      </c>
      <c r="E1915">
        <v>51391</v>
      </c>
      <c r="F1915">
        <v>16.806999999999999</v>
      </c>
      <c r="G1915">
        <v>121.2</v>
      </c>
      <c r="H1915">
        <f t="shared" si="116"/>
        <v>1046838.9868439999</v>
      </c>
      <c r="I1915">
        <f t="shared" si="117"/>
        <v>51391</v>
      </c>
      <c r="J1915">
        <f t="shared" si="118"/>
        <v>863728.53699999989</v>
      </c>
      <c r="K1915">
        <f t="shared" si="119"/>
        <v>0</v>
      </c>
    </row>
    <row r="1916" spans="1:11" s="11" customFormat="1">
      <c r="A1916">
        <v>2025</v>
      </c>
      <c r="B1916">
        <v>6085</v>
      </c>
      <c r="C1916" t="s">
        <v>321</v>
      </c>
      <c r="D1916" t="s">
        <v>322</v>
      </c>
      <c r="E1916">
        <v>31249</v>
      </c>
      <c r="F1916">
        <v>21.87</v>
      </c>
      <c r="G1916">
        <v>482.6</v>
      </c>
      <c r="H1916">
        <f t="shared" si="116"/>
        <v>3298163.8303800002</v>
      </c>
      <c r="I1916">
        <f t="shared" si="117"/>
        <v>31249</v>
      </c>
      <c r="J1916">
        <f t="shared" si="118"/>
        <v>683415.63</v>
      </c>
      <c r="K1916">
        <f t="shared" si="119"/>
        <v>0</v>
      </c>
    </row>
    <row r="1917" spans="1:11" s="11" customFormat="1">
      <c r="A1917">
        <v>2025</v>
      </c>
      <c r="B1917">
        <v>6090</v>
      </c>
      <c r="C1917" t="s">
        <v>331</v>
      </c>
      <c r="D1917" t="s">
        <v>322</v>
      </c>
      <c r="E1917">
        <v>71525</v>
      </c>
      <c r="F1917">
        <v>17.97</v>
      </c>
      <c r="G1917">
        <v>231</v>
      </c>
      <c r="H1917">
        <f t="shared" si="116"/>
        <v>2969052.8174999999</v>
      </c>
      <c r="I1917">
        <f t="shared" si="117"/>
        <v>71525</v>
      </c>
      <c r="J1917">
        <f t="shared" si="118"/>
        <v>1285304.25</v>
      </c>
      <c r="K1917">
        <f t="shared" si="119"/>
        <v>0</v>
      </c>
    </row>
    <row r="1918" spans="1:11" s="11" customFormat="1">
      <c r="A1918">
        <v>2025</v>
      </c>
      <c r="B1918">
        <v>6090</v>
      </c>
      <c r="C1918" t="s">
        <v>331</v>
      </c>
      <c r="D1918" t="s">
        <v>322</v>
      </c>
      <c r="E1918">
        <v>74036</v>
      </c>
      <c r="F1918">
        <v>18.052</v>
      </c>
      <c r="G1918">
        <v>232</v>
      </c>
      <c r="H1918">
        <f t="shared" si="116"/>
        <v>3100675.0630399999</v>
      </c>
      <c r="I1918">
        <f t="shared" si="117"/>
        <v>74036</v>
      </c>
      <c r="J1918">
        <f t="shared" si="118"/>
        <v>1336497.872</v>
      </c>
      <c r="K1918">
        <f t="shared" si="119"/>
        <v>0</v>
      </c>
    </row>
    <row r="1919" spans="1:11" s="11" customFormat="1">
      <c r="A1919">
        <v>2025</v>
      </c>
      <c r="B1919">
        <v>6090</v>
      </c>
      <c r="C1919" t="s">
        <v>331</v>
      </c>
      <c r="D1919" t="s">
        <v>322</v>
      </c>
      <c r="E1919">
        <v>29171</v>
      </c>
      <c r="F1919">
        <v>18.117000000000001</v>
      </c>
      <c r="G1919">
        <v>243.4</v>
      </c>
      <c r="H1919">
        <f t="shared" si="116"/>
        <v>1286347.1110380003</v>
      </c>
      <c r="I1919">
        <f t="shared" si="117"/>
        <v>29171</v>
      </c>
      <c r="J1919">
        <f t="shared" si="118"/>
        <v>528491.00699999998</v>
      </c>
      <c r="K1919">
        <f t="shared" si="119"/>
        <v>0</v>
      </c>
    </row>
    <row r="1920" spans="1:11" s="11" customFormat="1">
      <c r="A1920">
        <v>2025</v>
      </c>
      <c r="B1920">
        <v>6090</v>
      </c>
      <c r="C1920" t="s">
        <v>331</v>
      </c>
      <c r="D1920" t="s">
        <v>322</v>
      </c>
      <c r="E1920">
        <v>73708</v>
      </c>
      <c r="F1920">
        <v>17.893000000000001</v>
      </c>
      <c r="G1920">
        <v>238.5</v>
      </c>
      <c r="H1920">
        <f t="shared" si="116"/>
        <v>3145474.5269399998</v>
      </c>
      <c r="I1920">
        <f t="shared" si="117"/>
        <v>73708</v>
      </c>
      <c r="J1920">
        <f t="shared" si="118"/>
        <v>1318857.2439999999</v>
      </c>
      <c r="K1920">
        <f t="shared" si="119"/>
        <v>0</v>
      </c>
    </row>
    <row r="1921" spans="1:11" s="11" customFormat="1">
      <c r="A1921">
        <v>2025</v>
      </c>
      <c r="B1921">
        <v>6090</v>
      </c>
      <c r="C1921" t="s">
        <v>331</v>
      </c>
      <c r="D1921" t="s">
        <v>322</v>
      </c>
      <c r="E1921">
        <v>43720</v>
      </c>
      <c r="F1921">
        <v>17.899000000000001</v>
      </c>
      <c r="G1921">
        <v>236.2</v>
      </c>
      <c r="H1921">
        <f t="shared" si="116"/>
        <v>1848369.5893600001</v>
      </c>
      <c r="I1921">
        <f t="shared" si="117"/>
        <v>43720</v>
      </c>
      <c r="J1921">
        <f t="shared" si="118"/>
        <v>782544.28</v>
      </c>
      <c r="K1921">
        <f t="shared" si="119"/>
        <v>0</v>
      </c>
    </row>
    <row r="1922" spans="1:11" s="11" customFormat="1">
      <c r="A1922">
        <v>2025</v>
      </c>
      <c r="B1922">
        <v>6095</v>
      </c>
      <c r="C1922" t="s">
        <v>331</v>
      </c>
      <c r="D1922" t="s">
        <v>322</v>
      </c>
      <c r="E1922">
        <v>72845</v>
      </c>
      <c r="F1922">
        <v>17.327999999999999</v>
      </c>
      <c r="G1922">
        <v>215</v>
      </c>
      <c r="H1922">
        <f t="shared" si="116"/>
        <v>2713855.0439999998</v>
      </c>
      <c r="I1922">
        <f t="shared" si="117"/>
        <v>72845</v>
      </c>
      <c r="J1922">
        <f t="shared" si="118"/>
        <v>1262258.1599999999</v>
      </c>
      <c r="K1922">
        <f t="shared" si="119"/>
        <v>0</v>
      </c>
    </row>
    <row r="1923" spans="1:11" s="11" customFormat="1">
      <c r="A1923">
        <v>2025</v>
      </c>
      <c r="B1923">
        <v>6095</v>
      </c>
      <c r="C1923" t="s">
        <v>331</v>
      </c>
      <c r="D1923" t="s">
        <v>322</v>
      </c>
      <c r="E1923">
        <v>145796</v>
      </c>
      <c r="F1923">
        <v>17.818000000000001</v>
      </c>
      <c r="G1923">
        <v>211.3</v>
      </c>
      <c r="H1923">
        <f t="shared" si="116"/>
        <v>5489136.8794639995</v>
      </c>
      <c r="I1923">
        <f t="shared" si="117"/>
        <v>145796</v>
      </c>
      <c r="J1923">
        <f t="shared" si="118"/>
        <v>2597793.128</v>
      </c>
      <c r="K1923">
        <f t="shared" si="119"/>
        <v>0</v>
      </c>
    </row>
    <row r="1924" spans="1:11" s="11" customFormat="1">
      <c r="A1924">
        <v>2025</v>
      </c>
      <c r="B1924">
        <v>6096</v>
      </c>
      <c r="C1924" t="s">
        <v>331</v>
      </c>
      <c r="D1924" t="s">
        <v>322</v>
      </c>
      <c r="E1924">
        <v>16532</v>
      </c>
      <c r="F1924">
        <v>16.84</v>
      </c>
      <c r="G1924">
        <v>128.19999999999999</v>
      </c>
      <c r="H1924">
        <f t="shared" si="116"/>
        <v>356907.36415999994</v>
      </c>
      <c r="I1924">
        <f t="shared" si="117"/>
        <v>16532</v>
      </c>
      <c r="J1924">
        <f t="shared" si="118"/>
        <v>278398.88</v>
      </c>
      <c r="K1924">
        <f t="shared" si="119"/>
        <v>0</v>
      </c>
    </row>
    <row r="1925" spans="1:11" s="11" customFormat="1">
      <c r="A1925">
        <v>2025</v>
      </c>
      <c r="B1925">
        <v>6096</v>
      </c>
      <c r="C1925" t="s">
        <v>331</v>
      </c>
      <c r="D1925" t="s">
        <v>322</v>
      </c>
      <c r="E1925">
        <v>18071</v>
      </c>
      <c r="F1925">
        <v>16.97</v>
      </c>
      <c r="G1925">
        <v>128</v>
      </c>
      <c r="H1925">
        <f t="shared" ref="H1925:H1988" si="120">IF(I1925="","",G1925/100*F1925*E1925)</f>
        <v>392531.03359999997</v>
      </c>
      <c r="I1925">
        <f t="shared" ref="I1925:I1988" si="121">IF(OR(G1925=".",F1925=".",E1925="."),"",E1925)</f>
        <v>18071</v>
      </c>
      <c r="J1925">
        <f t="shared" ref="J1925:J1988" si="122">IF(I1925="","",F1925*I1925)</f>
        <v>306664.87</v>
      </c>
      <c r="K1925">
        <f t="shared" ref="K1925:K1988" si="123">IF(C1925="LIG",1,0)</f>
        <v>0</v>
      </c>
    </row>
    <row r="1926" spans="1:11" s="11" customFormat="1">
      <c r="A1926">
        <v>2025</v>
      </c>
      <c r="B1926">
        <v>6096</v>
      </c>
      <c r="C1926" t="s">
        <v>331</v>
      </c>
      <c r="D1926" t="s">
        <v>322</v>
      </c>
      <c r="E1926">
        <v>34372</v>
      </c>
      <c r="F1926">
        <v>16.899999999999999</v>
      </c>
      <c r="G1926">
        <v>123.4</v>
      </c>
      <c r="H1926">
        <f t="shared" si="120"/>
        <v>716814.31119999988</v>
      </c>
      <c r="I1926">
        <f t="shared" si="121"/>
        <v>34372</v>
      </c>
      <c r="J1926">
        <f t="shared" si="122"/>
        <v>580886.79999999993</v>
      </c>
      <c r="K1926">
        <f t="shared" si="123"/>
        <v>0</v>
      </c>
    </row>
    <row r="1927" spans="1:11" s="11" customFormat="1">
      <c r="A1927">
        <v>2025</v>
      </c>
      <c r="B1927">
        <v>6096</v>
      </c>
      <c r="C1927" t="s">
        <v>331</v>
      </c>
      <c r="D1927" t="s">
        <v>322</v>
      </c>
      <c r="E1927">
        <v>49369</v>
      </c>
      <c r="F1927">
        <v>18.059999999999999</v>
      </c>
      <c r="G1927">
        <v>133.30000000000001</v>
      </c>
      <c r="H1927">
        <f t="shared" si="120"/>
        <v>1188508.31862</v>
      </c>
      <c r="I1927">
        <f t="shared" si="121"/>
        <v>49369</v>
      </c>
      <c r="J1927">
        <f t="shared" si="122"/>
        <v>891604.1399999999</v>
      </c>
      <c r="K1927">
        <f t="shared" si="123"/>
        <v>0</v>
      </c>
    </row>
    <row r="1928" spans="1:11" s="11" customFormat="1">
      <c r="A1928">
        <v>2025</v>
      </c>
      <c r="B1928">
        <v>6096</v>
      </c>
      <c r="C1928" t="s">
        <v>331</v>
      </c>
      <c r="D1928" t="s">
        <v>322</v>
      </c>
      <c r="E1928">
        <v>51640</v>
      </c>
      <c r="F1928">
        <v>17.489999999999998</v>
      </c>
      <c r="G1928">
        <v>135.80000000000001</v>
      </c>
      <c r="H1928">
        <f t="shared" si="120"/>
        <v>1226523.3288</v>
      </c>
      <c r="I1928">
        <f t="shared" si="121"/>
        <v>51640</v>
      </c>
      <c r="J1928">
        <f t="shared" si="122"/>
        <v>903183.6</v>
      </c>
      <c r="K1928">
        <f t="shared" si="123"/>
        <v>0</v>
      </c>
    </row>
    <row r="1929" spans="1:11" s="11" customFormat="1">
      <c r="A1929">
        <v>2025</v>
      </c>
      <c r="B1929">
        <v>6098</v>
      </c>
      <c r="C1929" t="s">
        <v>331</v>
      </c>
      <c r="D1929" t="s">
        <v>322</v>
      </c>
      <c r="E1929">
        <v>62594</v>
      </c>
      <c r="F1929">
        <v>16.905999999999999</v>
      </c>
      <c r="G1929">
        <v>245.7</v>
      </c>
      <c r="H1929">
        <f t="shared" si="120"/>
        <v>2600032.200948</v>
      </c>
      <c r="I1929">
        <f t="shared" si="121"/>
        <v>62594</v>
      </c>
      <c r="J1929">
        <f t="shared" si="122"/>
        <v>1058214.1639999999</v>
      </c>
      <c r="K1929">
        <f t="shared" si="123"/>
        <v>0</v>
      </c>
    </row>
    <row r="1930" spans="1:11" s="11" customFormat="1">
      <c r="A1930">
        <v>2025</v>
      </c>
      <c r="B1930">
        <v>6101</v>
      </c>
      <c r="C1930" t="s">
        <v>331</v>
      </c>
      <c r="D1930" t="s">
        <v>322</v>
      </c>
      <c r="E1930">
        <v>138389</v>
      </c>
      <c r="F1930">
        <v>16.062000000000001</v>
      </c>
      <c r="G1930">
        <v>141</v>
      </c>
      <c r="H1930">
        <f t="shared" si="120"/>
        <v>3134153.80638</v>
      </c>
      <c r="I1930">
        <f t="shared" si="121"/>
        <v>138389</v>
      </c>
      <c r="J1930">
        <f t="shared" si="122"/>
        <v>2222804.1180000002</v>
      </c>
      <c r="K1930">
        <f t="shared" si="123"/>
        <v>0</v>
      </c>
    </row>
    <row r="1931" spans="1:11" s="11" customFormat="1">
      <c r="A1931">
        <v>2025</v>
      </c>
      <c r="B1931">
        <v>6113</v>
      </c>
      <c r="C1931" t="s">
        <v>321</v>
      </c>
      <c r="D1931" t="s">
        <v>322</v>
      </c>
      <c r="E1931">
        <v>82814</v>
      </c>
      <c r="F1931">
        <v>21.956</v>
      </c>
      <c r="G1931">
        <v>231.3</v>
      </c>
      <c r="H1931">
        <f t="shared" si="120"/>
        <v>4205645.0575920008</v>
      </c>
      <c r="I1931">
        <f t="shared" si="121"/>
        <v>82814</v>
      </c>
      <c r="J1931">
        <f t="shared" si="122"/>
        <v>1818264.1839999999</v>
      </c>
      <c r="K1931">
        <f t="shared" si="123"/>
        <v>0</v>
      </c>
    </row>
    <row r="1932" spans="1:11" s="11" customFormat="1">
      <c r="A1932">
        <v>2025</v>
      </c>
      <c r="B1932">
        <v>6113</v>
      </c>
      <c r="C1932" t="s">
        <v>321</v>
      </c>
      <c r="D1932" t="s">
        <v>322</v>
      </c>
      <c r="E1932">
        <v>13705</v>
      </c>
      <c r="F1932">
        <v>22.038</v>
      </c>
      <c r="G1932">
        <v>270.10000000000002</v>
      </c>
      <c r="H1932">
        <f t="shared" si="120"/>
        <v>815785.16379000002</v>
      </c>
      <c r="I1932">
        <f t="shared" si="121"/>
        <v>13705</v>
      </c>
      <c r="J1932">
        <f t="shared" si="122"/>
        <v>302030.78999999998</v>
      </c>
      <c r="K1932">
        <f t="shared" si="123"/>
        <v>0</v>
      </c>
    </row>
    <row r="1933" spans="1:11" s="11" customFormat="1">
      <c r="A1933">
        <v>2025</v>
      </c>
      <c r="B1933">
        <v>6113</v>
      </c>
      <c r="C1933" t="s">
        <v>321</v>
      </c>
      <c r="D1933" t="s">
        <v>322</v>
      </c>
      <c r="E1933">
        <v>27244</v>
      </c>
      <c r="F1933">
        <v>21.994</v>
      </c>
      <c r="G1933">
        <v>300.10000000000002</v>
      </c>
      <c r="H1933">
        <f t="shared" si="120"/>
        <v>1798212.8125360003</v>
      </c>
      <c r="I1933">
        <f t="shared" si="121"/>
        <v>27244</v>
      </c>
      <c r="J1933">
        <f t="shared" si="122"/>
        <v>599204.53599999996</v>
      </c>
      <c r="K1933">
        <f t="shared" si="123"/>
        <v>0</v>
      </c>
    </row>
    <row r="1934" spans="1:11" s="11" customFormat="1">
      <c r="A1934">
        <v>2025</v>
      </c>
      <c r="B1934">
        <v>6113</v>
      </c>
      <c r="C1934" t="s">
        <v>321</v>
      </c>
      <c r="D1934" t="s">
        <v>322</v>
      </c>
      <c r="E1934">
        <v>105850</v>
      </c>
      <c r="F1934">
        <v>23.064</v>
      </c>
      <c r="G1934">
        <v>267.89999999999998</v>
      </c>
      <c r="H1934">
        <f t="shared" si="120"/>
        <v>6540308.0675999997</v>
      </c>
      <c r="I1934">
        <f t="shared" si="121"/>
        <v>105850</v>
      </c>
      <c r="J1934">
        <f t="shared" si="122"/>
        <v>2441324.4</v>
      </c>
      <c r="K1934">
        <f t="shared" si="123"/>
        <v>0</v>
      </c>
    </row>
    <row r="1935" spans="1:11" s="11" customFormat="1">
      <c r="A1935">
        <v>2025</v>
      </c>
      <c r="B1935">
        <v>6113</v>
      </c>
      <c r="C1935" t="s">
        <v>321</v>
      </c>
      <c r="D1935" t="s">
        <v>322</v>
      </c>
      <c r="E1935">
        <v>11746</v>
      </c>
      <c r="F1935">
        <v>21.95</v>
      </c>
      <c r="G1935">
        <v>301.8</v>
      </c>
      <c r="H1935">
        <f t="shared" si="120"/>
        <v>778114.94460000005</v>
      </c>
      <c r="I1935">
        <f t="shared" si="121"/>
        <v>11746</v>
      </c>
      <c r="J1935">
        <f t="shared" si="122"/>
        <v>257824.69999999998</v>
      </c>
      <c r="K1935">
        <f t="shared" si="123"/>
        <v>0</v>
      </c>
    </row>
    <row r="1936" spans="1:11" s="11" customFormat="1">
      <c r="A1936">
        <v>2025</v>
      </c>
      <c r="B1936">
        <v>6113</v>
      </c>
      <c r="C1936" t="s">
        <v>321</v>
      </c>
      <c r="D1936" t="s">
        <v>322</v>
      </c>
      <c r="E1936">
        <v>13559</v>
      </c>
      <c r="F1936">
        <v>22.335999999999999</v>
      </c>
      <c r="G1936">
        <v>299.5</v>
      </c>
      <c r="H1936">
        <f t="shared" si="120"/>
        <v>907047.20288</v>
      </c>
      <c r="I1936">
        <f t="shared" si="121"/>
        <v>13559</v>
      </c>
      <c r="J1936">
        <f t="shared" si="122"/>
        <v>302853.82399999996</v>
      </c>
      <c r="K1936">
        <f t="shared" si="123"/>
        <v>0</v>
      </c>
    </row>
    <row r="1937" spans="1:11" s="11" customFormat="1">
      <c r="A1937">
        <v>2025</v>
      </c>
      <c r="B1937">
        <v>6138</v>
      </c>
      <c r="C1937" t="s">
        <v>331</v>
      </c>
      <c r="D1937" t="s">
        <v>322</v>
      </c>
      <c r="E1937">
        <v>15224</v>
      </c>
      <c r="F1937">
        <v>17.329999999999998</v>
      </c>
      <c r="G1937">
        <v>176.9</v>
      </c>
      <c r="H1937">
        <f t="shared" si="120"/>
        <v>466718.66647999996</v>
      </c>
      <c r="I1937">
        <f t="shared" si="121"/>
        <v>15224</v>
      </c>
      <c r="J1937">
        <f t="shared" si="122"/>
        <v>263831.92</v>
      </c>
      <c r="K1937">
        <f t="shared" si="123"/>
        <v>0</v>
      </c>
    </row>
    <row r="1938" spans="1:11" s="11" customFormat="1">
      <c r="A1938">
        <v>2025</v>
      </c>
      <c r="B1938">
        <v>6138</v>
      </c>
      <c r="C1938" t="s">
        <v>331</v>
      </c>
      <c r="D1938" t="s">
        <v>322</v>
      </c>
      <c r="E1938">
        <v>15509</v>
      </c>
      <c r="F1938">
        <v>17.75</v>
      </c>
      <c r="G1938">
        <v>186.8</v>
      </c>
      <c r="H1938">
        <f t="shared" si="120"/>
        <v>514231.91300000006</v>
      </c>
      <c r="I1938">
        <f t="shared" si="121"/>
        <v>15509</v>
      </c>
      <c r="J1938">
        <f t="shared" si="122"/>
        <v>275284.75</v>
      </c>
      <c r="K1938">
        <f t="shared" si="123"/>
        <v>0</v>
      </c>
    </row>
    <row r="1939" spans="1:11" s="11" customFormat="1">
      <c r="A1939">
        <v>2025</v>
      </c>
      <c r="B1939">
        <v>6139</v>
      </c>
      <c r="C1939" t="s">
        <v>331</v>
      </c>
      <c r="D1939" t="s">
        <v>322</v>
      </c>
      <c r="E1939">
        <v>46072</v>
      </c>
      <c r="F1939">
        <v>17.350000000000001</v>
      </c>
      <c r="G1939">
        <v>223.6</v>
      </c>
      <c r="H1939">
        <f t="shared" si="120"/>
        <v>1787344.8112000001</v>
      </c>
      <c r="I1939">
        <f t="shared" si="121"/>
        <v>46072</v>
      </c>
      <c r="J1939">
        <f t="shared" si="122"/>
        <v>799349.20000000007</v>
      </c>
      <c r="K1939">
        <f t="shared" si="123"/>
        <v>0</v>
      </c>
    </row>
    <row r="1940" spans="1:11" s="11" customFormat="1">
      <c r="A1940">
        <v>2025</v>
      </c>
      <c r="B1940">
        <v>6139</v>
      </c>
      <c r="C1940" t="s">
        <v>331</v>
      </c>
      <c r="D1940" t="s">
        <v>322</v>
      </c>
      <c r="E1940">
        <v>92160</v>
      </c>
      <c r="F1940">
        <v>17.16</v>
      </c>
      <c r="G1940">
        <v>196.3</v>
      </c>
      <c r="H1940">
        <f t="shared" si="120"/>
        <v>3104416.9728000001</v>
      </c>
      <c r="I1940">
        <f t="shared" si="121"/>
        <v>92160</v>
      </c>
      <c r="J1940">
        <f t="shared" si="122"/>
        <v>1581465.6000000001</v>
      </c>
      <c r="K1940">
        <f t="shared" si="123"/>
        <v>0</v>
      </c>
    </row>
    <row r="1941" spans="1:11" s="11" customFormat="1">
      <c r="A1941">
        <v>2025</v>
      </c>
      <c r="B1941">
        <v>6139</v>
      </c>
      <c r="C1941" t="s">
        <v>331</v>
      </c>
      <c r="D1941" t="s">
        <v>322</v>
      </c>
      <c r="E1941">
        <v>92869</v>
      </c>
      <c r="F1941">
        <v>17.55</v>
      </c>
      <c r="G1941">
        <v>225.9</v>
      </c>
      <c r="H1941">
        <f t="shared" si="120"/>
        <v>3681833.2960499995</v>
      </c>
      <c r="I1941">
        <f t="shared" si="121"/>
        <v>92869</v>
      </c>
      <c r="J1941">
        <f t="shared" si="122"/>
        <v>1629850.95</v>
      </c>
      <c r="K1941">
        <f t="shared" si="123"/>
        <v>0</v>
      </c>
    </row>
    <row r="1942" spans="1:11" s="11" customFormat="1">
      <c r="A1942">
        <v>2025</v>
      </c>
      <c r="B1942">
        <v>6146</v>
      </c>
      <c r="C1942" t="s">
        <v>331</v>
      </c>
      <c r="D1942" t="s">
        <v>322</v>
      </c>
      <c r="E1942">
        <v>424020</v>
      </c>
      <c r="F1942">
        <v>16.55</v>
      </c>
      <c r="G1942" t="s">
        <v>332</v>
      </c>
      <c r="H1942" t="str">
        <f t="shared" si="120"/>
        <v/>
      </c>
      <c r="I1942" t="str">
        <f t="shared" si="121"/>
        <v/>
      </c>
      <c r="J1942" t="str">
        <f t="shared" si="122"/>
        <v/>
      </c>
      <c r="K1942">
        <f t="shared" si="123"/>
        <v>0</v>
      </c>
    </row>
    <row r="1943" spans="1:11" s="11" customFormat="1">
      <c r="A1943">
        <v>2025</v>
      </c>
      <c r="B1943">
        <v>6165</v>
      </c>
      <c r="C1943" t="s">
        <v>321</v>
      </c>
      <c r="D1943" t="s">
        <v>322</v>
      </c>
      <c r="E1943">
        <v>11720</v>
      </c>
      <c r="F1943">
        <v>23.109000000000002</v>
      </c>
      <c r="G1943">
        <v>325.3</v>
      </c>
      <c r="H1943">
        <f t="shared" si="120"/>
        <v>881034.32244000013</v>
      </c>
      <c r="I1943">
        <f t="shared" si="121"/>
        <v>11720</v>
      </c>
      <c r="J1943">
        <f t="shared" si="122"/>
        <v>270837.48000000004</v>
      </c>
      <c r="K1943">
        <f t="shared" si="123"/>
        <v>0</v>
      </c>
    </row>
    <row r="1944" spans="1:11" s="11" customFormat="1">
      <c r="A1944">
        <v>2025</v>
      </c>
      <c r="B1944">
        <v>6165</v>
      </c>
      <c r="C1944" t="s">
        <v>321</v>
      </c>
      <c r="D1944" t="s">
        <v>322</v>
      </c>
      <c r="E1944">
        <v>105099</v>
      </c>
      <c r="F1944">
        <v>23.855</v>
      </c>
      <c r="G1944">
        <v>360.4</v>
      </c>
      <c r="H1944">
        <f t="shared" si="120"/>
        <v>9035720.4685799982</v>
      </c>
      <c r="I1944">
        <f t="shared" si="121"/>
        <v>105099</v>
      </c>
      <c r="J1944">
        <f t="shared" si="122"/>
        <v>2507136.645</v>
      </c>
      <c r="K1944">
        <f t="shared" si="123"/>
        <v>0</v>
      </c>
    </row>
    <row r="1945" spans="1:11" s="11" customFormat="1">
      <c r="A1945">
        <v>2025</v>
      </c>
      <c r="B1945">
        <v>6165</v>
      </c>
      <c r="C1945" t="s">
        <v>321</v>
      </c>
      <c r="D1945" t="s">
        <v>322</v>
      </c>
      <c r="E1945">
        <v>209953</v>
      </c>
      <c r="F1945">
        <v>22.068999999999999</v>
      </c>
      <c r="G1945">
        <v>360.4</v>
      </c>
      <c r="H1945">
        <f t="shared" si="120"/>
        <v>16698963.736227997</v>
      </c>
      <c r="I1945">
        <f t="shared" si="121"/>
        <v>209953</v>
      </c>
      <c r="J1945">
        <f t="shared" si="122"/>
        <v>4633452.7570000002</v>
      </c>
      <c r="K1945">
        <f t="shared" si="123"/>
        <v>0</v>
      </c>
    </row>
    <row r="1946" spans="1:11" s="11" customFormat="1">
      <c r="A1946">
        <v>2025</v>
      </c>
      <c r="B1946">
        <v>6177</v>
      </c>
      <c r="C1946" t="s">
        <v>331</v>
      </c>
      <c r="D1946" t="s">
        <v>322</v>
      </c>
      <c r="E1946">
        <v>29905</v>
      </c>
      <c r="F1946">
        <v>17.664999999999999</v>
      </c>
      <c r="G1946">
        <v>300.8</v>
      </c>
      <c r="H1946">
        <f t="shared" si="120"/>
        <v>1589041.6495999999</v>
      </c>
      <c r="I1946">
        <f t="shared" si="121"/>
        <v>29905</v>
      </c>
      <c r="J1946">
        <f t="shared" si="122"/>
        <v>528271.82499999995</v>
      </c>
      <c r="K1946">
        <f t="shared" si="123"/>
        <v>0</v>
      </c>
    </row>
    <row r="1947" spans="1:11" s="11" customFormat="1">
      <c r="A1947">
        <v>2025</v>
      </c>
      <c r="B1947">
        <v>6177</v>
      </c>
      <c r="C1947" t="s">
        <v>331</v>
      </c>
      <c r="D1947" t="s">
        <v>322</v>
      </c>
      <c r="E1947">
        <v>30089</v>
      </c>
      <c r="F1947">
        <v>18.007999999999999</v>
      </c>
      <c r="G1947">
        <v>310</v>
      </c>
      <c r="H1947">
        <f t="shared" si="120"/>
        <v>1679712.4071999998</v>
      </c>
      <c r="I1947">
        <f t="shared" si="121"/>
        <v>30089</v>
      </c>
      <c r="J1947">
        <f t="shared" si="122"/>
        <v>541842.71199999994</v>
      </c>
      <c r="K1947">
        <f t="shared" si="123"/>
        <v>0</v>
      </c>
    </row>
    <row r="1948" spans="1:11" s="11" customFormat="1">
      <c r="A1948">
        <v>2025</v>
      </c>
      <c r="B1948">
        <v>6178</v>
      </c>
      <c r="C1948" t="s">
        <v>331</v>
      </c>
      <c r="D1948" t="s">
        <v>322</v>
      </c>
      <c r="E1948">
        <v>65611</v>
      </c>
      <c r="F1948">
        <v>17.940000000000001</v>
      </c>
      <c r="G1948" t="s">
        <v>332</v>
      </c>
      <c r="H1948" t="str">
        <f t="shared" si="120"/>
        <v/>
      </c>
      <c r="I1948" t="str">
        <f t="shared" si="121"/>
        <v/>
      </c>
      <c r="J1948" t="str">
        <f t="shared" si="122"/>
        <v/>
      </c>
      <c r="K1948">
        <f t="shared" si="123"/>
        <v>0</v>
      </c>
    </row>
    <row r="1949" spans="1:11" s="11" customFormat="1">
      <c r="A1949">
        <v>2025</v>
      </c>
      <c r="B1949">
        <v>6178</v>
      </c>
      <c r="C1949" t="s">
        <v>331</v>
      </c>
      <c r="D1949" t="s">
        <v>322</v>
      </c>
      <c r="E1949">
        <v>32763</v>
      </c>
      <c r="F1949">
        <v>16.98</v>
      </c>
      <c r="G1949" t="s">
        <v>332</v>
      </c>
      <c r="H1949" t="str">
        <f t="shared" si="120"/>
        <v/>
      </c>
      <c r="I1949" t="str">
        <f t="shared" si="121"/>
        <v/>
      </c>
      <c r="J1949" t="str">
        <f t="shared" si="122"/>
        <v/>
      </c>
      <c r="K1949">
        <f t="shared" si="123"/>
        <v>0</v>
      </c>
    </row>
    <row r="1950" spans="1:11" s="11" customFormat="1">
      <c r="A1950">
        <v>2025</v>
      </c>
      <c r="B1950">
        <v>6178</v>
      </c>
      <c r="C1950" t="s">
        <v>331</v>
      </c>
      <c r="D1950" t="s">
        <v>322</v>
      </c>
      <c r="E1950">
        <v>32367</v>
      </c>
      <c r="F1950">
        <v>17.04</v>
      </c>
      <c r="G1950" t="s">
        <v>332</v>
      </c>
      <c r="H1950" t="str">
        <f t="shared" si="120"/>
        <v/>
      </c>
      <c r="I1950" t="str">
        <f t="shared" si="121"/>
        <v/>
      </c>
      <c r="J1950" t="str">
        <f t="shared" si="122"/>
        <v/>
      </c>
      <c r="K1950">
        <f t="shared" si="123"/>
        <v>0</v>
      </c>
    </row>
    <row r="1951" spans="1:11" s="11" customFormat="1">
      <c r="A1951">
        <v>2025</v>
      </c>
      <c r="B1951">
        <v>6179</v>
      </c>
      <c r="C1951" t="s">
        <v>331</v>
      </c>
      <c r="D1951" t="s">
        <v>322</v>
      </c>
      <c r="E1951">
        <v>15142</v>
      </c>
      <c r="F1951">
        <v>17.244</v>
      </c>
      <c r="G1951">
        <v>150.1</v>
      </c>
      <c r="H1951">
        <f t="shared" si="120"/>
        <v>391924.08064799994</v>
      </c>
      <c r="I1951">
        <f t="shared" si="121"/>
        <v>15142</v>
      </c>
      <c r="J1951">
        <f t="shared" si="122"/>
        <v>261108.64799999999</v>
      </c>
      <c r="K1951">
        <f t="shared" si="123"/>
        <v>0</v>
      </c>
    </row>
    <row r="1952" spans="1:11" s="11" customFormat="1">
      <c r="A1952">
        <v>2025</v>
      </c>
      <c r="B1952">
        <v>6179</v>
      </c>
      <c r="C1952" t="s">
        <v>331</v>
      </c>
      <c r="D1952" t="s">
        <v>322</v>
      </c>
      <c r="E1952">
        <v>14974</v>
      </c>
      <c r="F1952">
        <v>16.678000000000001</v>
      </c>
      <c r="G1952">
        <v>151.5</v>
      </c>
      <c r="H1952">
        <f t="shared" si="120"/>
        <v>378350.60358</v>
      </c>
      <c r="I1952">
        <f t="shared" si="121"/>
        <v>14974</v>
      </c>
      <c r="J1952">
        <f t="shared" si="122"/>
        <v>249736.372</v>
      </c>
      <c r="K1952">
        <f t="shared" si="123"/>
        <v>0</v>
      </c>
    </row>
    <row r="1953" spans="1:11" s="11" customFormat="1">
      <c r="A1953">
        <v>2025</v>
      </c>
      <c r="B1953">
        <v>6179</v>
      </c>
      <c r="C1953" t="s">
        <v>331</v>
      </c>
      <c r="D1953" t="s">
        <v>322</v>
      </c>
      <c r="E1953">
        <v>15185</v>
      </c>
      <c r="F1953">
        <v>16.244</v>
      </c>
      <c r="G1953">
        <v>155</v>
      </c>
      <c r="H1953">
        <f t="shared" si="120"/>
        <v>382330.967</v>
      </c>
      <c r="I1953">
        <f t="shared" si="121"/>
        <v>15185</v>
      </c>
      <c r="J1953">
        <f t="shared" si="122"/>
        <v>246665.13999999998</v>
      </c>
      <c r="K1953">
        <f t="shared" si="123"/>
        <v>0</v>
      </c>
    </row>
    <row r="1954" spans="1:11" s="11" customFormat="1">
      <c r="A1954">
        <v>2025</v>
      </c>
      <c r="B1954">
        <v>6179</v>
      </c>
      <c r="C1954" t="s">
        <v>331</v>
      </c>
      <c r="D1954" t="s">
        <v>322</v>
      </c>
      <c r="E1954">
        <v>32571</v>
      </c>
      <c r="F1954">
        <v>16.905000000000001</v>
      </c>
      <c r="G1954">
        <v>153.4</v>
      </c>
      <c r="H1954">
        <f t="shared" si="120"/>
        <v>844639.96617000003</v>
      </c>
      <c r="I1954">
        <f t="shared" si="121"/>
        <v>32571</v>
      </c>
      <c r="J1954">
        <f t="shared" si="122"/>
        <v>550612.755</v>
      </c>
      <c r="K1954">
        <f t="shared" si="123"/>
        <v>0</v>
      </c>
    </row>
    <row r="1955" spans="1:11" s="11" customFormat="1">
      <c r="A1955">
        <v>2025</v>
      </c>
      <c r="B1955">
        <v>6179</v>
      </c>
      <c r="C1955" t="s">
        <v>331</v>
      </c>
      <c r="D1955" t="s">
        <v>322</v>
      </c>
      <c r="E1955">
        <v>45468</v>
      </c>
      <c r="F1955">
        <v>17.015999999999998</v>
      </c>
      <c r="G1955">
        <v>153</v>
      </c>
      <c r="H1955">
        <f t="shared" si="120"/>
        <v>1183735.73664</v>
      </c>
      <c r="I1955">
        <f t="shared" si="121"/>
        <v>45468</v>
      </c>
      <c r="J1955">
        <f t="shared" si="122"/>
        <v>773683.4879999999</v>
      </c>
      <c r="K1955">
        <f t="shared" si="123"/>
        <v>0</v>
      </c>
    </row>
    <row r="1956" spans="1:11" s="11" customFormat="1">
      <c r="A1956">
        <v>2025</v>
      </c>
      <c r="B1956">
        <v>6179</v>
      </c>
      <c r="C1956" t="s">
        <v>331</v>
      </c>
      <c r="D1956" t="s">
        <v>322</v>
      </c>
      <c r="E1956">
        <v>62460</v>
      </c>
      <c r="F1956">
        <v>16.466999999999999</v>
      </c>
      <c r="G1956">
        <v>153.69999999999999</v>
      </c>
      <c r="H1956">
        <f t="shared" si="120"/>
        <v>1580848.7963399997</v>
      </c>
      <c r="I1956">
        <f t="shared" si="121"/>
        <v>62460</v>
      </c>
      <c r="J1956">
        <f t="shared" si="122"/>
        <v>1028528.82</v>
      </c>
      <c r="K1956">
        <f t="shared" si="123"/>
        <v>0</v>
      </c>
    </row>
    <row r="1957" spans="1:11" s="11" customFormat="1">
      <c r="A1957">
        <v>2025</v>
      </c>
      <c r="B1957">
        <v>6179</v>
      </c>
      <c r="C1957" t="s">
        <v>331</v>
      </c>
      <c r="D1957" t="s">
        <v>322</v>
      </c>
      <c r="E1957">
        <v>47179</v>
      </c>
      <c r="F1957">
        <v>16.8</v>
      </c>
      <c r="G1957">
        <v>150.80000000000001</v>
      </c>
      <c r="H1957">
        <f t="shared" si="120"/>
        <v>1195251.6576</v>
      </c>
      <c r="I1957">
        <f t="shared" si="121"/>
        <v>47179</v>
      </c>
      <c r="J1957">
        <f t="shared" si="122"/>
        <v>792607.20000000007</v>
      </c>
      <c r="K1957">
        <f t="shared" si="123"/>
        <v>0</v>
      </c>
    </row>
    <row r="1958" spans="1:11" s="11" customFormat="1">
      <c r="A1958">
        <v>2025</v>
      </c>
      <c r="B1958">
        <v>6179</v>
      </c>
      <c r="C1958" t="s">
        <v>331</v>
      </c>
      <c r="D1958" t="s">
        <v>322</v>
      </c>
      <c r="E1958">
        <v>45748</v>
      </c>
      <c r="F1958">
        <v>17.126000000000001</v>
      </c>
      <c r="G1958">
        <v>151.19999999999999</v>
      </c>
      <c r="H1958">
        <f t="shared" si="120"/>
        <v>1184622.1349760001</v>
      </c>
      <c r="I1958">
        <f t="shared" si="121"/>
        <v>45748</v>
      </c>
      <c r="J1958">
        <f t="shared" si="122"/>
        <v>783480.24800000002</v>
      </c>
      <c r="K1958">
        <f t="shared" si="123"/>
        <v>0</v>
      </c>
    </row>
    <row r="1959" spans="1:11" s="11" customFormat="1">
      <c r="A1959">
        <v>2025</v>
      </c>
      <c r="B1959">
        <v>6180</v>
      </c>
      <c r="C1959" t="s">
        <v>330</v>
      </c>
      <c r="D1959" t="s">
        <v>322</v>
      </c>
      <c r="E1959">
        <v>751166</v>
      </c>
      <c r="F1959">
        <v>13.6</v>
      </c>
      <c r="G1959" t="s">
        <v>332</v>
      </c>
      <c r="H1959" t="str">
        <f t="shared" si="120"/>
        <v/>
      </c>
      <c r="I1959" t="str">
        <f t="shared" si="121"/>
        <v/>
      </c>
      <c r="J1959" t="str">
        <f t="shared" si="122"/>
        <v/>
      </c>
      <c r="K1959">
        <f t="shared" si="123"/>
        <v>1</v>
      </c>
    </row>
    <row r="1960" spans="1:11" s="11" customFormat="1">
      <c r="A1960">
        <v>2025</v>
      </c>
      <c r="B1960">
        <v>6190</v>
      </c>
      <c r="C1960" t="s">
        <v>321</v>
      </c>
      <c r="D1960" t="s">
        <v>322</v>
      </c>
      <c r="E1960">
        <v>18421</v>
      </c>
      <c r="F1960">
        <v>21.56</v>
      </c>
      <c r="G1960">
        <v>635.1</v>
      </c>
      <c r="H1960">
        <f t="shared" si="120"/>
        <v>2522342.5827600001</v>
      </c>
      <c r="I1960">
        <f t="shared" si="121"/>
        <v>18421</v>
      </c>
      <c r="J1960">
        <f t="shared" si="122"/>
        <v>397156.75999999995</v>
      </c>
      <c r="K1960">
        <f t="shared" si="123"/>
        <v>0</v>
      </c>
    </row>
    <row r="1961" spans="1:11" s="11" customFormat="1">
      <c r="A1961">
        <v>2025</v>
      </c>
      <c r="B1961">
        <v>6190</v>
      </c>
      <c r="C1961" t="s">
        <v>331</v>
      </c>
      <c r="D1961" t="s">
        <v>322</v>
      </c>
      <c r="E1961">
        <v>64382</v>
      </c>
      <c r="F1961">
        <v>17.846</v>
      </c>
      <c r="G1961">
        <v>276.2</v>
      </c>
      <c r="H1961">
        <f t="shared" si="120"/>
        <v>3173430.7570640002</v>
      </c>
      <c r="I1961">
        <f t="shared" si="121"/>
        <v>64382</v>
      </c>
      <c r="J1961">
        <f t="shared" si="122"/>
        <v>1148961.172</v>
      </c>
      <c r="K1961">
        <f t="shared" si="123"/>
        <v>0</v>
      </c>
    </row>
    <row r="1962" spans="1:11" s="11" customFormat="1">
      <c r="A1962">
        <v>2025</v>
      </c>
      <c r="B1962">
        <v>6190</v>
      </c>
      <c r="C1962" t="s">
        <v>331</v>
      </c>
      <c r="D1962" t="s">
        <v>322</v>
      </c>
      <c r="E1962">
        <v>16327</v>
      </c>
      <c r="F1962">
        <v>17.420000000000002</v>
      </c>
      <c r="G1962">
        <v>278.10000000000002</v>
      </c>
      <c r="H1962">
        <f t="shared" si="120"/>
        <v>790961.84154000005</v>
      </c>
      <c r="I1962">
        <f t="shared" si="121"/>
        <v>16327</v>
      </c>
      <c r="J1962">
        <f t="shared" si="122"/>
        <v>284416.34000000003</v>
      </c>
      <c r="K1962">
        <f t="shared" si="123"/>
        <v>0</v>
      </c>
    </row>
    <row r="1963" spans="1:11" s="11" customFormat="1">
      <c r="A1963">
        <v>2025</v>
      </c>
      <c r="B1963">
        <v>6194</v>
      </c>
      <c r="C1963" t="s">
        <v>331</v>
      </c>
      <c r="D1963" t="s">
        <v>322</v>
      </c>
      <c r="E1963">
        <v>118</v>
      </c>
      <c r="F1963">
        <v>17.477</v>
      </c>
      <c r="G1963">
        <v>227.2</v>
      </c>
      <c r="H1963">
        <f t="shared" si="120"/>
        <v>4685.5137919999997</v>
      </c>
      <c r="I1963">
        <f t="shared" si="121"/>
        <v>118</v>
      </c>
      <c r="J1963">
        <f t="shared" si="122"/>
        <v>2062.2860000000001</v>
      </c>
      <c r="K1963">
        <f t="shared" si="123"/>
        <v>0</v>
      </c>
    </row>
    <row r="1964" spans="1:11" s="11" customFormat="1">
      <c r="A1964">
        <v>2025</v>
      </c>
      <c r="B1964">
        <v>6195</v>
      </c>
      <c r="C1964" t="s">
        <v>331</v>
      </c>
      <c r="D1964" t="s">
        <v>322</v>
      </c>
      <c r="E1964">
        <v>94485</v>
      </c>
      <c r="F1964">
        <v>18.001999999999999</v>
      </c>
      <c r="G1964">
        <v>246.1</v>
      </c>
      <c r="H1964">
        <f t="shared" si="120"/>
        <v>4185961.5851699994</v>
      </c>
      <c r="I1964">
        <f t="shared" si="121"/>
        <v>94485</v>
      </c>
      <c r="J1964">
        <f t="shared" si="122"/>
        <v>1700918.97</v>
      </c>
      <c r="K1964">
        <f t="shared" si="123"/>
        <v>0</v>
      </c>
    </row>
    <row r="1965" spans="1:11" s="11" customFormat="1">
      <c r="A1965">
        <v>2025</v>
      </c>
      <c r="B1965">
        <v>6204</v>
      </c>
      <c r="C1965" t="s">
        <v>331</v>
      </c>
      <c r="D1965" t="s">
        <v>322</v>
      </c>
      <c r="E1965">
        <v>65714</v>
      </c>
      <c r="F1965">
        <v>17.966000000000001</v>
      </c>
      <c r="G1965">
        <v>126.8</v>
      </c>
      <c r="H1965">
        <f t="shared" si="120"/>
        <v>1497023.274032</v>
      </c>
      <c r="I1965">
        <f t="shared" si="121"/>
        <v>65714</v>
      </c>
      <c r="J1965">
        <f t="shared" si="122"/>
        <v>1180617.7240000002</v>
      </c>
      <c r="K1965">
        <f t="shared" si="123"/>
        <v>0</v>
      </c>
    </row>
    <row r="1966" spans="1:11" s="11" customFormat="1">
      <c r="A1966">
        <v>2025</v>
      </c>
      <c r="B1966">
        <v>6204</v>
      </c>
      <c r="C1966" t="s">
        <v>331</v>
      </c>
      <c r="D1966" t="s">
        <v>322</v>
      </c>
      <c r="E1966">
        <v>131227</v>
      </c>
      <c r="F1966">
        <v>17.661999999999999</v>
      </c>
      <c r="G1966">
        <v>128.30000000000001</v>
      </c>
      <c r="H1966">
        <f t="shared" si="120"/>
        <v>2973649.2245419999</v>
      </c>
      <c r="I1966">
        <f t="shared" si="121"/>
        <v>131227</v>
      </c>
      <c r="J1966">
        <f t="shared" si="122"/>
        <v>2317731.2739999997</v>
      </c>
      <c r="K1966">
        <f t="shared" si="123"/>
        <v>0</v>
      </c>
    </row>
    <row r="1967" spans="1:11" s="11" customFormat="1">
      <c r="A1967">
        <v>2025</v>
      </c>
      <c r="B1967">
        <v>6204</v>
      </c>
      <c r="C1967" t="s">
        <v>331</v>
      </c>
      <c r="D1967" t="s">
        <v>322</v>
      </c>
      <c r="E1967">
        <v>179191</v>
      </c>
      <c r="F1967">
        <v>16.158000000000001</v>
      </c>
      <c r="G1967">
        <v>167.2</v>
      </c>
      <c r="H1967">
        <f t="shared" si="120"/>
        <v>4841055.5936160004</v>
      </c>
      <c r="I1967">
        <f t="shared" si="121"/>
        <v>179191</v>
      </c>
      <c r="J1967">
        <f t="shared" si="122"/>
        <v>2895368.1780000003</v>
      </c>
      <c r="K1967">
        <f t="shared" si="123"/>
        <v>0</v>
      </c>
    </row>
    <row r="1968" spans="1:11" s="11" customFormat="1">
      <c r="A1968">
        <v>2025</v>
      </c>
      <c r="B1968">
        <v>6213</v>
      </c>
      <c r="C1968" t="s">
        <v>321</v>
      </c>
      <c r="D1968" t="s">
        <v>322</v>
      </c>
      <c r="E1968">
        <v>51781</v>
      </c>
      <c r="F1968">
        <v>22.77</v>
      </c>
      <c r="G1968">
        <v>239.1</v>
      </c>
      <c r="H1968">
        <f t="shared" si="120"/>
        <v>2819116.6076699998</v>
      </c>
      <c r="I1968">
        <f t="shared" si="121"/>
        <v>51781</v>
      </c>
      <c r="J1968">
        <f t="shared" si="122"/>
        <v>1179053.3699999999</v>
      </c>
      <c r="K1968">
        <f t="shared" si="123"/>
        <v>0</v>
      </c>
    </row>
    <row r="1969" spans="1:11" s="11" customFormat="1">
      <c r="A1969">
        <v>2025</v>
      </c>
      <c r="B1969">
        <v>6213</v>
      </c>
      <c r="C1969" t="s">
        <v>321</v>
      </c>
      <c r="D1969" t="s">
        <v>322</v>
      </c>
      <c r="E1969">
        <v>41524</v>
      </c>
      <c r="F1969">
        <v>22.06</v>
      </c>
      <c r="G1969">
        <v>234.4</v>
      </c>
      <c r="H1969">
        <f t="shared" si="120"/>
        <v>2147149.5673599998</v>
      </c>
      <c r="I1969">
        <f t="shared" si="121"/>
        <v>41524</v>
      </c>
      <c r="J1969">
        <f t="shared" si="122"/>
        <v>916019.44</v>
      </c>
      <c r="K1969">
        <f t="shared" si="123"/>
        <v>0</v>
      </c>
    </row>
    <row r="1970" spans="1:11" s="11" customFormat="1">
      <c r="A1970">
        <v>2025</v>
      </c>
      <c r="B1970">
        <v>6213</v>
      </c>
      <c r="C1970" t="s">
        <v>321</v>
      </c>
      <c r="D1970" t="s">
        <v>322</v>
      </c>
      <c r="E1970">
        <v>41015</v>
      </c>
      <c r="F1970">
        <v>22.42</v>
      </c>
      <c r="G1970">
        <v>240.4</v>
      </c>
      <c r="H1970">
        <f t="shared" si="120"/>
        <v>2210613.3451999999</v>
      </c>
      <c r="I1970">
        <f t="shared" si="121"/>
        <v>41015</v>
      </c>
      <c r="J1970">
        <f t="shared" si="122"/>
        <v>919556.3</v>
      </c>
      <c r="K1970">
        <f t="shared" si="123"/>
        <v>0</v>
      </c>
    </row>
    <row r="1971" spans="1:11" s="11" customFormat="1">
      <c r="A1971">
        <v>2025</v>
      </c>
      <c r="B1971">
        <v>6248</v>
      </c>
      <c r="C1971" t="s">
        <v>331</v>
      </c>
      <c r="D1971" t="s">
        <v>322</v>
      </c>
      <c r="E1971">
        <v>55999</v>
      </c>
      <c r="F1971">
        <v>16.823</v>
      </c>
      <c r="G1971">
        <v>160.80000000000001</v>
      </c>
      <c r="H1971">
        <f t="shared" si="120"/>
        <v>1514850.4526160001</v>
      </c>
      <c r="I1971">
        <f t="shared" si="121"/>
        <v>55999</v>
      </c>
      <c r="J1971">
        <f t="shared" si="122"/>
        <v>942071.17700000003</v>
      </c>
      <c r="K1971">
        <f t="shared" si="123"/>
        <v>0</v>
      </c>
    </row>
    <row r="1972" spans="1:11" s="11" customFormat="1">
      <c r="A1972">
        <v>2025</v>
      </c>
      <c r="B1972">
        <v>6248</v>
      </c>
      <c r="C1972" t="s">
        <v>331</v>
      </c>
      <c r="D1972" t="s">
        <v>322</v>
      </c>
      <c r="E1972">
        <v>28201</v>
      </c>
      <c r="F1972">
        <v>16.757000000000001</v>
      </c>
      <c r="G1972">
        <v>151.19999999999999</v>
      </c>
      <c r="H1972">
        <f t="shared" si="120"/>
        <v>714517.0053839999</v>
      </c>
      <c r="I1972">
        <f t="shared" si="121"/>
        <v>28201</v>
      </c>
      <c r="J1972">
        <f t="shared" si="122"/>
        <v>472564.15700000006</v>
      </c>
      <c r="K1972">
        <f t="shared" si="123"/>
        <v>0</v>
      </c>
    </row>
    <row r="1973" spans="1:11" s="11" customFormat="1">
      <c r="A1973">
        <v>2025</v>
      </c>
      <c r="B1973">
        <v>6249</v>
      </c>
      <c r="C1973" t="s">
        <v>321</v>
      </c>
      <c r="D1973" t="s">
        <v>322</v>
      </c>
      <c r="E1973">
        <v>64953</v>
      </c>
      <c r="F1973">
        <v>23.57</v>
      </c>
      <c r="G1973">
        <v>324.89999999999998</v>
      </c>
      <c r="H1973">
        <f t="shared" si="120"/>
        <v>4974031.2402900001</v>
      </c>
      <c r="I1973">
        <f t="shared" si="121"/>
        <v>64953</v>
      </c>
      <c r="J1973">
        <f t="shared" si="122"/>
        <v>1530942.21</v>
      </c>
      <c r="K1973">
        <f t="shared" si="123"/>
        <v>0</v>
      </c>
    </row>
    <row r="1974" spans="1:11" s="11" customFormat="1">
      <c r="A1974">
        <v>2025</v>
      </c>
      <c r="B1974">
        <v>6249</v>
      </c>
      <c r="C1974" t="s">
        <v>321</v>
      </c>
      <c r="D1974" t="s">
        <v>322</v>
      </c>
      <c r="E1974">
        <v>51773</v>
      </c>
      <c r="F1974">
        <v>23.89</v>
      </c>
      <c r="G1974">
        <v>231.9</v>
      </c>
      <c r="H1974">
        <f t="shared" si="120"/>
        <v>2868271.3134300001</v>
      </c>
      <c r="I1974">
        <f t="shared" si="121"/>
        <v>51773</v>
      </c>
      <c r="J1974">
        <f t="shared" si="122"/>
        <v>1236856.97</v>
      </c>
      <c r="K1974">
        <f t="shared" si="123"/>
        <v>0</v>
      </c>
    </row>
    <row r="1975" spans="1:11" s="11" customFormat="1">
      <c r="A1975">
        <v>2025</v>
      </c>
      <c r="B1975">
        <v>6249</v>
      </c>
      <c r="C1975" t="s">
        <v>321</v>
      </c>
      <c r="D1975" t="s">
        <v>322</v>
      </c>
      <c r="E1975">
        <v>13098</v>
      </c>
      <c r="F1975">
        <v>23.48</v>
      </c>
      <c r="G1975">
        <v>341.5</v>
      </c>
      <c r="H1975">
        <f t="shared" si="120"/>
        <v>1050252.6516</v>
      </c>
      <c r="I1975">
        <f t="shared" si="121"/>
        <v>13098</v>
      </c>
      <c r="J1975">
        <f t="shared" si="122"/>
        <v>307541.03999999998</v>
      </c>
      <c r="K1975">
        <f t="shared" si="123"/>
        <v>0</v>
      </c>
    </row>
    <row r="1976" spans="1:11" s="11" customFormat="1">
      <c r="A1976">
        <v>2025</v>
      </c>
      <c r="B1976">
        <v>6250</v>
      </c>
      <c r="C1976" t="s">
        <v>321</v>
      </c>
      <c r="D1976" t="s">
        <v>322</v>
      </c>
      <c r="E1976">
        <v>12443</v>
      </c>
      <c r="F1976">
        <v>24.542000000000002</v>
      </c>
      <c r="G1976">
        <v>350.6</v>
      </c>
      <c r="H1976">
        <f t="shared" si="120"/>
        <v>1070648.6276360003</v>
      </c>
      <c r="I1976">
        <f t="shared" si="121"/>
        <v>12443</v>
      </c>
      <c r="J1976">
        <f t="shared" si="122"/>
        <v>305376.10600000003</v>
      </c>
      <c r="K1976">
        <f t="shared" si="123"/>
        <v>0</v>
      </c>
    </row>
    <row r="1977" spans="1:11" s="11" customFormat="1">
      <c r="A1977">
        <v>2025</v>
      </c>
      <c r="B1977">
        <v>6250</v>
      </c>
      <c r="C1977" t="s">
        <v>321</v>
      </c>
      <c r="D1977" t="s">
        <v>322</v>
      </c>
      <c r="E1977">
        <v>12444</v>
      </c>
      <c r="F1977">
        <v>26.222000000000001</v>
      </c>
      <c r="G1977">
        <v>345.4</v>
      </c>
      <c r="H1977">
        <f t="shared" si="120"/>
        <v>1127062.8858719999</v>
      </c>
      <c r="I1977">
        <f t="shared" si="121"/>
        <v>12444</v>
      </c>
      <c r="J1977">
        <f t="shared" si="122"/>
        <v>326306.56800000003</v>
      </c>
      <c r="K1977">
        <f t="shared" si="123"/>
        <v>0</v>
      </c>
    </row>
    <row r="1978" spans="1:11" s="11" customFormat="1">
      <c r="A1978">
        <v>2025</v>
      </c>
      <c r="B1978">
        <v>6250</v>
      </c>
      <c r="C1978" t="s">
        <v>321</v>
      </c>
      <c r="D1978" t="s">
        <v>322</v>
      </c>
      <c r="E1978">
        <v>36866</v>
      </c>
      <c r="F1978">
        <v>26.19</v>
      </c>
      <c r="G1978">
        <v>482.2</v>
      </c>
      <c r="H1978">
        <f t="shared" si="120"/>
        <v>4655740.0438800007</v>
      </c>
      <c r="I1978">
        <f t="shared" si="121"/>
        <v>36866</v>
      </c>
      <c r="J1978">
        <f t="shared" si="122"/>
        <v>965520.54</v>
      </c>
      <c r="K1978">
        <f t="shared" si="123"/>
        <v>0</v>
      </c>
    </row>
    <row r="1979" spans="1:11" s="11" customFormat="1">
      <c r="A1979">
        <v>2025</v>
      </c>
      <c r="B1979">
        <v>6250</v>
      </c>
      <c r="C1979" t="s">
        <v>321</v>
      </c>
      <c r="D1979" t="s">
        <v>322</v>
      </c>
      <c r="E1979">
        <v>12018</v>
      </c>
      <c r="F1979">
        <v>24.012</v>
      </c>
      <c r="G1979">
        <v>462</v>
      </c>
      <c r="H1979">
        <f t="shared" si="120"/>
        <v>1333222.1179200001</v>
      </c>
      <c r="I1979">
        <f t="shared" si="121"/>
        <v>12018</v>
      </c>
      <c r="J1979">
        <f t="shared" si="122"/>
        <v>288576.21600000001</v>
      </c>
      <c r="K1979">
        <f t="shared" si="123"/>
        <v>0</v>
      </c>
    </row>
    <row r="1980" spans="1:11" s="11" customFormat="1">
      <c r="A1980">
        <v>2025</v>
      </c>
      <c r="B1980">
        <v>6257</v>
      </c>
      <c r="C1980" t="s">
        <v>331</v>
      </c>
      <c r="D1980" t="s">
        <v>322</v>
      </c>
      <c r="E1980">
        <v>78572</v>
      </c>
      <c r="F1980">
        <v>16.748000000000001</v>
      </c>
      <c r="G1980">
        <v>299.10000000000002</v>
      </c>
      <c r="H1980">
        <f t="shared" si="120"/>
        <v>3935928.253296</v>
      </c>
      <c r="I1980">
        <f t="shared" si="121"/>
        <v>78572</v>
      </c>
      <c r="J1980">
        <f t="shared" si="122"/>
        <v>1315923.8560000001</v>
      </c>
      <c r="K1980">
        <f t="shared" si="123"/>
        <v>0</v>
      </c>
    </row>
    <row r="1981" spans="1:11" s="11" customFormat="1">
      <c r="A1981">
        <v>2025</v>
      </c>
      <c r="B1981">
        <v>6257</v>
      </c>
      <c r="C1981" t="s">
        <v>331</v>
      </c>
      <c r="D1981" t="s">
        <v>322</v>
      </c>
      <c r="E1981">
        <v>79495</v>
      </c>
      <c r="F1981">
        <v>17.021999999999998</v>
      </c>
      <c r="G1981">
        <v>300.39999999999998</v>
      </c>
      <c r="H1981">
        <f t="shared" si="120"/>
        <v>4064904.3255599993</v>
      </c>
      <c r="I1981">
        <f t="shared" si="121"/>
        <v>79495</v>
      </c>
      <c r="J1981">
        <f t="shared" si="122"/>
        <v>1353163.89</v>
      </c>
      <c r="K1981">
        <f t="shared" si="123"/>
        <v>0</v>
      </c>
    </row>
    <row r="1982" spans="1:11" s="11" customFormat="1">
      <c r="A1982">
        <v>2025</v>
      </c>
      <c r="B1982">
        <v>6257</v>
      </c>
      <c r="C1982" t="s">
        <v>331</v>
      </c>
      <c r="D1982" t="s">
        <v>322</v>
      </c>
      <c r="E1982">
        <v>63863</v>
      </c>
      <c r="F1982">
        <v>17.571000000000002</v>
      </c>
      <c r="G1982">
        <v>321.8</v>
      </c>
      <c r="H1982">
        <f t="shared" si="120"/>
        <v>3611036.1355140004</v>
      </c>
      <c r="I1982">
        <f t="shared" si="121"/>
        <v>63863</v>
      </c>
      <c r="J1982">
        <f t="shared" si="122"/>
        <v>1122136.773</v>
      </c>
      <c r="K1982">
        <f t="shared" si="123"/>
        <v>0</v>
      </c>
    </row>
    <row r="1983" spans="1:11" s="11" customFormat="1">
      <c r="A1983">
        <v>2025</v>
      </c>
      <c r="B1983">
        <v>6257</v>
      </c>
      <c r="C1983" t="s">
        <v>331</v>
      </c>
      <c r="D1983" t="s">
        <v>322</v>
      </c>
      <c r="E1983">
        <v>31776</v>
      </c>
      <c r="F1983">
        <v>16.859000000000002</v>
      </c>
      <c r="G1983">
        <v>299.10000000000002</v>
      </c>
      <c r="H1983">
        <f t="shared" si="120"/>
        <v>1602313.3477440001</v>
      </c>
      <c r="I1983">
        <f t="shared" si="121"/>
        <v>31776</v>
      </c>
      <c r="J1983">
        <f t="shared" si="122"/>
        <v>535711.58400000003</v>
      </c>
      <c r="K1983">
        <f t="shared" si="123"/>
        <v>0</v>
      </c>
    </row>
    <row r="1984" spans="1:11" s="11" customFormat="1">
      <c r="A1984">
        <v>2025</v>
      </c>
      <c r="B1984">
        <v>6257</v>
      </c>
      <c r="C1984" t="s">
        <v>331</v>
      </c>
      <c r="D1984" t="s">
        <v>322</v>
      </c>
      <c r="E1984">
        <v>47930</v>
      </c>
      <c r="F1984">
        <v>16.722000000000001</v>
      </c>
      <c r="G1984">
        <v>298.5</v>
      </c>
      <c r="H1984">
        <f t="shared" si="120"/>
        <v>2392434.0981000001</v>
      </c>
      <c r="I1984">
        <f t="shared" si="121"/>
        <v>47930</v>
      </c>
      <c r="J1984">
        <f t="shared" si="122"/>
        <v>801485.46000000008</v>
      </c>
      <c r="K1984">
        <f t="shared" si="123"/>
        <v>0</v>
      </c>
    </row>
    <row r="1985" spans="1:11" s="11" customFormat="1">
      <c r="A1985">
        <v>2025</v>
      </c>
      <c r="B1985">
        <v>6257</v>
      </c>
      <c r="C1985" t="s">
        <v>331</v>
      </c>
      <c r="D1985" t="s">
        <v>322</v>
      </c>
      <c r="E1985">
        <v>63355</v>
      </c>
      <c r="F1985">
        <v>16.841000000000001</v>
      </c>
      <c r="G1985">
        <v>304</v>
      </c>
      <c r="H1985">
        <f t="shared" si="120"/>
        <v>3243563.1272</v>
      </c>
      <c r="I1985">
        <f t="shared" si="121"/>
        <v>63355</v>
      </c>
      <c r="J1985">
        <f t="shared" si="122"/>
        <v>1066961.5550000002</v>
      </c>
      <c r="K1985">
        <f t="shared" si="123"/>
        <v>0</v>
      </c>
    </row>
    <row r="1986" spans="1:11" s="11" customFormat="1">
      <c r="A1986">
        <v>2025</v>
      </c>
      <c r="B1986">
        <v>6257</v>
      </c>
      <c r="C1986" t="s">
        <v>331</v>
      </c>
      <c r="D1986" t="s">
        <v>322</v>
      </c>
      <c r="E1986">
        <v>31916</v>
      </c>
      <c r="F1986">
        <v>16.725999999999999</v>
      </c>
      <c r="G1986">
        <v>301.8</v>
      </c>
      <c r="H1986">
        <f t="shared" si="120"/>
        <v>1611089.934288</v>
      </c>
      <c r="I1986">
        <f t="shared" si="121"/>
        <v>31916</v>
      </c>
      <c r="J1986">
        <f t="shared" si="122"/>
        <v>533827.01599999995</v>
      </c>
      <c r="K1986">
        <f t="shared" si="123"/>
        <v>0</v>
      </c>
    </row>
    <row r="1987" spans="1:11" s="11" customFormat="1">
      <c r="A1987">
        <v>2025</v>
      </c>
      <c r="B1987">
        <v>6257</v>
      </c>
      <c r="C1987" t="s">
        <v>331</v>
      </c>
      <c r="D1987" t="s">
        <v>322</v>
      </c>
      <c r="E1987">
        <v>15791</v>
      </c>
      <c r="F1987">
        <v>18.173999999999999</v>
      </c>
      <c r="G1987">
        <v>305.60000000000002</v>
      </c>
      <c r="H1987">
        <f t="shared" si="120"/>
        <v>877028.09750399995</v>
      </c>
      <c r="I1987">
        <f t="shared" si="121"/>
        <v>15791</v>
      </c>
      <c r="J1987">
        <f t="shared" si="122"/>
        <v>286985.63400000002</v>
      </c>
      <c r="K1987">
        <f t="shared" si="123"/>
        <v>0</v>
      </c>
    </row>
    <row r="1988" spans="1:11" s="11" customFormat="1">
      <c r="A1988">
        <v>2025</v>
      </c>
      <c r="B1988">
        <v>6257</v>
      </c>
      <c r="C1988" t="s">
        <v>331</v>
      </c>
      <c r="D1988" t="s">
        <v>322</v>
      </c>
      <c r="E1988">
        <v>15792</v>
      </c>
      <c r="F1988">
        <v>16.59</v>
      </c>
      <c r="G1988">
        <v>316.7</v>
      </c>
      <c r="H1988">
        <f t="shared" si="120"/>
        <v>829720.04975999997</v>
      </c>
      <c r="I1988">
        <f t="shared" si="121"/>
        <v>15792</v>
      </c>
      <c r="J1988">
        <f t="shared" si="122"/>
        <v>261989.28</v>
      </c>
      <c r="K1988">
        <f t="shared" si="123"/>
        <v>0</v>
      </c>
    </row>
    <row r="1989" spans="1:11" s="11" customFormat="1">
      <c r="A1989">
        <v>2025</v>
      </c>
      <c r="B1989">
        <v>6257</v>
      </c>
      <c r="C1989" t="s">
        <v>331</v>
      </c>
      <c r="D1989" t="s">
        <v>322</v>
      </c>
      <c r="E1989">
        <v>15993</v>
      </c>
      <c r="F1989">
        <v>17.056000000000001</v>
      </c>
      <c r="G1989">
        <v>294.3</v>
      </c>
      <c r="H1989">
        <f t="shared" ref="H1989:H2052" si="124">IF(I1989="","",G1989/100*F1989*E1989)</f>
        <v>802781.55734400009</v>
      </c>
      <c r="I1989">
        <f t="shared" ref="I1989:I2052" si="125">IF(OR(G1989=".",F1989=".",E1989="."),"",E1989)</f>
        <v>15993</v>
      </c>
      <c r="J1989">
        <f t="shared" ref="J1989:J2052" si="126">IF(I1989="","",F1989*I1989)</f>
        <v>272776.60800000001</v>
      </c>
      <c r="K1989">
        <f t="shared" ref="K1989:K2052" si="127">IF(C1989="LIG",1,0)</f>
        <v>0</v>
      </c>
    </row>
    <row r="1990" spans="1:11" s="11" customFormat="1">
      <c r="A1990">
        <v>2025</v>
      </c>
      <c r="B1990">
        <v>6264</v>
      </c>
      <c r="C1990" t="s">
        <v>321</v>
      </c>
      <c r="D1990" t="s">
        <v>322</v>
      </c>
      <c r="E1990">
        <v>7033</v>
      </c>
      <c r="F1990">
        <v>25.21</v>
      </c>
      <c r="G1990">
        <v>282.2</v>
      </c>
      <c r="H1990">
        <f t="shared" si="124"/>
        <v>500346.04646000004</v>
      </c>
      <c r="I1990">
        <f t="shared" si="125"/>
        <v>7033</v>
      </c>
      <c r="J1990">
        <f t="shared" si="126"/>
        <v>177301.93</v>
      </c>
      <c r="K1990">
        <f t="shared" si="127"/>
        <v>0</v>
      </c>
    </row>
    <row r="1991" spans="1:11" s="11" customFormat="1">
      <c r="A1991">
        <v>2025</v>
      </c>
      <c r="B1991">
        <v>6264</v>
      </c>
      <c r="C1991" t="s">
        <v>321</v>
      </c>
      <c r="D1991" t="s">
        <v>322</v>
      </c>
      <c r="E1991">
        <v>28775</v>
      </c>
      <c r="F1991">
        <v>22.91</v>
      </c>
      <c r="G1991">
        <v>304.39999999999998</v>
      </c>
      <c r="H1991">
        <f t="shared" si="124"/>
        <v>2006712.101</v>
      </c>
      <c r="I1991">
        <f t="shared" si="125"/>
        <v>28775</v>
      </c>
      <c r="J1991">
        <f t="shared" si="126"/>
        <v>659235.25</v>
      </c>
      <c r="K1991">
        <f t="shared" si="127"/>
        <v>0</v>
      </c>
    </row>
    <row r="1992" spans="1:11" s="11" customFormat="1">
      <c r="A1992">
        <v>2025</v>
      </c>
      <c r="B1992">
        <v>6264</v>
      </c>
      <c r="C1992" t="s">
        <v>321</v>
      </c>
      <c r="D1992" t="s">
        <v>322</v>
      </c>
      <c r="E1992">
        <v>7033</v>
      </c>
      <c r="F1992">
        <v>25.21</v>
      </c>
      <c r="G1992">
        <v>282.2</v>
      </c>
      <c r="H1992">
        <f t="shared" si="124"/>
        <v>500346.04646000004</v>
      </c>
      <c r="I1992">
        <f t="shared" si="125"/>
        <v>7033</v>
      </c>
      <c r="J1992">
        <f t="shared" si="126"/>
        <v>177301.93</v>
      </c>
      <c r="K1992">
        <f t="shared" si="127"/>
        <v>0</v>
      </c>
    </row>
    <row r="1993" spans="1:11" s="11" customFormat="1">
      <c r="A1993">
        <v>2025</v>
      </c>
      <c r="B1993">
        <v>6264</v>
      </c>
      <c r="C1993" t="s">
        <v>321</v>
      </c>
      <c r="D1993" t="s">
        <v>322</v>
      </c>
      <c r="E1993">
        <v>39672</v>
      </c>
      <c r="F1993">
        <v>23.92</v>
      </c>
      <c r="G1993">
        <v>303.60000000000002</v>
      </c>
      <c r="H1993">
        <f t="shared" si="124"/>
        <v>2881025.0726400004</v>
      </c>
      <c r="I1993">
        <f t="shared" si="125"/>
        <v>39672</v>
      </c>
      <c r="J1993">
        <f t="shared" si="126"/>
        <v>948954.24000000011</v>
      </c>
      <c r="K1993">
        <f t="shared" si="127"/>
        <v>0</v>
      </c>
    </row>
    <row r="1994" spans="1:11" s="11" customFormat="1">
      <c r="A1994">
        <v>2025</v>
      </c>
      <c r="B1994">
        <v>6264</v>
      </c>
      <c r="C1994" t="s">
        <v>321</v>
      </c>
      <c r="D1994" t="s">
        <v>322</v>
      </c>
      <c r="E1994">
        <v>41331</v>
      </c>
      <c r="F1994">
        <v>25.2</v>
      </c>
      <c r="G1994">
        <v>297.8</v>
      </c>
      <c r="H1994">
        <f t="shared" si="124"/>
        <v>3101709.6936000003</v>
      </c>
      <c r="I1994">
        <f t="shared" si="125"/>
        <v>41331</v>
      </c>
      <c r="J1994">
        <f t="shared" si="126"/>
        <v>1041541.2</v>
      </c>
      <c r="K1994">
        <f t="shared" si="127"/>
        <v>0</v>
      </c>
    </row>
    <row r="1995" spans="1:11" s="11" customFormat="1">
      <c r="A1995">
        <v>2025</v>
      </c>
      <c r="B1995">
        <v>6264</v>
      </c>
      <c r="C1995" t="s">
        <v>321</v>
      </c>
      <c r="D1995" t="s">
        <v>322</v>
      </c>
      <c r="E1995">
        <v>41331</v>
      </c>
      <c r="F1995">
        <v>25.2</v>
      </c>
      <c r="G1995">
        <v>297.8</v>
      </c>
      <c r="H1995">
        <f t="shared" si="124"/>
        <v>3101709.6936000003</v>
      </c>
      <c r="I1995">
        <f t="shared" si="125"/>
        <v>41331</v>
      </c>
      <c r="J1995">
        <f t="shared" si="126"/>
        <v>1041541.2</v>
      </c>
      <c r="K1995">
        <f t="shared" si="127"/>
        <v>0</v>
      </c>
    </row>
    <row r="1996" spans="1:11" s="11" customFormat="1">
      <c r="A1996">
        <v>2025</v>
      </c>
      <c r="B1996">
        <v>6264</v>
      </c>
      <c r="C1996" t="s">
        <v>321</v>
      </c>
      <c r="D1996" t="s">
        <v>322</v>
      </c>
      <c r="E1996">
        <v>16960</v>
      </c>
      <c r="F1996">
        <v>25.64</v>
      </c>
      <c r="G1996">
        <v>181.3</v>
      </c>
      <c r="H1996">
        <f t="shared" si="124"/>
        <v>788391.02720000013</v>
      </c>
      <c r="I1996">
        <f t="shared" si="125"/>
        <v>16960</v>
      </c>
      <c r="J1996">
        <f t="shared" si="126"/>
        <v>434854.40000000002</v>
      </c>
      <c r="K1996">
        <f t="shared" si="127"/>
        <v>0</v>
      </c>
    </row>
    <row r="1997" spans="1:11" s="11" customFormat="1">
      <c r="A1997">
        <v>2025</v>
      </c>
      <c r="B1997">
        <v>6288</v>
      </c>
      <c r="C1997" t="s">
        <v>330</v>
      </c>
      <c r="D1997" t="s">
        <v>322</v>
      </c>
      <c r="E1997">
        <v>25595</v>
      </c>
      <c r="F1997">
        <v>14.6</v>
      </c>
      <c r="G1997">
        <v>433</v>
      </c>
      <c r="H1997">
        <f t="shared" si="124"/>
        <v>1618064.71</v>
      </c>
      <c r="I1997">
        <f t="shared" si="125"/>
        <v>25595</v>
      </c>
      <c r="J1997">
        <f t="shared" si="126"/>
        <v>373687</v>
      </c>
      <c r="K1997">
        <f t="shared" si="127"/>
        <v>1</v>
      </c>
    </row>
    <row r="1998" spans="1:11" s="11" customFormat="1">
      <c r="A1998">
        <v>2025</v>
      </c>
      <c r="B1998">
        <v>6469</v>
      </c>
      <c r="C1998" t="s">
        <v>330</v>
      </c>
      <c r="D1998" t="s">
        <v>322</v>
      </c>
      <c r="E1998">
        <v>371603</v>
      </c>
      <c r="F1998">
        <v>13.651999999999999</v>
      </c>
      <c r="G1998">
        <v>157</v>
      </c>
      <c r="H1998">
        <f t="shared" si="124"/>
        <v>7964804.9249200001</v>
      </c>
      <c r="I1998">
        <f t="shared" si="125"/>
        <v>371603</v>
      </c>
      <c r="J1998">
        <f t="shared" si="126"/>
        <v>5073124.1559999995</v>
      </c>
      <c r="K1998">
        <f t="shared" si="127"/>
        <v>1</v>
      </c>
    </row>
    <row r="1999" spans="1:11" s="11" customFormat="1">
      <c r="A1999">
        <v>2025</v>
      </c>
      <c r="B1999">
        <v>6481</v>
      </c>
      <c r="C1999" t="s">
        <v>321</v>
      </c>
      <c r="D1999" t="s">
        <v>322</v>
      </c>
      <c r="E1999">
        <v>57118</v>
      </c>
      <c r="F1999">
        <v>22.492000000000001</v>
      </c>
      <c r="G1999">
        <v>351.9</v>
      </c>
      <c r="H1999">
        <f t="shared" si="124"/>
        <v>4520852.4590639994</v>
      </c>
      <c r="I1999">
        <f t="shared" si="125"/>
        <v>57118</v>
      </c>
      <c r="J1999">
        <f t="shared" si="126"/>
        <v>1284698.0560000001</v>
      </c>
      <c r="K1999">
        <f t="shared" si="127"/>
        <v>0</v>
      </c>
    </row>
    <row r="2000" spans="1:11" s="11" customFormat="1">
      <c r="A2000">
        <v>2025</v>
      </c>
      <c r="B2000">
        <v>6481</v>
      </c>
      <c r="C2000" t="s">
        <v>321</v>
      </c>
      <c r="D2000" t="s">
        <v>322</v>
      </c>
      <c r="E2000">
        <v>43940</v>
      </c>
      <c r="F2000">
        <v>23.821999999999999</v>
      </c>
      <c r="G2000">
        <v>351.9</v>
      </c>
      <c r="H2000">
        <f t="shared" si="124"/>
        <v>3683473.4149199999</v>
      </c>
      <c r="I2000">
        <f t="shared" si="125"/>
        <v>43940</v>
      </c>
      <c r="J2000">
        <f t="shared" si="126"/>
        <v>1046738.6799999999</v>
      </c>
      <c r="K2000">
        <f t="shared" si="127"/>
        <v>0</v>
      </c>
    </row>
    <row r="2001" spans="1:11" s="11" customFormat="1">
      <c r="A2001">
        <v>2025</v>
      </c>
      <c r="B2001">
        <v>6481</v>
      </c>
      <c r="C2001" t="s">
        <v>321</v>
      </c>
      <c r="D2001" t="s">
        <v>322</v>
      </c>
      <c r="E2001">
        <v>36272</v>
      </c>
      <c r="F2001">
        <v>17.600000000000001</v>
      </c>
      <c r="G2001">
        <v>351.9</v>
      </c>
      <c r="H2001">
        <f t="shared" si="124"/>
        <v>2246484.5567999999</v>
      </c>
      <c r="I2001">
        <f t="shared" si="125"/>
        <v>36272</v>
      </c>
      <c r="J2001">
        <f t="shared" si="126"/>
        <v>638387.20000000007</v>
      </c>
      <c r="K2001">
        <f t="shared" si="127"/>
        <v>0</v>
      </c>
    </row>
    <row r="2002" spans="1:11" s="11" customFormat="1">
      <c r="A2002">
        <v>2025</v>
      </c>
      <c r="B2002">
        <v>6481</v>
      </c>
      <c r="C2002" t="s">
        <v>321</v>
      </c>
      <c r="D2002" t="s">
        <v>322</v>
      </c>
      <c r="E2002">
        <v>12281</v>
      </c>
      <c r="F2002">
        <v>17.905999999999999</v>
      </c>
      <c r="G2002">
        <v>351.9</v>
      </c>
      <c r="H2002">
        <f t="shared" si="124"/>
        <v>773840.7191339999</v>
      </c>
      <c r="I2002">
        <f t="shared" si="125"/>
        <v>12281</v>
      </c>
      <c r="J2002">
        <f t="shared" si="126"/>
        <v>219903.58599999998</v>
      </c>
      <c r="K2002">
        <f t="shared" si="127"/>
        <v>0</v>
      </c>
    </row>
    <row r="2003" spans="1:11" s="11" customFormat="1">
      <c r="A2003">
        <v>2025</v>
      </c>
      <c r="B2003">
        <v>6481</v>
      </c>
      <c r="C2003" t="s">
        <v>321</v>
      </c>
      <c r="D2003" t="s">
        <v>322</v>
      </c>
      <c r="E2003">
        <v>35926</v>
      </c>
      <c r="F2003">
        <v>22.696999999999999</v>
      </c>
      <c r="G2003">
        <v>351.9</v>
      </c>
      <c r="H2003">
        <f t="shared" si="124"/>
        <v>2869436.3130179998</v>
      </c>
      <c r="I2003">
        <f t="shared" si="125"/>
        <v>35926</v>
      </c>
      <c r="J2003">
        <f t="shared" si="126"/>
        <v>815412.42200000002</v>
      </c>
      <c r="K2003">
        <f t="shared" si="127"/>
        <v>0</v>
      </c>
    </row>
    <row r="2004" spans="1:11" s="11" customFormat="1">
      <c r="A2004">
        <v>2025</v>
      </c>
      <c r="B2004">
        <v>6641</v>
      </c>
      <c r="C2004" t="s">
        <v>331</v>
      </c>
      <c r="D2004" t="s">
        <v>322</v>
      </c>
      <c r="E2004">
        <v>130251</v>
      </c>
      <c r="F2004">
        <v>17.79</v>
      </c>
      <c r="G2004">
        <v>235.9</v>
      </c>
      <c r="H2004">
        <f t="shared" si="124"/>
        <v>5466192.9191099992</v>
      </c>
      <c r="I2004">
        <f t="shared" si="125"/>
        <v>130251</v>
      </c>
      <c r="J2004">
        <f t="shared" si="126"/>
        <v>2317165.29</v>
      </c>
      <c r="K2004">
        <f t="shared" si="127"/>
        <v>0</v>
      </c>
    </row>
    <row r="2005" spans="1:11" s="11" customFormat="1">
      <c r="A2005">
        <v>2025</v>
      </c>
      <c r="B2005">
        <v>6641</v>
      </c>
      <c r="C2005" t="s">
        <v>331</v>
      </c>
      <c r="D2005" t="s">
        <v>322</v>
      </c>
      <c r="E2005">
        <v>145607</v>
      </c>
      <c r="F2005">
        <v>18.05</v>
      </c>
      <c r="G2005">
        <v>243.2</v>
      </c>
      <c r="H2005">
        <f t="shared" si="124"/>
        <v>6391797.8432000009</v>
      </c>
      <c r="I2005">
        <f t="shared" si="125"/>
        <v>145607</v>
      </c>
      <c r="J2005">
        <f t="shared" si="126"/>
        <v>2628206.35</v>
      </c>
      <c r="K2005">
        <f t="shared" si="127"/>
        <v>0</v>
      </c>
    </row>
    <row r="2006" spans="1:11" s="11" customFormat="1">
      <c r="A2006">
        <v>2025</v>
      </c>
      <c r="B2006">
        <v>6641</v>
      </c>
      <c r="C2006" t="s">
        <v>331</v>
      </c>
      <c r="D2006" t="s">
        <v>322</v>
      </c>
      <c r="E2006">
        <v>48872</v>
      </c>
      <c r="F2006">
        <v>17.940000000000001</v>
      </c>
      <c r="G2006">
        <v>240.4</v>
      </c>
      <c r="H2006">
        <f t="shared" si="124"/>
        <v>2107739.8867200003</v>
      </c>
      <c r="I2006">
        <f t="shared" si="125"/>
        <v>48872</v>
      </c>
      <c r="J2006">
        <f t="shared" si="126"/>
        <v>876763.68</v>
      </c>
      <c r="K2006">
        <f t="shared" si="127"/>
        <v>0</v>
      </c>
    </row>
    <row r="2007" spans="1:11" s="11" customFormat="1">
      <c r="A2007">
        <v>2025</v>
      </c>
      <c r="B2007">
        <v>6641</v>
      </c>
      <c r="C2007" t="s">
        <v>331</v>
      </c>
      <c r="D2007" t="s">
        <v>322</v>
      </c>
      <c r="E2007">
        <v>49019</v>
      </c>
      <c r="F2007">
        <v>17.96</v>
      </c>
      <c r="G2007">
        <v>247.2</v>
      </c>
      <c r="H2007">
        <f t="shared" si="124"/>
        <v>2176302.4252800001</v>
      </c>
      <c r="I2007">
        <f t="shared" si="125"/>
        <v>49019</v>
      </c>
      <c r="J2007">
        <f t="shared" si="126"/>
        <v>880381.24</v>
      </c>
      <c r="K2007">
        <f t="shared" si="127"/>
        <v>0</v>
      </c>
    </row>
    <row r="2008" spans="1:11" s="11" customFormat="1">
      <c r="A2008">
        <v>2025</v>
      </c>
      <c r="B2008">
        <v>6664</v>
      </c>
      <c r="C2008" t="s">
        <v>331</v>
      </c>
      <c r="D2008" t="s">
        <v>322</v>
      </c>
      <c r="E2008">
        <v>16431</v>
      </c>
      <c r="F2008">
        <v>17.501999999999999</v>
      </c>
      <c r="G2008">
        <v>175.1</v>
      </c>
      <c r="H2008">
        <f t="shared" si="124"/>
        <v>503544.45886199991</v>
      </c>
      <c r="I2008">
        <f t="shared" si="125"/>
        <v>16431</v>
      </c>
      <c r="J2008">
        <f t="shared" si="126"/>
        <v>287575.36199999996</v>
      </c>
      <c r="K2008">
        <f t="shared" si="127"/>
        <v>0</v>
      </c>
    </row>
    <row r="2009" spans="1:11" s="11" customFormat="1">
      <c r="A2009">
        <v>2025</v>
      </c>
      <c r="B2009">
        <v>6664</v>
      </c>
      <c r="C2009" t="s">
        <v>331</v>
      </c>
      <c r="D2009" t="s">
        <v>322</v>
      </c>
      <c r="E2009">
        <v>82174</v>
      </c>
      <c r="F2009">
        <v>17.928999999999998</v>
      </c>
      <c r="G2009">
        <v>206.8</v>
      </c>
      <c r="H2009">
        <f t="shared" si="124"/>
        <v>3046779.5319279996</v>
      </c>
      <c r="I2009">
        <f t="shared" si="125"/>
        <v>82174</v>
      </c>
      <c r="J2009">
        <f t="shared" si="126"/>
        <v>1473297.6459999999</v>
      </c>
      <c r="K2009">
        <f t="shared" si="127"/>
        <v>0</v>
      </c>
    </row>
    <row r="2010" spans="1:11" s="11" customFormat="1">
      <c r="A2010">
        <v>2025</v>
      </c>
      <c r="B2010">
        <v>6664</v>
      </c>
      <c r="C2010" t="s">
        <v>331</v>
      </c>
      <c r="D2010" t="s">
        <v>322</v>
      </c>
      <c r="E2010">
        <v>16405</v>
      </c>
      <c r="F2010">
        <v>17.187999999999999</v>
      </c>
      <c r="G2010">
        <v>174.6</v>
      </c>
      <c r="H2010">
        <f t="shared" si="124"/>
        <v>492318.11843999993</v>
      </c>
      <c r="I2010">
        <f t="shared" si="125"/>
        <v>16405</v>
      </c>
      <c r="J2010">
        <f t="shared" si="126"/>
        <v>281969.13999999996</v>
      </c>
      <c r="K2010">
        <f t="shared" si="127"/>
        <v>0</v>
      </c>
    </row>
    <row r="2011" spans="1:11" s="11" customFormat="1">
      <c r="A2011">
        <v>2025</v>
      </c>
      <c r="B2011">
        <v>6664</v>
      </c>
      <c r="C2011" t="s">
        <v>331</v>
      </c>
      <c r="D2011" t="s">
        <v>322</v>
      </c>
      <c r="E2011">
        <v>32757</v>
      </c>
      <c r="F2011">
        <v>17.169</v>
      </c>
      <c r="G2011">
        <v>194</v>
      </c>
      <c r="H2011">
        <f t="shared" si="124"/>
        <v>1091065.57002</v>
      </c>
      <c r="I2011">
        <f t="shared" si="125"/>
        <v>32757</v>
      </c>
      <c r="J2011">
        <f t="shared" si="126"/>
        <v>562404.93299999996</v>
      </c>
      <c r="K2011">
        <f t="shared" si="127"/>
        <v>0</v>
      </c>
    </row>
    <row r="2012" spans="1:11" s="11" customFormat="1">
      <c r="A2012">
        <v>2025</v>
      </c>
      <c r="B2012">
        <v>6705</v>
      </c>
      <c r="C2012" t="s">
        <v>321</v>
      </c>
      <c r="D2012" t="s">
        <v>322</v>
      </c>
      <c r="E2012">
        <v>22796</v>
      </c>
      <c r="F2012">
        <v>22.08</v>
      </c>
      <c r="G2012" t="s">
        <v>332</v>
      </c>
      <c r="H2012" t="str">
        <f t="shared" si="124"/>
        <v/>
      </c>
      <c r="I2012" t="str">
        <f t="shared" si="125"/>
        <v/>
      </c>
      <c r="J2012" t="str">
        <f t="shared" si="126"/>
        <v/>
      </c>
      <c r="K2012">
        <f t="shared" si="127"/>
        <v>0</v>
      </c>
    </row>
    <row r="2013" spans="1:11" s="11" customFormat="1">
      <c r="A2013">
        <v>2025</v>
      </c>
      <c r="B2013">
        <v>6705</v>
      </c>
      <c r="C2013" t="s">
        <v>321</v>
      </c>
      <c r="D2013" t="s">
        <v>322</v>
      </c>
      <c r="E2013">
        <v>92040</v>
      </c>
      <c r="F2013">
        <v>22.32</v>
      </c>
      <c r="G2013" t="s">
        <v>332</v>
      </c>
      <c r="H2013" t="str">
        <f t="shared" si="124"/>
        <v/>
      </c>
      <c r="I2013" t="str">
        <f t="shared" si="125"/>
        <v/>
      </c>
      <c r="J2013" t="str">
        <f t="shared" si="126"/>
        <v/>
      </c>
      <c r="K2013">
        <f t="shared" si="127"/>
        <v>0</v>
      </c>
    </row>
    <row r="2014" spans="1:11" s="11" customFormat="1">
      <c r="A2014">
        <v>2025</v>
      </c>
      <c r="B2014">
        <v>6761</v>
      </c>
      <c r="C2014" t="s">
        <v>331</v>
      </c>
      <c r="D2014" t="s">
        <v>322</v>
      </c>
      <c r="E2014">
        <v>62623</v>
      </c>
      <c r="F2014">
        <v>17.998999999999999</v>
      </c>
      <c r="G2014">
        <v>171.3</v>
      </c>
      <c r="H2014">
        <f t="shared" si="124"/>
        <v>1930810.308801</v>
      </c>
      <c r="I2014">
        <f t="shared" si="125"/>
        <v>62623</v>
      </c>
      <c r="J2014">
        <f t="shared" si="126"/>
        <v>1127151.3769999999</v>
      </c>
      <c r="K2014">
        <f t="shared" si="127"/>
        <v>0</v>
      </c>
    </row>
    <row r="2015" spans="1:11" s="11" customFormat="1">
      <c r="A2015">
        <v>2025</v>
      </c>
      <c r="B2015">
        <v>6768</v>
      </c>
      <c r="C2015" t="s">
        <v>331</v>
      </c>
      <c r="D2015" t="s">
        <v>322</v>
      </c>
      <c r="E2015">
        <v>66970</v>
      </c>
      <c r="F2015">
        <v>17.850000000000001</v>
      </c>
      <c r="G2015">
        <v>235.1</v>
      </c>
      <c r="H2015">
        <f t="shared" si="124"/>
        <v>2810419.4895000001</v>
      </c>
      <c r="I2015">
        <f t="shared" si="125"/>
        <v>66970</v>
      </c>
      <c r="J2015">
        <f t="shared" si="126"/>
        <v>1195414.5</v>
      </c>
      <c r="K2015">
        <f t="shared" si="127"/>
        <v>0</v>
      </c>
    </row>
    <row r="2016" spans="1:11" s="11" customFormat="1">
      <c r="A2016">
        <v>2025</v>
      </c>
      <c r="B2016">
        <v>6772</v>
      </c>
      <c r="C2016" t="s">
        <v>331</v>
      </c>
      <c r="D2016" t="s">
        <v>322</v>
      </c>
      <c r="E2016">
        <v>32916</v>
      </c>
      <c r="F2016">
        <v>17.852</v>
      </c>
      <c r="G2016">
        <v>186.8</v>
      </c>
      <c r="H2016">
        <f t="shared" si="124"/>
        <v>1097667.4949760002</v>
      </c>
      <c r="I2016">
        <f t="shared" si="125"/>
        <v>32916</v>
      </c>
      <c r="J2016">
        <f t="shared" si="126"/>
        <v>587616.43200000003</v>
      </c>
      <c r="K2016">
        <f t="shared" si="127"/>
        <v>0</v>
      </c>
    </row>
    <row r="2017" spans="1:11" s="11" customFormat="1">
      <c r="A2017">
        <v>2025</v>
      </c>
      <c r="B2017">
        <v>6772</v>
      </c>
      <c r="C2017" t="s">
        <v>331</v>
      </c>
      <c r="D2017" t="s">
        <v>322</v>
      </c>
      <c r="E2017">
        <v>49341</v>
      </c>
      <c r="F2017">
        <v>16.956</v>
      </c>
      <c r="G2017">
        <v>178.7</v>
      </c>
      <c r="H2017">
        <f t="shared" si="124"/>
        <v>1495050.6548520001</v>
      </c>
      <c r="I2017">
        <f t="shared" si="125"/>
        <v>49341</v>
      </c>
      <c r="J2017">
        <f t="shared" si="126"/>
        <v>836625.99599999993</v>
      </c>
      <c r="K2017">
        <f t="shared" si="127"/>
        <v>0</v>
      </c>
    </row>
    <row r="2018" spans="1:11" s="11" customFormat="1">
      <c r="A2018">
        <v>2025</v>
      </c>
      <c r="B2018">
        <v>6823</v>
      </c>
      <c r="C2018" t="s">
        <v>321</v>
      </c>
      <c r="D2018" t="s">
        <v>322</v>
      </c>
      <c r="E2018">
        <v>7678</v>
      </c>
      <c r="F2018">
        <v>22.85</v>
      </c>
      <c r="G2018">
        <v>356.1</v>
      </c>
      <c r="H2018">
        <f t="shared" si="124"/>
        <v>624750.0303000001</v>
      </c>
      <c r="I2018">
        <f t="shared" si="125"/>
        <v>7678</v>
      </c>
      <c r="J2018">
        <f t="shared" si="126"/>
        <v>175442.30000000002</v>
      </c>
      <c r="K2018">
        <f t="shared" si="127"/>
        <v>0</v>
      </c>
    </row>
    <row r="2019" spans="1:11" s="11" customFormat="1">
      <c r="A2019">
        <v>2025</v>
      </c>
      <c r="B2019">
        <v>6823</v>
      </c>
      <c r="C2019" t="s">
        <v>321</v>
      </c>
      <c r="D2019" t="s">
        <v>322</v>
      </c>
      <c r="E2019">
        <v>10967</v>
      </c>
      <c r="F2019">
        <v>22.22</v>
      </c>
      <c r="G2019">
        <v>332.6</v>
      </c>
      <c r="H2019">
        <f t="shared" si="124"/>
        <v>810502.09723999992</v>
      </c>
      <c r="I2019">
        <f t="shared" si="125"/>
        <v>10967</v>
      </c>
      <c r="J2019">
        <f t="shared" si="126"/>
        <v>243686.74</v>
      </c>
      <c r="K2019">
        <f t="shared" si="127"/>
        <v>0</v>
      </c>
    </row>
    <row r="2020" spans="1:11" s="11" customFormat="1">
      <c r="A2020">
        <v>2025</v>
      </c>
      <c r="B2020">
        <v>7030</v>
      </c>
      <c r="C2020" t="s">
        <v>330</v>
      </c>
      <c r="D2020" t="s">
        <v>322</v>
      </c>
      <c r="E2020">
        <v>77617</v>
      </c>
      <c r="F2020">
        <v>14.57</v>
      </c>
      <c r="G2020" t="s">
        <v>332</v>
      </c>
      <c r="H2020" t="str">
        <f t="shared" si="124"/>
        <v/>
      </c>
      <c r="I2020" t="str">
        <f t="shared" si="125"/>
        <v/>
      </c>
      <c r="J2020" t="str">
        <f t="shared" si="126"/>
        <v/>
      </c>
      <c r="K2020">
        <f t="shared" si="127"/>
        <v>1</v>
      </c>
    </row>
    <row r="2021" spans="1:11" s="11" customFormat="1">
      <c r="A2021">
        <v>2025</v>
      </c>
      <c r="B2021">
        <v>7097</v>
      </c>
      <c r="C2021" t="s">
        <v>331</v>
      </c>
      <c r="D2021" t="s">
        <v>322</v>
      </c>
      <c r="E2021">
        <v>364684</v>
      </c>
      <c r="F2021">
        <v>16.986000000000001</v>
      </c>
      <c r="G2021">
        <v>173.7</v>
      </c>
      <c r="H2021">
        <f t="shared" si="124"/>
        <v>10759885.450487999</v>
      </c>
      <c r="I2021">
        <f t="shared" si="125"/>
        <v>364684</v>
      </c>
      <c r="J2021">
        <f t="shared" si="126"/>
        <v>6194522.4240000006</v>
      </c>
      <c r="K2021">
        <f t="shared" si="127"/>
        <v>0</v>
      </c>
    </row>
    <row r="2022" spans="1:11" s="11" customFormat="1">
      <c r="A2022">
        <v>2025</v>
      </c>
      <c r="B2022">
        <v>7213</v>
      </c>
      <c r="C2022" t="s">
        <v>321</v>
      </c>
      <c r="D2022" t="s">
        <v>322</v>
      </c>
      <c r="E2022">
        <v>23360</v>
      </c>
      <c r="F2022">
        <v>24.762</v>
      </c>
      <c r="G2022">
        <v>617.70000000000005</v>
      </c>
      <c r="H2022">
        <f t="shared" si="124"/>
        <v>3573025.8566400004</v>
      </c>
      <c r="I2022">
        <f t="shared" si="125"/>
        <v>23360</v>
      </c>
      <c r="J2022">
        <f t="shared" si="126"/>
        <v>578440.32000000007</v>
      </c>
      <c r="K2022">
        <f t="shared" si="127"/>
        <v>0</v>
      </c>
    </row>
    <row r="2023" spans="1:11" s="11" customFormat="1">
      <c r="A2023">
        <v>2025</v>
      </c>
      <c r="B2023">
        <v>7504</v>
      </c>
      <c r="C2023" t="s">
        <v>331</v>
      </c>
      <c r="D2023" t="s">
        <v>322</v>
      </c>
      <c r="E2023">
        <v>30338</v>
      </c>
      <c r="F2023">
        <v>16.100000000000001</v>
      </c>
      <c r="G2023">
        <v>115.7</v>
      </c>
      <c r="H2023">
        <f t="shared" si="124"/>
        <v>565127.16260000004</v>
      </c>
      <c r="I2023">
        <f t="shared" si="125"/>
        <v>30338</v>
      </c>
      <c r="J2023">
        <f t="shared" si="126"/>
        <v>488441.80000000005</v>
      </c>
      <c r="K2023">
        <f t="shared" si="127"/>
        <v>0</v>
      </c>
    </row>
    <row r="2024" spans="1:11" s="11" customFormat="1">
      <c r="A2024">
        <v>2025</v>
      </c>
      <c r="B2024">
        <v>7790</v>
      </c>
      <c r="C2024" t="s">
        <v>321</v>
      </c>
      <c r="D2024" t="s">
        <v>322</v>
      </c>
      <c r="E2024">
        <v>146714</v>
      </c>
      <c r="F2024">
        <v>19</v>
      </c>
      <c r="G2024">
        <v>340</v>
      </c>
      <c r="H2024">
        <f t="shared" si="124"/>
        <v>9477724.3999999985</v>
      </c>
      <c r="I2024">
        <f t="shared" si="125"/>
        <v>146714</v>
      </c>
      <c r="J2024">
        <f t="shared" si="126"/>
        <v>2787566</v>
      </c>
      <c r="K2024">
        <f t="shared" si="127"/>
        <v>0</v>
      </c>
    </row>
    <row r="2025" spans="1:11" s="11" customFormat="1">
      <c r="A2025">
        <v>2025</v>
      </c>
      <c r="B2025">
        <v>8023</v>
      </c>
      <c r="C2025" t="s">
        <v>331</v>
      </c>
      <c r="D2025" t="s">
        <v>322</v>
      </c>
      <c r="E2025">
        <v>69069</v>
      </c>
      <c r="F2025">
        <v>17.937999999999999</v>
      </c>
      <c r="G2025">
        <v>242.8</v>
      </c>
      <c r="H2025">
        <f t="shared" si="124"/>
        <v>3008194.2050159997</v>
      </c>
      <c r="I2025">
        <f t="shared" si="125"/>
        <v>69069</v>
      </c>
      <c r="J2025">
        <f t="shared" si="126"/>
        <v>1238959.7219999998</v>
      </c>
      <c r="K2025">
        <f t="shared" si="127"/>
        <v>0</v>
      </c>
    </row>
    <row r="2026" spans="1:11" s="11" customFormat="1">
      <c r="A2026">
        <v>2025</v>
      </c>
      <c r="B2026">
        <v>8023</v>
      </c>
      <c r="C2026" t="s">
        <v>331</v>
      </c>
      <c r="D2026" t="s">
        <v>322</v>
      </c>
      <c r="E2026">
        <v>27598</v>
      </c>
      <c r="F2026">
        <v>17.600000000000001</v>
      </c>
      <c r="G2026">
        <v>248.1</v>
      </c>
      <c r="H2026">
        <f t="shared" si="124"/>
        <v>1205083.2287999999</v>
      </c>
      <c r="I2026">
        <f t="shared" si="125"/>
        <v>27598</v>
      </c>
      <c r="J2026">
        <f t="shared" si="126"/>
        <v>485724.80000000005</v>
      </c>
      <c r="K2026">
        <f t="shared" si="127"/>
        <v>0</v>
      </c>
    </row>
    <row r="2027" spans="1:11" s="11" customFormat="1">
      <c r="A2027">
        <v>2025</v>
      </c>
      <c r="B2027">
        <v>8023</v>
      </c>
      <c r="C2027" t="s">
        <v>331</v>
      </c>
      <c r="D2027" t="s">
        <v>322</v>
      </c>
      <c r="E2027">
        <v>55209</v>
      </c>
      <c r="F2027">
        <v>18.026</v>
      </c>
      <c r="G2027">
        <v>235.6</v>
      </c>
      <c r="H2027">
        <f t="shared" si="124"/>
        <v>2344685.1545039997</v>
      </c>
      <c r="I2027">
        <f t="shared" si="125"/>
        <v>55209</v>
      </c>
      <c r="J2027">
        <f t="shared" si="126"/>
        <v>995197.43400000001</v>
      </c>
      <c r="K2027">
        <f t="shared" si="127"/>
        <v>0</v>
      </c>
    </row>
    <row r="2028" spans="1:11" s="11" customFormat="1">
      <c r="A2028">
        <v>2025</v>
      </c>
      <c r="B2028">
        <v>8023</v>
      </c>
      <c r="C2028" t="s">
        <v>331</v>
      </c>
      <c r="D2028" t="s">
        <v>322</v>
      </c>
      <c r="E2028">
        <v>13778</v>
      </c>
      <c r="F2028">
        <v>17.440000000000001</v>
      </c>
      <c r="G2028">
        <v>240.8</v>
      </c>
      <c r="H2028">
        <f t="shared" si="124"/>
        <v>578614.27455999993</v>
      </c>
      <c r="I2028">
        <f t="shared" si="125"/>
        <v>13778</v>
      </c>
      <c r="J2028">
        <f t="shared" si="126"/>
        <v>240288.32</v>
      </c>
      <c r="K2028">
        <f t="shared" si="127"/>
        <v>0</v>
      </c>
    </row>
    <row r="2029" spans="1:11" s="11" customFormat="1">
      <c r="A2029">
        <v>2025</v>
      </c>
      <c r="B2029">
        <v>8023</v>
      </c>
      <c r="C2029" t="s">
        <v>331</v>
      </c>
      <c r="D2029" t="s">
        <v>322</v>
      </c>
      <c r="E2029">
        <v>68445</v>
      </c>
      <c r="F2029">
        <v>17.22</v>
      </c>
      <c r="G2029">
        <v>241.2</v>
      </c>
      <c r="H2029">
        <f t="shared" si="124"/>
        <v>2842838.4347999999</v>
      </c>
      <c r="I2029">
        <f t="shared" si="125"/>
        <v>68445</v>
      </c>
      <c r="J2029">
        <f t="shared" si="126"/>
        <v>1178622.8999999999</v>
      </c>
      <c r="K2029">
        <f t="shared" si="127"/>
        <v>0</v>
      </c>
    </row>
    <row r="2030" spans="1:11" s="11" customFormat="1">
      <c r="A2030">
        <v>2025</v>
      </c>
      <c r="B2030">
        <v>8023</v>
      </c>
      <c r="C2030" t="s">
        <v>331</v>
      </c>
      <c r="D2030" t="s">
        <v>322</v>
      </c>
      <c r="E2030">
        <v>68172</v>
      </c>
      <c r="F2030">
        <v>16.920000000000002</v>
      </c>
      <c r="G2030">
        <v>236.9</v>
      </c>
      <c r="H2030">
        <f t="shared" si="124"/>
        <v>2732570.9985600007</v>
      </c>
      <c r="I2030">
        <f t="shared" si="125"/>
        <v>68172</v>
      </c>
      <c r="J2030">
        <f t="shared" si="126"/>
        <v>1153470.2400000002</v>
      </c>
      <c r="K2030">
        <f t="shared" si="127"/>
        <v>0</v>
      </c>
    </row>
    <row r="2031" spans="1:11" s="11" customFormat="1">
      <c r="A2031">
        <v>2025</v>
      </c>
      <c r="B2031">
        <v>8042</v>
      </c>
      <c r="C2031" t="s">
        <v>321</v>
      </c>
      <c r="D2031" t="s">
        <v>322</v>
      </c>
      <c r="E2031">
        <v>62796</v>
      </c>
      <c r="F2031">
        <v>26.114000000000001</v>
      </c>
      <c r="G2031">
        <v>469.6</v>
      </c>
      <c r="H2031">
        <f t="shared" si="124"/>
        <v>7700757.877824001</v>
      </c>
      <c r="I2031">
        <f t="shared" si="125"/>
        <v>62796</v>
      </c>
      <c r="J2031">
        <f t="shared" si="126"/>
        <v>1639854.7439999999</v>
      </c>
      <c r="K2031">
        <f t="shared" si="127"/>
        <v>0</v>
      </c>
    </row>
    <row r="2032" spans="1:11" s="11" customFormat="1">
      <c r="A2032">
        <v>2025</v>
      </c>
      <c r="B2032">
        <v>8042</v>
      </c>
      <c r="C2032" t="s">
        <v>321</v>
      </c>
      <c r="D2032" t="s">
        <v>322</v>
      </c>
      <c r="E2032">
        <v>25923</v>
      </c>
      <c r="F2032">
        <v>24.091999999999999</v>
      </c>
      <c r="G2032">
        <v>481.1</v>
      </c>
      <c r="H2032">
        <f t="shared" si="124"/>
        <v>3004647.1028760001</v>
      </c>
      <c r="I2032">
        <f t="shared" si="125"/>
        <v>25923</v>
      </c>
      <c r="J2032">
        <f t="shared" si="126"/>
        <v>624536.91599999997</v>
      </c>
      <c r="K2032">
        <f t="shared" si="127"/>
        <v>0</v>
      </c>
    </row>
    <row r="2033" spans="1:11" s="11" customFormat="1">
      <c r="A2033">
        <v>2025</v>
      </c>
      <c r="B2033">
        <v>8042</v>
      </c>
      <c r="C2033" t="s">
        <v>321</v>
      </c>
      <c r="D2033" t="s">
        <v>322</v>
      </c>
      <c r="E2033">
        <v>38495</v>
      </c>
      <c r="F2033">
        <v>26.141999999999999</v>
      </c>
      <c r="G2033">
        <v>360.6</v>
      </c>
      <c r="H2033">
        <f t="shared" si="124"/>
        <v>3628848.6617400004</v>
      </c>
      <c r="I2033">
        <f t="shared" si="125"/>
        <v>38495</v>
      </c>
      <c r="J2033">
        <f t="shared" si="126"/>
        <v>1006336.29</v>
      </c>
      <c r="K2033">
        <f t="shared" si="127"/>
        <v>0</v>
      </c>
    </row>
    <row r="2034" spans="1:11" s="11" customFormat="1">
      <c r="A2034">
        <v>2025</v>
      </c>
      <c r="B2034">
        <v>8066</v>
      </c>
      <c r="C2034" t="s">
        <v>331</v>
      </c>
      <c r="D2034" t="s">
        <v>322</v>
      </c>
      <c r="E2034">
        <v>24994</v>
      </c>
      <c r="F2034">
        <v>19.231999999999999</v>
      </c>
      <c r="G2034">
        <v>269.5</v>
      </c>
      <c r="H2034">
        <f t="shared" si="124"/>
        <v>1295445.01856</v>
      </c>
      <c r="I2034">
        <f t="shared" si="125"/>
        <v>24994</v>
      </c>
      <c r="J2034">
        <f t="shared" si="126"/>
        <v>480684.60800000001</v>
      </c>
      <c r="K2034">
        <f t="shared" si="127"/>
        <v>0</v>
      </c>
    </row>
    <row r="2035" spans="1:11" s="11" customFormat="1">
      <c r="A2035">
        <v>2025</v>
      </c>
      <c r="B2035">
        <v>8066</v>
      </c>
      <c r="C2035" t="s">
        <v>331</v>
      </c>
      <c r="D2035" t="s">
        <v>322</v>
      </c>
      <c r="E2035">
        <v>141479</v>
      </c>
      <c r="F2035">
        <v>18.411999999999999</v>
      </c>
      <c r="G2035">
        <v>336.7</v>
      </c>
      <c r="H2035">
        <f t="shared" si="124"/>
        <v>8770736.5087160002</v>
      </c>
      <c r="I2035">
        <f t="shared" si="125"/>
        <v>141479</v>
      </c>
      <c r="J2035">
        <f t="shared" si="126"/>
        <v>2604911.3479999998</v>
      </c>
      <c r="K2035">
        <f t="shared" si="127"/>
        <v>0</v>
      </c>
    </row>
    <row r="2036" spans="1:11" s="11" customFormat="1">
      <c r="A2036">
        <v>2025</v>
      </c>
      <c r="B2036">
        <v>8069</v>
      </c>
      <c r="C2036" t="s">
        <v>321</v>
      </c>
      <c r="D2036" t="s">
        <v>322</v>
      </c>
      <c r="E2036">
        <v>109367</v>
      </c>
      <c r="F2036">
        <v>24.707999999999998</v>
      </c>
      <c r="G2036">
        <v>359</v>
      </c>
      <c r="H2036">
        <f t="shared" si="124"/>
        <v>9701041.0112399999</v>
      </c>
      <c r="I2036">
        <f t="shared" si="125"/>
        <v>109367</v>
      </c>
      <c r="J2036">
        <f t="shared" si="126"/>
        <v>2702239.8359999997</v>
      </c>
      <c r="K2036">
        <f t="shared" si="127"/>
        <v>0</v>
      </c>
    </row>
    <row r="2037" spans="1:11" s="11" customFormat="1">
      <c r="A2037">
        <v>2025</v>
      </c>
      <c r="B2037">
        <v>8069</v>
      </c>
      <c r="C2037" t="s">
        <v>321</v>
      </c>
      <c r="D2037" t="s">
        <v>322</v>
      </c>
      <c r="E2037">
        <v>58469</v>
      </c>
      <c r="F2037">
        <v>21.658000000000001</v>
      </c>
      <c r="G2037">
        <v>409</v>
      </c>
      <c r="H2037">
        <f t="shared" si="124"/>
        <v>5179255.3521800004</v>
      </c>
      <c r="I2037">
        <f t="shared" si="125"/>
        <v>58469</v>
      </c>
      <c r="J2037">
        <f t="shared" si="126"/>
        <v>1266321.6020000002</v>
      </c>
      <c r="K2037">
        <f t="shared" si="127"/>
        <v>0</v>
      </c>
    </row>
    <row r="2038" spans="1:11" s="11" customFormat="1">
      <c r="A2038">
        <v>2025</v>
      </c>
      <c r="B2038">
        <v>8102</v>
      </c>
      <c r="C2038" t="s">
        <v>321</v>
      </c>
      <c r="D2038" t="s">
        <v>322</v>
      </c>
      <c r="E2038">
        <v>350351</v>
      </c>
      <c r="F2038">
        <v>25.416</v>
      </c>
      <c r="G2038" t="s">
        <v>332</v>
      </c>
      <c r="H2038" t="str">
        <f t="shared" si="124"/>
        <v/>
      </c>
      <c r="I2038" t="str">
        <f t="shared" si="125"/>
        <v/>
      </c>
      <c r="J2038" t="str">
        <f t="shared" si="126"/>
        <v/>
      </c>
      <c r="K2038">
        <f t="shared" si="127"/>
        <v>0</v>
      </c>
    </row>
    <row r="2039" spans="1:11" s="11" customFormat="1">
      <c r="A2039">
        <v>2025</v>
      </c>
      <c r="B2039">
        <v>8102</v>
      </c>
      <c r="C2039" t="s">
        <v>321</v>
      </c>
      <c r="D2039" t="s">
        <v>322</v>
      </c>
      <c r="E2039">
        <v>29933</v>
      </c>
      <c r="F2039">
        <v>25.274000000000001</v>
      </c>
      <c r="G2039" t="s">
        <v>332</v>
      </c>
      <c r="H2039" t="str">
        <f t="shared" si="124"/>
        <v/>
      </c>
      <c r="I2039" t="str">
        <f t="shared" si="125"/>
        <v/>
      </c>
      <c r="J2039" t="str">
        <f t="shared" si="126"/>
        <v/>
      </c>
      <c r="K2039">
        <f t="shared" si="127"/>
        <v>0</v>
      </c>
    </row>
    <row r="2040" spans="1:11" s="11" customFormat="1">
      <c r="A2040">
        <v>2025</v>
      </c>
      <c r="B2040">
        <v>8102</v>
      </c>
      <c r="C2040" t="s">
        <v>321</v>
      </c>
      <c r="D2040" t="s">
        <v>322</v>
      </c>
      <c r="E2040">
        <v>61878</v>
      </c>
      <c r="F2040">
        <v>23.303999999999998</v>
      </c>
      <c r="G2040" t="s">
        <v>332</v>
      </c>
      <c r="H2040" t="str">
        <f t="shared" si="124"/>
        <v/>
      </c>
      <c r="I2040" t="str">
        <f t="shared" si="125"/>
        <v/>
      </c>
      <c r="J2040" t="str">
        <f t="shared" si="126"/>
        <v/>
      </c>
      <c r="K2040">
        <f t="shared" si="127"/>
        <v>0</v>
      </c>
    </row>
    <row r="2041" spans="1:11" s="11" customFormat="1">
      <c r="A2041">
        <v>2025</v>
      </c>
      <c r="B2041">
        <v>8219</v>
      </c>
      <c r="C2041" t="s">
        <v>331</v>
      </c>
      <c r="D2041" t="s">
        <v>322</v>
      </c>
      <c r="E2041">
        <v>14929</v>
      </c>
      <c r="F2041">
        <v>17.600000000000001</v>
      </c>
      <c r="G2041">
        <v>163.9</v>
      </c>
      <c r="H2041">
        <f t="shared" si="124"/>
        <v>430647.90560000006</v>
      </c>
      <c r="I2041">
        <f t="shared" si="125"/>
        <v>14929</v>
      </c>
      <c r="J2041">
        <f t="shared" si="126"/>
        <v>262750.40000000002</v>
      </c>
      <c r="K2041">
        <f t="shared" si="127"/>
        <v>0</v>
      </c>
    </row>
    <row r="2042" spans="1:11" s="11" customFormat="1">
      <c r="A2042">
        <v>2025</v>
      </c>
      <c r="B2042">
        <v>8223</v>
      </c>
      <c r="C2042" t="s">
        <v>331</v>
      </c>
      <c r="D2042" t="s">
        <v>322</v>
      </c>
      <c r="E2042">
        <v>15513</v>
      </c>
      <c r="F2042">
        <v>18.02</v>
      </c>
      <c r="G2042">
        <v>354.1</v>
      </c>
      <c r="H2042">
        <f t="shared" si="124"/>
        <v>989866.22466000007</v>
      </c>
      <c r="I2042">
        <f t="shared" si="125"/>
        <v>15513</v>
      </c>
      <c r="J2042">
        <f t="shared" si="126"/>
        <v>279544.26</v>
      </c>
      <c r="K2042">
        <f t="shared" si="127"/>
        <v>0</v>
      </c>
    </row>
    <row r="2043" spans="1:11" s="11" customFormat="1">
      <c r="A2043">
        <v>2025</v>
      </c>
      <c r="B2043">
        <v>8223</v>
      </c>
      <c r="C2043" t="s">
        <v>331</v>
      </c>
      <c r="D2043" t="s">
        <v>322</v>
      </c>
      <c r="E2043">
        <v>61267</v>
      </c>
      <c r="F2043">
        <v>17.940000000000001</v>
      </c>
      <c r="G2043">
        <v>306.8</v>
      </c>
      <c r="H2043">
        <f t="shared" si="124"/>
        <v>3372130.7786400001</v>
      </c>
      <c r="I2043">
        <f t="shared" si="125"/>
        <v>61267</v>
      </c>
      <c r="J2043">
        <f t="shared" si="126"/>
        <v>1099129.98</v>
      </c>
      <c r="K2043">
        <f t="shared" si="127"/>
        <v>0</v>
      </c>
    </row>
    <row r="2044" spans="1:11" s="11" customFormat="1">
      <c r="A2044">
        <v>2025</v>
      </c>
      <c r="B2044">
        <v>8223</v>
      </c>
      <c r="C2044" t="s">
        <v>331</v>
      </c>
      <c r="D2044" t="s">
        <v>322</v>
      </c>
      <c r="E2044">
        <v>15411</v>
      </c>
      <c r="F2044">
        <v>17.93</v>
      </c>
      <c r="G2044">
        <v>297.2</v>
      </c>
      <c r="H2044">
        <f t="shared" si="124"/>
        <v>821220.75156</v>
      </c>
      <c r="I2044">
        <f t="shared" si="125"/>
        <v>15411</v>
      </c>
      <c r="J2044">
        <f t="shared" si="126"/>
        <v>276319.23</v>
      </c>
      <c r="K2044">
        <f t="shared" si="127"/>
        <v>0</v>
      </c>
    </row>
    <row r="2045" spans="1:11" s="11" customFormat="1">
      <c r="A2045">
        <v>2025</v>
      </c>
      <c r="B2045">
        <v>8223</v>
      </c>
      <c r="C2045" t="s">
        <v>331</v>
      </c>
      <c r="D2045" t="s">
        <v>322</v>
      </c>
      <c r="E2045">
        <v>47322</v>
      </c>
      <c r="F2045">
        <v>17.86</v>
      </c>
      <c r="G2045">
        <v>329.3</v>
      </c>
      <c r="H2045">
        <f t="shared" si="124"/>
        <v>2783147.8395600002</v>
      </c>
      <c r="I2045">
        <f t="shared" si="125"/>
        <v>47322</v>
      </c>
      <c r="J2045">
        <f t="shared" si="126"/>
        <v>845170.91999999993</v>
      </c>
      <c r="K2045">
        <f t="shared" si="127"/>
        <v>0</v>
      </c>
    </row>
    <row r="2046" spans="1:11" s="11" customFormat="1">
      <c r="A2046">
        <v>2025</v>
      </c>
      <c r="B2046">
        <v>8223</v>
      </c>
      <c r="C2046" t="s">
        <v>331</v>
      </c>
      <c r="D2046" t="s">
        <v>322</v>
      </c>
      <c r="E2046">
        <v>62694</v>
      </c>
      <c r="F2046">
        <v>18.95</v>
      </c>
      <c r="G2046">
        <v>360.8</v>
      </c>
      <c r="H2046">
        <f t="shared" si="124"/>
        <v>4286489.0904000001</v>
      </c>
      <c r="I2046">
        <f t="shared" si="125"/>
        <v>62694</v>
      </c>
      <c r="J2046">
        <f t="shared" si="126"/>
        <v>1188051.3</v>
      </c>
      <c r="K2046">
        <f t="shared" si="127"/>
        <v>0</v>
      </c>
    </row>
    <row r="2047" spans="1:11" s="11" customFormat="1">
      <c r="A2047">
        <v>2025</v>
      </c>
      <c r="B2047">
        <v>8224</v>
      </c>
      <c r="C2047" t="s">
        <v>321</v>
      </c>
      <c r="D2047" t="s">
        <v>322</v>
      </c>
      <c r="E2047">
        <v>31392</v>
      </c>
      <c r="F2047">
        <v>19.12</v>
      </c>
      <c r="G2047">
        <v>559.70000000000005</v>
      </c>
      <c r="H2047">
        <f t="shared" si="124"/>
        <v>3359403.5788800004</v>
      </c>
      <c r="I2047">
        <f t="shared" si="125"/>
        <v>31392</v>
      </c>
      <c r="J2047">
        <f t="shared" si="126"/>
        <v>600215.04000000004</v>
      </c>
      <c r="K2047">
        <f t="shared" si="127"/>
        <v>0</v>
      </c>
    </row>
    <row r="2048" spans="1:11" s="11" customFormat="1">
      <c r="A2048">
        <v>2025</v>
      </c>
      <c r="B2048">
        <v>8827</v>
      </c>
      <c r="C2048" t="s">
        <v>321</v>
      </c>
      <c r="D2048" t="s">
        <v>322</v>
      </c>
      <c r="E2048">
        <v>60270</v>
      </c>
      <c r="F2048">
        <v>22.826000000000001</v>
      </c>
      <c r="G2048">
        <v>340</v>
      </c>
      <c r="H2048">
        <f t="shared" si="124"/>
        <v>4677458.2680000002</v>
      </c>
      <c r="I2048">
        <f t="shared" si="125"/>
        <v>60270</v>
      </c>
      <c r="J2048">
        <f t="shared" si="126"/>
        <v>1375723.02</v>
      </c>
      <c r="K2048">
        <f t="shared" si="127"/>
        <v>0</v>
      </c>
    </row>
    <row r="2049" spans="1:11" s="11" customFormat="1">
      <c r="A2049">
        <v>2025</v>
      </c>
      <c r="B2049">
        <v>8827</v>
      </c>
      <c r="C2049" t="s">
        <v>321</v>
      </c>
      <c r="D2049" t="s">
        <v>322</v>
      </c>
      <c r="E2049">
        <v>87693</v>
      </c>
      <c r="F2049">
        <v>22.187999999999999</v>
      </c>
      <c r="G2049">
        <v>323.10000000000002</v>
      </c>
      <c r="H2049">
        <f t="shared" si="124"/>
        <v>6286661.0096040005</v>
      </c>
      <c r="I2049">
        <f t="shared" si="125"/>
        <v>87693</v>
      </c>
      <c r="J2049">
        <f t="shared" si="126"/>
        <v>1945732.284</v>
      </c>
      <c r="K2049">
        <f t="shared" si="127"/>
        <v>0</v>
      </c>
    </row>
    <row r="2050" spans="1:11" s="11" customFormat="1">
      <c r="A2050">
        <v>2025</v>
      </c>
      <c r="B2050">
        <v>8827</v>
      </c>
      <c r="C2050" t="s">
        <v>321</v>
      </c>
      <c r="D2050" t="s">
        <v>322</v>
      </c>
      <c r="E2050">
        <v>3934</v>
      </c>
      <c r="F2050">
        <v>23.143999999999998</v>
      </c>
      <c r="G2050">
        <v>296.89999999999998</v>
      </c>
      <c r="H2050">
        <f t="shared" si="124"/>
        <v>270322.98462399998</v>
      </c>
      <c r="I2050">
        <f t="shared" si="125"/>
        <v>3934</v>
      </c>
      <c r="J2050">
        <f t="shared" si="126"/>
        <v>91048.495999999999</v>
      </c>
      <c r="K2050">
        <f t="shared" si="127"/>
        <v>0</v>
      </c>
    </row>
    <row r="2051" spans="1:11" s="11" customFormat="1">
      <c r="A2051">
        <v>2025</v>
      </c>
      <c r="B2051">
        <v>8827</v>
      </c>
      <c r="C2051" t="s">
        <v>321</v>
      </c>
      <c r="D2051" t="s">
        <v>322</v>
      </c>
      <c r="E2051">
        <v>4176</v>
      </c>
      <c r="F2051">
        <v>22.132000000000001</v>
      </c>
      <c r="G2051">
        <v>312.7</v>
      </c>
      <c r="H2051">
        <f t="shared" si="124"/>
        <v>289007.44646399998</v>
      </c>
      <c r="I2051">
        <f t="shared" si="125"/>
        <v>4176</v>
      </c>
      <c r="J2051">
        <f t="shared" si="126"/>
        <v>92423.232000000004</v>
      </c>
      <c r="K2051">
        <f t="shared" si="127"/>
        <v>0</v>
      </c>
    </row>
    <row r="2052" spans="1:11" s="11" customFormat="1">
      <c r="A2052">
        <v>2025</v>
      </c>
      <c r="B2052">
        <v>8837</v>
      </c>
      <c r="C2052" t="s">
        <v>321</v>
      </c>
      <c r="D2052" t="s">
        <v>322</v>
      </c>
      <c r="E2052">
        <v>77641</v>
      </c>
      <c r="F2052">
        <v>24.744</v>
      </c>
      <c r="G2052">
        <v>254.9</v>
      </c>
      <c r="H2052">
        <f t="shared" si="124"/>
        <v>4897008.5562959993</v>
      </c>
      <c r="I2052">
        <f t="shared" si="125"/>
        <v>77641</v>
      </c>
      <c r="J2052">
        <f t="shared" si="126"/>
        <v>1921148.9040000001</v>
      </c>
      <c r="K2052">
        <f t="shared" si="127"/>
        <v>0</v>
      </c>
    </row>
    <row r="2053" spans="1:11" s="11" customFormat="1">
      <c r="A2053">
        <v>2025</v>
      </c>
      <c r="B2053">
        <v>8837</v>
      </c>
      <c r="C2053" t="s">
        <v>321</v>
      </c>
      <c r="D2053" t="s">
        <v>322</v>
      </c>
      <c r="E2053">
        <v>47620</v>
      </c>
      <c r="F2053">
        <v>23.771999999999998</v>
      </c>
      <c r="G2053">
        <v>239.8</v>
      </c>
      <c r="H2053">
        <f t="shared" ref="H2053:H2116" si="128">IF(I2053="","",G2053/100*F2053*E2053)</f>
        <v>2714590.2907199999</v>
      </c>
      <c r="I2053">
        <f t="shared" ref="I2053:I2116" si="129">IF(OR(G2053=".",F2053=".",E2053="."),"",E2053)</f>
        <v>47620</v>
      </c>
      <c r="J2053">
        <f t="shared" ref="J2053:J2116" si="130">IF(I2053="","",F2053*I2053)</f>
        <v>1132022.6399999999</v>
      </c>
      <c r="K2053">
        <f t="shared" ref="K2053:K2116" si="131">IF(C2053="LIG",1,0)</f>
        <v>0</v>
      </c>
    </row>
    <row r="2054" spans="1:11" s="11" customFormat="1">
      <c r="A2054">
        <v>2025</v>
      </c>
      <c r="B2054">
        <v>8837</v>
      </c>
      <c r="C2054" t="s">
        <v>331</v>
      </c>
      <c r="D2054" t="s">
        <v>322</v>
      </c>
      <c r="E2054">
        <v>88433</v>
      </c>
      <c r="F2054">
        <v>17.635999999999999</v>
      </c>
      <c r="G2054">
        <v>270.10000000000002</v>
      </c>
      <c r="H2054">
        <f t="shared" si="128"/>
        <v>4212491.4519880004</v>
      </c>
      <c r="I2054">
        <f t="shared" si="129"/>
        <v>88433</v>
      </c>
      <c r="J2054">
        <f t="shared" si="130"/>
        <v>1559604.388</v>
      </c>
      <c r="K2054">
        <f t="shared" si="131"/>
        <v>0</v>
      </c>
    </row>
    <row r="2055" spans="1:11" s="11" customFormat="1">
      <c r="A2055">
        <v>2025</v>
      </c>
      <c r="B2055">
        <v>8837</v>
      </c>
      <c r="C2055" t="s">
        <v>331</v>
      </c>
      <c r="D2055" t="s">
        <v>322</v>
      </c>
      <c r="E2055">
        <v>15843</v>
      </c>
      <c r="F2055">
        <v>17.364000000000001</v>
      </c>
      <c r="G2055">
        <v>180.5</v>
      </c>
      <c r="H2055">
        <f t="shared" si="128"/>
        <v>496551.62286</v>
      </c>
      <c r="I2055">
        <f t="shared" si="129"/>
        <v>15843</v>
      </c>
      <c r="J2055">
        <f t="shared" si="130"/>
        <v>275097.85200000001</v>
      </c>
      <c r="K2055">
        <f t="shared" si="131"/>
        <v>0</v>
      </c>
    </row>
    <row r="2056" spans="1:11" s="11" customFormat="1">
      <c r="A2056">
        <v>2025</v>
      </c>
      <c r="B2056">
        <v>8837</v>
      </c>
      <c r="C2056" t="s">
        <v>331</v>
      </c>
      <c r="D2056" t="s">
        <v>322</v>
      </c>
      <c r="E2056">
        <v>31699</v>
      </c>
      <c r="F2056">
        <v>17.925999999999998</v>
      </c>
      <c r="G2056">
        <v>187.1</v>
      </c>
      <c r="H2056">
        <f t="shared" si="128"/>
        <v>1063170.0686539998</v>
      </c>
      <c r="I2056">
        <f t="shared" si="129"/>
        <v>31699</v>
      </c>
      <c r="J2056">
        <f t="shared" si="130"/>
        <v>568236.27399999998</v>
      </c>
      <c r="K2056">
        <f t="shared" si="131"/>
        <v>0</v>
      </c>
    </row>
    <row r="2057" spans="1:11" s="11" customFormat="1">
      <c r="A2057">
        <v>2025</v>
      </c>
      <c r="B2057">
        <v>8837</v>
      </c>
      <c r="C2057" t="s">
        <v>331</v>
      </c>
      <c r="D2057" t="s">
        <v>322</v>
      </c>
      <c r="E2057">
        <v>95006</v>
      </c>
      <c r="F2057">
        <v>17.876000000000001</v>
      </c>
      <c r="G2057">
        <v>175.8</v>
      </c>
      <c r="H2057">
        <f t="shared" si="128"/>
        <v>2985659.3160480005</v>
      </c>
      <c r="I2057">
        <f t="shared" si="129"/>
        <v>95006</v>
      </c>
      <c r="J2057">
        <f t="shared" si="130"/>
        <v>1698327.2560000001</v>
      </c>
      <c r="K2057">
        <f t="shared" si="131"/>
        <v>0</v>
      </c>
    </row>
    <row r="2058" spans="1:11" s="11" customFormat="1">
      <c r="A2058">
        <v>2025</v>
      </c>
      <c r="B2058">
        <v>8841</v>
      </c>
      <c r="C2058" t="s">
        <v>331</v>
      </c>
      <c r="D2058" t="s">
        <v>322</v>
      </c>
      <c r="E2058">
        <v>200865</v>
      </c>
      <c r="F2058">
        <v>19.132999999999999</v>
      </c>
      <c r="G2058">
        <v>226.4</v>
      </c>
      <c r="H2058">
        <f t="shared" si="128"/>
        <v>8700891.7018800005</v>
      </c>
      <c r="I2058">
        <f t="shared" si="129"/>
        <v>200865</v>
      </c>
      <c r="J2058">
        <f t="shared" si="130"/>
        <v>3843150.0449999999</v>
      </c>
      <c r="K2058">
        <f t="shared" si="131"/>
        <v>0</v>
      </c>
    </row>
    <row r="2059" spans="1:11" s="11" customFormat="1">
      <c r="A2059">
        <v>2025</v>
      </c>
      <c r="B2059">
        <v>8845</v>
      </c>
      <c r="C2059" t="s">
        <v>321</v>
      </c>
      <c r="D2059" t="s">
        <v>322</v>
      </c>
      <c r="E2059">
        <v>15133</v>
      </c>
      <c r="F2059">
        <v>25.23</v>
      </c>
      <c r="G2059" t="s">
        <v>332</v>
      </c>
      <c r="H2059" t="str">
        <f t="shared" si="128"/>
        <v/>
      </c>
      <c r="I2059" t="str">
        <f t="shared" si="129"/>
        <v/>
      </c>
      <c r="J2059" t="str">
        <f t="shared" si="130"/>
        <v/>
      </c>
      <c r="K2059">
        <f t="shared" si="131"/>
        <v>0</v>
      </c>
    </row>
    <row r="2060" spans="1:11" s="11" customFormat="1">
      <c r="A2060">
        <v>2025</v>
      </c>
      <c r="B2060">
        <v>8845</v>
      </c>
      <c r="C2060" t="s">
        <v>321</v>
      </c>
      <c r="D2060" t="s">
        <v>322</v>
      </c>
      <c r="E2060">
        <v>116941</v>
      </c>
      <c r="F2060">
        <v>26.103999999999999</v>
      </c>
      <c r="G2060" t="s">
        <v>332</v>
      </c>
      <c r="H2060" t="str">
        <f t="shared" si="128"/>
        <v/>
      </c>
      <c r="I2060" t="str">
        <f t="shared" si="129"/>
        <v/>
      </c>
      <c r="J2060" t="str">
        <f t="shared" si="130"/>
        <v/>
      </c>
      <c r="K2060">
        <f t="shared" si="131"/>
        <v>0</v>
      </c>
    </row>
    <row r="2061" spans="1:11" s="11" customFormat="1">
      <c r="A2061">
        <v>2025</v>
      </c>
      <c r="B2061">
        <v>8846</v>
      </c>
      <c r="C2061" t="s">
        <v>321</v>
      </c>
      <c r="D2061" t="s">
        <v>322</v>
      </c>
      <c r="E2061">
        <v>15187</v>
      </c>
      <c r="F2061">
        <v>25.76</v>
      </c>
      <c r="G2061" t="s">
        <v>332</v>
      </c>
      <c r="H2061" t="str">
        <f t="shared" si="128"/>
        <v/>
      </c>
      <c r="I2061" t="str">
        <f t="shared" si="129"/>
        <v/>
      </c>
      <c r="J2061" t="str">
        <f t="shared" si="130"/>
        <v/>
      </c>
      <c r="K2061">
        <f t="shared" si="131"/>
        <v>0</v>
      </c>
    </row>
    <row r="2062" spans="1:11" s="11" customFormat="1">
      <c r="A2062">
        <v>2025</v>
      </c>
      <c r="B2062">
        <v>8846</v>
      </c>
      <c r="C2062" t="s">
        <v>321</v>
      </c>
      <c r="D2062" t="s">
        <v>322</v>
      </c>
      <c r="E2062">
        <v>14997</v>
      </c>
      <c r="F2062">
        <v>25.19</v>
      </c>
      <c r="G2062" t="s">
        <v>332</v>
      </c>
      <c r="H2062" t="str">
        <f t="shared" si="128"/>
        <v/>
      </c>
      <c r="I2062" t="str">
        <f t="shared" si="129"/>
        <v/>
      </c>
      <c r="J2062" t="str">
        <f t="shared" si="130"/>
        <v/>
      </c>
      <c r="K2062">
        <f t="shared" si="131"/>
        <v>0</v>
      </c>
    </row>
    <row r="2063" spans="1:11" s="11" customFormat="1">
      <c r="A2063">
        <v>2025</v>
      </c>
      <c r="B2063">
        <v>8846</v>
      </c>
      <c r="C2063" t="s">
        <v>321</v>
      </c>
      <c r="D2063" t="s">
        <v>322</v>
      </c>
      <c r="E2063">
        <v>116608</v>
      </c>
      <c r="F2063">
        <v>25.96</v>
      </c>
      <c r="G2063" t="s">
        <v>332</v>
      </c>
      <c r="H2063" t="str">
        <f t="shared" si="128"/>
        <v/>
      </c>
      <c r="I2063" t="str">
        <f t="shared" si="129"/>
        <v/>
      </c>
      <c r="J2063" t="str">
        <f t="shared" si="130"/>
        <v/>
      </c>
      <c r="K2063">
        <f t="shared" si="131"/>
        <v>0</v>
      </c>
    </row>
    <row r="2064" spans="1:11" s="11" customFormat="1">
      <c r="A2064">
        <v>2025</v>
      </c>
      <c r="B2064">
        <v>8852</v>
      </c>
      <c r="C2064" t="s">
        <v>331</v>
      </c>
      <c r="D2064" t="s">
        <v>322</v>
      </c>
      <c r="E2064">
        <v>241050</v>
      </c>
      <c r="F2064">
        <v>17.559999999999999</v>
      </c>
      <c r="G2064">
        <v>158.9</v>
      </c>
      <c r="H2064">
        <f t="shared" si="128"/>
        <v>6725979.5819999995</v>
      </c>
      <c r="I2064">
        <f t="shared" si="129"/>
        <v>241050</v>
      </c>
      <c r="J2064">
        <f t="shared" si="130"/>
        <v>4232838</v>
      </c>
      <c r="K2064">
        <f t="shared" si="131"/>
        <v>0</v>
      </c>
    </row>
    <row r="2065" spans="1:11" s="11" customFormat="1">
      <c r="A2065">
        <v>2025</v>
      </c>
      <c r="B2065">
        <v>8852</v>
      </c>
      <c r="C2065" t="s">
        <v>331</v>
      </c>
      <c r="D2065" t="s">
        <v>322</v>
      </c>
      <c r="E2065">
        <v>160711</v>
      </c>
      <c r="F2065">
        <v>17.760000000000002</v>
      </c>
      <c r="G2065">
        <v>143.4</v>
      </c>
      <c r="H2065">
        <f t="shared" si="128"/>
        <v>4092962.0342400009</v>
      </c>
      <c r="I2065">
        <f t="shared" si="129"/>
        <v>160711</v>
      </c>
      <c r="J2065">
        <f t="shared" si="130"/>
        <v>2854227.3600000003</v>
      </c>
      <c r="K2065">
        <f t="shared" si="131"/>
        <v>0</v>
      </c>
    </row>
    <row r="2066" spans="1:11" s="11" customFormat="1">
      <c r="A2066">
        <v>2025</v>
      </c>
      <c r="B2066">
        <v>8899</v>
      </c>
      <c r="C2066" t="s">
        <v>331</v>
      </c>
      <c r="D2066" t="s">
        <v>322</v>
      </c>
      <c r="E2066">
        <v>15954</v>
      </c>
      <c r="F2066">
        <v>17.616</v>
      </c>
      <c r="G2066">
        <v>163</v>
      </c>
      <c r="H2066">
        <f t="shared" si="128"/>
        <v>458104.43231999996</v>
      </c>
      <c r="I2066">
        <f t="shared" si="129"/>
        <v>15954</v>
      </c>
      <c r="J2066">
        <f t="shared" si="130"/>
        <v>281045.66399999999</v>
      </c>
      <c r="K2066">
        <f t="shared" si="131"/>
        <v>0</v>
      </c>
    </row>
    <row r="2067" spans="1:11" s="11" customFormat="1">
      <c r="A2067">
        <v>2025</v>
      </c>
      <c r="B2067">
        <v>10017</v>
      </c>
      <c r="C2067" t="s">
        <v>321</v>
      </c>
      <c r="D2067" t="s">
        <v>322</v>
      </c>
      <c r="E2067">
        <v>2581</v>
      </c>
      <c r="F2067">
        <v>25</v>
      </c>
      <c r="G2067" t="s">
        <v>332</v>
      </c>
      <c r="H2067" t="str">
        <f t="shared" si="128"/>
        <v/>
      </c>
      <c r="I2067" t="str">
        <f t="shared" si="129"/>
        <v/>
      </c>
      <c r="J2067" t="str">
        <f t="shared" si="130"/>
        <v/>
      </c>
      <c r="K2067">
        <f t="shared" si="131"/>
        <v>0</v>
      </c>
    </row>
    <row r="2068" spans="1:11" s="11" customFormat="1">
      <c r="A2068">
        <v>2025</v>
      </c>
      <c r="B2068">
        <v>10113</v>
      </c>
      <c r="C2068" t="s">
        <v>333</v>
      </c>
      <c r="D2068" t="s">
        <v>322</v>
      </c>
      <c r="E2068">
        <v>68722</v>
      </c>
      <c r="F2068">
        <v>11.64</v>
      </c>
      <c r="G2068" t="s">
        <v>332</v>
      </c>
      <c r="H2068" t="str">
        <f t="shared" si="128"/>
        <v/>
      </c>
      <c r="I2068" t="str">
        <f t="shared" si="129"/>
        <v/>
      </c>
      <c r="J2068" t="str">
        <f t="shared" si="130"/>
        <v/>
      </c>
      <c r="K2068">
        <f t="shared" si="131"/>
        <v>0</v>
      </c>
    </row>
    <row r="2069" spans="1:11" s="11" customFormat="1">
      <c r="A2069">
        <v>2025</v>
      </c>
      <c r="B2069">
        <v>10143</v>
      </c>
      <c r="C2069" t="s">
        <v>333</v>
      </c>
      <c r="D2069" t="s">
        <v>322</v>
      </c>
      <c r="E2069">
        <v>59811</v>
      </c>
      <c r="F2069">
        <v>12.898999999999999</v>
      </c>
      <c r="G2069" t="s">
        <v>332</v>
      </c>
      <c r="H2069" t="str">
        <f t="shared" si="128"/>
        <v/>
      </c>
      <c r="I2069" t="str">
        <f t="shared" si="129"/>
        <v/>
      </c>
      <c r="J2069" t="str">
        <f t="shared" si="130"/>
        <v/>
      </c>
      <c r="K2069">
        <f t="shared" si="131"/>
        <v>0</v>
      </c>
    </row>
    <row r="2070" spans="1:11" s="11" customFormat="1">
      <c r="A2070">
        <v>2025</v>
      </c>
      <c r="B2070">
        <v>10151</v>
      </c>
      <c r="C2070" t="s">
        <v>333</v>
      </c>
      <c r="D2070" t="s">
        <v>322</v>
      </c>
      <c r="E2070">
        <v>2217</v>
      </c>
      <c r="F2070">
        <v>9.8699999999999992</v>
      </c>
      <c r="G2070" t="s">
        <v>332</v>
      </c>
      <c r="H2070" t="str">
        <f t="shared" si="128"/>
        <v/>
      </c>
      <c r="I2070" t="str">
        <f t="shared" si="129"/>
        <v/>
      </c>
      <c r="J2070" t="str">
        <f t="shared" si="130"/>
        <v/>
      </c>
      <c r="K2070">
        <f t="shared" si="131"/>
        <v>0</v>
      </c>
    </row>
    <row r="2071" spans="1:11" s="11" customFormat="1">
      <c r="A2071">
        <v>2025</v>
      </c>
      <c r="B2071">
        <v>10151</v>
      </c>
      <c r="C2071" t="s">
        <v>333</v>
      </c>
      <c r="D2071" t="s">
        <v>322</v>
      </c>
      <c r="E2071">
        <v>12107</v>
      </c>
      <c r="F2071">
        <v>18.920000000000002</v>
      </c>
      <c r="G2071" t="s">
        <v>332</v>
      </c>
      <c r="H2071" t="str">
        <f t="shared" si="128"/>
        <v/>
      </c>
      <c r="I2071" t="str">
        <f t="shared" si="129"/>
        <v/>
      </c>
      <c r="J2071" t="str">
        <f t="shared" si="130"/>
        <v/>
      </c>
      <c r="K2071">
        <f t="shared" si="131"/>
        <v>0</v>
      </c>
    </row>
    <row r="2072" spans="1:11" s="11" customFormat="1">
      <c r="A2072">
        <v>2025</v>
      </c>
      <c r="B2072">
        <v>10151</v>
      </c>
      <c r="C2072" t="s">
        <v>333</v>
      </c>
      <c r="D2072" t="s">
        <v>322</v>
      </c>
      <c r="E2072">
        <v>7550</v>
      </c>
      <c r="F2072">
        <v>16.14</v>
      </c>
      <c r="G2072" t="s">
        <v>332</v>
      </c>
      <c r="H2072" t="str">
        <f t="shared" si="128"/>
        <v/>
      </c>
      <c r="I2072" t="str">
        <f t="shared" si="129"/>
        <v/>
      </c>
      <c r="J2072" t="str">
        <f t="shared" si="130"/>
        <v/>
      </c>
      <c r="K2072">
        <f t="shared" si="131"/>
        <v>0</v>
      </c>
    </row>
    <row r="2073" spans="1:11" s="11" customFormat="1">
      <c r="A2073">
        <v>2025</v>
      </c>
      <c r="B2073">
        <v>10151</v>
      </c>
      <c r="C2073" t="s">
        <v>333</v>
      </c>
      <c r="D2073" t="s">
        <v>322</v>
      </c>
      <c r="E2073">
        <v>3171</v>
      </c>
      <c r="F2073">
        <v>16.2</v>
      </c>
      <c r="G2073" t="s">
        <v>332</v>
      </c>
      <c r="H2073" t="str">
        <f t="shared" si="128"/>
        <v/>
      </c>
      <c r="I2073" t="str">
        <f t="shared" si="129"/>
        <v/>
      </c>
      <c r="J2073" t="str">
        <f t="shared" si="130"/>
        <v/>
      </c>
      <c r="K2073">
        <f t="shared" si="131"/>
        <v>0</v>
      </c>
    </row>
    <row r="2074" spans="1:11" s="11" customFormat="1">
      <c r="A2074">
        <v>2025</v>
      </c>
      <c r="B2074">
        <v>10202</v>
      </c>
      <c r="C2074" t="s">
        <v>321</v>
      </c>
      <c r="D2074" t="s">
        <v>322</v>
      </c>
      <c r="E2074">
        <v>9822</v>
      </c>
      <c r="F2074">
        <v>26.3</v>
      </c>
      <c r="G2074" t="s">
        <v>332</v>
      </c>
      <c r="H2074" t="str">
        <f t="shared" si="128"/>
        <v/>
      </c>
      <c r="I2074" t="str">
        <f t="shared" si="129"/>
        <v/>
      </c>
      <c r="J2074" t="str">
        <f t="shared" si="130"/>
        <v/>
      </c>
      <c r="K2074">
        <f t="shared" si="131"/>
        <v>0</v>
      </c>
    </row>
    <row r="2075" spans="1:11" s="11" customFormat="1">
      <c r="A2075">
        <v>2025</v>
      </c>
      <c r="B2075">
        <v>10362</v>
      </c>
      <c r="C2075" t="s">
        <v>331</v>
      </c>
      <c r="D2075" t="s">
        <v>322</v>
      </c>
      <c r="E2075">
        <v>14941</v>
      </c>
      <c r="F2075">
        <v>17.59</v>
      </c>
      <c r="G2075" t="s">
        <v>332</v>
      </c>
      <c r="H2075" t="str">
        <f t="shared" si="128"/>
        <v/>
      </c>
      <c r="I2075" t="str">
        <f t="shared" si="129"/>
        <v/>
      </c>
      <c r="J2075" t="str">
        <f t="shared" si="130"/>
        <v/>
      </c>
      <c r="K2075">
        <f t="shared" si="131"/>
        <v>0</v>
      </c>
    </row>
    <row r="2076" spans="1:11" s="11" customFormat="1">
      <c r="A2076">
        <v>2025</v>
      </c>
      <c r="B2076">
        <v>10495</v>
      </c>
      <c r="C2076" t="s">
        <v>321</v>
      </c>
      <c r="D2076" t="s">
        <v>322</v>
      </c>
      <c r="E2076">
        <v>2683</v>
      </c>
      <c r="F2076">
        <v>20.481999999999999</v>
      </c>
      <c r="G2076" t="s">
        <v>332</v>
      </c>
      <c r="H2076" t="str">
        <f t="shared" si="128"/>
        <v/>
      </c>
      <c r="I2076" t="str">
        <f t="shared" si="129"/>
        <v/>
      </c>
      <c r="J2076" t="str">
        <f t="shared" si="130"/>
        <v/>
      </c>
      <c r="K2076">
        <f t="shared" si="131"/>
        <v>0</v>
      </c>
    </row>
    <row r="2077" spans="1:11" s="11" customFormat="1">
      <c r="A2077">
        <v>2025</v>
      </c>
      <c r="B2077">
        <v>10603</v>
      </c>
      <c r="C2077" t="s">
        <v>333</v>
      </c>
      <c r="D2077" t="s">
        <v>322</v>
      </c>
      <c r="E2077">
        <v>35122</v>
      </c>
      <c r="F2077">
        <v>11.8</v>
      </c>
      <c r="G2077" t="s">
        <v>332</v>
      </c>
      <c r="H2077" t="str">
        <f t="shared" si="128"/>
        <v/>
      </c>
      <c r="I2077" t="str">
        <f t="shared" si="129"/>
        <v/>
      </c>
      <c r="J2077" t="str">
        <f t="shared" si="130"/>
        <v/>
      </c>
      <c r="K2077">
        <f t="shared" si="131"/>
        <v>0</v>
      </c>
    </row>
    <row r="2078" spans="1:11" s="11" customFormat="1">
      <c r="A2078">
        <v>2025</v>
      </c>
      <c r="B2078">
        <v>10671</v>
      </c>
      <c r="C2078" t="s">
        <v>331</v>
      </c>
      <c r="D2078" t="s">
        <v>322</v>
      </c>
      <c r="E2078">
        <v>13961</v>
      </c>
      <c r="F2078">
        <v>16.263999999999999</v>
      </c>
      <c r="G2078">
        <v>253.3</v>
      </c>
      <c r="H2078">
        <f t="shared" si="128"/>
        <v>575147.29623199999</v>
      </c>
      <c r="I2078">
        <f t="shared" si="129"/>
        <v>13961</v>
      </c>
      <c r="J2078">
        <f t="shared" si="130"/>
        <v>227061.704</v>
      </c>
      <c r="K2078">
        <f t="shared" si="131"/>
        <v>0</v>
      </c>
    </row>
    <row r="2079" spans="1:11" s="11" customFormat="1">
      <c r="A2079">
        <v>2025</v>
      </c>
      <c r="B2079">
        <v>10684</v>
      </c>
      <c r="C2079" t="s">
        <v>321</v>
      </c>
      <c r="D2079" t="s">
        <v>322</v>
      </c>
      <c r="E2079">
        <v>58427</v>
      </c>
      <c r="F2079">
        <v>22.8</v>
      </c>
      <c r="G2079" t="s">
        <v>332</v>
      </c>
      <c r="H2079" t="str">
        <f t="shared" si="128"/>
        <v/>
      </c>
      <c r="I2079" t="str">
        <f t="shared" si="129"/>
        <v/>
      </c>
      <c r="J2079" t="str">
        <f t="shared" si="130"/>
        <v/>
      </c>
      <c r="K2079">
        <f t="shared" si="131"/>
        <v>0</v>
      </c>
    </row>
    <row r="2080" spans="1:11" s="11" customFormat="1">
      <c r="A2080">
        <v>2025</v>
      </c>
      <c r="B2080">
        <v>10860</v>
      </c>
      <c r="C2080" t="s">
        <v>331</v>
      </c>
      <c r="D2080" t="s">
        <v>322</v>
      </c>
      <c r="E2080">
        <v>92526</v>
      </c>
      <c r="F2080">
        <v>17.600000000000001</v>
      </c>
      <c r="G2080" t="s">
        <v>332</v>
      </c>
      <c r="H2080" t="str">
        <f t="shared" si="128"/>
        <v/>
      </c>
      <c r="I2080" t="str">
        <f t="shared" si="129"/>
        <v/>
      </c>
      <c r="J2080" t="str">
        <f t="shared" si="130"/>
        <v/>
      </c>
      <c r="K2080">
        <f t="shared" si="131"/>
        <v>0</v>
      </c>
    </row>
    <row r="2081" spans="1:11" s="11" customFormat="1">
      <c r="A2081">
        <v>2025</v>
      </c>
      <c r="B2081">
        <v>10864</v>
      </c>
      <c r="C2081" t="s">
        <v>331</v>
      </c>
      <c r="D2081" t="s">
        <v>322</v>
      </c>
      <c r="E2081">
        <v>63042</v>
      </c>
      <c r="F2081">
        <v>17.7</v>
      </c>
      <c r="G2081" t="s">
        <v>332</v>
      </c>
      <c r="H2081" t="str">
        <f t="shared" si="128"/>
        <v/>
      </c>
      <c r="I2081" t="str">
        <f t="shared" si="129"/>
        <v/>
      </c>
      <c r="J2081" t="str">
        <f t="shared" si="130"/>
        <v/>
      </c>
      <c r="K2081">
        <f t="shared" si="131"/>
        <v>0</v>
      </c>
    </row>
    <row r="2082" spans="1:11" s="11" customFormat="1">
      <c r="A2082">
        <v>2025</v>
      </c>
      <c r="B2082">
        <v>10864</v>
      </c>
      <c r="C2082" t="s">
        <v>321</v>
      </c>
      <c r="D2082" t="s">
        <v>322</v>
      </c>
      <c r="E2082">
        <v>16103</v>
      </c>
      <c r="F2082">
        <v>21.8</v>
      </c>
      <c r="G2082" t="s">
        <v>332</v>
      </c>
      <c r="H2082" t="str">
        <f t="shared" si="128"/>
        <v/>
      </c>
      <c r="I2082" t="str">
        <f t="shared" si="129"/>
        <v/>
      </c>
      <c r="J2082" t="str">
        <f t="shared" si="130"/>
        <v/>
      </c>
      <c r="K2082">
        <f t="shared" si="131"/>
        <v>0</v>
      </c>
    </row>
    <row r="2083" spans="1:11" s="11" customFormat="1">
      <c r="A2083">
        <v>2025</v>
      </c>
      <c r="B2083">
        <v>10865</v>
      </c>
      <c r="C2083" t="s">
        <v>321</v>
      </c>
      <c r="D2083" t="s">
        <v>322</v>
      </c>
      <c r="E2083">
        <v>44795</v>
      </c>
      <c r="F2083">
        <v>21.7</v>
      </c>
      <c r="G2083" t="s">
        <v>332</v>
      </c>
      <c r="H2083" t="str">
        <f t="shared" si="128"/>
        <v/>
      </c>
      <c r="I2083" t="str">
        <f t="shared" si="129"/>
        <v/>
      </c>
      <c r="J2083" t="str">
        <f t="shared" si="130"/>
        <v/>
      </c>
      <c r="K2083">
        <f t="shared" si="131"/>
        <v>0</v>
      </c>
    </row>
    <row r="2084" spans="1:11" s="11" customFormat="1">
      <c r="A2084">
        <v>2025</v>
      </c>
      <c r="B2084">
        <v>10865</v>
      </c>
      <c r="C2084" t="s">
        <v>331</v>
      </c>
      <c r="D2084" t="s">
        <v>322</v>
      </c>
      <c r="E2084">
        <v>65203</v>
      </c>
      <c r="F2084">
        <v>17.600000000000001</v>
      </c>
      <c r="G2084" t="s">
        <v>332</v>
      </c>
      <c r="H2084" t="str">
        <f t="shared" si="128"/>
        <v/>
      </c>
      <c r="I2084" t="str">
        <f t="shared" si="129"/>
        <v/>
      </c>
      <c r="J2084" t="str">
        <f t="shared" si="130"/>
        <v/>
      </c>
      <c r="K2084">
        <f t="shared" si="131"/>
        <v>0</v>
      </c>
    </row>
    <row r="2085" spans="1:11" s="11" customFormat="1">
      <c r="A2085">
        <v>2025</v>
      </c>
      <c r="B2085">
        <v>10865</v>
      </c>
      <c r="C2085" t="s">
        <v>331</v>
      </c>
      <c r="D2085" t="s">
        <v>322</v>
      </c>
      <c r="E2085">
        <v>13246</v>
      </c>
      <c r="F2085">
        <v>17.2</v>
      </c>
      <c r="G2085" t="s">
        <v>332</v>
      </c>
      <c r="H2085" t="str">
        <f t="shared" si="128"/>
        <v/>
      </c>
      <c r="I2085" t="str">
        <f t="shared" si="129"/>
        <v/>
      </c>
      <c r="J2085" t="str">
        <f t="shared" si="130"/>
        <v/>
      </c>
      <c r="K2085">
        <f t="shared" si="131"/>
        <v>0</v>
      </c>
    </row>
    <row r="2086" spans="1:11" s="11" customFormat="1">
      <c r="A2086">
        <v>2025</v>
      </c>
      <c r="B2086">
        <v>50397</v>
      </c>
      <c r="C2086" t="s">
        <v>321</v>
      </c>
      <c r="D2086" t="s">
        <v>322</v>
      </c>
      <c r="E2086">
        <v>10628</v>
      </c>
      <c r="F2086">
        <v>26</v>
      </c>
      <c r="G2086" t="s">
        <v>332</v>
      </c>
      <c r="H2086" t="str">
        <f t="shared" si="128"/>
        <v/>
      </c>
      <c r="I2086" t="str">
        <f t="shared" si="129"/>
        <v/>
      </c>
      <c r="J2086" t="str">
        <f t="shared" si="130"/>
        <v/>
      </c>
      <c r="K2086">
        <f t="shared" si="131"/>
        <v>0</v>
      </c>
    </row>
    <row r="2087" spans="1:11" s="11" customFormat="1">
      <c r="A2087">
        <v>2025</v>
      </c>
      <c r="B2087">
        <v>50481</v>
      </c>
      <c r="C2087" t="s">
        <v>321</v>
      </c>
      <c r="D2087" t="s">
        <v>322</v>
      </c>
      <c r="E2087">
        <v>2243</v>
      </c>
      <c r="F2087">
        <v>26.48</v>
      </c>
      <c r="G2087" t="s">
        <v>332</v>
      </c>
      <c r="H2087" t="str">
        <f t="shared" si="128"/>
        <v/>
      </c>
      <c r="I2087" t="str">
        <f t="shared" si="129"/>
        <v/>
      </c>
      <c r="J2087" t="str">
        <f t="shared" si="130"/>
        <v/>
      </c>
      <c r="K2087">
        <f t="shared" si="131"/>
        <v>0</v>
      </c>
    </row>
    <row r="2088" spans="1:11" s="11" customFormat="1">
      <c r="A2088">
        <v>2025</v>
      </c>
      <c r="B2088">
        <v>50481</v>
      </c>
      <c r="C2088" t="s">
        <v>321</v>
      </c>
      <c r="D2088" t="s">
        <v>322</v>
      </c>
      <c r="E2088">
        <v>10982</v>
      </c>
      <c r="F2088">
        <v>25.14</v>
      </c>
      <c r="G2088" t="s">
        <v>332</v>
      </c>
      <c r="H2088" t="str">
        <f t="shared" si="128"/>
        <v/>
      </c>
      <c r="I2088" t="str">
        <f t="shared" si="129"/>
        <v/>
      </c>
      <c r="J2088" t="str">
        <f t="shared" si="130"/>
        <v/>
      </c>
      <c r="K2088">
        <f t="shared" si="131"/>
        <v>0</v>
      </c>
    </row>
    <row r="2089" spans="1:11" s="11" customFormat="1">
      <c r="A2089">
        <v>2025</v>
      </c>
      <c r="B2089">
        <v>50481</v>
      </c>
      <c r="C2089" t="s">
        <v>321</v>
      </c>
      <c r="D2089" t="s">
        <v>322</v>
      </c>
      <c r="E2089">
        <v>13807</v>
      </c>
      <c r="F2089">
        <v>25.4</v>
      </c>
      <c r="G2089" t="s">
        <v>332</v>
      </c>
      <c r="H2089" t="str">
        <f t="shared" si="128"/>
        <v/>
      </c>
      <c r="I2089" t="str">
        <f t="shared" si="129"/>
        <v/>
      </c>
      <c r="J2089" t="str">
        <f t="shared" si="130"/>
        <v/>
      </c>
      <c r="K2089">
        <f t="shared" si="131"/>
        <v>0</v>
      </c>
    </row>
    <row r="2090" spans="1:11" s="11" customFormat="1">
      <c r="A2090">
        <v>2025</v>
      </c>
      <c r="B2090">
        <v>50481</v>
      </c>
      <c r="C2090" t="s">
        <v>321</v>
      </c>
      <c r="D2090" t="s">
        <v>322</v>
      </c>
      <c r="E2090">
        <v>17918</v>
      </c>
      <c r="F2090">
        <v>25.59</v>
      </c>
      <c r="G2090" t="s">
        <v>332</v>
      </c>
      <c r="H2090" t="str">
        <f t="shared" si="128"/>
        <v/>
      </c>
      <c r="I2090" t="str">
        <f t="shared" si="129"/>
        <v/>
      </c>
      <c r="J2090" t="str">
        <f t="shared" si="130"/>
        <v/>
      </c>
      <c r="K2090">
        <f t="shared" si="131"/>
        <v>0</v>
      </c>
    </row>
    <row r="2091" spans="1:11" s="11" customFormat="1">
      <c r="A2091">
        <v>2025</v>
      </c>
      <c r="B2091">
        <v>50806</v>
      </c>
      <c r="C2091" t="s">
        <v>321</v>
      </c>
      <c r="D2091" t="s">
        <v>322</v>
      </c>
      <c r="E2091">
        <v>7614</v>
      </c>
      <c r="F2091">
        <v>24.8</v>
      </c>
      <c r="G2091" t="s">
        <v>332</v>
      </c>
      <c r="H2091" t="str">
        <f t="shared" si="128"/>
        <v/>
      </c>
      <c r="I2091" t="str">
        <f t="shared" si="129"/>
        <v/>
      </c>
      <c r="J2091" t="str">
        <f t="shared" si="130"/>
        <v/>
      </c>
      <c r="K2091">
        <f t="shared" si="131"/>
        <v>0</v>
      </c>
    </row>
    <row r="2092" spans="1:11" s="11" customFormat="1">
      <c r="A2092">
        <v>2025</v>
      </c>
      <c r="B2092">
        <v>50835</v>
      </c>
      <c r="C2092" t="s">
        <v>321</v>
      </c>
      <c r="D2092" t="s">
        <v>322</v>
      </c>
      <c r="E2092">
        <v>13052</v>
      </c>
      <c r="F2092">
        <v>25.84</v>
      </c>
      <c r="G2092" t="s">
        <v>332</v>
      </c>
      <c r="H2092" t="str">
        <f t="shared" si="128"/>
        <v/>
      </c>
      <c r="I2092" t="str">
        <f t="shared" si="129"/>
        <v/>
      </c>
      <c r="J2092" t="str">
        <f t="shared" si="130"/>
        <v/>
      </c>
      <c r="K2092">
        <f t="shared" si="131"/>
        <v>0</v>
      </c>
    </row>
    <row r="2093" spans="1:11" s="11" customFormat="1">
      <c r="A2093">
        <v>2025</v>
      </c>
      <c r="B2093">
        <v>50888</v>
      </c>
      <c r="C2093" t="s">
        <v>333</v>
      </c>
      <c r="D2093" t="s">
        <v>322</v>
      </c>
      <c r="E2093">
        <v>63959</v>
      </c>
      <c r="F2093">
        <v>13.4</v>
      </c>
      <c r="G2093" t="s">
        <v>332</v>
      </c>
      <c r="H2093" t="str">
        <f t="shared" si="128"/>
        <v/>
      </c>
      <c r="I2093" t="str">
        <f t="shared" si="129"/>
        <v/>
      </c>
      <c r="J2093" t="str">
        <f t="shared" si="130"/>
        <v/>
      </c>
      <c r="K2093">
        <f t="shared" si="131"/>
        <v>0</v>
      </c>
    </row>
    <row r="2094" spans="1:11" s="11" customFormat="1">
      <c r="A2094">
        <v>2025</v>
      </c>
      <c r="B2094">
        <v>50900</v>
      </c>
      <c r="C2094" t="s">
        <v>321</v>
      </c>
      <c r="D2094" t="s">
        <v>322</v>
      </c>
      <c r="E2094">
        <v>7521</v>
      </c>
      <c r="F2094">
        <v>25</v>
      </c>
      <c r="G2094" t="s">
        <v>332</v>
      </c>
      <c r="H2094" t="str">
        <f t="shared" si="128"/>
        <v/>
      </c>
      <c r="I2094" t="str">
        <f t="shared" si="129"/>
        <v/>
      </c>
      <c r="J2094" t="str">
        <f t="shared" si="130"/>
        <v/>
      </c>
      <c r="K2094">
        <f t="shared" si="131"/>
        <v>0</v>
      </c>
    </row>
    <row r="2095" spans="1:11" s="11" customFormat="1">
      <c r="A2095">
        <v>2025</v>
      </c>
      <c r="B2095">
        <v>50951</v>
      </c>
      <c r="C2095" t="s">
        <v>333</v>
      </c>
      <c r="D2095" t="s">
        <v>322</v>
      </c>
      <c r="E2095">
        <v>31762</v>
      </c>
      <c r="F2095">
        <v>11.54</v>
      </c>
      <c r="G2095" t="s">
        <v>332</v>
      </c>
      <c r="H2095" t="str">
        <f t="shared" si="128"/>
        <v/>
      </c>
      <c r="I2095" t="str">
        <f t="shared" si="129"/>
        <v/>
      </c>
      <c r="J2095" t="str">
        <f t="shared" si="130"/>
        <v/>
      </c>
      <c r="K2095">
        <f t="shared" si="131"/>
        <v>0</v>
      </c>
    </row>
    <row r="2096" spans="1:11" s="11" customFormat="1">
      <c r="A2096">
        <v>2025</v>
      </c>
      <c r="B2096">
        <v>50974</v>
      </c>
      <c r="C2096" t="s">
        <v>321</v>
      </c>
      <c r="D2096" t="s">
        <v>322</v>
      </c>
      <c r="E2096">
        <v>41</v>
      </c>
      <c r="F2096">
        <v>21.068000000000001</v>
      </c>
      <c r="G2096" t="s">
        <v>332</v>
      </c>
      <c r="H2096" t="str">
        <f t="shared" si="128"/>
        <v/>
      </c>
      <c r="I2096" t="str">
        <f t="shared" si="129"/>
        <v/>
      </c>
      <c r="J2096" t="str">
        <f t="shared" si="130"/>
        <v/>
      </c>
      <c r="K2096">
        <f t="shared" si="131"/>
        <v>0</v>
      </c>
    </row>
    <row r="2097" spans="1:11" s="11" customFormat="1">
      <c r="A2097">
        <v>2025</v>
      </c>
      <c r="B2097">
        <v>50974</v>
      </c>
      <c r="C2097" t="s">
        <v>321</v>
      </c>
      <c r="D2097" t="s">
        <v>322</v>
      </c>
      <c r="E2097">
        <v>26</v>
      </c>
      <c r="F2097">
        <v>24.934000000000001</v>
      </c>
      <c r="G2097" t="s">
        <v>332</v>
      </c>
      <c r="H2097" t="str">
        <f t="shared" si="128"/>
        <v/>
      </c>
      <c r="I2097" t="str">
        <f t="shared" si="129"/>
        <v/>
      </c>
      <c r="J2097" t="str">
        <f t="shared" si="130"/>
        <v/>
      </c>
      <c r="K2097">
        <f t="shared" si="131"/>
        <v>0</v>
      </c>
    </row>
    <row r="2098" spans="1:11" s="11" customFormat="1">
      <c r="A2098">
        <v>2025</v>
      </c>
      <c r="B2098">
        <v>50974</v>
      </c>
      <c r="C2098" t="s">
        <v>321</v>
      </c>
      <c r="D2098" t="s">
        <v>322</v>
      </c>
      <c r="E2098">
        <v>117</v>
      </c>
      <c r="F2098">
        <v>24.576000000000001</v>
      </c>
      <c r="G2098" t="s">
        <v>332</v>
      </c>
      <c r="H2098" t="str">
        <f t="shared" si="128"/>
        <v/>
      </c>
      <c r="I2098" t="str">
        <f t="shared" si="129"/>
        <v/>
      </c>
      <c r="J2098" t="str">
        <f t="shared" si="130"/>
        <v/>
      </c>
      <c r="K2098">
        <f t="shared" si="131"/>
        <v>0</v>
      </c>
    </row>
    <row r="2099" spans="1:11" s="11" customFormat="1">
      <c r="A2099">
        <v>2025</v>
      </c>
      <c r="B2099">
        <v>50974</v>
      </c>
      <c r="C2099" t="s">
        <v>321</v>
      </c>
      <c r="D2099" t="s">
        <v>322</v>
      </c>
      <c r="E2099">
        <v>1926</v>
      </c>
      <c r="F2099">
        <v>24.04</v>
      </c>
      <c r="G2099" t="s">
        <v>332</v>
      </c>
      <c r="H2099" t="str">
        <f t="shared" si="128"/>
        <v/>
      </c>
      <c r="I2099" t="str">
        <f t="shared" si="129"/>
        <v/>
      </c>
      <c r="J2099" t="str">
        <f t="shared" si="130"/>
        <v/>
      </c>
      <c r="K2099">
        <f t="shared" si="131"/>
        <v>0</v>
      </c>
    </row>
    <row r="2100" spans="1:11" s="11" customFormat="1">
      <c r="A2100">
        <v>2025</v>
      </c>
      <c r="B2100">
        <v>50974</v>
      </c>
      <c r="C2100" t="s">
        <v>321</v>
      </c>
      <c r="D2100" t="s">
        <v>322</v>
      </c>
      <c r="E2100">
        <v>1123</v>
      </c>
      <c r="F2100">
        <v>24.248999999999999</v>
      </c>
      <c r="G2100" t="s">
        <v>332</v>
      </c>
      <c r="H2100" t="str">
        <f t="shared" si="128"/>
        <v/>
      </c>
      <c r="I2100" t="str">
        <f t="shared" si="129"/>
        <v/>
      </c>
      <c r="J2100" t="str">
        <f t="shared" si="130"/>
        <v/>
      </c>
      <c r="K2100">
        <f t="shared" si="131"/>
        <v>0</v>
      </c>
    </row>
    <row r="2101" spans="1:11" s="11" customFormat="1">
      <c r="A2101">
        <v>2025</v>
      </c>
      <c r="B2101">
        <v>50974</v>
      </c>
      <c r="C2101" t="s">
        <v>333</v>
      </c>
      <c r="D2101" t="s">
        <v>322</v>
      </c>
      <c r="E2101">
        <v>691</v>
      </c>
      <c r="F2101">
        <v>9.6679999999999993</v>
      </c>
      <c r="G2101" t="s">
        <v>332</v>
      </c>
      <c r="H2101" t="str">
        <f t="shared" si="128"/>
        <v/>
      </c>
      <c r="I2101" t="str">
        <f t="shared" si="129"/>
        <v/>
      </c>
      <c r="J2101" t="str">
        <f t="shared" si="130"/>
        <v/>
      </c>
      <c r="K2101">
        <f t="shared" si="131"/>
        <v>0</v>
      </c>
    </row>
    <row r="2102" spans="1:11" s="11" customFormat="1">
      <c r="A2102">
        <v>2025</v>
      </c>
      <c r="B2102">
        <v>50974</v>
      </c>
      <c r="C2102" t="s">
        <v>333</v>
      </c>
      <c r="D2102" t="s">
        <v>322</v>
      </c>
      <c r="E2102">
        <v>49206</v>
      </c>
      <c r="F2102">
        <v>12.816000000000001</v>
      </c>
      <c r="G2102" t="s">
        <v>332</v>
      </c>
      <c r="H2102" t="str">
        <f t="shared" si="128"/>
        <v/>
      </c>
      <c r="I2102" t="str">
        <f t="shared" si="129"/>
        <v/>
      </c>
      <c r="J2102" t="str">
        <f t="shared" si="130"/>
        <v/>
      </c>
      <c r="K2102">
        <f t="shared" si="131"/>
        <v>0</v>
      </c>
    </row>
    <row r="2103" spans="1:11" s="11" customFormat="1">
      <c r="A2103">
        <v>2025</v>
      </c>
      <c r="B2103">
        <v>54101</v>
      </c>
      <c r="C2103" t="s">
        <v>321</v>
      </c>
      <c r="D2103" t="s">
        <v>322</v>
      </c>
      <c r="E2103">
        <v>10741</v>
      </c>
      <c r="F2103">
        <v>25</v>
      </c>
      <c r="G2103" t="s">
        <v>332</v>
      </c>
      <c r="H2103" t="str">
        <f t="shared" si="128"/>
        <v/>
      </c>
      <c r="I2103" t="str">
        <f t="shared" si="129"/>
        <v/>
      </c>
      <c r="J2103" t="str">
        <f t="shared" si="130"/>
        <v/>
      </c>
      <c r="K2103">
        <f t="shared" si="131"/>
        <v>0</v>
      </c>
    </row>
    <row r="2104" spans="1:11" s="11" customFormat="1">
      <c r="A2104">
        <v>2025</v>
      </c>
      <c r="B2104">
        <v>54104</v>
      </c>
      <c r="C2104" t="s">
        <v>321</v>
      </c>
      <c r="D2104" t="s">
        <v>322</v>
      </c>
      <c r="E2104">
        <v>4756</v>
      </c>
      <c r="F2104">
        <v>24</v>
      </c>
      <c r="G2104" t="s">
        <v>332</v>
      </c>
      <c r="H2104" t="str">
        <f t="shared" si="128"/>
        <v/>
      </c>
      <c r="I2104" t="str">
        <f t="shared" si="129"/>
        <v/>
      </c>
      <c r="J2104" t="str">
        <f t="shared" si="130"/>
        <v/>
      </c>
      <c r="K2104">
        <f t="shared" si="131"/>
        <v>0</v>
      </c>
    </row>
    <row r="2105" spans="1:11" s="11" customFormat="1">
      <c r="A2105">
        <v>2025</v>
      </c>
      <c r="B2105">
        <v>54634</v>
      </c>
      <c r="C2105" t="s">
        <v>333</v>
      </c>
      <c r="D2105" t="s">
        <v>322</v>
      </c>
      <c r="E2105">
        <v>100373</v>
      </c>
      <c r="F2105">
        <v>7.4240000000000004</v>
      </c>
      <c r="G2105" t="s">
        <v>332</v>
      </c>
      <c r="H2105" t="str">
        <f t="shared" si="128"/>
        <v/>
      </c>
      <c r="I2105" t="str">
        <f t="shared" si="129"/>
        <v/>
      </c>
      <c r="J2105" t="str">
        <f t="shared" si="130"/>
        <v/>
      </c>
      <c r="K2105">
        <f t="shared" si="131"/>
        <v>0</v>
      </c>
    </row>
    <row r="2106" spans="1:11" s="11" customFormat="1">
      <c r="A2106">
        <v>2025</v>
      </c>
      <c r="B2106">
        <v>55076</v>
      </c>
      <c r="C2106" t="s">
        <v>330</v>
      </c>
      <c r="D2106" t="s">
        <v>322</v>
      </c>
      <c r="E2106">
        <v>323317</v>
      </c>
      <c r="F2106">
        <v>10.33</v>
      </c>
      <c r="G2106" t="s">
        <v>332</v>
      </c>
      <c r="H2106" t="str">
        <f t="shared" si="128"/>
        <v/>
      </c>
      <c r="I2106" t="str">
        <f t="shared" si="129"/>
        <v/>
      </c>
      <c r="J2106" t="str">
        <f t="shared" si="130"/>
        <v/>
      </c>
      <c r="K2106">
        <f t="shared" si="131"/>
        <v>1</v>
      </c>
    </row>
    <row r="2107" spans="1:11" s="11" customFormat="1">
      <c r="A2107">
        <v>2025</v>
      </c>
      <c r="B2107">
        <v>55479</v>
      </c>
      <c r="C2107" t="s">
        <v>331</v>
      </c>
      <c r="D2107" t="s">
        <v>322</v>
      </c>
      <c r="E2107">
        <v>10475</v>
      </c>
      <c r="F2107">
        <v>16.05</v>
      </c>
      <c r="G2107" t="s">
        <v>332</v>
      </c>
      <c r="H2107" t="str">
        <f t="shared" si="128"/>
        <v/>
      </c>
      <c r="I2107" t="str">
        <f t="shared" si="129"/>
        <v/>
      </c>
      <c r="J2107" t="str">
        <f t="shared" si="130"/>
        <v/>
      </c>
      <c r="K2107">
        <f t="shared" si="131"/>
        <v>0</v>
      </c>
    </row>
    <row r="2108" spans="1:11" s="11" customFormat="1">
      <c r="A2108">
        <v>2025</v>
      </c>
      <c r="B2108">
        <v>55749</v>
      </c>
      <c r="C2108" t="s">
        <v>331</v>
      </c>
      <c r="D2108" t="s">
        <v>322</v>
      </c>
      <c r="E2108">
        <v>7498</v>
      </c>
      <c r="F2108">
        <v>17.100000000000001</v>
      </c>
      <c r="G2108" t="s">
        <v>332</v>
      </c>
      <c r="H2108" t="str">
        <f t="shared" si="128"/>
        <v/>
      </c>
      <c r="I2108" t="str">
        <f t="shared" si="129"/>
        <v/>
      </c>
      <c r="J2108" t="str">
        <f t="shared" si="130"/>
        <v/>
      </c>
      <c r="K2108">
        <f t="shared" si="131"/>
        <v>0</v>
      </c>
    </row>
    <row r="2109" spans="1:11" s="11" customFormat="1">
      <c r="A2109">
        <v>2025</v>
      </c>
      <c r="B2109">
        <v>55856</v>
      </c>
      <c r="C2109" t="s">
        <v>321</v>
      </c>
      <c r="D2109" t="s">
        <v>322</v>
      </c>
      <c r="E2109">
        <v>580019</v>
      </c>
      <c r="F2109">
        <v>17.57</v>
      </c>
      <c r="G2109" t="s">
        <v>332</v>
      </c>
      <c r="H2109" t="str">
        <f t="shared" si="128"/>
        <v/>
      </c>
      <c r="I2109" t="str">
        <f t="shared" si="129"/>
        <v/>
      </c>
      <c r="J2109" t="str">
        <f t="shared" si="130"/>
        <v/>
      </c>
      <c r="K2109">
        <f t="shared" si="131"/>
        <v>0</v>
      </c>
    </row>
    <row r="2110" spans="1:11" s="11" customFormat="1">
      <c r="A2110">
        <v>2025</v>
      </c>
      <c r="B2110">
        <v>56068</v>
      </c>
      <c r="C2110" t="s">
        <v>331</v>
      </c>
      <c r="D2110" t="s">
        <v>322</v>
      </c>
      <c r="E2110">
        <v>9786</v>
      </c>
      <c r="F2110">
        <v>18</v>
      </c>
      <c r="G2110">
        <v>252.3</v>
      </c>
      <c r="H2110">
        <f t="shared" si="128"/>
        <v>444421.40400000004</v>
      </c>
      <c r="I2110">
        <f t="shared" si="129"/>
        <v>9786</v>
      </c>
      <c r="J2110">
        <f t="shared" si="130"/>
        <v>176148</v>
      </c>
      <c r="K2110">
        <f t="shared" si="131"/>
        <v>0</v>
      </c>
    </row>
    <row r="2111" spans="1:11" s="11" customFormat="1">
      <c r="A2111">
        <v>2025</v>
      </c>
      <c r="B2111">
        <v>56068</v>
      </c>
      <c r="C2111" t="s">
        <v>321</v>
      </c>
      <c r="D2111" t="s">
        <v>322</v>
      </c>
      <c r="E2111">
        <v>15634</v>
      </c>
      <c r="F2111">
        <v>26.15</v>
      </c>
      <c r="G2111">
        <v>424.9</v>
      </c>
      <c r="H2111">
        <f t="shared" si="128"/>
        <v>1737114.8458999998</v>
      </c>
      <c r="I2111">
        <f t="shared" si="129"/>
        <v>15634</v>
      </c>
      <c r="J2111">
        <f t="shared" si="130"/>
        <v>408829.1</v>
      </c>
      <c r="K2111">
        <f t="shared" si="131"/>
        <v>0</v>
      </c>
    </row>
    <row r="2112" spans="1:11" s="11" customFormat="1">
      <c r="A2112">
        <v>2025</v>
      </c>
      <c r="B2112">
        <v>56068</v>
      </c>
      <c r="C2112" t="s">
        <v>321</v>
      </c>
      <c r="D2112" t="s">
        <v>322</v>
      </c>
      <c r="E2112">
        <v>46990</v>
      </c>
      <c r="F2112">
        <v>26.41</v>
      </c>
      <c r="G2112">
        <v>401.7</v>
      </c>
      <c r="H2112">
        <f t="shared" si="128"/>
        <v>4985120.7002999997</v>
      </c>
      <c r="I2112">
        <f t="shared" si="129"/>
        <v>46990</v>
      </c>
      <c r="J2112">
        <f t="shared" si="130"/>
        <v>1241005.8999999999</v>
      </c>
      <c r="K2112">
        <f t="shared" si="131"/>
        <v>0</v>
      </c>
    </row>
    <row r="2113" spans="1:11" s="11" customFormat="1">
      <c r="A2113">
        <v>2025</v>
      </c>
      <c r="B2113">
        <v>56068</v>
      </c>
      <c r="C2113" t="s">
        <v>331</v>
      </c>
      <c r="D2113" t="s">
        <v>322</v>
      </c>
      <c r="E2113">
        <v>17785</v>
      </c>
      <c r="F2113">
        <v>18.16</v>
      </c>
      <c r="G2113">
        <v>244.7</v>
      </c>
      <c r="H2113">
        <f t="shared" si="128"/>
        <v>790321.29319999996</v>
      </c>
      <c r="I2113">
        <f t="shared" si="129"/>
        <v>17785</v>
      </c>
      <c r="J2113">
        <f t="shared" si="130"/>
        <v>322975.59999999998</v>
      </c>
      <c r="K2113">
        <f t="shared" si="131"/>
        <v>0</v>
      </c>
    </row>
    <row r="2114" spans="1:11" s="11" customFormat="1">
      <c r="A2114">
        <v>2025</v>
      </c>
      <c r="B2114">
        <v>56068</v>
      </c>
      <c r="C2114" t="s">
        <v>331</v>
      </c>
      <c r="D2114" t="s">
        <v>322</v>
      </c>
      <c r="E2114">
        <v>53489</v>
      </c>
      <c r="F2114">
        <v>17.59</v>
      </c>
      <c r="G2114">
        <v>252.2</v>
      </c>
      <c r="H2114">
        <f t="shared" si="128"/>
        <v>2372877.9482199997</v>
      </c>
      <c r="I2114">
        <f t="shared" si="129"/>
        <v>53489</v>
      </c>
      <c r="J2114">
        <f t="shared" si="130"/>
        <v>940871.51</v>
      </c>
      <c r="K2114">
        <f t="shared" si="131"/>
        <v>0</v>
      </c>
    </row>
    <row r="2115" spans="1:11" s="11" customFormat="1">
      <c r="A2115">
        <v>2025</v>
      </c>
      <c r="B2115">
        <v>56068</v>
      </c>
      <c r="C2115" t="s">
        <v>331</v>
      </c>
      <c r="D2115" t="s">
        <v>322</v>
      </c>
      <c r="E2115">
        <v>101300</v>
      </c>
      <c r="F2115">
        <v>17.79</v>
      </c>
      <c r="G2115">
        <v>257</v>
      </c>
      <c r="H2115">
        <f t="shared" si="128"/>
        <v>4631466.3899999997</v>
      </c>
      <c r="I2115">
        <f t="shared" si="129"/>
        <v>101300</v>
      </c>
      <c r="J2115">
        <f t="shared" si="130"/>
        <v>1802127</v>
      </c>
      <c r="K2115">
        <f t="shared" si="131"/>
        <v>0</v>
      </c>
    </row>
    <row r="2116" spans="1:11" s="11" customFormat="1">
      <c r="A2116">
        <v>2025</v>
      </c>
      <c r="B2116">
        <v>56224</v>
      </c>
      <c r="C2116" t="s">
        <v>331</v>
      </c>
      <c r="D2116" t="s">
        <v>322</v>
      </c>
      <c r="E2116">
        <v>45348</v>
      </c>
      <c r="F2116">
        <v>17.994</v>
      </c>
      <c r="G2116" t="s">
        <v>332</v>
      </c>
      <c r="H2116" t="str">
        <f t="shared" si="128"/>
        <v/>
      </c>
      <c r="I2116" t="str">
        <f t="shared" si="129"/>
        <v/>
      </c>
      <c r="J2116" t="str">
        <f t="shared" si="130"/>
        <v/>
      </c>
      <c r="K2116">
        <f t="shared" si="131"/>
        <v>0</v>
      </c>
    </row>
    <row r="2117" spans="1:11" s="11" customFormat="1">
      <c r="A2117">
        <v>2025</v>
      </c>
      <c r="B2117">
        <v>56319</v>
      </c>
      <c r="C2117" t="s">
        <v>331</v>
      </c>
      <c r="D2117" t="s">
        <v>322</v>
      </c>
      <c r="E2117">
        <v>33787</v>
      </c>
      <c r="F2117">
        <v>16</v>
      </c>
      <c r="G2117">
        <v>115.8</v>
      </c>
      <c r="H2117">
        <f t="shared" ref="H2117:H2180" si="132">IF(I2117="","",G2117/100*F2117*E2117)</f>
        <v>626005.53599999996</v>
      </c>
      <c r="I2117">
        <f t="shared" ref="I2117:I2180" si="133">IF(OR(G2117=".",F2117=".",E2117="."),"",E2117)</f>
        <v>33787</v>
      </c>
      <c r="J2117">
        <f t="shared" ref="J2117:J2180" si="134">IF(I2117="","",F2117*I2117)</f>
        <v>540592</v>
      </c>
      <c r="K2117">
        <f t="shared" ref="K2117:K2180" si="135">IF(C2117="LIG",1,0)</f>
        <v>0</v>
      </c>
    </row>
    <row r="2118" spans="1:11" s="11" customFormat="1">
      <c r="A2118">
        <v>2025</v>
      </c>
      <c r="B2118">
        <v>56456</v>
      </c>
      <c r="C2118" t="s">
        <v>331</v>
      </c>
      <c r="D2118" t="s">
        <v>322</v>
      </c>
      <c r="E2118">
        <v>16487</v>
      </c>
      <c r="F2118">
        <v>18.18</v>
      </c>
      <c r="G2118" t="s">
        <v>332</v>
      </c>
      <c r="H2118" t="str">
        <f t="shared" si="132"/>
        <v/>
      </c>
      <c r="I2118" t="str">
        <f t="shared" si="133"/>
        <v/>
      </c>
      <c r="J2118" t="str">
        <f t="shared" si="134"/>
        <v/>
      </c>
      <c r="K2118">
        <f t="shared" si="135"/>
        <v>0</v>
      </c>
    </row>
    <row r="2119" spans="1:11" s="11" customFormat="1">
      <c r="A2119">
        <v>2025</v>
      </c>
      <c r="B2119">
        <v>56456</v>
      </c>
      <c r="C2119" t="s">
        <v>331</v>
      </c>
      <c r="D2119" t="s">
        <v>322</v>
      </c>
      <c r="E2119">
        <v>49074</v>
      </c>
      <c r="F2119">
        <v>17.829999999999998</v>
      </c>
      <c r="G2119" t="s">
        <v>332</v>
      </c>
      <c r="H2119" t="str">
        <f t="shared" si="132"/>
        <v/>
      </c>
      <c r="I2119" t="str">
        <f t="shared" si="133"/>
        <v/>
      </c>
      <c r="J2119" t="str">
        <f t="shared" si="134"/>
        <v/>
      </c>
      <c r="K2119">
        <f t="shared" si="135"/>
        <v>0</v>
      </c>
    </row>
    <row r="2120" spans="1:11" s="11" customFormat="1">
      <c r="A2120">
        <v>2025</v>
      </c>
      <c r="B2120">
        <v>56456</v>
      </c>
      <c r="C2120" t="s">
        <v>331</v>
      </c>
      <c r="D2120" t="s">
        <v>322</v>
      </c>
      <c r="E2120">
        <v>32859</v>
      </c>
      <c r="F2120">
        <v>17.190000000000001</v>
      </c>
      <c r="G2120" t="s">
        <v>332</v>
      </c>
      <c r="H2120" t="str">
        <f t="shared" si="132"/>
        <v/>
      </c>
      <c r="I2120" t="str">
        <f t="shared" si="133"/>
        <v/>
      </c>
      <c r="J2120" t="str">
        <f t="shared" si="134"/>
        <v/>
      </c>
      <c r="K2120">
        <f t="shared" si="135"/>
        <v>0</v>
      </c>
    </row>
    <row r="2121" spans="1:11" s="11" customFormat="1">
      <c r="A2121">
        <v>2025</v>
      </c>
      <c r="B2121">
        <v>56456</v>
      </c>
      <c r="C2121" t="s">
        <v>331</v>
      </c>
      <c r="D2121" t="s">
        <v>322</v>
      </c>
      <c r="E2121">
        <v>16561</v>
      </c>
      <c r="F2121">
        <v>18.059999999999999</v>
      </c>
      <c r="G2121" t="s">
        <v>332</v>
      </c>
      <c r="H2121" t="str">
        <f t="shared" si="132"/>
        <v/>
      </c>
      <c r="I2121" t="str">
        <f t="shared" si="133"/>
        <v/>
      </c>
      <c r="J2121" t="str">
        <f t="shared" si="134"/>
        <v/>
      </c>
      <c r="K2121">
        <f t="shared" si="135"/>
        <v>0</v>
      </c>
    </row>
    <row r="2122" spans="1:11" s="11" customFormat="1">
      <c r="A2122">
        <v>2025</v>
      </c>
      <c r="B2122">
        <v>56596</v>
      </c>
      <c r="C2122" t="s">
        <v>331</v>
      </c>
      <c r="D2122" t="s">
        <v>322</v>
      </c>
      <c r="E2122">
        <v>5283</v>
      </c>
      <c r="F2122">
        <v>16.05</v>
      </c>
      <c r="G2122">
        <v>115.4</v>
      </c>
      <c r="H2122">
        <f t="shared" si="132"/>
        <v>97850.141100000008</v>
      </c>
      <c r="I2122">
        <f t="shared" si="133"/>
        <v>5283</v>
      </c>
      <c r="J2122">
        <f t="shared" si="134"/>
        <v>84792.150000000009</v>
      </c>
      <c r="K2122">
        <f t="shared" si="135"/>
        <v>0</v>
      </c>
    </row>
    <row r="2123" spans="1:11" s="11" customFormat="1">
      <c r="A2123">
        <v>2025</v>
      </c>
      <c r="B2123">
        <v>56609</v>
      </c>
      <c r="C2123" t="s">
        <v>331</v>
      </c>
      <c r="D2123" t="s">
        <v>322</v>
      </c>
      <c r="E2123">
        <v>104057</v>
      </c>
      <c r="F2123">
        <v>16.102</v>
      </c>
      <c r="G2123">
        <v>119.2</v>
      </c>
      <c r="H2123">
        <f t="shared" si="132"/>
        <v>1997226.7702880001</v>
      </c>
      <c r="I2123">
        <f t="shared" si="133"/>
        <v>104057</v>
      </c>
      <c r="J2123">
        <f t="shared" si="134"/>
        <v>1675525.814</v>
      </c>
      <c r="K2123">
        <f t="shared" si="135"/>
        <v>0</v>
      </c>
    </row>
    <row r="2124" spans="1:11" s="11" customFormat="1">
      <c r="A2124">
        <v>2025</v>
      </c>
      <c r="B2124">
        <v>56671</v>
      </c>
      <c r="C2124" t="s">
        <v>321</v>
      </c>
      <c r="D2124" t="s">
        <v>322</v>
      </c>
      <c r="E2124">
        <v>33770</v>
      </c>
      <c r="F2124">
        <v>25.87</v>
      </c>
      <c r="G2124" t="s">
        <v>332</v>
      </c>
      <c r="H2124" t="str">
        <f t="shared" si="132"/>
        <v/>
      </c>
      <c r="I2124" t="str">
        <f t="shared" si="133"/>
        <v/>
      </c>
      <c r="J2124" t="str">
        <f t="shared" si="134"/>
        <v/>
      </c>
      <c r="K2124">
        <f t="shared" si="135"/>
        <v>0</v>
      </c>
    </row>
    <row r="2125" spans="1:11" s="11" customFormat="1">
      <c r="A2125">
        <v>2025</v>
      </c>
      <c r="B2125">
        <v>56671</v>
      </c>
      <c r="C2125" t="s">
        <v>321</v>
      </c>
      <c r="D2125" t="s">
        <v>322</v>
      </c>
      <c r="E2125">
        <v>34892</v>
      </c>
      <c r="F2125">
        <v>25.05</v>
      </c>
      <c r="G2125" t="s">
        <v>332</v>
      </c>
      <c r="H2125" t="str">
        <f t="shared" si="132"/>
        <v/>
      </c>
      <c r="I2125" t="str">
        <f t="shared" si="133"/>
        <v/>
      </c>
      <c r="J2125" t="str">
        <f t="shared" si="134"/>
        <v/>
      </c>
      <c r="K2125">
        <f t="shared" si="135"/>
        <v>0</v>
      </c>
    </row>
    <row r="2126" spans="1:11" s="11" customFormat="1">
      <c r="A2126">
        <v>2025</v>
      </c>
      <c r="B2126">
        <v>56786</v>
      </c>
      <c r="C2126" t="s">
        <v>1966</v>
      </c>
      <c r="D2126" t="s">
        <v>322</v>
      </c>
      <c r="E2126">
        <v>4833</v>
      </c>
      <c r="F2126">
        <v>13.1</v>
      </c>
      <c r="G2126">
        <v>353.2</v>
      </c>
      <c r="H2126">
        <f t="shared" si="132"/>
        <v>223619.04359999998</v>
      </c>
      <c r="I2126">
        <f t="shared" si="133"/>
        <v>4833</v>
      </c>
      <c r="J2126">
        <f t="shared" si="134"/>
        <v>63312.299999999996</v>
      </c>
      <c r="K2126">
        <f t="shared" si="135"/>
        <v>0</v>
      </c>
    </row>
    <row r="2127" spans="1:11" s="11" customFormat="1">
      <c r="A2127">
        <v>2025</v>
      </c>
      <c r="B2127">
        <v>57046</v>
      </c>
      <c r="C2127" t="s">
        <v>331</v>
      </c>
      <c r="D2127" t="s">
        <v>322</v>
      </c>
      <c r="E2127">
        <v>31772</v>
      </c>
      <c r="F2127">
        <v>17.600000000000001</v>
      </c>
      <c r="G2127" t="s">
        <v>332</v>
      </c>
      <c r="H2127" t="str">
        <f t="shared" si="132"/>
        <v/>
      </c>
      <c r="I2127" t="str">
        <f t="shared" si="133"/>
        <v/>
      </c>
      <c r="J2127" t="str">
        <f t="shared" si="134"/>
        <v/>
      </c>
      <c r="K2127">
        <f t="shared" si="135"/>
        <v>0</v>
      </c>
    </row>
    <row r="2128" spans="1:11" s="11" customFormat="1">
      <c r="A2128">
        <v>2025</v>
      </c>
      <c r="B2128">
        <v>26</v>
      </c>
      <c r="C2128" t="s">
        <v>321</v>
      </c>
      <c r="D2128" t="s">
        <v>322</v>
      </c>
      <c r="E2128">
        <v>63652</v>
      </c>
      <c r="F2128">
        <v>23.907</v>
      </c>
      <c r="G2128">
        <v>691.2</v>
      </c>
      <c r="H2128">
        <f t="shared" si="132"/>
        <v>10518186.451968001</v>
      </c>
      <c r="I2128">
        <f t="shared" si="133"/>
        <v>63652</v>
      </c>
      <c r="J2128">
        <f t="shared" si="134"/>
        <v>1521728.3640000001</v>
      </c>
      <c r="K2128">
        <f t="shared" si="135"/>
        <v>0</v>
      </c>
    </row>
    <row r="2129" spans="1:11" s="11" customFormat="1">
      <c r="A2129">
        <v>2025</v>
      </c>
      <c r="B2129">
        <v>59</v>
      </c>
      <c r="C2129" t="s">
        <v>331</v>
      </c>
      <c r="D2129" t="s">
        <v>322</v>
      </c>
      <c r="E2129">
        <v>18175</v>
      </c>
      <c r="F2129">
        <v>16.798999999999999</v>
      </c>
      <c r="G2129">
        <v>192</v>
      </c>
      <c r="H2129">
        <f t="shared" si="132"/>
        <v>586217.90399999986</v>
      </c>
      <c r="I2129">
        <f t="shared" si="133"/>
        <v>18175</v>
      </c>
      <c r="J2129">
        <f t="shared" si="134"/>
        <v>305321.82500000001</v>
      </c>
      <c r="K2129">
        <f t="shared" si="135"/>
        <v>0</v>
      </c>
    </row>
    <row r="2130" spans="1:11" s="11" customFormat="1">
      <c r="A2130">
        <v>2025</v>
      </c>
      <c r="B2130">
        <v>60</v>
      </c>
      <c r="C2130" t="s">
        <v>331</v>
      </c>
      <c r="D2130" t="s">
        <v>322</v>
      </c>
      <c r="E2130">
        <v>63273</v>
      </c>
      <c r="F2130">
        <v>16.739999999999998</v>
      </c>
      <c r="G2130">
        <v>135</v>
      </c>
      <c r="H2130">
        <f t="shared" si="132"/>
        <v>1429906.527</v>
      </c>
      <c r="I2130">
        <f t="shared" si="133"/>
        <v>63273</v>
      </c>
      <c r="J2130">
        <f t="shared" si="134"/>
        <v>1059190.0199999998</v>
      </c>
      <c r="K2130">
        <f t="shared" si="135"/>
        <v>0</v>
      </c>
    </row>
    <row r="2131" spans="1:11" s="11" customFormat="1">
      <c r="A2131">
        <v>2025</v>
      </c>
      <c r="B2131">
        <v>108</v>
      </c>
      <c r="C2131" t="s">
        <v>331</v>
      </c>
      <c r="D2131" t="s">
        <v>322</v>
      </c>
      <c r="E2131">
        <v>30073</v>
      </c>
      <c r="F2131">
        <v>17.721</v>
      </c>
      <c r="G2131">
        <v>165.8</v>
      </c>
      <c r="H2131">
        <f t="shared" si="132"/>
        <v>883587.3835140001</v>
      </c>
      <c r="I2131">
        <f t="shared" si="133"/>
        <v>30073</v>
      </c>
      <c r="J2131">
        <f t="shared" si="134"/>
        <v>532923.63300000003</v>
      </c>
      <c r="K2131">
        <f t="shared" si="135"/>
        <v>0</v>
      </c>
    </row>
    <row r="2132" spans="1:11" s="11" customFormat="1">
      <c r="A2132">
        <v>2025</v>
      </c>
      <c r="B2132">
        <v>108</v>
      </c>
      <c r="C2132" t="s">
        <v>331</v>
      </c>
      <c r="D2132" t="s">
        <v>322</v>
      </c>
      <c r="E2132">
        <v>45282</v>
      </c>
      <c r="F2132">
        <v>17.792000000000002</v>
      </c>
      <c r="G2132">
        <v>161.5</v>
      </c>
      <c r="H2132">
        <f t="shared" si="132"/>
        <v>1301136.6105600002</v>
      </c>
      <c r="I2132">
        <f t="shared" si="133"/>
        <v>45282</v>
      </c>
      <c r="J2132">
        <f t="shared" si="134"/>
        <v>805657.34400000004</v>
      </c>
      <c r="K2132">
        <f t="shared" si="135"/>
        <v>0</v>
      </c>
    </row>
    <row r="2133" spans="1:11" s="11" customFormat="1">
      <c r="A2133">
        <v>2025</v>
      </c>
      <c r="B2133">
        <v>130</v>
      </c>
      <c r="C2133" t="s">
        <v>321</v>
      </c>
      <c r="D2133" t="s">
        <v>322</v>
      </c>
      <c r="E2133">
        <v>52703</v>
      </c>
      <c r="F2133">
        <v>23.78</v>
      </c>
      <c r="G2133">
        <v>237.4</v>
      </c>
      <c r="H2133">
        <f t="shared" si="132"/>
        <v>2975280.4051600001</v>
      </c>
      <c r="I2133">
        <f t="shared" si="133"/>
        <v>52703</v>
      </c>
      <c r="J2133">
        <f t="shared" si="134"/>
        <v>1253277.3400000001</v>
      </c>
      <c r="K2133">
        <f t="shared" si="135"/>
        <v>0</v>
      </c>
    </row>
    <row r="2134" spans="1:11" s="11" customFormat="1">
      <c r="A2134">
        <v>2025</v>
      </c>
      <c r="B2134">
        <v>130</v>
      </c>
      <c r="C2134" t="s">
        <v>321</v>
      </c>
      <c r="D2134" t="s">
        <v>322</v>
      </c>
      <c r="E2134">
        <v>52558</v>
      </c>
      <c r="F2134">
        <v>25.94</v>
      </c>
      <c r="G2134">
        <v>344.8</v>
      </c>
      <c r="H2134">
        <f t="shared" si="132"/>
        <v>4700846.3849599995</v>
      </c>
      <c r="I2134">
        <f t="shared" si="133"/>
        <v>52558</v>
      </c>
      <c r="J2134">
        <f t="shared" si="134"/>
        <v>1363354.52</v>
      </c>
      <c r="K2134">
        <f t="shared" si="135"/>
        <v>0</v>
      </c>
    </row>
    <row r="2135" spans="1:11" s="11" customFormat="1">
      <c r="A2135">
        <v>2025</v>
      </c>
      <c r="B2135">
        <v>130</v>
      </c>
      <c r="C2135" t="s">
        <v>321</v>
      </c>
      <c r="D2135" t="s">
        <v>322</v>
      </c>
      <c r="E2135">
        <v>38942</v>
      </c>
      <c r="F2135">
        <v>23.54</v>
      </c>
      <c r="G2135">
        <v>441.8</v>
      </c>
      <c r="H2135">
        <f t="shared" si="132"/>
        <v>4049957.0962399999</v>
      </c>
      <c r="I2135">
        <f t="shared" si="133"/>
        <v>38942</v>
      </c>
      <c r="J2135">
        <f t="shared" si="134"/>
        <v>916694.67999999993</v>
      </c>
      <c r="K2135">
        <f t="shared" si="135"/>
        <v>0</v>
      </c>
    </row>
    <row r="2136" spans="1:11" s="11" customFormat="1">
      <c r="A2136">
        <v>2025</v>
      </c>
      <c r="B2136">
        <v>130</v>
      </c>
      <c r="C2136" t="s">
        <v>321</v>
      </c>
      <c r="D2136" t="s">
        <v>322</v>
      </c>
      <c r="E2136">
        <v>12974</v>
      </c>
      <c r="F2136">
        <v>23.7</v>
      </c>
      <c r="G2136">
        <v>349.6</v>
      </c>
      <c r="H2136">
        <f t="shared" si="132"/>
        <v>1074963.3648000001</v>
      </c>
      <c r="I2136">
        <f t="shared" si="133"/>
        <v>12974</v>
      </c>
      <c r="J2136">
        <f t="shared" si="134"/>
        <v>307483.8</v>
      </c>
      <c r="K2136">
        <f t="shared" si="135"/>
        <v>0</v>
      </c>
    </row>
    <row r="2137" spans="1:11" s="11" customFormat="1">
      <c r="A2137">
        <v>2025</v>
      </c>
      <c r="B2137">
        <v>130</v>
      </c>
      <c r="C2137" t="s">
        <v>321</v>
      </c>
      <c r="D2137" t="s">
        <v>322</v>
      </c>
      <c r="E2137">
        <v>128707</v>
      </c>
      <c r="F2137">
        <v>23.65</v>
      </c>
      <c r="G2137">
        <v>334</v>
      </c>
      <c r="H2137">
        <f t="shared" si="132"/>
        <v>10166694.636999998</v>
      </c>
      <c r="I2137">
        <f t="shared" si="133"/>
        <v>128707</v>
      </c>
      <c r="J2137">
        <f t="shared" si="134"/>
        <v>3043920.55</v>
      </c>
      <c r="K2137">
        <f t="shared" si="135"/>
        <v>0</v>
      </c>
    </row>
    <row r="2138" spans="1:11" s="11" customFormat="1">
      <c r="A2138">
        <v>2025</v>
      </c>
      <c r="B2138">
        <v>136</v>
      </c>
      <c r="C2138" t="s">
        <v>321</v>
      </c>
      <c r="D2138" t="s">
        <v>322</v>
      </c>
      <c r="E2138">
        <v>24464</v>
      </c>
      <c r="F2138">
        <v>23.29</v>
      </c>
      <c r="G2138">
        <v>367.1</v>
      </c>
      <c r="H2138">
        <f t="shared" si="132"/>
        <v>2091613.0417600002</v>
      </c>
      <c r="I2138">
        <f t="shared" si="133"/>
        <v>24464</v>
      </c>
      <c r="J2138">
        <f t="shared" si="134"/>
        <v>569766.55999999994</v>
      </c>
      <c r="K2138">
        <f t="shared" si="135"/>
        <v>0</v>
      </c>
    </row>
    <row r="2139" spans="1:11" s="11" customFormat="1">
      <c r="A2139">
        <v>2025</v>
      </c>
      <c r="B2139">
        <v>136</v>
      </c>
      <c r="C2139" t="s">
        <v>321</v>
      </c>
      <c r="D2139" t="s">
        <v>322</v>
      </c>
      <c r="E2139">
        <v>54391</v>
      </c>
      <c r="F2139">
        <v>24.63</v>
      </c>
      <c r="G2139">
        <v>355.1</v>
      </c>
      <c r="H2139">
        <f t="shared" si="132"/>
        <v>4757098.3218299998</v>
      </c>
      <c r="I2139">
        <f t="shared" si="133"/>
        <v>54391</v>
      </c>
      <c r="J2139">
        <f t="shared" si="134"/>
        <v>1339650.3299999998</v>
      </c>
      <c r="K2139">
        <f t="shared" si="135"/>
        <v>0</v>
      </c>
    </row>
    <row r="2140" spans="1:11" s="11" customFormat="1">
      <c r="A2140">
        <v>2025</v>
      </c>
      <c r="B2140">
        <v>165</v>
      </c>
      <c r="C2140" t="s">
        <v>331</v>
      </c>
      <c r="D2140" t="s">
        <v>322</v>
      </c>
      <c r="E2140">
        <v>179599</v>
      </c>
      <c r="F2140">
        <v>16.927</v>
      </c>
      <c r="G2140">
        <v>147.5</v>
      </c>
      <c r="H2140">
        <f t="shared" si="132"/>
        <v>4484106.6026750002</v>
      </c>
      <c r="I2140">
        <f t="shared" si="133"/>
        <v>179599</v>
      </c>
      <c r="J2140">
        <f t="shared" si="134"/>
        <v>3040072.273</v>
      </c>
      <c r="K2140">
        <f t="shared" si="135"/>
        <v>0</v>
      </c>
    </row>
    <row r="2141" spans="1:11" s="11" customFormat="1">
      <c r="A2141">
        <v>2025</v>
      </c>
      <c r="B2141">
        <v>298</v>
      </c>
      <c r="C2141" t="s">
        <v>331</v>
      </c>
      <c r="D2141" t="s">
        <v>322</v>
      </c>
      <c r="E2141">
        <v>123515</v>
      </c>
      <c r="F2141">
        <v>16.78</v>
      </c>
      <c r="G2141" t="s">
        <v>332</v>
      </c>
      <c r="H2141" t="str">
        <f t="shared" si="132"/>
        <v/>
      </c>
      <c r="I2141" t="str">
        <f t="shared" si="133"/>
        <v/>
      </c>
      <c r="J2141" t="str">
        <f t="shared" si="134"/>
        <v/>
      </c>
      <c r="K2141">
        <f t="shared" si="135"/>
        <v>0</v>
      </c>
    </row>
    <row r="2142" spans="1:11" s="11" customFormat="1">
      <c r="A2142">
        <v>2025</v>
      </c>
      <c r="B2142">
        <v>298</v>
      </c>
      <c r="C2142" t="s">
        <v>331</v>
      </c>
      <c r="D2142" t="s">
        <v>322</v>
      </c>
      <c r="E2142">
        <v>153756</v>
      </c>
      <c r="F2142">
        <v>16.62</v>
      </c>
      <c r="G2142" t="s">
        <v>332</v>
      </c>
      <c r="H2142" t="str">
        <f t="shared" si="132"/>
        <v/>
      </c>
      <c r="I2142" t="str">
        <f t="shared" si="133"/>
        <v/>
      </c>
      <c r="J2142" t="str">
        <f t="shared" si="134"/>
        <v/>
      </c>
      <c r="K2142">
        <f t="shared" si="135"/>
        <v>0</v>
      </c>
    </row>
    <row r="2143" spans="1:11" s="11" customFormat="1">
      <c r="A2143">
        <v>2025</v>
      </c>
      <c r="B2143">
        <v>298</v>
      </c>
      <c r="C2143" t="s">
        <v>331</v>
      </c>
      <c r="D2143" t="s">
        <v>322</v>
      </c>
      <c r="E2143">
        <v>154134</v>
      </c>
      <c r="F2143">
        <v>16.66</v>
      </c>
      <c r="G2143" t="s">
        <v>332</v>
      </c>
      <c r="H2143" t="str">
        <f t="shared" si="132"/>
        <v/>
      </c>
      <c r="I2143" t="str">
        <f t="shared" si="133"/>
        <v/>
      </c>
      <c r="J2143" t="str">
        <f t="shared" si="134"/>
        <v/>
      </c>
      <c r="K2143">
        <f t="shared" si="135"/>
        <v>0</v>
      </c>
    </row>
    <row r="2144" spans="1:11" s="11" customFormat="1">
      <c r="A2144">
        <v>2025</v>
      </c>
      <c r="B2144">
        <v>470</v>
      </c>
      <c r="C2144" t="s">
        <v>331</v>
      </c>
      <c r="D2144" t="s">
        <v>322</v>
      </c>
      <c r="E2144">
        <v>41260</v>
      </c>
      <c r="F2144">
        <v>17.202000000000002</v>
      </c>
      <c r="G2144">
        <v>147.19999999999999</v>
      </c>
      <c r="H2144">
        <f t="shared" si="132"/>
        <v>1044758.6534400001</v>
      </c>
      <c r="I2144">
        <f t="shared" si="133"/>
        <v>41260</v>
      </c>
      <c r="J2144">
        <f t="shared" si="134"/>
        <v>709754.52</v>
      </c>
      <c r="K2144">
        <f t="shared" si="135"/>
        <v>0</v>
      </c>
    </row>
    <row r="2145" spans="1:11" s="11" customFormat="1">
      <c r="A2145">
        <v>2025</v>
      </c>
      <c r="B2145">
        <v>470</v>
      </c>
      <c r="C2145" t="s">
        <v>331</v>
      </c>
      <c r="D2145" t="s">
        <v>322</v>
      </c>
      <c r="E2145">
        <v>28156</v>
      </c>
      <c r="F2145">
        <v>16.992000000000001</v>
      </c>
      <c r="G2145">
        <v>152</v>
      </c>
      <c r="H2145">
        <f t="shared" si="132"/>
        <v>727208.66304000001</v>
      </c>
      <c r="I2145">
        <f t="shared" si="133"/>
        <v>28156</v>
      </c>
      <c r="J2145">
        <f t="shared" si="134"/>
        <v>478426.75200000004</v>
      </c>
      <c r="K2145">
        <f t="shared" si="135"/>
        <v>0</v>
      </c>
    </row>
    <row r="2146" spans="1:11" s="11" customFormat="1">
      <c r="A2146">
        <v>2025</v>
      </c>
      <c r="B2146">
        <v>470</v>
      </c>
      <c r="C2146" t="s">
        <v>331</v>
      </c>
      <c r="D2146" t="s">
        <v>322</v>
      </c>
      <c r="E2146">
        <v>13975</v>
      </c>
      <c r="F2146">
        <v>17.806000000000001</v>
      </c>
      <c r="G2146">
        <v>160.1</v>
      </c>
      <c r="H2146">
        <f t="shared" si="132"/>
        <v>398390.99884999997</v>
      </c>
      <c r="I2146">
        <f t="shared" si="133"/>
        <v>13975</v>
      </c>
      <c r="J2146">
        <f t="shared" si="134"/>
        <v>248838.85</v>
      </c>
      <c r="K2146">
        <f t="shared" si="135"/>
        <v>0</v>
      </c>
    </row>
    <row r="2147" spans="1:11" s="11" customFormat="1">
      <c r="A2147">
        <v>2025</v>
      </c>
      <c r="B2147">
        <v>470</v>
      </c>
      <c r="C2147" t="s">
        <v>331</v>
      </c>
      <c r="D2147" t="s">
        <v>322</v>
      </c>
      <c r="E2147">
        <v>14170</v>
      </c>
      <c r="F2147">
        <v>17.902000000000001</v>
      </c>
      <c r="G2147">
        <v>164.4</v>
      </c>
      <c r="H2147">
        <f t="shared" si="132"/>
        <v>417035.68296000006</v>
      </c>
      <c r="I2147">
        <f t="shared" si="133"/>
        <v>14170</v>
      </c>
      <c r="J2147">
        <f t="shared" si="134"/>
        <v>253671.34000000003</v>
      </c>
      <c r="K2147">
        <f t="shared" si="135"/>
        <v>0</v>
      </c>
    </row>
    <row r="2148" spans="1:11" s="11" customFormat="1">
      <c r="A2148">
        <v>2025</v>
      </c>
      <c r="B2148">
        <v>470</v>
      </c>
      <c r="C2148" t="s">
        <v>331</v>
      </c>
      <c r="D2148" t="s">
        <v>322</v>
      </c>
      <c r="E2148">
        <v>28343</v>
      </c>
      <c r="F2148">
        <v>17.898</v>
      </c>
      <c r="G2148">
        <v>161.5</v>
      </c>
      <c r="H2148">
        <f t="shared" si="132"/>
        <v>819262.06760999991</v>
      </c>
      <c r="I2148">
        <f t="shared" si="133"/>
        <v>28343</v>
      </c>
      <c r="J2148">
        <f t="shared" si="134"/>
        <v>507283.01399999997</v>
      </c>
      <c r="K2148">
        <f t="shared" si="135"/>
        <v>0</v>
      </c>
    </row>
    <row r="2149" spans="1:11" s="11" customFormat="1">
      <c r="A2149">
        <v>2025</v>
      </c>
      <c r="B2149">
        <v>470</v>
      </c>
      <c r="C2149" t="s">
        <v>331</v>
      </c>
      <c r="D2149" t="s">
        <v>322</v>
      </c>
      <c r="E2149">
        <v>28174</v>
      </c>
      <c r="F2149">
        <v>18.004999999999999</v>
      </c>
      <c r="G2149">
        <v>160.19999999999999</v>
      </c>
      <c r="H2149">
        <f t="shared" si="132"/>
        <v>812651.13773999992</v>
      </c>
      <c r="I2149">
        <f t="shared" si="133"/>
        <v>28174</v>
      </c>
      <c r="J2149">
        <f t="shared" si="134"/>
        <v>507272.87</v>
      </c>
      <c r="K2149">
        <f t="shared" si="135"/>
        <v>0</v>
      </c>
    </row>
    <row r="2150" spans="1:11" s="11" customFormat="1">
      <c r="A2150">
        <v>2025</v>
      </c>
      <c r="B2150">
        <v>470</v>
      </c>
      <c r="C2150" t="s">
        <v>331</v>
      </c>
      <c r="D2150" t="s">
        <v>322</v>
      </c>
      <c r="E2150">
        <v>28144</v>
      </c>
      <c r="F2150">
        <v>17.716999999999999</v>
      </c>
      <c r="G2150">
        <v>169</v>
      </c>
      <c r="H2150">
        <f t="shared" si="132"/>
        <v>842680.04911999987</v>
      </c>
      <c r="I2150">
        <f t="shared" si="133"/>
        <v>28144</v>
      </c>
      <c r="J2150">
        <f t="shared" si="134"/>
        <v>498627.24799999996</v>
      </c>
      <c r="K2150">
        <f t="shared" si="135"/>
        <v>0</v>
      </c>
    </row>
    <row r="2151" spans="1:11" s="11" customFormat="1">
      <c r="A2151">
        <v>2025</v>
      </c>
      <c r="B2151">
        <v>470</v>
      </c>
      <c r="C2151" t="s">
        <v>331</v>
      </c>
      <c r="D2151" t="s">
        <v>322</v>
      </c>
      <c r="E2151">
        <v>27809</v>
      </c>
      <c r="F2151">
        <v>17.295000000000002</v>
      </c>
      <c r="G2151">
        <v>171.4</v>
      </c>
      <c r="H2151">
        <f t="shared" si="132"/>
        <v>824359.7066700001</v>
      </c>
      <c r="I2151">
        <f t="shared" si="133"/>
        <v>27809</v>
      </c>
      <c r="J2151">
        <f t="shared" si="134"/>
        <v>480956.65500000003</v>
      </c>
      <c r="K2151">
        <f t="shared" si="135"/>
        <v>0</v>
      </c>
    </row>
    <row r="2152" spans="1:11" s="11" customFormat="1">
      <c r="A2152">
        <v>2025</v>
      </c>
      <c r="B2152">
        <v>470</v>
      </c>
      <c r="C2152" t="s">
        <v>331</v>
      </c>
      <c r="D2152" t="s">
        <v>322</v>
      </c>
      <c r="E2152">
        <v>14104</v>
      </c>
      <c r="F2152">
        <v>17.783999999999999</v>
      </c>
      <c r="G2152">
        <v>174</v>
      </c>
      <c r="H2152">
        <f t="shared" si="132"/>
        <v>436436.43263999996</v>
      </c>
      <c r="I2152">
        <f t="shared" si="133"/>
        <v>14104</v>
      </c>
      <c r="J2152">
        <f t="shared" si="134"/>
        <v>250825.53599999999</v>
      </c>
      <c r="K2152">
        <f t="shared" si="135"/>
        <v>0</v>
      </c>
    </row>
    <row r="2153" spans="1:11" s="11" customFormat="1">
      <c r="A2153">
        <v>2025</v>
      </c>
      <c r="B2153">
        <v>470</v>
      </c>
      <c r="C2153" t="s">
        <v>331</v>
      </c>
      <c r="D2153" t="s">
        <v>322</v>
      </c>
      <c r="E2153">
        <v>14024</v>
      </c>
      <c r="F2153">
        <v>17.577999999999999</v>
      </c>
      <c r="G2153">
        <v>172.8</v>
      </c>
      <c r="H2153">
        <f t="shared" si="132"/>
        <v>425975.97081600002</v>
      </c>
      <c r="I2153">
        <f t="shared" si="133"/>
        <v>14024</v>
      </c>
      <c r="J2153">
        <f t="shared" si="134"/>
        <v>246513.872</v>
      </c>
      <c r="K2153">
        <f t="shared" si="135"/>
        <v>0</v>
      </c>
    </row>
    <row r="2154" spans="1:11" s="11" customFormat="1">
      <c r="A2154">
        <v>2025</v>
      </c>
      <c r="B2154">
        <v>470</v>
      </c>
      <c r="C2154" t="s">
        <v>331</v>
      </c>
      <c r="D2154" t="s">
        <v>322</v>
      </c>
      <c r="E2154">
        <v>13905</v>
      </c>
      <c r="F2154">
        <v>17.07</v>
      </c>
      <c r="G2154">
        <v>160.4</v>
      </c>
      <c r="H2154">
        <f t="shared" si="132"/>
        <v>380722.79340000002</v>
      </c>
      <c r="I2154">
        <f t="shared" si="133"/>
        <v>13905</v>
      </c>
      <c r="J2154">
        <f t="shared" si="134"/>
        <v>237358.35</v>
      </c>
      <c r="K2154">
        <f t="shared" si="135"/>
        <v>0</v>
      </c>
    </row>
    <row r="2155" spans="1:11" s="11" customFormat="1">
      <c r="A2155">
        <v>2025</v>
      </c>
      <c r="B2155">
        <v>470</v>
      </c>
      <c r="C2155" t="s">
        <v>331</v>
      </c>
      <c r="D2155" t="s">
        <v>322</v>
      </c>
      <c r="E2155">
        <v>55660</v>
      </c>
      <c r="F2155">
        <v>17.068000000000001</v>
      </c>
      <c r="G2155">
        <v>148.30000000000001</v>
      </c>
      <c r="H2155">
        <f t="shared" si="132"/>
        <v>1408857.2370400003</v>
      </c>
      <c r="I2155">
        <f t="shared" si="133"/>
        <v>55660</v>
      </c>
      <c r="J2155">
        <f t="shared" si="134"/>
        <v>950004.88000000012</v>
      </c>
      <c r="K2155">
        <f t="shared" si="135"/>
        <v>0</v>
      </c>
    </row>
    <row r="2156" spans="1:11" s="11" customFormat="1">
      <c r="A2156">
        <v>2025</v>
      </c>
      <c r="B2156">
        <v>470</v>
      </c>
      <c r="C2156" t="s">
        <v>331</v>
      </c>
      <c r="D2156" t="s">
        <v>322</v>
      </c>
      <c r="E2156">
        <v>28127</v>
      </c>
      <c r="F2156">
        <v>17.015999999999998</v>
      </c>
      <c r="G2156">
        <v>151.4</v>
      </c>
      <c r="H2156">
        <f t="shared" si="132"/>
        <v>724614.07444799994</v>
      </c>
      <c r="I2156">
        <f t="shared" si="133"/>
        <v>28127</v>
      </c>
      <c r="J2156">
        <f t="shared" si="134"/>
        <v>478609.03199999995</v>
      </c>
      <c r="K2156">
        <f t="shared" si="135"/>
        <v>0</v>
      </c>
    </row>
    <row r="2157" spans="1:11" s="11" customFormat="1">
      <c r="A2157">
        <v>2025</v>
      </c>
      <c r="B2157">
        <v>525</v>
      </c>
      <c r="C2157" t="s">
        <v>321</v>
      </c>
      <c r="D2157" t="s">
        <v>322</v>
      </c>
      <c r="E2157">
        <v>121207</v>
      </c>
      <c r="F2157">
        <v>22.219000000000001</v>
      </c>
      <c r="G2157">
        <v>222.3</v>
      </c>
      <c r="H2157">
        <f t="shared" si="132"/>
        <v>5986757.5942590013</v>
      </c>
      <c r="I2157">
        <f t="shared" si="133"/>
        <v>121207</v>
      </c>
      <c r="J2157">
        <f t="shared" si="134"/>
        <v>2693098.3330000001</v>
      </c>
      <c r="K2157">
        <f t="shared" si="135"/>
        <v>0</v>
      </c>
    </row>
    <row r="2158" spans="1:11" s="11" customFormat="1">
      <c r="A2158">
        <v>2025</v>
      </c>
      <c r="B2158">
        <v>564</v>
      </c>
      <c r="C2158" t="s">
        <v>321</v>
      </c>
      <c r="D2158" t="s">
        <v>322</v>
      </c>
      <c r="E2158">
        <v>24535</v>
      </c>
      <c r="F2158">
        <v>23.65</v>
      </c>
      <c r="G2158">
        <v>259</v>
      </c>
      <c r="H2158">
        <f t="shared" si="132"/>
        <v>1502854.6224999998</v>
      </c>
      <c r="I2158">
        <f t="shared" si="133"/>
        <v>24535</v>
      </c>
      <c r="J2158">
        <f t="shared" si="134"/>
        <v>580252.75</v>
      </c>
      <c r="K2158">
        <f t="shared" si="135"/>
        <v>0</v>
      </c>
    </row>
    <row r="2159" spans="1:11" s="11" customFormat="1">
      <c r="A2159">
        <v>2025</v>
      </c>
      <c r="B2159">
        <v>564</v>
      </c>
      <c r="C2159" t="s">
        <v>321</v>
      </c>
      <c r="D2159" t="s">
        <v>322</v>
      </c>
      <c r="E2159">
        <v>83162</v>
      </c>
      <c r="F2159">
        <v>23.49</v>
      </c>
      <c r="G2159">
        <v>401</v>
      </c>
      <c r="H2159">
        <f t="shared" si="132"/>
        <v>7833436.2737999996</v>
      </c>
      <c r="I2159">
        <f t="shared" si="133"/>
        <v>83162</v>
      </c>
      <c r="J2159">
        <f t="shared" si="134"/>
        <v>1953475.38</v>
      </c>
      <c r="K2159">
        <f t="shared" si="135"/>
        <v>0</v>
      </c>
    </row>
    <row r="2160" spans="1:11" s="11" customFormat="1">
      <c r="A2160">
        <v>2025</v>
      </c>
      <c r="B2160">
        <v>602</v>
      </c>
      <c r="C2160" t="s">
        <v>321</v>
      </c>
      <c r="D2160" t="s">
        <v>322</v>
      </c>
      <c r="E2160">
        <v>57864</v>
      </c>
      <c r="F2160">
        <v>26.09</v>
      </c>
      <c r="G2160" t="s">
        <v>332</v>
      </c>
      <c r="H2160" t="str">
        <f t="shared" si="132"/>
        <v/>
      </c>
      <c r="I2160" t="str">
        <f t="shared" si="133"/>
        <v/>
      </c>
      <c r="J2160" t="str">
        <f t="shared" si="134"/>
        <v/>
      </c>
      <c r="K2160">
        <f t="shared" si="135"/>
        <v>0</v>
      </c>
    </row>
    <row r="2161" spans="1:11" s="11" customFormat="1">
      <c r="A2161">
        <v>2025</v>
      </c>
      <c r="B2161">
        <v>602</v>
      </c>
      <c r="C2161" t="s">
        <v>321</v>
      </c>
      <c r="D2161" t="s">
        <v>322</v>
      </c>
      <c r="E2161">
        <v>47347</v>
      </c>
      <c r="F2161">
        <v>26.27</v>
      </c>
      <c r="G2161" t="s">
        <v>332</v>
      </c>
      <c r="H2161" t="str">
        <f t="shared" si="132"/>
        <v/>
      </c>
      <c r="I2161" t="str">
        <f t="shared" si="133"/>
        <v/>
      </c>
      <c r="J2161" t="str">
        <f t="shared" si="134"/>
        <v/>
      </c>
      <c r="K2161">
        <f t="shared" si="135"/>
        <v>0</v>
      </c>
    </row>
    <row r="2162" spans="1:11" s="11" customFormat="1">
      <c r="A2162">
        <v>2025</v>
      </c>
      <c r="B2162">
        <v>703</v>
      </c>
      <c r="C2162" t="s">
        <v>321</v>
      </c>
      <c r="D2162" t="s">
        <v>322</v>
      </c>
      <c r="E2162">
        <v>25745</v>
      </c>
      <c r="F2162">
        <v>23.536000000000001</v>
      </c>
      <c r="G2162">
        <v>505.7</v>
      </c>
      <c r="H2162">
        <f t="shared" si="132"/>
        <v>3064209.8562400001</v>
      </c>
      <c r="I2162">
        <f t="shared" si="133"/>
        <v>25745</v>
      </c>
      <c r="J2162">
        <f t="shared" si="134"/>
        <v>605934.32000000007</v>
      </c>
      <c r="K2162">
        <f t="shared" si="135"/>
        <v>0</v>
      </c>
    </row>
    <row r="2163" spans="1:11" s="11" customFormat="1">
      <c r="A2163">
        <v>2025</v>
      </c>
      <c r="B2163">
        <v>703</v>
      </c>
      <c r="C2163" t="s">
        <v>321</v>
      </c>
      <c r="D2163" t="s">
        <v>322</v>
      </c>
      <c r="E2163">
        <v>43757</v>
      </c>
      <c r="F2163">
        <v>23.646999999999998</v>
      </c>
      <c r="G2163">
        <v>467.3</v>
      </c>
      <c r="H2163">
        <f t="shared" si="132"/>
        <v>4835254.8732669996</v>
      </c>
      <c r="I2163">
        <f t="shared" si="133"/>
        <v>43757</v>
      </c>
      <c r="J2163">
        <f t="shared" si="134"/>
        <v>1034721.779</v>
      </c>
      <c r="K2163">
        <f t="shared" si="135"/>
        <v>0</v>
      </c>
    </row>
    <row r="2164" spans="1:11" s="11" customFormat="1">
      <c r="A2164">
        <v>2025</v>
      </c>
      <c r="B2164">
        <v>703</v>
      </c>
      <c r="C2164" t="s">
        <v>321</v>
      </c>
      <c r="D2164" t="s">
        <v>322</v>
      </c>
      <c r="E2164">
        <v>71545</v>
      </c>
      <c r="F2164">
        <v>26.294</v>
      </c>
      <c r="G2164">
        <v>447.1</v>
      </c>
      <c r="H2164">
        <f t="shared" si="132"/>
        <v>8410864.1123300008</v>
      </c>
      <c r="I2164">
        <f t="shared" si="133"/>
        <v>71545</v>
      </c>
      <c r="J2164">
        <f t="shared" si="134"/>
        <v>1881204.23</v>
      </c>
      <c r="K2164">
        <f t="shared" si="135"/>
        <v>0</v>
      </c>
    </row>
    <row r="2165" spans="1:11" s="11" customFormat="1">
      <c r="A2165">
        <v>2025</v>
      </c>
      <c r="B2165">
        <v>703</v>
      </c>
      <c r="C2165" t="s">
        <v>321</v>
      </c>
      <c r="D2165" t="s">
        <v>322</v>
      </c>
      <c r="E2165">
        <v>247786</v>
      </c>
      <c r="F2165">
        <v>23.516999999999999</v>
      </c>
      <c r="G2165">
        <v>304.5</v>
      </c>
      <c r="H2165">
        <f t="shared" si="132"/>
        <v>17743773.33729</v>
      </c>
      <c r="I2165">
        <f t="shared" si="133"/>
        <v>247786</v>
      </c>
      <c r="J2165">
        <f t="shared" si="134"/>
        <v>5827183.3619999997</v>
      </c>
      <c r="K2165">
        <f t="shared" si="135"/>
        <v>0</v>
      </c>
    </row>
    <row r="2166" spans="1:11" s="11" customFormat="1">
      <c r="A2166">
        <v>2025</v>
      </c>
      <c r="B2166">
        <v>703</v>
      </c>
      <c r="C2166" t="s">
        <v>321</v>
      </c>
      <c r="D2166" t="s">
        <v>322</v>
      </c>
      <c r="E2166">
        <v>14626</v>
      </c>
      <c r="F2166">
        <v>23.602</v>
      </c>
      <c r="G2166">
        <v>511.1</v>
      </c>
      <c r="H2166">
        <f t="shared" si="132"/>
        <v>1764331.7765720002</v>
      </c>
      <c r="I2166">
        <f t="shared" si="133"/>
        <v>14626</v>
      </c>
      <c r="J2166">
        <f t="shared" si="134"/>
        <v>345202.85200000001</v>
      </c>
      <c r="K2166">
        <f t="shared" si="135"/>
        <v>0</v>
      </c>
    </row>
    <row r="2167" spans="1:11" s="11" customFormat="1">
      <c r="A2167">
        <v>2025</v>
      </c>
      <c r="B2167">
        <v>876</v>
      </c>
      <c r="C2167" t="s">
        <v>331</v>
      </c>
      <c r="D2167" t="s">
        <v>322</v>
      </c>
      <c r="E2167">
        <v>47269</v>
      </c>
      <c r="F2167">
        <v>17.864000000000001</v>
      </c>
      <c r="G2167" t="s">
        <v>332</v>
      </c>
      <c r="H2167" t="str">
        <f t="shared" si="132"/>
        <v/>
      </c>
      <c r="I2167" t="str">
        <f t="shared" si="133"/>
        <v/>
      </c>
      <c r="J2167" t="str">
        <f t="shared" si="134"/>
        <v/>
      </c>
      <c r="K2167">
        <f t="shared" si="135"/>
        <v>0</v>
      </c>
    </row>
    <row r="2168" spans="1:11" s="11" customFormat="1">
      <c r="A2168">
        <v>2025</v>
      </c>
      <c r="B2168">
        <v>889</v>
      </c>
      <c r="C2168" t="s">
        <v>331</v>
      </c>
      <c r="D2168" t="s">
        <v>322</v>
      </c>
      <c r="E2168">
        <v>113835</v>
      </c>
      <c r="F2168">
        <v>17.77</v>
      </c>
      <c r="G2168" t="s">
        <v>332</v>
      </c>
      <c r="H2168" t="str">
        <f t="shared" si="132"/>
        <v/>
      </c>
      <c r="I2168" t="str">
        <f t="shared" si="133"/>
        <v/>
      </c>
      <c r="J2168" t="str">
        <f t="shared" si="134"/>
        <v/>
      </c>
      <c r="K2168">
        <f t="shared" si="135"/>
        <v>0</v>
      </c>
    </row>
    <row r="2169" spans="1:11" s="11" customFormat="1">
      <c r="A2169">
        <v>2025</v>
      </c>
      <c r="B2169">
        <v>889</v>
      </c>
      <c r="C2169" t="s">
        <v>331</v>
      </c>
      <c r="D2169" t="s">
        <v>322</v>
      </c>
      <c r="E2169">
        <v>32459</v>
      </c>
      <c r="F2169">
        <v>17.170000000000002</v>
      </c>
      <c r="G2169" t="s">
        <v>332</v>
      </c>
      <c r="H2169" t="str">
        <f t="shared" si="132"/>
        <v/>
      </c>
      <c r="I2169" t="str">
        <f t="shared" si="133"/>
        <v/>
      </c>
      <c r="J2169" t="str">
        <f t="shared" si="134"/>
        <v/>
      </c>
      <c r="K2169">
        <f t="shared" si="135"/>
        <v>0</v>
      </c>
    </row>
    <row r="2170" spans="1:11" s="11" customFormat="1">
      <c r="A2170">
        <v>2025</v>
      </c>
      <c r="B2170">
        <v>889</v>
      </c>
      <c r="C2170" t="s">
        <v>331</v>
      </c>
      <c r="D2170" t="s">
        <v>322</v>
      </c>
      <c r="E2170">
        <v>108450</v>
      </c>
      <c r="F2170">
        <v>17.12</v>
      </c>
      <c r="G2170" t="s">
        <v>332</v>
      </c>
      <c r="H2170" t="str">
        <f t="shared" si="132"/>
        <v/>
      </c>
      <c r="I2170" t="str">
        <f t="shared" si="133"/>
        <v/>
      </c>
      <c r="J2170" t="str">
        <f t="shared" si="134"/>
        <v/>
      </c>
      <c r="K2170">
        <f t="shared" si="135"/>
        <v>0</v>
      </c>
    </row>
    <row r="2171" spans="1:11" s="11" customFormat="1">
      <c r="A2171">
        <v>2025</v>
      </c>
      <c r="B2171">
        <v>963</v>
      </c>
      <c r="C2171" t="s">
        <v>321</v>
      </c>
      <c r="D2171" t="s">
        <v>322</v>
      </c>
      <c r="E2171">
        <v>26101</v>
      </c>
      <c r="F2171">
        <v>21.42</v>
      </c>
      <c r="G2171">
        <v>191.4</v>
      </c>
      <c r="H2171">
        <f t="shared" si="132"/>
        <v>1070085.6658800002</v>
      </c>
      <c r="I2171">
        <f t="shared" si="133"/>
        <v>26101</v>
      </c>
      <c r="J2171">
        <f t="shared" si="134"/>
        <v>559083.42000000004</v>
      </c>
      <c r="K2171">
        <f t="shared" si="135"/>
        <v>0</v>
      </c>
    </row>
    <row r="2172" spans="1:11" s="11" customFormat="1">
      <c r="A2172">
        <v>2025</v>
      </c>
      <c r="B2172">
        <v>976</v>
      </c>
      <c r="C2172" t="s">
        <v>321</v>
      </c>
      <c r="D2172" t="s">
        <v>322</v>
      </c>
      <c r="E2172">
        <v>12481</v>
      </c>
      <c r="F2172">
        <v>23.33</v>
      </c>
      <c r="G2172">
        <v>457.6</v>
      </c>
      <c r="H2172">
        <f t="shared" si="132"/>
        <v>1332447.5964800001</v>
      </c>
      <c r="I2172">
        <f t="shared" si="133"/>
        <v>12481</v>
      </c>
      <c r="J2172">
        <f t="shared" si="134"/>
        <v>291181.73</v>
      </c>
      <c r="K2172">
        <f t="shared" si="135"/>
        <v>0</v>
      </c>
    </row>
    <row r="2173" spans="1:11" s="11" customFormat="1">
      <c r="A2173">
        <v>2025</v>
      </c>
      <c r="B2173">
        <v>976</v>
      </c>
      <c r="C2173" t="s">
        <v>321</v>
      </c>
      <c r="D2173" t="s">
        <v>322</v>
      </c>
      <c r="E2173">
        <v>11340</v>
      </c>
      <c r="F2173">
        <v>15.95</v>
      </c>
      <c r="G2173">
        <v>227.9</v>
      </c>
      <c r="H2173">
        <f t="shared" si="132"/>
        <v>412209.56699999998</v>
      </c>
      <c r="I2173">
        <f t="shared" si="133"/>
        <v>11340</v>
      </c>
      <c r="J2173">
        <f t="shared" si="134"/>
        <v>180873</v>
      </c>
      <c r="K2173">
        <f t="shared" si="135"/>
        <v>0</v>
      </c>
    </row>
    <row r="2174" spans="1:11" s="11" customFormat="1">
      <c r="A2174">
        <v>2025</v>
      </c>
      <c r="B2174">
        <v>976</v>
      </c>
      <c r="C2174" t="s">
        <v>321</v>
      </c>
      <c r="D2174" t="s">
        <v>322</v>
      </c>
      <c r="E2174">
        <v>12</v>
      </c>
      <c r="F2174">
        <v>21.4</v>
      </c>
      <c r="G2174">
        <v>128</v>
      </c>
      <c r="H2174">
        <f t="shared" si="132"/>
        <v>328.70400000000001</v>
      </c>
      <c r="I2174">
        <f t="shared" si="133"/>
        <v>12</v>
      </c>
      <c r="J2174">
        <f t="shared" si="134"/>
        <v>256.79999999999995</v>
      </c>
      <c r="K2174">
        <f t="shared" si="135"/>
        <v>0</v>
      </c>
    </row>
    <row r="2175" spans="1:11" s="11" customFormat="1">
      <c r="A2175">
        <v>2025</v>
      </c>
      <c r="B2175">
        <v>976</v>
      </c>
      <c r="C2175" t="s">
        <v>321</v>
      </c>
      <c r="D2175" t="s">
        <v>322</v>
      </c>
      <c r="E2175">
        <v>1061</v>
      </c>
      <c r="F2175">
        <v>16.39</v>
      </c>
      <c r="G2175">
        <v>130.19999999999999</v>
      </c>
      <c r="H2175">
        <f t="shared" si="132"/>
        <v>22641.506579999997</v>
      </c>
      <c r="I2175">
        <f t="shared" si="133"/>
        <v>1061</v>
      </c>
      <c r="J2175">
        <f t="shared" si="134"/>
        <v>17389.79</v>
      </c>
      <c r="K2175">
        <f t="shared" si="135"/>
        <v>0</v>
      </c>
    </row>
    <row r="2176" spans="1:11" s="11" customFormat="1">
      <c r="A2176">
        <v>2025</v>
      </c>
      <c r="B2176">
        <v>976</v>
      </c>
      <c r="C2176" t="s">
        <v>321</v>
      </c>
      <c r="D2176" t="s">
        <v>322</v>
      </c>
      <c r="E2176">
        <v>5443</v>
      </c>
      <c r="F2176">
        <v>21.97</v>
      </c>
      <c r="G2176">
        <v>383.2</v>
      </c>
      <c r="H2176">
        <f t="shared" si="132"/>
        <v>458240.94471999997</v>
      </c>
      <c r="I2176">
        <f t="shared" si="133"/>
        <v>5443</v>
      </c>
      <c r="J2176">
        <f t="shared" si="134"/>
        <v>119582.70999999999</v>
      </c>
      <c r="K2176">
        <f t="shared" si="135"/>
        <v>0</v>
      </c>
    </row>
    <row r="2177" spans="1:11" s="11" customFormat="1">
      <c r="A2177">
        <v>2025</v>
      </c>
      <c r="B2177">
        <v>983</v>
      </c>
      <c r="C2177" t="s">
        <v>321</v>
      </c>
      <c r="D2177" t="s">
        <v>322</v>
      </c>
      <c r="E2177">
        <v>12302</v>
      </c>
      <c r="F2177">
        <v>22.288</v>
      </c>
      <c r="G2177">
        <v>275.2</v>
      </c>
      <c r="H2177">
        <f t="shared" si="132"/>
        <v>754562.55795199994</v>
      </c>
      <c r="I2177">
        <f t="shared" si="133"/>
        <v>12302</v>
      </c>
      <c r="J2177">
        <f t="shared" si="134"/>
        <v>274186.97600000002</v>
      </c>
      <c r="K2177">
        <f t="shared" si="135"/>
        <v>0</v>
      </c>
    </row>
    <row r="2178" spans="1:11" s="11" customFormat="1">
      <c r="A2178">
        <v>2025</v>
      </c>
      <c r="B2178">
        <v>983</v>
      </c>
      <c r="C2178" t="s">
        <v>321</v>
      </c>
      <c r="D2178" t="s">
        <v>322</v>
      </c>
      <c r="E2178">
        <v>133335</v>
      </c>
      <c r="F2178">
        <v>22.891999999999999</v>
      </c>
      <c r="G2178">
        <v>357.4</v>
      </c>
      <c r="H2178">
        <f t="shared" si="132"/>
        <v>10908937.426679999</v>
      </c>
      <c r="I2178">
        <f t="shared" si="133"/>
        <v>133335</v>
      </c>
      <c r="J2178">
        <f t="shared" si="134"/>
        <v>3052304.82</v>
      </c>
      <c r="K2178">
        <f t="shared" si="135"/>
        <v>0</v>
      </c>
    </row>
    <row r="2179" spans="1:11" s="11" customFormat="1">
      <c r="A2179">
        <v>2025</v>
      </c>
      <c r="B2179">
        <v>983</v>
      </c>
      <c r="C2179" t="s">
        <v>321</v>
      </c>
      <c r="D2179" t="s">
        <v>322</v>
      </c>
      <c r="E2179">
        <v>26610</v>
      </c>
      <c r="F2179">
        <v>21.79</v>
      </c>
      <c r="G2179">
        <v>310.39999999999998</v>
      </c>
      <c r="H2179">
        <f t="shared" si="132"/>
        <v>1799798.2175999996</v>
      </c>
      <c r="I2179">
        <f t="shared" si="133"/>
        <v>26610</v>
      </c>
      <c r="J2179">
        <f t="shared" si="134"/>
        <v>579831.9</v>
      </c>
      <c r="K2179">
        <f t="shared" si="135"/>
        <v>0</v>
      </c>
    </row>
    <row r="2180" spans="1:11" s="11" customFormat="1">
      <c r="A2180">
        <v>2025</v>
      </c>
      <c r="B2180">
        <v>983</v>
      </c>
      <c r="C2180" t="s">
        <v>321</v>
      </c>
      <c r="D2180" t="s">
        <v>322</v>
      </c>
      <c r="E2180">
        <v>36254</v>
      </c>
      <c r="F2180">
        <v>22.898</v>
      </c>
      <c r="G2180">
        <v>263.39999999999998</v>
      </c>
      <c r="H2180">
        <f t="shared" si="132"/>
        <v>2186599.5383279999</v>
      </c>
      <c r="I2180">
        <f t="shared" si="133"/>
        <v>36254</v>
      </c>
      <c r="J2180">
        <f t="shared" si="134"/>
        <v>830144.09199999995</v>
      </c>
      <c r="K2180">
        <f t="shared" si="135"/>
        <v>0</v>
      </c>
    </row>
    <row r="2181" spans="1:11" s="11" customFormat="1">
      <c r="A2181">
        <v>2025</v>
      </c>
      <c r="B2181">
        <v>994</v>
      </c>
      <c r="C2181" t="s">
        <v>321</v>
      </c>
      <c r="D2181" t="s">
        <v>322</v>
      </c>
      <c r="E2181">
        <v>90937</v>
      </c>
      <c r="F2181">
        <v>22.37</v>
      </c>
      <c r="G2181">
        <v>274</v>
      </c>
      <c r="H2181">
        <f t="shared" ref="H2181:H2244" si="136">IF(I2181="","",G2181/100*F2181*E2181)</f>
        <v>5573874.2905999999</v>
      </c>
      <c r="I2181">
        <f t="shared" ref="I2181:I2244" si="137">IF(OR(G2181=".",F2181=".",E2181="."),"",E2181)</f>
        <v>90937</v>
      </c>
      <c r="J2181">
        <f t="shared" ref="J2181:J2244" si="138">IF(I2181="","",F2181*I2181)</f>
        <v>2034260.6900000002</v>
      </c>
      <c r="K2181">
        <f t="shared" ref="K2181:K2244" si="139">IF(C2181="LIG",1,0)</f>
        <v>0</v>
      </c>
    </row>
    <row r="2182" spans="1:11" s="11" customFormat="1">
      <c r="A2182">
        <v>2025</v>
      </c>
      <c r="B2182">
        <v>994</v>
      </c>
      <c r="C2182" t="s">
        <v>321</v>
      </c>
      <c r="D2182" t="s">
        <v>322</v>
      </c>
      <c r="E2182">
        <v>83865</v>
      </c>
      <c r="F2182">
        <v>23.01</v>
      </c>
      <c r="G2182">
        <v>222.1</v>
      </c>
      <c r="H2182">
        <f t="shared" si="136"/>
        <v>4285938.4366500005</v>
      </c>
      <c r="I2182">
        <f t="shared" si="137"/>
        <v>83865</v>
      </c>
      <c r="J2182">
        <f t="shared" si="138"/>
        <v>1929733.6500000001</v>
      </c>
      <c r="K2182">
        <f t="shared" si="139"/>
        <v>0</v>
      </c>
    </row>
    <row r="2183" spans="1:11" s="11" customFormat="1">
      <c r="A2183">
        <v>2025</v>
      </c>
      <c r="B2183">
        <v>994</v>
      </c>
      <c r="C2183" t="s">
        <v>321</v>
      </c>
      <c r="D2183" t="s">
        <v>322</v>
      </c>
      <c r="E2183">
        <v>33939</v>
      </c>
      <c r="F2183">
        <v>22.38</v>
      </c>
      <c r="G2183">
        <v>214.5</v>
      </c>
      <c r="H2183">
        <f t="shared" si="136"/>
        <v>1629245.0888999999</v>
      </c>
      <c r="I2183">
        <f t="shared" si="137"/>
        <v>33939</v>
      </c>
      <c r="J2183">
        <f t="shared" si="138"/>
        <v>759554.82</v>
      </c>
      <c r="K2183">
        <f t="shared" si="139"/>
        <v>0</v>
      </c>
    </row>
    <row r="2184" spans="1:11" s="11" customFormat="1">
      <c r="A2184">
        <v>2025</v>
      </c>
      <c r="B2184">
        <v>997</v>
      </c>
      <c r="C2184" t="s">
        <v>331</v>
      </c>
      <c r="D2184" t="s">
        <v>322</v>
      </c>
      <c r="E2184">
        <v>15163</v>
      </c>
      <c r="F2184">
        <v>17.559999999999999</v>
      </c>
      <c r="G2184">
        <v>226</v>
      </c>
      <c r="H2184">
        <f t="shared" si="136"/>
        <v>601752.7527999999</v>
      </c>
      <c r="I2184">
        <f t="shared" si="137"/>
        <v>15163</v>
      </c>
      <c r="J2184">
        <f t="shared" si="138"/>
        <v>266262.27999999997</v>
      </c>
      <c r="K2184">
        <f t="shared" si="139"/>
        <v>0</v>
      </c>
    </row>
    <row r="2185" spans="1:11" s="11" customFormat="1">
      <c r="A2185">
        <v>2025</v>
      </c>
      <c r="B2185">
        <v>1001</v>
      </c>
      <c r="C2185" t="s">
        <v>321</v>
      </c>
      <c r="D2185" t="s">
        <v>322</v>
      </c>
      <c r="E2185">
        <v>33800</v>
      </c>
      <c r="F2185">
        <v>22.846</v>
      </c>
      <c r="G2185">
        <v>275.39999999999998</v>
      </c>
      <c r="H2185">
        <f t="shared" si="136"/>
        <v>2126624.4791999999</v>
      </c>
      <c r="I2185">
        <f t="shared" si="137"/>
        <v>33800</v>
      </c>
      <c r="J2185">
        <f t="shared" si="138"/>
        <v>772194.8</v>
      </c>
      <c r="K2185">
        <f t="shared" si="139"/>
        <v>0</v>
      </c>
    </row>
    <row r="2186" spans="1:11" s="11" customFormat="1">
      <c r="A2186">
        <v>2025</v>
      </c>
      <c r="B2186">
        <v>1001</v>
      </c>
      <c r="C2186" t="s">
        <v>321</v>
      </c>
      <c r="D2186" t="s">
        <v>322</v>
      </c>
      <c r="E2186">
        <v>70502</v>
      </c>
      <c r="F2186">
        <v>22.228000000000002</v>
      </c>
      <c r="G2186">
        <v>286.2</v>
      </c>
      <c r="H2186">
        <f t="shared" si="136"/>
        <v>4485093.0210720003</v>
      </c>
      <c r="I2186">
        <f t="shared" si="137"/>
        <v>70502</v>
      </c>
      <c r="J2186">
        <f t="shared" si="138"/>
        <v>1567118.456</v>
      </c>
      <c r="K2186">
        <f t="shared" si="139"/>
        <v>0</v>
      </c>
    </row>
    <row r="2187" spans="1:11" s="11" customFormat="1">
      <c r="A2187">
        <v>2025</v>
      </c>
      <c r="B2187">
        <v>1004</v>
      </c>
      <c r="C2187" t="s">
        <v>321</v>
      </c>
      <c r="D2187" t="s">
        <v>322</v>
      </c>
      <c r="E2187">
        <v>46423</v>
      </c>
      <c r="F2187">
        <v>22.318000000000001</v>
      </c>
      <c r="G2187">
        <v>241.4</v>
      </c>
      <c r="H2187">
        <f t="shared" si="136"/>
        <v>2501069.3927960005</v>
      </c>
      <c r="I2187">
        <f t="shared" si="137"/>
        <v>46423</v>
      </c>
      <c r="J2187">
        <f t="shared" si="138"/>
        <v>1036068.5140000001</v>
      </c>
      <c r="K2187">
        <f t="shared" si="139"/>
        <v>0</v>
      </c>
    </row>
    <row r="2188" spans="1:11" s="11" customFormat="1">
      <c r="A2188">
        <v>2025</v>
      </c>
      <c r="B2188">
        <v>1012</v>
      </c>
      <c r="C2188" t="s">
        <v>321</v>
      </c>
      <c r="D2188" t="s">
        <v>322</v>
      </c>
      <c r="E2188">
        <v>38407</v>
      </c>
      <c r="F2188">
        <v>22.725999999999999</v>
      </c>
      <c r="G2188">
        <v>294.60000000000002</v>
      </c>
      <c r="H2188">
        <f t="shared" si="136"/>
        <v>2571379.2219719999</v>
      </c>
      <c r="I2188">
        <f t="shared" si="137"/>
        <v>38407</v>
      </c>
      <c r="J2188">
        <f t="shared" si="138"/>
        <v>872837.48199999996</v>
      </c>
      <c r="K2188">
        <f t="shared" si="139"/>
        <v>0</v>
      </c>
    </row>
    <row r="2189" spans="1:11" s="11" customFormat="1">
      <c r="A2189">
        <v>2025</v>
      </c>
      <c r="B2189">
        <v>1040</v>
      </c>
      <c r="C2189" t="s">
        <v>321</v>
      </c>
      <c r="D2189" t="s">
        <v>322</v>
      </c>
      <c r="E2189">
        <v>1556</v>
      </c>
      <c r="F2189">
        <v>22.3</v>
      </c>
      <c r="G2189">
        <v>450.9</v>
      </c>
      <c r="H2189">
        <f t="shared" si="136"/>
        <v>156456.88919999998</v>
      </c>
      <c r="I2189">
        <f t="shared" si="137"/>
        <v>1556</v>
      </c>
      <c r="J2189">
        <f t="shared" si="138"/>
        <v>34698.800000000003</v>
      </c>
      <c r="K2189">
        <f t="shared" si="139"/>
        <v>0</v>
      </c>
    </row>
    <row r="2190" spans="1:11" s="11" customFormat="1">
      <c r="A2190">
        <v>2025</v>
      </c>
      <c r="B2190">
        <v>1073</v>
      </c>
      <c r="C2190" t="s">
        <v>331</v>
      </c>
      <c r="D2190" t="s">
        <v>322</v>
      </c>
      <c r="E2190">
        <v>14522</v>
      </c>
      <c r="F2190">
        <v>17.23</v>
      </c>
      <c r="G2190">
        <v>165</v>
      </c>
      <c r="H2190">
        <f t="shared" si="136"/>
        <v>412853.19900000002</v>
      </c>
      <c r="I2190">
        <f t="shared" si="137"/>
        <v>14522</v>
      </c>
      <c r="J2190">
        <f t="shared" si="138"/>
        <v>250214.06</v>
      </c>
      <c r="K2190">
        <f t="shared" si="139"/>
        <v>0</v>
      </c>
    </row>
    <row r="2191" spans="1:11" s="11" customFormat="1">
      <c r="A2191">
        <v>2025</v>
      </c>
      <c r="B2191">
        <v>1073</v>
      </c>
      <c r="C2191" t="s">
        <v>331</v>
      </c>
      <c r="D2191" t="s">
        <v>322</v>
      </c>
      <c r="E2191">
        <v>14576</v>
      </c>
      <c r="F2191">
        <v>17.574000000000002</v>
      </c>
      <c r="G2191">
        <v>169</v>
      </c>
      <c r="H2191">
        <f t="shared" si="136"/>
        <v>432908.07456000004</v>
      </c>
      <c r="I2191">
        <f t="shared" si="137"/>
        <v>14576</v>
      </c>
      <c r="J2191">
        <f t="shared" si="138"/>
        <v>256158.62400000001</v>
      </c>
      <c r="K2191">
        <f t="shared" si="139"/>
        <v>0</v>
      </c>
    </row>
    <row r="2192" spans="1:11" s="11" customFormat="1">
      <c r="A2192">
        <v>2025</v>
      </c>
      <c r="B2192">
        <v>1082</v>
      </c>
      <c r="C2192" t="s">
        <v>331</v>
      </c>
      <c r="D2192" t="s">
        <v>322</v>
      </c>
      <c r="E2192">
        <v>16372</v>
      </c>
      <c r="F2192">
        <v>17.356000000000002</v>
      </c>
      <c r="G2192">
        <v>131.4</v>
      </c>
      <c r="H2192">
        <f t="shared" si="136"/>
        <v>373376.29564800003</v>
      </c>
      <c r="I2192">
        <f t="shared" si="137"/>
        <v>16372</v>
      </c>
      <c r="J2192">
        <f t="shared" si="138"/>
        <v>284152.43200000003</v>
      </c>
      <c r="K2192">
        <f t="shared" si="139"/>
        <v>0</v>
      </c>
    </row>
    <row r="2193" spans="1:11" s="11" customFormat="1">
      <c r="A2193">
        <v>2025</v>
      </c>
      <c r="B2193">
        <v>1082</v>
      </c>
      <c r="C2193" t="s">
        <v>331</v>
      </c>
      <c r="D2193" t="s">
        <v>322</v>
      </c>
      <c r="E2193">
        <v>81223</v>
      </c>
      <c r="F2193">
        <v>17.855</v>
      </c>
      <c r="G2193">
        <v>165.6</v>
      </c>
      <c r="H2193">
        <f t="shared" si="136"/>
        <v>2401591.9172399999</v>
      </c>
      <c r="I2193">
        <f t="shared" si="137"/>
        <v>81223</v>
      </c>
      <c r="J2193">
        <f t="shared" si="138"/>
        <v>1450236.665</v>
      </c>
      <c r="K2193">
        <f t="shared" si="139"/>
        <v>0</v>
      </c>
    </row>
    <row r="2194" spans="1:11" s="11" customFormat="1">
      <c r="A2194">
        <v>2025</v>
      </c>
      <c r="B2194">
        <v>1082</v>
      </c>
      <c r="C2194" t="s">
        <v>331</v>
      </c>
      <c r="D2194" t="s">
        <v>322</v>
      </c>
      <c r="E2194">
        <v>49513</v>
      </c>
      <c r="F2194">
        <v>17.097000000000001</v>
      </c>
      <c r="G2194">
        <v>150.9</v>
      </c>
      <c r="H2194">
        <f t="shared" si="136"/>
        <v>1277404.3553490001</v>
      </c>
      <c r="I2194">
        <f t="shared" si="137"/>
        <v>49513</v>
      </c>
      <c r="J2194">
        <f t="shared" si="138"/>
        <v>846523.76100000006</v>
      </c>
      <c r="K2194">
        <f t="shared" si="139"/>
        <v>0</v>
      </c>
    </row>
    <row r="2195" spans="1:11" s="11" customFormat="1">
      <c r="A2195">
        <v>2025</v>
      </c>
      <c r="B2195">
        <v>1082</v>
      </c>
      <c r="C2195" t="s">
        <v>331</v>
      </c>
      <c r="D2195" t="s">
        <v>322</v>
      </c>
      <c r="E2195">
        <v>32711</v>
      </c>
      <c r="F2195">
        <v>17.228999999999999</v>
      </c>
      <c r="G2195">
        <v>131.4</v>
      </c>
      <c r="H2195">
        <f t="shared" si="136"/>
        <v>740541.25416599994</v>
      </c>
      <c r="I2195">
        <f t="shared" si="137"/>
        <v>32711</v>
      </c>
      <c r="J2195">
        <f t="shared" si="138"/>
        <v>563577.81900000002</v>
      </c>
      <c r="K2195">
        <f t="shared" si="139"/>
        <v>0</v>
      </c>
    </row>
    <row r="2196" spans="1:11" s="11" customFormat="1">
      <c r="A2196">
        <v>2025</v>
      </c>
      <c r="B2196">
        <v>1082</v>
      </c>
      <c r="C2196" t="s">
        <v>331</v>
      </c>
      <c r="D2196" t="s">
        <v>322</v>
      </c>
      <c r="E2196">
        <v>32649</v>
      </c>
      <c r="F2196">
        <v>17.701000000000001</v>
      </c>
      <c r="G2196">
        <v>131.19999999999999</v>
      </c>
      <c r="H2196">
        <f t="shared" si="136"/>
        <v>758230.97308799997</v>
      </c>
      <c r="I2196">
        <f t="shared" si="137"/>
        <v>32649</v>
      </c>
      <c r="J2196">
        <f t="shared" si="138"/>
        <v>577919.94900000002</v>
      </c>
      <c r="K2196">
        <f t="shared" si="139"/>
        <v>0</v>
      </c>
    </row>
    <row r="2197" spans="1:11" s="11" customFormat="1">
      <c r="A2197">
        <v>2025</v>
      </c>
      <c r="B2197">
        <v>1167</v>
      </c>
      <c r="C2197" t="s">
        <v>331</v>
      </c>
      <c r="D2197" t="s">
        <v>322</v>
      </c>
      <c r="E2197">
        <v>58362</v>
      </c>
      <c r="F2197">
        <v>16.614000000000001</v>
      </c>
      <c r="G2197">
        <v>244.5</v>
      </c>
      <c r="H2197">
        <f t="shared" si="136"/>
        <v>2370736.2252599997</v>
      </c>
      <c r="I2197">
        <f t="shared" si="137"/>
        <v>58362</v>
      </c>
      <c r="J2197">
        <f t="shared" si="138"/>
        <v>969626.26800000004</v>
      </c>
      <c r="K2197">
        <f t="shared" si="139"/>
        <v>0</v>
      </c>
    </row>
    <row r="2198" spans="1:11" s="11" customFormat="1">
      <c r="A2198">
        <v>2025</v>
      </c>
      <c r="B2198">
        <v>1241</v>
      </c>
      <c r="C2198" t="s">
        <v>331</v>
      </c>
      <c r="D2198" t="s">
        <v>322</v>
      </c>
      <c r="E2198">
        <v>32295</v>
      </c>
      <c r="F2198">
        <v>17.885000000000002</v>
      </c>
      <c r="G2198">
        <v>145.69999999999999</v>
      </c>
      <c r="H2198">
        <f t="shared" si="136"/>
        <v>841557.48127499991</v>
      </c>
      <c r="I2198">
        <f t="shared" si="137"/>
        <v>32295</v>
      </c>
      <c r="J2198">
        <f t="shared" si="138"/>
        <v>577596.07500000007</v>
      </c>
      <c r="K2198">
        <f t="shared" si="139"/>
        <v>0</v>
      </c>
    </row>
    <row r="2199" spans="1:11" s="11" customFormat="1">
      <c r="A2199">
        <v>2025</v>
      </c>
      <c r="B2199">
        <v>1241</v>
      </c>
      <c r="C2199" t="s">
        <v>331</v>
      </c>
      <c r="D2199" t="s">
        <v>322</v>
      </c>
      <c r="E2199">
        <v>229321</v>
      </c>
      <c r="F2199">
        <v>17.786000000000001</v>
      </c>
      <c r="G2199">
        <v>148.30000000000001</v>
      </c>
      <c r="H2199">
        <f t="shared" si="136"/>
        <v>6048717.0027980004</v>
      </c>
      <c r="I2199">
        <f t="shared" si="137"/>
        <v>229321</v>
      </c>
      <c r="J2199">
        <f t="shared" si="138"/>
        <v>4078703.3060000003</v>
      </c>
      <c r="K2199">
        <f t="shared" si="139"/>
        <v>0</v>
      </c>
    </row>
    <row r="2200" spans="1:11" s="11" customFormat="1">
      <c r="A2200">
        <v>2025</v>
      </c>
      <c r="B2200">
        <v>1241</v>
      </c>
      <c r="C2200" t="s">
        <v>331</v>
      </c>
      <c r="D2200" t="s">
        <v>322</v>
      </c>
      <c r="E2200">
        <v>49211</v>
      </c>
      <c r="F2200">
        <v>17.503</v>
      </c>
      <c r="G2200">
        <v>154.69999999999999</v>
      </c>
      <c r="H2200">
        <f t="shared" si="136"/>
        <v>1332493.185751</v>
      </c>
      <c r="I2200">
        <f t="shared" si="137"/>
        <v>49211</v>
      </c>
      <c r="J2200">
        <f t="shared" si="138"/>
        <v>861340.13300000003</v>
      </c>
      <c r="K2200">
        <f t="shared" si="139"/>
        <v>0</v>
      </c>
    </row>
    <row r="2201" spans="1:11" s="11" customFormat="1">
      <c r="A2201">
        <v>2025</v>
      </c>
      <c r="B2201">
        <v>1241</v>
      </c>
      <c r="C2201" t="s">
        <v>331</v>
      </c>
      <c r="D2201" t="s">
        <v>322</v>
      </c>
      <c r="E2201">
        <v>32834</v>
      </c>
      <c r="F2201">
        <v>17.545999999999999</v>
      </c>
      <c r="G2201">
        <v>159.4</v>
      </c>
      <c r="H2201">
        <f t="shared" si="136"/>
        <v>918311.95021599997</v>
      </c>
      <c r="I2201">
        <f t="shared" si="137"/>
        <v>32834</v>
      </c>
      <c r="J2201">
        <f t="shared" si="138"/>
        <v>576105.36399999994</v>
      </c>
      <c r="K2201">
        <f t="shared" si="139"/>
        <v>0</v>
      </c>
    </row>
    <row r="2202" spans="1:11" s="11" customFormat="1">
      <c r="A2202">
        <v>2025</v>
      </c>
      <c r="B2202">
        <v>1241</v>
      </c>
      <c r="C2202" t="s">
        <v>331</v>
      </c>
      <c r="D2202" t="s">
        <v>322</v>
      </c>
      <c r="E2202">
        <v>16457</v>
      </c>
      <c r="F2202">
        <v>17.834</v>
      </c>
      <c r="G2202">
        <v>148</v>
      </c>
      <c r="H2202">
        <f t="shared" si="136"/>
        <v>434371.32423999999</v>
      </c>
      <c r="I2202">
        <f t="shared" si="137"/>
        <v>16457</v>
      </c>
      <c r="J2202">
        <f t="shared" si="138"/>
        <v>293494.13799999998</v>
      </c>
      <c r="K2202">
        <f t="shared" si="139"/>
        <v>0</v>
      </c>
    </row>
    <row r="2203" spans="1:11" s="11" customFormat="1">
      <c r="A2203">
        <v>2025</v>
      </c>
      <c r="B2203">
        <v>1241</v>
      </c>
      <c r="C2203" t="s">
        <v>331</v>
      </c>
      <c r="D2203" t="s">
        <v>322</v>
      </c>
      <c r="E2203">
        <v>16448</v>
      </c>
      <c r="F2203">
        <v>17.71</v>
      </c>
      <c r="G2203">
        <v>154.19999999999999</v>
      </c>
      <c r="H2203">
        <f t="shared" si="136"/>
        <v>449175.47135999997</v>
      </c>
      <c r="I2203">
        <f t="shared" si="137"/>
        <v>16448</v>
      </c>
      <c r="J2203">
        <f t="shared" si="138"/>
        <v>291294.08000000002</v>
      </c>
      <c r="K2203">
        <f t="shared" si="139"/>
        <v>0</v>
      </c>
    </row>
    <row r="2204" spans="1:11" s="11" customFormat="1">
      <c r="A2204">
        <v>2025</v>
      </c>
      <c r="B2204">
        <v>1250</v>
      </c>
      <c r="C2204" t="s">
        <v>331</v>
      </c>
      <c r="D2204" t="s">
        <v>322</v>
      </c>
      <c r="E2204">
        <v>13418</v>
      </c>
      <c r="F2204">
        <v>17.64</v>
      </c>
      <c r="G2204">
        <v>216.3</v>
      </c>
      <c r="H2204">
        <f t="shared" si="136"/>
        <v>511968.08376000007</v>
      </c>
      <c r="I2204">
        <f t="shared" si="137"/>
        <v>13418</v>
      </c>
      <c r="J2204">
        <f t="shared" si="138"/>
        <v>236693.52000000002</v>
      </c>
      <c r="K2204">
        <f t="shared" si="139"/>
        <v>0</v>
      </c>
    </row>
    <row r="2205" spans="1:11" s="11" customFormat="1">
      <c r="A2205">
        <v>2025</v>
      </c>
      <c r="B2205">
        <v>1250</v>
      </c>
      <c r="C2205" t="s">
        <v>331</v>
      </c>
      <c r="D2205" t="s">
        <v>322</v>
      </c>
      <c r="E2205">
        <v>13806</v>
      </c>
      <c r="F2205">
        <v>18.21</v>
      </c>
      <c r="G2205">
        <v>213</v>
      </c>
      <c r="H2205">
        <f t="shared" si="136"/>
        <v>535497.46380000003</v>
      </c>
      <c r="I2205">
        <f t="shared" si="137"/>
        <v>13806</v>
      </c>
      <c r="J2205">
        <f t="shared" si="138"/>
        <v>251407.26</v>
      </c>
      <c r="K2205">
        <f t="shared" si="139"/>
        <v>0</v>
      </c>
    </row>
    <row r="2206" spans="1:11" s="11" customFormat="1">
      <c r="A2206">
        <v>2025</v>
      </c>
      <c r="B2206">
        <v>1355</v>
      </c>
      <c r="C2206" t="s">
        <v>321</v>
      </c>
      <c r="D2206" t="s">
        <v>322</v>
      </c>
      <c r="E2206">
        <v>55216</v>
      </c>
      <c r="F2206">
        <v>22.516999999999999</v>
      </c>
      <c r="G2206">
        <v>265.3</v>
      </c>
      <c r="H2206">
        <f t="shared" si="136"/>
        <v>3298471.3768159999</v>
      </c>
      <c r="I2206">
        <f t="shared" si="137"/>
        <v>55216</v>
      </c>
      <c r="J2206">
        <f t="shared" si="138"/>
        <v>1243298.672</v>
      </c>
      <c r="K2206">
        <f t="shared" si="139"/>
        <v>0</v>
      </c>
    </row>
    <row r="2207" spans="1:11" s="11" customFormat="1">
      <c r="A2207">
        <v>2025</v>
      </c>
      <c r="B2207">
        <v>1356</v>
      </c>
      <c r="C2207" t="s">
        <v>321</v>
      </c>
      <c r="D2207" t="s">
        <v>322</v>
      </c>
      <c r="E2207">
        <v>37011</v>
      </c>
      <c r="F2207">
        <v>22.056000000000001</v>
      </c>
      <c r="G2207">
        <v>213.7</v>
      </c>
      <c r="H2207">
        <f t="shared" si="136"/>
        <v>1744464.3343920002</v>
      </c>
      <c r="I2207">
        <f t="shared" si="137"/>
        <v>37011</v>
      </c>
      <c r="J2207">
        <f t="shared" si="138"/>
        <v>816314.61600000004</v>
      </c>
      <c r="K2207">
        <f t="shared" si="139"/>
        <v>0</v>
      </c>
    </row>
    <row r="2208" spans="1:11" s="11" customFormat="1">
      <c r="A2208">
        <v>2025</v>
      </c>
      <c r="B2208">
        <v>1356</v>
      </c>
      <c r="C2208" t="s">
        <v>321</v>
      </c>
      <c r="D2208" t="s">
        <v>322</v>
      </c>
      <c r="E2208">
        <v>14301</v>
      </c>
      <c r="F2208">
        <v>22.925999999999998</v>
      </c>
      <c r="G2208">
        <v>208.7</v>
      </c>
      <c r="H2208">
        <f t="shared" si="136"/>
        <v>684253.68316199991</v>
      </c>
      <c r="I2208">
        <f t="shared" si="137"/>
        <v>14301</v>
      </c>
      <c r="J2208">
        <f t="shared" si="138"/>
        <v>327864.72599999997</v>
      </c>
      <c r="K2208">
        <f t="shared" si="139"/>
        <v>0</v>
      </c>
    </row>
    <row r="2209" spans="1:11" s="11" customFormat="1">
      <c r="A2209">
        <v>2025</v>
      </c>
      <c r="B2209">
        <v>1356</v>
      </c>
      <c r="C2209" t="s">
        <v>321</v>
      </c>
      <c r="D2209" t="s">
        <v>322</v>
      </c>
      <c r="E2209">
        <v>92931</v>
      </c>
      <c r="F2209">
        <v>22.977</v>
      </c>
      <c r="G2209">
        <v>172.2</v>
      </c>
      <c r="H2209">
        <f t="shared" si="136"/>
        <v>3676944.5608140002</v>
      </c>
      <c r="I2209">
        <f t="shared" si="137"/>
        <v>92931</v>
      </c>
      <c r="J2209">
        <f t="shared" si="138"/>
        <v>2135275.5869999998</v>
      </c>
      <c r="K2209">
        <f t="shared" si="139"/>
        <v>0</v>
      </c>
    </row>
    <row r="2210" spans="1:11" s="11" customFormat="1">
      <c r="A2210">
        <v>2025</v>
      </c>
      <c r="B2210">
        <v>1356</v>
      </c>
      <c r="C2210" t="s">
        <v>321</v>
      </c>
      <c r="D2210" t="s">
        <v>322</v>
      </c>
      <c r="E2210">
        <v>50568</v>
      </c>
      <c r="F2210">
        <v>25.634</v>
      </c>
      <c r="G2210">
        <v>238.7</v>
      </c>
      <c r="H2210">
        <f t="shared" si="136"/>
        <v>3094172.8873439999</v>
      </c>
      <c r="I2210">
        <f t="shared" si="137"/>
        <v>50568</v>
      </c>
      <c r="J2210">
        <f t="shared" si="138"/>
        <v>1296260.112</v>
      </c>
      <c r="K2210">
        <f t="shared" si="139"/>
        <v>0</v>
      </c>
    </row>
    <row r="2211" spans="1:11" s="11" customFormat="1">
      <c r="A2211">
        <v>2025</v>
      </c>
      <c r="B2211">
        <v>1356</v>
      </c>
      <c r="C2211" t="s">
        <v>321</v>
      </c>
      <c r="D2211" t="s">
        <v>322</v>
      </c>
      <c r="E2211">
        <v>44509</v>
      </c>
      <c r="F2211">
        <v>25.896000000000001</v>
      </c>
      <c r="G2211">
        <v>178.9</v>
      </c>
      <c r="H2211">
        <f t="shared" si="136"/>
        <v>2062010.4594960001</v>
      </c>
      <c r="I2211">
        <f t="shared" si="137"/>
        <v>44509</v>
      </c>
      <c r="J2211">
        <f t="shared" si="138"/>
        <v>1152605.064</v>
      </c>
      <c r="K2211">
        <f t="shared" si="139"/>
        <v>0</v>
      </c>
    </row>
    <row r="2212" spans="1:11" s="11" customFormat="1">
      <c r="A2212">
        <v>2025</v>
      </c>
      <c r="B2212">
        <v>1356</v>
      </c>
      <c r="C2212" t="s">
        <v>321</v>
      </c>
      <c r="D2212" t="s">
        <v>322</v>
      </c>
      <c r="E2212">
        <v>65938</v>
      </c>
      <c r="F2212">
        <v>22.849</v>
      </c>
      <c r="G2212">
        <v>239.3</v>
      </c>
      <c r="H2212">
        <f t="shared" si="136"/>
        <v>3605335.3472660002</v>
      </c>
      <c r="I2212">
        <f t="shared" si="137"/>
        <v>65938</v>
      </c>
      <c r="J2212">
        <f t="shared" si="138"/>
        <v>1506617.362</v>
      </c>
      <c r="K2212">
        <f t="shared" si="139"/>
        <v>0</v>
      </c>
    </row>
    <row r="2213" spans="1:11" s="11" customFormat="1">
      <c r="A2213">
        <v>2025</v>
      </c>
      <c r="B2213">
        <v>1356</v>
      </c>
      <c r="C2213" t="s">
        <v>321</v>
      </c>
      <c r="D2213" t="s">
        <v>322</v>
      </c>
      <c r="E2213">
        <v>33544</v>
      </c>
      <c r="F2213">
        <v>21.933</v>
      </c>
      <c r="G2213">
        <v>244.9</v>
      </c>
      <c r="H2213">
        <f t="shared" si="136"/>
        <v>1801779.6318479998</v>
      </c>
      <c r="I2213">
        <f t="shared" si="137"/>
        <v>33544</v>
      </c>
      <c r="J2213">
        <f t="shared" si="138"/>
        <v>735720.55200000003</v>
      </c>
      <c r="K2213">
        <f t="shared" si="139"/>
        <v>0</v>
      </c>
    </row>
    <row r="2214" spans="1:11" s="11" customFormat="1">
      <c r="A2214">
        <v>2025</v>
      </c>
      <c r="B2214">
        <v>1356</v>
      </c>
      <c r="C2214" t="s">
        <v>321</v>
      </c>
      <c r="D2214" t="s">
        <v>322</v>
      </c>
      <c r="E2214">
        <v>36265</v>
      </c>
      <c r="F2214">
        <v>22.891999999999999</v>
      </c>
      <c r="G2214">
        <v>241</v>
      </c>
      <c r="H2214">
        <f t="shared" si="136"/>
        <v>2000729.8958000003</v>
      </c>
      <c r="I2214">
        <f t="shared" si="137"/>
        <v>36265</v>
      </c>
      <c r="J2214">
        <f t="shared" si="138"/>
        <v>830178.38</v>
      </c>
      <c r="K2214">
        <f t="shared" si="139"/>
        <v>0</v>
      </c>
    </row>
    <row r="2215" spans="1:11" s="11" customFormat="1">
      <c r="A2215">
        <v>2025</v>
      </c>
      <c r="B2215">
        <v>1356</v>
      </c>
      <c r="C2215" t="s">
        <v>321</v>
      </c>
      <c r="D2215" t="s">
        <v>322</v>
      </c>
      <c r="E2215">
        <v>54487</v>
      </c>
      <c r="F2215">
        <v>25.776</v>
      </c>
      <c r="G2215">
        <v>232.8</v>
      </c>
      <c r="H2215">
        <f t="shared" si="136"/>
        <v>3269575.6911360007</v>
      </c>
      <c r="I2215">
        <f t="shared" si="137"/>
        <v>54487</v>
      </c>
      <c r="J2215">
        <f t="shared" si="138"/>
        <v>1404456.912</v>
      </c>
      <c r="K2215">
        <f t="shared" si="139"/>
        <v>0</v>
      </c>
    </row>
    <row r="2216" spans="1:11" s="11" customFormat="1">
      <c r="A2216">
        <v>2025</v>
      </c>
      <c r="B2216">
        <v>1356</v>
      </c>
      <c r="C2216" t="s">
        <v>321</v>
      </c>
      <c r="D2216" t="s">
        <v>322</v>
      </c>
      <c r="E2216">
        <v>103823</v>
      </c>
      <c r="F2216">
        <v>22.902999999999999</v>
      </c>
      <c r="G2216">
        <v>234.2</v>
      </c>
      <c r="H2216">
        <f t="shared" si="136"/>
        <v>5568943.8317980003</v>
      </c>
      <c r="I2216">
        <f t="shared" si="137"/>
        <v>103823</v>
      </c>
      <c r="J2216">
        <f t="shared" si="138"/>
        <v>2377858.1689999998</v>
      </c>
      <c r="K2216">
        <f t="shared" si="139"/>
        <v>0</v>
      </c>
    </row>
    <row r="2217" spans="1:11" s="11" customFormat="1">
      <c r="A2217">
        <v>2025</v>
      </c>
      <c r="B2217">
        <v>1356</v>
      </c>
      <c r="C2217" t="s">
        <v>321</v>
      </c>
      <c r="D2217" t="s">
        <v>322</v>
      </c>
      <c r="E2217">
        <v>4896</v>
      </c>
      <c r="F2217">
        <v>23.018999999999998</v>
      </c>
      <c r="G2217">
        <v>217.8</v>
      </c>
      <c r="H2217">
        <f t="shared" si="136"/>
        <v>245462.83027199996</v>
      </c>
      <c r="I2217">
        <f t="shared" si="137"/>
        <v>4896</v>
      </c>
      <c r="J2217">
        <f t="shared" si="138"/>
        <v>112701.02399999999</v>
      </c>
      <c r="K2217">
        <f t="shared" si="139"/>
        <v>0</v>
      </c>
    </row>
    <row r="2218" spans="1:11" s="11" customFormat="1">
      <c r="A2218">
        <v>2025</v>
      </c>
      <c r="B2218">
        <v>1356</v>
      </c>
      <c r="C2218" t="s">
        <v>321</v>
      </c>
      <c r="D2218" t="s">
        <v>322</v>
      </c>
      <c r="E2218">
        <v>13005</v>
      </c>
      <c r="F2218">
        <v>23.286000000000001</v>
      </c>
      <c r="G2218">
        <v>216</v>
      </c>
      <c r="H2218">
        <f t="shared" si="136"/>
        <v>654122.36880000005</v>
      </c>
      <c r="I2218">
        <f t="shared" si="137"/>
        <v>13005</v>
      </c>
      <c r="J2218">
        <f t="shared" si="138"/>
        <v>302834.43</v>
      </c>
      <c r="K2218">
        <f t="shared" si="139"/>
        <v>0</v>
      </c>
    </row>
    <row r="2219" spans="1:11" s="11" customFormat="1">
      <c r="A2219">
        <v>2025</v>
      </c>
      <c r="B2219">
        <v>1364</v>
      </c>
      <c r="C2219" t="s">
        <v>321</v>
      </c>
      <c r="D2219" t="s">
        <v>322</v>
      </c>
      <c r="E2219">
        <v>4994</v>
      </c>
      <c r="F2219">
        <v>22.803999999999998</v>
      </c>
      <c r="G2219">
        <v>205.6</v>
      </c>
      <c r="H2219">
        <f t="shared" si="136"/>
        <v>234143.80985600001</v>
      </c>
      <c r="I2219">
        <f t="shared" si="137"/>
        <v>4994</v>
      </c>
      <c r="J2219">
        <f t="shared" si="138"/>
        <v>113883.17599999999</v>
      </c>
      <c r="K2219">
        <f t="shared" si="139"/>
        <v>0</v>
      </c>
    </row>
    <row r="2220" spans="1:11" s="11" customFormat="1">
      <c r="A2220">
        <v>2025</v>
      </c>
      <c r="B2220">
        <v>1364</v>
      </c>
      <c r="C2220" t="s">
        <v>321</v>
      </c>
      <c r="D2220" t="s">
        <v>322</v>
      </c>
      <c r="E2220">
        <v>17487</v>
      </c>
      <c r="F2220">
        <v>22.097999999999999</v>
      </c>
      <c r="G2220">
        <v>208.2</v>
      </c>
      <c r="H2220">
        <f t="shared" si="136"/>
        <v>804542.525532</v>
      </c>
      <c r="I2220">
        <f t="shared" si="137"/>
        <v>17487</v>
      </c>
      <c r="J2220">
        <f t="shared" si="138"/>
        <v>386427.72599999997</v>
      </c>
      <c r="K2220">
        <f t="shared" si="139"/>
        <v>0</v>
      </c>
    </row>
    <row r="2221" spans="1:11" s="11" customFormat="1">
      <c r="A2221">
        <v>2025</v>
      </c>
      <c r="B2221">
        <v>1364</v>
      </c>
      <c r="C2221" t="s">
        <v>321</v>
      </c>
      <c r="D2221" t="s">
        <v>322</v>
      </c>
      <c r="E2221">
        <v>10370</v>
      </c>
      <c r="F2221">
        <v>22.937000000000001</v>
      </c>
      <c r="G2221">
        <v>169.2</v>
      </c>
      <c r="H2221">
        <f t="shared" si="136"/>
        <v>402453.51948000002</v>
      </c>
      <c r="I2221">
        <f t="shared" si="137"/>
        <v>10370</v>
      </c>
      <c r="J2221">
        <f t="shared" si="138"/>
        <v>237856.69</v>
      </c>
      <c r="K2221">
        <f t="shared" si="139"/>
        <v>0</v>
      </c>
    </row>
    <row r="2222" spans="1:11" s="11" customFormat="1">
      <c r="A2222">
        <v>2025</v>
      </c>
      <c r="B2222">
        <v>1364</v>
      </c>
      <c r="C2222" t="s">
        <v>321</v>
      </c>
      <c r="D2222" t="s">
        <v>322</v>
      </c>
      <c r="E2222">
        <v>188824</v>
      </c>
      <c r="F2222">
        <v>24.693000000000001</v>
      </c>
      <c r="G2222">
        <v>283.10000000000002</v>
      </c>
      <c r="H2222">
        <f t="shared" si="136"/>
        <v>13199908.451592004</v>
      </c>
      <c r="I2222">
        <f t="shared" si="137"/>
        <v>188824</v>
      </c>
      <c r="J2222">
        <f t="shared" si="138"/>
        <v>4662631.0320000006</v>
      </c>
      <c r="K2222">
        <f t="shared" si="139"/>
        <v>0</v>
      </c>
    </row>
    <row r="2223" spans="1:11" s="11" customFormat="1">
      <c r="A2223">
        <v>2025</v>
      </c>
      <c r="B2223">
        <v>1364</v>
      </c>
      <c r="C2223" t="s">
        <v>321</v>
      </c>
      <c r="D2223" t="s">
        <v>322</v>
      </c>
      <c r="E2223">
        <v>13967</v>
      </c>
      <c r="F2223">
        <v>22.047000000000001</v>
      </c>
      <c r="G2223">
        <v>239</v>
      </c>
      <c r="H2223">
        <f t="shared" si="136"/>
        <v>735953.77311000007</v>
      </c>
      <c r="I2223">
        <f t="shared" si="137"/>
        <v>13967</v>
      </c>
      <c r="J2223">
        <f t="shared" si="138"/>
        <v>307930.44900000002</v>
      </c>
      <c r="K2223">
        <f t="shared" si="139"/>
        <v>0</v>
      </c>
    </row>
    <row r="2224" spans="1:11" s="11" customFormat="1">
      <c r="A2224">
        <v>2025</v>
      </c>
      <c r="B2224">
        <v>1364</v>
      </c>
      <c r="C2224" t="s">
        <v>321</v>
      </c>
      <c r="D2224" t="s">
        <v>322</v>
      </c>
      <c r="E2224">
        <v>3251</v>
      </c>
      <c r="F2224">
        <v>22.867000000000001</v>
      </c>
      <c r="G2224">
        <v>237.2</v>
      </c>
      <c r="H2224">
        <f t="shared" si="136"/>
        <v>176335.943524</v>
      </c>
      <c r="I2224">
        <f t="shared" si="137"/>
        <v>3251</v>
      </c>
      <c r="J2224">
        <f t="shared" si="138"/>
        <v>74340.616999999998</v>
      </c>
      <c r="K2224">
        <f t="shared" si="139"/>
        <v>0</v>
      </c>
    </row>
    <row r="2225" spans="1:11" s="11" customFormat="1">
      <c r="A2225">
        <v>2025</v>
      </c>
      <c r="B2225">
        <v>1364</v>
      </c>
      <c r="C2225" t="s">
        <v>321</v>
      </c>
      <c r="D2225" t="s">
        <v>322</v>
      </c>
      <c r="E2225">
        <v>4995</v>
      </c>
      <c r="F2225">
        <v>22.927</v>
      </c>
      <c r="G2225">
        <v>230</v>
      </c>
      <c r="H2225">
        <f t="shared" si="136"/>
        <v>263396.8395</v>
      </c>
      <c r="I2225">
        <f t="shared" si="137"/>
        <v>4995</v>
      </c>
      <c r="J2225">
        <f t="shared" si="138"/>
        <v>114520.36500000001</v>
      </c>
      <c r="K2225">
        <f t="shared" si="139"/>
        <v>0</v>
      </c>
    </row>
    <row r="2226" spans="1:11" s="11" customFormat="1">
      <c r="A2226">
        <v>2025</v>
      </c>
      <c r="B2226">
        <v>1384</v>
      </c>
      <c r="C2226" t="s">
        <v>321</v>
      </c>
      <c r="D2226" t="s">
        <v>322</v>
      </c>
      <c r="E2226">
        <v>2435</v>
      </c>
      <c r="F2226">
        <v>23.4</v>
      </c>
      <c r="G2226">
        <v>399.4</v>
      </c>
      <c r="H2226">
        <f t="shared" si="136"/>
        <v>227574.12599999999</v>
      </c>
      <c r="I2226">
        <f t="shared" si="137"/>
        <v>2435</v>
      </c>
      <c r="J2226">
        <f t="shared" si="138"/>
        <v>56979</v>
      </c>
      <c r="K2226">
        <f t="shared" si="139"/>
        <v>0</v>
      </c>
    </row>
    <row r="2227" spans="1:11" s="11" customFormat="1">
      <c r="A2227">
        <v>2025</v>
      </c>
      <c r="B2227">
        <v>1384</v>
      </c>
      <c r="C2227" t="s">
        <v>321</v>
      </c>
      <c r="D2227" t="s">
        <v>322</v>
      </c>
      <c r="E2227">
        <v>23252</v>
      </c>
      <c r="F2227">
        <v>23.71</v>
      </c>
      <c r="G2227">
        <v>391.9</v>
      </c>
      <c r="H2227">
        <f t="shared" si="136"/>
        <v>2160563.9814800001</v>
      </c>
      <c r="I2227">
        <f t="shared" si="137"/>
        <v>23252</v>
      </c>
      <c r="J2227">
        <f t="shared" si="138"/>
        <v>551304.92000000004</v>
      </c>
      <c r="K2227">
        <f t="shared" si="139"/>
        <v>0</v>
      </c>
    </row>
    <row r="2228" spans="1:11" s="11" customFormat="1">
      <c r="A2228">
        <v>2025</v>
      </c>
      <c r="B2228">
        <v>1393</v>
      </c>
      <c r="C2228" t="s">
        <v>331</v>
      </c>
      <c r="D2228" t="s">
        <v>322</v>
      </c>
      <c r="E2228">
        <v>60533</v>
      </c>
      <c r="F2228">
        <v>17.89</v>
      </c>
      <c r="G2228">
        <v>184.2</v>
      </c>
      <c r="H2228">
        <f t="shared" si="136"/>
        <v>1994766.9515399998</v>
      </c>
      <c r="I2228">
        <f t="shared" si="137"/>
        <v>60533</v>
      </c>
      <c r="J2228">
        <f t="shared" si="138"/>
        <v>1082935.3700000001</v>
      </c>
      <c r="K2228">
        <f t="shared" si="139"/>
        <v>0</v>
      </c>
    </row>
    <row r="2229" spans="1:11" s="11" customFormat="1">
      <c r="A2229">
        <v>2025</v>
      </c>
      <c r="B2229">
        <v>1393</v>
      </c>
      <c r="C2229" t="s">
        <v>331</v>
      </c>
      <c r="D2229" t="s">
        <v>322</v>
      </c>
      <c r="E2229">
        <v>15306</v>
      </c>
      <c r="F2229">
        <v>17.489999999999998</v>
      </c>
      <c r="G2229">
        <v>499.6</v>
      </c>
      <c r="H2229">
        <f t="shared" si="136"/>
        <v>1337438.89224</v>
      </c>
      <c r="I2229">
        <f t="shared" si="137"/>
        <v>15306</v>
      </c>
      <c r="J2229">
        <f t="shared" si="138"/>
        <v>267701.94</v>
      </c>
      <c r="K2229">
        <f t="shared" si="139"/>
        <v>0</v>
      </c>
    </row>
    <row r="2230" spans="1:11" s="11" customFormat="1">
      <c r="A2230">
        <v>2025</v>
      </c>
      <c r="B2230">
        <v>1393</v>
      </c>
      <c r="C2230" t="s">
        <v>331</v>
      </c>
      <c r="D2230" t="s">
        <v>322</v>
      </c>
      <c r="E2230">
        <v>105609</v>
      </c>
      <c r="F2230">
        <v>18.14</v>
      </c>
      <c r="G2230">
        <v>185.7</v>
      </c>
      <c r="H2230">
        <f t="shared" si="136"/>
        <v>3557542.66182</v>
      </c>
      <c r="I2230">
        <f t="shared" si="137"/>
        <v>105609</v>
      </c>
      <c r="J2230">
        <f t="shared" si="138"/>
        <v>1915747.26</v>
      </c>
      <c r="K2230">
        <f t="shared" si="139"/>
        <v>0</v>
      </c>
    </row>
    <row r="2231" spans="1:11" s="11" customFormat="1">
      <c r="A2231">
        <v>2025</v>
      </c>
      <c r="B2231">
        <v>1710</v>
      </c>
      <c r="C2231" t="s">
        <v>331</v>
      </c>
      <c r="D2231" t="s">
        <v>322</v>
      </c>
      <c r="E2231">
        <v>394705</v>
      </c>
      <c r="F2231">
        <v>17.861999999999998</v>
      </c>
      <c r="G2231">
        <v>268.10000000000002</v>
      </c>
      <c r="H2231">
        <f t="shared" si="136"/>
        <v>18901641.723510001</v>
      </c>
      <c r="I2231">
        <f t="shared" si="137"/>
        <v>394705</v>
      </c>
      <c r="J2231">
        <f t="shared" si="138"/>
        <v>7050220.709999999</v>
      </c>
      <c r="K2231">
        <f t="shared" si="139"/>
        <v>0</v>
      </c>
    </row>
    <row r="2232" spans="1:11" s="11" customFormat="1">
      <c r="A2232">
        <v>2025</v>
      </c>
      <c r="B2232">
        <v>1733</v>
      </c>
      <c r="C2232" t="s">
        <v>331</v>
      </c>
      <c r="D2232" t="s">
        <v>322</v>
      </c>
      <c r="E2232">
        <v>110655</v>
      </c>
      <c r="F2232">
        <v>17.734999999999999</v>
      </c>
      <c r="G2232">
        <v>225.9</v>
      </c>
      <c r="H2232">
        <f t="shared" si="136"/>
        <v>4433211.6540749995</v>
      </c>
      <c r="I2232">
        <f t="shared" si="137"/>
        <v>110655</v>
      </c>
      <c r="J2232">
        <f t="shared" si="138"/>
        <v>1962466.425</v>
      </c>
      <c r="K2232">
        <f t="shared" si="139"/>
        <v>0</v>
      </c>
    </row>
    <row r="2233" spans="1:11" s="11" customFormat="1">
      <c r="A2233">
        <v>2025</v>
      </c>
      <c r="B2233">
        <v>1733</v>
      </c>
      <c r="C2233" t="s">
        <v>321</v>
      </c>
      <c r="D2233" t="s">
        <v>322</v>
      </c>
      <c r="E2233">
        <v>63197</v>
      </c>
      <c r="F2233">
        <v>26.483000000000001</v>
      </c>
      <c r="G2233">
        <v>225.8</v>
      </c>
      <c r="H2233">
        <f t="shared" si="136"/>
        <v>3779093.0089580002</v>
      </c>
      <c r="I2233">
        <f t="shared" si="137"/>
        <v>63197</v>
      </c>
      <c r="J2233">
        <f t="shared" si="138"/>
        <v>1673646.1510000001</v>
      </c>
      <c r="K2233">
        <f t="shared" si="139"/>
        <v>0</v>
      </c>
    </row>
    <row r="2234" spans="1:11" s="11" customFormat="1">
      <c r="A2234">
        <v>2025</v>
      </c>
      <c r="B2234">
        <v>1733</v>
      </c>
      <c r="C2234" t="s">
        <v>321</v>
      </c>
      <c r="D2234" t="s">
        <v>322</v>
      </c>
      <c r="E2234">
        <v>15744</v>
      </c>
      <c r="F2234">
        <v>26.24</v>
      </c>
      <c r="G2234">
        <v>292.2</v>
      </c>
      <c r="H2234">
        <f t="shared" si="136"/>
        <v>1207144.1203199998</v>
      </c>
      <c r="I2234">
        <f t="shared" si="137"/>
        <v>15744</v>
      </c>
      <c r="J2234">
        <f t="shared" si="138"/>
        <v>413122.56</v>
      </c>
      <c r="K2234">
        <f t="shared" si="139"/>
        <v>0</v>
      </c>
    </row>
    <row r="2235" spans="1:11" s="11" customFormat="1">
      <c r="A2235">
        <v>2025</v>
      </c>
      <c r="B2235">
        <v>1733</v>
      </c>
      <c r="C2235" t="s">
        <v>321</v>
      </c>
      <c r="D2235" t="s">
        <v>322</v>
      </c>
      <c r="E2235">
        <v>31237</v>
      </c>
      <c r="F2235">
        <v>26.170999999999999</v>
      </c>
      <c r="G2235">
        <v>245</v>
      </c>
      <c r="H2235">
        <f t="shared" si="136"/>
        <v>2002883.64115</v>
      </c>
      <c r="I2235">
        <f t="shared" si="137"/>
        <v>31237</v>
      </c>
      <c r="J2235">
        <f t="shared" si="138"/>
        <v>817503.527</v>
      </c>
      <c r="K2235">
        <f t="shared" si="139"/>
        <v>0</v>
      </c>
    </row>
    <row r="2236" spans="1:11" s="11" customFormat="1">
      <c r="A2236">
        <v>2025</v>
      </c>
      <c r="B2236">
        <v>1733</v>
      </c>
      <c r="C2236" t="s">
        <v>331</v>
      </c>
      <c r="D2236" t="s">
        <v>322</v>
      </c>
      <c r="E2236">
        <v>427705</v>
      </c>
      <c r="F2236">
        <v>17.832000000000001</v>
      </c>
      <c r="G2236">
        <v>210.7</v>
      </c>
      <c r="H2236">
        <f t="shared" si="136"/>
        <v>16069742.52492</v>
      </c>
      <c r="I2236">
        <f t="shared" si="137"/>
        <v>427705</v>
      </c>
      <c r="J2236">
        <f t="shared" si="138"/>
        <v>7626835.5600000005</v>
      </c>
      <c r="K2236">
        <f t="shared" si="139"/>
        <v>0</v>
      </c>
    </row>
    <row r="2237" spans="1:11" s="11" customFormat="1">
      <c r="A2237">
        <v>2025</v>
      </c>
      <c r="B2237">
        <v>1733</v>
      </c>
      <c r="C2237" t="s">
        <v>331</v>
      </c>
      <c r="D2237" t="s">
        <v>322</v>
      </c>
      <c r="E2237">
        <v>63317</v>
      </c>
      <c r="F2237">
        <v>17.812000000000001</v>
      </c>
      <c r="G2237">
        <v>268.3</v>
      </c>
      <c r="H2237">
        <f t="shared" si="136"/>
        <v>3025893.8499320005</v>
      </c>
      <c r="I2237">
        <f t="shared" si="137"/>
        <v>63317</v>
      </c>
      <c r="J2237">
        <f t="shared" si="138"/>
        <v>1127802.4040000001</v>
      </c>
      <c r="K2237">
        <f t="shared" si="139"/>
        <v>0</v>
      </c>
    </row>
    <row r="2238" spans="1:11" s="11" customFormat="1">
      <c r="A2238">
        <v>2025</v>
      </c>
      <c r="B2238">
        <v>1733</v>
      </c>
      <c r="C2238" t="s">
        <v>331</v>
      </c>
      <c r="D2238" t="s">
        <v>322</v>
      </c>
      <c r="E2238">
        <v>78907</v>
      </c>
      <c r="F2238">
        <v>18.201000000000001</v>
      </c>
      <c r="G2238">
        <v>202</v>
      </c>
      <c r="H2238">
        <f t="shared" si="136"/>
        <v>2901096.3401400005</v>
      </c>
      <c r="I2238">
        <f t="shared" si="137"/>
        <v>78907</v>
      </c>
      <c r="J2238">
        <f t="shared" si="138"/>
        <v>1436186.307</v>
      </c>
      <c r="K2238">
        <f t="shared" si="139"/>
        <v>0</v>
      </c>
    </row>
    <row r="2239" spans="1:11" s="11" customFormat="1">
      <c r="A2239">
        <v>2025</v>
      </c>
      <c r="B2239">
        <v>1733</v>
      </c>
      <c r="C2239" t="s">
        <v>321</v>
      </c>
      <c r="D2239" t="s">
        <v>322</v>
      </c>
      <c r="E2239">
        <v>2296</v>
      </c>
      <c r="F2239">
        <v>26.006</v>
      </c>
      <c r="G2239">
        <v>324.39999999999998</v>
      </c>
      <c r="H2239">
        <f t="shared" si="136"/>
        <v>193698.51334399998</v>
      </c>
      <c r="I2239">
        <f t="shared" si="137"/>
        <v>2296</v>
      </c>
      <c r="J2239">
        <f t="shared" si="138"/>
        <v>59709.775999999998</v>
      </c>
      <c r="K2239">
        <f t="shared" si="139"/>
        <v>0</v>
      </c>
    </row>
    <row r="2240" spans="1:11" s="11" customFormat="1">
      <c r="A2240">
        <v>2025</v>
      </c>
      <c r="B2240">
        <v>1733</v>
      </c>
      <c r="C2240" t="s">
        <v>331</v>
      </c>
      <c r="D2240" t="s">
        <v>322</v>
      </c>
      <c r="E2240">
        <v>78737</v>
      </c>
      <c r="F2240">
        <v>17.855</v>
      </c>
      <c r="G2240">
        <v>270.2</v>
      </c>
      <c r="H2240">
        <f t="shared" si="136"/>
        <v>3798604.36277</v>
      </c>
      <c r="I2240">
        <f t="shared" si="137"/>
        <v>78737</v>
      </c>
      <c r="J2240">
        <f t="shared" si="138"/>
        <v>1405849.135</v>
      </c>
      <c r="K2240">
        <f t="shared" si="139"/>
        <v>0</v>
      </c>
    </row>
    <row r="2241" spans="1:11" s="11" customFormat="1">
      <c r="A2241">
        <v>2025</v>
      </c>
      <c r="B2241">
        <v>1733</v>
      </c>
      <c r="C2241" t="s">
        <v>321</v>
      </c>
      <c r="D2241" t="s">
        <v>322</v>
      </c>
      <c r="E2241">
        <v>14637</v>
      </c>
      <c r="F2241">
        <v>26.302</v>
      </c>
      <c r="G2241">
        <v>276.3</v>
      </c>
      <c r="H2241">
        <f t="shared" si="136"/>
        <v>1063706.2993620001</v>
      </c>
      <c r="I2241">
        <f t="shared" si="137"/>
        <v>14637</v>
      </c>
      <c r="J2241">
        <f t="shared" si="138"/>
        <v>384982.37400000001</v>
      </c>
      <c r="K2241">
        <f t="shared" si="139"/>
        <v>0</v>
      </c>
    </row>
    <row r="2242" spans="1:11" s="11" customFormat="1">
      <c r="A2242">
        <v>2025</v>
      </c>
      <c r="B2242">
        <v>1893</v>
      </c>
      <c r="C2242" t="s">
        <v>331</v>
      </c>
      <c r="D2242" t="s">
        <v>322</v>
      </c>
      <c r="E2242">
        <v>93896</v>
      </c>
      <c r="F2242">
        <v>18.82</v>
      </c>
      <c r="G2242">
        <v>211.9</v>
      </c>
      <c r="H2242">
        <f t="shared" si="136"/>
        <v>3744533.0436800006</v>
      </c>
      <c r="I2242">
        <f t="shared" si="137"/>
        <v>93896</v>
      </c>
      <c r="J2242">
        <f t="shared" si="138"/>
        <v>1767122.72</v>
      </c>
      <c r="K2242">
        <f t="shared" si="139"/>
        <v>0</v>
      </c>
    </row>
    <row r="2243" spans="1:11" s="11" customFormat="1">
      <c r="A2243">
        <v>2025</v>
      </c>
      <c r="B2243">
        <v>1893</v>
      </c>
      <c r="C2243" t="s">
        <v>331</v>
      </c>
      <c r="D2243" t="s">
        <v>322</v>
      </c>
      <c r="E2243">
        <v>127966</v>
      </c>
      <c r="F2243">
        <v>17.96</v>
      </c>
      <c r="G2243">
        <v>352.3</v>
      </c>
      <c r="H2243">
        <f t="shared" si="136"/>
        <v>8096802.9552800013</v>
      </c>
      <c r="I2243">
        <f t="shared" si="137"/>
        <v>127966</v>
      </c>
      <c r="J2243">
        <f t="shared" si="138"/>
        <v>2298269.3600000003</v>
      </c>
      <c r="K2243">
        <f t="shared" si="139"/>
        <v>0</v>
      </c>
    </row>
    <row r="2244" spans="1:11" s="11" customFormat="1">
      <c r="A2244">
        <v>2025</v>
      </c>
      <c r="B2244">
        <v>1893</v>
      </c>
      <c r="C2244" t="s">
        <v>331</v>
      </c>
      <c r="D2244" t="s">
        <v>322</v>
      </c>
      <c r="E2244">
        <v>63802</v>
      </c>
      <c r="F2244">
        <v>17.75</v>
      </c>
      <c r="G2244">
        <v>239.7</v>
      </c>
      <c r="H2244">
        <f t="shared" si="136"/>
        <v>2714567.7434999999</v>
      </c>
      <c r="I2244">
        <f t="shared" si="137"/>
        <v>63802</v>
      </c>
      <c r="J2244">
        <f t="shared" si="138"/>
        <v>1132485.5</v>
      </c>
      <c r="K2244">
        <f t="shared" si="139"/>
        <v>0</v>
      </c>
    </row>
    <row r="2245" spans="1:11" s="11" customFormat="1">
      <c r="A2245">
        <v>2025</v>
      </c>
      <c r="B2245">
        <v>1915</v>
      </c>
      <c r="C2245" t="s">
        <v>331</v>
      </c>
      <c r="D2245" t="s">
        <v>322</v>
      </c>
      <c r="E2245">
        <v>13473</v>
      </c>
      <c r="F2245">
        <v>18.216000000000001</v>
      </c>
      <c r="G2245">
        <v>276.3</v>
      </c>
      <c r="H2245">
        <f t="shared" ref="H2245:H2308" si="140">IF(I2245="","",G2245/100*F2245*E2245)</f>
        <v>678106.97618400003</v>
      </c>
      <c r="I2245">
        <f t="shared" ref="I2245:I2308" si="141">IF(OR(G2245=".",F2245=".",E2245="."),"",E2245)</f>
        <v>13473</v>
      </c>
      <c r="J2245">
        <f t="shared" ref="J2245:J2308" si="142">IF(I2245="","",F2245*I2245)</f>
        <v>245424.16800000001</v>
      </c>
      <c r="K2245">
        <f t="shared" ref="K2245:K2308" si="143">IF(C2245="LIG",1,0)</f>
        <v>0</v>
      </c>
    </row>
    <row r="2246" spans="1:11" s="11" customFormat="1">
      <c r="A2246">
        <v>2025</v>
      </c>
      <c r="B2246">
        <v>2079</v>
      </c>
      <c r="C2246" t="s">
        <v>331</v>
      </c>
      <c r="D2246" t="s">
        <v>322</v>
      </c>
      <c r="E2246">
        <v>32556</v>
      </c>
      <c r="F2246">
        <v>17.757999999999999</v>
      </c>
      <c r="G2246">
        <v>145</v>
      </c>
      <c r="H2246">
        <f t="shared" si="140"/>
        <v>838287.69959999993</v>
      </c>
      <c r="I2246">
        <f t="shared" si="141"/>
        <v>32556</v>
      </c>
      <c r="J2246">
        <f t="shared" si="142"/>
        <v>578129.44799999997</v>
      </c>
      <c r="K2246">
        <f t="shared" si="143"/>
        <v>0</v>
      </c>
    </row>
    <row r="2247" spans="1:11" s="11" customFormat="1">
      <c r="A2247">
        <v>2025</v>
      </c>
      <c r="B2247">
        <v>2098</v>
      </c>
      <c r="C2247" t="s">
        <v>331</v>
      </c>
      <c r="D2247" t="s">
        <v>322</v>
      </c>
      <c r="E2247">
        <v>13507</v>
      </c>
      <c r="F2247">
        <v>17.898</v>
      </c>
      <c r="G2247">
        <v>246.8</v>
      </c>
      <c r="H2247">
        <f t="shared" si="140"/>
        <v>596634.76984800003</v>
      </c>
      <c r="I2247">
        <f t="shared" si="141"/>
        <v>13507</v>
      </c>
      <c r="J2247">
        <f t="shared" si="142"/>
        <v>241748.28599999999</v>
      </c>
      <c r="K2247">
        <f t="shared" si="143"/>
        <v>0</v>
      </c>
    </row>
    <row r="2248" spans="1:11" s="11" customFormat="1">
      <c r="A2248">
        <v>2025</v>
      </c>
      <c r="B2248">
        <v>2103</v>
      </c>
      <c r="C2248" t="s">
        <v>331</v>
      </c>
      <c r="D2248" t="s">
        <v>322</v>
      </c>
      <c r="E2248">
        <v>241606</v>
      </c>
      <c r="F2248">
        <v>18.010000000000002</v>
      </c>
      <c r="G2248">
        <v>150.19999999999999</v>
      </c>
      <c r="H2248">
        <f t="shared" si="140"/>
        <v>6535688.7381199999</v>
      </c>
      <c r="I2248">
        <f t="shared" si="141"/>
        <v>241606</v>
      </c>
      <c r="J2248">
        <f t="shared" si="142"/>
        <v>4351324.0600000005</v>
      </c>
      <c r="K2248">
        <f t="shared" si="143"/>
        <v>0</v>
      </c>
    </row>
    <row r="2249" spans="1:11" s="11" customFormat="1">
      <c r="A2249">
        <v>2025</v>
      </c>
      <c r="B2249">
        <v>2103</v>
      </c>
      <c r="C2249" t="s">
        <v>331</v>
      </c>
      <c r="D2249" t="s">
        <v>322</v>
      </c>
      <c r="E2249">
        <v>17393</v>
      </c>
      <c r="F2249">
        <v>17.579999999999998</v>
      </c>
      <c r="G2249">
        <v>158.30000000000001</v>
      </c>
      <c r="H2249">
        <f t="shared" si="140"/>
        <v>484032.23202</v>
      </c>
      <c r="I2249">
        <f t="shared" si="141"/>
        <v>17393</v>
      </c>
      <c r="J2249">
        <f t="shared" si="142"/>
        <v>305768.93999999994</v>
      </c>
      <c r="K2249">
        <f t="shared" si="143"/>
        <v>0</v>
      </c>
    </row>
    <row r="2250" spans="1:11" s="11" customFormat="1">
      <c r="A2250">
        <v>2025</v>
      </c>
      <c r="B2250">
        <v>2103</v>
      </c>
      <c r="C2250" t="s">
        <v>331</v>
      </c>
      <c r="D2250" t="s">
        <v>322</v>
      </c>
      <c r="E2250">
        <v>207093</v>
      </c>
      <c r="F2250">
        <v>17.850000000000001</v>
      </c>
      <c r="G2250">
        <v>151.1</v>
      </c>
      <c r="H2250">
        <f t="shared" si="140"/>
        <v>5585577.7855500001</v>
      </c>
      <c r="I2250">
        <f t="shared" si="141"/>
        <v>207093</v>
      </c>
      <c r="J2250">
        <f t="shared" si="142"/>
        <v>3696610.0500000003</v>
      </c>
      <c r="K2250">
        <f t="shared" si="143"/>
        <v>0</v>
      </c>
    </row>
    <row r="2251" spans="1:11" s="11" customFormat="1">
      <c r="A2251">
        <v>2025</v>
      </c>
      <c r="B2251">
        <v>2103</v>
      </c>
      <c r="C2251" t="s">
        <v>331</v>
      </c>
      <c r="D2251" t="s">
        <v>322</v>
      </c>
      <c r="E2251">
        <v>207791</v>
      </c>
      <c r="F2251">
        <v>17.649999999999999</v>
      </c>
      <c r="G2251">
        <v>150.19999999999999</v>
      </c>
      <c r="H2251">
        <f t="shared" si="140"/>
        <v>5508601.747299999</v>
      </c>
      <c r="I2251">
        <f t="shared" si="141"/>
        <v>207791</v>
      </c>
      <c r="J2251">
        <f t="shared" si="142"/>
        <v>3667511.15</v>
      </c>
      <c r="K2251">
        <f t="shared" si="143"/>
        <v>0</v>
      </c>
    </row>
    <row r="2252" spans="1:11" s="11" customFormat="1">
      <c r="A2252">
        <v>2025</v>
      </c>
      <c r="B2252">
        <v>2103</v>
      </c>
      <c r="C2252" t="s">
        <v>331</v>
      </c>
      <c r="D2252" t="s">
        <v>322</v>
      </c>
      <c r="E2252">
        <v>207126</v>
      </c>
      <c r="F2252">
        <v>17.760000000000002</v>
      </c>
      <c r="G2252">
        <v>153.30000000000001</v>
      </c>
      <c r="H2252">
        <f t="shared" si="140"/>
        <v>5639229.0460800007</v>
      </c>
      <c r="I2252">
        <f t="shared" si="141"/>
        <v>207126</v>
      </c>
      <c r="J2252">
        <f t="shared" si="142"/>
        <v>3678557.7600000002</v>
      </c>
      <c r="K2252">
        <f t="shared" si="143"/>
        <v>0</v>
      </c>
    </row>
    <row r="2253" spans="1:11" s="11" customFormat="1">
      <c r="A2253">
        <v>2025</v>
      </c>
      <c r="B2253">
        <v>2107</v>
      </c>
      <c r="C2253" t="s">
        <v>331</v>
      </c>
      <c r="D2253" t="s">
        <v>322</v>
      </c>
      <c r="E2253">
        <v>208266</v>
      </c>
      <c r="F2253">
        <v>17.940000000000001</v>
      </c>
      <c r="G2253">
        <v>202.3</v>
      </c>
      <c r="H2253">
        <f t="shared" si="140"/>
        <v>7558518.7969200015</v>
      </c>
      <c r="I2253">
        <f t="shared" si="141"/>
        <v>208266</v>
      </c>
      <c r="J2253">
        <f t="shared" si="142"/>
        <v>3736292.04</v>
      </c>
      <c r="K2253">
        <f t="shared" si="143"/>
        <v>0</v>
      </c>
    </row>
    <row r="2254" spans="1:11" s="11" customFormat="1">
      <c r="A2254">
        <v>2025</v>
      </c>
      <c r="B2254">
        <v>2107</v>
      </c>
      <c r="C2254" t="s">
        <v>321</v>
      </c>
      <c r="D2254" t="s">
        <v>322</v>
      </c>
      <c r="E2254">
        <v>32011</v>
      </c>
      <c r="F2254">
        <v>21.91</v>
      </c>
      <c r="G2254">
        <v>256.8</v>
      </c>
      <c r="H2254">
        <f t="shared" si="140"/>
        <v>1801095.0736800001</v>
      </c>
      <c r="I2254">
        <f t="shared" si="141"/>
        <v>32011</v>
      </c>
      <c r="J2254">
        <f t="shared" si="142"/>
        <v>701361.01</v>
      </c>
      <c r="K2254">
        <f t="shared" si="143"/>
        <v>0</v>
      </c>
    </row>
    <row r="2255" spans="1:11" s="11" customFormat="1">
      <c r="A2255">
        <v>2025</v>
      </c>
      <c r="B2255">
        <v>2107</v>
      </c>
      <c r="C2255" t="s">
        <v>331</v>
      </c>
      <c r="D2255" t="s">
        <v>322</v>
      </c>
      <c r="E2255">
        <v>80098</v>
      </c>
      <c r="F2255">
        <v>17.829999999999998</v>
      </c>
      <c r="G2255">
        <v>209.1</v>
      </c>
      <c r="H2255">
        <f t="shared" si="140"/>
        <v>2986256.0879399995</v>
      </c>
      <c r="I2255">
        <f t="shared" si="141"/>
        <v>80098</v>
      </c>
      <c r="J2255">
        <f t="shared" si="142"/>
        <v>1428147.3399999999</v>
      </c>
      <c r="K2255">
        <f t="shared" si="143"/>
        <v>0</v>
      </c>
    </row>
    <row r="2256" spans="1:11" s="11" customFormat="1">
      <c r="A2256">
        <v>2025</v>
      </c>
      <c r="B2256">
        <v>2167</v>
      </c>
      <c r="C2256" t="s">
        <v>331</v>
      </c>
      <c r="D2256" t="s">
        <v>322</v>
      </c>
      <c r="E2256">
        <v>331046</v>
      </c>
      <c r="F2256">
        <v>17.577000000000002</v>
      </c>
      <c r="G2256">
        <v>241.2</v>
      </c>
      <c r="H2256">
        <f t="shared" si="140"/>
        <v>14034934.847304</v>
      </c>
      <c r="I2256">
        <f t="shared" si="141"/>
        <v>331046</v>
      </c>
      <c r="J2256">
        <f t="shared" si="142"/>
        <v>5818795.5420000004</v>
      </c>
      <c r="K2256">
        <f t="shared" si="143"/>
        <v>0</v>
      </c>
    </row>
    <row r="2257" spans="1:11" s="11" customFormat="1">
      <c r="A2257">
        <v>2025</v>
      </c>
      <c r="B2257">
        <v>2168</v>
      </c>
      <c r="C2257" t="s">
        <v>331</v>
      </c>
      <c r="D2257" t="s">
        <v>322</v>
      </c>
      <c r="E2257">
        <v>237519</v>
      </c>
      <c r="F2257">
        <v>17.64</v>
      </c>
      <c r="G2257">
        <v>219.7</v>
      </c>
      <c r="H2257">
        <f t="shared" si="140"/>
        <v>9205067.8465199992</v>
      </c>
      <c r="I2257">
        <f t="shared" si="141"/>
        <v>237519</v>
      </c>
      <c r="J2257">
        <f t="shared" si="142"/>
        <v>4189835.16</v>
      </c>
      <c r="K2257">
        <f t="shared" si="143"/>
        <v>0</v>
      </c>
    </row>
    <row r="2258" spans="1:11" s="11" customFormat="1">
      <c r="A2258">
        <v>2025</v>
      </c>
      <c r="B2258">
        <v>2277</v>
      </c>
      <c r="C2258" t="s">
        <v>331</v>
      </c>
      <c r="D2258" t="s">
        <v>322</v>
      </c>
      <c r="E2258">
        <v>29770</v>
      </c>
      <c r="F2258">
        <v>16.998000000000001</v>
      </c>
      <c r="G2258">
        <v>153.19999999999999</v>
      </c>
      <c r="H2258">
        <f t="shared" si="140"/>
        <v>775238.66472</v>
      </c>
      <c r="I2258">
        <f t="shared" si="141"/>
        <v>29770</v>
      </c>
      <c r="J2258">
        <f t="shared" si="142"/>
        <v>506030.46</v>
      </c>
      <c r="K2258">
        <f t="shared" si="143"/>
        <v>0</v>
      </c>
    </row>
    <row r="2259" spans="1:11" s="11" customFormat="1">
      <c r="A2259">
        <v>2025</v>
      </c>
      <c r="B2259">
        <v>2291</v>
      </c>
      <c r="C2259" t="s">
        <v>331</v>
      </c>
      <c r="D2259" t="s">
        <v>322</v>
      </c>
      <c r="E2259">
        <v>63538</v>
      </c>
      <c r="F2259">
        <v>16.77</v>
      </c>
      <c r="G2259">
        <v>139.6</v>
      </c>
      <c r="H2259">
        <f t="shared" si="140"/>
        <v>1487483.0349599998</v>
      </c>
      <c r="I2259">
        <f t="shared" si="141"/>
        <v>63538</v>
      </c>
      <c r="J2259">
        <f t="shared" si="142"/>
        <v>1065532.26</v>
      </c>
      <c r="K2259">
        <f t="shared" si="143"/>
        <v>0</v>
      </c>
    </row>
    <row r="2260" spans="1:11" s="11" customFormat="1">
      <c r="A2260">
        <v>2025</v>
      </c>
      <c r="B2260">
        <v>2442</v>
      </c>
      <c r="C2260" t="s">
        <v>321</v>
      </c>
      <c r="D2260" t="s">
        <v>322</v>
      </c>
      <c r="E2260">
        <v>422118</v>
      </c>
      <c r="F2260">
        <v>18.18</v>
      </c>
      <c r="G2260">
        <v>352.9</v>
      </c>
      <c r="H2260">
        <f t="shared" si="140"/>
        <v>27081917.391959999</v>
      </c>
      <c r="I2260">
        <f t="shared" si="141"/>
        <v>422118</v>
      </c>
      <c r="J2260">
        <f t="shared" si="142"/>
        <v>7674105.2400000002</v>
      </c>
      <c r="K2260">
        <f t="shared" si="143"/>
        <v>0</v>
      </c>
    </row>
    <row r="2261" spans="1:11" s="11" customFormat="1">
      <c r="A2261">
        <v>2025</v>
      </c>
      <c r="B2261">
        <v>2712</v>
      </c>
      <c r="C2261" t="s">
        <v>321</v>
      </c>
      <c r="D2261" t="s">
        <v>322</v>
      </c>
      <c r="E2261">
        <v>24354</v>
      </c>
      <c r="F2261">
        <v>24.614000000000001</v>
      </c>
      <c r="G2261">
        <v>500.4</v>
      </c>
      <c r="H2261">
        <f t="shared" si="140"/>
        <v>2999644.577424</v>
      </c>
      <c r="I2261">
        <f t="shared" si="141"/>
        <v>24354</v>
      </c>
      <c r="J2261">
        <f t="shared" si="142"/>
        <v>599449.35600000003</v>
      </c>
      <c r="K2261">
        <f t="shared" si="143"/>
        <v>0</v>
      </c>
    </row>
    <row r="2262" spans="1:11" s="11" customFormat="1">
      <c r="A2262">
        <v>2025</v>
      </c>
      <c r="B2262">
        <v>2712</v>
      </c>
      <c r="C2262" t="s">
        <v>321</v>
      </c>
      <c r="D2262" t="s">
        <v>322</v>
      </c>
      <c r="E2262">
        <v>12443</v>
      </c>
      <c r="F2262">
        <v>25.834</v>
      </c>
      <c r="G2262">
        <v>349.1</v>
      </c>
      <c r="H2262">
        <f t="shared" si="140"/>
        <v>1122190.5448419999</v>
      </c>
      <c r="I2262">
        <f t="shared" si="141"/>
        <v>12443</v>
      </c>
      <c r="J2262">
        <f t="shared" si="142"/>
        <v>321452.462</v>
      </c>
      <c r="K2262">
        <f t="shared" si="143"/>
        <v>0</v>
      </c>
    </row>
    <row r="2263" spans="1:11" s="11" customFormat="1">
      <c r="A2263">
        <v>2025</v>
      </c>
      <c r="B2263">
        <v>2712</v>
      </c>
      <c r="C2263" t="s">
        <v>321</v>
      </c>
      <c r="D2263" t="s">
        <v>322</v>
      </c>
      <c r="E2263">
        <v>11655</v>
      </c>
      <c r="F2263">
        <v>23.87</v>
      </c>
      <c r="G2263">
        <v>342.8</v>
      </c>
      <c r="H2263">
        <f t="shared" si="140"/>
        <v>953686.22580000013</v>
      </c>
      <c r="I2263">
        <f t="shared" si="141"/>
        <v>11655</v>
      </c>
      <c r="J2263">
        <f t="shared" si="142"/>
        <v>278204.85000000003</v>
      </c>
      <c r="K2263">
        <f t="shared" si="143"/>
        <v>0</v>
      </c>
    </row>
    <row r="2264" spans="1:11" s="11" customFormat="1">
      <c r="A2264">
        <v>2025</v>
      </c>
      <c r="B2264">
        <v>2712</v>
      </c>
      <c r="C2264" t="s">
        <v>321</v>
      </c>
      <c r="D2264" t="s">
        <v>322</v>
      </c>
      <c r="E2264">
        <v>49093</v>
      </c>
      <c r="F2264">
        <v>26.09</v>
      </c>
      <c r="G2264">
        <v>470.2</v>
      </c>
      <c r="H2264">
        <f t="shared" si="140"/>
        <v>6022492.6117399996</v>
      </c>
      <c r="I2264">
        <f t="shared" si="141"/>
        <v>49093</v>
      </c>
      <c r="J2264">
        <f t="shared" si="142"/>
        <v>1280836.3699999999</v>
      </c>
      <c r="K2264">
        <f t="shared" si="143"/>
        <v>0</v>
      </c>
    </row>
    <row r="2265" spans="1:11" s="11" customFormat="1">
      <c r="A2265">
        <v>2025</v>
      </c>
      <c r="B2265">
        <v>2712</v>
      </c>
      <c r="C2265" t="s">
        <v>321</v>
      </c>
      <c r="D2265" t="s">
        <v>322</v>
      </c>
      <c r="E2265">
        <v>61125</v>
      </c>
      <c r="F2265">
        <v>23.878</v>
      </c>
      <c r="G2265">
        <v>454.4</v>
      </c>
      <c r="H2265">
        <f t="shared" si="140"/>
        <v>6632162.2559999991</v>
      </c>
      <c r="I2265">
        <f t="shared" si="141"/>
        <v>61125</v>
      </c>
      <c r="J2265">
        <f t="shared" si="142"/>
        <v>1459542.75</v>
      </c>
      <c r="K2265">
        <f t="shared" si="143"/>
        <v>0</v>
      </c>
    </row>
    <row r="2266" spans="1:11" s="11" customFormat="1">
      <c r="A2266">
        <v>2025</v>
      </c>
      <c r="B2266">
        <v>2712</v>
      </c>
      <c r="C2266" t="s">
        <v>321</v>
      </c>
      <c r="D2266" t="s">
        <v>322</v>
      </c>
      <c r="E2266">
        <v>24762</v>
      </c>
      <c r="F2266">
        <v>26.53</v>
      </c>
      <c r="G2266">
        <v>333.9</v>
      </c>
      <c r="H2266">
        <f t="shared" si="140"/>
        <v>2193508.83654</v>
      </c>
      <c r="I2266">
        <f t="shared" si="141"/>
        <v>24762</v>
      </c>
      <c r="J2266">
        <f t="shared" si="142"/>
        <v>656935.86</v>
      </c>
      <c r="K2266">
        <f t="shared" si="143"/>
        <v>0</v>
      </c>
    </row>
    <row r="2267" spans="1:11" s="11" customFormat="1">
      <c r="A2267">
        <v>2025</v>
      </c>
      <c r="B2267">
        <v>2712</v>
      </c>
      <c r="C2267" t="s">
        <v>321</v>
      </c>
      <c r="D2267" t="s">
        <v>322</v>
      </c>
      <c r="E2267">
        <v>74367</v>
      </c>
      <c r="F2267">
        <v>24.036000000000001</v>
      </c>
      <c r="G2267">
        <v>490.9</v>
      </c>
      <c r="H2267">
        <f t="shared" si="140"/>
        <v>8774764.9057080001</v>
      </c>
      <c r="I2267">
        <f t="shared" si="141"/>
        <v>74367</v>
      </c>
      <c r="J2267">
        <f t="shared" si="142"/>
        <v>1787485.2120000001</v>
      </c>
      <c r="K2267">
        <f t="shared" si="143"/>
        <v>0</v>
      </c>
    </row>
    <row r="2268" spans="1:11" s="11" customFormat="1">
      <c r="A2268">
        <v>2025</v>
      </c>
      <c r="B2268">
        <v>2712</v>
      </c>
      <c r="C2268" t="s">
        <v>321</v>
      </c>
      <c r="D2268" t="s">
        <v>322</v>
      </c>
      <c r="E2268">
        <v>24553</v>
      </c>
      <c r="F2268">
        <v>25.986000000000001</v>
      </c>
      <c r="G2268">
        <v>366.7</v>
      </c>
      <c r="H2268">
        <f t="shared" si="140"/>
        <v>2339671.624086</v>
      </c>
      <c r="I2268">
        <f t="shared" si="141"/>
        <v>24553</v>
      </c>
      <c r="J2268">
        <f t="shared" si="142"/>
        <v>638034.25800000003</v>
      </c>
      <c r="K2268">
        <f t="shared" si="143"/>
        <v>0</v>
      </c>
    </row>
    <row r="2269" spans="1:11" s="11" customFormat="1">
      <c r="A2269">
        <v>2025</v>
      </c>
      <c r="B2269">
        <v>2712</v>
      </c>
      <c r="C2269" t="s">
        <v>321</v>
      </c>
      <c r="D2269" t="s">
        <v>322</v>
      </c>
      <c r="E2269">
        <v>24650</v>
      </c>
      <c r="F2269">
        <v>25.73</v>
      </c>
      <c r="G2269">
        <v>349.7</v>
      </c>
      <c r="H2269">
        <f t="shared" si="140"/>
        <v>2217953.0164999999</v>
      </c>
      <c r="I2269">
        <f t="shared" si="141"/>
        <v>24650</v>
      </c>
      <c r="J2269">
        <f t="shared" si="142"/>
        <v>634244.5</v>
      </c>
      <c r="K2269">
        <f t="shared" si="143"/>
        <v>0</v>
      </c>
    </row>
    <row r="2270" spans="1:11" s="11" customFormat="1">
      <c r="A2270">
        <v>2025</v>
      </c>
      <c r="B2270">
        <v>2727</v>
      </c>
      <c r="C2270" t="s">
        <v>321</v>
      </c>
      <c r="D2270" t="s">
        <v>322</v>
      </c>
      <c r="E2270">
        <v>11604</v>
      </c>
      <c r="F2270">
        <v>26.314</v>
      </c>
      <c r="G2270">
        <v>309.5</v>
      </c>
      <c r="H2270">
        <f t="shared" si="140"/>
        <v>945050.9953200001</v>
      </c>
      <c r="I2270">
        <f t="shared" si="141"/>
        <v>11604</v>
      </c>
      <c r="J2270">
        <f t="shared" si="142"/>
        <v>305347.65600000002</v>
      </c>
      <c r="K2270">
        <f t="shared" si="143"/>
        <v>0</v>
      </c>
    </row>
    <row r="2271" spans="1:11" s="11" customFormat="1">
      <c r="A2271">
        <v>2025</v>
      </c>
      <c r="B2271">
        <v>2727</v>
      </c>
      <c r="C2271" t="s">
        <v>321</v>
      </c>
      <c r="D2271" t="s">
        <v>322</v>
      </c>
      <c r="E2271">
        <v>24799</v>
      </c>
      <c r="F2271">
        <v>25.853999999999999</v>
      </c>
      <c r="G2271">
        <v>462.9</v>
      </c>
      <c r="H2271">
        <f t="shared" si="140"/>
        <v>2967898.8386339997</v>
      </c>
      <c r="I2271">
        <f t="shared" si="141"/>
        <v>24799</v>
      </c>
      <c r="J2271">
        <f t="shared" si="142"/>
        <v>641153.34600000002</v>
      </c>
      <c r="K2271">
        <f t="shared" si="143"/>
        <v>0</v>
      </c>
    </row>
    <row r="2272" spans="1:11" s="11" customFormat="1">
      <c r="A2272">
        <v>2025</v>
      </c>
      <c r="B2272">
        <v>2727</v>
      </c>
      <c r="C2272" t="s">
        <v>321</v>
      </c>
      <c r="D2272" t="s">
        <v>322</v>
      </c>
      <c r="E2272">
        <v>11203</v>
      </c>
      <c r="F2272">
        <v>24.963999999999999</v>
      </c>
      <c r="G2272">
        <v>453.9</v>
      </c>
      <c r="H2272">
        <f t="shared" si="140"/>
        <v>1269429.8099879997</v>
      </c>
      <c r="I2272">
        <f t="shared" si="141"/>
        <v>11203</v>
      </c>
      <c r="J2272">
        <f t="shared" si="142"/>
        <v>279671.69199999998</v>
      </c>
      <c r="K2272">
        <f t="shared" si="143"/>
        <v>0</v>
      </c>
    </row>
    <row r="2273" spans="1:11" s="11" customFormat="1">
      <c r="A2273">
        <v>2025</v>
      </c>
      <c r="B2273">
        <v>2727</v>
      </c>
      <c r="C2273" t="s">
        <v>321</v>
      </c>
      <c r="D2273" t="s">
        <v>322</v>
      </c>
      <c r="E2273">
        <v>11465</v>
      </c>
      <c r="F2273">
        <v>24.571999999999999</v>
      </c>
      <c r="G2273">
        <v>357.7</v>
      </c>
      <c r="H2273">
        <f t="shared" si="140"/>
        <v>1007705.2144599999</v>
      </c>
      <c r="I2273">
        <f t="shared" si="141"/>
        <v>11465</v>
      </c>
      <c r="J2273">
        <f t="shared" si="142"/>
        <v>281717.98</v>
      </c>
      <c r="K2273">
        <f t="shared" si="143"/>
        <v>0</v>
      </c>
    </row>
    <row r="2274" spans="1:11" s="11" customFormat="1">
      <c r="A2274">
        <v>2025</v>
      </c>
      <c r="B2274">
        <v>2727</v>
      </c>
      <c r="C2274" t="s">
        <v>321</v>
      </c>
      <c r="D2274" t="s">
        <v>322</v>
      </c>
      <c r="E2274">
        <v>11536</v>
      </c>
      <c r="F2274">
        <v>24.937999999999999</v>
      </c>
      <c r="G2274">
        <v>454.7</v>
      </c>
      <c r="H2274">
        <f t="shared" si="140"/>
        <v>1308102.6400959997</v>
      </c>
      <c r="I2274">
        <f t="shared" si="141"/>
        <v>11536</v>
      </c>
      <c r="J2274">
        <f t="shared" si="142"/>
        <v>287684.76799999998</v>
      </c>
      <c r="K2274">
        <f t="shared" si="143"/>
        <v>0</v>
      </c>
    </row>
    <row r="2275" spans="1:11" s="11" customFormat="1">
      <c r="A2275">
        <v>2025</v>
      </c>
      <c r="B2275">
        <v>2727</v>
      </c>
      <c r="C2275" t="s">
        <v>321</v>
      </c>
      <c r="D2275" t="s">
        <v>322</v>
      </c>
      <c r="E2275">
        <v>32785</v>
      </c>
      <c r="F2275">
        <v>24.556000000000001</v>
      </c>
      <c r="G2275">
        <v>461.8</v>
      </c>
      <c r="H2275">
        <f t="shared" si="140"/>
        <v>3717806.1482800003</v>
      </c>
      <c r="I2275">
        <f t="shared" si="141"/>
        <v>32785</v>
      </c>
      <c r="J2275">
        <f t="shared" si="142"/>
        <v>805068.46000000008</v>
      </c>
      <c r="K2275">
        <f t="shared" si="143"/>
        <v>0</v>
      </c>
    </row>
    <row r="2276" spans="1:11" s="11" customFormat="1">
      <c r="A2276">
        <v>2025</v>
      </c>
      <c r="B2276">
        <v>2727</v>
      </c>
      <c r="C2276" t="s">
        <v>321</v>
      </c>
      <c r="D2276" t="s">
        <v>322</v>
      </c>
      <c r="E2276">
        <v>38828</v>
      </c>
      <c r="F2276">
        <v>24.056000000000001</v>
      </c>
      <c r="G2276">
        <v>474</v>
      </c>
      <c r="H2276">
        <f t="shared" si="140"/>
        <v>4427379.7843200006</v>
      </c>
      <c r="I2276">
        <f t="shared" si="141"/>
        <v>38828</v>
      </c>
      <c r="J2276">
        <f t="shared" si="142"/>
        <v>934046.36800000002</v>
      </c>
      <c r="K2276">
        <f t="shared" si="143"/>
        <v>0</v>
      </c>
    </row>
    <row r="2277" spans="1:11" s="11" customFormat="1">
      <c r="A2277">
        <v>2025</v>
      </c>
      <c r="B2277">
        <v>2727</v>
      </c>
      <c r="C2277" t="s">
        <v>321</v>
      </c>
      <c r="D2277" t="s">
        <v>322</v>
      </c>
      <c r="E2277">
        <v>23988</v>
      </c>
      <c r="F2277">
        <v>26.032</v>
      </c>
      <c r="G2277">
        <v>345.5</v>
      </c>
      <c r="H2277">
        <f t="shared" si="140"/>
        <v>2157494.1532800002</v>
      </c>
      <c r="I2277">
        <f t="shared" si="141"/>
        <v>23988</v>
      </c>
      <c r="J2277">
        <f t="shared" si="142"/>
        <v>624455.61600000004</v>
      </c>
      <c r="K2277">
        <f t="shared" si="143"/>
        <v>0</v>
      </c>
    </row>
    <row r="2278" spans="1:11" s="11" customFormat="1">
      <c r="A2278">
        <v>2025</v>
      </c>
      <c r="B2278">
        <v>2817</v>
      </c>
      <c r="C2278" t="s">
        <v>330</v>
      </c>
      <c r="D2278" t="s">
        <v>322</v>
      </c>
      <c r="E2278">
        <v>6416</v>
      </c>
      <c r="F2278">
        <v>13.976000000000001</v>
      </c>
      <c r="G2278">
        <v>181.6</v>
      </c>
      <c r="H2278">
        <f t="shared" si="140"/>
        <v>162840.749056</v>
      </c>
      <c r="I2278">
        <f t="shared" si="141"/>
        <v>6416</v>
      </c>
      <c r="J2278">
        <f t="shared" si="142"/>
        <v>89670.016000000003</v>
      </c>
      <c r="K2278">
        <f t="shared" si="143"/>
        <v>1</v>
      </c>
    </row>
    <row r="2279" spans="1:11" s="11" customFormat="1">
      <c r="A2279">
        <v>2025</v>
      </c>
      <c r="B2279">
        <v>2823</v>
      </c>
      <c r="C2279" t="s">
        <v>330</v>
      </c>
      <c r="D2279" t="s">
        <v>322</v>
      </c>
      <c r="E2279">
        <v>253804</v>
      </c>
      <c r="F2279">
        <v>13.56</v>
      </c>
      <c r="G2279">
        <v>192.3</v>
      </c>
      <c r="H2279">
        <f t="shared" si="140"/>
        <v>6618162.6475200001</v>
      </c>
      <c r="I2279">
        <f t="shared" si="141"/>
        <v>253804</v>
      </c>
      <c r="J2279">
        <f t="shared" si="142"/>
        <v>3441582.24</v>
      </c>
      <c r="K2279">
        <f t="shared" si="143"/>
        <v>1</v>
      </c>
    </row>
    <row r="2280" spans="1:11" s="11" customFormat="1">
      <c r="A2280">
        <v>2025</v>
      </c>
      <c r="B2280">
        <v>2823</v>
      </c>
      <c r="C2280" t="s">
        <v>330</v>
      </c>
      <c r="D2280" t="s">
        <v>322</v>
      </c>
      <c r="E2280">
        <v>3134</v>
      </c>
      <c r="F2280">
        <v>14.26</v>
      </c>
      <c r="G2280">
        <v>242.1</v>
      </c>
      <c r="H2280">
        <f t="shared" si="140"/>
        <v>108196.52364</v>
      </c>
      <c r="I2280">
        <f t="shared" si="141"/>
        <v>3134</v>
      </c>
      <c r="J2280">
        <f t="shared" si="142"/>
        <v>44690.84</v>
      </c>
      <c r="K2280">
        <f t="shared" si="143"/>
        <v>1</v>
      </c>
    </row>
    <row r="2281" spans="1:11" s="11" customFormat="1">
      <c r="A2281">
        <v>2025</v>
      </c>
      <c r="B2281">
        <v>2828</v>
      </c>
      <c r="C2281" t="s">
        <v>321</v>
      </c>
      <c r="D2281" t="s">
        <v>322</v>
      </c>
      <c r="E2281">
        <v>5147</v>
      </c>
      <c r="F2281">
        <v>25.128</v>
      </c>
      <c r="G2281" t="s">
        <v>332</v>
      </c>
      <c r="H2281" t="str">
        <f t="shared" si="140"/>
        <v/>
      </c>
      <c r="I2281" t="str">
        <f t="shared" si="141"/>
        <v/>
      </c>
      <c r="J2281" t="str">
        <f t="shared" si="142"/>
        <v/>
      </c>
      <c r="K2281">
        <f t="shared" si="143"/>
        <v>0</v>
      </c>
    </row>
    <row r="2282" spans="1:11" s="11" customFormat="1">
      <c r="A2282">
        <v>2025</v>
      </c>
      <c r="B2282">
        <v>2828</v>
      </c>
      <c r="C2282" t="s">
        <v>321</v>
      </c>
      <c r="D2282" t="s">
        <v>322</v>
      </c>
      <c r="E2282">
        <v>10435</v>
      </c>
      <c r="F2282">
        <v>24.388000000000002</v>
      </c>
      <c r="G2282" t="s">
        <v>332</v>
      </c>
      <c r="H2282" t="str">
        <f t="shared" si="140"/>
        <v/>
      </c>
      <c r="I2282" t="str">
        <f t="shared" si="141"/>
        <v/>
      </c>
      <c r="J2282" t="str">
        <f t="shared" si="142"/>
        <v/>
      </c>
      <c r="K2282">
        <f t="shared" si="143"/>
        <v>0</v>
      </c>
    </row>
    <row r="2283" spans="1:11" s="11" customFormat="1">
      <c r="A2283">
        <v>2025</v>
      </c>
      <c r="B2283">
        <v>2828</v>
      </c>
      <c r="C2283" t="s">
        <v>321</v>
      </c>
      <c r="D2283" t="s">
        <v>322</v>
      </c>
      <c r="E2283">
        <v>40674</v>
      </c>
      <c r="F2283">
        <v>25.065999999999999</v>
      </c>
      <c r="G2283" t="s">
        <v>332</v>
      </c>
      <c r="H2283" t="str">
        <f t="shared" si="140"/>
        <v/>
      </c>
      <c r="I2283" t="str">
        <f t="shared" si="141"/>
        <v/>
      </c>
      <c r="J2283" t="str">
        <f t="shared" si="142"/>
        <v/>
      </c>
      <c r="K2283">
        <f t="shared" si="143"/>
        <v>0</v>
      </c>
    </row>
    <row r="2284" spans="1:11" s="11" customFormat="1">
      <c r="A2284">
        <v>2025</v>
      </c>
      <c r="B2284">
        <v>2828</v>
      </c>
      <c r="C2284" t="s">
        <v>321</v>
      </c>
      <c r="D2284" t="s">
        <v>322</v>
      </c>
      <c r="E2284">
        <v>41797</v>
      </c>
      <c r="F2284">
        <v>25.167999999999999</v>
      </c>
      <c r="G2284" t="s">
        <v>332</v>
      </c>
      <c r="H2284" t="str">
        <f t="shared" si="140"/>
        <v/>
      </c>
      <c r="I2284" t="str">
        <f t="shared" si="141"/>
        <v/>
      </c>
      <c r="J2284" t="str">
        <f t="shared" si="142"/>
        <v/>
      </c>
      <c r="K2284">
        <f t="shared" si="143"/>
        <v>0</v>
      </c>
    </row>
    <row r="2285" spans="1:11" s="11" customFormat="1">
      <c r="A2285">
        <v>2025</v>
      </c>
      <c r="B2285">
        <v>2828</v>
      </c>
      <c r="C2285" t="s">
        <v>321</v>
      </c>
      <c r="D2285" t="s">
        <v>322</v>
      </c>
      <c r="E2285">
        <v>60188</v>
      </c>
      <c r="F2285">
        <v>25.667999999999999</v>
      </c>
      <c r="G2285" t="s">
        <v>332</v>
      </c>
      <c r="H2285" t="str">
        <f t="shared" si="140"/>
        <v/>
      </c>
      <c r="I2285" t="str">
        <f t="shared" si="141"/>
        <v/>
      </c>
      <c r="J2285" t="str">
        <f t="shared" si="142"/>
        <v/>
      </c>
      <c r="K2285">
        <f t="shared" si="143"/>
        <v>0</v>
      </c>
    </row>
    <row r="2286" spans="1:11" s="11" customFormat="1">
      <c r="A2286">
        <v>2025</v>
      </c>
      <c r="B2286">
        <v>2828</v>
      </c>
      <c r="C2286" t="s">
        <v>321</v>
      </c>
      <c r="D2286" t="s">
        <v>322</v>
      </c>
      <c r="E2286">
        <v>20133</v>
      </c>
      <c r="F2286">
        <v>25.658000000000001</v>
      </c>
      <c r="G2286" t="s">
        <v>332</v>
      </c>
      <c r="H2286" t="str">
        <f t="shared" si="140"/>
        <v/>
      </c>
      <c r="I2286" t="str">
        <f t="shared" si="141"/>
        <v/>
      </c>
      <c r="J2286" t="str">
        <f t="shared" si="142"/>
        <v/>
      </c>
      <c r="K2286">
        <f t="shared" si="143"/>
        <v>0</v>
      </c>
    </row>
    <row r="2287" spans="1:11" s="11" customFormat="1">
      <c r="A2287">
        <v>2025</v>
      </c>
      <c r="B2287">
        <v>2828</v>
      </c>
      <c r="C2287" t="s">
        <v>321</v>
      </c>
      <c r="D2287" t="s">
        <v>322</v>
      </c>
      <c r="E2287">
        <v>47514</v>
      </c>
      <c r="F2287">
        <v>25.518000000000001</v>
      </c>
      <c r="G2287" t="s">
        <v>332</v>
      </c>
      <c r="H2287" t="str">
        <f t="shared" si="140"/>
        <v/>
      </c>
      <c r="I2287" t="str">
        <f t="shared" si="141"/>
        <v/>
      </c>
      <c r="J2287" t="str">
        <f t="shared" si="142"/>
        <v/>
      </c>
      <c r="K2287">
        <f t="shared" si="143"/>
        <v>0</v>
      </c>
    </row>
    <row r="2288" spans="1:11" s="11" customFormat="1">
      <c r="A2288">
        <v>2025</v>
      </c>
      <c r="B2288">
        <v>2828</v>
      </c>
      <c r="C2288" t="s">
        <v>321</v>
      </c>
      <c r="D2288" t="s">
        <v>322</v>
      </c>
      <c r="E2288">
        <v>47413</v>
      </c>
      <c r="F2288">
        <v>25.527999999999999</v>
      </c>
      <c r="G2288" t="s">
        <v>332</v>
      </c>
      <c r="H2288" t="str">
        <f t="shared" si="140"/>
        <v/>
      </c>
      <c r="I2288" t="str">
        <f t="shared" si="141"/>
        <v/>
      </c>
      <c r="J2288" t="str">
        <f t="shared" si="142"/>
        <v/>
      </c>
      <c r="K2288">
        <f t="shared" si="143"/>
        <v>0</v>
      </c>
    </row>
    <row r="2289" spans="1:11" s="11" customFormat="1">
      <c r="A2289">
        <v>2025</v>
      </c>
      <c r="B2289">
        <v>2828</v>
      </c>
      <c r="C2289" t="s">
        <v>321</v>
      </c>
      <c r="D2289" t="s">
        <v>322</v>
      </c>
      <c r="E2289">
        <v>11682</v>
      </c>
      <c r="F2289">
        <v>24.038</v>
      </c>
      <c r="G2289" t="s">
        <v>332</v>
      </c>
      <c r="H2289" t="str">
        <f t="shared" si="140"/>
        <v/>
      </c>
      <c r="I2289" t="str">
        <f t="shared" si="141"/>
        <v/>
      </c>
      <c r="J2289" t="str">
        <f t="shared" si="142"/>
        <v/>
      </c>
      <c r="K2289">
        <f t="shared" si="143"/>
        <v>0</v>
      </c>
    </row>
    <row r="2290" spans="1:11" s="11" customFormat="1">
      <c r="A2290">
        <v>2025</v>
      </c>
      <c r="B2290">
        <v>2828</v>
      </c>
      <c r="C2290" t="s">
        <v>321</v>
      </c>
      <c r="D2290" t="s">
        <v>322</v>
      </c>
      <c r="E2290">
        <v>45182</v>
      </c>
      <c r="F2290">
        <v>25.562000000000001</v>
      </c>
      <c r="G2290" t="s">
        <v>332</v>
      </c>
      <c r="H2290" t="str">
        <f t="shared" si="140"/>
        <v/>
      </c>
      <c r="I2290" t="str">
        <f t="shared" si="141"/>
        <v/>
      </c>
      <c r="J2290" t="str">
        <f t="shared" si="142"/>
        <v/>
      </c>
      <c r="K2290">
        <f t="shared" si="143"/>
        <v>0</v>
      </c>
    </row>
    <row r="2291" spans="1:11" s="11" customFormat="1">
      <c r="A2291">
        <v>2025</v>
      </c>
      <c r="B2291">
        <v>2832</v>
      </c>
      <c r="C2291" t="s">
        <v>321</v>
      </c>
      <c r="D2291" t="s">
        <v>322</v>
      </c>
      <c r="E2291">
        <v>6847</v>
      </c>
      <c r="F2291">
        <v>22.774000000000001</v>
      </c>
      <c r="G2291" t="s">
        <v>332</v>
      </c>
      <c r="H2291" t="str">
        <f t="shared" si="140"/>
        <v/>
      </c>
      <c r="I2291" t="str">
        <f t="shared" si="141"/>
        <v/>
      </c>
      <c r="J2291" t="str">
        <f t="shared" si="142"/>
        <v/>
      </c>
      <c r="K2291">
        <f t="shared" si="143"/>
        <v>0</v>
      </c>
    </row>
    <row r="2292" spans="1:11" s="11" customFormat="1">
      <c r="A2292">
        <v>2025</v>
      </c>
      <c r="B2292">
        <v>2832</v>
      </c>
      <c r="C2292" t="s">
        <v>321</v>
      </c>
      <c r="D2292" t="s">
        <v>322</v>
      </c>
      <c r="E2292">
        <v>74508</v>
      </c>
      <c r="F2292">
        <v>25.148</v>
      </c>
      <c r="G2292" t="s">
        <v>332</v>
      </c>
      <c r="H2292" t="str">
        <f t="shared" si="140"/>
        <v/>
      </c>
      <c r="I2292" t="str">
        <f t="shared" si="141"/>
        <v/>
      </c>
      <c r="J2292" t="str">
        <f t="shared" si="142"/>
        <v/>
      </c>
      <c r="K2292">
        <f t="shared" si="143"/>
        <v>0</v>
      </c>
    </row>
    <row r="2293" spans="1:11" s="11" customFormat="1">
      <c r="A2293">
        <v>2025</v>
      </c>
      <c r="B2293">
        <v>2832</v>
      </c>
      <c r="C2293" t="s">
        <v>321</v>
      </c>
      <c r="D2293" t="s">
        <v>322</v>
      </c>
      <c r="E2293">
        <v>48172</v>
      </c>
      <c r="F2293">
        <v>25.832999999999998</v>
      </c>
      <c r="G2293" t="s">
        <v>332</v>
      </c>
      <c r="H2293" t="str">
        <f t="shared" si="140"/>
        <v/>
      </c>
      <c r="I2293" t="str">
        <f t="shared" si="141"/>
        <v/>
      </c>
      <c r="J2293" t="str">
        <f t="shared" si="142"/>
        <v/>
      </c>
      <c r="K2293">
        <f t="shared" si="143"/>
        <v>0</v>
      </c>
    </row>
    <row r="2294" spans="1:11" s="11" customFormat="1">
      <c r="A2294">
        <v>2025</v>
      </c>
      <c r="B2294">
        <v>2832</v>
      </c>
      <c r="C2294" t="s">
        <v>321</v>
      </c>
      <c r="D2294" t="s">
        <v>322</v>
      </c>
      <c r="E2294">
        <v>39110</v>
      </c>
      <c r="F2294">
        <v>22.177</v>
      </c>
      <c r="G2294" t="s">
        <v>332</v>
      </c>
      <c r="H2294" t="str">
        <f t="shared" si="140"/>
        <v/>
      </c>
      <c r="I2294" t="str">
        <f t="shared" si="141"/>
        <v/>
      </c>
      <c r="J2294" t="str">
        <f t="shared" si="142"/>
        <v/>
      </c>
      <c r="K2294">
        <f t="shared" si="143"/>
        <v>0</v>
      </c>
    </row>
    <row r="2295" spans="1:11" s="11" customFormat="1">
      <c r="A2295">
        <v>2025</v>
      </c>
      <c r="B2295">
        <v>2832</v>
      </c>
      <c r="C2295" t="s">
        <v>321</v>
      </c>
      <c r="D2295" t="s">
        <v>322</v>
      </c>
      <c r="E2295">
        <v>26698</v>
      </c>
      <c r="F2295">
        <v>25.844999999999999</v>
      </c>
      <c r="G2295" t="s">
        <v>332</v>
      </c>
      <c r="H2295" t="str">
        <f t="shared" si="140"/>
        <v/>
      </c>
      <c r="I2295" t="str">
        <f t="shared" si="141"/>
        <v/>
      </c>
      <c r="J2295" t="str">
        <f t="shared" si="142"/>
        <v/>
      </c>
      <c r="K2295">
        <f t="shared" si="143"/>
        <v>0</v>
      </c>
    </row>
    <row r="2296" spans="1:11" s="11" customFormat="1">
      <c r="A2296">
        <v>2025</v>
      </c>
      <c r="B2296">
        <v>2832</v>
      </c>
      <c r="C2296" t="s">
        <v>321</v>
      </c>
      <c r="D2296" t="s">
        <v>322</v>
      </c>
      <c r="E2296">
        <v>22965</v>
      </c>
      <c r="F2296">
        <v>22.053999999999998</v>
      </c>
      <c r="G2296" t="s">
        <v>332</v>
      </c>
      <c r="H2296" t="str">
        <f t="shared" si="140"/>
        <v/>
      </c>
      <c r="I2296" t="str">
        <f t="shared" si="141"/>
        <v/>
      </c>
      <c r="J2296" t="str">
        <f t="shared" si="142"/>
        <v/>
      </c>
      <c r="K2296">
        <f t="shared" si="143"/>
        <v>0</v>
      </c>
    </row>
    <row r="2297" spans="1:11" s="11" customFormat="1">
      <c r="A2297">
        <v>2025</v>
      </c>
      <c r="B2297">
        <v>2832</v>
      </c>
      <c r="C2297" t="s">
        <v>321</v>
      </c>
      <c r="D2297" t="s">
        <v>322</v>
      </c>
      <c r="E2297">
        <v>13770</v>
      </c>
      <c r="F2297">
        <v>25.698</v>
      </c>
      <c r="G2297" t="s">
        <v>332</v>
      </c>
      <c r="H2297" t="str">
        <f t="shared" si="140"/>
        <v/>
      </c>
      <c r="I2297" t="str">
        <f t="shared" si="141"/>
        <v/>
      </c>
      <c r="J2297" t="str">
        <f t="shared" si="142"/>
        <v/>
      </c>
      <c r="K2297">
        <f t="shared" si="143"/>
        <v>0</v>
      </c>
    </row>
    <row r="2298" spans="1:11" s="11" customFormat="1">
      <c r="A2298">
        <v>2025</v>
      </c>
      <c r="B2298">
        <v>2832</v>
      </c>
      <c r="C2298" t="s">
        <v>321</v>
      </c>
      <c r="D2298" t="s">
        <v>322</v>
      </c>
      <c r="E2298">
        <v>6673</v>
      </c>
      <c r="F2298">
        <v>25.809000000000001</v>
      </c>
      <c r="G2298" t="s">
        <v>332</v>
      </c>
      <c r="H2298" t="str">
        <f t="shared" si="140"/>
        <v/>
      </c>
      <c r="I2298" t="str">
        <f t="shared" si="141"/>
        <v/>
      </c>
      <c r="J2298" t="str">
        <f t="shared" si="142"/>
        <v/>
      </c>
      <c r="K2298">
        <f t="shared" si="143"/>
        <v>0</v>
      </c>
    </row>
    <row r="2299" spans="1:11" s="11" customFormat="1">
      <c r="A2299">
        <v>2025</v>
      </c>
      <c r="B2299">
        <v>2832</v>
      </c>
      <c r="C2299" t="s">
        <v>321</v>
      </c>
      <c r="D2299" t="s">
        <v>322</v>
      </c>
      <c r="E2299">
        <v>3194</v>
      </c>
      <c r="F2299">
        <v>23.719000000000001</v>
      </c>
      <c r="G2299" t="s">
        <v>332</v>
      </c>
      <c r="H2299" t="str">
        <f t="shared" si="140"/>
        <v/>
      </c>
      <c r="I2299" t="str">
        <f t="shared" si="141"/>
        <v/>
      </c>
      <c r="J2299" t="str">
        <f t="shared" si="142"/>
        <v/>
      </c>
      <c r="K2299">
        <f t="shared" si="143"/>
        <v>0</v>
      </c>
    </row>
    <row r="2300" spans="1:11" s="11" customFormat="1">
      <c r="A2300">
        <v>2025</v>
      </c>
      <c r="B2300">
        <v>2876</v>
      </c>
      <c r="C2300" t="s">
        <v>321</v>
      </c>
      <c r="D2300" t="s">
        <v>322</v>
      </c>
      <c r="E2300">
        <v>70263</v>
      </c>
      <c r="F2300">
        <v>25.065999999999999</v>
      </c>
      <c r="G2300">
        <v>319.2</v>
      </c>
      <c r="H2300">
        <f t="shared" si="140"/>
        <v>5621789.846735999</v>
      </c>
      <c r="I2300">
        <f t="shared" si="141"/>
        <v>70263</v>
      </c>
      <c r="J2300">
        <f t="shared" si="142"/>
        <v>1761212.358</v>
      </c>
      <c r="K2300">
        <f t="shared" si="143"/>
        <v>0</v>
      </c>
    </row>
    <row r="2301" spans="1:11" s="11" customFormat="1">
      <c r="A2301">
        <v>2025</v>
      </c>
      <c r="B2301">
        <v>2876</v>
      </c>
      <c r="C2301" t="s">
        <v>321</v>
      </c>
      <c r="D2301" t="s">
        <v>322</v>
      </c>
      <c r="E2301">
        <v>26306</v>
      </c>
      <c r="F2301">
        <v>25.577999999999999</v>
      </c>
      <c r="G2301">
        <v>241.9</v>
      </c>
      <c r="H2301">
        <f t="shared" si="140"/>
        <v>1627635.925692</v>
      </c>
      <c r="I2301">
        <f t="shared" si="141"/>
        <v>26306</v>
      </c>
      <c r="J2301">
        <f t="shared" si="142"/>
        <v>672854.86800000002</v>
      </c>
      <c r="K2301">
        <f t="shared" si="143"/>
        <v>0</v>
      </c>
    </row>
    <row r="2302" spans="1:11" s="11" customFormat="1">
      <c r="A2302">
        <v>2025</v>
      </c>
      <c r="B2302">
        <v>2876</v>
      </c>
      <c r="C2302" t="s">
        <v>321</v>
      </c>
      <c r="D2302" t="s">
        <v>322</v>
      </c>
      <c r="E2302">
        <v>30330</v>
      </c>
      <c r="F2302">
        <v>25.667999999999999</v>
      </c>
      <c r="G2302">
        <v>294.8</v>
      </c>
      <c r="H2302">
        <f t="shared" si="140"/>
        <v>2295048.7771199998</v>
      </c>
      <c r="I2302">
        <f t="shared" si="141"/>
        <v>30330</v>
      </c>
      <c r="J2302">
        <f t="shared" si="142"/>
        <v>778510.44</v>
      </c>
      <c r="K2302">
        <f t="shared" si="143"/>
        <v>0</v>
      </c>
    </row>
    <row r="2303" spans="1:11" s="11" customFormat="1">
      <c r="A2303">
        <v>2025</v>
      </c>
      <c r="B2303">
        <v>2936</v>
      </c>
      <c r="C2303" t="s">
        <v>321</v>
      </c>
      <c r="D2303" t="s">
        <v>322</v>
      </c>
      <c r="E2303">
        <v>16</v>
      </c>
      <c r="F2303">
        <v>27.16</v>
      </c>
      <c r="G2303">
        <v>628.29999999999995</v>
      </c>
      <c r="H2303">
        <f t="shared" si="140"/>
        <v>2730.3404799999998</v>
      </c>
      <c r="I2303">
        <f t="shared" si="141"/>
        <v>16</v>
      </c>
      <c r="J2303">
        <f t="shared" si="142"/>
        <v>434.56</v>
      </c>
      <c r="K2303">
        <f t="shared" si="143"/>
        <v>0</v>
      </c>
    </row>
    <row r="2304" spans="1:11" s="11" customFormat="1">
      <c r="A2304">
        <v>2025</v>
      </c>
      <c r="B2304">
        <v>2936</v>
      </c>
      <c r="C2304" t="s">
        <v>321</v>
      </c>
      <c r="D2304" t="s">
        <v>322</v>
      </c>
      <c r="E2304">
        <v>34</v>
      </c>
      <c r="F2304">
        <v>26.02</v>
      </c>
      <c r="G2304">
        <v>383.4</v>
      </c>
      <c r="H2304">
        <f t="shared" si="140"/>
        <v>3391.86312</v>
      </c>
      <c r="I2304">
        <f t="shared" si="141"/>
        <v>34</v>
      </c>
      <c r="J2304">
        <f t="shared" si="142"/>
        <v>884.68</v>
      </c>
      <c r="K2304">
        <f t="shared" si="143"/>
        <v>0</v>
      </c>
    </row>
    <row r="2305" spans="1:11" s="11" customFormat="1">
      <c r="A2305">
        <v>2025</v>
      </c>
      <c r="B2305">
        <v>2952</v>
      </c>
      <c r="C2305" t="s">
        <v>331</v>
      </c>
      <c r="D2305" t="s">
        <v>322</v>
      </c>
      <c r="E2305">
        <v>48880</v>
      </c>
      <c r="F2305">
        <v>17.315999999999999</v>
      </c>
      <c r="G2305">
        <v>224.7</v>
      </c>
      <c r="H2305">
        <f t="shared" si="140"/>
        <v>1901874.4617599999</v>
      </c>
      <c r="I2305">
        <f t="shared" si="141"/>
        <v>48880</v>
      </c>
      <c r="J2305">
        <f t="shared" si="142"/>
        <v>846406.08</v>
      </c>
      <c r="K2305">
        <f t="shared" si="143"/>
        <v>0</v>
      </c>
    </row>
    <row r="2306" spans="1:11" s="11" customFormat="1">
      <c r="A2306">
        <v>2025</v>
      </c>
      <c r="B2306">
        <v>2963</v>
      </c>
      <c r="C2306" t="s">
        <v>331</v>
      </c>
      <c r="D2306" t="s">
        <v>322</v>
      </c>
      <c r="E2306">
        <v>47016</v>
      </c>
      <c r="F2306">
        <v>17.41</v>
      </c>
      <c r="G2306">
        <v>137.1</v>
      </c>
      <c r="H2306">
        <f t="shared" si="140"/>
        <v>1122230.0757599999</v>
      </c>
      <c r="I2306">
        <f t="shared" si="141"/>
        <v>47016</v>
      </c>
      <c r="J2306">
        <f t="shared" si="142"/>
        <v>818548.56</v>
      </c>
      <c r="K2306">
        <f t="shared" si="143"/>
        <v>0</v>
      </c>
    </row>
    <row r="2307" spans="1:11" s="11" customFormat="1">
      <c r="A2307">
        <v>2025</v>
      </c>
      <c r="B2307">
        <v>3130</v>
      </c>
      <c r="C2307" t="s">
        <v>333</v>
      </c>
      <c r="D2307" t="s">
        <v>322</v>
      </c>
      <c r="E2307">
        <v>254942</v>
      </c>
      <c r="F2307">
        <v>12.07</v>
      </c>
      <c r="G2307" t="s">
        <v>332</v>
      </c>
      <c r="H2307" t="str">
        <f t="shared" si="140"/>
        <v/>
      </c>
      <c r="I2307" t="str">
        <f t="shared" si="141"/>
        <v/>
      </c>
      <c r="J2307" t="str">
        <f t="shared" si="142"/>
        <v/>
      </c>
      <c r="K2307">
        <f t="shared" si="143"/>
        <v>0</v>
      </c>
    </row>
    <row r="2308" spans="1:11" s="11" customFormat="1">
      <c r="A2308">
        <v>2025</v>
      </c>
      <c r="B2308">
        <v>3140</v>
      </c>
      <c r="C2308" t="s">
        <v>321</v>
      </c>
      <c r="D2308" t="s">
        <v>322</v>
      </c>
      <c r="E2308">
        <v>108889</v>
      </c>
      <c r="F2308">
        <v>26.39</v>
      </c>
      <c r="G2308" t="s">
        <v>332</v>
      </c>
      <c r="H2308" t="str">
        <f t="shared" si="140"/>
        <v/>
      </c>
      <c r="I2308" t="str">
        <f t="shared" si="141"/>
        <v/>
      </c>
      <c r="J2308" t="str">
        <f t="shared" si="142"/>
        <v/>
      </c>
      <c r="K2308">
        <f t="shared" si="143"/>
        <v>0</v>
      </c>
    </row>
    <row r="2309" spans="1:11" s="11" customFormat="1">
      <c r="A2309">
        <v>2025</v>
      </c>
      <c r="B2309">
        <v>3297</v>
      </c>
      <c r="C2309" t="s">
        <v>321</v>
      </c>
      <c r="D2309" t="s">
        <v>322</v>
      </c>
      <c r="E2309">
        <v>12203</v>
      </c>
      <c r="F2309">
        <v>24.78</v>
      </c>
      <c r="G2309">
        <v>424.2</v>
      </c>
      <c r="H2309">
        <f t="shared" ref="H2309:H2372" si="144">IF(I2309="","",G2309/100*F2309*E2309)</f>
        <v>1282739.82228</v>
      </c>
      <c r="I2309">
        <f t="shared" ref="I2309:I2372" si="145">IF(OR(G2309=".",F2309=".",E2309="."),"",E2309)</f>
        <v>12203</v>
      </c>
      <c r="J2309">
        <f t="shared" ref="J2309:J2372" si="146">IF(I2309="","",F2309*I2309)</f>
        <v>302390.34000000003</v>
      </c>
      <c r="K2309">
        <f t="shared" ref="K2309:K2372" si="147">IF(C2309="LIG",1,0)</f>
        <v>0</v>
      </c>
    </row>
    <row r="2310" spans="1:11" s="11" customFormat="1">
      <c r="A2310">
        <v>2025</v>
      </c>
      <c r="B2310">
        <v>3297</v>
      </c>
      <c r="C2310" t="s">
        <v>321</v>
      </c>
      <c r="D2310" t="s">
        <v>322</v>
      </c>
      <c r="E2310">
        <v>22959</v>
      </c>
      <c r="F2310">
        <v>24.96</v>
      </c>
      <c r="G2310">
        <v>438.9</v>
      </c>
      <c r="H2310">
        <f t="shared" si="144"/>
        <v>2515145.5929599996</v>
      </c>
      <c r="I2310">
        <f t="shared" si="145"/>
        <v>22959</v>
      </c>
      <c r="J2310">
        <f t="shared" si="146"/>
        <v>573056.64</v>
      </c>
      <c r="K2310">
        <f t="shared" si="147"/>
        <v>0</v>
      </c>
    </row>
    <row r="2311" spans="1:11" s="11" customFormat="1">
      <c r="A2311">
        <v>2025</v>
      </c>
      <c r="B2311">
        <v>3297</v>
      </c>
      <c r="C2311" t="s">
        <v>321</v>
      </c>
      <c r="D2311" t="s">
        <v>322</v>
      </c>
      <c r="E2311">
        <v>12749</v>
      </c>
      <c r="F2311">
        <v>25.62</v>
      </c>
      <c r="G2311">
        <v>426.3</v>
      </c>
      <c r="H2311">
        <f t="shared" si="144"/>
        <v>1392421.04694</v>
      </c>
      <c r="I2311">
        <f t="shared" si="145"/>
        <v>12749</v>
      </c>
      <c r="J2311">
        <f t="shared" si="146"/>
        <v>326629.38</v>
      </c>
      <c r="K2311">
        <f t="shared" si="147"/>
        <v>0</v>
      </c>
    </row>
    <row r="2312" spans="1:11" s="11" customFormat="1">
      <c r="A2312">
        <v>2025</v>
      </c>
      <c r="B2312">
        <v>3297</v>
      </c>
      <c r="C2312" t="s">
        <v>321</v>
      </c>
      <c r="D2312" t="s">
        <v>322</v>
      </c>
      <c r="E2312">
        <v>12734</v>
      </c>
      <c r="F2312">
        <v>25.29</v>
      </c>
      <c r="G2312">
        <v>427.9</v>
      </c>
      <c r="H2312">
        <f t="shared" si="144"/>
        <v>1378021.3979399998</v>
      </c>
      <c r="I2312">
        <f t="shared" si="145"/>
        <v>12734</v>
      </c>
      <c r="J2312">
        <f t="shared" si="146"/>
        <v>322042.86</v>
      </c>
      <c r="K2312">
        <f t="shared" si="147"/>
        <v>0</v>
      </c>
    </row>
    <row r="2313" spans="1:11" s="11" customFormat="1">
      <c r="A2313">
        <v>2025</v>
      </c>
      <c r="B2313">
        <v>3297</v>
      </c>
      <c r="C2313" t="s">
        <v>321</v>
      </c>
      <c r="D2313" t="s">
        <v>322</v>
      </c>
      <c r="E2313">
        <v>12117</v>
      </c>
      <c r="F2313">
        <v>24.61</v>
      </c>
      <c r="G2313">
        <v>421.1</v>
      </c>
      <c r="H2313">
        <f t="shared" si="144"/>
        <v>1255717.5470700001</v>
      </c>
      <c r="I2313">
        <f t="shared" si="145"/>
        <v>12117</v>
      </c>
      <c r="J2313">
        <f t="shared" si="146"/>
        <v>298199.37</v>
      </c>
      <c r="K2313">
        <f t="shared" si="147"/>
        <v>0</v>
      </c>
    </row>
    <row r="2314" spans="1:11" s="11" customFormat="1">
      <c r="A2314">
        <v>2025</v>
      </c>
      <c r="B2314">
        <v>3297</v>
      </c>
      <c r="C2314" t="s">
        <v>321</v>
      </c>
      <c r="D2314" t="s">
        <v>322</v>
      </c>
      <c r="E2314">
        <v>12049</v>
      </c>
      <c r="F2314">
        <v>24.65</v>
      </c>
      <c r="G2314">
        <v>437.5</v>
      </c>
      <c r="H2314">
        <f t="shared" si="144"/>
        <v>1299409.34375</v>
      </c>
      <c r="I2314">
        <f t="shared" si="145"/>
        <v>12049</v>
      </c>
      <c r="J2314">
        <f t="shared" si="146"/>
        <v>297007.84999999998</v>
      </c>
      <c r="K2314">
        <f t="shared" si="147"/>
        <v>0</v>
      </c>
    </row>
    <row r="2315" spans="1:11" s="11" customFormat="1">
      <c r="A2315">
        <v>2025</v>
      </c>
      <c r="B2315">
        <v>3297</v>
      </c>
      <c r="C2315" t="s">
        <v>321</v>
      </c>
      <c r="D2315" t="s">
        <v>322</v>
      </c>
      <c r="E2315">
        <v>11444</v>
      </c>
      <c r="F2315">
        <v>24.46</v>
      </c>
      <c r="G2315">
        <v>419.9</v>
      </c>
      <c r="H2315">
        <f t="shared" si="144"/>
        <v>1175385.08776</v>
      </c>
      <c r="I2315">
        <f t="shared" si="145"/>
        <v>11444</v>
      </c>
      <c r="J2315">
        <f t="shared" si="146"/>
        <v>279920.24</v>
      </c>
      <c r="K2315">
        <f t="shared" si="147"/>
        <v>0</v>
      </c>
    </row>
    <row r="2316" spans="1:11" s="11" customFormat="1">
      <c r="A2316">
        <v>2025</v>
      </c>
      <c r="B2316">
        <v>3297</v>
      </c>
      <c r="C2316" t="s">
        <v>321</v>
      </c>
      <c r="D2316" t="s">
        <v>322</v>
      </c>
      <c r="E2316">
        <v>24774</v>
      </c>
      <c r="F2316">
        <v>25.93</v>
      </c>
      <c r="G2316">
        <v>333.7</v>
      </c>
      <c r="H2316">
        <f t="shared" si="144"/>
        <v>2143654.8293399997</v>
      </c>
      <c r="I2316">
        <f t="shared" si="145"/>
        <v>24774</v>
      </c>
      <c r="J2316">
        <f t="shared" si="146"/>
        <v>642389.81999999995</v>
      </c>
      <c r="K2316">
        <f t="shared" si="147"/>
        <v>0</v>
      </c>
    </row>
    <row r="2317" spans="1:11" s="11" customFormat="1">
      <c r="A2317">
        <v>2025</v>
      </c>
      <c r="B2317">
        <v>3298</v>
      </c>
      <c r="C2317" t="s">
        <v>321</v>
      </c>
      <c r="D2317" t="s">
        <v>322</v>
      </c>
      <c r="E2317">
        <v>12132</v>
      </c>
      <c r="F2317">
        <v>24.8</v>
      </c>
      <c r="G2317">
        <v>427</v>
      </c>
      <c r="H2317">
        <f t="shared" si="144"/>
        <v>1284730.2719999999</v>
      </c>
      <c r="I2317">
        <f t="shared" si="145"/>
        <v>12132</v>
      </c>
      <c r="J2317">
        <f t="shared" si="146"/>
        <v>300873.60000000003</v>
      </c>
      <c r="K2317">
        <f t="shared" si="147"/>
        <v>0</v>
      </c>
    </row>
    <row r="2318" spans="1:11" s="11" customFormat="1">
      <c r="A2318">
        <v>2025</v>
      </c>
      <c r="B2318">
        <v>3298</v>
      </c>
      <c r="C2318" t="s">
        <v>321</v>
      </c>
      <c r="D2318" t="s">
        <v>322</v>
      </c>
      <c r="E2318">
        <v>37532</v>
      </c>
      <c r="F2318">
        <v>24.62</v>
      </c>
      <c r="G2318">
        <v>521.70000000000005</v>
      </c>
      <c r="H2318">
        <f t="shared" si="144"/>
        <v>4820705.4112800006</v>
      </c>
      <c r="I2318">
        <f t="shared" si="145"/>
        <v>37532</v>
      </c>
      <c r="J2318">
        <f t="shared" si="146"/>
        <v>924037.84000000008</v>
      </c>
      <c r="K2318">
        <f t="shared" si="147"/>
        <v>0</v>
      </c>
    </row>
    <row r="2319" spans="1:11" s="11" customFormat="1">
      <c r="A2319">
        <v>2025</v>
      </c>
      <c r="B2319">
        <v>3298</v>
      </c>
      <c r="C2319" t="s">
        <v>321</v>
      </c>
      <c r="D2319" t="s">
        <v>322</v>
      </c>
      <c r="E2319">
        <v>11911</v>
      </c>
      <c r="F2319">
        <v>24.41</v>
      </c>
      <c r="G2319">
        <v>444</v>
      </c>
      <c r="H2319">
        <f t="shared" si="144"/>
        <v>1290918.9444000002</v>
      </c>
      <c r="I2319">
        <f t="shared" si="145"/>
        <v>11911</v>
      </c>
      <c r="J2319">
        <f t="shared" si="146"/>
        <v>290747.51</v>
      </c>
      <c r="K2319">
        <f t="shared" si="147"/>
        <v>0</v>
      </c>
    </row>
    <row r="2320" spans="1:11" s="11" customFormat="1">
      <c r="A2320">
        <v>2025</v>
      </c>
      <c r="B2320">
        <v>3298</v>
      </c>
      <c r="C2320" t="s">
        <v>321</v>
      </c>
      <c r="D2320" t="s">
        <v>322</v>
      </c>
      <c r="E2320">
        <v>12708</v>
      </c>
      <c r="F2320">
        <v>24.34</v>
      </c>
      <c r="G2320">
        <v>458.9</v>
      </c>
      <c r="H2320">
        <f t="shared" si="144"/>
        <v>1419436.0720799998</v>
      </c>
      <c r="I2320">
        <f t="shared" si="145"/>
        <v>12708</v>
      </c>
      <c r="J2320">
        <f t="shared" si="146"/>
        <v>309312.71999999997</v>
      </c>
      <c r="K2320">
        <f t="shared" si="147"/>
        <v>0</v>
      </c>
    </row>
    <row r="2321" spans="1:11" s="11" customFormat="1">
      <c r="A2321">
        <v>2025</v>
      </c>
      <c r="B2321">
        <v>3399</v>
      </c>
      <c r="C2321" t="s">
        <v>321</v>
      </c>
      <c r="D2321" t="s">
        <v>322</v>
      </c>
      <c r="E2321">
        <v>19411</v>
      </c>
      <c r="F2321">
        <v>23.488</v>
      </c>
      <c r="G2321">
        <v>228.4</v>
      </c>
      <c r="H2321">
        <f t="shared" si="144"/>
        <v>1041333.9973120001</v>
      </c>
      <c r="I2321">
        <f t="shared" si="145"/>
        <v>19411</v>
      </c>
      <c r="J2321">
        <f t="shared" si="146"/>
        <v>455925.56799999997</v>
      </c>
      <c r="K2321">
        <f t="shared" si="147"/>
        <v>0</v>
      </c>
    </row>
    <row r="2322" spans="1:11" s="11" customFormat="1">
      <c r="A2322">
        <v>2025</v>
      </c>
      <c r="B2322">
        <v>3399</v>
      </c>
      <c r="C2322" t="s">
        <v>321</v>
      </c>
      <c r="D2322" t="s">
        <v>322</v>
      </c>
      <c r="E2322">
        <v>19811</v>
      </c>
      <c r="F2322">
        <v>22.923999999999999</v>
      </c>
      <c r="G2322">
        <v>226.4</v>
      </c>
      <c r="H2322">
        <f t="shared" si="144"/>
        <v>1028189.6320960001</v>
      </c>
      <c r="I2322">
        <f t="shared" si="145"/>
        <v>19811</v>
      </c>
      <c r="J2322">
        <f t="shared" si="146"/>
        <v>454147.364</v>
      </c>
      <c r="K2322">
        <f t="shared" si="147"/>
        <v>0</v>
      </c>
    </row>
    <row r="2323" spans="1:11" s="11" customFormat="1">
      <c r="A2323">
        <v>2025</v>
      </c>
      <c r="B2323">
        <v>3399</v>
      </c>
      <c r="C2323" t="s">
        <v>321</v>
      </c>
      <c r="D2323" t="s">
        <v>322</v>
      </c>
      <c r="E2323">
        <v>24521</v>
      </c>
      <c r="F2323">
        <v>23.047999999999998</v>
      </c>
      <c r="G2323">
        <v>226.1</v>
      </c>
      <c r="H2323">
        <f t="shared" si="144"/>
        <v>1277826.7780879999</v>
      </c>
      <c r="I2323">
        <f t="shared" si="145"/>
        <v>24521</v>
      </c>
      <c r="J2323">
        <f t="shared" si="146"/>
        <v>565160.00799999991</v>
      </c>
      <c r="K2323">
        <f t="shared" si="147"/>
        <v>0</v>
      </c>
    </row>
    <row r="2324" spans="1:11" s="11" customFormat="1">
      <c r="A2324">
        <v>2025</v>
      </c>
      <c r="B2324">
        <v>3399</v>
      </c>
      <c r="C2324" t="s">
        <v>321</v>
      </c>
      <c r="D2324" t="s">
        <v>322</v>
      </c>
      <c r="E2324">
        <v>24696</v>
      </c>
      <c r="F2324">
        <v>23.417999999999999</v>
      </c>
      <c r="G2324">
        <v>228</v>
      </c>
      <c r="H2324">
        <f t="shared" si="144"/>
        <v>1318594.5158399998</v>
      </c>
      <c r="I2324">
        <f t="shared" si="145"/>
        <v>24696</v>
      </c>
      <c r="J2324">
        <f t="shared" si="146"/>
        <v>578330.92799999996</v>
      </c>
      <c r="K2324">
        <f t="shared" si="147"/>
        <v>0</v>
      </c>
    </row>
    <row r="2325" spans="1:11" s="11" customFormat="1">
      <c r="A2325">
        <v>2025</v>
      </c>
      <c r="B2325">
        <v>3407</v>
      </c>
      <c r="C2325" t="s">
        <v>331</v>
      </c>
      <c r="D2325" t="s">
        <v>322</v>
      </c>
      <c r="E2325">
        <v>87175</v>
      </c>
      <c r="F2325">
        <v>17.902000000000001</v>
      </c>
      <c r="G2325">
        <v>251.2</v>
      </c>
      <c r="H2325">
        <f t="shared" si="144"/>
        <v>3920244.4072000002</v>
      </c>
      <c r="I2325">
        <f t="shared" si="145"/>
        <v>87175</v>
      </c>
      <c r="J2325">
        <f t="shared" si="146"/>
        <v>1560606.85</v>
      </c>
      <c r="K2325">
        <f t="shared" si="147"/>
        <v>0</v>
      </c>
    </row>
    <row r="2326" spans="1:11" s="11" customFormat="1">
      <c r="A2326">
        <v>2025</v>
      </c>
      <c r="B2326">
        <v>3407</v>
      </c>
      <c r="C2326" t="s">
        <v>321</v>
      </c>
      <c r="D2326" t="s">
        <v>322</v>
      </c>
      <c r="E2326">
        <v>46371</v>
      </c>
      <c r="F2326">
        <v>24.765999999999998</v>
      </c>
      <c r="G2326">
        <v>391.1</v>
      </c>
      <c r="H2326">
        <f t="shared" si="144"/>
        <v>4491486.9914459996</v>
      </c>
      <c r="I2326">
        <f t="shared" si="145"/>
        <v>46371</v>
      </c>
      <c r="J2326">
        <f t="shared" si="146"/>
        <v>1148424.186</v>
      </c>
      <c r="K2326">
        <f t="shared" si="147"/>
        <v>0</v>
      </c>
    </row>
    <row r="2327" spans="1:11" s="11" customFormat="1">
      <c r="A2327">
        <v>2025</v>
      </c>
      <c r="B2327">
        <v>3407</v>
      </c>
      <c r="C2327" t="s">
        <v>321</v>
      </c>
      <c r="D2327" t="s">
        <v>322</v>
      </c>
      <c r="E2327">
        <v>22330</v>
      </c>
      <c r="F2327">
        <v>25.957999999999998</v>
      </c>
      <c r="G2327">
        <v>347.2</v>
      </c>
      <c r="H2327">
        <f t="shared" si="144"/>
        <v>2012517.5100799997</v>
      </c>
      <c r="I2327">
        <f t="shared" si="145"/>
        <v>22330</v>
      </c>
      <c r="J2327">
        <f t="shared" si="146"/>
        <v>579642.14</v>
      </c>
      <c r="K2327">
        <f t="shared" si="147"/>
        <v>0</v>
      </c>
    </row>
    <row r="2328" spans="1:11" s="11" customFormat="1">
      <c r="A2328">
        <v>2025</v>
      </c>
      <c r="B2328">
        <v>3470</v>
      </c>
      <c r="C2328" t="s">
        <v>331</v>
      </c>
      <c r="D2328" t="s">
        <v>322</v>
      </c>
      <c r="E2328">
        <v>155365</v>
      </c>
      <c r="F2328">
        <v>16.68</v>
      </c>
      <c r="G2328" t="s">
        <v>332</v>
      </c>
      <c r="H2328" t="str">
        <f t="shared" si="144"/>
        <v/>
      </c>
      <c r="I2328" t="str">
        <f t="shared" si="145"/>
        <v/>
      </c>
      <c r="J2328" t="str">
        <f t="shared" si="146"/>
        <v/>
      </c>
      <c r="K2328">
        <f t="shared" si="147"/>
        <v>0</v>
      </c>
    </row>
    <row r="2329" spans="1:11" s="11" customFormat="1">
      <c r="A2329">
        <v>2025</v>
      </c>
      <c r="B2329">
        <v>3470</v>
      </c>
      <c r="C2329" t="s">
        <v>331</v>
      </c>
      <c r="D2329" t="s">
        <v>322</v>
      </c>
      <c r="E2329">
        <v>340751</v>
      </c>
      <c r="F2329">
        <v>16.86</v>
      </c>
      <c r="G2329" t="s">
        <v>332</v>
      </c>
      <c r="H2329" t="str">
        <f t="shared" si="144"/>
        <v/>
      </c>
      <c r="I2329" t="str">
        <f t="shared" si="145"/>
        <v/>
      </c>
      <c r="J2329" t="str">
        <f t="shared" si="146"/>
        <v/>
      </c>
      <c r="K2329">
        <f t="shared" si="147"/>
        <v>0</v>
      </c>
    </row>
    <row r="2330" spans="1:11" s="11" customFormat="1">
      <c r="A2330">
        <v>2025</v>
      </c>
      <c r="B2330">
        <v>3470</v>
      </c>
      <c r="C2330" t="s">
        <v>331</v>
      </c>
      <c r="D2330" t="s">
        <v>322</v>
      </c>
      <c r="E2330">
        <v>123455</v>
      </c>
      <c r="F2330">
        <v>16.66</v>
      </c>
      <c r="G2330" t="s">
        <v>332</v>
      </c>
      <c r="H2330" t="str">
        <f t="shared" si="144"/>
        <v/>
      </c>
      <c r="I2330" t="str">
        <f t="shared" si="145"/>
        <v/>
      </c>
      <c r="J2330" t="str">
        <f t="shared" si="146"/>
        <v/>
      </c>
      <c r="K2330">
        <f t="shared" si="147"/>
        <v>0</v>
      </c>
    </row>
    <row r="2331" spans="1:11" s="11" customFormat="1">
      <c r="A2331">
        <v>2025</v>
      </c>
      <c r="B2331">
        <v>3845</v>
      </c>
      <c r="C2331" t="s">
        <v>331</v>
      </c>
      <c r="D2331" t="s">
        <v>322</v>
      </c>
      <c r="E2331">
        <v>63601</v>
      </c>
      <c r="F2331">
        <v>18.25</v>
      </c>
      <c r="G2331" t="s">
        <v>332</v>
      </c>
      <c r="H2331" t="str">
        <f t="shared" si="144"/>
        <v/>
      </c>
      <c r="I2331" t="str">
        <f t="shared" si="145"/>
        <v/>
      </c>
      <c r="J2331" t="str">
        <f t="shared" si="146"/>
        <v/>
      </c>
      <c r="K2331">
        <f t="shared" si="147"/>
        <v>0</v>
      </c>
    </row>
    <row r="2332" spans="1:11" s="11" customFormat="1">
      <c r="A2332">
        <v>2025</v>
      </c>
      <c r="B2332">
        <v>3845</v>
      </c>
      <c r="C2332" t="s">
        <v>331</v>
      </c>
      <c r="D2332" t="s">
        <v>322</v>
      </c>
      <c r="E2332">
        <v>63204</v>
      </c>
      <c r="F2332">
        <v>16.54</v>
      </c>
      <c r="G2332" t="s">
        <v>332</v>
      </c>
      <c r="H2332" t="str">
        <f t="shared" si="144"/>
        <v/>
      </c>
      <c r="I2332" t="str">
        <f t="shared" si="145"/>
        <v/>
      </c>
      <c r="J2332" t="str">
        <f t="shared" si="146"/>
        <v/>
      </c>
      <c r="K2332">
        <f t="shared" si="147"/>
        <v>0</v>
      </c>
    </row>
    <row r="2333" spans="1:11" s="11" customFormat="1">
      <c r="A2333">
        <v>2025</v>
      </c>
      <c r="B2333">
        <v>3935</v>
      </c>
      <c r="C2333" t="s">
        <v>321</v>
      </c>
      <c r="D2333" t="s">
        <v>322</v>
      </c>
      <c r="E2333">
        <v>4945</v>
      </c>
      <c r="F2333">
        <v>24.71</v>
      </c>
      <c r="G2333">
        <v>196.2</v>
      </c>
      <c r="H2333">
        <f t="shared" si="144"/>
        <v>239738.6439</v>
      </c>
      <c r="I2333">
        <f t="shared" si="145"/>
        <v>4945</v>
      </c>
      <c r="J2333">
        <f t="shared" si="146"/>
        <v>122190.95</v>
      </c>
      <c r="K2333">
        <f t="shared" si="147"/>
        <v>0</v>
      </c>
    </row>
    <row r="2334" spans="1:11" s="11" customFormat="1">
      <c r="A2334">
        <v>2025</v>
      </c>
      <c r="B2334">
        <v>3935</v>
      </c>
      <c r="C2334" t="s">
        <v>321</v>
      </c>
      <c r="D2334" t="s">
        <v>322</v>
      </c>
      <c r="E2334">
        <v>10418</v>
      </c>
      <c r="F2334">
        <v>24.86</v>
      </c>
      <c r="G2334">
        <v>393.1</v>
      </c>
      <c r="H2334">
        <f t="shared" si="144"/>
        <v>1018095.50788</v>
      </c>
      <c r="I2334">
        <f t="shared" si="145"/>
        <v>10418</v>
      </c>
      <c r="J2334">
        <f t="shared" si="146"/>
        <v>258991.47999999998</v>
      </c>
      <c r="K2334">
        <f t="shared" si="147"/>
        <v>0</v>
      </c>
    </row>
    <row r="2335" spans="1:11" s="11" customFormat="1">
      <c r="A2335">
        <v>2025</v>
      </c>
      <c r="B2335">
        <v>3935</v>
      </c>
      <c r="C2335" t="s">
        <v>321</v>
      </c>
      <c r="D2335" t="s">
        <v>322</v>
      </c>
      <c r="E2335">
        <v>32594</v>
      </c>
      <c r="F2335">
        <v>26.09</v>
      </c>
      <c r="G2335">
        <v>290.3</v>
      </c>
      <c r="H2335">
        <f t="shared" si="144"/>
        <v>2468645.7663799999</v>
      </c>
      <c r="I2335">
        <f t="shared" si="145"/>
        <v>32594</v>
      </c>
      <c r="J2335">
        <f t="shared" si="146"/>
        <v>850377.46</v>
      </c>
      <c r="K2335">
        <f t="shared" si="147"/>
        <v>0</v>
      </c>
    </row>
    <row r="2336" spans="1:11" s="11" customFormat="1">
      <c r="A2336">
        <v>2025</v>
      </c>
      <c r="B2336">
        <v>3935</v>
      </c>
      <c r="C2336" t="s">
        <v>321</v>
      </c>
      <c r="D2336" t="s">
        <v>322</v>
      </c>
      <c r="E2336">
        <v>20620</v>
      </c>
      <c r="F2336">
        <v>24.21</v>
      </c>
      <c r="G2336">
        <v>603.5</v>
      </c>
      <c r="H2336">
        <f t="shared" si="144"/>
        <v>3012733.557</v>
      </c>
      <c r="I2336">
        <f t="shared" si="145"/>
        <v>20620</v>
      </c>
      <c r="J2336">
        <f t="shared" si="146"/>
        <v>499210.2</v>
      </c>
      <c r="K2336">
        <f t="shared" si="147"/>
        <v>0</v>
      </c>
    </row>
    <row r="2337" spans="1:11" s="11" customFormat="1">
      <c r="A2337">
        <v>2025</v>
      </c>
      <c r="B2337">
        <v>3935</v>
      </c>
      <c r="C2337" t="s">
        <v>321</v>
      </c>
      <c r="D2337" t="s">
        <v>322</v>
      </c>
      <c r="E2337">
        <v>9154</v>
      </c>
      <c r="F2337">
        <v>25.08</v>
      </c>
      <c r="G2337">
        <v>314.3</v>
      </c>
      <c r="H2337">
        <f t="shared" si="144"/>
        <v>721577.23176</v>
      </c>
      <c r="I2337">
        <f t="shared" si="145"/>
        <v>9154</v>
      </c>
      <c r="J2337">
        <f t="shared" si="146"/>
        <v>229582.31999999998</v>
      </c>
      <c r="K2337">
        <f t="shared" si="147"/>
        <v>0</v>
      </c>
    </row>
    <row r="2338" spans="1:11" s="11" customFormat="1">
      <c r="A2338">
        <v>2025</v>
      </c>
      <c r="B2338">
        <v>3935</v>
      </c>
      <c r="C2338" t="s">
        <v>321</v>
      </c>
      <c r="D2338" t="s">
        <v>322</v>
      </c>
      <c r="E2338">
        <v>9154</v>
      </c>
      <c r="F2338">
        <v>25.08</v>
      </c>
      <c r="G2338">
        <v>314.3</v>
      </c>
      <c r="H2338">
        <f t="shared" si="144"/>
        <v>721577.23176</v>
      </c>
      <c r="I2338">
        <f t="shared" si="145"/>
        <v>9154</v>
      </c>
      <c r="J2338">
        <f t="shared" si="146"/>
        <v>229582.31999999998</v>
      </c>
      <c r="K2338">
        <f t="shared" si="147"/>
        <v>0</v>
      </c>
    </row>
    <row r="2339" spans="1:11" s="11" customFormat="1">
      <c r="A2339">
        <v>2025</v>
      </c>
      <c r="B2339">
        <v>3935</v>
      </c>
      <c r="C2339" t="s">
        <v>321</v>
      </c>
      <c r="D2339" t="s">
        <v>322</v>
      </c>
      <c r="E2339">
        <v>25467</v>
      </c>
      <c r="F2339">
        <v>24.42</v>
      </c>
      <c r="G2339">
        <v>325.60000000000002</v>
      </c>
      <c r="H2339">
        <f t="shared" si="144"/>
        <v>2024919.8798400001</v>
      </c>
      <c r="I2339">
        <f t="shared" si="145"/>
        <v>25467</v>
      </c>
      <c r="J2339">
        <f t="shared" si="146"/>
        <v>621904.14</v>
      </c>
      <c r="K2339">
        <f t="shared" si="147"/>
        <v>0</v>
      </c>
    </row>
    <row r="2340" spans="1:11" s="11" customFormat="1">
      <c r="A2340">
        <v>2025</v>
      </c>
      <c r="B2340">
        <v>3935</v>
      </c>
      <c r="C2340" t="s">
        <v>321</v>
      </c>
      <c r="D2340" t="s">
        <v>322</v>
      </c>
      <c r="E2340">
        <v>74028</v>
      </c>
      <c r="F2340">
        <v>25.73</v>
      </c>
      <c r="G2340">
        <v>345</v>
      </c>
      <c r="H2340">
        <f t="shared" si="144"/>
        <v>6571354.5180000002</v>
      </c>
      <c r="I2340">
        <f t="shared" si="145"/>
        <v>74028</v>
      </c>
      <c r="J2340">
        <f t="shared" si="146"/>
        <v>1904740.44</v>
      </c>
      <c r="K2340">
        <f t="shared" si="147"/>
        <v>0</v>
      </c>
    </row>
    <row r="2341" spans="1:11" s="11" customFormat="1">
      <c r="A2341">
        <v>2025</v>
      </c>
      <c r="B2341">
        <v>3935</v>
      </c>
      <c r="C2341" t="s">
        <v>321</v>
      </c>
      <c r="D2341" t="s">
        <v>322</v>
      </c>
      <c r="E2341">
        <v>32084</v>
      </c>
      <c r="F2341">
        <v>24.06</v>
      </c>
      <c r="G2341">
        <v>322.10000000000002</v>
      </c>
      <c r="H2341">
        <f t="shared" si="144"/>
        <v>2486422.08984</v>
      </c>
      <c r="I2341">
        <f t="shared" si="145"/>
        <v>32084</v>
      </c>
      <c r="J2341">
        <f t="shared" si="146"/>
        <v>771941.03999999992</v>
      </c>
      <c r="K2341">
        <f t="shared" si="147"/>
        <v>0</v>
      </c>
    </row>
    <row r="2342" spans="1:11" s="11" customFormat="1">
      <c r="A2342">
        <v>2025</v>
      </c>
      <c r="B2342">
        <v>3935</v>
      </c>
      <c r="C2342" t="s">
        <v>321</v>
      </c>
      <c r="D2342" t="s">
        <v>322</v>
      </c>
      <c r="E2342">
        <v>1514</v>
      </c>
      <c r="F2342">
        <v>26.04</v>
      </c>
      <c r="G2342">
        <v>191</v>
      </c>
      <c r="H2342">
        <f t="shared" si="144"/>
        <v>75300.909599999999</v>
      </c>
      <c r="I2342">
        <f t="shared" si="145"/>
        <v>1514</v>
      </c>
      <c r="J2342">
        <f t="shared" si="146"/>
        <v>39424.559999999998</v>
      </c>
      <c r="K2342">
        <f t="shared" si="147"/>
        <v>0</v>
      </c>
    </row>
    <row r="2343" spans="1:11" s="11" customFormat="1">
      <c r="A2343">
        <v>2025</v>
      </c>
      <c r="B2343">
        <v>3935</v>
      </c>
      <c r="C2343" t="s">
        <v>321</v>
      </c>
      <c r="D2343" t="s">
        <v>322</v>
      </c>
      <c r="E2343">
        <v>3952</v>
      </c>
      <c r="F2343">
        <v>25</v>
      </c>
      <c r="G2343">
        <v>191</v>
      </c>
      <c r="H2343">
        <f t="shared" si="144"/>
        <v>188708</v>
      </c>
      <c r="I2343">
        <f t="shared" si="145"/>
        <v>3952</v>
      </c>
      <c r="J2343">
        <f t="shared" si="146"/>
        <v>98800</v>
      </c>
      <c r="K2343">
        <f t="shared" si="147"/>
        <v>0</v>
      </c>
    </row>
    <row r="2344" spans="1:11" s="11" customFormat="1">
      <c r="A2344">
        <v>2025</v>
      </c>
      <c r="B2344">
        <v>3943</v>
      </c>
      <c r="C2344" t="s">
        <v>321</v>
      </c>
      <c r="D2344" t="s">
        <v>322</v>
      </c>
      <c r="E2344">
        <v>5821</v>
      </c>
      <c r="F2344">
        <v>25.504999999999999</v>
      </c>
      <c r="G2344">
        <v>284.3</v>
      </c>
      <c r="H2344">
        <f t="shared" si="144"/>
        <v>422084.87201499997</v>
      </c>
      <c r="I2344">
        <f t="shared" si="145"/>
        <v>5821</v>
      </c>
      <c r="J2344">
        <f t="shared" si="146"/>
        <v>148464.60499999998</v>
      </c>
      <c r="K2344">
        <f t="shared" si="147"/>
        <v>0</v>
      </c>
    </row>
    <row r="2345" spans="1:11" s="11" customFormat="1">
      <c r="A2345">
        <v>2025</v>
      </c>
      <c r="B2345">
        <v>3943</v>
      </c>
      <c r="C2345" t="s">
        <v>321</v>
      </c>
      <c r="D2345" t="s">
        <v>322</v>
      </c>
      <c r="E2345">
        <v>42310</v>
      </c>
      <c r="F2345">
        <v>25.1</v>
      </c>
      <c r="G2345">
        <v>278</v>
      </c>
      <c r="H2345">
        <f t="shared" si="144"/>
        <v>2952307.18</v>
      </c>
      <c r="I2345">
        <f t="shared" si="145"/>
        <v>42310</v>
      </c>
      <c r="J2345">
        <f t="shared" si="146"/>
        <v>1061981</v>
      </c>
      <c r="K2345">
        <f t="shared" si="147"/>
        <v>0</v>
      </c>
    </row>
    <row r="2346" spans="1:11" s="11" customFormat="1">
      <c r="A2346">
        <v>2025</v>
      </c>
      <c r="B2346">
        <v>3943</v>
      </c>
      <c r="C2346" t="s">
        <v>321</v>
      </c>
      <c r="D2346" t="s">
        <v>322</v>
      </c>
      <c r="E2346">
        <v>19614</v>
      </c>
      <c r="F2346">
        <v>25.398</v>
      </c>
      <c r="G2346">
        <v>368.7</v>
      </c>
      <c r="H2346">
        <f t="shared" si="144"/>
        <v>1836702.5435639999</v>
      </c>
      <c r="I2346">
        <f t="shared" si="145"/>
        <v>19614</v>
      </c>
      <c r="J2346">
        <f t="shared" si="146"/>
        <v>498156.37199999997</v>
      </c>
      <c r="K2346">
        <f t="shared" si="147"/>
        <v>0</v>
      </c>
    </row>
    <row r="2347" spans="1:11" s="11" customFormat="1">
      <c r="A2347">
        <v>2025</v>
      </c>
      <c r="B2347">
        <v>3943</v>
      </c>
      <c r="C2347" t="s">
        <v>321</v>
      </c>
      <c r="D2347" t="s">
        <v>322</v>
      </c>
      <c r="E2347">
        <v>3215</v>
      </c>
      <c r="F2347">
        <v>25.253</v>
      </c>
      <c r="G2347">
        <v>341.6</v>
      </c>
      <c r="H2347">
        <f t="shared" si="144"/>
        <v>277339.55732000002</v>
      </c>
      <c r="I2347">
        <f t="shared" si="145"/>
        <v>3215</v>
      </c>
      <c r="J2347">
        <f t="shared" si="146"/>
        <v>81188.395000000004</v>
      </c>
      <c r="K2347">
        <f t="shared" si="147"/>
        <v>0</v>
      </c>
    </row>
    <row r="2348" spans="1:11" s="11" customFormat="1">
      <c r="A2348">
        <v>2025</v>
      </c>
      <c r="B2348">
        <v>3943</v>
      </c>
      <c r="C2348" t="s">
        <v>321</v>
      </c>
      <c r="D2348" t="s">
        <v>322</v>
      </c>
      <c r="E2348">
        <v>4553</v>
      </c>
      <c r="F2348">
        <v>25.513000000000002</v>
      </c>
      <c r="G2348">
        <v>279</v>
      </c>
      <c r="H2348">
        <f t="shared" si="144"/>
        <v>324088.32231000008</v>
      </c>
      <c r="I2348">
        <f t="shared" si="145"/>
        <v>4553</v>
      </c>
      <c r="J2348">
        <f t="shared" si="146"/>
        <v>116160.68900000001</v>
      </c>
      <c r="K2348">
        <f t="shared" si="147"/>
        <v>0</v>
      </c>
    </row>
    <row r="2349" spans="1:11" s="11" customFormat="1">
      <c r="A2349">
        <v>2025</v>
      </c>
      <c r="B2349">
        <v>3943</v>
      </c>
      <c r="C2349" t="s">
        <v>321</v>
      </c>
      <c r="D2349" t="s">
        <v>322</v>
      </c>
      <c r="E2349">
        <v>153856</v>
      </c>
      <c r="F2349">
        <v>25.655999999999999</v>
      </c>
      <c r="G2349">
        <v>247.3</v>
      </c>
      <c r="H2349">
        <f t="shared" si="144"/>
        <v>9761745.942528002</v>
      </c>
      <c r="I2349">
        <f t="shared" si="145"/>
        <v>153856</v>
      </c>
      <c r="J2349">
        <f t="shared" si="146"/>
        <v>3947329.5359999998</v>
      </c>
      <c r="K2349">
        <f t="shared" si="147"/>
        <v>0</v>
      </c>
    </row>
    <row r="2350" spans="1:11" s="11" customFormat="1">
      <c r="A2350">
        <v>2025</v>
      </c>
      <c r="B2350">
        <v>3943</v>
      </c>
      <c r="C2350" t="s">
        <v>321</v>
      </c>
      <c r="D2350" t="s">
        <v>322</v>
      </c>
      <c r="E2350">
        <v>4623</v>
      </c>
      <c r="F2350">
        <v>21.157</v>
      </c>
      <c r="G2350">
        <v>146.5</v>
      </c>
      <c r="H2350">
        <f t="shared" si="144"/>
        <v>143289.908115</v>
      </c>
      <c r="I2350">
        <f t="shared" si="145"/>
        <v>4623</v>
      </c>
      <c r="J2350">
        <f t="shared" si="146"/>
        <v>97808.811000000002</v>
      </c>
      <c r="K2350">
        <f t="shared" si="147"/>
        <v>0</v>
      </c>
    </row>
    <row r="2351" spans="1:11" s="11" customFormat="1">
      <c r="A2351">
        <v>2025</v>
      </c>
      <c r="B2351">
        <v>3944</v>
      </c>
      <c r="C2351" t="s">
        <v>321</v>
      </c>
      <c r="D2351" t="s">
        <v>322</v>
      </c>
      <c r="E2351">
        <v>497864</v>
      </c>
      <c r="F2351">
        <v>25.765999999999998</v>
      </c>
      <c r="G2351">
        <v>215.3</v>
      </c>
      <c r="H2351">
        <f t="shared" si="144"/>
        <v>27618606.113071997</v>
      </c>
      <c r="I2351">
        <f t="shared" si="145"/>
        <v>497864</v>
      </c>
      <c r="J2351">
        <f t="shared" si="146"/>
        <v>12827963.823999999</v>
      </c>
      <c r="K2351">
        <f t="shared" si="147"/>
        <v>0</v>
      </c>
    </row>
    <row r="2352" spans="1:11" s="11" customFormat="1">
      <c r="A2352">
        <v>2025</v>
      </c>
      <c r="B2352">
        <v>3948</v>
      </c>
      <c r="C2352" t="s">
        <v>321</v>
      </c>
      <c r="D2352" t="s">
        <v>322</v>
      </c>
      <c r="E2352">
        <v>117900</v>
      </c>
      <c r="F2352">
        <v>25.74</v>
      </c>
      <c r="G2352">
        <v>277</v>
      </c>
      <c r="H2352">
        <f t="shared" si="144"/>
        <v>8406246.4199999981</v>
      </c>
      <c r="I2352">
        <f t="shared" si="145"/>
        <v>117900</v>
      </c>
      <c r="J2352">
        <f t="shared" si="146"/>
        <v>3034746</v>
      </c>
      <c r="K2352">
        <f t="shared" si="147"/>
        <v>0</v>
      </c>
    </row>
    <row r="2353" spans="1:11" s="11" customFormat="1">
      <c r="A2353">
        <v>2025</v>
      </c>
      <c r="B2353">
        <v>3948</v>
      </c>
      <c r="C2353" t="s">
        <v>321</v>
      </c>
      <c r="D2353" t="s">
        <v>322</v>
      </c>
      <c r="E2353">
        <v>6980</v>
      </c>
      <c r="F2353">
        <v>25.26</v>
      </c>
      <c r="G2353">
        <v>330.7</v>
      </c>
      <c r="H2353">
        <f t="shared" si="144"/>
        <v>583073.04360000009</v>
      </c>
      <c r="I2353">
        <f t="shared" si="145"/>
        <v>6980</v>
      </c>
      <c r="J2353">
        <f t="shared" si="146"/>
        <v>176314.80000000002</v>
      </c>
      <c r="K2353">
        <f t="shared" si="147"/>
        <v>0</v>
      </c>
    </row>
    <row r="2354" spans="1:11" s="11" customFormat="1">
      <c r="A2354">
        <v>2025</v>
      </c>
      <c r="B2354">
        <v>3948</v>
      </c>
      <c r="C2354" t="s">
        <v>321</v>
      </c>
      <c r="D2354" t="s">
        <v>322</v>
      </c>
      <c r="E2354">
        <v>6369</v>
      </c>
      <c r="F2354">
        <v>24.88</v>
      </c>
      <c r="G2354">
        <v>427</v>
      </c>
      <c r="H2354">
        <f t="shared" si="144"/>
        <v>676627.27439999988</v>
      </c>
      <c r="I2354">
        <f t="shared" si="145"/>
        <v>6369</v>
      </c>
      <c r="J2354">
        <f t="shared" si="146"/>
        <v>158460.72</v>
      </c>
      <c r="K2354">
        <f t="shared" si="147"/>
        <v>0</v>
      </c>
    </row>
    <row r="2355" spans="1:11" s="11" customFormat="1">
      <c r="A2355">
        <v>2025</v>
      </c>
      <c r="B2355">
        <v>3948</v>
      </c>
      <c r="C2355" t="s">
        <v>321</v>
      </c>
      <c r="D2355" t="s">
        <v>322</v>
      </c>
      <c r="E2355">
        <v>6980</v>
      </c>
      <c r="F2355">
        <v>25.26</v>
      </c>
      <c r="G2355">
        <v>330.7</v>
      </c>
      <c r="H2355">
        <f t="shared" si="144"/>
        <v>583073.04360000009</v>
      </c>
      <c r="I2355">
        <f t="shared" si="145"/>
        <v>6980</v>
      </c>
      <c r="J2355">
        <f t="shared" si="146"/>
        <v>176314.80000000002</v>
      </c>
      <c r="K2355">
        <f t="shared" si="147"/>
        <v>0</v>
      </c>
    </row>
    <row r="2356" spans="1:11" s="11" customFormat="1">
      <c r="A2356">
        <v>2025</v>
      </c>
      <c r="B2356">
        <v>3948</v>
      </c>
      <c r="C2356" t="s">
        <v>321</v>
      </c>
      <c r="D2356" t="s">
        <v>322</v>
      </c>
      <c r="E2356">
        <v>1911</v>
      </c>
      <c r="F2356">
        <v>25.78</v>
      </c>
      <c r="G2356">
        <v>309.2</v>
      </c>
      <c r="H2356">
        <f t="shared" si="144"/>
        <v>152329.17336000002</v>
      </c>
      <c r="I2356">
        <f t="shared" si="145"/>
        <v>1911</v>
      </c>
      <c r="J2356">
        <f t="shared" si="146"/>
        <v>49265.58</v>
      </c>
      <c r="K2356">
        <f t="shared" si="147"/>
        <v>0</v>
      </c>
    </row>
    <row r="2357" spans="1:11" s="11" customFormat="1">
      <c r="A2357">
        <v>2025</v>
      </c>
      <c r="B2357">
        <v>3948</v>
      </c>
      <c r="C2357" t="s">
        <v>321</v>
      </c>
      <c r="D2357" t="s">
        <v>322</v>
      </c>
      <c r="E2357">
        <v>5884</v>
      </c>
      <c r="F2357">
        <v>24.31</v>
      </c>
      <c r="G2357">
        <v>512</v>
      </c>
      <c r="H2357">
        <f t="shared" si="144"/>
        <v>732365.0048</v>
      </c>
      <c r="I2357">
        <f t="shared" si="145"/>
        <v>5884</v>
      </c>
      <c r="J2357">
        <f t="shared" si="146"/>
        <v>143040.03999999998</v>
      </c>
      <c r="K2357">
        <f t="shared" si="147"/>
        <v>0</v>
      </c>
    </row>
    <row r="2358" spans="1:11" s="11" customFormat="1">
      <c r="A2358">
        <v>2025</v>
      </c>
      <c r="B2358">
        <v>3948</v>
      </c>
      <c r="C2358" t="s">
        <v>321</v>
      </c>
      <c r="D2358" t="s">
        <v>322</v>
      </c>
      <c r="E2358">
        <v>5884</v>
      </c>
      <c r="F2358">
        <v>24.31</v>
      </c>
      <c r="G2358">
        <v>512</v>
      </c>
      <c r="H2358">
        <f t="shared" si="144"/>
        <v>732365.0048</v>
      </c>
      <c r="I2358">
        <f t="shared" si="145"/>
        <v>5884</v>
      </c>
      <c r="J2358">
        <f t="shared" si="146"/>
        <v>143040.03999999998</v>
      </c>
      <c r="K2358">
        <f t="shared" si="147"/>
        <v>0</v>
      </c>
    </row>
    <row r="2359" spans="1:11" s="11" customFormat="1">
      <c r="A2359">
        <v>2025</v>
      </c>
      <c r="B2359">
        <v>3948</v>
      </c>
      <c r="C2359" t="s">
        <v>321</v>
      </c>
      <c r="D2359" t="s">
        <v>322</v>
      </c>
      <c r="E2359">
        <v>18921</v>
      </c>
      <c r="F2359">
        <v>23.99</v>
      </c>
      <c r="G2359">
        <v>358.6</v>
      </c>
      <c r="H2359">
        <f t="shared" si="144"/>
        <v>1627738.4369400002</v>
      </c>
      <c r="I2359">
        <f t="shared" si="145"/>
        <v>18921</v>
      </c>
      <c r="J2359">
        <f t="shared" si="146"/>
        <v>453914.79</v>
      </c>
      <c r="K2359">
        <f t="shared" si="147"/>
        <v>0</v>
      </c>
    </row>
    <row r="2360" spans="1:11" s="11" customFormat="1">
      <c r="A2360">
        <v>2025</v>
      </c>
      <c r="B2360">
        <v>3948</v>
      </c>
      <c r="C2360" t="s">
        <v>321</v>
      </c>
      <c r="D2360" t="s">
        <v>322</v>
      </c>
      <c r="E2360">
        <v>135370</v>
      </c>
      <c r="F2360">
        <v>25.75</v>
      </c>
      <c r="G2360">
        <v>286.10000000000002</v>
      </c>
      <c r="H2360">
        <f t="shared" si="144"/>
        <v>9972809.4275000021</v>
      </c>
      <c r="I2360">
        <f t="shared" si="145"/>
        <v>135370</v>
      </c>
      <c r="J2360">
        <f t="shared" si="146"/>
        <v>3485777.5</v>
      </c>
      <c r="K2360">
        <f t="shared" si="147"/>
        <v>0</v>
      </c>
    </row>
    <row r="2361" spans="1:11" s="11" customFormat="1">
      <c r="A2361">
        <v>2025</v>
      </c>
      <c r="B2361">
        <v>3954</v>
      </c>
      <c r="C2361" t="s">
        <v>321</v>
      </c>
      <c r="D2361" t="s">
        <v>322</v>
      </c>
      <c r="E2361">
        <v>12346</v>
      </c>
      <c r="F2361">
        <v>24.41</v>
      </c>
      <c r="G2361">
        <v>320</v>
      </c>
      <c r="H2361">
        <f t="shared" si="144"/>
        <v>964370.75200000009</v>
      </c>
      <c r="I2361">
        <f t="shared" si="145"/>
        <v>12346</v>
      </c>
      <c r="J2361">
        <f t="shared" si="146"/>
        <v>301365.86</v>
      </c>
      <c r="K2361">
        <f t="shared" si="147"/>
        <v>0</v>
      </c>
    </row>
    <row r="2362" spans="1:11" s="11" customFormat="1">
      <c r="A2362">
        <v>2025</v>
      </c>
      <c r="B2362">
        <v>3954</v>
      </c>
      <c r="C2362" t="s">
        <v>321</v>
      </c>
      <c r="D2362" t="s">
        <v>322</v>
      </c>
      <c r="E2362">
        <v>102245</v>
      </c>
      <c r="F2362">
        <v>26.18</v>
      </c>
      <c r="G2362">
        <v>308.89999999999998</v>
      </c>
      <c r="H2362">
        <f t="shared" si="144"/>
        <v>8268555.1948999995</v>
      </c>
      <c r="I2362">
        <f t="shared" si="145"/>
        <v>102245</v>
      </c>
      <c r="J2362">
        <f t="shared" si="146"/>
        <v>2676774.1</v>
      </c>
      <c r="K2362">
        <f t="shared" si="147"/>
        <v>0</v>
      </c>
    </row>
    <row r="2363" spans="1:11" s="11" customFormat="1">
      <c r="A2363">
        <v>2025</v>
      </c>
      <c r="B2363">
        <v>3954</v>
      </c>
      <c r="C2363" t="s">
        <v>321</v>
      </c>
      <c r="D2363" t="s">
        <v>322</v>
      </c>
      <c r="E2363">
        <v>88895</v>
      </c>
      <c r="F2363">
        <v>24.45</v>
      </c>
      <c r="G2363">
        <v>516.6</v>
      </c>
      <c r="H2363">
        <f t="shared" si="144"/>
        <v>11228211.886500001</v>
      </c>
      <c r="I2363">
        <f t="shared" si="145"/>
        <v>88895</v>
      </c>
      <c r="J2363">
        <f t="shared" si="146"/>
        <v>2173482.75</v>
      </c>
      <c r="K2363">
        <f t="shared" si="147"/>
        <v>0</v>
      </c>
    </row>
    <row r="2364" spans="1:11" s="11" customFormat="1">
      <c r="A2364">
        <v>2025</v>
      </c>
      <c r="B2364">
        <v>4050</v>
      </c>
      <c r="C2364" t="s">
        <v>331</v>
      </c>
      <c r="D2364" t="s">
        <v>322</v>
      </c>
      <c r="E2364">
        <v>62182</v>
      </c>
      <c r="F2364">
        <v>17.638000000000002</v>
      </c>
      <c r="G2364">
        <v>224.3</v>
      </c>
      <c r="H2364">
        <f t="shared" si="144"/>
        <v>2460046.3981880005</v>
      </c>
      <c r="I2364">
        <f t="shared" si="145"/>
        <v>62182</v>
      </c>
      <c r="J2364">
        <f t="shared" si="146"/>
        <v>1096766.1160000002</v>
      </c>
      <c r="K2364">
        <f t="shared" si="147"/>
        <v>0</v>
      </c>
    </row>
    <row r="2365" spans="1:11" s="11" customFormat="1">
      <c r="A2365">
        <v>2025</v>
      </c>
      <c r="B2365">
        <v>4078</v>
      </c>
      <c r="C2365" t="s">
        <v>331</v>
      </c>
      <c r="D2365" t="s">
        <v>322</v>
      </c>
      <c r="E2365">
        <v>91040</v>
      </c>
      <c r="F2365">
        <v>17.670000000000002</v>
      </c>
      <c r="G2365">
        <v>264.3</v>
      </c>
      <c r="H2365">
        <f t="shared" si="144"/>
        <v>4251732.7824000008</v>
      </c>
      <c r="I2365">
        <f t="shared" si="145"/>
        <v>91040</v>
      </c>
      <c r="J2365">
        <f t="shared" si="146"/>
        <v>1608676.8</v>
      </c>
      <c r="K2365">
        <f t="shared" si="147"/>
        <v>0</v>
      </c>
    </row>
    <row r="2366" spans="1:11" s="11" customFormat="1">
      <c r="A2366">
        <v>2025</v>
      </c>
      <c r="B2366">
        <v>4078</v>
      </c>
      <c r="C2366" t="s">
        <v>331</v>
      </c>
      <c r="D2366" t="s">
        <v>322</v>
      </c>
      <c r="E2366">
        <v>16313</v>
      </c>
      <c r="F2366">
        <v>17.920000000000002</v>
      </c>
      <c r="G2366">
        <v>267.5</v>
      </c>
      <c r="H2366">
        <f t="shared" si="144"/>
        <v>781979.96799999999</v>
      </c>
      <c r="I2366">
        <f t="shared" si="145"/>
        <v>16313</v>
      </c>
      <c r="J2366">
        <f t="shared" si="146"/>
        <v>292328.96000000002</v>
      </c>
      <c r="K2366">
        <f t="shared" si="147"/>
        <v>0</v>
      </c>
    </row>
    <row r="2367" spans="1:11" s="11" customFormat="1">
      <c r="A2367">
        <v>2025</v>
      </c>
      <c r="B2367">
        <v>4158</v>
      </c>
      <c r="C2367" t="s">
        <v>331</v>
      </c>
      <c r="D2367" t="s">
        <v>322</v>
      </c>
      <c r="E2367">
        <v>160701</v>
      </c>
      <c r="F2367">
        <v>16.837</v>
      </c>
      <c r="G2367">
        <v>132.9</v>
      </c>
      <c r="H2367">
        <f t="shared" si="144"/>
        <v>3595905.5174729996</v>
      </c>
      <c r="I2367">
        <f t="shared" si="145"/>
        <v>160701</v>
      </c>
      <c r="J2367">
        <f t="shared" si="146"/>
        <v>2705722.7369999997</v>
      </c>
      <c r="K2367">
        <f t="shared" si="147"/>
        <v>0</v>
      </c>
    </row>
    <row r="2368" spans="1:11" s="11" customFormat="1">
      <c r="A2368">
        <v>2025</v>
      </c>
      <c r="B2368">
        <v>4158</v>
      </c>
      <c r="C2368" t="s">
        <v>331</v>
      </c>
      <c r="D2368" t="s">
        <v>322</v>
      </c>
      <c r="E2368">
        <v>15918</v>
      </c>
      <c r="F2368">
        <v>16.457999999999998</v>
      </c>
      <c r="G2368">
        <v>117.2</v>
      </c>
      <c r="H2368">
        <f t="shared" si="144"/>
        <v>307038.73636799998</v>
      </c>
      <c r="I2368">
        <f t="shared" si="145"/>
        <v>15918</v>
      </c>
      <c r="J2368">
        <f t="shared" si="146"/>
        <v>261978.44399999999</v>
      </c>
      <c r="K2368">
        <f t="shared" si="147"/>
        <v>0</v>
      </c>
    </row>
    <row r="2369" spans="1:11" s="11" customFormat="1">
      <c r="A2369">
        <v>2025</v>
      </c>
      <c r="B2369">
        <v>4158</v>
      </c>
      <c r="C2369" t="s">
        <v>331</v>
      </c>
      <c r="D2369" t="s">
        <v>322</v>
      </c>
      <c r="E2369">
        <v>128305</v>
      </c>
      <c r="F2369">
        <v>15.957000000000001</v>
      </c>
      <c r="G2369">
        <v>117.3</v>
      </c>
      <c r="H2369">
        <f t="shared" si="144"/>
        <v>2401556.664105</v>
      </c>
      <c r="I2369">
        <f t="shared" si="145"/>
        <v>128305</v>
      </c>
      <c r="J2369">
        <f t="shared" si="146"/>
        <v>2047362.885</v>
      </c>
      <c r="K2369">
        <f t="shared" si="147"/>
        <v>0</v>
      </c>
    </row>
    <row r="2370" spans="1:11" s="11" customFormat="1">
      <c r="A2370">
        <v>2025</v>
      </c>
      <c r="B2370">
        <v>4162</v>
      </c>
      <c r="C2370" t="s">
        <v>331</v>
      </c>
      <c r="D2370" t="s">
        <v>322</v>
      </c>
      <c r="E2370">
        <v>35079</v>
      </c>
      <c r="F2370">
        <v>20.213000000000001</v>
      </c>
      <c r="G2370">
        <v>266.2</v>
      </c>
      <c r="H2370">
        <f t="shared" si="144"/>
        <v>1887495.9634740001</v>
      </c>
      <c r="I2370">
        <f t="shared" si="145"/>
        <v>35079</v>
      </c>
      <c r="J2370">
        <f t="shared" si="146"/>
        <v>709051.82700000005</v>
      </c>
      <c r="K2370">
        <f t="shared" si="147"/>
        <v>0</v>
      </c>
    </row>
    <row r="2371" spans="1:11" s="11" customFormat="1">
      <c r="A2371">
        <v>2025</v>
      </c>
      <c r="B2371">
        <v>4271</v>
      </c>
      <c r="C2371" t="s">
        <v>331</v>
      </c>
      <c r="D2371" t="s">
        <v>322</v>
      </c>
      <c r="E2371">
        <v>31644</v>
      </c>
      <c r="F2371">
        <v>17.757999999999999</v>
      </c>
      <c r="G2371">
        <v>272.10000000000002</v>
      </c>
      <c r="H2371">
        <f t="shared" si="144"/>
        <v>1529022.8275920001</v>
      </c>
      <c r="I2371">
        <f t="shared" si="145"/>
        <v>31644</v>
      </c>
      <c r="J2371">
        <f t="shared" si="146"/>
        <v>561934.152</v>
      </c>
      <c r="K2371">
        <f t="shared" si="147"/>
        <v>0</v>
      </c>
    </row>
    <row r="2372" spans="1:11" s="11" customFormat="1">
      <c r="A2372">
        <v>2025</v>
      </c>
      <c r="B2372">
        <v>4271</v>
      </c>
      <c r="C2372" t="s">
        <v>331</v>
      </c>
      <c r="D2372" t="s">
        <v>322</v>
      </c>
      <c r="E2372">
        <v>31542</v>
      </c>
      <c r="F2372">
        <v>17.635999999999999</v>
      </c>
      <c r="G2372">
        <v>277.39999999999998</v>
      </c>
      <c r="H2372">
        <f t="shared" si="144"/>
        <v>1543106.0510879997</v>
      </c>
      <c r="I2372">
        <f t="shared" si="145"/>
        <v>31542</v>
      </c>
      <c r="J2372">
        <f t="shared" si="146"/>
        <v>556274.71199999994</v>
      </c>
      <c r="K2372">
        <f t="shared" si="147"/>
        <v>0</v>
      </c>
    </row>
    <row r="2373" spans="1:11" s="11" customFormat="1">
      <c r="A2373">
        <v>2025</v>
      </c>
      <c r="B2373">
        <v>6002</v>
      </c>
      <c r="C2373" t="s">
        <v>331</v>
      </c>
      <c r="D2373" t="s">
        <v>322</v>
      </c>
      <c r="E2373">
        <v>223422</v>
      </c>
      <c r="F2373">
        <v>17.55</v>
      </c>
      <c r="G2373">
        <v>223</v>
      </c>
      <c r="H2373">
        <f t="shared" ref="H2373:H2436" si="148">IF(I2373="","",G2373/100*F2373*E2373)</f>
        <v>8743955.1030000001</v>
      </c>
      <c r="I2373">
        <f t="shared" ref="I2373:I2436" si="149">IF(OR(G2373=".",F2373=".",E2373="."),"",E2373)</f>
        <v>223422</v>
      </c>
      <c r="J2373">
        <f t="shared" ref="J2373:J2436" si="150">IF(I2373="","",F2373*I2373)</f>
        <v>3921056.1</v>
      </c>
      <c r="K2373">
        <f t="shared" ref="K2373:K2436" si="151">IF(C2373="LIG",1,0)</f>
        <v>0</v>
      </c>
    </row>
    <row r="2374" spans="1:11" s="11" customFormat="1">
      <c r="A2374">
        <v>2025</v>
      </c>
      <c r="B2374">
        <v>6002</v>
      </c>
      <c r="C2374" t="s">
        <v>331</v>
      </c>
      <c r="D2374" t="s">
        <v>322</v>
      </c>
      <c r="E2374">
        <v>175680</v>
      </c>
      <c r="F2374">
        <v>17.579000000000001</v>
      </c>
      <c r="G2374">
        <v>228</v>
      </c>
      <c r="H2374">
        <f t="shared" si="148"/>
        <v>7041275.4816000005</v>
      </c>
      <c r="I2374">
        <f t="shared" si="149"/>
        <v>175680</v>
      </c>
      <c r="J2374">
        <f t="shared" si="150"/>
        <v>3088278.72</v>
      </c>
      <c r="K2374">
        <f t="shared" si="151"/>
        <v>0</v>
      </c>
    </row>
    <row r="2375" spans="1:11" s="11" customFormat="1">
      <c r="A2375">
        <v>2025</v>
      </c>
      <c r="B2375">
        <v>6002</v>
      </c>
      <c r="C2375" t="s">
        <v>331</v>
      </c>
      <c r="D2375" t="s">
        <v>322</v>
      </c>
      <c r="E2375">
        <v>158896</v>
      </c>
      <c r="F2375">
        <v>17.516999999999999</v>
      </c>
      <c r="G2375">
        <v>203.3</v>
      </c>
      <c r="H2375">
        <f t="shared" si="148"/>
        <v>5658614.0446559992</v>
      </c>
      <c r="I2375">
        <f t="shared" si="149"/>
        <v>158896</v>
      </c>
      <c r="J2375">
        <f t="shared" si="150"/>
        <v>2783381.2319999998</v>
      </c>
      <c r="K2375">
        <f t="shared" si="151"/>
        <v>0</v>
      </c>
    </row>
    <row r="2376" spans="1:11" s="11" customFormat="1">
      <c r="A2376">
        <v>2025</v>
      </c>
      <c r="B2376">
        <v>6002</v>
      </c>
      <c r="C2376" t="s">
        <v>331</v>
      </c>
      <c r="D2376" t="s">
        <v>322</v>
      </c>
      <c r="E2376">
        <v>16011</v>
      </c>
      <c r="F2376">
        <v>16.916</v>
      </c>
      <c r="G2376">
        <v>203.3</v>
      </c>
      <c r="H2376">
        <f t="shared" si="148"/>
        <v>550621.94050799997</v>
      </c>
      <c r="I2376">
        <f t="shared" si="149"/>
        <v>16011</v>
      </c>
      <c r="J2376">
        <f t="shared" si="150"/>
        <v>270842.076</v>
      </c>
      <c r="K2376">
        <f t="shared" si="151"/>
        <v>0</v>
      </c>
    </row>
    <row r="2377" spans="1:11" s="11" customFormat="1">
      <c r="A2377">
        <v>2025</v>
      </c>
      <c r="B2377">
        <v>6002</v>
      </c>
      <c r="C2377" t="s">
        <v>331</v>
      </c>
      <c r="D2377" t="s">
        <v>322</v>
      </c>
      <c r="E2377">
        <v>305065</v>
      </c>
      <c r="F2377">
        <v>17.600999999999999</v>
      </c>
      <c r="G2377">
        <v>220.2</v>
      </c>
      <c r="H2377">
        <f t="shared" si="148"/>
        <v>11823526.84113</v>
      </c>
      <c r="I2377">
        <f t="shared" si="149"/>
        <v>305065</v>
      </c>
      <c r="J2377">
        <f t="shared" si="150"/>
        <v>5369449.0649999995</v>
      </c>
      <c r="K2377">
        <f t="shared" si="151"/>
        <v>0</v>
      </c>
    </row>
    <row r="2378" spans="1:11" s="11" customFormat="1">
      <c r="A2378">
        <v>2025</v>
      </c>
      <c r="B2378">
        <v>6009</v>
      </c>
      <c r="C2378" t="s">
        <v>331</v>
      </c>
      <c r="D2378" t="s">
        <v>322</v>
      </c>
      <c r="E2378">
        <v>16324</v>
      </c>
      <c r="F2378">
        <v>17.34</v>
      </c>
      <c r="G2378">
        <v>243.9</v>
      </c>
      <c r="H2378">
        <f t="shared" si="148"/>
        <v>690378.85224000004</v>
      </c>
      <c r="I2378">
        <f t="shared" si="149"/>
        <v>16324</v>
      </c>
      <c r="J2378">
        <f t="shared" si="150"/>
        <v>283058.15999999997</v>
      </c>
      <c r="K2378">
        <f t="shared" si="151"/>
        <v>0</v>
      </c>
    </row>
    <row r="2379" spans="1:11" s="11" customFormat="1">
      <c r="A2379">
        <v>2025</v>
      </c>
      <c r="B2379">
        <v>6009</v>
      </c>
      <c r="C2379" t="s">
        <v>331</v>
      </c>
      <c r="D2379" t="s">
        <v>322</v>
      </c>
      <c r="E2379">
        <v>65187</v>
      </c>
      <c r="F2379">
        <v>17.690000000000001</v>
      </c>
      <c r="G2379">
        <v>237.8</v>
      </c>
      <c r="H2379">
        <f t="shared" si="148"/>
        <v>2742209.7953400007</v>
      </c>
      <c r="I2379">
        <f t="shared" si="149"/>
        <v>65187</v>
      </c>
      <c r="J2379">
        <f t="shared" si="150"/>
        <v>1153158.03</v>
      </c>
      <c r="K2379">
        <f t="shared" si="151"/>
        <v>0</v>
      </c>
    </row>
    <row r="2380" spans="1:11" s="11" customFormat="1">
      <c r="A2380">
        <v>2025</v>
      </c>
      <c r="B2380">
        <v>6009</v>
      </c>
      <c r="C2380" t="s">
        <v>331</v>
      </c>
      <c r="D2380" t="s">
        <v>322</v>
      </c>
      <c r="E2380">
        <v>112899</v>
      </c>
      <c r="F2380">
        <v>18</v>
      </c>
      <c r="G2380">
        <v>235.3</v>
      </c>
      <c r="H2380">
        <f t="shared" si="148"/>
        <v>4781724.2460000003</v>
      </c>
      <c r="I2380">
        <f t="shared" si="149"/>
        <v>112899</v>
      </c>
      <c r="J2380">
        <f t="shared" si="150"/>
        <v>2032182</v>
      </c>
      <c r="K2380">
        <f t="shared" si="151"/>
        <v>0</v>
      </c>
    </row>
    <row r="2381" spans="1:11" s="11" customFormat="1">
      <c r="A2381">
        <v>2025</v>
      </c>
      <c r="B2381">
        <v>6009</v>
      </c>
      <c r="C2381" t="s">
        <v>331</v>
      </c>
      <c r="D2381" t="s">
        <v>322</v>
      </c>
      <c r="E2381">
        <v>31903</v>
      </c>
      <c r="F2381">
        <v>17.87</v>
      </c>
      <c r="G2381">
        <v>255.7</v>
      </c>
      <c r="H2381">
        <f t="shared" si="148"/>
        <v>1457762.6017700001</v>
      </c>
      <c r="I2381">
        <f t="shared" si="149"/>
        <v>31903</v>
      </c>
      <c r="J2381">
        <f t="shared" si="150"/>
        <v>570106.61</v>
      </c>
      <c r="K2381">
        <f t="shared" si="151"/>
        <v>0</v>
      </c>
    </row>
    <row r="2382" spans="1:11" s="11" customFormat="1">
      <c r="A2382">
        <v>2025</v>
      </c>
      <c r="B2382">
        <v>6009</v>
      </c>
      <c r="C2382" t="s">
        <v>331</v>
      </c>
      <c r="D2382" t="s">
        <v>322</v>
      </c>
      <c r="E2382">
        <v>32719</v>
      </c>
      <c r="F2382">
        <v>17.79</v>
      </c>
      <c r="G2382">
        <v>249</v>
      </c>
      <c r="H2382">
        <f t="shared" si="148"/>
        <v>1449356.8149000001</v>
      </c>
      <c r="I2382">
        <f t="shared" si="149"/>
        <v>32719</v>
      </c>
      <c r="J2382">
        <f t="shared" si="150"/>
        <v>582071.01</v>
      </c>
      <c r="K2382">
        <f t="shared" si="151"/>
        <v>0</v>
      </c>
    </row>
    <row r="2383" spans="1:11" s="11" customFormat="1">
      <c r="A2383">
        <v>2025</v>
      </c>
      <c r="B2383">
        <v>6017</v>
      </c>
      <c r="C2383" t="s">
        <v>331</v>
      </c>
      <c r="D2383" t="s">
        <v>322</v>
      </c>
      <c r="E2383">
        <v>110615</v>
      </c>
      <c r="F2383">
        <v>17.899999999999999</v>
      </c>
      <c r="G2383" t="s">
        <v>332</v>
      </c>
      <c r="H2383" t="str">
        <f t="shared" si="148"/>
        <v/>
      </c>
      <c r="I2383" t="str">
        <f t="shared" si="149"/>
        <v/>
      </c>
      <c r="J2383" t="str">
        <f t="shared" si="150"/>
        <v/>
      </c>
      <c r="K2383">
        <f t="shared" si="151"/>
        <v>0</v>
      </c>
    </row>
    <row r="2384" spans="1:11" s="11" customFormat="1">
      <c r="A2384">
        <v>2025</v>
      </c>
      <c r="B2384">
        <v>6017</v>
      </c>
      <c r="C2384" t="s">
        <v>331</v>
      </c>
      <c r="D2384" t="s">
        <v>322</v>
      </c>
      <c r="E2384">
        <v>16333</v>
      </c>
      <c r="F2384">
        <v>17.8</v>
      </c>
      <c r="G2384" t="s">
        <v>332</v>
      </c>
      <c r="H2384" t="str">
        <f t="shared" si="148"/>
        <v/>
      </c>
      <c r="I2384" t="str">
        <f t="shared" si="149"/>
        <v/>
      </c>
      <c r="J2384" t="str">
        <f t="shared" si="150"/>
        <v/>
      </c>
      <c r="K2384">
        <f t="shared" si="151"/>
        <v>0</v>
      </c>
    </row>
    <row r="2385" spans="1:11" s="11" customFormat="1">
      <c r="A2385">
        <v>2025</v>
      </c>
      <c r="B2385">
        <v>6018</v>
      </c>
      <c r="C2385" t="s">
        <v>321</v>
      </c>
      <c r="D2385" t="s">
        <v>322</v>
      </c>
      <c r="E2385">
        <v>40995</v>
      </c>
      <c r="F2385">
        <v>25.132000000000001</v>
      </c>
      <c r="G2385">
        <v>228.5</v>
      </c>
      <c r="H2385">
        <f t="shared" si="148"/>
        <v>2354204.2869000002</v>
      </c>
      <c r="I2385">
        <f t="shared" si="149"/>
        <v>40995</v>
      </c>
      <c r="J2385">
        <f t="shared" si="150"/>
        <v>1030286.3400000001</v>
      </c>
      <c r="K2385">
        <f t="shared" si="151"/>
        <v>0</v>
      </c>
    </row>
    <row r="2386" spans="1:11" s="11" customFormat="1">
      <c r="A2386">
        <v>2025</v>
      </c>
      <c r="B2386">
        <v>6018</v>
      </c>
      <c r="C2386" t="s">
        <v>321</v>
      </c>
      <c r="D2386" t="s">
        <v>322</v>
      </c>
      <c r="E2386">
        <v>74152</v>
      </c>
      <c r="F2386">
        <v>22.193999999999999</v>
      </c>
      <c r="G2386">
        <v>273.3</v>
      </c>
      <c r="H2386">
        <f t="shared" si="148"/>
        <v>4497778.6907040002</v>
      </c>
      <c r="I2386">
        <f t="shared" si="149"/>
        <v>74152</v>
      </c>
      <c r="J2386">
        <f t="shared" si="150"/>
        <v>1645729.4879999999</v>
      </c>
      <c r="K2386">
        <f t="shared" si="151"/>
        <v>0</v>
      </c>
    </row>
    <row r="2387" spans="1:11" s="11" customFormat="1">
      <c r="A2387">
        <v>2025</v>
      </c>
      <c r="B2387">
        <v>6018</v>
      </c>
      <c r="C2387" t="s">
        <v>321</v>
      </c>
      <c r="D2387" t="s">
        <v>322</v>
      </c>
      <c r="E2387">
        <v>12860</v>
      </c>
      <c r="F2387">
        <v>25.957999999999998</v>
      </c>
      <c r="G2387">
        <v>232.9</v>
      </c>
      <c r="H2387">
        <f t="shared" si="148"/>
        <v>777466.50052</v>
      </c>
      <c r="I2387">
        <f t="shared" si="149"/>
        <v>12860</v>
      </c>
      <c r="J2387">
        <f t="shared" si="150"/>
        <v>333819.88</v>
      </c>
      <c r="K2387">
        <f t="shared" si="151"/>
        <v>0</v>
      </c>
    </row>
    <row r="2388" spans="1:11" s="11" customFormat="1">
      <c r="A2388">
        <v>2025</v>
      </c>
      <c r="B2388">
        <v>6018</v>
      </c>
      <c r="C2388" t="s">
        <v>321</v>
      </c>
      <c r="D2388" t="s">
        <v>322</v>
      </c>
      <c r="E2388">
        <v>8277</v>
      </c>
      <c r="F2388">
        <v>22.876000000000001</v>
      </c>
      <c r="G2388">
        <v>238.9</v>
      </c>
      <c r="H2388">
        <f t="shared" si="148"/>
        <v>452344.37362800009</v>
      </c>
      <c r="I2388">
        <f t="shared" si="149"/>
        <v>8277</v>
      </c>
      <c r="J2388">
        <f t="shared" si="150"/>
        <v>189344.652</v>
      </c>
      <c r="K2388">
        <f t="shared" si="151"/>
        <v>0</v>
      </c>
    </row>
    <row r="2389" spans="1:11" s="11" customFormat="1">
      <c r="A2389">
        <v>2025</v>
      </c>
      <c r="B2389">
        <v>6018</v>
      </c>
      <c r="C2389" t="s">
        <v>321</v>
      </c>
      <c r="D2389" t="s">
        <v>322</v>
      </c>
      <c r="E2389">
        <v>3269</v>
      </c>
      <c r="F2389">
        <v>25.094000000000001</v>
      </c>
      <c r="G2389">
        <v>228.9</v>
      </c>
      <c r="H2389">
        <f t="shared" si="148"/>
        <v>187771.902654</v>
      </c>
      <c r="I2389">
        <f t="shared" si="149"/>
        <v>3269</v>
      </c>
      <c r="J2389">
        <f t="shared" si="150"/>
        <v>82032.286000000007</v>
      </c>
      <c r="K2389">
        <f t="shared" si="151"/>
        <v>0</v>
      </c>
    </row>
    <row r="2390" spans="1:11" s="11" customFormat="1">
      <c r="A2390">
        <v>2025</v>
      </c>
      <c r="B2390">
        <v>6021</v>
      </c>
      <c r="C2390" t="s">
        <v>331</v>
      </c>
      <c r="D2390" t="s">
        <v>322</v>
      </c>
      <c r="E2390">
        <v>159606</v>
      </c>
      <c r="F2390">
        <v>19.440000000000001</v>
      </c>
      <c r="G2390">
        <v>284.8</v>
      </c>
      <c r="H2390">
        <f t="shared" si="148"/>
        <v>8836605.3427200019</v>
      </c>
      <c r="I2390">
        <f t="shared" si="149"/>
        <v>159606</v>
      </c>
      <c r="J2390">
        <f t="shared" si="150"/>
        <v>3102740.64</v>
      </c>
      <c r="K2390">
        <f t="shared" si="151"/>
        <v>0</v>
      </c>
    </row>
    <row r="2391" spans="1:11" s="11" customFormat="1">
      <c r="A2391">
        <v>2025</v>
      </c>
      <c r="B2391">
        <v>6021</v>
      </c>
      <c r="C2391" t="s">
        <v>331</v>
      </c>
      <c r="D2391" t="s">
        <v>322</v>
      </c>
      <c r="E2391">
        <v>198254</v>
      </c>
      <c r="F2391">
        <v>19.920000000000002</v>
      </c>
      <c r="G2391">
        <v>357.1</v>
      </c>
      <c r="H2391">
        <f t="shared" si="148"/>
        <v>14102663.477280004</v>
      </c>
      <c r="I2391">
        <f t="shared" si="149"/>
        <v>198254</v>
      </c>
      <c r="J2391">
        <f t="shared" si="150"/>
        <v>3949219.68</v>
      </c>
      <c r="K2391">
        <f t="shared" si="151"/>
        <v>0</v>
      </c>
    </row>
    <row r="2392" spans="1:11" s="11" customFormat="1">
      <c r="A2392">
        <v>2025</v>
      </c>
      <c r="B2392">
        <v>6030</v>
      </c>
      <c r="C2392" t="s">
        <v>330</v>
      </c>
      <c r="D2392" t="s">
        <v>322</v>
      </c>
      <c r="E2392">
        <v>420306</v>
      </c>
      <c r="F2392">
        <v>12.65</v>
      </c>
      <c r="G2392">
        <v>306.60000000000002</v>
      </c>
      <c r="H2392">
        <f t="shared" si="148"/>
        <v>16301526.179400003</v>
      </c>
      <c r="I2392">
        <f t="shared" si="149"/>
        <v>420306</v>
      </c>
      <c r="J2392">
        <f t="shared" si="150"/>
        <v>5316870.9000000004</v>
      </c>
      <c r="K2392">
        <f t="shared" si="151"/>
        <v>1</v>
      </c>
    </row>
    <row r="2393" spans="1:11" s="11" customFormat="1">
      <c r="A2393">
        <v>2025</v>
      </c>
      <c r="B2393">
        <v>6041</v>
      </c>
      <c r="C2393" t="s">
        <v>321</v>
      </c>
      <c r="D2393" t="s">
        <v>322</v>
      </c>
      <c r="E2393">
        <v>23122</v>
      </c>
      <c r="F2393">
        <v>22.66</v>
      </c>
      <c r="G2393">
        <v>230.3</v>
      </c>
      <c r="H2393">
        <f t="shared" si="148"/>
        <v>1206644.2295600001</v>
      </c>
      <c r="I2393">
        <f t="shared" si="149"/>
        <v>23122</v>
      </c>
      <c r="J2393">
        <f t="shared" si="150"/>
        <v>523944.52</v>
      </c>
      <c r="K2393">
        <f t="shared" si="151"/>
        <v>0</v>
      </c>
    </row>
    <row r="2394" spans="1:11" s="11" customFormat="1">
      <c r="A2394">
        <v>2025</v>
      </c>
      <c r="B2394">
        <v>6041</v>
      </c>
      <c r="C2394" t="s">
        <v>321</v>
      </c>
      <c r="D2394" t="s">
        <v>322</v>
      </c>
      <c r="E2394">
        <v>16436</v>
      </c>
      <c r="F2394">
        <v>22.59</v>
      </c>
      <c r="G2394">
        <v>230.4</v>
      </c>
      <c r="H2394">
        <f t="shared" si="148"/>
        <v>855450.40896000003</v>
      </c>
      <c r="I2394">
        <f t="shared" si="149"/>
        <v>16436</v>
      </c>
      <c r="J2394">
        <f t="shared" si="150"/>
        <v>371289.24</v>
      </c>
      <c r="K2394">
        <f t="shared" si="151"/>
        <v>0</v>
      </c>
    </row>
    <row r="2395" spans="1:11" s="11" customFormat="1">
      <c r="A2395">
        <v>2025</v>
      </c>
      <c r="B2395">
        <v>6041</v>
      </c>
      <c r="C2395" t="s">
        <v>321</v>
      </c>
      <c r="D2395" t="s">
        <v>322</v>
      </c>
      <c r="E2395">
        <v>10872</v>
      </c>
      <c r="F2395">
        <v>22.69</v>
      </c>
      <c r="G2395">
        <v>436</v>
      </c>
      <c r="H2395">
        <f t="shared" si="148"/>
        <v>1075549.5648000001</v>
      </c>
      <c r="I2395">
        <f t="shared" si="149"/>
        <v>10872</v>
      </c>
      <c r="J2395">
        <f t="shared" si="150"/>
        <v>246685.68000000002</v>
      </c>
      <c r="K2395">
        <f t="shared" si="151"/>
        <v>0</v>
      </c>
    </row>
    <row r="2396" spans="1:11" s="11" customFormat="1">
      <c r="A2396">
        <v>2025</v>
      </c>
      <c r="B2396">
        <v>6041</v>
      </c>
      <c r="C2396" t="s">
        <v>321</v>
      </c>
      <c r="D2396" t="s">
        <v>322</v>
      </c>
      <c r="E2396">
        <v>13414</v>
      </c>
      <c r="F2396">
        <v>22.83</v>
      </c>
      <c r="G2396">
        <v>356.1</v>
      </c>
      <c r="H2396">
        <f t="shared" si="148"/>
        <v>1090526.40882</v>
      </c>
      <c r="I2396">
        <f t="shared" si="149"/>
        <v>13414</v>
      </c>
      <c r="J2396">
        <f t="shared" si="150"/>
        <v>306241.62</v>
      </c>
      <c r="K2396">
        <f t="shared" si="151"/>
        <v>0</v>
      </c>
    </row>
    <row r="2397" spans="1:11" s="11" customFormat="1">
      <c r="A2397">
        <v>2025</v>
      </c>
      <c r="B2397">
        <v>6041</v>
      </c>
      <c r="C2397" t="s">
        <v>321</v>
      </c>
      <c r="D2397" t="s">
        <v>322</v>
      </c>
      <c r="E2397">
        <v>28139</v>
      </c>
      <c r="F2397">
        <v>25.66</v>
      </c>
      <c r="G2397">
        <v>226.3</v>
      </c>
      <c r="H2397">
        <f t="shared" si="148"/>
        <v>1633991.7726199999</v>
      </c>
      <c r="I2397">
        <f t="shared" si="149"/>
        <v>28139</v>
      </c>
      <c r="J2397">
        <f t="shared" si="150"/>
        <v>722046.74</v>
      </c>
      <c r="K2397">
        <f t="shared" si="151"/>
        <v>0</v>
      </c>
    </row>
    <row r="2398" spans="1:11" s="11" customFormat="1">
      <c r="A2398">
        <v>2025</v>
      </c>
      <c r="B2398">
        <v>6041</v>
      </c>
      <c r="C2398" t="s">
        <v>321</v>
      </c>
      <c r="D2398" t="s">
        <v>322</v>
      </c>
      <c r="E2398">
        <v>20220</v>
      </c>
      <c r="F2398">
        <v>22.62</v>
      </c>
      <c r="G2398">
        <v>244.7</v>
      </c>
      <c r="H2398">
        <f t="shared" si="148"/>
        <v>1119200.0508000001</v>
      </c>
      <c r="I2398">
        <f t="shared" si="149"/>
        <v>20220</v>
      </c>
      <c r="J2398">
        <f t="shared" si="150"/>
        <v>457376.4</v>
      </c>
      <c r="K2398">
        <f t="shared" si="151"/>
        <v>0</v>
      </c>
    </row>
    <row r="2399" spans="1:11" s="11" customFormat="1">
      <c r="A2399">
        <v>2025</v>
      </c>
      <c r="B2399">
        <v>6041</v>
      </c>
      <c r="C2399" t="s">
        <v>321</v>
      </c>
      <c r="D2399" t="s">
        <v>322</v>
      </c>
      <c r="E2399">
        <v>56838</v>
      </c>
      <c r="F2399">
        <v>22.89</v>
      </c>
      <c r="G2399">
        <v>248.3</v>
      </c>
      <c r="H2399">
        <f t="shared" si="148"/>
        <v>3230437.1790600005</v>
      </c>
      <c r="I2399">
        <f t="shared" si="149"/>
        <v>56838</v>
      </c>
      <c r="J2399">
        <f t="shared" si="150"/>
        <v>1301021.82</v>
      </c>
      <c r="K2399">
        <f t="shared" si="151"/>
        <v>0</v>
      </c>
    </row>
    <row r="2400" spans="1:11" s="11" customFormat="1">
      <c r="A2400">
        <v>2025</v>
      </c>
      <c r="B2400">
        <v>6041</v>
      </c>
      <c r="C2400" t="s">
        <v>321</v>
      </c>
      <c r="D2400" t="s">
        <v>322</v>
      </c>
      <c r="E2400">
        <v>33928</v>
      </c>
      <c r="F2400">
        <v>25.21</v>
      </c>
      <c r="G2400">
        <v>199.2</v>
      </c>
      <c r="H2400">
        <f t="shared" si="148"/>
        <v>1703807.16096</v>
      </c>
      <c r="I2400">
        <f t="shared" si="149"/>
        <v>33928</v>
      </c>
      <c r="J2400">
        <f t="shared" si="150"/>
        <v>855324.88</v>
      </c>
      <c r="K2400">
        <f t="shared" si="151"/>
        <v>0</v>
      </c>
    </row>
    <row r="2401" spans="1:11" s="11" customFormat="1">
      <c r="A2401">
        <v>2025</v>
      </c>
      <c r="B2401">
        <v>6041</v>
      </c>
      <c r="C2401" t="s">
        <v>321</v>
      </c>
      <c r="D2401" t="s">
        <v>322</v>
      </c>
      <c r="E2401">
        <v>54574</v>
      </c>
      <c r="F2401">
        <v>23.04</v>
      </c>
      <c r="G2401">
        <v>232.7</v>
      </c>
      <c r="H2401">
        <f t="shared" si="148"/>
        <v>2925934.8019199995</v>
      </c>
      <c r="I2401">
        <f t="shared" si="149"/>
        <v>54574</v>
      </c>
      <c r="J2401">
        <f t="shared" si="150"/>
        <v>1257384.96</v>
      </c>
      <c r="K2401">
        <f t="shared" si="151"/>
        <v>0</v>
      </c>
    </row>
    <row r="2402" spans="1:11" s="11" customFormat="1">
      <c r="A2402">
        <v>2025</v>
      </c>
      <c r="B2402">
        <v>6041</v>
      </c>
      <c r="C2402" t="s">
        <v>321</v>
      </c>
      <c r="D2402" t="s">
        <v>322</v>
      </c>
      <c r="E2402">
        <v>21993</v>
      </c>
      <c r="F2402">
        <v>23.04</v>
      </c>
      <c r="G2402">
        <v>232.7</v>
      </c>
      <c r="H2402">
        <f t="shared" si="148"/>
        <v>1179134.46144</v>
      </c>
      <c r="I2402">
        <f t="shared" si="149"/>
        <v>21993</v>
      </c>
      <c r="J2402">
        <f t="shared" si="150"/>
        <v>506718.71999999997</v>
      </c>
      <c r="K2402">
        <f t="shared" si="151"/>
        <v>0</v>
      </c>
    </row>
    <row r="2403" spans="1:11" s="11" customFormat="1">
      <c r="A2403">
        <v>2025</v>
      </c>
      <c r="B2403">
        <v>6041</v>
      </c>
      <c r="C2403" t="s">
        <v>321</v>
      </c>
      <c r="D2403" t="s">
        <v>322</v>
      </c>
      <c r="E2403">
        <v>1733</v>
      </c>
      <c r="F2403">
        <v>23.66</v>
      </c>
      <c r="G2403">
        <v>233</v>
      </c>
      <c r="H2403">
        <f t="shared" si="148"/>
        <v>95536.477400000003</v>
      </c>
      <c r="I2403">
        <f t="shared" si="149"/>
        <v>1733</v>
      </c>
      <c r="J2403">
        <f t="shared" si="150"/>
        <v>41002.78</v>
      </c>
      <c r="K2403">
        <f t="shared" si="151"/>
        <v>0</v>
      </c>
    </row>
    <row r="2404" spans="1:11" s="11" customFormat="1">
      <c r="A2404">
        <v>2025</v>
      </c>
      <c r="B2404">
        <v>6041</v>
      </c>
      <c r="C2404" t="s">
        <v>321</v>
      </c>
      <c r="D2404" t="s">
        <v>322</v>
      </c>
      <c r="E2404">
        <v>4630</v>
      </c>
      <c r="F2404">
        <v>22.5</v>
      </c>
      <c r="G2404">
        <v>210.4</v>
      </c>
      <c r="H2404">
        <f t="shared" si="148"/>
        <v>219184.2</v>
      </c>
      <c r="I2404">
        <f t="shared" si="149"/>
        <v>4630</v>
      </c>
      <c r="J2404">
        <f t="shared" si="150"/>
        <v>104175</v>
      </c>
      <c r="K2404">
        <f t="shared" si="151"/>
        <v>0</v>
      </c>
    </row>
    <row r="2405" spans="1:11" s="11" customFormat="1">
      <c r="A2405">
        <v>2025</v>
      </c>
      <c r="B2405">
        <v>6041</v>
      </c>
      <c r="C2405" t="s">
        <v>321</v>
      </c>
      <c r="D2405" t="s">
        <v>322</v>
      </c>
      <c r="E2405">
        <v>14285</v>
      </c>
      <c r="F2405">
        <v>25.21</v>
      </c>
      <c r="G2405">
        <v>199.2</v>
      </c>
      <c r="H2405">
        <f t="shared" si="148"/>
        <v>717368.70120000001</v>
      </c>
      <c r="I2405">
        <f t="shared" si="149"/>
        <v>14285</v>
      </c>
      <c r="J2405">
        <f t="shared" si="150"/>
        <v>360124.85000000003</v>
      </c>
      <c r="K2405">
        <f t="shared" si="151"/>
        <v>0</v>
      </c>
    </row>
    <row r="2406" spans="1:11" s="11" customFormat="1">
      <c r="A2406">
        <v>2025</v>
      </c>
      <c r="B2406">
        <v>6041</v>
      </c>
      <c r="C2406" t="s">
        <v>321</v>
      </c>
      <c r="D2406" t="s">
        <v>322</v>
      </c>
      <c r="E2406">
        <v>1751</v>
      </c>
      <c r="F2406">
        <v>23.3</v>
      </c>
      <c r="G2406">
        <v>233</v>
      </c>
      <c r="H2406">
        <f t="shared" si="148"/>
        <v>95060.039000000004</v>
      </c>
      <c r="I2406">
        <f t="shared" si="149"/>
        <v>1751</v>
      </c>
      <c r="J2406">
        <f t="shared" si="150"/>
        <v>40798.300000000003</v>
      </c>
      <c r="K2406">
        <f t="shared" si="151"/>
        <v>0</v>
      </c>
    </row>
    <row r="2407" spans="1:11" s="11" customFormat="1">
      <c r="A2407">
        <v>2025</v>
      </c>
      <c r="B2407">
        <v>6041</v>
      </c>
      <c r="C2407" t="s">
        <v>321</v>
      </c>
      <c r="D2407" t="s">
        <v>322</v>
      </c>
      <c r="E2407">
        <v>3071</v>
      </c>
      <c r="F2407">
        <v>23.58</v>
      </c>
      <c r="G2407">
        <v>212.5</v>
      </c>
      <c r="H2407">
        <f t="shared" si="148"/>
        <v>153880.13249999998</v>
      </c>
      <c r="I2407">
        <f t="shared" si="149"/>
        <v>3071</v>
      </c>
      <c r="J2407">
        <f t="shared" si="150"/>
        <v>72414.179999999993</v>
      </c>
      <c r="K2407">
        <f t="shared" si="151"/>
        <v>0</v>
      </c>
    </row>
    <row r="2408" spans="1:11" s="11" customFormat="1">
      <c r="A2408">
        <v>2025</v>
      </c>
      <c r="B2408">
        <v>6041</v>
      </c>
      <c r="C2408" t="s">
        <v>321</v>
      </c>
      <c r="D2408" t="s">
        <v>322</v>
      </c>
      <c r="E2408">
        <v>3490</v>
      </c>
      <c r="F2408">
        <v>22.85</v>
      </c>
      <c r="G2408">
        <v>241.8</v>
      </c>
      <c r="H2408">
        <f t="shared" si="148"/>
        <v>192827.03700000004</v>
      </c>
      <c r="I2408">
        <f t="shared" si="149"/>
        <v>3490</v>
      </c>
      <c r="J2408">
        <f t="shared" si="150"/>
        <v>79746.5</v>
      </c>
      <c r="K2408">
        <f t="shared" si="151"/>
        <v>0</v>
      </c>
    </row>
    <row r="2409" spans="1:11" s="11" customFormat="1">
      <c r="A2409">
        <v>2025</v>
      </c>
      <c r="B2409">
        <v>6041</v>
      </c>
      <c r="C2409" t="s">
        <v>321</v>
      </c>
      <c r="D2409" t="s">
        <v>322</v>
      </c>
      <c r="E2409">
        <v>4553</v>
      </c>
      <c r="F2409">
        <v>23.75</v>
      </c>
      <c r="G2409">
        <v>233.3</v>
      </c>
      <c r="H2409">
        <f t="shared" si="148"/>
        <v>252276.03875000004</v>
      </c>
      <c r="I2409">
        <f t="shared" si="149"/>
        <v>4553</v>
      </c>
      <c r="J2409">
        <f t="shared" si="150"/>
        <v>108133.75</v>
      </c>
      <c r="K2409">
        <f t="shared" si="151"/>
        <v>0</v>
      </c>
    </row>
    <row r="2410" spans="1:11" s="11" customFormat="1">
      <c r="A2410">
        <v>2025</v>
      </c>
      <c r="B2410">
        <v>6055</v>
      </c>
      <c r="C2410" t="s">
        <v>331</v>
      </c>
      <c r="D2410" t="s">
        <v>322</v>
      </c>
      <c r="E2410">
        <v>31848</v>
      </c>
      <c r="F2410">
        <v>16.13</v>
      </c>
      <c r="G2410" t="s">
        <v>332</v>
      </c>
      <c r="H2410" t="str">
        <f t="shared" si="148"/>
        <v/>
      </c>
      <c r="I2410" t="str">
        <f t="shared" si="149"/>
        <v/>
      </c>
      <c r="J2410" t="str">
        <f t="shared" si="150"/>
        <v/>
      </c>
      <c r="K2410">
        <f t="shared" si="151"/>
        <v>0</v>
      </c>
    </row>
    <row r="2411" spans="1:11" s="11" customFormat="1">
      <c r="A2411">
        <v>2025</v>
      </c>
      <c r="B2411">
        <v>6064</v>
      </c>
      <c r="C2411" t="s">
        <v>331</v>
      </c>
      <c r="D2411" t="s">
        <v>322</v>
      </c>
      <c r="E2411">
        <v>83515</v>
      </c>
      <c r="F2411">
        <v>17.91</v>
      </c>
      <c r="G2411">
        <v>189.1</v>
      </c>
      <c r="H2411">
        <f t="shared" si="148"/>
        <v>2828470.15215</v>
      </c>
      <c r="I2411">
        <f t="shared" si="149"/>
        <v>83515</v>
      </c>
      <c r="J2411">
        <f t="shared" si="150"/>
        <v>1495753.65</v>
      </c>
      <c r="K2411">
        <f t="shared" si="151"/>
        <v>0</v>
      </c>
    </row>
    <row r="2412" spans="1:11" s="11" customFormat="1">
      <c r="A2412">
        <v>2025</v>
      </c>
      <c r="B2412">
        <v>6065</v>
      </c>
      <c r="C2412" t="s">
        <v>331</v>
      </c>
      <c r="D2412" t="s">
        <v>322</v>
      </c>
      <c r="E2412">
        <v>64382</v>
      </c>
      <c r="F2412">
        <v>17.106000000000002</v>
      </c>
      <c r="G2412">
        <v>195.7</v>
      </c>
      <c r="H2412">
        <f t="shared" si="148"/>
        <v>2155280.2888440001</v>
      </c>
      <c r="I2412">
        <f t="shared" si="149"/>
        <v>64382</v>
      </c>
      <c r="J2412">
        <f t="shared" si="150"/>
        <v>1101318.4920000001</v>
      </c>
      <c r="K2412">
        <f t="shared" si="151"/>
        <v>0</v>
      </c>
    </row>
    <row r="2413" spans="1:11" s="11" customFormat="1">
      <c r="A2413">
        <v>2025</v>
      </c>
      <c r="B2413">
        <v>6065</v>
      </c>
      <c r="C2413" t="s">
        <v>331</v>
      </c>
      <c r="D2413" t="s">
        <v>322</v>
      </c>
      <c r="E2413">
        <v>65505</v>
      </c>
      <c r="F2413">
        <v>18.052</v>
      </c>
      <c r="G2413">
        <v>193</v>
      </c>
      <c r="H2413">
        <f t="shared" si="148"/>
        <v>2282217.7818</v>
      </c>
      <c r="I2413">
        <f t="shared" si="149"/>
        <v>65505</v>
      </c>
      <c r="J2413">
        <f t="shared" si="150"/>
        <v>1182496.26</v>
      </c>
      <c r="K2413">
        <f t="shared" si="151"/>
        <v>0</v>
      </c>
    </row>
    <row r="2414" spans="1:11" s="11" customFormat="1">
      <c r="A2414">
        <v>2025</v>
      </c>
      <c r="B2414">
        <v>6065</v>
      </c>
      <c r="C2414" t="s">
        <v>331</v>
      </c>
      <c r="D2414" t="s">
        <v>322</v>
      </c>
      <c r="E2414">
        <v>65405</v>
      </c>
      <c r="F2414">
        <v>16.901</v>
      </c>
      <c r="G2414">
        <v>193.8</v>
      </c>
      <c r="H2414">
        <f t="shared" si="148"/>
        <v>2142284.3958900003</v>
      </c>
      <c r="I2414">
        <f t="shared" si="149"/>
        <v>65405</v>
      </c>
      <c r="J2414">
        <f t="shared" si="150"/>
        <v>1105409.905</v>
      </c>
      <c r="K2414">
        <f t="shared" si="151"/>
        <v>0</v>
      </c>
    </row>
    <row r="2415" spans="1:11" s="11" customFormat="1">
      <c r="A2415">
        <v>2025</v>
      </c>
      <c r="B2415">
        <v>6068</v>
      </c>
      <c r="C2415" t="s">
        <v>331</v>
      </c>
      <c r="D2415" t="s">
        <v>322</v>
      </c>
      <c r="E2415">
        <v>88859</v>
      </c>
      <c r="F2415">
        <v>17.088999999999999</v>
      </c>
      <c r="G2415">
        <v>168.7</v>
      </c>
      <c r="H2415">
        <f t="shared" si="148"/>
        <v>2561728.8178369994</v>
      </c>
      <c r="I2415">
        <f t="shared" si="149"/>
        <v>88859</v>
      </c>
      <c r="J2415">
        <f t="shared" si="150"/>
        <v>1518511.4509999999</v>
      </c>
      <c r="K2415">
        <f t="shared" si="151"/>
        <v>0</v>
      </c>
    </row>
    <row r="2416" spans="1:11" s="11" customFormat="1">
      <c r="A2416">
        <v>2025</v>
      </c>
      <c r="B2416">
        <v>6068</v>
      </c>
      <c r="C2416" t="s">
        <v>331</v>
      </c>
      <c r="D2416" t="s">
        <v>322</v>
      </c>
      <c r="E2416">
        <v>104476</v>
      </c>
      <c r="F2416">
        <v>17.771000000000001</v>
      </c>
      <c r="G2416">
        <v>169.2</v>
      </c>
      <c r="H2416">
        <f t="shared" si="148"/>
        <v>3141439.9492319999</v>
      </c>
      <c r="I2416">
        <f t="shared" si="149"/>
        <v>104476</v>
      </c>
      <c r="J2416">
        <f t="shared" si="150"/>
        <v>1856642.996</v>
      </c>
      <c r="K2416">
        <f t="shared" si="151"/>
        <v>0</v>
      </c>
    </row>
    <row r="2417" spans="1:11" s="11" customFormat="1">
      <c r="A2417">
        <v>2025</v>
      </c>
      <c r="B2417">
        <v>6068</v>
      </c>
      <c r="C2417" t="s">
        <v>331</v>
      </c>
      <c r="D2417" t="s">
        <v>322</v>
      </c>
      <c r="E2417">
        <v>14822</v>
      </c>
      <c r="F2417">
        <v>17.622</v>
      </c>
      <c r="G2417">
        <v>182.7</v>
      </c>
      <c r="H2417">
        <f t="shared" si="148"/>
        <v>477200.12986799999</v>
      </c>
      <c r="I2417">
        <f t="shared" si="149"/>
        <v>14822</v>
      </c>
      <c r="J2417">
        <f t="shared" si="150"/>
        <v>261193.28399999999</v>
      </c>
      <c r="K2417">
        <f t="shared" si="151"/>
        <v>0</v>
      </c>
    </row>
    <row r="2418" spans="1:11" s="11" customFormat="1">
      <c r="A2418">
        <v>2025</v>
      </c>
      <c r="B2418">
        <v>6071</v>
      </c>
      <c r="C2418" t="s">
        <v>321</v>
      </c>
      <c r="D2418" t="s">
        <v>322</v>
      </c>
      <c r="E2418">
        <v>17596</v>
      </c>
      <c r="F2418">
        <v>22.085000000000001</v>
      </c>
      <c r="G2418">
        <v>211.7</v>
      </c>
      <c r="H2418">
        <f t="shared" si="148"/>
        <v>822682.41622000001</v>
      </c>
      <c r="I2418">
        <f t="shared" si="149"/>
        <v>17596</v>
      </c>
      <c r="J2418">
        <f t="shared" si="150"/>
        <v>388607.66000000003</v>
      </c>
      <c r="K2418">
        <f t="shared" si="151"/>
        <v>0</v>
      </c>
    </row>
    <row r="2419" spans="1:11" s="11" customFormat="1">
      <c r="A2419">
        <v>2025</v>
      </c>
      <c r="B2419">
        <v>6071</v>
      </c>
      <c r="C2419" t="s">
        <v>321</v>
      </c>
      <c r="D2419" t="s">
        <v>322</v>
      </c>
      <c r="E2419">
        <v>18266</v>
      </c>
      <c r="F2419">
        <v>22.798999999999999</v>
      </c>
      <c r="G2419">
        <v>208.7</v>
      </c>
      <c r="H2419">
        <f t="shared" si="148"/>
        <v>869123.91645799985</v>
      </c>
      <c r="I2419">
        <f t="shared" si="149"/>
        <v>18266</v>
      </c>
      <c r="J2419">
        <f t="shared" si="150"/>
        <v>416446.53399999999</v>
      </c>
      <c r="K2419">
        <f t="shared" si="151"/>
        <v>0</v>
      </c>
    </row>
    <row r="2420" spans="1:11" s="11" customFormat="1">
      <c r="A2420">
        <v>2025</v>
      </c>
      <c r="B2420">
        <v>6071</v>
      </c>
      <c r="C2420" t="s">
        <v>331</v>
      </c>
      <c r="D2420" t="s">
        <v>322</v>
      </c>
      <c r="E2420">
        <v>46051</v>
      </c>
      <c r="F2420">
        <v>17.902000000000001</v>
      </c>
      <c r="G2420">
        <v>257.60000000000002</v>
      </c>
      <c r="H2420">
        <f t="shared" si="148"/>
        <v>2123667.2851519999</v>
      </c>
      <c r="I2420">
        <f t="shared" si="149"/>
        <v>46051</v>
      </c>
      <c r="J2420">
        <f t="shared" si="150"/>
        <v>824405.00200000009</v>
      </c>
      <c r="K2420">
        <f t="shared" si="151"/>
        <v>0</v>
      </c>
    </row>
    <row r="2421" spans="1:11" s="11" customFormat="1">
      <c r="A2421">
        <v>2025</v>
      </c>
      <c r="B2421">
        <v>6071</v>
      </c>
      <c r="C2421" t="s">
        <v>321</v>
      </c>
      <c r="D2421" t="s">
        <v>322</v>
      </c>
      <c r="E2421">
        <v>9854</v>
      </c>
      <c r="F2421">
        <v>22.818000000000001</v>
      </c>
      <c r="G2421">
        <v>238.8</v>
      </c>
      <c r="H2421">
        <f t="shared" si="148"/>
        <v>536938.38993599999</v>
      </c>
      <c r="I2421">
        <f t="shared" si="149"/>
        <v>9854</v>
      </c>
      <c r="J2421">
        <f t="shared" si="150"/>
        <v>224848.57200000001</v>
      </c>
      <c r="K2421">
        <f t="shared" si="151"/>
        <v>0</v>
      </c>
    </row>
    <row r="2422" spans="1:11" s="11" customFormat="1">
      <c r="A2422">
        <v>2025</v>
      </c>
      <c r="B2422">
        <v>6071</v>
      </c>
      <c r="C2422" t="s">
        <v>321</v>
      </c>
      <c r="D2422" t="s">
        <v>322</v>
      </c>
      <c r="E2422">
        <v>27571</v>
      </c>
      <c r="F2422">
        <v>22.911000000000001</v>
      </c>
      <c r="G2422">
        <v>172.1</v>
      </c>
      <c r="H2422">
        <f t="shared" si="148"/>
        <v>1087119.870501</v>
      </c>
      <c r="I2422">
        <f t="shared" si="149"/>
        <v>27571</v>
      </c>
      <c r="J2422">
        <f t="shared" si="150"/>
        <v>631679.18099999998</v>
      </c>
      <c r="K2422">
        <f t="shared" si="151"/>
        <v>0</v>
      </c>
    </row>
    <row r="2423" spans="1:11" s="11" customFormat="1">
      <c r="A2423">
        <v>2025</v>
      </c>
      <c r="B2423">
        <v>6071</v>
      </c>
      <c r="C2423" t="s">
        <v>321</v>
      </c>
      <c r="D2423" t="s">
        <v>322</v>
      </c>
      <c r="E2423">
        <v>17550</v>
      </c>
      <c r="F2423">
        <v>21.913</v>
      </c>
      <c r="G2423">
        <v>244</v>
      </c>
      <c r="H2423">
        <f t="shared" si="148"/>
        <v>938358.48600000003</v>
      </c>
      <c r="I2423">
        <f t="shared" si="149"/>
        <v>17550</v>
      </c>
      <c r="J2423">
        <f t="shared" si="150"/>
        <v>384573.15</v>
      </c>
      <c r="K2423">
        <f t="shared" si="151"/>
        <v>0</v>
      </c>
    </row>
    <row r="2424" spans="1:11" s="11" customFormat="1">
      <c r="A2424">
        <v>2025</v>
      </c>
      <c r="B2424">
        <v>6071</v>
      </c>
      <c r="C2424" t="s">
        <v>321</v>
      </c>
      <c r="D2424" t="s">
        <v>322</v>
      </c>
      <c r="E2424">
        <v>1607</v>
      </c>
      <c r="F2424">
        <v>22.943999999999999</v>
      </c>
      <c r="G2424">
        <v>239.5</v>
      </c>
      <c r="H2424">
        <f t="shared" si="148"/>
        <v>88306.064159999994</v>
      </c>
      <c r="I2424">
        <f t="shared" si="149"/>
        <v>1607</v>
      </c>
      <c r="J2424">
        <f t="shared" si="150"/>
        <v>36871.008000000002</v>
      </c>
      <c r="K2424">
        <f t="shared" si="151"/>
        <v>0</v>
      </c>
    </row>
    <row r="2425" spans="1:11" s="11" customFormat="1">
      <c r="A2425">
        <v>2025</v>
      </c>
      <c r="B2425">
        <v>6071</v>
      </c>
      <c r="C2425" t="s">
        <v>321</v>
      </c>
      <c r="D2425" t="s">
        <v>322</v>
      </c>
      <c r="E2425">
        <v>60102</v>
      </c>
      <c r="F2425">
        <v>22.875</v>
      </c>
      <c r="G2425">
        <v>233.6</v>
      </c>
      <c r="H2425">
        <f t="shared" si="148"/>
        <v>3211610.4720000001</v>
      </c>
      <c r="I2425">
        <f t="shared" si="149"/>
        <v>60102</v>
      </c>
      <c r="J2425">
        <f t="shared" si="150"/>
        <v>1374833.25</v>
      </c>
      <c r="K2425">
        <f t="shared" si="151"/>
        <v>0</v>
      </c>
    </row>
    <row r="2426" spans="1:11" s="11" customFormat="1">
      <c r="A2426">
        <v>2025</v>
      </c>
      <c r="B2426">
        <v>6071</v>
      </c>
      <c r="C2426" t="s">
        <v>321</v>
      </c>
      <c r="D2426" t="s">
        <v>322</v>
      </c>
      <c r="E2426">
        <v>5076</v>
      </c>
      <c r="F2426">
        <v>23.297000000000001</v>
      </c>
      <c r="G2426">
        <v>215</v>
      </c>
      <c r="H2426">
        <f t="shared" si="148"/>
        <v>254249.4798</v>
      </c>
      <c r="I2426">
        <f t="shared" si="149"/>
        <v>5076</v>
      </c>
      <c r="J2426">
        <f t="shared" si="150"/>
        <v>118255.572</v>
      </c>
      <c r="K2426">
        <f t="shared" si="151"/>
        <v>0</v>
      </c>
    </row>
    <row r="2427" spans="1:11" s="11" customFormat="1">
      <c r="A2427">
        <v>2025</v>
      </c>
      <c r="B2427">
        <v>6071</v>
      </c>
      <c r="C2427" t="s">
        <v>321</v>
      </c>
      <c r="D2427" t="s">
        <v>322</v>
      </c>
      <c r="E2427">
        <v>13182</v>
      </c>
      <c r="F2427">
        <v>22.847999999999999</v>
      </c>
      <c r="G2427">
        <v>218.6</v>
      </c>
      <c r="H2427">
        <f t="shared" si="148"/>
        <v>658384.58649599995</v>
      </c>
      <c r="I2427">
        <f t="shared" si="149"/>
        <v>13182</v>
      </c>
      <c r="J2427">
        <f t="shared" si="150"/>
        <v>301182.33600000001</v>
      </c>
      <c r="K2427">
        <f t="shared" si="151"/>
        <v>0</v>
      </c>
    </row>
    <row r="2428" spans="1:11" s="11" customFormat="1">
      <c r="A2428">
        <v>2025</v>
      </c>
      <c r="B2428">
        <v>6071</v>
      </c>
      <c r="C2428" t="s">
        <v>321</v>
      </c>
      <c r="D2428" t="s">
        <v>322</v>
      </c>
      <c r="E2428">
        <v>1556</v>
      </c>
      <c r="F2428">
        <v>22</v>
      </c>
      <c r="G2428">
        <v>113.6</v>
      </c>
      <c r="H2428">
        <f t="shared" si="148"/>
        <v>38887.551999999996</v>
      </c>
      <c r="I2428">
        <f t="shared" si="149"/>
        <v>1556</v>
      </c>
      <c r="J2428">
        <f t="shared" si="150"/>
        <v>34232</v>
      </c>
      <c r="K2428">
        <f t="shared" si="151"/>
        <v>0</v>
      </c>
    </row>
    <row r="2429" spans="1:11" s="11" customFormat="1">
      <c r="A2429">
        <v>2025</v>
      </c>
      <c r="B2429">
        <v>6073</v>
      </c>
      <c r="C2429" t="s">
        <v>331</v>
      </c>
      <c r="D2429" t="s">
        <v>322</v>
      </c>
      <c r="E2429">
        <v>79433</v>
      </c>
      <c r="F2429">
        <v>17.452000000000002</v>
      </c>
      <c r="G2429">
        <v>302</v>
      </c>
      <c r="H2429">
        <f t="shared" si="148"/>
        <v>4186519.4423200004</v>
      </c>
      <c r="I2429">
        <f t="shared" si="149"/>
        <v>79433</v>
      </c>
      <c r="J2429">
        <f t="shared" si="150"/>
        <v>1386264.7160000002</v>
      </c>
      <c r="K2429">
        <f t="shared" si="151"/>
        <v>0</v>
      </c>
    </row>
    <row r="2430" spans="1:11" s="11" customFormat="1">
      <c r="A2430">
        <v>2025</v>
      </c>
      <c r="B2430">
        <v>6076</v>
      </c>
      <c r="C2430" t="s">
        <v>331</v>
      </c>
      <c r="D2430" t="s">
        <v>322</v>
      </c>
      <c r="E2430">
        <v>251536</v>
      </c>
      <c r="F2430">
        <v>17.07</v>
      </c>
      <c r="G2430" t="s">
        <v>332</v>
      </c>
      <c r="H2430" t="str">
        <f t="shared" si="148"/>
        <v/>
      </c>
      <c r="I2430" t="str">
        <f t="shared" si="149"/>
        <v/>
      </c>
      <c r="J2430" t="str">
        <f t="shared" si="150"/>
        <v/>
      </c>
      <c r="K2430">
        <f t="shared" si="151"/>
        <v>0</v>
      </c>
    </row>
    <row r="2431" spans="1:11" s="11" customFormat="1">
      <c r="A2431">
        <v>2025</v>
      </c>
      <c r="B2431">
        <v>6077</v>
      </c>
      <c r="C2431" t="s">
        <v>331</v>
      </c>
      <c r="D2431" t="s">
        <v>322</v>
      </c>
      <c r="E2431">
        <v>85531</v>
      </c>
      <c r="F2431">
        <v>17.084</v>
      </c>
      <c r="G2431">
        <v>107.7</v>
      </c>
      <c r="H2431">
        <f t="shared" si="148"/>
        <v>1573724.8975079998</v>
      </c>
      <c r="I2431">
        <f t="shared" si="149"/>
        <v>85531</v>
      </c>
      <c r="J2431">
        <f t="shared" si="150"/>
        <v>1461211.6040000001</v>
      </c>
      <c r="K2431">
        <f t="shared" si="151"/>
        <v>0</v>
      </c>
    </row>
    <row r="2432" spans="1:11" s="11" customFormat="1">
      <c r="A2432">
        <v>2025</v>
      </c>
      <c r="B2432">
        <v>6077</v>
      </c>
      <c r="C2432" t="s">
        <v>331</v>
      </c>
      <c r="D2432" t="s">
        <v>322</v>
      </c>
      <c r="E2432">
        <v>51324</v>
      </c>
      <c r="F2432">
        <v>17.091000000000001</v>
      </c>
      <c r="G2432">
        <v>108.7</v>
      </c>
      <c r="H2432">
        <f t="shared" si="148"/>
        <v>953493.012108</v>
      </c>
      <c r="I2432">
        <f t="shared" si="149"/>
        <v>51324</v>
      </c>
      <c r="J2432">
        <f t="shared" si="150"/>
        <v>877178.48400000005</v>
      </c>
      <c r="K2432">
        <f t="shared" si="151"/>
        <v>0</v>
      </c>
    </row>
    <row r="2433" spans="1:11" s="11" customFormat="1">
      <c r="A2433">
        <v>2025</v>
      </c>
      <c r="B2433">
        <v>6077</v>
      </c>
      <c r="C2433" t="s">
        <v>331</v>
      </c>
      <c r="D2433" t="s">
        <v>322</v>
      </c>
      <c r="E2433">
        <v>85772</v>
      </c>
      <c r="F2433">
        <v>16.905000000000001</v>
      </c>
      <c r="G2433">
        <v>121</v>
      </c>
      <c r="H2433">
        <f t="shared" si="148"/>
        <v>1754470.5486000001</v>
      </c>
      <c r="I2433">
        <f t="shared" si="149"/>
        <v>85772</v>
      </c>
      <c r="J2433">
        <f t="shared" si="150"/>
        <v>1449975.6600000001</v>
      </c>
      <c r="K2433">
        <f t="shared" si="151"/>
        <v>0</v>
      </c>
    </row>
    <row r="2434" spans="1:11" s="11" customFormat="1">
      <c r="A2434">
        <v>2025</v>
      </c>
      <c r="B2434">
        <v>6077</v>
      </c>
      <c r="C2434" t="s">
        <v>331</v>
      </c>
      <c r="D2434" t="s">
        <v>322</v>
      </c>
      <c r="E2434">
        <v>34268</v>
      </c>
      <c r="F2434">
        <v>17.021999999999998</v>
      </c>
      <c r="G2434">
        <v>97.2</v>
      </c>
      <c r="H2434">
        <f t="shared" si="148"/>
        <v>566977.21891199995</v>
      </c>
      <c r="I2434">
        <f t="shared" si="149"/>
        <v>34268</v>
      </c>
      <c r="J2434">
        <f t="shared" si="150"/>
        <v>583309.89599999995</v>
      </c>
      <c r="K2434">
        <f t="shared" si="151"/>
        <v>0</v>
      </c>
    </row>
    <row r="2435" spans="1:11" s="11" customFormat="1">
      <c r="A2435">
        <v>2025</v>
      </c>
      <c r="B2435">
        <v>6077</v>
      </c>
      <c r="C2435" t="s">
        <v>331</v>
      </c>
      <c r="D2435" t="s">
        <v>322</v>
      </c>
      <c r="E2435">
        <v>34320</v>
      </c>
      <c r="F2435">
        <v>16.875</v>
      </c>
      <c r="G2435">
        <v>103.6</v>
      </c>
      <c r="H2435">
        <f t="shared" si="148"/>
        <v>599999.4</v>
      </c>
      <c r="I2435">
        <f t="shared" si="149"/>
        <v>34320</v>
      </c>
      <c r="J2435">
        <f t="shared" si="150"/>
        <v>579150</v>
      </c>
      <c r="K2435">
        <f t="shared" si="151"/>
        <v>0</v>
      </c>
    </row>
    <row r="2436" spans="1:11" s="11" customFormat="1">
      <c r="A2436">
        <v>2025</v>
      </c>
      <c r="B2436">
        <v>6085</v>
      </c>
      <c r="C2436" t="s">
        <v>321</v>
      </c>
      <c r="D2436" t="s">
        <v>322</v>
      </c>
      <c r="E2436">
        <v>94090</v>
      </c>
      <c r="F2436">
        <v>21.91</v>
      </c>
      <c r="G2436">
        <v>488.1</v>
      </c>
      <c r="H2436">
        <f t="shared" si="148"/>
        <v>10062239.583900001</v>
      </c>
      <c r="I2436">
        <f t="shared" si="149"/>
        <v>94090</v>
      </c>
      <c r="J2436">
        <f t="shared" si="150"/>
        <v>2061511.9</v>
      </c>
      <c r="K2436">
        <f t="shared" si="151"/>
        <v>0</v>
      </c>
    </row>
    <row r="2437" spans="1:11" s="11" customFormat="1">
      <c r="A2437">
        <v>2025</v>
      </c>
      <c r="B2437">
        <v>6090</v>
      </c>
      <c r="C2437" t="s">
        <v>331</v>
      </c>
      <c r="D2437" t="s">
        <v>322</v>
      </c>
      <c r="E2437">
        <v>58766</v>
      </c>
      <c r="F2437">
        <v>17.844000000000001</v>
      </c>
      <c r="G2437">
        <v>232.8</v>
      </c>
      <c r="H2437">
        <f t="shared" ref="H2437:H2500" si="152">IF(I2437="","",G2437/100*F2437*E2437)</f>
        <v>2441188.5333120003</v>
      </c>
      <c r="I2437">
        <f t="shared" ref="I2437:I2500" si="153">IF(OR(G2437=".",F2437=".",E2437="."),"",E2437)</f>
        <v>58766</v>
      </c>
      <c r="J2437">
        <f t="shared" ref="J2437:J2500" si="154">IF(I2437="","",F2437*I2437)</f>
        <v>1048620.504</v>
      </c>
      <c r="K2437">
        <f t="shared" ref="K2437:K2500" si="155">IF(C2437="LIG",1,0)</f>
        <v>0</v>
      </c>
    </row>
    <row r="2438" spans="1:11" s="11" customFormat="1">
      <c r="A2438">
        <v>2025</v>
      </c>
      <c r="B2438">
        <v>6090</v>
      </c>
      <c r="C2438" t="s">
        <v>331</v>
      </c>
      <c r="D2438" t="s">
        <v>322</v>
      </c>
      <c r="E2438">
        <v>43814</v>
      </c>
      <c r="F2438">
        <v>17.763000000000002</v>
      </c>
      <c r="G2438">
        <v>243.2</v>
      </c>
      <c r="H2438">
        <f t="shared" si="152"/>
        <v>1892747.9754240003</v>
      </c>
      <c r="I2438">
        <f t="shared" si="153"/>
        <v>43814</v>
      </c>
      <c r="J2438">
        <f t="shared" si="154"/>
        <v>778268.08200000005</v>
      </c>
      <c r="K2438">
        <f t="shared" si="155"/>
        <v>0</v>
      </c>
    </row>
    <row r="2439" spans="1:11" s="11" customFormat="1">
      <c r="A2439">
        <v>2025</v>
      </c>
      <c r="B2439">
        <v>6090</v>
      </c>
      <c r="C2439" t="s">
        <v>331</v>
      </c>
      <c r="D2439" t="s">
        <v>322</v>
      </c>
      <c r="E2439">
        <v>73403</v>
      </c>
      <c r="F2439">
        <v>17.736000000000001</v>
      </c>
      <c r="G2439">
        <v>237.1</v>
      </c>
      <c r="H2439">
        <f t="shared" si="152"/>
        <v>3086747.0665680002</v>
      </c>
      <c r="I2439">
        <f t="shared" si="153"/>
        <v>73403</v>
      </c>
      <c r="J2439">
        <f t="shared" si="154"/>
        <v>1301875.608</v>
      </c>
      <c r="K2439">
        <f t="shared" si="155"/>
        <v>0</v>
      </c>
    </row>
    <row r="2440" spans="1:11" s="11" customFormat="1">
      <c r="A2440">
        <v>2025</v>
      </c>
      <c r="B2440">
        <v>6090</v>
      </c>
      <c r="C2440" t="s">
        <v>331</v>
      </c>
      <c r="D2440" t="s">
        <v>322</v>
      </c>
      <c r="E2440">
        <v>45007</v>
      </c>
      <c r="F2440">
        <v>17.837</v>
      </c>
      <c r="G2440">
        <v>230.7</v>
      </c>
      <c r="H2440">
        <f t="shared" si="152"/>
        <v>1852036.2047129998</v>
      </c>
      <c r="I2440">
        <f t="shared" si="153"/>
        <v>45007</v>
      </c>
      <c r="J2440">
        <f t="shared" si="154"/>
        <v>802789.85899999994</v>
      </c>
      <c r="K2440">
        <f t="shared" si="155"/>
        <v>0</v>
      </c>
    </row>
    <row r="2441" spans="1:11" s="11" customFormat="1">
      <c r="A2441">
        <v>2025</v>
      </c>
      <c r="B2441">
        <v>6090</v>
      </c>
      <c r="C2441" t="s">
        <v>331</v>
      </c>
      <c r="D2441" t="s">
        <v>322</v>
      </c>
      <c r="E2441">
        <v>44055</v>
      </c>
      <c r="F2441">
        <v>18.103999999999999</v>
      </c>
      <c r="G2441">
        <v>233.4</v>
      </c>
      <c r="H2441">
        <f t="shared" si="152"/>
        <v>1861532.39448</v>
      </c>
      <c r="I2441">
        <f t="shared" si="153"/>
        <v>44055</v>
      </c>
      <c r="J2441">
        <f t="shared" si="154"/>
        <v>797571.72</v>
      </c>
      <c r="K2441">
        <f t="shared" si="155"/>
        <v>0</v>
      </c>
    </row>
    <row r="2442" spans="1:11" s="11" customFormat="1">
      <c r="A2442">
        <v>2025</v>
      </c>
      <c r="B2442">
        <v>6095</v>
      </c>
      <c r="C2442" t="s">
        <v>331</v>
      </c>
      <c r="D2442" t="s">
        <v>322</v>
      </c>
      <c r="E2442">
        <v>54660</v>
      </c>
      <c r="F2442">
        <v>17.739999999999998</v>
      </c>
      <c r="G2442">
        <v>217.1</v>
      </c>
      <c r="H2442">
        <f t="shared" si="152"/>
        <v>2105150.0963999997</v>
      </c>
      <c r="I2442">
        <f t="shared" si="153"/>
        <v>54660</v>
      </c>
      <c r="J2442">
        <f t="shared" si="154"/>
        <v>969668.39999999991</v>
      </c>
      <c r="K2442">
        <f t="shared" si="155"/>
        <v>0</v>
      </c>
    </row>
    <row r="2443" spans="1:11" s="11" customFormat="1">
      <c r="A2443">
        <v>2025</v>
      </c>
      <c r="B2443">
        <v>6095</v>
      </c>
      <c r="C2443" t="s">
        <v>331</v>
      </c>
      <c r="D2443" t="s">
        <v>322</v>
      </c>
      <c r="E2443">
        <v>200025</v>
      </c>
      <c r="F2443">
        <v>17.436</v>
      </c>
      <c r="G2443">
        <v>219.5</v>
      </c>
      <c r="H2443">
        <f t="shared" si="152"/>
        <v>7655360.8004999999</v>
      </c>
      <c r="I2443">
        <f t="shared" si="153"/>
        <v>200025</v>
      </c>
      <c r="J2443">
        <f t="shared" si="154"/>
        <v>3487635.9</v>
      </c>
      <c r="K2443">
        <f t="shared" si="155"/>
        <v>0</v>
      </c>
    </row>
    <row r="2444" spans="1:11" s="11" customFormat="1">
      <c r="A2444">
        <v>2025</v>
      </c>
      <c r="B2444">
        <v>6096</v>
      </c>
      <c r="C2444" t="s">
        <v>331</v>
      </c>
      <c r="D2444" t="s">
        <v>322</v>
      </c>
      <c r="E2444">
        <v>51957</v>
      </c>
      <c r="F2444">
        <v>18.07</v>
      </c>
      <c r="G2444">
        <v>134</v>
      </c>
      <c r="H2444">
        <f t="shared" si="152"/>
        <v>1258076.4066000001</v>
      </c>
      <c r="I2444">
        <f t="shared" si="153"/>
        <v>51957</v>
      </c>
      <c r="J2444">
        <f t="shared" si="154"/>
        <v>938862.99</v>
      </c>
      <c r="K2444">
        <f t="shared" si="155"/>
        <v>0</v>
      </c>
    </row>
    <row r="2445" spans="1:11" s="11" customFormat="1">
      <c r="A2445">
        <v>2025</v>
      </c>
      <c r="B2445">
        <v>6096</v>
      </c>
      <c r="C2445" t="s">
        <v>331</v>
      </c>
      <c r="D2445" t="s">
        <v>322</v>
      </c>
      <c r="E2445">
        <v>36040</v>
      </c>
      <c r="F2445">
        <v>16.96</v>
      </c>
      <c r="G2445">
        <v>130.9</v>
      </c>
      <c r="H2445">
        <f t="shared" si="152"/>
        <v>800111.06560000009</v>
      </c>
      <c r="I2445">
        <f t="shared" si="153"/>
        <v>36040</v>
      </c>
      <c r="J2445">
        <f t="shared" si="154"/>
        <v>611238.40000000002</v>
      </c>
      <c r="K2445">
        <f t="shared" si="155"/>
        <v>0</v>
      </c>
    </row>
    <row r="2446" spans="1:11" s="11" customFormat="1">
      <c r="A2446">
        <v>2025</v>
      </c>
      <c r="B2446">
        <v>6096</v>
      </c>
      <c r="C2446" t="s">
        <v>331</v>
      </c>
      <c r="D2446" t="s">
        <v>322</v>
      </c>
      <c r="E2446">
        <v>51930</v>
      </c>
      <c r="F2446">
        <v>17.52</v>
      </c>
      <c r="G2446">
        <v>137.19999999999999</v>
      </c>
      <c r="H2446">
        <f t="shared" si="152"/>
        <v>1248264.2591999997</v>
      </c>
      <c r="I2446">
        <f t="shared" si="153"/>
        <v>51930</v>
      </c>
      <c r="J2446">
        <f t="shared" si="154"/>
        <v>909813.6</v>
      </c>
      <c r="K2446">
        <f t="shared" si="155"/>
        <v>0</v>
      </c>
    </row>
    <row r="2447" spans="1:11" s="11" customFormat="1">
      <c r="A2447">
        <v>2025</v>
      </c>
      <c r="B2447">
        <v>6096</v>
      </c>
      <c r="C2447" t="s">
        <v>331</v>
      </c>
      <c r="D2447" t="s">
        <v>322</v>
      </c>
      <c r="E2447">
        <v>69587</v>
      </c>
      <c r="F2447">
        <v>17.77</v>
      </c>
      <c r="G2447">
        <v>135.19999999999999</v>
      </c>
      <c r="H2447">
        <f t="shared" si="152"/>
        <v>1671830.4584799998</v>
      </c>
      <c r="I2447">
        <f t="shared" si="153"/>
        <v>69587</v>
      </c>
      <c r="J2447">
        <f t="shared" si="154"/>
        <v>1236560.99</v>
      </c>
      <c r="K2447">
        <f t="shared" si="155"/>
        <v>0</v>
      </c>
    </row>
    <row r="2448" spans="1:11" s="11" customFormat="1">
      <c r="A2448">
        <v>2025</v>
      </c>
      <c r="B2448">
        <v>6096</v>
      </c>
      <c r="C2448" t="s">
        <v>331</v>
      </c>
      <c r="D2448" t="s">
        <v>322</v>
      </c>
      <c r="E2448">
        <v>51976</v>
      </c>
      <c r="F2448">
        <v>17.079999999999998</v>
      </c>
      <c r="G2448">
        <v>117.7</v>
      </c>
      <c r="H2448">
        <f t="shared" si="152"/>
        <v>1044881.84416</v>
      </c>
      <c r="I2448">
        <f t="shared" si="153"/>
        <v>51976</v>
      </c>
      <c r="J2448">
        <f t="shared" si="154"/>
        <v>887750.08</v>
      </c>
      <c r="K2448">
        <f t="shared" si="155"/>
        <v>0</v>
      </c>
    </row>
    <row r="2449" spans="1:11" s="11" customFormat="1">
      <c r="A2449">
        <v>2025</v>
      </c>
      <c r="B2449">
        <v>6096</v>
      </c>
      <c r="C2449" t="s">
        <v>331</v>
      </c>
      <c r="D2449" t="s">
        <v>322</v>
      </c>
      <c r="E2449">
        <v>67548</v>
      </c>
      <c r="F2449">
        <v>16.98</v>
      </c>
      <c r="G2449">
        <v>125.5</v>
      </c>
      <c r="H2449">
        <f t="shared" si="152"/>
        <v>1439441.1251999999</v>
      </c>
      <c r="I2449">
        <f t="shared" si="153"/>
        <v>67548</v>
      </c>
      <c r="J2449">
        <f t="shared" si="154"/>
        <v>1146965.04</v>
      </c>
      <c r="K2449">
        <f t="shared" si="155"/>
        <v>0</v>
      </c>
    </row>
    <row r="2450" spans="1:11" s="11" customFormat="1">
      <c r="A2450">
        <v>2025</v>
      </c>
      <c r="B2450">
        <v>6098</v>
      </c>
      <c r="C2450" t="s">
        <v>331</v>
      </c>
      <c r="D2450" t="s">
        <v>322</v>
      </c>
      <c r="E2450">
        <v>78720</v>
      </c>
      <c r="F2450">
        <v>17.236000000000001</v>
      </c>
      <c r="G2450">
        <v>238.3</v>
      </c>
      <c r="H2450">
        <f t="shared" si="152"/>
        <v>3233297.1033600001</v>
      </c>
      <c r="I2450">
        <f t="shared" si="153"/>
        <v>78720</v>
      </c>
      <c r="J2450">
        <f t="shared" si="154"/>
        <v>1356817.9200000002</v>
      </c>
      <c r="K2450">
        <f t="shared" si="155"/>
        <v>0</v>
      </c>
    </row>
    <row r="2451" spans="1:11" s="11" customFormat="1">
      <c r="A2451">
        <v>2025</v>
      </c>
      <c r="B2451">
        <v>6101</v>
      </c>
      <c r="C2451" t="s">
        <v>331</v>
      </c>
      <c r="D2451" t="s">
        <v>322</v>
      </c>
      <c r="E2451">
        <v>113092</v>
      </c>
      <c r="F2451">
        <v>16.131</v>
      </c>
      <c r="G2451">
        <v>141</v>
      </c>
      <c r="H2451">
        <f t="shared" si="152"/>
        <v>2572244.7433199999</v>
      </c>
      <c r="I2451">
        <f t="shared" si="153"/>
        <v>113092</v>
      </c>
      <c r="J2451">
        <f t="shared" si="154"/>
        <v>1824287.0520000001</v>
      </c>
      <c r="K2451">
        <f t="shared" si="155"/>
        <v>0</v>
      </c>
    </row>
    <row r="2452" spans="1:11" s="11" customFormat="1">
      <c r="A2452">
        <v>2025</v>
      </c>
      <c r="B2452">
        <v>6113</v>
      </c>
      <c r="C2452" t="s">
        <v>321</v>
      </c>
      <c r="D2452" t="s">
        <v>322</v>
      </c>
      <c r="E2452">
        <v>83323</v>
      </c>
      <c r="F2452">
        <v>21.853999999999999</v>
      </c>
      <c r="G2452">
        <v>231.1</v>
      </c>
      <c r="H2452">
        <f t="shared" si="152"/>
        <v>4208194.2858619997</v>
      </c>
      <c r="I2452">
        <f t="shared" si="153"/>
        <v>83323</v>
      </c>
      <c r="J2452">
        <f t="shared" si="154"/>
        <v>1820940.8419999999</v>
      </c>
      <c r="K2452">
        <f t="shared" si="155"/>
        <v>0</v>
      </c>
    </row>
    <row r="2453" spans="1:11" s="11" customFormat="1">
      <c r="A2453">
        <v>2025</v>
      </c>
      <c r="B2453">
        <v>6113</v>
      </c>
      <c r="C2453" t="s">
        <v>321</v>
      </c>
      <c r="D2453" t="s">
        <v>322</v>
      </c>
      <c r="E2453">
        <v>13663</v>
      </c>
      <c r="F2453">
        <v>21.756</v>
      </c>
      <c r="G2453">
        <v>300</v>
      </c>
      <c r="H2453">
        <f t="shared" si="152"/>
        <v>891756.68400000001</v>
      </c>
      <c r="I2453">
        <f t="shared" si="153"/>
        <v>13663</v>
      </c>
      <c r="J2453">
        <f t="shared" si="154"/>
        <v>297252.228</v>
      </c>
      <c r="K2453">
        <f t="shared" si="155"/>
        <v>0</v>
      </c>
    </row>
    <row r="2454" spans="1:11" s="11" customFormat="1">
      <c r="A2454">
        <v>2025</v>
      </c>
      <c r="B2454">
        <v>6113</v>
      </c>
      <c r="C2454" t="s">
        <v>321</v>
      </c>
      <c r="D2454" t="s">
        <v>322</v>
      </c>
      <c r="E2454">
        <v>54695</v>
      </c>
      <c r="F2454">
        <v>22.08</v>
      </c>
      <c r="G2454">
        <v>267.7</v>
      </c>
      <c r="H2454">
        <f t="shared" si="152"/>
        <v>3232920.8111999999</v>
      </c>
      <c r="I2454">
        <f t="shared" si="153"/>
        <v>54695</v>
      </c>
      <c r="J2454">
        <f t="shared" si="154"/>
        <v>1207665.5999999999</v>
      </c>
      <c r="K2454">
        <f t="shared" si="155"/>
        <v>0</v>
      </c>
    </row>
    <row r="2455" spans="1:11" s="11" customFormat="1">
      <c r="A2455">
        <v>2025</v>
      </c>
      <c r="B2455">
        <v>6113</v>
      </c>
      <c r="C2455" t="s">
        <v>321</v>
      </c>
      <c r="D2455" t="s">
        <v>322</v>
      </c>
      <c r="E2455">
        <v>116678</v>
      </c>
      <c r="F2455">
        <v>22.866</v>
      </c>
      <c r="G2455">
        <v>267.60000000000002</v>
      </c>
      <c r="H2455">
        <f t="shared" si="152"/>
        <v>7139458.6800480001</v>
      </c>
      <c r="I2455">
        <f t="shared" si="153"/>
        <v>116678</v>
      </c>
      <c r="J2455">
        <f t="shared" si="154"/>
        <v>2667959.148</v>
      </c>
      <c r="K2455">
        <f t="shared" si="155"/>
        <v>0</v>
      </c>
    </row>
    <row r="2456" spans="1:11" s="11" customFormat="1">
      <c r="A2456">
        <v>2025</v>
      </c>
      <c r="B2456">
        <v>6113</v>
      </c>
      <c r="C2456" t="s">
        <v>321</v>
      </c>
      <c r="D2456" t="s">
        <v>322</v>
      </c>
      <c r="E2456">
        <v>51489</v>
      </c>
      <c r="F2456">
        <v>22.867999999999999</v>
      </c>
      <c r="G2456">
        <v>289.10000000000002</v>
      </c>
      <c r="H2456">
        <f t="shared" si="152"/>
        <v>3404009.2567319996</v>
      </c>
      <c r="I2456">
        <f t="shared" si="153"/>
        <v>51489</v>
      </c>
      <c r="J2456">
        <f t="shared" si="154"/>
        <v>1177450.4519999998</v>
      </c>
      <c r="K2456">
        <f t="shared" si="155"/>
        <v>0</v>
      </c>
    </row>
    <row r="2457" spans="1:11" s="11" customFormat="1">
      <c r="A2457">
        <v>2025</v>
      </c>
      <c r="B2457">
        <v>6113</v>
      </c>
      <c r="C2457" t="s">
        <v>321</v>
      </c>
      <c r="D2457" t="s">
        <v>322</v>
      </c>
      <c r="E2457">
        <v>23341</v>
      </c>
      <c r="F2457">
        <v>21.815999999999999</v>
      </c>
      <c r="G2457">
        <v>301.60000000000002</v>
      </c>
      <c r="H2457">
        <f t="shared" si="152"/>
        <v>1535769.0840960001</v>
      </c>
      <c r="I2457">
        <f t="shared" si="153"/>
        <v>23341</v>
      </c>
      <c r="J2457">
        <f t="shared" si="154"/>
        <v>509207.25599999999</v>
      </c>
      <c r="K2457">
        <f t="shared" si="155"/>
        <v>0</v>
      </c>
    </row>
    <row r="2458" spans="1:11" s="11" customFormat="1">
      <c r="A2458">
        <v>2025</v>
      </c>
      <c r="B2458">
        <v>6138</v>
      </c>
      <c r="C2458" t="s">
        <v>331</v>
      </c>
      <c r="D2458" t="s">
        <v>322</v>
      </c>
      <c r="E2458">
        <v>15413</v>
      </c>
      <c r="F2458">
        <v>17.62</v>
      </c>
      <c r="G2458">
        <v>173.8</v>
      </c>
      <c r="H2458">
        <f t="shared" si="152"/>
        <v>472000.93028000009</v>
      </c>
      <c r="I2458">
        <f t="shared" si="153"/>
        <v>15413</v>
      </c>
      <c r="J2458">
        <f t="shared" si="154"/>
        <v>271577.06</v>
      </c>
      <c r="K2458">
        <f t="shared" si="155"/>
        <v>0</v>
      </c>
    </row>
    <row r="2459" spans="1:11" s="11" customFormat="1">
      <c r="A2459">
        <v>2025</v>
      </c>
      <c r="B2459">
        <v>6138</v>
      </c>
      <c r="C2459" t="s">
        <v>331</v>
      </c>
      <c r="D2459" t="s">
        <v>322</v>
      </c>
      <c r="E2459">
        <v>60793</v>
      </c>
      <c r="F2459">
        <v>17.190000000000001</v>
      </c>
      <c r="G2459">
        <v>155.19999999999999</v>
      </c>
      <c r="H2459">
        <f t="shared" si="152"/>
        <v>1621889.1518399999</v>
      </c>
      <c r="I2459">
        <f t="shared" si="153"/>
        <v>60793</v>
      </c>
      <c r="J2459">
        <f t="shared" si="154"/>
        <v>1045031.67</v>
      </c>
      <c r="K2459">
        <f t="shared" si="155"/>
        <v>0</v>
      </c>
    </row>
    <row r="2460" spans="1:11" s="11" customFormat="1">
      <c r="A2460">
        <v>2025</v>
      </c>
      <c r="B2460">
        <v>6138</v>
      </c>
      <c r="C2460" t="s">
        <v>331</v>
      </c>
      <c r="D2460" t="s">
        <v>322</v>
      </c>
      <c r="E2460">
        <v>92050</v>
      </c>
      <c r="F2460">
        <v>17.78</v>
      </c>
      <c r="G2460">
        <v>169.5</v>
      </c>
      <c r="H2460">
        <f t="shared" si="152"/>
        <v>2774120.0550000002</v>
      </c>
      <c r="I2460">
        <f t="shared" si="153"/>
        <v>92050</v>
      </c>
      <c r="J2460">
        <f t="shared" si="154"/>
        <v>1636649</v>
      </c>
      <c r="K2460">
        <f t="shared" si="155"/>
        <v>0</v>
      </c>
    </row>
    <row r="2461" spans="1:11" s="11" customFormat="1">
      <c r="A2461">
        <v>2025</v>
      </c>
      <c r="B2461">
        <v>6138</v>
      </c>
      <c r="C2461" t="s">
        <v>331</v>
      </c>
      <c r="D2461" t="s">
        <v>322</v>
      </c>
      <c r="E2461">
        <v>14439</v>
      </c>
      <c r="F2461">
        <v>17.29</v>
      </c>
      <c r="G2461">
        <v>159.9</v>
      </c>
      <c r="H2461">
        <f t="shared" si="152"/>
        <v>399190.84568999999</v>
      </c>
      <c r="I2461">
        <f t="shared" si="153"/>
        <v>14439</v>
      </c>
      <c r="J2461">
        <f t="shared" si="154"/>
        <v>249650.31</v>
      </c>
      <c r="K2461">
        <f t="shared" si="155"/>
        <v>0</v>
      </c>
    </row>
    <row r="2462" spans="1:11" s="11" customFormat="1">
      <c r="A2462">
        <v>2025</v>
      </c>
      <c r="B2462">
        <v>6139</v>
      </c>
      <c r="C2462" t="s">
        <v>331</v>
      </c>
      <c r="D2462" t="s">
        <v>322</v>
      </c>
      <c r="E2462">
        <v>45015</v>
      </c>
      <c r="F2462">
        <v>17.16</v>
      </c>
      <c r="G2462">
        <v>228</v>
      </c>
      <c r="H2462">
        <f t="shared" si="152"/>
        <v>1761202.872</v>
      </c>
      <c r="I2462">
        <f t="shared" si="153"/>
        <v>45015</v>
      </c>
      <c r="J2462">
        <f t="shared" si="154"/>
        <v>772457.4</v>
      </c>
      <c r="K2462">
        <f t="shared" si="155"/>
        <v>0</v>
      </c>
    </row>
    <row r="2463" spans="1:11" s="11" customFormat="1">
      <c r="A2463">
        <v>2025</v>
      </c>
      <c r="B2463">
        <v>6139</v>
      </c>
      <c r="C2463" t="s">
        <v>331</v>
      </c>
      <c r="D2463" t="s">
        <v>322</v>
      </c>
      <c r="E2463">
        <v>46062</v>
      </c>
      <c r="F2463">
        <v>17.39</v>
      </c>
      <c r="G2463">
        <v>178.6</v>
      </c>
      <c r="H2463">
        <f t="shared" si="152"/>
        <v>1430618.46948</v>
      </c>
      <c r="I2463">
        <f t="shared" si="153"/>
        <v>46062</v>
      </c>
      <c r="J2463">
        <f t="shared" si="154"/>
        <v>801018.18</v>
      </c>
      <c r="K2463">
        <f t="shared" si="155"/>
        <v>0</v>
      </c>
    </row>
    <row r="2464" spans="1:11" s="11" customFormat="1">
      <c r="A2464">
        <v>2025</v>
      </c>
      <c r="B2464">
        <v>6139</v>
      </c>
      <c r="C2464" t="s">
        <v>331</v>
      </c>
      <c r="D2464" t="s">
        <v>322</v>
      </c>
      <c r="E2464">
        <v>15728</v>
      </c>
      <c r="F2464">
        <v>17.63</v>
      </c>
      <c r="G2464">
        <v>220.6</v>
      </c>
      <c r="H2464">
        <f t="shared" si="152"/>
        <v>611689.91583999991</v>
      </c>
      <c r="I2464">
        <f t="shared" si="153"/>
        <v>15728</v>
      </c>
      <c r="J2464">
        <f t="shared" si="154"/>
        <v>277284.63999999996</v>
      </c>
      <c r="K2464">
        <f t="shared" si="155"/>
        <v>0</v>
      </c>
    </row>
    <row r="2465" spans="1:11" s="11" customFormat="1">
      <c r="A2465">
        <v>2025</v>
      </c>
      <c r="B2465">
        <v>6139</v>
      </c>
      <c r="C2465" t="s">
        <v>331</v>
      </c>
      <c r="D2465" t="s">
        <v>322</v>
      </c>
      <c r="E2465">
        <v>14692</v>
      </c>
      <c r="F2465">
        <v>17.12</v>
      </c>
      <c r="G2465">
        <v>207.1</v>
      </c>
      <c r="H2465">
        <f t="shared" si="152"/>
        <v>520912.49984</v>
      </c>
      <c r="I2465">
        <f t="shared" si="153"/>
        <v>14692</v>
      </c>
      <c r="J2465">
        <f t="shared" si="154"/>
        <v>251527.04000000001</v>
      </c>
      <c r="K2465">
        <f t="shared" si="155"/>
        <v>0</v>
      </c>
    </row>
    <row r="2466" spans="1:11" s="11" customFormat="1">
      <c r="A2466">
        <v>2025</v>
      </c>
      <c r="B2466">
        <v>6146</v>
      </c>
      <c r="C2466" t="s">
        <v>331</v>
      </c>
      <c r="D2466" t="s">
        <v>322</v>
      </c>
      <c r="E2466">
        <v>399334</v>
      </c>
      <c r="F2466">
        <v>16.43</v>
      </c>
      <c r="G2466" t="s">
        <v>332</v>
      </c>
      <c r="H2466" t="str">
        <f t="shared" si="152"/>
        <v/>
      </c>
      <c r="I2466" t="str">
        <f t="shared" si="153"/>
        <v/>
      </c>
      <c r="J2466" t="str">
        <f t="shared" si="154"/>
        <v/>
      </c>
      <c r="K2466">
        <f t="shared" si="155"/>
        <v>0</v>
      </c>
    </row>
    <row r="2467" spans="1:11" s="11" customFormat="1">
      <c r="A2467">
        <v>2025</v>
      </c>
      <c r="B2467">
        <v>6165</v>
      </c>
      <c r="C2467" t="s">
        <v>321</v>
      </c>
      <c r="D2467" t="s">
        <v>322</v>
      </c>
      <c r="E2467">
        <v>12759</v>
      </c>
      <c r="F2467">
        <v>23.1</v>
      </c>
      <c r="G2467">
        <v>333.5</v>
      </c>
      <c r="H2467">
        <f t="shared" si="152"/>
        <v>982934.22149999999</v>
      </c>
      <c r="I2467">
        <f t="shared" si="153"/>
        <v>12759</v>
      </c>
      <c r="J2467">
        <f t="shared" si="154"/>
        <v>294732.90000000002</v>
      </c>
      <c r="K2467">
        <f t="shared" si="155"/>
        <v>0</v>
      </c>
    </row>
    <row r="2468" spans="1:11" s="11" customFormat="1">
      <c r="A2468">
        <v>2025</v>
      </c>
      <c r="B2468">
        <v>6165</v>
      </c>
      <c r="C2468" t="s">
        <v>321</v>
      </c>
      <c r="D2468" t="s">
        <v>322</v>
      </c>
      <c r="E2468">
        <v>78690</v>
      </c>
      <c r="F2468">
        <v>23.93</v>
      </c>
      <c r="G2468">
        <v>360.2</v>
      </c>
      <c r="H2468">
        <f t="shared" si="152"/>
        <v>6782752.2233999996</v>
      </c>
      <c r="I2468">
        <f t="shared" si="153"/>
        <v>78690</v>
      </c>
      <c r="J2468">
        <f t="shared" si="154"/>
        <v>1883051.7</v>
      </c>
      <c r="K2468">
        <f t="shared" si="155"/>
        <v>0</v>
      </c>
    </row>
    <row r="2469" spans="1:11" s="11" customFormat="1">
      <c r="A2469">
        <v>2025</v>
      </c>
      <c r="B2469">
        <v>6165</v>
      </c>
      <c r="C2469" t="s">
        <v>321</v>
      </c>
      <c r="D2469" t="s">
        <v>322</v>
      </c>
      <c r="E2469">
        <v>187295</v>
      </c>
      <c r="F2469">
        <v>22.132999999999999</v>
      </c>
      <c r="G2469">
        <v>359</v>
      </c>
      <c r="H2469">
        <f t="shared" si="152"/>
        <v>14881986.84365</v>
      </c>
      <c r="I2469">
        <f t="shared" si="153"/>
        <v>187295</v>
      </c>
      <c r="J2469">
        <f t="shared" si="154"/>
        <v>4145400.2349999999</v>
      </c>
      <c r="K2469">
        <f t="shared" si="155"/>
        <v>0</v>
      </c>
    </row>
    <row r="2470" spans="1:11" s="11" customFormat="1">
      <c r="A2470">
        <v>2025</v>
      </c>
      <c r="B2470">
        <v>6177</v>
      </c>
      <c r="C2470" t="s">
        <v>331</v>
      </c>
      <c r="D2470" t="s">
        <v>322</v>
      </c>
      <c r="E2470">
        <v>29979</v>
      </c>
      <c r="F2470">
        <v>18.88</v>
      </c>
      <c r="G2470">
        <v>324.89999999999998</v>
      </c>
      <c r="H2470">
        <f t="shared" si="152"/>
        <v>1838945.4364799997</v>
      </c>
      <c r="I2470">
        <f t="shared" si="153"/>
        <v>29979</v>
      </c>
      <c r="J2470">
        <f t="shared" si="154"/>
        <v>566003.52</v>
      </c>
      <c r="K2470">
        <f t="shared" si="155"/>
        <v>0</v>
      </c>
    </row>
    <row r="2471" spans="1:11" s="11" customFormat="1">
      <c r="A2471">
        <v>2025</v>
      </c>
      <c r="B2471">
        <v>6177</v>
      </c>
      <c r="C2471" t="s">
        <v>331</v>
      </c>
      <c r="D2471" t="s">
        <v>322</v>
      </c>
      <c r="E2471">
        <v>75619</v>
      </c>
      <c r="F2471">
        <v>19.954000000000001</v>
      </c>
      <c r="G2471">
        <v>309.3</v>
      </c>
      <c r="H2471">
        <f t="shared" si="152"/>
        <v>4667032.4199179998</v>
      </c>
      <c r="I2471">
        <f t="shared" si="153"/>
        <v>75619</v>
      </c>
      <c r="J2471">
        <f t="shared" si="154"/>
        <v>1508901.5260000001</v>
      </c>
      <c r="K2471">
        <f t="shared" si="155"/>
        <v>0</v>
      </c>
    </row>
    <row r="2472" spans="1:11" s="11" customFormat="1">
      <c r="A2472">
        <v>2025</v>
      </c>
      <c r="B2472">
        <v>6178</v>
      </c>
      <c r="C2472" t="s">
        <v>331</v>
      </c>
      <c r="D2472" t="s">
        <v>322</v>
      </c>
      <c r="E2472">
        <v>49530</v>
      </c>
      <c r="F2472">
        <v>17.77</v>
      </c>
      <c r="G2472" t="s">
        <v>332</v>
      </c>
      <c r="H2472" t="str">
        <f t="shared" si="152"/>
        <v/>
      </c>
      <c r="I2472" t="str">
        <f t="shared" si="153"/>
        <v/>
      </c>
      <c r="J2472" t="str">
        <f t="shared" si="154"/>
        <v/>
      </c>
      <c r="K2472">
        <f t="shared" si="155"/>
        <v>0</v>
      </c>
    </row>
    <row r="2473" spans="1:11" s="11" customFormat="1">
      <c r="A2473">
        <v>2025</v>
      </c>
      <c r="B2473">
        <v>6178</v>
      </c>
      <c r="C2473" t="s">
        <v>331</v>
      </c>
      <c r="D2473" t="s">
        <v>322</v>
      </c>
      <c r="E2473">
        <v>93266</v>
      </c>
      <c r="F2473">
        <v>17.059999999999999</v>
      </c>
      <c r="G2473" t="s">
        <v>332</v>
      </c>
      <c r="H2473" t="str">
        <f t="shared" si="152"/>
        <v/>
      </c>
      <c r="I2473" t="str">
        <f t="shared" si="153"/>
        <v/>
      </c>
      <c r="J2473" t="str">
        <f t="shared" si="154"/>
        <v/>
      </c>
      <c r="K2473">
        <f t="shared" si="155"/>
        <v>0</v>
      </c>
    </row>
    <row r="2474" spans="1:11" s="11" customFormat="1">
      <c r="A2474">
        <v>2025</v>
      </c>
      <c r="B2474">
        <v>6178</v>
      </c>
      <c r="C2474" t="s">
        <v>331</v>
      </c>
      <c r="D2474" t="s">
        <v>322</v>
      </c>
      <c r="E2474">
        <v>32416</v>
      </c>
      <c r="F2474">
        <v>16</v>
      </c>
      <c r="G2474" t="s">
        <v>332</v>
      </c>
      <c r="H2474" t="str">
        <f t="shared" si="152"/>
        <v/>
      </c>
      <c r="I2474" t="str">
        <f t="shared" si="153"/>
        <v/>
      </c>
      <c r="J2474" t="str">
        <f t="shared" si="154"/>
        <v/>
      </c>
      <c r="K2474">
        <f t="shared" si="155"/>
        <v>0</v>
      </c>
    </row>
    <row r="2475" spans="1:11" s="11" customFormat="1">
      <c r="A2475">
        <v>2025</v>
      </c>
      <c r="B2475">
        <v>6179</v>
      </c>
      <c r="C2475" t="s">
        <v>331</v>
      </c>
      <c r="D2475" t="s">
        <v>322</v>
      </c>
      <c r="E2475">
        <v>32749</v>
      </c>
      <c r="F2475">
        <v>17.905000000000001</v>
      </c>
      <c r="G2475">
        <v>158.80000000000001</v>
      </c>
      <c r="H2475">
        <f t="shared" si="152"/>
        <v>931156.9018600001</v>
      </c>
      <c r="I2475">
        <f t="shared" si="153"/>
        <v>32749</v>
      </c>
      <c r="J2475">
        <f t="shared" si="154"/>
        <v>586370.84500000009</v>
      </c>
      <c r="K2475">
        <f t="shared" si="155"/>
        <v>0</v>
      </c>
    </row>
    <row r="2476" spans="1:11" s="11" customFormat="1">
      <c r="A2476">
        <v>2025</v>
      </c>
      <c r="B2476">
        <v>6179</v>
      </c>
      <c r="C2476" t="s">
        <v>331</v>
      </c>
      <c r="D2476" t="s">
        <v>322</v>
      </c>
      <c r="E2476">
        <v>65215</v>
      </c>
      <c r="F2476">
        <v>16.998999999999999</v>
      </c>
      <c r="G2476">
        <v>152.5</v>
      </c>
      <c r="H2476">
        <f t="shared" si="152"/>
        <v>1690599.4221249998</v>
      </c>
      <c r="I2476">
        <f t="shared" si="153"/>
        <v>65215</v>
      </c>
      <c r="J2476">
        <f t="shared" si="154"/>
        <v>1108589.7849999999</v>
      </c>
      <c r="K2476">
        <f t="shared" si="155"/>
        <v>0</v>
      </c>
    </row>
    <row r="2477" spans="1:11" s="11" customFormat="1">
      <c r="A2477">
        <v>2025</v>
      </c>
      <c r="B2477">
        <v>6179</v>
      </c>
      <c r="C2477" t="s">
        <v>331</v>
      </c>
      <c r="D2477" t="s">
        <v>322</v>
      </c>
      <c r="E2477">
        <v>65581</v>
      </c>
      <c r="F2477">
        <v>17.024000000000001</v>
      </c>
      <c r="G2477">
        <v>150.5</v>
      </c>
      <c r="H2477">
        <f t="shared" si="152"/>
        <v>1680258.6707200001</v>
      </c>
      <c r="I2477">
        <f t="shared" si="153"/>
        <v>65581</v>
      </c>
      <c r="J2477">
        <f t="shared" si="154"/>
        <v>1116450.9440000001</v>
      </c>
      <c r="K2477">
        <f t="shared" si="155"/>
        <v>0</v>
      </c>
    </row>
    <row r="2478" spans="1:11" s="11" customFormat="1">
      <c r="A2478">
        <v>2025</v>
      </c>
      <c r="B2478">
        <v>6179</v>
      </c>
      <c r="C2478" t="s">
        <v>331</v>
      </c>
      <c r="D2478" t="s">
        <v>322</v>
      </c>
      <c r="E2478">
        <v>65758</v>
      </c>
      <c r="F2478">
        <v>16.802</v>
      </c>
      <c r="G2478">
        <v>150.1</v>
      </c>
      <c r="H2478">
        <f t="shared" si="152"/>
        <v>1658403.7399159998</v>
      </c>
      <c r="I2478">
        <f t="shared" si="153"/>
        <v>65758</v>
      </c>
      <c r="J2478">
        <f t="shared" si="154"/>
        <v>1104865.916</v>
      </c>
      <c r="K2478">
        <f t="shared" si="155"/>
        <v>0</v>
      </c>
    </row>
    <row r="2479" spans="1:11" s="11" customFormat="1">
      <c r="A2479">
        <v>2025</v>
      </c>
      <c r="B2479">
        <v>6179</v>
      </c>
      <c r="C2479" t="s">
        <v>331</v>
      </c>
      <c r="D2479" t="s">
        <v>322</v>
      </c>
      <c r="E2479">
        <v>79462</v>
      </c>
      <c r="F2479">
        <v>16.431000000000001</v>
      </c>
      <c r="G2479">
        <v>152.4</v>
      </c>
      <c r="H2479">
        <f t="shared" si="152"/>
        <v>1989795.5459280002</v>
      </c>
      <c r="I2479">
        <f t="shared" si="153"/>
        <v>79462</v>
      </c>
      <c r="J2479">
        <f t="shared" si="154"/>
        <v>1305640.122</v>
      </c>
      <c r="K2479">
        <f t="shared" si="155"/>
        <v>0</v>
      </c>
    </row>
    <row r="2480" spans="1:11" s="11" customFormat="1">
      <c r="A2480">
        <v>2025</v>
      </c>
      <c r="B2480">
        <v>6179</v>
      </c>
      <c r="C2480" t="s">
        <v>331</v>
      </c>
      <c r="D2480" t="s">
        <v>322</v>
      </c>
      <c r="E2480">
        <v>32909</v>
      </c>
      <c r="F2480">
        <v>16.832000000000001</v>
      </c>
      <c r="G2480">
        <v>149.80000000000001</v>
      </c>
      <c r="H2480">
        <f t="shared" si="152"/>
        <v>829778.58342400019</v>
      </c>
      <c r="I2480">
        <f t="shared" si="153"/>
        <v>32909</v>
      </c>
      <c r="J2480">
        <f t="shared" si="154"/>
        <v>553924.28800000006</v>
      </c>
      <c r="K2480">
        <f t="shared" si="155"/>
        <v>0</v>
      </c>
    </row>
    <row r="2481" spans="1:11" s="11" customFormat="1">
      <c r="A2481">
        <v>2025</v>
      </c>
      <c r="B2481">
        <v>6179</v>
      </c>
      <c r="C2481" t="s">
        <v>331</v>
      </c>
      <c r="D2481" t="s">
        <v>322</v>
      </c>
      <c r="E2481">
        <v>32863</v>
      </c>
      <c r="F2481">
        <v>17.097000000000001</v>
      </c>
      <c r="G2481">
        <v>151.69999999999999</v>
      </c>
      <c r="H2481">
        <f t="shared" si="152"/>
        <v>852339.66458700004</v>
      </c>
      <c r="I2481">
        <f t="shared" si="153"/>
        <v>32863</v>
      </c>
      <c r="J2481">
        <f t="shared" si="154"/>
        <v>561858.71100000001</v>
      </c>
      <c r="K2481">
        <f t="shared" si="155"/>
        <v>0</v>
      </c>
    </row>
    <row r="2482" spans="1:11" s="11" customFormat="1">
      <c r="A2482">
        <v>2025</v>
      </c>
      <c r="B2482">
        <v>6179</v>
      </c>
      <c r="C2482" t="s">
        <v>331</v>
      </c>
      <c r="D2482" t="s">
        <v>322</v>
      </c>
      <c r="E2482">
        <v>32084</v>
      </c>
      <c r="F2482">
        <v>16.792000000000002</v>
      </c>
      <c r="G2482">
        <v>151.19999999999999</v>
      </c>
      <c r="H2482">
        <f t="shared" si="152"/>
        <v>814596.84633600002</v>
      </c>
      <c r="I2482">
        <f t="shared" si="153"/>
        <v>32084</v>
      </c>
      <c r="J2482">
        <f t="shared" si="154"/>
        <v>538754.52800000005</v>
      </c>
      <c r="K2482">
        <f t="shared" si="155"/>
        <v>0</v>
      </c>
    </row>
    <row r="2483" spans="1:11" s="11" customFormat="1">
      <c r="A2483">
        <v>2025</v>
      </c>
      <c r="B2483">
        <v>6179</v>
      </c>
      <c r="C2483" t="s">
        <v>331</v>
      </c>
      <c r="D2483" t="s">
        <v>322</v>
      </c>
      <c r="E2483">
        <v>81314</v>
      </c>
      <c r="F2483">
        <v>17.087</v>
      </c>
      <c r="G2483">
        <v>150.30000000000001</v>
      </c>
      <c r="H2483">
        <f t="shared" si="152"/>
        <v>2088286.713954</v>
      </c>
      <c r="I2483">
        <f t="shared" si="153"/>
        <v>81314</v>
      </c>
      <c r="J2483">
        <f t="shared" si="154"/>
        <v>1389412.318</v>
      </c>
      <c r="K2483">
        <f t="shared" si="155"/>
        <v>0</v>
      </c>
    </row>
    <row r="2484" spans="1:11" s="11" customFormat="1">
      <c r="A2484">
        <v>2025</v>
      </c>
      <c r="B2484">
        <v>6180</v>
      </c>
      <c r="C2484" t="s">
        <v>330</v>
      </c>
      <c r="D2484" t="s">
        <v>322</v>
      </c>
      <c r="E2484">
        <v>289280</v>
      </c>
      <c r="F2484">
        <v>13.6</v>
      </c>
      <c r="G2484" t="s">
        <v>332</v>
      </c>
      <c r="H2484" t="str">
        <f t="shared" si="152"/>
        <v/>
      </c>
      <c r="I2484" t="str">
        <f t="shared" si="153"/>
        <v/>
      </c>
      <c r="J2484" t="str">
        <f t="shared" si="154"/>
        <v/>
      </c>
      <c r="K2484">
        <f t="shared" si="155"/>
        <v>1</v>
      </c>
    </row>
    <row r="2485" spans="1:11" s="11" customFormat="1">
      <c r="A2485">
        <v>2025</v>
      </c>
      <c r="B2485">
        <v>6183</v>
      </c>
      <c r="C2485" t="s">
        <v>330</v>
      </c>
      <c r="D2485" t="s">
        <v>322</v>
      </c>
      <c r="E2485">
        <v>131551</v>
      </c>
      <c r="F2485">
        <v>10.23</v>
      </c>
      <c r="G2485">
        <v>323</v>
      </c>
      <c r="H2485">
        <f t="shared" si="152"/>
        <v>4346826.5379000008</v>
      </c>
      <c r="I2485">
        <f t="shared" si="153"/>
        <v>131551</v>
      </c>
      <c r="J2485">
        <f t="shared" si="154"/>
        <v>1345766.73</v>
      </c>
      <c r="K2485">
        <f t="shared" si="155"/>
        <v>1</v>
      </c>
    </row>
    <row r="2486" spans="1:11" s="11" customFormat="1">
      <c r="A2486">
        <v>2025</v>
      </c>
      <c r="B2486">
        <v>6194</v>
      </c>
      <c r="C2486" t="s">
        <v>331</v>
      </c>
      <c r="D2486" t="s">
        <v>322</v>
      </c>
      <c r="E2486">
        <v>355</v>
      </c>
      <c r="F2486">
        <v>17.768999999999998</v>
      </c>
      <c r="G2486">
        <v>223.5</v>
      </c>
      <c r="H2486">
        <f t="shared" si="152"/>
        <v>14098.368824999998</v>
      </c>
      <c r="I2486">
        <f t="shared" si="153"/>
        <v>355</v>
      </c>
      <c r="J2486">
        <f t="shared" si="154"/>
        <v>6307.994999999999</v>
      </c>
      <c r="K2486">
        <f t="shared" si="155"/>
        <v>0</v>
      </c>
    </row>
    <row r="2487" spans="1:11" s="11" customFormat="1">
      <c r="A2487">
        <v>2025</v>
      </c>
      <c r="B2487">
        <v>6195</v>
      </c>
      <c r="C2487" t="s">
        <v>331</v>
      </c>
      <c r="D2487" t="s">
        <v>322</v>
      </c>
      <c r="E2487">
        <v>110716</v>
      </c>
      <c r="F2487">
        <v>17.96</v>
      </c>
      <c r="G2487">
        <v>248.1</v>
      </c>
      <c r="H2487">
        <f t="shared" si="152"/>
        <v>4933367.6721599996</v>
      </c>
      <c r="I2487">
        <f t="shared" si="153"/>
        <v>110716</v>
      </c>
      <c r="J2487">
        <f t="shared" si="154"/>
        <v>1988459.36</v>
      </c>
      <c r="K2487">
        <f t="shared" si="155"/>
        <v>0</v>
      </c>
    </row>
    <row r="2488" spans="1:11" s="11" customFormat="1">
      <c r="A2488">
        <v>2025</v>
      </c>
      <c r="B2488">
        <v>6204</v>
      </c>
      <c r="C2488" t="s">
        <v>331</v>
      </c>
      <c r="D2488" t="s">
        <v>322</v>
      </c>
      <c r="E2488">
        <v>32441</v>
      </c>
      <c r="F2488">
        <v>17.777999999999999</v>
      </c>
      <c r="G2488">
        <v>118</v>
      </c>
      <c r="H2488">
        <f t="shared" si="152"/>
        <v>680548.59563999984</v>
      </c>
      <c r="I2488">
        <f t="shared" si="153"/>
        <v>32441</v>
      </c>
      <c r="J2488">
        <f t="shared" si="154"/>
        <v>576736.098</v>
      </c>
      <c r="K2488">
        <f t="shared" si="155"/>
        <v>0</v>
      </c>
    </row>
    <row r="2489" spans="1:11" s="11" customFormat="1">
      <c r="A2489">
        <v>2025</v>
      </c>
      <c r="B2489">
        <v>6204</v>
      </c>
      <c r="C2489" t="s">
        <v>331</v>
      </c>
      <c r="D2489" t="s">
        <v>322</v>
      </c>
      <c r="E2489">
        <v>131596</v>
      </c>
      <c r="F2489">
        <v>17.838000000000001</v>
      </c>
      <c r="G2489">
        <v>136</v>
      </c>
      <c r="H2489">
        <f t="shared" si="152"/>
        <v>3192476.8492800002</v>
      </c>
      <c r="I2489">
        <f t="shared" si="153"/>
        <v>131596</v>
      </c>
      <c r="J2489">
        <f t="shared" si="154"/>
        <v>2347409.4480000003</v>
      </c>
      <c r="K2489">
        <f t="shared" si="155"/>
        <v>0</v>
      </c>
    </row>
    <row r="2490" spans="1:11" s="11" customFormat="1">
      <c r="A2490">
        <v>2025</v>
      </c>
      <c r="B2490">
        <v>6204</v>
      </c>
      <c r="C2490" t="s">
        <v>331</v>
      </c>
      <c r="D2490" t="s">
        <v>322</v>
      </c>
      <c r="E2490">
        <v>114659</v>
      </c>
      <c r="F2490">
        <v>16.114000000000001</v>
      </c>
      <c r="G2490">
        <v>167.9</v>
      </c>
      <c r="H2490">
        <f t="shared" si="152"/>
        <v>3102145.7965540001</v>
      </c>
      <c r="I2490">
        <f t="shared" si="153"/>
        <v>114659</v>
      </c>
      <c r="J2490">
        <f t="shared" si="154"/>
        <v>1847615.1260000002</v>
      </c>
      <c r="K2490">
        <f t="shared" si="155"/>
        <v>0</v>
      </c>
    </row>
    <row r="2491" spans="1:11" s="11" customFormat="1">
      <c r="A2491">
        <v>2025</v>
      </c>
      <c r="B2491">
        <v>6213</v>
      </c>
      <c r="C2491" t="s">
        <v>321</v>
      </c>
      <c r="D2491" t="s">
        <v>322</v>
      </c>
      <c r="E2491">
        <v>62279</v>
      </c>
      <c r="F2491">
        <v>22.86</v>
      </c>
      <c r="G2491">
        <v>238.3</v>
      </c>
      <c r="H2491">
        <f t="shared" si="152"/>
        <v>3392672.1910200003</v>
      </c>
      <c r="I2491">
        <f t="shared" si="153"/>
        <v>62279</v>
      </c>
      <c r="J2491">
        <f t="shared" si="154"/>
        <v>1423697.94</v>
      </c>
      <c r="K2491">
        <f t="shared" si="155"/>
        <v>0</v>
      </c>
    </row>
    <row r="2492" spans="1:11" s="11" customFormat="1">
      <c r="A2492">
        <v>2025</v>
      </c>
      <c r="B2492">
        <v>6213</v>
      </c>
      <c r="C2492" t="s">
        <v>321</v>
      </c>
      <c r="D2492" t="s">
        <v>322</v>
      </c>
      <c r="E2492">
        <v>41562</v>
      </c>
      <c r="F2492">
        <v>22.2</v>
      </c>
      <c r="G2492">
        <v>236.1</v>
      </c>
      <c r="H2492">
        <f t="shared" si="152"/>
        <v>2178438.9803999998</v>
      </c>
      <c r="I2492">
        <f t="shared" si="153"/>
        <v>41562</v>
      </c>
      <c r="J2492">
        <f t="shared" si="154"/>
        <v>922676.4</v>
      </c>
      <c r="K2492">
        <f t="shared" si="155"/>
        <v>0</v>
      </c>
    </row>
    <row r="2493" spans="1:11" s="11" customFormat="1">
      <c r="A2493">
        <v>2025</v>
      </c>
      <c r="B2493">
        <v>6213</v>
      </c>
      <c r="C2493" t="s">
        <v>321</v>
      </c>
      <c r="D2493" t="s">
        <v>322</v>
      </c>
      <c r="E2493">
        <v>35394</v>
      </c>
      <c r="F2493">
        <v>22.56</v>
      </c>
      <c r="G2493">
        <v>237.9</v>
      </c>
      <c r="H2493">
        <f t="shared" si="152"/>
        <v>1899604.47456</v>
      </c>
      <c r="I2493">
        <f t="shared" si="153"/>
        <v>35394</v>
      </c>
      <c r="J2493">
        <f t="shared" si="154"/>
        <v>798488.6399999999</v>
      </c>
      <c r="K2493">
        <f t="shared" si="155"/>
        <v>0</v>
      </c>
    </row>
    <row r="2494" spans="1:11" s="11" customFormat="1">
      <c r="A2494">
        <v>2025</v>
      </c>
      <c r="B2494">
        <v>6248</v>
      </c>
      <c r="C2494" t="s">
        <v>331</v>
      </c>
      <c r="D2494" t="s">
        <v>322</v>
      </c>
      <c r="E2494">
        <v>14124</v>
      </c>
      <c r="F2494">
        <v>16.692</v>
      </c>
      <c r="G2494">
        <v>185.9</v>
      </c>
      <c r="H2494">
        <f t="shared" si="152"/>
        <v>438273.76507199998</v>
      </c>
      <c r="I2494">
        <f t="shared" si="153"/>
        <v>14124</v>
      </c>
      <c r="J2494">
        <f t="shared" si="154"/>
        <v>235757.80799999999</v>
      </c>
      <c r="K2494">
        <f t="shared" si="155"/>
        <v>0</v>
      </c>
    </row>
    <row r="2495" spans="1:11" s="11" customFormat="1">
      <c r="A2495">
        <v>2025</v>
      </c>
      <c r="B2495">
        <v>6249</v>
      </c>
      <c r="C2495" t="s">
        <v>321</v>
      </c>
      <c r="D2495" t="s">
        <v>322</v>
      </c>
      <c r="E2495">
        <v>38750</v>
      </c>
      <c r="F2495">
        <v>23.48</v>
      </c>
      <c r="G2495">
        <v>330.6</v>
      </c>
      <c r="H2495">
        <f t="shared" si="152"/>
        <v>3007964.1</v>
      </c>
      <c r="I2495">
        <f t="shared" si="153"/>
        <v>38750</v>
      </c>
      <c r="J2495">
        <f t="shared" si="154"/>
        <v>909850</v>
      </c>
      <c r="K2495">
        <f t="shared" si="155"/>
        <v>0</v>
      </c>
    </row>
    <row r="2496" spans="1:11" s="11" customFormat="1">
      <c r="A2496">
        <v>2025</v>
      </c>
      <c r="B2496">
        <v>6249</v>
      </c>
      <c r="C2496" t="s">
        <v>321</v>
      </c>
      <c r="D2496" t="s">
        <v>322</v>
      </c>
      <c r="E2496">
        <v>77845</v>
      </c>
      <c r="F2496">
        <v>23.67</v>
      </c>
      <c r="G2496">
        <v>228.6</v>
      </c>
      <c r="H2496">
        <f t="shared" si="152"/>
        <v>4212163.3689000001</v>
      </c>
      <c r="I2496">
        <f t="shared" si="153"/>
        <v>77845</v>
      </c>
      <c r="J2496">
        <f t="shared" si="154"/>
        <v>1842591.1500000001</v>
      </c>
      <c r="K2496">
        <f t="shared" si="155"/>
        <v>0</v>
      </c>
    </row>
    <row r="2497" spans="1:11" s="11" customFormat="1">
      <c r="A2497">
        <v>2025</v>
      </c>
      <c r="B2497">
        <v>6250</v>
      </c>
      <c r="C2497" t="s">
        <v>321</v>
      </c>
      <c r="D2497" t="s">
        <v>322</v>
      </c>
      <c r="E2497">
        <v>12441</v>
      </c>
      <c r="F2497">
        <v>25.698</v>
      </c>
      <c r="G2497">
        <v>351</v>
      </c>
      <c r="H2497">
        <f t="shared" si="152"/>
        <v>1122177.9511799999</v>
      </c>
      <c r="I2497">
        <f t="shared" si="153"/>
        <v>12441</v>
      </c>
      <c r="J2497">
        <f t="shared" si="154"/>
        <v>319708.81800000003</v>
      </c>
      <c r="K2497">
        <f t="shared" si="155"/>
        <v>0</v>
      </c>
    </row>
    <row r="2498" spans="1:11" s="11" customFormat="1">
      <c r="A2498">
        <v>2025</v>
      </c>
      <c r="B2498">
        <v>6250</v>
      </c>
      <c r="C2498" t="s">
        <v>321</v>
      </c>
      <c r="D2498" t="s">
        <v>322</v>
      </c>
      <c r="E2498">
        <v>24414</v>
      </c>
      <c r="F2498">
        <v>23.986000000000001</v>
      </c>
      <c r="G2498">
        <v>489.1</v>
      </c>
      <c r="H2498">
        <f t="shared" si="152"/>
        <v>2864141.2517639999</v>
      </c>
      <c r="I2498">
        <f t="shared" si="153"/>
        <v>24414</v>
      </c>
      <c r="J2498">
        <f t="shared" si="154"/>
        <v>585594.20400000003</v>
      </c>
      <c r="K2498">
        <f t="shared" si="155"/>
        <v>0</v>
      </c>
    </row>
    <row r="2499" spans="1:11" s="11" customFormat="1">
      <c r="A2499">
        <v>2025</v>
      </c>
      <c r="B2499">
        <v>6257</v>
      </c>
      <c r="C2499" t="s">
        <v>331</v>
      </c>
      <c r="D2499" t="s">
        <v>322</v>
      </c>
      <c r="E2499">
        <v>15882</v>
      </c>
      <c r="F2499">
        <v>16.558</v>
      </c>
      <c r="G2499">
        <v>303.3</v>
      </c>
      <c r="H2499">
        <f t="shared" si="152"/>
        <v>797600.61514799995</v>
      </c>
      <c r="I2499">
        <f t="shared" si="153"/>
        <v>15882</v>
      </c>
      <c r="J2499">
        <f t="shared" si="154"/>
        <v>262974.15600000002</v>
      </c>
      <c r="K2499">
        <f t="shared" si="155"/>
        <v>0</v>
      </c>
    </row>
    <row r="2500" spans="1:11" s="11" customFormat="1">
      <c r="A2500">
        <v>2025</v>
      </c>
      <c r="B2500">
        <v>6257</v>
      </c>
      <c r="C2500" t="s">
        <v>331</v>
      </c>
      <c r="D2500" t="s">
        <v>322</v>
      </c>
      <c r="E2500">
        <v>16033</v>
      </c>
      <c r="F2500">
        <v>17.611999999999998</v>
      </c>
      <c r="G2500">
        <v>311.5</v>
      </c>
      <c r="H2500">
        <f t="shared" si="152"/>
        <v>879592.50553999993</v>
      </c>
      <c r="I2500">
        <f t="shared" si="153"/>
        <v>16033</v>
      </c>
      <c r="J2500">
        <f t="shared" si="154"/>
        <v>282373.196</v>
      </c>
      <c r="K2500">
        <f t="shared" si="155"/>
        <v>0</v>
      </c>
    </row>
    <row r="2501" spans="1:11" s="11" customFormat="1">
      <c r="A2501">
        <v>2025</v>
      </c>
      <c r="B2501">
        <v>6257</v>
      </c>
      <c r="C2501" t="s">
        <v>331</v>
      </c>
      <c r="D2501" t="s">
        <v>322</v>
      </c>
      <c r="E2501">
        <v>109881</v>
      </c>
      <c r="F2501">
        <v>16.59</v>
      </c>
      <c r="G2501">
        <v>312.10000000000002</v>
      </c>
      <c r="H2501">
        <f t="shared" ref="H2501:H2564" si="156">IF(I2501="","",G2501/100*F2501*E2501)</f>
        <v>5689351.3905900009</v>
      </c>
      <c r="I2501">
        <f t="shared" ref="I2501:I2564" si="157">IF(OR(G2501=".",F2501=".",E2501="."),"",E2501)</f>
        <v>109881</v>
      </c>
      <c r="J2501">
        <f t="shared" ref="J2501:J2564" si="158">IF(I2501="","",F2501*I2501)</f>
        <v>1822925.79</v>
      </c>
      <c r="K2501">
        <f t="shared" ref="K2501:K2564" si="159">IF(C2501="LIG",1,0)</f>
        <v>0</v>
      </c>
    </row>
    <row r="2502" spans="1:11" s="11" customFormat="1">
      <c r="A2502">
        <v>2025</v>
      </c>
      <c r="B2502">
        <v>6257</v>
      </c>
      <c r="C2502" t="s">
        <v>331</v>
      </c>
      <c r="D2502" t="s">
        <v>322</v>
      </c>
      <c r="E2502">
        <v>64035</v>
      </c>
      <c r="F2502">
        <v>17.651</v>
      </c>
      <c r="G2502">
        <v>318.89999999999998</v>
      </c>
      <c r="H2502">
        <f t="shared" si="156"/>
        <v>3604468.6123649995</v>
      </c>
      <c r="I2502">
        <f t="shared" si="157"/>
        <v>64035</v>
      </c>
      <c r="J2502">
        <f t="shared" si="158"/>
        <v>1130281.7849999999</v>
      </c>
      <c r="K2502">
        <f t="shared" si="159"/>
        <v>0</v>
      </c>
    </row>
    <row r="2503" spans="1:11" s="11" customFormat="1">
      <c r="A2503">
        <v>2025</v>
      </c>
      <c r="B2503">
        <v>6257</v>
      </c>
      <c r="C2503" t="s">
        <v>331</v>
      </c>
      <c r="D2503" t="s">
        <v>322</v>
      </c>
      <c r="E2503">
        <v>62678</v>
      </c>
      <c r="F2503">
        <v>16.754000000000001</v>
      </c>
      <c r="G2503">
        <v>311.89999999999998</v>
      </c>
      <c r="H2503">
        <f t="shared" si="156"/>
        <v>3275284.3942280002</v>
      </c>
      <c r="I2503">
        <f t="shared" si="157"/>
        <v>62678</v>
      </c>
      <c r="J2503">
        <f t="shared" si="158"/>
        <v>1050107.2120000001</v>
      </c>
      <c r="K2503">
        <f t="shared" si="159"/>
        <v>0</v>
      </c>
    </row>
    <row r="2504" spans="1:11" s="11" customFormat="1">
      <c r="A2504">
        <v>2025</v>
      </c>
      <c r="B2504">
        <v>6257</v>
      </c>
      <c r="C2504" t="s">
        <v>331</v>
      </c>
      <c r="D2504" t="s">
        <v>322</v>
      </c>
      <c r="E2504">
        <v>47872</v>
      </c>
      <c r="F2504">
        <v>16.712</v>
      </c>
      <c r="G2504">
        <v>313.2</v>
      </c>
      <c r="H2504">
        <f t="shared" si="156"/>
        <v>2505715.458048</v>
      </c>
      <c r="I2504">
        <f t="shared" si="157"/>
        <v>47872</v>
      </c>
      <c r="J2504">
        <f t="shared" si="158"/>
        <v>800036.86399999994</v>
      </c>
      <c r="K2504">
        <f t="shared" si="159"/>
        <v>0</v>
      </c>
    </row>
    <row r="2505" spans="1:11" s="11" customFormat="1">
      <c r="A2505">
        <v>2025</v>
      </c>
      <c r="B2505">
        <v>6257</v>
      </c>
      <c r="C2505" t="s">
        <v>331</v>
      </c>
      <c r="D2505" t="s">
        <v>322</v>
      </c>
      <c r="E2505">
        <v>31895</v>
      </c>
      <c r="F2505">
        <v>16.55</v>
      </c>
      <c r="G2505">
        <v>299.60000000000002</v>
      </c>
      <c r="H2505">
        <f t="shared" si="156"/>
        <v>1581475.3010000004</v>
      </c>
      <c r="I2505">
        <f t="shared" si="157"/>
        <v>31895</v>
      </c>
      <c r="J2505">
        <f t="shared" si="158"/>
        <v>527862.25</v>
      </c>
      <c r="K2505">
        <f t="shared" si="159"/>
        <v>0</v>
      </c>
    </row>
    <row r="2506" spans="1:11" s="11" customFormat="1">
      <c r="A2506">
        <v>2025</v>
      </c>
      <c r="B2506">
        <v>6257</v>
      </c>
      <c r="C2506" t="s">
        <v>331</v>
      </c>
      <c r="D2506" t="s">
        <v>322</v>
      </c>
      <c r="E2506">
        <v>31779</v>
      </c>
      <c r="F2506">
        <v>16.791</v>
      </c>
      <c r="G2506">
        <v>304.10000000000002</v>
      </c>
      <c r="H2506">
        <f t="shared" si="156"/>
        <v>1622681.2157490002</v>
      </c>
      <c r="I2506">
        <f t="shared" si="157"/>
        <v>31779</v>
      </c>
      <c r="J2506">
        <f t="shared" si="158"/>
        <v>533601.18900000001</v>
      </c>
      <c r="K2506">
        <f t="shared" si="159"/>
        <v>0</v>
      </c>
    </row>
    <row r="2507" spans="1:11" s="11" customFormat="1">
      <c r="A2507">
        <v>2025</v>
      </c>
      <c r="B2507">
        <v>6257</v>
      </c>
      <c r="C2507" t="s">
        <v>331</v>
      </c>
      <c r="D2507" t="s">
        <v>322</v>
      </c>
      <c r="E2507">
        <v>31563</v>
      </c>
      <c r="F2507">
        <v>16.760000000000002</v>
      </c>
      <c r="G2507">
        <v>298.5</v>
      </c>
      <c r="H2507">
        <f t="shared" si="156"/>
        <v>1579052.7018000002</v>
      </c>
      <c r="I2507">
        <f t="shared" si="157"/>
        <v>31563</v>
      </c>
      <c r="J2507">
        <f t="shared" si="158"/>
        <v>528995.88</v>
      </c>
      <c r="K2507">
        <f t="shared" si="159"/>
        <v>0</v>
      </c>
    </row>
    <row r="2508" spans="1:11" s="11" customFormat="1">
      <c r="A2508">
        <v>2025</v>
      </c>
      <c r="B2508">
        <v>6257</v>
      </c>
      <c r="C2508" t="s">
        <v>331</v>
      </c>
      <c r="D2508" t="s">
        <v>322</v>
      </c>
      <c r="E2508">
        <v>30921</v>
      </c>
      <c r="F2508">
        <v>16.946999999999999</v>
      </c>
      <c r="G2508">
        <v>301.10000000000002</v>
      </c>
      <c r="H2508">
        <f t="shared" si="156"/>
        <v>1577818.7610569999</v>
      </c>
      <c r="I2508">
        <f t="shared" si="157"/>
        <v>30921</v>
      </c>
      <c r="J2508">
        <f t="shared" si="158"/>
        <v>524018.18699999998</v>
      </c>
      <c r="K2508">
        <f t="shared" si="159"/>
        <v>0</v>
      </c>
    </row>
    <row r="2509" spans="1:11" s="11" customFormat="1">
      <c r="A2509">
        <v>2025</v>
      </c>
      <c r="B2509">
        <v>6257</v>
      </c>
      <c r="C2509" t="s">
        <v>331</v>
      </c>
      <c r="D2509" t="s">
        <v>322</v>
      </c>
      <c r="E2509">
        <v>31378</v>
      </c>
      <c r="F2509">
        <v>16.928000000000001</v>
      </c>
      <c r="G2509">
        <v>301.60000000000002</v>
      </c>
      <c r="H2509">
        <f t="shared" si="156"/>
        <v>1601999.020544</v>
      </c>
      <c r="I2509">
        <f t="shared" si="157"/>
        <v>31378</v>
      </c>
      <c r="J2509">
        <f t="shared" si="158"/>
        <v>531166.78399999999</v>
      </c>
      <c r="K2509">
        <f t="shared" si="159"/>
        <v>0</v>
      </c>
    </row>
    <row r="2510" spans="1:11" s="11" customFormat="1">
      <c r="A2510">
        <v>2025</v>
      </c>
      <c r="B2510">
        <v>6264</v>
      </c>
      <c r="C2510" t="s">
        <v>321</v>
      </c>
      <c r="D2510" t="s">
        <v>322</v>
      </c>
      <c r="E2510">
        <v>21241</v>
      </c>
      <c r="F2510">
        <v>24.06</v>
      </c>
      <c r="G2510">
        <v>302.5</v>
      </c>
      <c r="H2510">
        <f t="shared" si="156"/>
        <v>1545951.8414999999</v>
      </c>
      <c r="I2510">
        <f t="shared" si="157"/>
        <v>21241</v>
      </c>
      <c r="J2510">
        <f t="shared" si="158"/>
        <v>511058.45999999996</v>
      </c>
      <c r="K2510">
        <f t="shared" si="159"/>
        <v>0</v>
      </c>
    </row>
    <row r="2511" spans="1:11" s="11" customFormat="1">
      <c r="A2511">
        <v>2025</v>
      </c>
      <c r="B2511">
        <v>6264</v>
      </c>
      <c r="C2511" t="s">
        <v>321</v>
      </c>
      <c r="D2511" t="s">
        <v>322</v>
      </c>
      <c r="E2511">
        <v>57224</v>
      </c>
      <c r="F2511">
        <v>25.08</v>
      </c>
      <c r="G2511">
        <v>297.7</v>
      </c>
      <c r="H2511">
        <f t="shared" si="156"/>
        <v>4272524.6678399993</v>
      </c>
      <c r="I2511">
        <f t="shared" si="157"/>
        <v>57224</v>
      </c>
      <c r="J2511">
        <f t="shared" si="158"/>
        <v>1435177.92</v>
      </c>
      <c r="K2511">
        <f t="shared" si="159"/>
        <v>0</v>
      </c>
    </row>
    <row r="2512" spans="1:11" s="11" customFormat="1">
      <c r="A2512">
        <v>2025</v>
      </c>
      <c r="B2512">
        <v>6264</v>
      </c>
      <c r="C2512" t="s">
        <v>321</v>
      </c>
      <c r="D2512" t="s">
        <v>322</v>
      </c>
      <c r="E2512">
        <v>57224</v>
      </c>
      <c r="F2512">
        <v>25.08</v>
      </c>
      <c r="G2512">
        <v>297.7</v>
      </c>
      <c r="H2512">
        <f t="shared" si="156"/>
        <v>4272524.6678399993</v>
      </c>
      <c r="I2512">
        <f t="shared" si="157"/>
        <v>57224</v>
      </c>
      <c r="J2512">
        <f t="shared" si="158"/>
        <v>1435177.92</v>
      </c>
      <c r="K2512">
        <f t="shared" si="159"/>
        <v>0</v>
      </c>
    </row>
    <row r="2513" spans="1:11" s="11" customFormat="1">
      <c r="A2513">
        <v>2025</v>
      </c>
      <c r="B2513">
        <v>6264</v>
      </c>
      <c r="C2513" t="s">
        <v>321</v>
      </c>
      <c r="D2513" t="s">
        <v>322</v>
      </c>
      <c r="E2513">
        <v>26388</v>
      </c>
      <c r="F2513">
        <v>25.64</v>
      </c>
      <c r="G2513">
        <v>180.3</v>
      </c>
      <c r="H2513">
        <f t="shared" si="156"/>
        <v>1219888.7409600001</v>
      </c>
      <c r="I2513">
        <f t="shared" si="157"/>
        <v>26388</v>
      </c>
      <c r="J2513">
        <f t="shared" si="158"/>
        <v>676588.32000000007</v>
      </c>
      <c r="K2513">
        <f t="shared" si="159"/>
        <v>0</v>
      </c>
    </row>
    <row r="2514" spans="1:11" s="11" customFormat="1">
      <c r="A2514">
        <v>2025</v>
      </c>
      <c r="B2514">
        <v>6264</v>
      </c>
      <c r="C2514" t="s">
        <v>321</v>
      </c>
      <c r="D2514" t="s">
        <v>322</v>
      </c>
      <c r="E2514">
        <v>10663</v>
      </c>
      <c r="F2514">
        <v>25.66</v>
      </c>
      <c r="G2514">
        <v>192.1</v>
      </c>
      <c r="H2514">
        <f t="shared" si="156"/>
        <v>525609.76618000004</v>
      </c>
      <c r="I2514">
        <f t="shared" si="157"/>
        <v>10663</v>
      </c>
      <c r="J2514">
        <f t="shared" si="158"/>
        <v>273612.58</v>
      </c>
      <c r="K2514">
        <f t="shared" si="159"/>
        <v>0</v>
      </c>
    </row>
    <row r="2515" spans="1:11" s="11" customFormat="1">
      <c r="A2515">
        <v>2025</v>
      </c>
      <c r="B2515">
        <v>6288</v>
      </c>
      <c r="C2515" t="s">
        <v>330</v>
      </c>
      <c r="D2515" t="s">
        <v>322</v>
      </c>
      <c r="E2515">
        <v>43689</v>
      </c>
      <c r="F2515">
        <v>14.6</v>
      </c>
      <c r="G2515">
        <v>430</v>
      </c>
      <c r="H2515">
        <f t="shared" si="156"/>
        <v>2742795.42</v>
      </c>
      <c r="I2515">
        <f t="shared" si="157"/>
        <v>43689</v>
      </c>
      <c r="J2515">
        <f t="shared" si="158"/>
        <v>637859.4</v>
      </c>
      <c r="K2515">
        <f t="shared" si="159"/>
        <v>1</v>
      </c>
    </row>
    <row r="2516" spans="1:11" s="11" customFormat="1">
      <c r="A2516">
        <v>2025</v>
      </c>
      <c r="B2516">
        <v>6469</v>
      </c>
      <c r="C2516" t="s">
        <v>330</v>
      </c>
      <c r="D2516" t="s">
        <v>322</v>
      </c>
      <c r="E2516">
        <v>343575</v>
      </c>
      <c r="F2516">
        <v>13.22</v>
      </c>
      <c r="G2516">
        <v>162.19999999999999</v>
      </c>
      <c r="H2516">
        <f t="shared" si="156"/>
        <v>7367223.7530000005</v>
      </c>
      <c r="I2516">
        <f t="shared" si="157"/>
        <v>343575</v>
      </c>
      <c r="J2516">
        <f t="shared" si="158"/>
        <v>4542061.5</v>
      </c>
      <c r="K2516">
        <f t="shared" si="159"/>
        <v>1</v>
      </c>
    </row>
    <row r="2517" spans="1:11" s="11" customFormat="1">
      <c r="A2517">
        <v>2025</v>
      </c>
      <c r="B2517">
        <v>6481</v>
      </c>
      <c r="C2517" t="s">
        <v>321</v>
      </c>
      <c r="D2517" t="s">
        <v>322</v>
      </c>
      <c r="E2517">
        <v>60678</v>
      </c>
      <c r="F2517">
        <v>17.731999999999999</v>
      </c>
      <c r="G2517">
        <v>325.10000000000002</v>
      </c>
      <c r="H2517">
        <f t="shared" si="156"/>
        <v>3497888.4042960005</v>
      </c>
      <c r="I2517">
        <f t="shared" si="157"/>
        <v>60678</v>
      </c>
      <c r="J2517">
        <f t="shared" si="158"/>
        <v>1075942.2959999999</v>
      </c>
      <c r="K2517">
        <f t="shared" si="159"/>
        <v>0</v>
      </c>
    </row>
    <row r="2518" spans="1:11" s="11" customFormat="1">
      <c r="A2518">
        <v>2025</v>
      </c>
      <c r="B2518">
        <v>6481</v>
      </c>
      <c r="C2518" t="s">
        <v>321</v>
      </c>
      <c r="D2518" t="s">
        <v>322</v>
      </c>
      <c r="E2518">
        <v>89119</v>
      </c>
      <c r="F2518">
        <v>23.937999999999999</v>
      </c>
      <c r="G2518">
        <v>325.10000000000002</v>
      </c>
      <c r="H2518">
        <f t="shared" si="156"/>
        <v>6935457.8521220004</v>
      </c>
      <c r="I2518">
        <f t="shared" si="157"/>
        <v>89119</v>
      </c>
      <c r="J2518">
        <f t="shared" si="158"/>
        <v>2133330.622</v>
      </c>
      <c r="K2518">
        <f t="shared" si="159"/>
        <v>0</v>
      </c>
    </row>
    <row r="2519" spans="1:11" s="11" customFormat="1">
      <c r="A2519">
        <v>2025</v>
      </c>
      <c r="B2519">
        <v>6481</v>
      </c>
      <c r="C2519" t="s">
        <v>321</v>
      </c>
      <c r="D2519" t="s">
        <v>322</v>
      </c>
      <c r="E2519">
        <v>59061</v>
      </c>
      <c r="F2519">
        <v>22.518999999999998</v>
      </c>
      <c r="G2519">
        <v>325.10000000000002</v>
      </c>
      <c r="H2519">
        <f t="shared" si="156"/>
        <v>4323812.6364090005</v>
      </c>
      <c r="I2519">
        <f t="shared" si="157"/>
        <v>59061</v>
      </c>
      <c r="J2519">
        <f t="shared" si="158"/>
        <v>1329994.659</v>
      </c>
      <c r="K2519">
        <f t="shared" si="159"/>
        <v>0</v>
      </c>
    </row>
    <row r="2520" spans="1:11" s="11" customFormat="1">
      <c r="A2520">
        <v>2025</v>
      </c>
      <c r="B2520">
        <v>6641</v>
      </c>
      <c r="C2520" t="s">
        <v>331</v>
      </c>
      <c r="D2520" t="s">
        <v>322</v>
      </c>
      <c r="E2520">
        <v>64309</v>
      </c>
      <c r="F2520">
        <v>17.91</v>
      </c>
      <c r="G2520">
        <v>242.6</v>
      </c>
      <c r="H2520">
        <f t="shared" si="156"/>
        <v>2794204.1849400001</v>
      </c>
      <c r="I2520">
        <f t="shared" si="157"/>
        <v>64309</v>
      </c>
      <c r="J2520">
        <f t="shared" si="158"/>
        <v>1151774.19</v>
      </c>
      <c r="K2520">
        <f t="shared" si="159"/>
        <v>0</v>
      </c>
    </row>
    <row r="2521" spans="1:11" s="11" customFormat="1">
      <c r="A2521">
        <v>2025</v>
      </c>
      <c r="B2521">
        <v>6641</v>
      </c>
      <c r="C2521" t="s">
        <v>331</v>
      </c>
      <c r="D2521" t="s">
        <v>322</v>
      </c>
      <c r="E2521">
        <v>129591</v>
      </c>
      <c r="F2521">
        <v>18.02</v>
      </c>
      <c r="G2521">
        <v>233.9</v>
      </c>
      <c r="H2521">
        <f t="shared" si="156"/>
        <v>5462102.5489799995</v>
      </c>
      <c r="I2521">
        <f t="shared" si="157"/>
        <v>129591</v>
      </c>
      <c r="J2521">
        <f t="shared" si="158"/>
        <v>2335229.8199999998</v>
      </c>
      <c r="K2521">
        <f t="shared" si="159"/>
        <v>0</v>
      </c>
    </row>
    <row r="2522" spans="1:11" s="11" customFormat="1">
      <c r="A2522">
        <v>2025</v>
      </c>
      <c r="B2522">
        <v>6641</v>
      </c>
      <c r="C2522" t="s">
        <v>331</v>
      </c>
      <c r="D2522" t="s">
        <v>322</v>
      </c>
      <c r="E2522">
        <v>113343</v>
      </c>
      <c r="F2522">
        <v>17.59</v>
      </c>
      <c r="G2522">
        <v>239.9</v>
      </c>
      <c r="H2522">
        <f t="shared" si="156"/>
        <v>4782894.3846300002</v>
      </c>
      <c r="I2522">
        <f t="shared" si="157"/>
        <v>113343</v>
      </c>
      <c r="J2522">
        <f t="shared" si="158"/>
        <v>1993703.3699999999</v>
      </c>
      <c r="K2522">
        <f t="shared" si="159"/>
        <v>0</v>
      </c>
    </row>
    <row r="2523" spans="1:11" s="11" customFormat="1">
      <c r="A2523">
        <v>2025</v>
      </c>
      <c r="B2523">
        <v>6641</v>
      </c>
      <c r="C2523" t="s">
        <v>331</v>
      </c>
      <c r="D2523" t="s">
        <v>322</v>
      </c>
      <c r="E2523">
        <v>79964</v>
      </c>
      <c r="F2523">
        <v>17.88</v>
      </c>
      <c r="G2523">
        <v>249.9</v>
      </c>
      <c r="H2523">
        <f t="shared" si="156"/>
        <v>3572961.0436799997</v>
      </c>
      <c r="I2523">
        <f t="shared" si="157"/>
        <v>79964</v>
      </c>
      <c r="J2523">
        <f t="shared" si="158"/>
        <v>1429756.3199999998</v>
      </c>
      <c r="K2523">
        <f t="shared" si="159"/>
        <v>0</v>
      </c>
    </row>
    <row r="2524" spans="1:11" s="11" customFormat="1">
      <c r="A2524">
        <v>2025</v>
      </c>
      <c r="B2524">
        <v>6641</v>
      </c>
      <c r="C2524" t="s">
        <v>331</v>
      </c>
      <c r="D2524" t="s">
        <v>322</v>
      </c>
      <c r="E2524">
        <v>15925</v>
      </c>
      <c r="F2524">
        <v>19.59</v>
      </c>
      <c r="G2524">
        <v>251.8</v>
      </c>
      <c r="H2524">
        <f t="shared" si="156"/>
        <v>785542.34850000008</v>
      </c>
      <c r="I2524">
        <f t="shared" si="157"/>
        <v>15925</v>
      </c>
      <c r="J2524">
        <f t="shared" si="158"/>
        <v>311970.75</v>
      </c>
      <c r="K2524">
        <f t="shared" si="159"/>
        <v>0</v>
      </c>
    </row>
    <row r="2525" spans="1:11" s="11" customFormat="1">
      <c r="A2525">
        <v>2025</v>
      </c>
      <c r="B2525">
        <v>6664</v>
      </c>
      <c r="C2525" t="s">
        <v>331</v>
      </c>
      <c r="D2525" t="s">
        <v>322</v>
      </c>
      <c r="E2525">
        <v>32793</v>
      </c>
      <c r="F2525">
        <v>17.456</v>
      </c>
      <c r="G2525">
        <v>173.2</v>
      </c>
      <c r="H2525">
        <f t="shared" si="156"/>
        <v>991456.74105599988</v>
      </c>
      <c r="I2525">
        <f t="shared" si="157"/>
        <v>32793</v>
      </c>
      <c r="J2525">
        <f t="shared" si="158"/>
        <v>572434.60800000001</v>
      </c>
      <c r="K2525">
        <f t="shared" si="159"/>
        <v>0</v>
      </c>
    </row>
    <row r="2526" spans="1:11" s="11" customFormat="1">
      <c r="A2526">
        <v>2025</v>
      </c>
      <c r="B2526">
        <v>6664</v>
      </c>
      <c r="C2526" t="s">
        <v>331</v>
      </c>
      <c r="D2526" t="s">
        <v>322</v>
      </c>
      <c r="E2526">
        <v>32587</v>
      </c>
      <c r="F2526">
        <v>17.245000000000001</v>
      </c>
      <c r="G2526">
        <v>193.5</v>
      </c>
      <c r="H2526">
        <f t="shared" si="156"/>
        <v>1087398.047025</v>
      </c>
      <c r="I2526">
        <f t="shared" si="157"/>
        <v>32587</v>
      </c>
      <c r="J2526">
        <f t="shared" si="158"/>
        <v>561962.81500000006</v>
      </c>
      <c r="K2526">
        <f t="shared" si="159"/>
        <v>0</v>
      </c>
    </row>
    <row r="2527" spans="1:11" s="11" customFormat="1">
      <c r="A2527">
        <v>2025</v>
      </c>
      <c r="B2527">
        <v>6664</v>
      </c>
      <c r="C2527" t="s">
        <v>331</v>
      </c>
      <c r="D2527" t="s">
        <v>322</v>
      </c>
      <c r="E2527">
        <v>32490</v>
      </c>
      <c r="F2527">
        <v>17.193000000000001</v>
      </c>
      <c r="G2527">
        <v>174.7</v>
      </c>
      <c r="H2527">
        <f t="shared" si="156"/>
        <v>975875.19579000003</v>
      </c>
      <c r="I2527">
        <f t="shared" si="157"/>
        <v>32490</v>
      </c>
      <c r="J2527">
        <f t="shared" si="158"/>
        <v>558600.57000000007</v>
      </c>
      <c r="K2527">
        <f t="shared" si="159"/>
        <v>0</v>
      </c>
    </row>
    <row r="2528" spans="1:11" s="11" customFormat="1">
      <c r="A2528">
        <v>2025</v>
      </c>
      <c r="B2528">
        <v>6664</v>
      </c>
      <c r="C2528" t="s">
        <v>331</v>
      </c>
      <c r="D2528" t="s">
        <v>322</v>
      </c>
      <c r="E2528">
        <v>82243</v>
      </c>
      <c r="F2528">
        <v>17.681000000000001</v>
      </c>
      <c r="G2528">
        <v>207.6</v>
      </c>
      <c r="H2528">
        <f t="shared" si="156"/>
        <v>3018791.490708</v>
      </c>
      <c r="I2528">
        <f t="shared" si="157"/>
        <v>82243</v>
      </c>
      <c r="J2528">
        <f t="shared" si="158"/>
        <v>1454138.483</v>
      </c>
      <c r="K2528">
        <f t="shared" si="159"/>
        <v>0</v>
      </c>
    </row>
    <row r="2529" spans="1:11" s="11" customFormat="1">
      <c r="A2529">
        <v>2025</v>
      </c>
      <c r="B2529">
        <v>6705</v>
      </c>
      <c r="C2529" t="s">
        <v>321</v>
      </c>
      <c r="D2529" t="s">
        <v>322</v>
      </c>
      <c r="E2529">
        <v>27181</v>
      </c>
      <c r="F2529">
        <v>22.35</v>
      </c>
      <c r="G2529" t="s">
        <v>332</v>
      </c>
      <c r="H2529" t="str">
        <f t="shared" si="156"/>
        <v/>
      </c>
      <c r="I2529" t="str">
        <f t="shared" si="157"/>
        <v/>
      </c>
      <c r="J2529" t="str">
        <f t="shared" si="158"/>
        <v/>
      </c>
      <c r="K2529">
        <f t="shared" si="159"/>
        <v>0</v>
      </c>
    </row>
    <row r="2530" spans="1:11" s="11" customFormat="1">
      <c r="A2530">
        <v>2025</v>
      </c>
      <c r="B2530">
        <v>6705</v>
      </c>
      <c r="C2530" t="s">
        <v>321</v>
      </c>
      <c r="D2530" t="s">
        <v>322</v>
      </c>
      <c r="E2530">
        <v>106200</v>
      </c>
      <c r="F2530">
        <v>22.21</v>
      </c>
      <c r="G2530" t="s">
        <v>332</v>
      </c>
      <c r="H2530" t="str">
        <f t="shared" si="156"/>
        <v/>
      </c>
      <c r="I2530" t="str">
        <f t="shared" si="157"/>
        <v/>
      </c>
      <c r="J2530" t="str">
        <f t="shared" si="158"/>
        <v/>
      </c>
      <c r="K2530">
        <f t="shared" si="159"/>
        <v>0</v>
      </c>
    </row>
    <row r="2531" spans="1:11" s="11" customFormat="1">
      <c r="A2531">
        <v>2025</v>
      </c>
      <c r="B2531">
        <v>6761</v>
      </c>
      <c r="C2531" t="s">
        <v>331</v>
      </c>
      <c r="D2531" t="s">
        <v>322</v>
      </c>
      <c r="E2531">
        <v>62510</v>
      </c>
      <c r="F2531">
        <v>17.850000000000001</v>
      </c>
      <c r="G2531">
        <v>164</v>
      </c>
      <c r="H2531">
        <f t="shared" si="156"/>
        <v>1829917.74</v>
      </c>
      <c r="I2531">
        <f t="shared" si="157"/>
        <v>62510</v>
      </c>
      <c r="J2531">
        <f t="shared" si="158"/>
        <v>1115803.5</v>
      </c>
      <c r="K2531">
        <f t="shared" si="159"/>
        <v>0</v>
      </c>
    </row>
    <row r="2532" spans="1:11" s="11" customFormat="1">
      <c r="A2532">
        <v>2025</v>
      </c>
      <c r="B2532">
        <v>6768</v>
      </c>
      <c r="C2532" t="s">
        <v>331</v>
      </c>
      <c r="D2532" t="s">
        <v>322</v>
      </c>
      <c r="E2532">
        <v>17029</v>
      </c>
      <c r="F2532">
        <v>17.96</v>
      </c>
      <c r="G2532">
        <v>253.9</v>
      </c>
      <c r="H2532">
        <f t="shared" si="156"/>
        <v>776529.89276000008</v>
      </c>
      <c r="I2532">
        <f t="shared" si="157"/>
        <v>17029</v>
      </c>
      <c r="J2532">
        <f t="shared" si="158"/>
        <v>305840.84000000003</v>
      </c>
      <c r="K2532">
        <f t="shared" si="159"/>
        <v>0</v>
      </c>
    </row>
    <row r="2533" spans="1:11" s="11" customFormat="1">
      <c r="A2533">
        <v>2025</v>
      </c>
      <c r="B2533">
        <v>6772</v>
      </c>
      <c r="C2533" t="s">
        <v>331</v>
      </c>
      <c r="D2533" t="s">
        <v>322</v>
      </c>
      <c r="E2533">
        <v>48200</v>
      </c>
      <c r="F2533">
        <v>17.670000000000002</v>
      </c>
      <c r="G2533">
        <v>188.4</v>
      </c>
      <c r="H2533">
        <f t="shared" si="156"/>
        <v>1604591.496</v>
      </c>
      <c r="I2533">
        <f t="shared" si="157"/>
        <v>48200</v>
      </c>
      <c r="J2533">
        <f t="shared" si="158"/>
        <v>851694.00000000012</v>
      </c>
      <c r="K2533">
        <f t="shared" si="159"/>
        <v>0</v>
      </c>
    </row>
    <row r="2534" spans="1:11" s="11" customFormat="1">
      <c r="A2534">
        <v>2025</v>
      </c>
      <c r="B2534">
        <v>6823</v>
      </c>
      <c r="C2534" t="s">
        <v>321</v>
      </c>
      <c r="D2534" t="s">
        <v>322</v>
      </c>
      <c r="E2534">
        <v>77253</v>
      </c>
      <c r="F2534">
        <v>22.84</v>
      </c>
      <c r="G2534">
        <v>237</v>
      </c>
      <c r="H2534">
        <f t="shared" si="156"/>
        <v>4181766.6924000001</v>
      </c>
      <c r="I2534">
        <f t="shared" si="157"/>
        <v>77253</v>
      </c>
      <c r="J2534">
        <f t="shared" si="158"/>
        <v>1764458.52</v>
      </c>
      <c r="K2534">
        <f t="shared" si="159"/>
        <v>0</v>
      </c>
    </row>
    <row r="2535" spans="1:11" s="11" customFormat="1">
      <c r="A2535">
        <v>2025</v>
      </c>
      <c r="B2535">
        <v>6823</v>
      </c>
      <c r="C2535" t="s">
        <v>321</v>
      </c>
      <c r="D2535" t="s">
        <v>322</v>
      </c>
      <c r="E2535">
        <v>37228</v>
      </c>
      <c r="F2535">
        <v>22.19</v>
      </c>
      <c r="G2535">
        <v>210.1</v>
      </c>
      <c r="H2535">
        <f t="shared" si="156"/>
        <v>1735613.6613200002</v>
      </c>
      <c r="I2535">
        <f t="shared" si="157"/>
        <v>37228</v>
      </c>
      <c r="J2535">
        <f t="shared" si="158"/>
        <v>826089.32000000007</v>
      </c>
      <c r="K2535">
        <f t="shared" si="159"/>
        <v>0</v>
      </c>
    </row>
    <row r="2536" spans="1:11" s="11" customFormat="1">
      <c r="A2536">
        <v>2025</v>
      </c>
      <c r="B2536">
        <v>7030</v>
      </c>
      <c r="C2536" t="s">
        <v>330</v>
      </c>
      <c r="D2536" t="s">
        <v>322</v>
      </c>
      <c r="E2536">
        <v>132216</v>
      </c>
      <c r="F2536">
        <v>13.446</v>
      </c>
      <c r="G2536" t="s">
        <v>332</v>
      </c>
      <c r="H2536" t="str">
        <f t="shared" si="156"/>
        <v/>
      </c>
      <c r="I2536" t="str">
        <f t="shared" si="157"/>
        <v/>
      </c>
      <c r="J2536" t="str">
        <f t="shared" si="158"/>
        <v/>
      </c>
      <c r="K2536">
        <f t="shared" si="159"/>
        <v>1</v>
      </c>
    </row>
    <row r="2537" spans="1:11" s="11" customFormat="1">
      <c r="A2537">
        <v>2025</v>
      </c>
      <c r="B2537">
        <v>7097</v>
      </c>
      <c r="C2537" t="s">
        <v>331</v>
      </c>
      <c r="D2537" t="s">
        <v>322</v>
      </c>
      <c r="E2537">
        <v>383314</v>
      </c>
      <c r="F2537">
        <v>17.044</v>
      </c>
      <c r="G2537">
        <v>170.3</v>
      </c>
      <c r="H2537">
        <f t="shared" si="156"/>
        <v>11126046.098648001</v>
      </c>
      <c r="I2537">
        <f t="shared" si="157"/>
        <v>383314</v>
      </c>
      <c r="J2537">
        <f t="shared" si="158"/>
        <v>6533203.8160000006</v>
      </c>
      <c r="K2537">
        <f t="shared" si="159"/>
        <v>0</v>
      </c>
    </row>
    <row r="2538" spans="1:11" s="11" customFormat="1">
      <c r="A2538">
        <v>2025</v>
      </c>
      <c r="B2538">
        <v>7210</v>
      </c>
      <c r="C2538" t="s">
        <v>321</v>
      </c>
      <c r="D2538" t="s">
        <v>322</v>
      </c>
      <c r="E2538">
        <v>25397</v>
      </c>
      <c r="F2538">
        <v>25.56</v>
      </c>
      <c r="G2538">
        <v>437.6</v>
      </c>
      <c r="H2538">
        <f t="shared" si="156"/>
        <v>2840668.6723199999</v>
      </c>
      <c r="I2538">
        <f t="shared" si="157"/>
        <v>25397</v>
      </c>
      <c r="J2538">
        <f t="shared" si="158"/>
        <v>649147.31999999995</v>
      </c>
      <c r="K2538">
        <f t="shared" si="159"/>
        <v>0</v>
      </c>
    </row>
    <row r="2539" spans="1:11" s="11" customFormat="1">
      <c r="A2539">
        <v>2025</v>
      </c>
      <c r="B2539">
        <v>7504</v>
      </c>
      <c r="C2539" t="s">
        <v>331</v>
      </c>
      <c r="D2539" t="s">
        <v>322</v>
      </c>
      <c r="E2539">
        <v>24508</v>
      </c>
      <c r="F2539">
        <v>16.100000000000001</v>
      </c>
      <c r="G2539">
        <v>120.1</v>
      </c>
      <c r="H2539">
        <f t="shared" si="156"/>
        <v>473889.13879999996</v>
      </c>
      <c r="I2539">
        <f t="shared" si="157"/>
        <v>24508</v>
      </c>
      <c r="J2539">
        <f t="shared" si="158"/>
        <v>394578.80000000005</v>
      </c>
      <c r="K2539">
        <f t="shared" si="159"/>
        <v>0</v>
      </c>
    </row>
    <row r="2540" spans="1:11" s="11" customFormat="1">
      <c r="A2540">
        <v>2025</v>
      </c>
      <c r="B2540">
        <v>7790</v>
      </c>
      <c r="C2540" t="s">
        <v>321</v>
      </c>
      <c r="D2540" t="s">
        <v>322</v>
      </c>
      <c r="E2540">
        <v>176109</v>
      </c>
      <c r="F2540">
        <v>19</v>
      </c>
      <c r="G2540">
        <v>340</v>
      </c>
      <c r="H2540">
        <f t="shared" si="156"/>
        <v>11376641.399999999</v>
      </c>
      <c r="I2540">
        <f t="shared" si="157"/>
        <v>176109</v>
      </c>
      <c r="J2540">
        <f t="shared" si="158"/>
        <v>3346071</v>
      </c>
      <c r="K2540">
        <f t="shared" si="159"/>
        <v>0</v>
      </c>
    </row>
    <row r="2541" spans="1:11" s="11" customFormat="1">
      <c r="A2541">
        <v>2025</v>
      </c>
      <c r="B2541">
        <v>8023</v>
      </c>
      <c r="C2541" t="s">
        <v>331</v>
      </c>
      <c r="D2541" t="s">
        <v>322</v>
      </c>
      <c r="E2541">
        <v>41312</v>
      </c>
      <c r="F2541">
        <v>17.826000000000001</v>
      </c>
      <c r="G2541">
        <v>247.1</v>
      </c>
      <c r="H2541">
        <f t="shared" si="156"/>
        <v>1819712.8763520001</v>
      </c>
      <c r="I2541">
        <f t="shared" si="157"/>
        <v>41312</v>
      </c>
      <c r="J2541">
        <f t="shared" si="158"/>
        <v>736427.71200000006</v>
      </c>
      <c r="K2541">
        <f t="shared" si="159"/>
        <v>0</v>
      </c>
    </row>
    <row r="2542" spans="1:11" s="11" customFormat="1">
      <c r="A2542">
        <v>2025</v>
      </c>
      <c r="B2542">
        <v>8023</v>
      </c>
      <c r="C2542" t="s">
        <v>331</v>
      </c>
      <c r="D2542" t="s">
        <v>322</v>
      </c>
      <c r="E2542">
        <v>82576</v>
      </c>
      <c r="F2542">
        <v>17.576000000000001</v>
      </c>
      <c r="G2542">
        <v>243.9</v>
      </c>
      <c r="H2542">
        <f t="shared" si="156"/>
        <v>3539856.7376640001</v>
      </c>
      <c r="I2542">
        <f t="shared" si="157"/>
        <v>82576</v>
      </c>
      <c r="J2542">
        <f t="shared" si="158"/>
        <v>1451355.7760000001</v>
      </c>
      <c r="K2542">
        <f t="shared" si="159"/>
        <v>0</v>
      </c>
    </row>
    <row r="2543" spans="1:11" s="11" customFormat="1">
      <c r="A2543">
        <v>2025</v>
      </c>
      <c r="B2543">
        <v>8023</v>
      </c>
      <c r="C2543" t="s">
        <v>331</v>
      </c>
      <c r="D2543" t="s">
        <v>322</v>
      </c>
      <c r="E2543">
        <v>27552</v>
      </c>
      <c r="F2543">
        <v>17.957999999999998</v>
      </c>
      <c r="G2543">
        <v>236</v>
      </c>
      <c r="H2543">
        <f t="shared" si="156"/>
        <v>1167678.0057599999</v>
      </c>
      <c r="I2543">
        <f t="shared" si="157"/>
        <v>27552</v>
      </c>
      <c r="J2543">
        <f t="shared" si="158"/>
        <v>494778.81599999993</v>
      </c>
      <c r="K2543">
        <f t="shared" si="159"/>
        <v>0</v>
      </c>
    </row>
    <row r="2544" spans="1:11" s="11" customFormat="1">
      <c r="A2544">
        <v>2025</v>
      </c>
      <c r="B2544">
        <v>8023</v>
      </c>
      <c r="C2544" t="s">
        <v>331</v>
      </c>
      <c r="D2544" t="s">
        <v>322</v>
      </c>
      <c r="E2544">
        <v>13764</v>
      </c>
      <c r="F2544">
        <v>17.603999999999999</v>
      </c>
      <c r="G2544">
        <v>238.9</v>
      </c>
      <c r="H2544">
        <f t="shared" si="156"/>
        <v>578858.17838399997</v>
      </c>
      <c r="I2544">
        <f t="shared" si="157"/>
        <v>13764</v>
      </c>
      <c r="J2544">
        <f t="shared" si="158"/>
        <v>242301.45599999998</v>
      </c>
      <c r="K2544">
        <f t="shared" si="159"/>
        <v>0</v>
      </c>
    </row>
    <row r="2545" spans="1:11" s="11" customFormat="1">
      <c r="A2545">
        <v>2025</v>
      </c>
      <c r="B2545">
        <v>8023</v>
      </c>
      <c r="C2545" t="s">
        <v>331</v>
      </c>
      <c r="D2545" t="s">
        <v>322</v>
      </c>
      <c r="E2545">
        <v>55107</v>
      </c>
      <c r="F2545">
        <v>16.803999999999998</v>
      </c>
      <c r="G2545">
        <v>237.6</v>
      </c>
      <c r="H2545">
        <f t="shared" si="156"/>
        <v>2200218.8345279996</v>
      </c>
      <c r="I2545">
        <f t="shared" si="157"/>
        <v>55107</v>
      </c>
      <c r="J2545">
        <f t="shared" si="158"/>
        <v>926018.02799999993</v>
      </c>
      <c r="K2545">
        <f t="shared" si="159"/>
        <v>0</v>
      </c>
    </row>
    <row r="2546" spans="1:11" s="11" customFormat="1">
      <c r="A2546">
        <v>2025</v>
      </c>
      <c r="B2546">
        <v>8023</v>
      </c>
      <c r="C2546" t="s">
        <v>331</v>
      </c>
      <c r="D2546" t="s">
        <v>322</v>
      </c>
      <c r="E2546">
        <v>109349</v>
      </c>
      <c r="F2546">
        <v>17.102</v>
      </c>
      <c r="G2546">
        <v>240.9</v>
      </c>
      <c r="H2546">
        <f t="shared" si="156"/>
        <v>4505038.6145820003</v>
      </c>
      <c r="I2546">
        <f t="shared" si="157"/>
        <v>109349</v>
      </c>
      <c r="J2546">
        <f t="shared" si="158"/>
        <v>1870086.598</v>
      </c>
      <c r="K2546">
        <f t="shared" si="159"/>
        <v>0</v>
      </c>
    </row>
    <row r="2547" spans="1:11" s="11" customFormat="1">
      <c r="A2547">
        <v>2025</v>
      </c>
      <c r="B2547">
        <v>8042</v>
      </c>
      <c r="C2547" t="s">
        <v>321</v>
      </c>
      <c r="D2547" t="s">
        <v>322</v>
      </c>
      <c r="E2547">
        <v>77069</v>
      </c>
      <c r="F2547">
        <v>26.207999999999998</v>
      </c>
      <c r="G2547">
        <v>467.2</v>
      </c>
      <c r="H2547">
        <f t="shared" si="156"/>
        <v>9436619.3725439981</v>
      </c>
      <c r="I2547">
        <f t="shared" si="157"/>
        <v>77069</v>
      </c>
      <c r="J2547">
        <f t="shared" si="158"/>
        <v>2019824.352</v>
      </c>
      <c r="K2547">
        <f t="shared" si="159"/>
        <v>0</v>
      </c>
    </row>
    <row r="2548" spans="1:11" s="11" customFormat="1">
      <c r="A2548">
        <v>2025</v>
      </c>
      <c r="B2548">
        <v>8042</v>
      </c>
      <c r="C2548" t="s">
        <v>321</v>
      </c>
      <c r="D2548" t="s">
        <v>322</v>
      </c>
      <c r="E2548">
        <v>64376</v>
      </c>
      <c r="F2548">
        <v>25.917999999999999</v>
      </c>
      <c r="G2548">
        <v>362.7</v>
      </c>
      <c r="H2548">
        <f t="shared" si="156"/>
        <v>6051639.228335999</v>
      </c>
      <c r="I2548">
        <f t="shared" si="157"/>
        <v>64376</v>
      </c>
      <c r="J2548">
        <f t="shared" si="158"/>
        <v>1668497.1680000001</v>
      </c>
      <c r="K2548">
        <f t="shared" si="159"/>
        <v>0</v>
      </c>
    </row>
    <row r="2549" spans="1:11" s="11" customFormat="1">
      <c r="A2549">
        <v>2025</v>
      </c>
      <c r="B2549">
        <v>8066</v>
      </c>
      <c r="C2549" t="s">
        <v>331</v>
      </c>
      <c r="D2549" t="s">
        <v>322</v>
      </c>
      <c r="E2549">
        <v>25084</v>
      </c>
      <c r="F2549">
        <v>18.681000000000001</v>
      </c>
      <c r="G2549">
        <v>224.1</v>
      </c>
      <c r="H2549">
        <f t="shared" si="156"/>
        <v>1050119.6111640001</v>
      </c>
      <c r="I2549">
        <f t="shared" si="157"/>
        <v>25084</v>
      </c>
      <c r="J2549">
        <f t="shared" si="158"/>
        <v>468594.20400000003</v>
      </c>
      <c r="K2549">
        <f t="shared" si="159"/>
        <v>0</v>
      </c>
    </row>
    <row r="2550" spans="1:11" s="11" customFormat="1">
      <c r="A2550">
        <v>2025</v>
      </c>
      <c r="B2550">
        <v>8066</v>
      </c>
      <c r="C2550" t="s">
        <v>331</v>
      </c>
      <c r="D2550" t="s">
        <v>322</v>
      </c>
      <c r="E2550">
        <v>132402</v>
      </c>
      <c r="F2550">
        <v>18.207000000000001</v>
      </c>
      <c r="G2550">
        <v>340.3</v>
      </c>
      <c r="H2550">
        <f t="shared" si="156"/>
        <v>8203418.8572420003</v>
      </c>
      <c r="I2550">
        <f t="shared" si="157"/>
        <v>132402</v>
      </c>
      <c r="J2550">
        <f t="shared" si="158"/>
        <v>2410643.2140000002</v>
      </c>
      <c r="K2550">
        <f t="shared" si="159"/>
        <v>0</v>
      </c>
    </row>
    <row r="2551" spans="1:11" s="11" customFormat="1">
      <c r="A2551">
        <v>2025</v>
      </c>
      <c r="B2551">
        <v>8069</v>
      </c>
      <c r="C2551" t="s">
        <v>321</v>
      </c>
      <c r="D2551" t="s">
        <v>322</v>
      </c>
      <c r="E2551">
        <v>28437</v>
      </c>
      <c r="F2551">
        <v>21.823</v>
      </c>
      <c r="G2551">
        <v>409.7</v>
      </c>
      <c r="H2551">
        <f t="shared" si="156"/>
        <v>2542518.9271469996</v>
      </c>
      <c r="I2551">
        <f t="shared" si="157"/>
        <v>28437</v>
      </c>
      <c r="J2551">
        <f t="shared" si="158"/>
        <v>620580.65099999995</v>
      </c>
      <c r="K2551">
        <f t="shared" si="159"/>
        <v>0</v>
      </c>
    </row>
    <row r="2552" spans="1:11" s="11" customFormat="1">
      <c r="A2552">
        <v>2025</v>
      </c>
      <c r="B2552">
        <v>8069</v>
      </c>
      <c r="C2552" t="s">
        <v>321</v>
      </c>
      <c r="D2552" t="s">
        <v>322</v>
      </c>
      <c r="E2552">
        <v>96179</v>
      </c>
      <c r="F2552">
        <v>24.835999999999999</v>
      </c>
      <c r="G2552">
        <v>360</v>
      </c>
      <c r="H2552">
        <f t="shared" si="156"/>
        <v>8599325.9183999989</v>
      </c>
      <c r="I2552">
        <f t="shared" si="157"/>
        <v>96179</v>
      </c>
      <c r="J2552">
        <f t="shared" si="158"/>
        <v>2388701.6439999999</v>
      </c>
      <c r="K2552">
        <f t="shared" si="159"/>
        <v>0</v>
      </c>
    </row>
    <row r="2553" spans="1:11" s="11" customFormat="1">
      <c r="A2553">
        <v>2025</v>
      </c>
      <c r="B2553">
        <v>8102</v>
      </c>
      <c r="C2553" t="s">
        <v>321</v>
      </c>
      <c r="D2553" t="s">
        <v>322</v>
      </c>
      <c r="E2553">
        <v>109649</v>
      </c>
      <c r="F2553">
        <v>23.116</v>
      </c>
      <c r="G2553" t="s">
        <v>332</v>
      </c>
      <c r="H2553" t="str">
        <f t="shared" si="156"/>
        <v/>
      </c>
      <c r="I2553" t="str">
        <f t="shared" si="157"/>
        <v/>
      </c>
      <c r="J2553" t="str">
        <f t="shared" si="158"/>
        <v/>
      </c>
      <c r="K2553">
        <f t="shared" si="159"/>
        <v>0</v>
      </c>
    </row>
    <row r="2554" spans="1:11" s="11" customFormat="1">
      <c r="A2554">
        <v>2025</v>
      </c>
      <c r="B2554">
        <v>8102</v>
      </c>
      <c r="C2554" t="s">
        <v>321</v>
      </c>
      <c r="D2554" t="s">
        <v>322</v>
      </c>
      <c r="E2554">
        <v>479076</v>
      </c>
      <c r="F2554">
        <v>25.59</v>
      </c>
      <c r="G2554" t="s">
        <v>332</v>
      </c>
      <c r="H2554" t="str">
        <f t="shared" si="156"/>
        <v/>
      </c>
      <c r="I2554" t="str">
        <f t="shared" si="157"/>
        <v/>
      </c>
      <c r="J2554" t="str">
        <f t="shared" si="158"/>
        <v/>
      </c>
      <c r="K2554">
        <f t="shared" si="159"/>
        <v>0</v>
      </c>
    </row>
    <row r="2555" spans="1:11" s="11" customFormat="1">
      <c r="A2555">
        <v>2025</v>
      </c>
      <c r="B2555">
        <v>8219</v>
      </c>
      <c r="C2555" t="s">
        <v>331</v>
      </c>
      <c r="D2555" t="s">
        <v>322</v>
      </c>
      <c r="E2555">
        <v>29901</v>
      </c>
      <c r="F2555">
        <v>17.600000000000001</v>
      </c>
      <c r="G2555">
        <v>151.9</v>
      </c>
      <c r="H2555">
        <f t="shared" si="156"/>
        <v>799385.29440000013</v>
      </c>
      <c r="I2555">
        <f t="shared" si="157"/>
        <v>29901</v>
      </c>
      <c r="J2555">
        <f t="shared" si="158"/>
        <v>526257.60000000009</v>
      </c>
      <c r="K2555">
        <f t="shared" si="159"/>
        <v>0</v>
      </c>
    </row>
    <row r="2556" spans="1:11" s="11" customFormat="1">
      <c r="A2556">
        <v>2025</v>
      </c>
      <c r="B2556">
        <v>8219</v>
      </c>
      <c r="C2556" t="s">
        <v>331</v>
      </c>
      <c r="D2556" t="s">
        <v>322</v>
      </c>
      <c r="E2556">
        <v>30173</v>
      </c>
      <c r="F2556">
        <v>17.600000000000001</v>
      </c>
      <c r="G2556">
        <v>153.6</v>
      </c>
      <c r="H2556">
        <f t="shared" si="156"/>
        <v>815684.81280000007</v>
      </c>
      <c r="I2556">
        <f t="shared" si="157"/>
        <v>30173</v>
      </c>
      <c r="J2556">
        <f t="shared" si="158"/>
        <v>531044.80000000005</v>
      </c>
      <c r="K2556">
        <f t="shared" si="159"/>
        <v>0</v>
      </c>
    </row>
    <row r="2557" spans="1:11" s="11" customFormat="1">
      <c r="A2557">
        <v>2025</v>
      </c>
      <c r="B2557">
        <v>8222</v>
      </c>
      <c r="C2557" t="s">
        <v>330</v>
      </c>
      <c r="D2557" t="s">
        <v>322</v>
      </c>
      <c r="E2557">
        <v>14746</v>
      </c>
      <c r="F2557">
        <v>14.05</v>
      </c>
      <c r="G2557">
        <v>2710.2</v>
      </c>
      <c r="H2557">
        <f t="shared" si="156"/>
        <v>5615027.5926000001</v>
      </c>
      <c r="I2557">
        <f t="shared" si="157"/>
        <v>14746</v>
      </c>
      <c r="J2557">
        <f t="shared" si="158"/>
        <v>207181.30000000002</v>
      </c>
      <c r="K2557">
        <f t="shared" si="159"/>
        <v>1</v>
      </c>
    </row>
    <row r="2558" spans="1:11" s="11" customFormat="1">
      <c r="A2558">
        <v>2025</v>
      </c>
      <c r="B2558">
        <v>8223</v>
      </c>
      <c r="C2558" t="s">
        <v>331</v>
      </c>
      <c r="D2558" t="s">
        <v>322</v>
      </c>
      <c r="E2558">
        <v>46359</v>
      </c>
      <c r="F2558">
        <v>17.77</v>
      </c>
      <c r="G2558">
        <v>312</v>
      </c>
      <c r="H2558">
        <f t="shared" si="156"/>
        <v>2570254.2215999998</v>
      </c>
      <c r="I2558">
        <f t="shared" si="157"/>
        <v>46359</v>
      </c>
      <c r="J2558">
        <f t="shared" si="158"/>
        <v>823799.42999999993</v>
      </c>
      <c r="K2558">
        <f t="shared" si="159"/>
        <v>0</v>
      </c>
    </row>
    <row r="2559" spans="1:11" s="11" customFormat="1">
      <c r="A2559">
        <v>2025</v>
      </c>
      <c r="B2559">
        <v>8223</v>
      </c>
      <c r="C2559" t="s">
        <v>331</v>
      </c>
      <c r="D2559" t="s">
        <v>322</v>
      </c>
      <c r="E2559">
        <v>78085</v>
      </c>
      <c r="F2559">
        <v>19.22</v>
      </c>
      <c r="G2559">
        <v>359</v>
      </c>
      <c r="H2559">
        <f t="shared" si="156"/>
        <v>5387849.3829999994</v>
      </c>
      <c r="I2559">
        <f t="shared" si="157"/>
        <v>78085</v>
      </c>
      <c r="J2559">
        <f t="shared" si="158"/>
        <v>1500793.7</v>
      </c>
      <c r="K2559">
        <f t="shared" si="159"/>
        <v>0</v>
      </c>
    </row>
    <row r="2560" spans="1:11" s="11" customFormat="1">
      <c r="A2560">
        <v>2025</v>
      </c>
      <c r="B2560">
        <v>8224</v>
      </c>
      <c r="C2560" t="s">
        <v>321</v>
      </c>
      <c r="D2560" t="s">
        <v>322</v>
      </c>
      <c r="E2560">
        <v>31359</v>
      </c>
      <c r="F2560">
        <v>19.91</v>
      </c>
      <c r="G2560">
        <v>566.1</v>
      </c>
      <c r="H2560">
        <f t="shared" si="156"/>
        <v>3534488.8830900006</v>
      </c>
      <c r="I2560">
        <f t="shared" si="157"/>
        <v>31359</v>
      </c>
      <c r="J2560">
        <f t="shared" si="158"/>
        <v>624357.69000000006</v>
      </c>
      <c r="K2560">
        <f t="shared" si="159"/>
        <v>0</v>
      </c>
    </row>
    <row r="2561" spans="1:11" s="11" customFormat="1">
      <c r="A2561">
        <v>2025</v>
      </c>
      <c r="B2561">
        <v>8827</v>
      </c>
      <c r="C2561" t="s">
        <v>321</v>
      </c>
      <c r="D2561" t="s">
        <v>322</v>
      </c>
      <c r="E2561">
        <v>32118</v>
      </c>
      <c r="F2561">
        <v>22.827999999999999</v>
      </c>
      <c r="G2561">
        <v>340.6</v>
      </c>
      <c r="H2561">
        <f t="shared" si="156"/>
        <v>2497244.1318239998</v>
      </c>
      <c r="I2561">
        <f t="shared" si="157"/>
        <v>32118</v>
      </c>
      <c r="J2561">
        <f t="shared" si="158"/>
        <v>733189.70400000003</v>
      </c>
      <c r="K2561">
        <f t="shared" si="159"/>
        <v>0</v>
      </c>
    </row>
    <row r="2562" spans="1:11" s="11" customFormat="1">
      <c r="A2562">
        <v>2025</v>
      </c>
      <c r="B2562">
        <v>8827</v>
      </c>
      <c r="C2562" t="s">
        <v>321</v>
      </c>
      <c r="D2562" t="s">
        <v>322</v>
      </c>
      <c r="E2562">
        <v>41464</v>
      </c>
      <c r="F2562">
        <v>22.28</v>
      </c>
      <c r="G2562">
        <v>322.39999999999998</v>
      </c>
      <c r="H2562">
        <f t="shared" si="156"/>
        <v>2978388.9740800001</v>
      </c>
      <c r="I2562">
        <f t="shared" si="157"/>
        <v>41464</v>
      </c>
      <c r="J2562">
        <f t="shared" si="158"/>
        <v>923817.92</v>
      </c>
      <c r="K2562">
        <f t="shared" si="159"/>
        <v>0</v>
      </c>
    </row>
    <row r="2563" spans="1:11" s="11" customFormat="1">
      <c r="A2563">
        <v>2025</v>
      </c>
      <c r="B2563">
        <v>8827</v>
      </c>
      <c r="C2563" t="s">
        <v>321</v>
      </c>
      <c r="D2563" t="s">
        <v>322</v>
      </c>
      <c r="E2563">
        <v>48957</v>
      </c>
      <c r="F2563">
        <v>22.135999999999999</v>
      </c>
      <c r="G2563">
        <v>313.10000000000002</v>
      </c>
      <c r="H2563">
        <f t="shared" si="156"/>
        <v>3393102.7479119999</v>
      </c>
      <c r="I2563">
        <f t="shared" si="157"/>
        <v>48957</v>
      </c>
      <c r="J2563">
        <f t="shared" si="158"/>
        <v>1083712.152</v>
      </c>
      <c r="K2563">
        <f t="shared" si="159"/>
        <v>0</v>
      </c>
    </row>
    <row r="2564" spans="1:11" s="11" customFormat="1">
      <c r="A2564">
        <v>2025</v>
      </c>
      <c r="B2564">
        <v>8827</v>
      </c>
      <c r="C2564" t="s">
        <v>321</v>
      </c>
      <c r="D2564" t="s">
        <v>322</v>
      </c>
      <c r="E2564">
        <v>7495</v>
      </c>
      <c r="F2564">
        <v>23.053999999999998</v>
      </c>
      <c r="G2564">
        <v>297.60000000000002</v>
      </c>
      <c r="H2564">
        <f t="shared" si="156"/>
        <v>514222.23648000002</v>
      </c>
      <c r="I2564">
        <f t="shared" si="157"/>
        <v>7495</v>
      </c>
      <c r="J2564">
        <f t="shared" si="158"/>
        <v>172789.72999999998</v>
      </c>
      <c r="K2564">
        <f t="shared" si="159"/>
        <v>0</v>
      </c>
    </row>
    <row r="2565" spans="1:11" s="11" customFormat="1">
      <c r="A2565">
        <v>2025</v>
      </c>
      <c r="B2565">
        <v>8837</v>
      </c>
      <c r="C2565" t="s">
        <v>321</v>
      </c>
      <c r="D2565" t="s">
        <v>322</v>
      </c>
      <c r="E2565">
        <v>13216</v>
      </c>
      <c r="F2565">
        <v>24.86</v>
      </c>
      <c r="G2565">
        <v>254</v>
      </c>
      <c r="H2565">
        <f t="shared" ref="H2565:H2628" si="160">IF(I2565="","",G2565/100*F2565*E2565)</f>
        <v>834516.39039999992</v>
      </c>
      <c r="I2565">
        <f t="shared" ref="I2565:I2628" si="161">IF(OR(G2565=".",F2565=".",E2565="."),"",E2565)</f>
        <v>13216</v>
      </c>
      <c r="J2565">
        <f t="shared" ref="J2565:J2628" si="162">IF(I2565="","",F2565*I2565)</f>
        <v>328549.76000000001</v>
      </c>
      <c r="K2565">
        <f t="shared" ref="K2565:K2628" si="163">IF(C2565="LIG",1,0)</f>
        <v>0</v>
      </c>
    </row>
    <row r="2566" spans="1:11" s="11" customFormat="1">
      <c r="A2566">
        <v>2025</v>
      </c>
      <c r="B2566">
        <v>8837</v>
      </c>
      <c r="C2566" t="s">
        <v>331</v>
      </c>
      <c r="D2566" t="s">
        <v>322</v>
      </c>
      <c r="E2566">
        <v>103202</v>
      </c>
      <c r="F2566">
        <v>17.748000000000001</v>
      </c>
      <c r="G2566">
        <v>262</v>
      </c>
      <c r="H2566">
        <f t="shared" si="160"/>
        <v>4798868.2315199999</v>
      </c>
      <c r="I2566">
        <f t="shared" si="161"/>
        <v>103202</v>
      </c>
      <c r="J2566">
        <f t="shared" si="162"/>
        <v>1831629.0960000001</v>
      </c>
      <c r="K2566">
        <f t="shared" si="163"/>
        <v>0</v>
      </c>
    </row>
    <row r="2567" spans="1:11" s="11" customFormat="1">
      <c r="A2567">
        <v>2025</v>
      </c>
      <c r="B2567">
        <v>8837</v>
      </c>
      <c r="C2567" t="s">
        <v>331</v>
      </c>
      <c r="D2567" t="s">
        <v>322</v>
      </c>
      <c r="E2567">
        <v>95605</v>
      </c>
      <c r="F2567">
        <v>17.920000000000002</v>
      </c>
      <c r="G2567">
        <v>173.9</v>
      </c>
      <c r="H2567">
        <f t="shared" si="160"/>
        <v>2979327.1424000002</v>
      </c>
      <c r="I2567">
        <f t="shared" si="161"/>
        <v>95605</v>
      </c>
      <c r="J2567">
        <f t="shared" si="162"/>
        <v>1713241.6</v>
      </c>
      <c r="K2567">
        <f t="shared" si="163"/>
        <v>0</v>
      </c>
    </row>
    <row r="2568" spans="1:11" s="11" customFormat="1">
      <c r="A2568">
        <v>2025</v>
      </c>
      <c r="B2568">
        <v>8837</v>
      </c>
      <c r="C2568" t="s">
        <v>321</v>
      </c>
      <c r="D2568" t="s">
        <v>322</v>
      </c>
      <c r="E2568">
        <v>105729</v>
      </c>
      <c r="F2568">
        <v>24.707999999999998</v>
      </c>
      <c r="G2568">
        <v>255.1</v>
      </c>
      <c r="H2568">
        <f t="shared" si="160"/>
        <v>6664110.2887319997</v>
      </c>
      <c r="I2568">
        <f t="shared" si="161"/>
        <v>105729</v>
      </c>
      <c r="J2568">
        <f t="shared" si="162"/>
        <v>2612352.1319999998</v>
      </c>
      <c r="K2568">
        <f t="shared" si="163"/>
        <v>0</v>
      </c>
    </row>
    <row r="2569" spans="1:11" s="11" customFormat="1">
      <c r="A2569">
        <v>2025</v>
      </c>
      <c r="B2569">
        <v>8841</v>
      </c>
      <c r="C2569" t="s">
        <v>331</v>
      </c>
      <c r="D2569" t="s">
        <v>322</v>
      </c>
      <c r="E2569">
        <v>436974</v>
      </c>
      <c r="F2569">
        <v>19.122</v>
      </c>
      <c r="G2569">
        <v>241.8</v>
      </c>
      <c r="H2569">
        <f t="shared" si="160"/>
        <v>20204365.090104003</v>
      </c>
      <c r="I2569">
        <f t="shared" si="161"/>
        <v>436974</v>
      </c>
      <c r="J2569">
        <f t="shared" si="162"/>
        <v>8355816.8279999997</v>
      </c>
      <c r="K2569">
        <f t="shared" si="163"/>
        <v>0</v>
      </c>
    </row>
    <row r="2570" spans="1:11" s="11" customFormat="1">
      <c r="A2570">
        <v>2025</v>
      </c>
      <c r="B2570">
        <v>8845</v>
      </c>
      <c r="C2570" t="s">
        <v>321</v>
      </c>
      <c r="D2570" t="s">
        <v>322</v>
      </c>
      <c r="E2570">
        <v>19465</v>
      </c>
      <c r="F2570">
        <v>25.1</v>
      </c>
      <c r="G2570" t="s">
        <v>332</v>
      </c>
      <c r="H2570" t="str">
        <f t="shared" si="160"/>
        <v/>
      </c>
      <c r="I2570" t="str">
        <f t="shared" si="161"/>
        <v/>
      </c>
      <c r="J2570" t="str">
        <f t="shared" si="162"/>
        <v/>
      </c>
      <c r="K2570">
        <f t="shared" si="163"/>
        <v>0</v>
      </c>
    </row>
    <row r="2571" spans="1:11" s="11" customFormat="1">
      <c r="A2571">
        <v>2025</v>
      </c>
      <c r="B2571">
        <v>8845</v>
      </c>
      <c r="C2571" t="s">
        <v>321</v>
      </c>
      <c r="D2571" t="s">
        <v>322</v>
      </c>
      <c r="E2571">
        <v>101233</v>
      </c>
      <c r="F2571">
        <v>26.05</v>
      </c>
      <c r="G2571" t="s">
        <v>332</v>
      </c>
      <c r="H2571" t="str">
        <f t="shared" si="160"/>
        <v/>
      </c>
      <c r="I2571" t="str">
        <f t="shared" si="161"/>
        <v/>
      </c>
      <c r="J2571" t="str">
        <f t="shared" si="162"/>
        <v/>
      </c>
      <c r="K2571">
        <f t="shared" si="163"/>
        <v>0</v>
      </c>
    </row>
    <row r="2572" spans="1:11" s="11" customFormat="1">
      <c r="A2572">
        <v>2025</v>
      </c>
      <c r="B2572">
        <v>8845</v>
      </c>
      <c r="C2572" t="s">
        <v>321</v>
      </c>
      <c r="D2572" t="s">
        <v>322</v>
      </c>
      <c r="E2572">
        <v>45256</v>
      </c>
      <c r="F2572">
        <v>26.06</v>
      </c>
      <c r="G2572" t="s">
        <v>332</v>
      </c>
      <c r="H2572" t="str">
        <f t="shared" si="160"/>
        <v/>
      </c>
      <c r="I2572" t="str">
        <f t="shared" si="161"/>
        <v/>
      </c>
      <c r="J2572" t="str">
        <f t="shared" si="162"/>
        <v/>
      </c>
      <c r="K2572">
        <f t="shared" si="163"/>
        <v>0</v>
      </c>
    </row>
    <row r="2573" spans="1:11" s="11" customFormat="1">
      <c r="A2573">
        <v>2025</v>
      </c>
      <c r="B2573">
        <v>8845</v>
      </c>
      <c r="C2573" t="s">
        <v>321</v>
      </c>
      <c r="D2573" t="s">
        <v>322</v>
      </c>
      <c r="E2573">
        <v>29771</v>
      </c>
      <c r="F2573">
        <v>25.744</v>
      </c>
      <c r="G2573" t="s">
        <v>332</v>
      </c>
      <c r="H2573" t="str">
        <f t="shared" si="160"/>
        <v/>
      </c>
      <c r="I2573" t="str">
        <f t="shared" si="161"/>
        <v/>
      </c>
      <c r="J2573" t="str">
        <f t="shared" si="162"/>
        <v/>
      </c>
      <c r="K2573">
        <f t="shared" si="163"/>
        <v>0</v>
      </c>
    </row>
    <row r="2574" spans="1:11" s="11" customFormat="1">
      <c r="A2574">
        <v>2025</v>
      </c>
      <c r="B2574">
        <v>8846</v>
      </c>
      <c r="C2574" t="s">
        <v>321</v>
      </c>
      <c r="D2574" t="s">
        <v>322</v>
      </c>
      <c r="E2574">
        <v>22123</v>
      </c>
      <c r="F2574">
        <v>25.094000000000001</v>
      </c>
      <c r="G2574" t="s">
        <v>332</v>
      </c>
      <c r="H2574" t="str">
        <f t="shared" si="160"/>
        <v/>
      </c>
      <c r="I2574" t="str">
        <f t="shared" si="161"/>
        <v/>
      </c>
      <c r="J2574" t="str">
        <f t="shared" si="162"/>
        <v/>
      </c>
      <c r="K2574">
        <f t="shared" si="163"/>
        <v>0</v>
      </c>
    </row>
    <row r="2575" spans="1:11" s="11" customFormat="1">
      <c r="A2575">
        <v>2025</v>
      </c>
      <c r="B2575">
        <v>8846</v>
      </c>
      <c r="C2575" t="s">
        <v>321</v>
      </c>
      <c r="D2575" t="s">
        <v>322</v>
      </c>
      <c r="E2575">
        <v>86652</v>
      </c>
      <c r="F2575">
        <v>26.228000000000002</v>
      </c>
      <c r="G2575" t="s">
        <v>332</v>
      </c>
      <c r="H2575" t="str">
        <f t="shared" si="160"/>
        <v/>
      </c>
      <c r="I2575" t="str">
        <f t="shared" si="161"/>
        <v/>
      </c>
      <c r="J2575" t="str">
        <f t="shared" si="162"/>
        <v/>
      </c>
      <c r="K2575">
        <f t="shared" si="163"/>
        <v>0</v>
      </c>
    </row>
    <row r="2576" spans="1:11" s="11" customFormat="1">
      <c r="A2576">
        <v>2025</v>
      </c>
      <c r="B2576">
        <v>8846</v>
      </c>
      <c r="C2576" t="s">
        <v>321</v>
      </c>
      <c r="D2576" t="s">
        <v>322</v>
      </c>
      <c r="E2576">
        <v>74857</v>
      </c>
      <c r="F2576">
        <v>26.044</v>
      </c>
      <c r="G2576" t="s">
        <v>332</v>
      </c>
      <c r="H2576" t="str">
        <f t="shared" si="160"/>
        <v/>
      </c>
      <c r="I2576" t="str">
        <f t="shared" si="161"/>
        <v/>
      </c>
      <c r="J2576" t="str">
        <f t="shared" si="162"/>
        <v/>
      </c>
      <c r="K2576">
        <f t="shared" si="163"/>
        <v>0</v>
      </c>
    </row>
    <row r="2577" spans="1:11" s="11" customFormat="1">
      <c r="A2577">
        <v>2025</v>
      </c>
      <c r="B2577">
        <v>8852</v>
      </c>
      <c r="C2577" t="s">
        <v>331</v>
      </c>
      <c r="D2577" t="s">
        <v>322</v>
      </c>
      <c r="E2577">
        <v>15208</v>
      </c>
      <c r="F2577">
        <v>17.72</v>
      </c>
      <c r="G2577">
        <v>82.3</v>
      </c>
      <c r="H2577">
        <f t="shared" si="160"/>
        <v>221786.78047999999</v>
      </c>
      <c r="I2577">
        <f t="shared" si="161"/>
        <v>15208</v>
      </c>
      <c r="J2577">
        <f t="shared" si="162"/>
        <v>269485.76</v>
      </c>
      <c r="K2577">
        <f t="shared" si="163"/>
        <v>0</v>
      </c>
    </row>
    <row r="2578" spans="1:11" s="11" customFormat="1">
      <c r="A2578">
        <v>2025</v>
      </c>
      <c r="B2578">
        <v>8852</v>
      </c>
      <c r="C2578" t="s">
        <v>331</v>
      </c>
      <c r="D2578" t="s">
        <v>322</v>
      </c>
      <c r="E2578">
        <v>332963</v>
      </c>
      <c r="F2578">
        <v>17.59</v>
      </c>
      <c r="G2578">
        <v>151.80000000000001</v>
      </c>
      <c r="H2578">
        <f t="shared" si="160"/>
        <v>8890651.5000599995</v>
      </c>
      <c r="I2578">
        <f t="shared" si="161"/>
        <v>332963</v>
      </c>
      <c r="J2578">
        <f t="shared" si="162"/>
        <v>5856819.1699999999</v>
      </c>
      <c r="K2578">
        <f t="shared" si="163"/>
        <v>0</v>
      </c>
    </row>
    <row r="2579" spans="1:11" s="11" customFormat="1">
      <c r="A2579">
        <v>2025</v>
      </c>
      <c r="B2579">
        <v>8899</v>
      </c>
      <c r="C2579" t="s">
        <v>331</v>
      </c>
      <c r="D2579" t="s">
        <v>322</v>
      </c>
      <c r="E2579">
        <v>95560</v>
      </c>
      <c r="F2579">
        <v>17.812000000000001</v>
      </c>
      <c r="G2579">
        <v>160</v>
      </c>
      <c r="H2579">
        <f t="shared" si="160"/>
        <v>2723383.5520000001</v>
      </c>
      <c r="I2579">
        <f t="shared" si="161"/>
        <v>95560</v>
      </c>
      <c r="J2579">
        <f t="shared" si="162"/>
        <v>1702114.7200000002</v>
      </c>
      <c r="K2579">
        <f t="shared" si="163"/>
        <v>0</v>
      </c>
    </row>
    <row r="2580" spans="1:11" s="11" customFormat="1">
      <c r="A2580">
        <v>2025</v>
      </c>
      <c r="B2580">
        <v>10113</v>
      </c>
      <c r="C2580" t="s">
        <v>333</v>
      </c>
      <c r="D2580" t="s">
        <v>322</v>
      </c>
      <c r="E2580">
        <v>81837</v>
      </c>
      <c r="F2580">
        <v>11.64</v>
      </c>
      <c r="G2580" t="s">
        <v>332</v>
      </c>
      <c r="H2580" t="str">
        <f t="shared" si="160"/>
        <v/>
      </c>
      <c r="I2580" t="str">
        <f t="shared" si="161"/>
        <v/>
      </c>
      <c r="J2580" t="str">
        <f t="shared" si="162"/>
        <v/>
      </c>
      <c r="K2580">
        <f t="shared" si="163"/>
        <v>0</v>
      </c>
    </row>
    <row r="2581" spans="1:11" s="11" customFormat="1">
      <c r="A2581">
        <v>2025</v>
      </c>
      <c r="B2581">
        <v>10143</v>
      </c>
      <c r="C2581" t="s">
        <v>333</v>
      </c>
      <c r="D2581" t="s">
        <v>322</v>
      </c>
      <c r="E2581">
        <v>71225</v>
      </c>
      <c r="F2581">
        <v>12.898999999999999</v>
      </c>
      <c r="G2581" t="s">
        <v>332</v>
      </c>
      <c r="H2581" t="str">
        <f t="shared" si="160"/>
        <v/>
      </c>
      <c r="I2581" t="str">
        <f t="shared" si="161"/>
        <v/>
      </c>
      <c r="J2581" t="str">
        <f t="shared" si="162"/>
        <v/>
      </c>
      <c r="K2581">
        <f t="shared" si="163"/>
        <v>0</v>
      </c>
    </row>
    <row r="2582" spans="1:11" s="11" customFormat="1">
      <c r="A2582">
        <v>2025</v>
      </c>
      <c r="B2582">
        <v>10151</v>
      </c>
      <c r="C2582" t="s">
        <v>333</v>
      </c>
      <c r="D2582" t="s">
        <v>322</v>
      </c>
      <c r="E2582">
        <v>15170</v>
      </c>
      <c r="F2582">
        <v>18.920000000000002</v>
      </c>
      <c r="G2582" t="s">
        <v>332</v>
      </c>
      <c r="H2582" t="str">
        <f t="shared" si="160"/>
        <v/>
      </c>
      <c r="I2582" t="str">
        <f t="shared" si="161"/>
        <v/>
      </c>
      <c r="J2582" t="str">
        <f t="shared" si="162"/>
        <v/>
      </c>
      <c r="K2582">
        <f t="shared" si="163"/>
        <v>0</v>
      </c>
    </row>
    <row r="2583" spans="1:11" s="11" customFormat="1">
      <c r="A2583">
        <v>2025</v>
      </c>
      <c r="B2583">
        <v>10151</v>
      </c>
      <c r="C2583" t="s">
        <v>333</v>
      </c>
      <c r="D2583" t="s">
        <v>322</v>
      </c>
      <c r="E2583">
        <v>3973</v>
      </c>
      <c r="F2583">
        <v>16.2</v>
      </c>
      <c r="G2583" t="s">
        <v>332</v>
      </c>
      <c r="H2583" t="str">
        <f t="shared" si="160"/>
        <v/>
      </c>
      <c r="I2583" t="str">
        <f t="shared" si="161"/>
        <v/>
      </c>
      <c r="J2583" t="str">
        <f t="shared" si="162"/>
        <v/>
      </c>
      <c r="K2583">
        <f t="shared" si="163"/>
        <v>0</v>
      </c>
    </row>
    <row r="2584" spans="1:11" s="11" customFormat="1">
      <c r="A2584">
        <v>2025</v>
      </c>
      <c r="B2584">
        <v>10151</v>
      </c>
      <c r="C2584" t="s">
        <v>333</v>
      </c>
      <c r="D2584" t="s">
        <v>322</v>
      </c>
      <c r="E2584">
        <v>9460</v>
      </c>
      <c r="F2584">
        <v>16.14</v>
      </c>
      <c r="G2584" t="s">
        <v>332</v>
      </c>
      <c r="H2584" t="str">
        <f t="shared" si="160"/>
        <v/>
      </c>
      <c r="I2584" t="str">
        <f t="shared" si="161"/>
        <v/>
      </c>
      <c r="J2584" t="str">
        <f t="shared" si="162"/>
        <v/>
      </c>
      <c r="K2584">
        <f t="shared" si="163"/>
        <v>0</v>
      </c>
    </row>
    <row r="2585" spans="1:11" s="11" customFormat="1">
      <c r="A2585">
        <v>2025</v>
      </c>
      <c r="B2585">
        <v>10151</v>
      </c>
      <c r="C2585" t="s">
        <v>333</v>
      </c>
      <c r="D2585" t="s">
        <v>322</v>
      </c>
      <c r="E2585">
        <v>2777</v>
      </c>
      <c r="F2585">
        <v>9.8699999999999992</v>
      </c>
      <c r="G2585" t="s">
        <v>332</v>
      </c>
      <c r="H2585" t="str">
        <f t="shared" si="160"/>
        <v/>
      </c>
      <c r="I2585" t="str">
        <f t="shared" si="161"/>
        <v/>
      </c>
      <c r="J2585" t="str">
        <f t="shared" si="162"/>
        <v/>
      </c>
      <c r="K2585">
        <f t="shared" si="163"/>
        <v>0</v>
      </c>
    </row>
    <row r="2586" spans="1:11" s="11" customFormat="1">
      <c r="A2586">
        <v>2025</v>
      </c>
      <c r="B2586">
        <v>10362</v>
      </c>
      <c r="C2586" t="s">
        <v>331</v>
      </c>
      <c r="D2586" t="s">
        <v>322</v>
      </c>
      <c r="E2586">
        <v>15051</v>
      </c>
      <c r="F2586">
        <v>17.760000000000002</v>
      </c>
      <c r="G2586" t="s">
        <v>332</v>
      </c>
      <c r="H2586" t="str">
        <f t="shared" si="160"/>
        <v/>
      </c>
      <c r="I2586" t="str">
        <f t="shared" si="161"/>
        <v/>
      </c>
      <c r="J2586" t="str">
        <f t="shared" si="162"/>
        <v/>
      </c>
      <c r="K2586">
        <f t="shared" si="163"/>
        <v>0</v>
      </c>
    </row>
    <row r="2587" spans="1:11" s="11" customFormat="1">
      <c r="A2587">
        <v>2025</v>
      </c>
      <c r="B2587">
        <v>10495</v>
      </c>
      <c r="C2587" t="s">
        <v>321</v>
      </c>
      <c r="D2587" t="s">
        <v>322</v>
      </c>
      <c r="E2587">
        <v>4368</v>
      </c>
      <c r="F2587">
        <v>20.481999999999999</v>
      </c>
      <c r="G2587" t="s">
        <v>332</v>
      </c>
      <c r="H2587" t="str">
        <f t="shared" si="160"/>
        <v/>
      </c>
      <c r="I2587" t="str">
        <f t="shared" si="161"/>
        <v/>
      </c>
      <c r="J2587" t="str">
        <f t="shared" si="162"/>
        <v/>
      </c>
      <c r="K2587">
        <f t="shared" si="163"/>
        <v>0</v>
      </c>
    </row>
    <row r="2588" spans="1:11" s="11" customFormat="1">
      <c r="A2588">
        <v>2025</v>
      </c>
      <c r="B2588">
        <v>10603</v>
      </c>
      <c r="C2588" t="s">
        <v>333</v>
      </c>
      <c r="D2588" t="s">
        <v>322</v>
      </c>
      <c r="E2588">
        <v>41825</v>
      </c>
      <c r="F2588">
        <v>11.8</v>
      </c>
      <c r="G2588" t="s">
        <v>332</v>
      </c>
      <c r="H2588" t="str">
        <f t="shared" si="160"/>
        <v/>
      </c>
      <c r="I2588" t="str">
        <f t="shared" si="161"/>
        <v/>
      </c>
      <c r="J2588" t="str">
        <f t="shared" si="162"/>
        <v/>
      </c>
      <c r="K2588">
        <f t="shared" si="163"/>
        <v>0</v>
      </c>
    </row>
    <row r="2589" spans="1:11" s="11" customFormat="1">
      <c r="A2589">
        <v>2025</v>
      </c>
      <c r="B2589">
        <v>10684</v>
      </c>
      <c r="C2589" t="s">
        <v>321</v>
      </c>
      <c r="D2589" t="s">
        <v>322</v>
      </c>
      <c r="E2589">
        <v>46749</v>
      </c>
      <c r="F2589">
        <v>22.7</v>
      </c>
      <c r="G2589" t="s">
        <v>332</v>
      </c>
      <c r="H2589" t="str">
        <f t="shared" si="160"/>
        <v/>
      </c>
      <c r="I2589" t="str">
        <f t="shared" si="161"/>
        <v/>
      </c>
      <c r="J2589" t="str">
        <f t="shared" si="162"/>
        <v/>
      </c>
      <c r="K2589">
        <f t="shared" si="163"/>
        <v>0</v>
      </c>
    </row>
    <row r="2590" spans="1:11" s="11" customFormat="1">
      <c r="A2590">
        <v>2025</v>
      </c>
      <c r="B2590">
        <v>10860</v>
      </c>
      <c r="C2590" t="s">
        <v>331</v>
      </c>
      <c r="D2590" t="s">
        <v>322</v>
      </c>
      <c r="E2590">
        <v>75724</v>
      </c>
      <c r="F2590">
        <v>17.600000000000001</v>
      </c>
      <c r="G2590" t="s">
        <v>332</v>
      </c>
      <c r="H2590" t="str">
        <f t="shared" si="160"/>
        <v/>
      </c>
      <c r="I2590" t="str">
        <f t="shared" si="161"/>
        <v/>
      </c>
      <c r="J2590" t="str">
        <f t="shared" si="162"/>
        <v/>
      </c>
      <c r="K2590">
        <f t="shared" si="163"/>
        <v>0</v>
      </c>
    </row>
    <row r="2591" spans="1:11" s="11" customFormat="1">
      <c r="A2591">
        <v>2025</v>
      </c>
      <c r="B2591">
        <v>10864</v>
      </c>
      <c r="C2591" t="s">
        <v>321</v>
      </c>
      <c r="D2591" t="s">
        <v>322</v>
      </c>
      <c r="E2591">
        <v>16014</v>
      </c>
      <c r="F2591">
        <v>21.8</v>
      </c>
      <c r="G2591" t="s">
        <v>332</v>
      </c>
      <c r="H2591" t="str">
        <f t="shared" si="160"/>
        <v/>
      </c>
      <c r="I2591" t="str">
        <f t="shared" si="161"/>
        <v/>
      </c>
      <c r="J2591" t="str">
        <f t="shared" si="162"/>
        <v/>
      </c>
      <c r="K2591">
        <f t="shared" si="163"/>
        <v>0</v>
      </c>
    </row>
    <row r="2592" spans="1:11" s="11" customFormat="1">
      <c r="A2592">
        <v>2025</v>
      </c>
      <c r="B2592">
        <v>10864</v>
      </c>
      <c r="C2592" t="s">
        <v>331</v>
      </c>
      <c r="D2592" t="s">
        <v>322</v>
      </c>
      <c r="E2592">
        <v>64110</v>
      </c>
      <c r="F2592">
        <v>17.7</v>
      </c>
      <c r="G2592" t="s">
        <v>332</v>
      </c>
      <c r="H2592" t="str">
        <f t="shared" si="160"/>
        <v/>
      </c>
      <c r="I2592" t="str">
        <f t="shared" si="161"/>
        <v/>
      </c>
      <c r="J2592" t="str">
        <f t="shared" si="162"/>
        <v/>
      </c>
      <c r="K2592">
        <f t="shared" si="163"/>
        <v>0</v>
      </c>
    </row>
    <row r="2593" spans="1:11" s="11" customFormat="1">
      <c r="A2593">
        <v>2025</v>
      </c>
      <c r="B2593">
        <v>10865</v>
      </c>
      <c r="C2593" t="s">
        <v>321</v>
      </c>
      <c r="D2593" t="s">
        <v>322</v>
      </c>
      <c r="E2593">
        <v>50065</v>
      </c>
      <c r="F2593">
        <v>21.7</v>
      </c>
      <c r="G2593" t="s">
        <v>332</v>
      </c>
      <c r="H2593" t="str">
        <f t="shared" si="160"/>
        <v/>
      </c>
      <c r="I2593" t="str">
        <f t="shared" si="161"/>
        <v/>
      </c>
      <c r="J2593" t="str">
        <f t="shared" si="162"/>
        <v/>
      </c>
      <c r="K2593">
        <f t="shared" si="163"/>
        <v>0</v>
      </c>
    </row>
    <row r="2594" spans="1:11" s="11" customFormat="1">
      <c r="A2594">
        <v>2025</v>
      </c>
      <c r="B2594">
        <v>10865</v>
      </c>
      <c r="C2594" t="s">
        <v>331</v>
      </c>
      <c r="D2594" t="s">
        <v>322</v>
      </c>
      <c r="E2594">
        <v>23880</v>
      </c>
      <c r="F2594">
        <v>17.600000000000001</v>
      </c>
      <c r="G2594" t="s">
        <v>332</v>
      </c>
      <c r="H2594" t="str">
        <f t="shared" si="160"/>
        <v/>
      </c>
      <c r="I2594" t="str">
        <f t="shared" si="161"/>
        <v/>
      </c>
      <c r="J2594" t="str">
        <f t="shared" si="162"/>
        <v/>
      </c>
      <c r="K2594">
        <f t="shared" si="163"/>
        <v>0</v>
      </c>
    </row>
    <row r="2595" spans="1:11" s="11" customFormat="1">
      <c r="A2595">
        <v>2025</v>
      </c>
      <c r="B2595">
        <v>10865</v>
      </c>
      <c r="C2595" t="s">
        <v>331</v>
      </c>
      <c r="D2595" t="s">
        <v>322</v>
      </c>
      <c r="E2595">
        <v>13557</v>
      </c>
      <c r="F2595">
        <v>17.2</v>
      </c>
      <c r="G2595" t="s">
        <v>332</v>
      </c>
      <c r="H2595" t="str">
        <f t="shared" si="160"/>
        <v/>
      </c>
      <c r="I2595" t="str">
        <f t="shared" si="161"/>
        <v/>
      </c>
      <c r="J2595" t="str">
        <f t="shared" si="162"/>
        <v/>
      </c>
      <c r="K2595">
        <f t="shared" si="163"/>
        <v>0</v>
      </c>
    </row>
    <row r="2596" spans="1:11" s="11" customFormat="1">
      <c r="A2596">
        <v>2025</v>
      </c>
      <c r="B2596">
        <v>10865</v>
      </c>
      <c r="C2596" t="s">
        <v>331</v>
      </c>
      <c r="D2596" t="s">
        <v>322</v>
      </c>
      <c r="E2596">
        <v>17971</v>
      </c>
      <c r="F2596">
        <v>17.2</v>
      </c>
      <c r="G2596" t="s">
        <v>332</v>
      </c>
      <c r="H2596" t="str">
        <f t="shared" si="160"/>
        <v/>
      </c>
      <c r="I2596" t="str">
        <f t="shared" si="161"/>
        <v/>
      </c>
      <c r="J2596" t="str">
        <f t="shared" si="162"/>
        <v/>
      </c>
      <c r="K2596">
        <f t="shared" si="163"/>
        <v>0</v>
      </c>
    </row>
    <row r="2597" spans="1:11" s="11" customFormat="1">
      <c r="A2597">
        <v>2025</v>
      </c>
      <c r="B2597">
        <v>50397</v>
      </c>
      <c r="C2597" t="s">
        <v>321</v>
      </c>
      <c r="D2597" t="s">
        <v>322</v>
      </c>
      <c r="E2597">
        <v>10966</v>
      </c>
      <c r="F2597">
        <v>26</v>
      </c>
      <c r="G2597" t="s">
        <v>332</v>
      </c>
      <c r="H2597" t="str">
        <f t="shared" si="160"/>
        <v/>
      </c>
      <c r="I2597" t="str">
        <f t="shared" si="161"/>
        <v/>
      </c>
      <c r="J2597" t="str">
        <f t="shared" si="162"/>
        <v/>
      </c>
      <c r="K2597">
        <f t="shared" si="163"/>
        <v>0</v>
      </c>
    </row>
    <row r="2598" spans="1:11" s="11" customFormat="1">
      <c r="A2598">
        <v>2025</v>
      </c>
      <c r="B2598">
        <v>50481</v>
      </c>
      <c r="C2598" t="s">
        <v>321</v>
      </c>
      <c r="D2598" t="s">
        <v>322</v>
      </c>
      <c r="E2598">
        <v>10500</v>
      </c>
      <c r="F2598">
        <v>25.73</v>
      </c>
      <c r="G2598" t="s">
        <v>332</v>
      </c>
      <c r="H2598" t="str">
        <f t="shared" si="160"/>
        <v/>
      </c>
      <c r="I2598" t="str">
        <f t="shared" si="161"/>
        <v/>
      </c>
      <c r="J2598" t="str">
        <f t="shared" si="162"/>
        <v/>
      </c>
      <c r="K2598">
        <f t="shared" si="163"/>
        <v>0</v>
      </c>
    </row>
    <row r="2599" spans="1:11" s="11" customFormat="1">
      <c r="A2599">
        <v>2025</v>
      </c>
      <c r="B2599">
        <v>50481</v>
      </c>
      <c r="C2599" t="s">
        <v>321</v>
      </c>
      <c r="D2599" t="s">
        <v>322</v>
      </c>
      <c r="E2599">
        <v>10679</v>
      </c>
      <c r="F2599">
        <v>26.31</v>
      </c>
      <c r="G2599" t="s">
        <v>332</v>
      </c>
      <c r="H2599" t="str">
        <f t="shared" si="160"/>
        <v/>
      </c>
      <c r="I2599" t="str">
        <f t="shared" si="161"/>
        <v/>
      </c>
      <c r="J2599" t="str">
        <f t="shared" si="162"/>
        <v/>
      </c>
      <c r="K2599">
        <f t="shared" si="163"/>
        <v>0</v>
      </c>
    </row>
    <row r="2600" spans="1:11" s="11" customFormat="1">
      <c r="A2600">
        <v>2025</v>
      </c>
      <c r="B2600">
        <v>50481</v>
      </c>
      <c r="C2600" t="s">
        <v>321</v>
      </c>
      <c r="D2600" t="s">
        <v>322</v>
      </c>
      <c r="E2600">
        <v>18059</v>
      </c>
      <c r="F2600">
        <v>25.44</v>
      </c>
      <c r="G2600" t="s">
        <v>332</v>
      </c>
      <c r="H2600" t="str">
        <f t="shared" si="160"/>
        <v/>
      </c>
      <c r="I2600" t="str">
        <f t="shared" si="161"/>
        <v/>
      </c>
      <c r="J2600" t="str">
        <f t="shared" si="162"/>
        <v/>
      </c>
      <c r="K2600">
        <f t="shared" si="163"/>
        <v>0</v>
      </c>
    </row>
    <row r="2601" spans="1:11" s="11" customFormat="1">
      <c r="A2601">
        <v>2025</v>
      </c>
      <c r="B2601">
        <v>50806</v>
      </c>
      <c r="C2601" t="s">
        <v>321</v>
      </c>
      <c r="D2601" t="s">
        <v>322</v>
      </c>
      <c r="E2601">
        <v>7613</v>
      </c>
      <c r="F2601">
        <v>24.8</v>
      </c>
      <c r="G2601" t="s">
        <v>332</v>
      </c>
      <c r="H2601" t="str">
        <f t="shared" si="160"/>
        <v/>
      </c>
      <c r="I2601" t="str">
        <f t="shared" si="161"/>
        <v/>
      </c>
      <c r="J2601" t="str">
        <f t="shared" si="162"/>
        <v/>
      </c>
      <c r="K2601">
        <f t="shared" si="163"/>
        <v>0</v>
      </c>
    </row>
    <row r="2602" spans="1:11" s="11" customFormat="1">
      <c r="A2602">
        <v>2025</v>
      </c>
      <c r="B2602">
        <v>50835</v>
      </c>
      <c r="C2602" t="s">
        <v>321</v>
      </c>
      <c r="D2602" t="s">
        <v>322</v>
      </c>
      <c r="E2602">
        <v>12081</v>
      </c>
      <c r="F2602">
        <v>22.82</v>
      </c>
      <c r="G2602" t="s">
        <v>332</v>
      </c>
      <c r="H2602" t="str">
        <f t="shared" si="160"/>
        <v/>
      </c>
      <c r="I2602" t="str">
        <f t="shared" si="161"/>
        <v/>
      </c>
      <c r="J2602" t="str">
        <f t="shared" si="162"/>
        <v/>
      </c>
      <c r="K2602">
        <f t="shared" si="163"/>
        <v>0</v>
      </c>
    </row>
    <row r="2603" spans="1:11" s="11" customFormat="1">
      <c r="A2603">
        <v>2025</v>
      </c>
      <c r="B2603">
        <v>50888</v>
      </c>
      <c r="C2603" t="s">
        <v>333</v>
      </c>
      <c r="D2603" t="s">
        <v>322</v>
      </c>
      <c r="E2603">
        <v>45215</v>
      </c>
      <c r="F2603">
        <v>12.728</v>
      </c>
      <c r="G2603" t="s">
        <v>332</v>
      </c>
      <c r="H2603" t="str">
        <f t="shared" si="160"/>
        <v/>
      </c>
      <c r="I2603" t="str">
        <f t="shared" si="161"/>
        <v/>
      </c>
      <c r="J2603" t="str">
        <f t="shared" si="162"/>
        <v/>
      </c>
      <c r="K2603">
        <f t="shared" si="163"/>
        <v>0</v>
      </c>
    </row>
    <row r="2604" spans="1:11" s="11" customFormat="1">
      <c r="A2604">
        <v>2025</v>
      </c>
      <c r="B2604">
        <v>50900</v>
      </c>
      <c r="C2604" t="s">
        <v>321</v>
      </c>
      <c r="D2604" t="s">
        <v>322</v>
      </c>
      <c r="E2604">
        <v>15155</v>
      </c>
      <c r="F2604">
        <v>25</v>
      </c>
      <c r="G2604" t="s">
        <v>332</v>
      </c>
      <c r="H2604" t="str">
        <f t="shared" si="160"/>
        <v/>
      </c>
      <c r="I2604" t="str">
        <f t="shared" si="161"/>
        <v/>
      </c>
      <c r="J2604" t="str">
        <f t="shared" si="162"/>
        <v/>
      </c>
      <c r="K2604">
        <f t="shared" si="163"/>
        <v>0</v>
      </c>
    </row>
    <row r="2605" spans="1:11" s="11" customFormat="1">
      <c r="A2605">
        <v>2025</v>
      </c>
      <c r="B2605">
        <v>50951</v>
      </c>
      <c r="C2605" t="s">
        <v>333</v>
      </c>
      <c r="D2605" t="s">
        <v>322</v>
      </c>
      <c r="E2605">
        <v>18618</v>
      </c>
      <c r="F2605">
        <v>12.04</v>
      </c>
      <c r="G2605" t="s">
        <v>332</v>
      </c>
      <c r="H2605" t="str">
        <f t="shared" si="160"/>
        <v/>
      </c>
      <c r="I2605" t="str">
        <f t="shared" si="161"/>
        <v/>
      </c>
      <c r="J2605" t="str">
        <f t="shared" si="162"/>
        <v/>
      </c>
      <c r="K2605">
        <f t="shared" si="163"/>
        <v>0</v>
      </c>
    </row>
    <row r="2606" spans="1:11" s="11" customFormat="1">
      <c r="A2606">
        <v>2025</v>
      </c>
      <c r="B2606">
        <v>50974</v>
      </c>
      <c r="C2606" t="s">
        <v>321</v>
      </c>
      <c r="D2606" t="s">
        <v>322</v>
      </c>
      <c r="E2606">
        <v>49</v>
      </c>
      <c r="F2606">
        <v>21.068000000000001</v>
      </c>
      <c r="G2606" t="s">
        <v>332</v>
      </c>
      <c r="H2606" t="str">
        <f t="shared" si="160"/>
        <v/>
      </c>
      <c r="I2606" t="str">
        <f t="shared" si="161"/>
        <v/>
      </c>
      <c r="J2606" t="str">
        <f t="shared" si="162"/>
        <v/>
      </c>
      <c r="K2606">
        <f t="shared" si="163"/>
        <v>0</v>
      </c>
    </row>
    <row r="2607" spans="1:11" s="11" customFormat="1">
      <c r="A2607">
        <v>2025</v>
      </c>
      <c r="B2607">
        <v>50974</v>
      </c>
      <c r="C2607" t="s">
        <v>321</v>
      </c>
      <c r="D2607" t="s">
        <v>322</v>
      </c>
      <c r="E2607">
        <v>140</v>
      </c>
      <c r="F2607">
        <v>24.576000000000001</v>
      </c>
      <c r="G2607" t="s">
        <v>332</v>
      </c>
      <c r="H2607" t="str">
        <f t="shared" si="160"/>
        <v/>
      </c>
      <c r="I2607" t="str">
        <f t="shared" si="161"/>
        <v/>
      </c>
      <c r="J2607" t="str">
        <f t="shared" si="162"/>
        <v/>
      </c>
      <c r="K2607">
        <f t="shared" si="163"/>
        <v>0</v>
      </c>
    </row>
    <row r="2608" spans="1:11" s="11" customFormat="1">
      <c r="A2608">
        <v>2025</v>
      </c>
      <c r="B2608">
        <v>50974</v>
      </c>
      <c r="C2608" t="s">
        <v>321</v>
      </c>
      <c r="D2608" t="s">
        <v>322</v>
      </c>
      <c r="E2608">
        <v>31</v>
      </c>
      <c r="F2608">
        <v>24.934000000000001</v>
      </c>
      <c r="G2608" t="s">
        <v>332</v>
      </c>
      <c r="H2608" t="str">
        <f t="shared" si="160"/>
        <v/>
      </c>
      <c r="I2608" t="str">
        <f t="shared" si="161"/>
        <v/>
      </c>
      <c r="J2608" t="str">
        <f t="shared" si="162"/>
        <v/>
      </c>
      <c r="K2608">
        <f t="shared" si="163"/>
        <v>0</v>
      </c>
    </row>
    <row r="2609" spans="1:11" s="11" customFormat="1">
      <c r="A2609">
        <v>2025</v>
      </c>
      <c r="B2609">
        <v>50974</v>
      </c>
      <c r="C2609" t="s">
        <v>321</v>
      </c>
      <c r="D2609" t="s">
        <v>322</v>
      </c>
      <c r="E2609">
        <v>1338</v>
      </c>
      <c r="F2609">
        <v>24.248999999999999</v>
      </c>
      <c r="G2609" t="s">
        <v>332</v>
      </c>
      <c r="H2609" t="str">
        <f t="shared" si="160"/>
        <v/>
      </c>
      <c r="I2609" t="str">
        <f t="shared" si="161"/>
        <v/>
      </c>
      <c r="J2609" t="str">
        <f t="shared" si="162"/>
        <v/>
      </c>
      <c r="K2609">
        <f t="shared" si="163"/>
        <v>0</v>
      </c>
    </row>
    <row r="2610" spans="1:11" s="11" customFormat="1">
      <c r="A2610">
        <v>2025</v>
      </c>
      <c r="B2610">
        <v>50974</v>
      </c>
      <c r="C2610" t="s">
        <v>321</v>
      </c>
      <c r="D2610" t="s">
        <v>322</v>
      </c>
      <c r="E2610">
        <v>2294</v>
      </c>
      <c r="F2610">
        <v>24.04</v>
      </c>
      <c r="G2610" t="s">
        <v>332</v>
      </c>
      <c r="H2610" t="str">
        <f t="shared" si="160"/>
        <v/>
      </c>
      <c r="I2610" t="str">
        <f t="shared" si="161"/>
        <v/>
      </c>
      <c r="J2610" t="str">
        <f t="shared" si="162"/>
        <v/>
      </c>
      <c r="K2610">
        <f t="shared" si="163"/>
        <v>0</v>
      </c>
    </row>
    <row r="2611" spans="1:11" s="11" customFormat="1">
      <c r="A2611">
        <v>2025</v>
      </c>
      <c r="B2611">
        <v>50974</v>
      </c>
      <c r="C2611" t="s">
        <v>333</v>
      </c>
      <c r="D2611" t="s">
        <v>322</v>
      </c>
      <c r="E2611">
        <v>823</v>
      </c>
      <c r="F2611">
        <v>9.6679999999999993</v>
      </c>
      <c r="G2611" t="s">
        <v>332</v>
      </c>
      <c r="H2611" t="str">
        <f t="shared" si="160"/>
        <v/>
      </c>
      <c r="I2611" t="str">
        <f t="shared" si="161"/>
        <v/>
      </c>
      <c r="J2611" t="str">
        <f t="shared" si="162"/>
        <v/>
      </c>
      <c r="K2611">
        <f t="shared" si="163"/>
        <v>0</v>
      </c>
    </row>
    <row r="2612" spans="1:11" s="11" customFormat="1">
      <c r="A2612">
        <v>2025</v>
      </c>
      <c r="B2612">
        <v>50974</v>
      </c>
      <c r="C2612" t="s">
        <v>333</v>
      </c>
      <c r="D2612" t="s">
        <v>322</v>
      </c>
      <c r="E2612">
        <v>58596</v>
      </c>
      <c r="F2612">
        <v>12.816000000000001</v>
      </c>
      <c r="G2612" t="s">
        <v>332</v>
      </c>
      <c r="H2612" t="str">
        <f t="shared" si="160"/>
        <v/>
      </c>
      <c r="I2612" t="str">
        <f t="shared" si="161"/>
        <v/>
      </c>
      <c r="J2612" t="str">
        <f t="shared" si="162"/>
        <v/>
      </c>
      <c r="K2612">
        <f t="shared" si="163"/>
        <v>0</v>
      </c>
    </row>
    <row r="2613" spans="1:11" s="11" customFormat="1">
      <c r="A2613">
        <v>2025</v>
      </c>
      <c r="B2613">
        <v>54101</v>
      </c>
      <c r="C2613" t="s">
        <v>321</v>
      </c>
      <c r="D2613" t="s">
        <v>322</v>
      </c>
      <c r="E2613">
        <v>11481</v>
      </c>
      <c r="F2613">
        <v>25</v>
      </c>
      <c r="G2613" t="s">
        <v>332</v>
      </c>
      <c r="H2613" t="str">
        <f t="shared" si="160"/>
        <v/>
      </c>
      <c r="I2613" t="str">
        <f t="shared" si="161"/>
        <v/>
      </c>
      <c r="J2613" t="str">
        <f t="shared" si="162"/>
        <v/>
      </c>
      <c r="K2613">
        <f t="shared" si="163"/>
        <v>0</v>
      </c>
    </row>
    <row r="2614" spans="1:11" s="11" customFormat="1">
      <c r="A2614">
        <v>2025</v>
      </c>
      <c r="B2614">
        <v>54104</v>
      </c>
      <c r="C2614" t="s">
        <v>321</v>
      </c>
      <c r="D2614" t="s">
        <v>322</v>
      </c>
      <c r="E2614">
        <v>6960</v>
      </c>
      <c r="F2614">
        <v>24</v>
      </c>
      <c r="G2614" t="s">
        <v>332</v>
      </c>
      <c r="H2614" t="str">
        <f t="shared" si="160"/>
        <v/>
      </c>
      <c r="I2614" t="str">
        <f t="shared" si="161"/>
        <v/>
      </c>
      <c r="J2614" t="str">
        <f t="shared" si="162"/>
        <v/>
      </c>
      <c r="K2614">
        <f t="shared" si="163"/>
        <v>0</v>
      </c>
    </row>
    <row r="2615" spans="1:11" s="11" customFormat="1">
      <c r="A2615">
        <v>2025</v>
      </c>
      <c r="B2615">
        <v>54634</v>
      </c>
      <c r="C2615" t="s">
        <v>333</v>
      </c>
      <c r="D2615" t="s">
        <v>322</v>
      </c>
      <c r="E2615">
        <v>128647</v>
      </c>
      <c r="F2615">
        <v>6.9980000000000002</v>
      </c>
      <c r="G2615" t="s">
        <v>332</v>
      </c>
      <c r="H2615" t="str">
        <f t="shared" si="160"/>
        <v/>
      </c>
      <c r="I2615" t="str">
        <f t="shared" si="161"/>
        <v/>
      </c>
      <c r="J2615" t="str">
        <f t="shared" si="162"/>
        <v/>
      </c>
      <c r="K2615">
        <f t="shared" si="163"/>
        <v>0</v>
      </c>
    </row>
    <row r="2616" spans="1:11" s="11" customFormat="1">
      <c r="A2616">
        <v>2025</v>
      </c>
      <c r="B2616">
        <v>55076</v>
      </c>
      <c r="C2616" t="s">
        <v>330</v>
      </c>
      <c r="D2616" t="s">
        <v>322</v>
      </c>
      <c r="E2616">
        <v>283532</v>
      </c>
      <c r="F2616">
        <v>10.29</v>
      </c>
      <c r="G2616" t="s">
        <v>332</v>
      </c>
      <c r="H2616" t="str">
        <f t="shared" si="160"/>
        <v/>
      </c>
      <c r="I2616" t="str">
        <f t="shared" si="161"/>
        <v/>
      </c>
      <c r="J2616" t="str">
        <f t="shared" si="162"/>
        <v/>
      </c>
      <c r="K2616">
        <f t="shared" si="163"/>
        <v>1</v>
      </c>
    </row>
    <row r="2617" spans="1:11" s="11" customFormat="1">
      <c r="A2617">
        <v>2025</v>
      </c>
      <c r="B2617">
        <v>55749</v>
      </c>
      <c r="C2617" t="s">
        <v>331</v>
      </c>
      <c r="D2617" t="s">
        <v>322</v>
      </c>
      <c r="E2617">
        <v>6543</v>
      </c>
      <c r="F2617">
        <v>17.100000000000001</v>
      </c>
      <c r="G2617" t="s">
        <v>332</v>
      </c>
      <c r="H2617" t="str">
        <f t="shared" si="160"/>
        <v/>
      </c>
      <c r="I2617" t="str">
        <f t="shared" si="161"/>
        <v/>
      </c>
      <c r="J2617" t="str">
        <f t="shared" si="162"/>
        <v/>
      </c>
      <c r="K2617">
        <f t="shared" si="163"/>
        <v>0</v>
      </c>
    </row>
    <row r="2618" spans="1:11" s="11" customFormat="1">
      <c r="A2618">
        <v>2025</v>
      </c>
      <c r="B2618">
        <v>55856</v>
      </c>
      <c r="C2618" t="s">
        <v>321</v>
      </c>
      <c r="D2618" t="s">
        <v>322</v>
      </c>
      <c r="E2618">
        <v>522890</v>
      </c>
      <c r="F2618">
        <v>17.8</v>
      </c>
      <c r="G2618" t="s">
        <v>332</v>
      </c>
      <c r="H2618" t="str">
        <f t="shared" si="160"/>
        <v/>
      </c>
      <c r="I2618" t="str">
        <f t="shared" si="161"/>
        <v/>
      </c>
      <c r="J2618" t="str">
        <f t="shared" si="162"/>
        <v/>
      </c>
      <c r="K2618">
        <f t="shared" si="163"/>
        <v>0</v>
      </c>
    </row>
    <row r="2619" spans="1:11" s="11" customFormat="1">
      <c r="A2619">
        <v>2025</v>
      </c>
      <c r="B2619">
        <v>56068</v>
      </c>
      <c r="C2619" t="s">
        <v>321</v>
      </c>
      <c r="D2619" t="s">
        <v>322</v>
      </c>
      <c r="E2619">
        <v>15793</v>
      </c>
      <c r="F2619">
        <v>26.53</v>
      </c>
      <c r="G2619">
        <v>408.1</v>
      </c>
      <c r="H2619">
        <f t="shared" si="160"/>
        <v>1709891.2114900001</v>
      </c>
      <c r="I2619">
        <f t="shared" si="161"/>
        <v>15793</v>
      </c>
      <c r="J2619">
        <f t="shared" si="162"/>
        <v>418988.29000000004</v>
      </c>
      <c r="K2619">
        <f t="shared" si="163"/>
        <v>0</v>
      </c>
    </row>
    <row r="2620" spans="1:11" s="11" customFormat="1">
      <c r="A2620">
        <v>2025</v>
      </c>
      <c r="B2620">
        <v>56068</v>
      </c>
      <c r="C2620" t="s">
        <v>321</v>
      </c>
      <c r="D2620" t="s">
        <v>322</v>
      </c>
      <c r="E2620">
        <v>31099</v>
      </c>
      <c r="F2620">
        <v>26.02</v>
      </c>
      <c r="G2620">
        <v>425.9</v>
      </c>
      <c r="H2620">
        <f t="shared" si="160"/>
        <v>3446365.6788199996</v>
      </c>
      <c r="I2620">
        <f t="shared" si="161"/>
        <v>31099</v>
      </c>
      <c r="J2620">
        <f t="shared" si="162"/>
        <v>809195.98</v>
      </c>
      <c r="K2620">
        <f t="shared" si="163"/>
        <v>0</v>
      </c>
    </row>
    <row r="2621" spans="1:11" s="11" customFormat="1">
      <c r="A2621">
        <v>2025</v>
      </c>
      <c r="B2621">
        <v>56068</v>
      </c>
      <c r="C2621" t="s">
        <v>331</v>
      </c>
      <c r="D2621" t="s">
        <v>322</v>
      </c>
      <c r="E2621">
        <v>35761</v>
      </c>
      <c r="F2621">
        <v>17.57</v>
      </c>
      <c r="G2621">
        <v>262.89999999999998</v>
      </c>
      <c r="H2621">
        <f t="shared" si="160"/>
        <v>1651855.3043299997</v>
      </c>
      <c r="I2621">
        <f t="shared" si="161"/>
        <v>35761</v>
      </c>
      <c r="J2621">
        <f t="shared" si="162"/>
        <v>628320.77</v>
      </c>
      <c r="K2621">
        <f t="shared" si="163"/>
        <v>0</v>
      </c>
    </row>
    <row r="2622" spans="1:11" s="11" customFormat="1">
      <c r="A2622">
        <v>2025</v>
      </c>
      <c r="B2622">
        <v>56068</v>
      </c>
      <c r="C2622" t="s">
        <v>331</v>
      </c>
      <c r="D2622" t="s">
        <v>322</v>
      </c>
      <c r="E2622">
        <v>71396</v>
      </c>
      <c r="F2622">
        <v>17.77</v>
      </c>
      <c r="G2622">
        <v>258.89999999999998</v>
      </c>
      <c r="H2622">
        <f t="shared" si="160"/>
        <v>3284682.21588</v>
      </c>
      <c r="I2622">
        <f t="shared" si="161"/>
        <v>71396</v>
      </c>
      <c r="J2622">
        <f t="shared" si="162"/>
        <v>1268706.92</v>
      </c>
      <c r="K2622">
        <f t="shared" si="163"/>
        <v>0</v>
      </c>
    </row>
    <row r="2623" spans="1:11" s="11" customFormat="1">
      <c r="A2623">
        <v>2025</v>
      </c>
      <c r="B2623">
        <v>56224</v>
      </c>
      <c r="C2623" t="s">
        <v>331</v>
      </c>
      <c r="D2623" t="s">
        <v>322</v>
      </c>
      <c r="E2623">
        <v>57938</v>
      </c>
      <c r="F2623">
        <v>17.777999999999999</v>
      </c>
      <c r="G2623" t="s">
        <v>332</v>
      </c>
      <c r="H2623" t="str">
        <f t="shared" si="160"/>
        <v/>
      </c>
      <c r="I2623" t="str">
        <f t="shared" si="161"/>
        <v/>
      </c>
      <c r="J2623" t="str">
        <f t="shared" si="162"/>
        <v/>
      </c>
      <c r="K2623">
        <f t="shared" si="163"/>
        <v>0</v>
      </c>
    </row>
    <row r="2624" spans="1:11" s="11" customFormat="1">
      <c r="A2624">
        <v>2025</v>
      </c>
      <c r="B2624">
        <v>56319</v>
      </c>
      <c r="C2624" t="s">
        <v>331</v>
      </c>
      <c r="D2624" t="s">
        <v>322</v>
      </c>
      <c r="E2624">
        <v>27294</v>
      </c>
      <c r="F2624">
        <v>16</v>
      </c>
      <c r="G2624">
        <v>120.2</v>
      </c>
      <c r="H2624">
        <f t="shared" si="160"/>
        <v>524918.20799999998</v>
      </c>
      <c r="I2624">
        <f t="shared" si="161"/>
        <v>27294</v>
      </c>
      <c r="J2624">
        <f t="shared" si="162"/>
        <v>436704</v>
      </c>
      <c r="K2624">
        <f t="shared" si="163"/>
        <v>0</v>
      </c>
    </row>
    <row r="2625" spans="1:11" s="11" customFormat="1">
      <c r="A2625">
        <v>2025</v>
      </c>
      <c r="B2625">
        <v>56456</v>
      </c>
      <c r="C2625" t="s">
        <v>331</v>
      </c>
      <c r="D2625" t="s">
        <v>322</v>
      </c>
      <c r="E2625">
        <v>16520</v>
      </c>
      <c r="F2625">
        <v>18.010000000000002</v>
      </c>
      <c r="G2625" t="s">
        <v>332</v>
      </c>
      <c r="H2625" t="str">
        <f t="shared" si="160"/>
        <v/>
      </c>
      <c r="I2625" t="str">
        <f t="shared" si="161"/>
        <v/>
      </c>
      <c r="J2625" t="str">
        <f t="shared" si="162"/>
        <v/>
      </c>
      <c r="K2625">
        <f t="shared" si="163"/>
        <v>0</v>
      </c>
    </row>
    <row r="2626" spans="1:11" s="11" customFormat="1">
      <c r="A2626">
        <v>2025</v>
      </c>
      <c r="B2626">
        <v>56456</v>
      </c>
      <c r="C2626" t="s">
        <v>331</v>
      </c>
      <c r="D2626" t="s">
        <v>322</v>
      </c>
      <c r="E2626">
        <v>131328</v>
      </c>
      <c r="F2626">
        <v>17.75</v>
      </c>
      <c r="G2626" t="s">
        <v>332</v>
      </c>
      <c r="H2626" t="str">
        <f t="shared" si="160"/>
        <v/>
      </c>
      <c r="I2626" t="str">
        <f t="shared" si="161"/>
        <v/>
      </c>
      <c r="J2626" t="str">
        <f t="shared" si="162"/>
        <v/>
      </c>
      <c r="K2626">
        <f t="shared" si="163"/>
        <v>0</v>
      </c>
    </row>
    <row r="2627" spans="1:11" s="11" customFormat="1">
      <c r="A2627">
        <v>2025</v>
      </c>
      <c r="B2627">
        <v>56456</v>
      </c>
      <c r="C2627" t="s">
        <v>331</v>
      </c>
      <c r="D2627" t="s">
        <v>322</v>
      </c>
      <c r="E2627">
        <v>48892</v>
      </c>
      <c r="F2627">
        <v>16.96</v>
      </c>
      <c r="G2627" t="s">
        <v>332</v>
      </c>
      <c r="H2627" t="str">
        <f t="shared" si="160"/>
        <v/>
      </c>
      <c r="I2627" t="str">
        <f t="shared" si="161"/>
        <v/>
      </c>
      <c r="J2627" t="str">
        <f t="shared" si="162"/>
        <v/>
      </c>
      <c r="K2627">
        <f t="shared" si="163"/>
        <v>0</v>
      </c>
    </row>
    <row r="2628" spans="1:11" s="11" customFormat="1">
      <c r="A2628">
        <v>2025</v>
      </c>
      <c r="B2628">
        <v>56456</v>
      </c>
      <c r="C2628" t="s">
        <v>331</v>
      </c>
      <c r="D2628" t="s">
        <v>322</v>
      </c>
      <c r="E2628">
        <v>16438</v>
      </c>
      <c r="F2628">
        <v>17.61</v>
      </c>
      <c r="G2628" t="s">
        <v>332</v>
      </c>
      <c r="H2628" t="str">
        <f t="shared" si="160"/>
        <v/>
      </c>
      <c r="I2628" t="str">
        <f t="shared" si="161"/>
        <v/>
      </c>
      <c r="J2628" t="str">
        <f t="shared" si="162"/>
        <v/>
      </c>
      <c r="K2628">
        <f t="shared" si="163"/>
        <v>0</v>
      </c>
    </row>
    <row r="2629" spans="1:11" s="11" customFormat="1">
      <c r="A2629">
        <v>2025</v>
      </c>
      <c r="B2629">
        <v>56564</v>
      </c>
      <c r="C2629" t="s">
        <v>331</v>
      </c>
      <c r="D2629" t="s">
        <v>322</v>
      </c>
      <c r="E2629">
        <v>49270</v>
      </c>
      <c r="F2629">
        <v>17.52</v>
      </c>
      <c r="G2629">
        <v>225.2</v>
      </c>
      <c r="H2629">
        <f t="shared" ref="H2629:H2692" si="164">IF(I2629="","",G2629/100*F2629*E2629)</f>
        <v>1943949.8207999999</v>
      </c>
      <c r="I2629">
        <f t="shared" ref="I2629:I2692" si="165">IF(OR(G2629=".",F2629=".",E2629="."),"",E2629)</f>
        <v>49270</v>
      </c>
      <c r="J2629">
        <f t="shared" ref="J2629:J2692" si="166">IF(I2629="","",F2629*I2629)</f>
        <v>863210.4</v>
      </c>
      <c r="K2629">
        <f t="shared" ref="K2629:K2692" si="167">IF(C2629="LIG",1,0)</f>
        <v>0</v>
      </c>
    </row>
    <row r="2630" spans="1:11" s="11" customFormat="1">
      <c r="A2630">
        <v>2025</v>
      </c>
      <c r="B2630">
        <v>56564</v>
      </c>
      <c r="C2630" t="s">
        <v>331</v>
      </c>
      <c r="D2630" t="s">
        <v>322</v>
      </c>
      <c r="E2630">
        <v>16347</v>
      </c>
      <c r="F2630">
        <v>17.899999999999999</v>
      </c>
      <c r="G2630">
        <v>226.9</v>
      </c>
      <c r="H2630">
        <f t="shared" si="164"/>
        <v>663935.03969999996</v>
      </c>
      <c r="I2630">
        <f t="shared" si="165"/>
        <v>16347</v>
      </c>
      <c r="J2630">
        <f t="shared" si="166"/>
        <v>292611.3</v>
      </c>
      <c r="K2630">
        <f t="shared" si="167"/>
        <v>0</v>
      </c>
    </row>
    <row r="2631" spans="1:11" s="11" customFormat="1">
      <c r="A2631">
        <v>2025</v>
      </c>
      <c r="B2631">
        <v>56564</v>
      </c>
      <c r="C2631" t="s">
        <v>331</v>
      </c>
      <c r="D2631" t="s">
        <v>322</v>
      </c>
      <c r="E2631">
        <v>49046</v>
      </c>
      <c r="F2631">
        <v>17.14</v>
      </c>
      <c r="G2631">
        <v>183.3</v>
      </c>
      <c r="H2631">
        <f t="shared" si="164"/>
        <v>1540908.5905200001</v>
      </c>
      <c r="I2631">
        <f t="shared" si="165"/>
        <v>49046</v>
      </c>
      <c r="J2631">
        <f t="shared" si="166"/>
        <v>840648.44000000006</v>
      </c>
      <c r="K2631">
        <f t="shared" si="167"/>
        <v>0</v>
      </c>
    </row>
    <row r="2632" spans="1:11" s="11" customFormat="1">
      <c r="A2632">
        <v>2025</v>
      </c>
      <c r="B2632">
        <v>56564</v>
      </c>
      <c r="C2632" t="s">
        <v>331</v>
      </c>
      <c r="D2632" t="s">
        <v>322</v>
      </c>
      <c r="E2632">
        <v>49427</v>
      </c>
      <c r="F2632">
        <v>17.71</v>
      </c>
      <c r="G2632">
        <v>235.4</v>
      </c>
      <c r="H2632">
        <f t="shared" si="164"/>
        <v>2060579.0081800001</v>
      </c>
      <c r="I2632">
        <f t="shared" si="165"/>
        <v>49427</v>
      </c>
      <c r="J2632">
        <f t="shared" si="166"/>
        <v>875352.17</v>
      </c>
      <c r="K2632">
        <f t="shared" si="167"/>
        <v>0</v>
      </c>
    </row>
    <row r="2633" spans="1:11" s="11" customFormat="1">
      <c r="A2633">
        <v>2025</v>
      </c>
      <c r="B2633">
        <v>56564</v>
      </c>
      <c r="C2633" t="s">
        <v>331</v>
      </c>
      <c r="D2633" t="s">
        <v>322</v>
      </c>
      <c r="E2633">
        <v>16099</v>
      </c>
      <c r="F2633">
        <v>17.11</v>
      </c>
      <c r="G2633">
        <v>209.4</v>
      </c>
      <c r="H2633">
        <f t="shared" si="164"/>
        <v>576800.44565999997</v>
      </c>
      <c r="I2633">
        <f t="shared" si="165"/>
        <v>16099</v>
      </c>
      <c r="J2633">
        <f t="shared" si="166"/>
        <v>275453.89</v>
      </c>
      <c r="K2633">
        <f t="shared" si="167"/>
        <v>0</v>
      </c>
    </row>
    <row r="2634" spans="1:11" s="11" customFormat="1">
      <c r="A2634">
        <v>2025</v>
      </c>
      <c r="B2634">
        <v>56596</v>
      </c>
      <c r="C2634" t="s">
        <v>331</v>
      </c>
      <c r="D2634" t="s">
        <v>322</v>
      </c>
      <c r="E2634">
        <v>4268</v>
      </c>
      <c r="F2634">
        <v>16.05</v>
      </c>
      <c r="G2634">
        <v>119.8</v>
      </c>
      <c r="H2634">
        <f t="shared" si="164"/>
        <v>82064.677200000006</v>
      </c>
      <c r="I2634">
        <f t="shared" si="165"/>
        <v>4268</v>
      </c>
      <c r="J2634">
        <f t="shared" si="166"/>
        <v>68501.400000000009</v>
      </c>
      <c r="K2634">
        <f t="shared" si="167"/>
        <v>0</v>
      </c>
    </row>
    <row r="2635" spans="1:11" s="11" customFormat="1">
      <c r="A2635">
        <v>2025</v>
      </c>
      <c r="B2635">
        <v>56671</v>
      </c>
      <c r="C2635" t="s">
        <v>321</v>
      </c>
      <c r="D2635" t="s">
        <v>322</v>
      </c>
      <c r="E2635">
        <v>61347</v>
      </c>
      <c r="F2635">
        <v>25.25</v>
      </c>
      <c r="G2635" t="s">
        <v>332</v>
      </c>
      <c r="H2635" t="str">
        <f t="shared" si="164"/>
        <v/>
      </c>
      <c r="I2635" t="str">
        <f t="shared" si="165"/>
        <v/>
      </c>
      <c r="J2635" t="str">
        <f t="shared" si="166"/>
        <v/>
      </c>
      <c r="K2635">
        <f t="shared" si="167"/>
        <v>0</v>
      </c>
    </row>
    <row r="2636" spans="1:11" s="11" customFormat="1">
      <c r="A2636">
        <v>2025</v>
      </c>
      <c r="B2636">
        <v>56671</v>
      </c>
      <c r="C2636" t="s">
        <v>321</v>
      </c>
      <c r="D2636" t="s">
        <v>322</v>
      </c>
      <c r="E2636">
        <v>71456</v>
      </c>
      <c r="F2636">
        <v>25.88</v>
      </c>
      <c r="G2636" t="s">
        <v>332</v>
      </c>
      <c r="H2636" t="str">
        <f t="shared" si="164"/>
        <v/>
      </c>
      <c r="I2636" t="str">
        <f t="shared" si="165"/>
        <v/>
      </c>
      <c r="J2636" t="str">
        <f t="shared" si="166"/>
        <v/>
      </c>
      <c r="K2636">
        <f t="shared" si="167"/>
        <v>0</v>
      </c>
    </row>
    <row r="2637" spans="1:11" s="11" customFormat="1">
      <c r="A2637">
        <v>2025</v>
      </c>
      <c r="B2637">
        <v>56671</v>
      </c>
      <c r="C2637" t="s">
        <v>321</v>
      </c>
      <c r="D2637" t="s">
        <v>322</v>
      </c>
      <c r="E2637">
        <v>34123</v>
      </c>
      <c r="F2637">
        <v>25.68</v>
      </c>
      <c r="G2637" t="s">
        <v>332</v>
      </c>
      <c r="H2637" t="str">
        <f t="shared" si="164"/>
        <v/>
      </c>
      <c r="I2637" t="str">
        <f t="shared" si="165"/>
        <v/>
      </c>
      <c r="J2637" t="str">
        <f t="shared" si="166"/>
        <v/>
      </c>
      <c r="K2637">
        <f t="shared" si="167"/>
        <v>0</v>
      </c>
    </row>
    <row r="2638" spans="1:11" s="11" customFormat="1">
      <c r="A2638">
        <v>2025</v>
      </c>
      <c r="B2638">
        <v>56786</v>
      </c>
      <c r="C2638" t="s">
        <v>1966</v>
      </c>
      <c r="D2638" t="s">
        <v>322</v>
      </c>
      <c r="E2638">
        <v>4829</v>
      </c>
      <c r="F2638">
        <v>13.4</v>
      </c>
      <c r="G2638">
        <v>340.2</v>
      </c>
      <c r="H2638">
        <f t="shared" si="164"/>
        <v>220138.65719999999</v>
      </c>
      <c r="I2638">
        <f t="shared" si="165"/>
        <v>4829</v>
      </c>
      <c r="J2638">
        <f t="shared" si="166"/>
        <v>64708.6</v>
      </c>
      <c r="K2638">
        <f t="shared" si="167"/>
        <v>0</v>
      </c>
    </row>
    <row r="2639" spans="1:11" s="11" customFormat="1">
      <c r="A2639">
        <v>2025</v>
      </c>
      <c r="B2639">
        <v>57046</v>
      </c>
      <c r="C2639" t="s">
        <v>331</v>
      </c>
      <c r="D2639" t="s">
        <v>322</v>
      </c>
      <c r="E2639">
        <v>37371</v>
      </c>
      <c r="F2639">
        <v>17.600000000000001</v>
      </c>
      <c r="G2639" t="s">
        <v>332</v>
      </c>
      <c r="H2639" t="str">
        <f t="shared" si="164"/>
        <v/>
      </c>
      <c r="I2639" t="str">
        <f t="shared" si="165"/>
        <v/>
      </c>
      <c r="J2639" t="str">
        <f t="shared" si="166"/>
        <v/>
      </c>
      <c r="K2639">
        <f t="shared" si="167"/>
        <v>0</v>
      </c>
    </row>
    <row r="2640" spans="1:11" s="11" customFormat="1">
      <c r="A2640">
        <v>2025</v>
      </c>
      <c r="B2640">
        <v>26</v>
      </c>
      <c r="C2640" t="s">
        <v>321</v>
      </c>
      <c r="D2640" t="s">
        <v>322</v>
      </c>
      <c r="E2640">
        <v>63649</v>
      </c>
      <c r="F2640">
        <v>24.161000000000001</v>
      </c>
      <c r="G2640">
        <v>678.3</v>
      </c>
      <c r="H2640">
        <f t="shared" si="164"/>
        <v>10431056.725887001</v>
      </c>
      <c r="I2640">
        <f t="shared" si="165"/>
        <v>63649</v>
      </c>
      <c r="J2640">
        <f t="shared" si="166"/>
        <v>1537823.4890000001</v>
      </c>
      <c r="K2640">
        <f t="shared" si="167"/>
        <v>0</v>
      </c>
    </row>
    <row r="2641" spans="1:11" s="11" customFormat="1">
      <c r="A2641">
        <v>2025</v>
      </c>
      <c r="B2641">
        <v>59</v>
      </c>
      <c r="C2641" t="s">
        <v>331</v>
      </c>
      <c r="D2641" t="s">
        <v>322</v>
      </c>
      <c r="E2641">
        <v>18285</v>
      </c>
      <c r="F2641">
        <v>16.798999999999999</v>
      </c>
      <c r="G2641">
        <v>190.7</v>
      </c>
      <c r="H2641">
        <f t="shared" si="164"/>
        <v>585772.64650499995</v>
      </c>
      <c r="I2641">
        <f t="shared" si="165"/>
        <v>18285</v>
      </c>
      <c r="J2641">
        <f t="shared" si="166"/>
        <v>307169.71499999997</v>
      </c>
      <c r="K2641">
        <f t="shared" si="167"/>
        <v>0</v>
      </c>
    </row>
    <row r="2642" spans="1:11" s="11" customFormat="1">
      <c r="A2642">
        <v>2025</v>
      </c>
      <c r="B2642">
        <v>60</v>
      </c>
      <c r="C2642" t="s">
        <v>331</v>
      </c>
      <c r="D2642" t="s">
        <v>322</v>
      </c>
      <c r="E2642">
        <v>111730</v>
      </c>
      <c r="F2642">
        <v>16.536000000000001</v>
      </c>
      <c r="G2642">
        <v>136</v>
      </c>
      <c r="H2642">
        <f t="shared" si="164"/>
        <v>2512691.5008</v>
      </c>
      <c r="I2642">
        <f t="shared" si="165"/>
        <v>111730</v>
      </c>
      <c r="J2642">
        <f t="shared" si="166"/>
        <v>1847567.2800000003</v>
      </c>
      <c r="K2642">
        <f t="shared" si="167"/>
        <v>0</v>
      </c>
    </row>
    <row r="2643" spans="1:11" s="11" customFormat="1">
      <c r="A2643">
        <v>2025</v>
      </c>
      <c r="B2643">
        <v>108</v>
      </c>
      <c r="C2643" t="s">
        <v>331</v>
      </c>
      <c r="D2643" t="s">
        <v>322</v>
      </c>
      <c r="E2643">
        <v>15466</v>
      </c>
      <c r="F2643">
        <v>17.364000000000001</v>
      </c>
      <c r="G2643">
        <v>168.8</v>
      </c>
      <c r="H2643">
        <f t="shared" si="164"/>
        <v>453315.14131200011</v>
      </c>
      <c r="I2643">
        <f t="shared" si="165"/>
        <v>15466</v>
      </c>
      <c r="J2643">
        <f t="shared" si="166"/>
        <v>268551.62400000001</v>
      </c>
      <c r="K2643">
        <f t="shared" si="167"/>
        <v>0</v>
      </c>
    </row>
    <row r="2644" spans="1:11" s="11" customFormat="1">
      <c r="A2644">
        <v>2025</v>
      </c>
      <c r="B2644">
        <v>108</v>
      </c>
      <c r="C2644" t="s">
        <v>331</v>
      </c>
      <c r="D2644" t="s">
        <v>322</v>
      </c>
      <c r="E2644">
        <v>122063</v>
      </c>
      <c r="F2644">
        <v>17.710999999999999</v>
      </c>
      <c r="G2644">
        <v>162.19999999999999</v>
      </c>
      <c r="H2644">
        <f t="shared" si="164"/>
        <v>3506533.3402459994</v>
      </c>
      <c r="I2644">
        <f t="shared" si="165"/>
        <v>122063</v>
      </c>
      <c r="J2644">
        <f t="shared" si="166"/>
        <v>2161857.7929999996</v>
      </c>
      <c r="K2644">
        <f t="shared" si="167"/>
        <v>0</v>
      </c>
    </row>
    <row r="2645" spans="1:11" s="11" customFormat="1">
      <c r="A2645">
        <v>2025</v>
      </c>
      <c r="B2645">
        <v>130</v>
      </c>
      <c r="C2645" t="s">
        <v>321</v>
      </c>
      <c r="D2645" t="s">
        <v>322</v>
      </c>
      <c r="E2645">
        <v>24932</v>
      </c>
      <c r="F2645">
        <v>25.99</v>
      </c>
      <c r="G2645">
        <v>346</v>
      </c>
      <c r="H2645">
        <f t="shared" si="164"/>
        <v>2242020.0727999997</v>
      </c>
      <c r="I2645">
        <f t="shared" si="165"/>
        <v>24932</v>
      </c>
      <c r="J2645">
        <f t="shared" si="166"/>
        <v>647982.67999999993</v>
      </c>
      <c r="K2645">
        <f t="shared" si="167"/>
        <v>0</v>
      </c>
    </row>
    <row r="2646" spans="1:11" s="11" customFormat="1">
      <c r="A2646">
        <v>2025</v>
      </c>
      <c r="B2646">
        <v>130</v>
      </c>
      <c r="C2646" t="s">
        <v>321</v>
      </c>
      <c r="D2646" t="s">
        <v>322</v>
      </c>
      <c r="E2646">
        <v>175066</v>
      </c>
      <c r="F2646">
        <v>23.57</v>
      </c>
      <c r="G2646">
        <v>335.4</v>
      </c>
      <c r="H2646">
        <f t="shared" si="164"/>
        <v>13839629.049479999</v>
      </c>
      <c r="I2646">
        <f t="shared" si="165"/>
        <v>175066</v>
      </c>
      <c r="J2646">
        <f t="shared" si="166"/>
        <v>4126305.62</v>
      </c>
      <c r="K2646">
        <f t="shared" si="167"/>
        <v>0</v>
      </c>
    </row>
    <row r="2647" spans="1:11" s="11" customFormat="1">
      <c r="A2647">
        <v>2025</v>
      </c>
      <c r="B2647">
        <v>130</v>
      </c>
      <c r="C2647" t="s">
        <v>321</v>
      </c>
      <c r="D2647" t="s">
        <v>322</v>
      </c>
      <c r="E2647">
        <v>13708</v>
      </c>
      <c r="F2647">
        <v>23.57</v>
      </c>
      <c r="G2647">
        <v>351.6</v>
      </c>
      <c r="H2647">
        <f t="shared" si="164"/>
        <v>1136011.0209599999</v>
      </c>
      <c r="I2647">
        <f t="shared" si="165"/>
        <v>13708</v>
      </c>
      <c r="J2647">
        <f t="shared" si="166"/>
        <v>323097.56</v>
      </c>
      <c r="K2647">
        <f t="shared" si="167"/>
        <v>0</v>
      </c>
    </row>
    <row r="2648" spans="1:11" s="11" customFormat="1">
      <c r="A2648">
        <v>2025</v>
      </c>
      <c r="B2648">
        <v>130</v>
      </c>
      <c r="C2648" t="s">
        <v>321</v>
      </c>
      <c r="D2648" t="s">
        <v>322</v>
      </c>
      <c r="E2648">
        <v>13533</v>
      </c>
      <c r="F2648">
        <v>26</v>
      </c>
      <c r="G2648">
        <v>343.6</v>
      </c>
      <c r="H2648">
        <f t="shared" si="164"/>
        <v>1208984.0880000002</v>
      </c>
      <c r="I2648">
        <f t="shared" si="165"/>
        <v>13533</v>
      </c>
      <c r="J2648">
        <f t="shared" si="166"/>
        <v>351858</v>
      </c>
      <c r="K2648">
        <f t="shared" si="167"/>
        <v>0</v>
      </c>
    </row>
    <row r="2649" spans="1:11" s="11" customFormat="1">
      <c r="A2649">
        <v>2025</v>
      </c>
      <c r="B2649">
        <v>130</v>
      </c>
      <c r="C2649" t="s">
        <v>321</v>
      </c>
      <c r="D2649" t="s">
        <v>322</v>
      </c>
      <c r="E2649">
        <v>13087</v>
      </c>
      <c r="F2649">
        <v>23.4</v>
      </c>
      <c r="G2649">
        <v>459.2</v>
      </c>
      <c r="H2649">
        <f t="shared" si="164"/>
        <v>1406234.7935999997</v>
      </c>
      <c r="I2649">
        <f t="shared" si="165"/>
        <v>13087</v>
      </c>
      <c r="J2649">
        <f t="shared" si="166"/>
        <v>306235.8</v>
      </c>
      <c r="K2649">
        <f t="shared" si="167"/>
        <v>0</v>
      </c>
    </row>
    <row r="2650" spans="1:11" s="11" customFormat="1">
      <c r="A2650">
        <v>2025</v>
      </c>
      <c r="B2650">
        <v>130</v>
      </c>
      <c r="C2650" t="s">
        <v>321</v>
      </c>
      <c r="D2650" t="s">
        <v>322</v>
      </c>
      <c r="E2650">
        <v>12973</v>
      </c>
      <c r="F2650">
        <v>23.31</v>
      </c>
      <c r="G2650">
        <v>238.7</v>
      </c>
      <c r="H2650">
        <f t="shared" si="164"/>
        <v>721830.30380999995</v>
      </c>
      <c r="I2650">
        <f t="shared" si="165"/>
        <v>12973</v>
      </c>
      <c r="J2650">
        <f t="shared" si="166"/>
        <v>302400.63</v>
      </c>
      <c r="K2650">
        <f t="shared" si="167"/>
        <v>0</v>
      </c>
    </row>
    <row r="2651" spans="1:11" s="11" customFormat="1">
      <c r="A2651">
        <v>2025</v>
      </c>
      <c r="B2651">
        <v>130</v>
      </c>
      <c r="C2651" t="s">
        <v>321</v>
      </c>
      <c r="D2651" t="s">
        <v>322</v>
      </c>
      <c r="E2651">
        <v>1236</v>
      </c>
      <c r="F2651">
        <v>24.66</v>
      </c>
      <c r="G2651">
        <v>259.10000000000002</v>
      </c>
      <c r="H2651">
        <f t="shared" si="164"/>
        <v>78973.05816</v>
      </c>
      <c r="I2651">
        <f t="shared" si="165"/>
        <v>1236</v>
      </c>
      <c r="J2651">
        <f t="shared" si="166"/>
        <v>30479.759999999998</v>
      </c>
      <c r="K2651">
        <f t="shared" si="167"/>
        <v>0</v>
      </c>
    </row>
    <row r="2652" spans="1:11" s="11" customFormat="1">
      <c r="A2652">
        <v>2025</v>
      </c>
      <c r="B2652">
        <v>136</v>
      </c>
      <c r="C2652" t="s">
        <v>321</v>
      </c>
      <c r="D2652" t="s">
        <v>322</v>
      </c>
      <c r="E2652">
        <v>52958</v>
      </c>
      <c r="F2652">
        <v>24.54</v>
      </c>
      <c r="G2652">
        <v>354.5</v>
      </c>
      <c r="H2652">
        <f t="shared" si="164"/>
        <v>4607044.1393999998</v>
      </c>
      <c r="I2652">
        <f t="shared" si="165"/>
        <v>52958</v>
      </c>
      <c r="J2652">
        <f t="shared" si="166"/>
        <v>1299589.32</v>
      </c>
      <c r="K2652">
        <f t="shared" si="167"/>
        <v>0</v>
      </c>
    </row>
    <row r="2653" spans="1:11" s="11" customFormat="1">
      <c r="A2653">
        <v>2025</v>
      </c>
      <c r="B2653">
        <v>136</v>
      </c>
      <c r="C2653" t="s">
        <v>321</v>
      </c>
      <c r="D2653" t="s">
        <v>322</v>
      </c>
      <c r="E2653">
        <v>66777</v>
      </c>
      <c r="F2653">
        <v>23.4</v>
      </c>
      <c r="G2653">
        <v>366.7</v>
      </c>
      <c r="H2653">
        <f t="shared" si="164"/>
        <v>5729987.4605999989</v>
      </c>
      <c r="I2653">
        <f t="shared" si="165"/>
        <v>66777</v>
      </c>
      <c r="J2653">
        <f t="shared" si="166"/>
        <v>1562581.7999999998</v>
      </c>
      <c r="K2653">
        <f t="shared" si="167"/>
        <v>0</v>
      </c>
    </row>
    <row r="2654" spans="1:11" s="11" customFormat="1">
      <c r="A2654">
        <v>2025</v>
      </c>
      <c r="B2654">
        <v>165</v>
      </c>
      <c r="C2654" t="s">
        <v>331</v>
      </c>
      <c r="D2654" t="s">
        <v>322</v>
      </c>
      <c r="E2654">
        <v>131967</v>
      </c>
      <c r="F2654">
        <v>16.826000000000001</v>
      </c>
      <c r="G2654">
        <v>147.9</v>
      </c>
      <c r="H2654">
        <f t="shared" si="164"/>
        <v>3284085.1014180002</v>
      </c>
      <c r="I2654">
        <f t="shared" si="165"/>
        <v>131967</v>
      </c>
      <c r="J2654">
        <f t="shared" si="166"/>
        <v>2220476.7420000001</v>
      </c>
      <c r="K2654">
        <f t="shared" si="167"/>
        <v>0</v>
      </c>
    </row>
    <row r="2655" spans="1:11" s="11" customFormat="1">
      <c r="A2655">
        <v>2025</v>
      </c>
      <c r="B2655">
        <v>298</v>
      </c>
      <c r="C2655" t="s">
        <v>331</v>
      </c>
      <c r="D2655" t="s">
        <v>322</v>
      </c>
      <c r="E2655">
        <v>75386</v>
      </c>
      <c r="F2655">
        <v>16.61</v>
      </c>
      <c r="G2655" t="s">
        <v>332</v>
      </c>
      <c r="H2655" t="str">
        <f t="shared" si="164"/>
        <v/>
      </c>
      <c r="I2655" t="str">
        <f t="shared" si="165"/>
        <v/>
      </c>
      <c r="J2655" t="str">
        <f t="shared" si="166"/>
        <v/>
      </c>
      <c r="K2655">
        <f t="shared" si="167"/>
        <v>0</v>
      </c>
    </row>
    <row r="2656" spans="1:11" s="11" customFormat="1">
      <c r="A2656">
        <v>2025</v>
      </c>
      <c r="B2656">
        <v>298</v>
      </c>
      <c r="C2656" t="s">
        <v>331</v>
      </c>
      <c r="D2656" t="s">
        <v>322</v>
      </c>
      <c r="E2656">
        <v>201518</v>
      </c>
      <c r="F2656">
        <v>16.62</v>
      </c>
      <c r="G2656" t="s">
        <v>332</v>
      </c>
      <c r="H2656" t="str">
        <f t="shared" si="164"/>
        <v/>
      </c>
      <c r="I2656" t="str">
        <f t="shared" si="165"/>
        <v/>
      </c>
      <c r="J2656" t="str">
        <f t="shared" si="166"/>
        <v/>
      </c>
      <c r="K2656">
        <f t="shared" si="167"/>
        <v>0</v>
      </c>
    </row>
    <row r="2657" spans="1:11" s="11" customFormat="1">
      <c r="A2657">
        <v>2025</v>
      </c>
      <c r="B2657">
        <v>298</v>
      </c>
      <c r="C2657" t="s">
        <v>331</v>
      </c>
      <c r="D2657" t="s">
        <v>322</v>
      </c>
      <c r="E2657">
        <v>15393</v>
      </c>
      <c r="F2657">
        <v>16.97</v>
      </c>
      <c r="G2657" t="s">
        <v>332</v>
      </c>
      <c r="H2657" t="str">
        <f t="shared" si="164"/>
        <v/>
      </c>
      <c r="I2657" t="str">
        <f t="shared" si="165"/>
        <v/>
      </c>
      <c r="J2657" t="str">
        <f t="shared" si="166"/>
        <v/>
      </c>
      <c r="K2657">
        <f t="shared" si="167"/>
        <v>0</v>
      </c>
    </row>
    <row r="2658" spans="1:11" s="11" customFormat="1">
      <c r="A2658">
        <v>2025</v>
      </c>
      <c r="B2658">
        <v>298</v>
      </c>
      <c r="C2658" t="s">
        <v>331</v>
      </c>
      <c r="D2658" t="s">
        <v>322</v>
      </c>
      <c r="E2658">
        <v>77344</v>
      </c>
      <c r="F2658">
        <v>16.670000000000002</v>
      </c>
      <c r="G2658" t="s">
        <v>332</v>
      </c>
      <c r="H2658" t="str">
        <f t="shared" si="164"/>
        <v/>
      </c>
      <c r="I2658" t="str">
        <f t="shared" si="165"/>
        <v/>
      </c>
      <c r="J2658" t="str">
        <f t="shared" si="166"/>
        <v/>
      </c>
      <c r="K2658">
        <f t="shared" si="167"/>
        <v>0</v>
      </c>
    </row>
    <row r="2659" spans="1:11" s="11" customFormat="1">
      <c r="A2659">
        <v>2025</v>
      </c>
      <c r="B2659">
        <v>470</v>
      </c>
      <c r="C2659" t="s">
        <v>331</v>
      </c>
      <c r="D2659" t="s">
        <v>322</v>
      </c>
      <c r="E2659">
        <v>14102</v>
      </c>
      <c r="F2659">
        <v>17.68</v>
      </c>
      <c r="G2659">
        <v>170.6</v>
      </c>
      <c r="H2659">
        <f t="shared" si="164"/>
        <v>425345.65216</v>
      </c>
      <c r="I2659">
        <f t="shared" si="165"/>
        <v>14102</v>
      </c>
      <c r="J2659">
        <f t="shared" si="166"/>
        <v>249323.36</v>
      </c>
      <c r="K2659">
        <f t="shared" si="167"/>
        <v>0</v>
      </c>
    </row>
    <row r="2660" spans="1:11" s="11" customFormat="1">
      <c r="A2660">
        <v>2025</v>
      </c>
      <c r="B2660">
        <v>470</v>
      </c>
      <c r="C2660" t="s">
        <v>331</v>
      </c>
      <c r="D2660" t="s">
        <v>322</v>
      </c>
      <c r="E2660">
        <v>13194</v>
      </c>
      <c r="F2660">
        <v>17.154</v>
      </c>
      <c r="G2660">
        <v>168.6</v>
      </c>
      <c r="H2660">
        <f t="shared" si="164"/>
        <v>381592.17093600001</v>
      </c>
      <c r="I2660">
        <f t="shared" si="165"/>
        <v>13194</v>
      </c>
      <c r="J2660">
        <f t="shared" si="166"/>
        <v>226329.87599999999</v>
      </c>
      <c r="K2660">
        <f t="shared" si="167"/>
        <v>0</v>
      </c>
    </row>
    <row r="2661" spans="1:11" s="11" customFormat="1">
      <c r="A2661">
        <v>2025</v>
      </c>
      <c r="B2661">
        <v>470</v>
      </c>
      <c r="C2661" t="s">
        <v>331</v>
      </c>
      <c r="D2661" t="s">
        <v>322</v>
      </c>
      <c r="E2661">
        <v>26635</v>
      </c>
      <c r="F2661">
        <v>17.117999999999999</v>
      </c>
      <c r="G2661">
        <v>162.4</v>
      </c>
      <c r="H2661">
        <f t="shared" si="164"/>
        <v>740443.19831999997</v>
      </c>
      <c r="I2661">
        <f t="shared" si="165"/>
        <v>26635</v>
      </c>
      <c r="J2661">
        <f t="shared" si="166"/>
        <v>455937.92999999993</v>
      </c>
      <c r="K2661">
        <f t="shared" si="167"/>
        <v>0</v>
      </c>
    </row>
    <row r="2662" spans="1:11" s="11" customFormat="1">
      <c r="A2662">
        <v>2025</v>
      </c>
      <c r="B2662">
        <v>470</v>
      </c>
      <c r="C2662" t="s">
        <v>331</v>
      </c>
      <c r="D2662" t="s">
        <v>322</v>
      </c>
      <c r="E2662">
        <v>13997</v>
      </c>
      <c r="F2662">
        <v>17.847999999999999</v>
      </c>
      <c r="G2662">
        <v>182.2</v>
      </c>
      <c r="H2662">
        <f t="shared" si="164"/>
        <v>455169.2268319999</v>
      </c>
      <c r="I2662">
        <f t="shared" si="165"/>
        <v>13997</v>
      </c>
      <c r="J2662">
        <f t="shared" si="166"/>
        <v>249818.45599999998</v>
      </c>
      <c r="K2662">
        <f t="shared" si="167"/>
        <v>0</v>
      </c>
    </row>
    <row r="2663" spans="1:11" s="11" customFormat="1">
      <c r="A2663">
        <v>2025</v>
      </c>
      <c r="B2663">
        <v>470</v>
      </c>
      <c r="C2663" t="s">
        <v>331</v>
      </c>
      <c r="D2663" t="s">
        <v>322</v>
      </c>
      <c r="E2663">
        <v>14077</v>
      </c>
      <c r="F2663">
        <v>17.178000000000001</v>
      </c>
      <c r="G2663">
        <v>187</v>
      </c>
      <c r="H2663">
        <f t="shared" si="164"/>
        <v>452193.50022000005</v>
      </c>
      <c r="I2663">
        <f t="shared" si="165"/>
        <v>14077</v>
      </c>
      <c r="J2663">
        <f t="shared" si="166"/>
        <v>241814.70600000001</v>
      </c>
      <c r="K2663">
        <f t="shared" si="167"/>
        <v>0</v>
      </c>
    </row>
    <row r="2664" spans="1:11" s="11" customFormat="1">
      <c r="A2664">
        <v>2025</v>
      </c>
      <c r="B2664">
        <v>470</v>
      </c>
      <c r="C2664" t="s">
        <v>331</v>
      </c>
      <c r="D2664" t="s">
        <v>322</v>
      </c>
      <c r="E2664">
        <v>13890</v>
      </c>
      <c r="F2664">
        <v>17.847999999999999</v>
      </c>
      <c r="G2664">
        <v>180.5</v>
      </c>
      <c r="H2664">
        <f t="shared" si="164"/>
        <v>447475.23960000003</v>
      </c>
      <c r="I2664">
        <f t="shared" si="165"/>
        <v>13890</v>
      </c>
      <c r="J2664">
        <f t="shared" si="166"/>
        <v>247908.71999999997</v>
      </c>
      <c r="K2664">
        <f t="shared" si="167"/>
        <v>0</v>
      </c>
    </row>
    <row r="2665" spans="1:11" s="11" customFormat="1">
      <c r="A2665">
        <v>2025</v>
      </c>
      <c r="B2665">
        <v>525</v>
      </c>
      <c r="C2665" t="s">
        <v>321</v>
      </c>
      <c r="D2665" t="s">
        <v>322</v>
      </c>
      <c r="E2665">
        <v>237</v>
      </c>
      <c r="F2665">
        <v>22.472000000000001</v>
      </c>
      <c r="G2665">
        <v>577.4</v>
      </c>
      <c r="H2665">
        <f t="shared" si="164"/>
        <v>30751.538736000002</v>
      </c>
      <c r="I2665">
        <f t="shared" si="165"/>
        <v>237</v>
      </c>
      <c r="J2665">
        <f t="shared" si="166"/>
        <v>5325.8640000000005</v>
      </c>
      <c r="K2665">
        <f t="shared" si="167"/>
        <v>0</v>
      </c>
    </row>
    <row r="2666" spans="1:11" s="11" customFormat="1">
      <c r="A2666">
        <v>2025</v>
      </c>
      <c r="B2666">
        <v>564</v>
      </c>
      <c r="C2666" t="s">
        <v>321</v>
      </c>
      <c r="D2666" t="s">
        <v>322</v>
      </c>
      <c r="E2666">
        <v>146100</v>
      </c>
      <c r="F2666">
        <v>23.53</v>
      </c>
      <c r="G2666">
        <v>403</v>
      </c>
      <c r="H2666">
        <f t="shared" si="164"/>
        <v>13854063.99</v>
      </c>
      <c r="I2666">
        <f t="shared" si="165"/>
        <v>146100</v>
      </c>
      <c r="J2666">
        <f t="shared" si="166"/>
        <v>3437733</v>
      </c>
      <c r="K2666">
        <f t="shared" si="167"/>
        <v>0</v>
      </c>
    </row>
    <row r="2667" spans="1:11" s="11" customFormat="1">
      <c r="A2667">
        <v>2025</v>
      </c>
      <c r="B2667">
        <v>602</v>
      </c>
      <c r="C2667" t="s">
        <v>321</v>
      </c>
      <c r="D2667" t="s">
        <v>322</v>
      </c>
      <c r="E2667">
        <v>93143</v>
      </c>
      <c r="F2667">
        <v>26.07</v>
      </c>
      <c r="G2667" t="s">
        <v>332</v>
      </c>
      <c r="H2667" t="str">
        <f t="shared" si="164"/>
        <v/>
      </c>
      <c r="I2667" t="str">
        <f t="shared" si="165"/>
        <v/>
      </c>
      <c r="J2667" t="str">
        <f t="shared" si="166"/>
        <v/>
      </c>
      <c r="K2667">
        <f t="shared" si="167"/>
        <v>0</v>
      </c>
    </row>
    <row r="2668" spans="1:11" s="11" customFormat="1">
      <c r="A2668">
        <v>2025</v>
      </c>
      <c r="B2668">
        <v>602</v>
      </c>
      <c r="C2668" t="s">
        <v>321</v>
      </c>
      <c r="D2668" t="s">
        <v>322</v>
      </c>
      <c r="E2668">
        <v>5924</v>
      </c>
      <c r="F2668">
        <v>26.53</v>
      </c>
      <c r="G2668" t="s">
        <v>332</v>
      </c>
      <c r="H2668" t="str">
        <f t="shared" si="164"/>
        <v/>
      </c>
      <c r="I2668" t="str">
        <f t="shared" si="165"/>
        <v/>
      </c>
      <c r="J2668" t="str">
        <f t="shared" si="166"/>
        <v/>
      </c>
      <c r="K2668">
        <f t="shared" si="167"/>
        <v>0</v>
      </c>
    </row>
    <row r="2669" spans="1:11" s="11" customFormat="1">
      <c r="A2669">
        <v>2025</v>
      </c>
      <c r="B2669">
        <v>667</v>
      </c>
      <c r="C2669" t="s">
        <v>321</v>
      </c>
      <c r="D2669" t="s">
        <v>322</v>
      </c>
      <c r="E2669">
        <v>27497</v>
      </c>
      <c r="F2669">
        <v>21.646000000000001</v>
      </c>
      <c r="G2669">
        <v>405.9</v>
      </c>
      <c r="H2669">
        <f t="shared" si="164"/>
        <v>2415917.0516579999</v>
      </c>
      <c r="I2669">
        <f t="shared" si="165"/>
        <v>27497</v>
      </c>
      <c r="J2669">
        <f t="shared" si="166"/>
        <v>595200.06200000003</v>
      </c>
      <c r="K2669">
        <f t="shared" si="167"/>
        <v>0</v>
      </c>
    </row>
    <row r="2670" spans="1:11" s="11" customFormat="1">
      <c r="A2670">
        <v>2025</v>
      </c>
      <c r="B2670">
        <v>703</v>
      </c>
      <c r="C2670" t="s">
        <v>321</v>
      </c>
      <c r="D2670" t="s">
        <v>322</v>
      </c>
      <c r="E2670">
        <v>220911</v>
      </c>
      <c r="F2670">
        <v>23.364000000000001</v>
      </c>
      <c r="G2670">
        <v>308.60000000000002</v>
      </c>
      <c r="H2670">
        <f t="shared" si="164"/>
        <v>15927971.167944003</v>
      </c>
      <c r="I2670">
        <f t="shared" si="165"/>
        <v>220911</v>
      </c>
      <c r="J2670">
        <f t="shared" si="166"/>
        <v>5161364.6040000003</v>
      </c>
      <c r="K2670">
        <f t="shared" si="167"/>
        <v>0</v>
      </c>
    </row>
    <row r="2671" spans="1:11" s="11" customFormat="1">
      <c r="A2671">
        <v>2025</v>
      </c>
      <c r="B2671">
        <v>703</v>
      </c>
      <c r="C2671" t="s">
        <v>321</v>
      </c>
      <c r="D2671" t="s">
        <v>322</v>
      </c>
      <c r="E2671">
        <v>51376</v>
      </c>
      <c r="F2671">
        <v>23.786000000000001</v>
      </c>
      <c r="G2671">
        <v>499.8</v>
      </c>
      <c r="H2671">
        <f t="shared" si="164"/>
        <v>6107703.6209280007</v>
      </c>
      <c r="I2671">
        <f t="shared" si="165"/>
        <v>51376</v>
      </c>
      <c r="J2671">
        <f t="shared" si="166"/>
        <v>1222029.5360000001</v>
      </c>
      <c r="K2671">
        <f t="shared" si="167"/>
        <v>0</v>
      </c>
    </row>
    <row r="2672" spans="1:11" s="11" customFormat="1">
      <c r="A2672">
        <v>2025</v>
      </c>
      <c r="B2672">
        <v>703</v>
      </c>
      <c r="C2672" t="s">
        <v>321</v>
      </c>
      <c r="D2672" t="s">
        <v>322</v>
      </c>
      <c r="E2672">
        <v>99140</v>
      </c>
      <c r="F2672">
        <v>26.155000000000001</v>
      </c>
      <c r="G2672">
        <v>452</v>
      </c>
      <c r="H2672">
        <f t="shared" si="164"/>
        <v>11720390.283999998</v>
      </c>
      <c r="I2672">
        <f t="shared" si="165"/>
        <v>99140</v>
      </c>
      <c r="J2672">
        <f t="shared" si="166"/>
        <v>2593006.7000000002</v>
      </c>
      <c r="K2672">
        <f t="shared" si="167"/>
        <v>0</v>
      </c>
    </row>
    <row r="2673" spans="1:11" s="11" customFormat="1">
      <c r="A2673">
        <v>2025</v>
      </c>
      <c r="B2673">
        <v>703</v>
      </c>
      <c r="C2673" t="s">
        <v>321</v>
      </c>
      <c r="D2673" t="s">
        <v>322</v>
      </c>
      <c r="E2673">
        <v>44092</v>
      </c>
      <c r="F2673">
        <v>23.335000000000001</v>
      </c>
      <c r="G2673">
        <v>318.60000000000002</v>
      </c>
      <c r="H2673">
        <f t="shared" si="164"/>
        <v>3278033.4085200005</v>
      </c>
      <c r="I2673">
        <f t="shared" si="165"/>
        <v>44092</v>
      </c>
      <c r="J2673">
        <f t="shared" si="166"/>
        <v>1028886.8200000001</v>
      </c>
      <c r="K2673">
        <f t="shared" si="167"/>
        <v>0</v>
      </c>
    </row>
    <row r="2674" spans="1:11" s="11" customFormat="1">
      <c r="A2674">
        <v>2025</v>
      </c>
      <c r="B2674">
        <v>703</v>
      </c>
      <c r="C2674" t="s">
        <v>321</v>
      </c>
      <c r="D2674" t="s">
        <v>322</v>
      </c>
      <c r="E2674">
        <v>43447</v>
      </c>
      <c r="F2674">
        <v>26.285</v>
      </c>
      <c r="G2674">
        <v>330.1</v>
      </c>
      <c r="H2674">
        <f t="shared" si="164"/>
        <v>3769756.5078949998</v>
      </c>
      <c r="I2674">
        <f t="shared" si="165"/>
        <v>43447</v>
      </c>
      <c r="J2674">
        <f t="shared" si="166"/>
        <v>1142004.395</v>
      </c>
      <c r="K2674">
        <f t="shared" si="167"/>
        <v>0</v>
      </c>
    </row>
    <row r="2675" spans="1:11" s="11" customFormat="1">
      <c r="A2675">
        <v>2025</v>
      </c>
      <c r="B2675">
        <v>703</v>
      </c>
      <c r="C2675" t="s">
        <v>321</v>
      </c>
      <c r="D2675" t="s">
        <v>322</v>
      </c>
      <c r="E2675">
        <v>29473</v>
      </c>
      <c r="F2675">
        <v>23.6</v>
      </c>
      <c r="G2675">
        <v>506.6</v>
      </c>
      <c r="H2675">
        <f t="shared" si="164"/>
        <v>3523721.1448000004</v>
      </c>
      <c r="I2675">
        <f t="shared" si="165"/>
        <v>29473</v>
      </c>
      <c r="J2675">
        <f t="shared" si="166"/>
        <v>695562.8</v>
      </c>
      <c r="K2675">
        <f t="shared" si="167"/>
        <v>0</v>
      </c>
    </row>
    <row r="2676" spans="1:11" s="11" customFormat="1">
      <c r="A2676">
        <v>2025</v>
      </c>
      <c r="B2676">
        <v>703</v>
      </c>
      <c r="C2676" t="s">
        <v>321</v>
      </c>
      <c r="D2676" t="s">
        <v>322</v>
      </c>
      <c r="E2676">
        <v>14637</v>
      </c>
      <c r="F2676">
        <v>22.186</v>
      </c>
      <c r="G2676">
        <v>339.7</v>
      </c>
      <c r="H2676">
        <f t="shared" si="164"/>
        <v>1103129.829354</v>
      </c>
      <c r="I2676">
        <f t="shared" si="165"/>
        <v>14637</v>
      </c>
      <c r="J2676">
        <f t="shared" si="166"/>
        <v>324736.48200000002</v>
      </c>
      <c r="K2676">
        <f t="shared" si="167"/>
        <v>0</v>
      </c>
    </row>
    <row r="2677" spans="1:11" s="11" customFormat="1">
      <c r="A2677">
        <v>2025</v>
      </c>
      <c r="B2677">
        <v>876</v>
      </c>
      <c r="C2677" t="s">
        <v>331</v>
      </c>
      <c r="D2677" t="s">
        <v>322</v>
      </c>
      <c r="E2677">
        <v>63353</v>
      </c>
      <c r="F2677">
        <v>17.63</v>
      </c>
      <c r="G2677" t="s">
        <v>332</v>
      </c>
      <c r="H2677" t="str">
        <f t="shared" si="164"/>
        <v/>
      </c>
      <c r="I2677" t="str">
        <f t="shared" si="165"/>
        <v/>
      </c>
      <c r="J2677" t="str">
        <f t="shared" si="166"/>
        <v/>
      </c>
      <c r="K2677">
        <f t="shared" si="167"/>
        <v>0</v>
      </c>
    </row>
    <row r="2678" spans="1:11" s="11" customFormat="1">
      <c r="A2678">
        <v>2025</v>
      </c>
      <c r="B2678">
        <v>879</v>
      </c>
      <c r="C2678" t="s">
        <v>331</v>
      </c>
      <c r="D2678" t="s">
        <v>322</v>
      </c>
      <c r="E2678">
        <v>177268</v>
      </c>
      <c r="F2678">
        <v>17.420000000000002</v>
      </c>
      <c r="G2678" t="s">
        <v>332</v>
      </c>
      <c r="H2678" t="str">
        <f t="shared" si="164"/>
        <v/>
      </c>
      <c r="I2678" t="str">
        <f t="shared" si="165"/>
        <v/>
      </c>
      <c r="J2678" t="str">
        <f t="shared" si="166"/>
        <v/>
      </c>
      <c r="K2678">
        <f t="shared" si="167"/>
        <v>0</v>
      </c>
    </row>
    <row r="2679" spans="1:11" s="11" customFormat="1">
      <c r="A2679">
        <v>2025</v>
      </c>
      <c r="B2679">
        <v>889</v>
      </c>
      <c r="C2679" t="s">
        <v>331</v>
      </c>
      <c r="D2679" t="s">
        <v>322</v>
      </c>
      <c r="E2679">
        <v>32357</v>
      </c>
      <c r="F2679">
        <v>17</v>
      </c>
      <c r="G2679" t="s">
        <v>332</v>
      </c>
      <c r="H2679" t="str">
        <f t="shared" si="164"/>
        <v/>
      </c>
      <c r="I2679" t="str">
        <f t="shared" si="165"/>
        <v/>
      </c>
      <c r="J2679" t="str">
        <f t="shared" si="166"/>
        <v/>
      </c>
      <c r="K2679">
        <f t="shared" si="167"/>
        <v>0</v>
      </c>
    </row>
    <row r="2680" spans="1:11" s="11" customFormat="1">
      <c r="A2680">
        <v>2025</v>
      </c>
      <c r="B2680">
        <v>889</v>
      </c>
      <c r="C2680" t="s">
        <v>331</v>
      </c>
      <c r="D2680" t="s">
        <v>322</v>
      </c>
      <c r="E2680">
        <v>78878</v>
      </c>
      <c r="F2680">
        <v>17.68</v>
      </c>
      <c r="G2680" t="s">
        <v>332</v>
      </c>
      <c r="H2680" t="str">
        <f t="shared" si="164"/>
        <v/>
      </c>
      <c r="I2680" t="str">
        <f t="shared" si="165"/>
        <v/>
      </c>
      <c r="J2680" t="str">
        <f t="shared" si="166"/>
        <v/>
      </c>
      <c r="K2680">
        <f t="shared" si="167"/>
        <v>0</v>
      </c>
    </row>
    <row r="2681" spans="1:11" s="11" customFormat="1">
      <c r="A2681">
        <v>2025</v>
      </c>
      <c r="B2681">
        <v>889</v>
      </c>
      <c r="C2681" t="s">
        <v>331</v>
      </c>
      <c r="D2681" t="s">
        <v>322</v>
      </c>
      <c r="E2681">
        <v>159615</v>
      </c>
      <c r="F2681">
        <v>17.100000000000001</v>
      </c>
      <c r="G2681" t="s">
        <v>332</v>
      </c>
      <c r="H2681" t="str">
        <f t="shared" si="164"/>
        <v/>
      </c>
      <c r="I2681" t="str">
        <f t="shared" si="165"/>
        <v/>
      </c>
      <c r="J2681" t="str">
        <f t="shared" si="166"/>
        <v/>
      </c>
      <c r="K2681">
        <f t="shared" si="167"/>
        <v>0</v>
      </c>
    </row>
    <row r="2682" spans="1:11" s="11" customFormat="1">
      <c r="A2682">
        <v>2025</v>
      </c>
      <c r="B2682">
        <v>963</v>
      </c>
      <c r="C2682" t="s">
        <v>321</v>
      </c>
      <c r="D2682" t="s">
        <v>322</v>
      </c>
      <c r="E2682">
        <v>31686</v>
      </c>
      <c r="F2682">
        <v>21.34</v>
      </c>
      <c r="G2682">
        <v>191.4</v>
      </c>
      <c r="H2682">
        <f t="shared" si="164"/>
        <v>1294207.0653600001</v>
      </c>
      <c r="I2682">
        <f t="shared" si="165"/>
        <v>31686</v>
      </c>
      <c r="J2682">
        <f t="shared" si="166"/>
        <v>676179.24</v>
      </c>
      <c r="K2682">
        <f t="shared" si="167"/>
        <v>0</v>
      </c>
    </row>
    <row r="2683" spans="1:11" s="11" customFormat="1">
      <c r="A2683">
        <v>2025</v>
      </c>
      <c r="B2683">
        <v>976</v>
      </c>
      <c r="C2683" t="s">
        <v>321</v>
      </c>
      <c r="D2683" t="s">
        <v>322</v>
      </c>
      <c r="E2683">
        <v>12672</v>
      </c>
      <c r="F2683">
        <v>23.26</v>
      </c>
      <c r="G2683">
        <v>456.8</v>
      </c>
      <c r="H2683">
        <f t="shared" si="164"/>
        <v>1346421.2889600003</v>
      </c>
      <c r="I2683">
        <f t="shared" si="165"/>
        <v>12672</v>
      </c>
      <c r="J2683">
        <f t="shared" si="166"/>
        <v>294750.72000000003</v>
      </c>
      <c r="K2683">
        <f t="shared" si="167"/>
        <v>0</v>
      </c>
    </row>
    <row r="2684" spans="1:11" s="11" customFormat="1">
      <c r="A2684">
        <v>2025</v>
      </c>
      <c r="B2684">
        <v>976</v>
      </c>
      <c r="C2684" t="s">
        <v>321</v>
      </c>
      <c r="D2684" t="s">
        <v>322</v>
      </c>
      <c r="E2684">
        <v>12015</v>
      </c>
      <c r="F2684">
        <v>15.7</v>
      </c>
      <c r="G2684">
        <v>225.7</v>
      </c>
      <c r="H2684">
        <f t="shared" si="164"/>
        <v>425750.32349999988</v>
      </c>
      <c r="I2684">
        <f t="shared" si="165"/>
        <v>12015</v>
      </c>
      <c r="J2684">
        <f t="shared" si="166"/>
        <v>188635.5</v>
      </c>
      <c r="K2684">
        <f t="shared" si="167"/>
        <v>0</v>
      </c>
    </row>
    <row r="2685" spans="1:11" s="11" customFormat="1">
      <c r="A2685">
        <v>2025</v>
      </c>
      <c r="B2685">
        <v>976</v>
      </c>
      <c r="C2685" t="s">
        <v>321</v>
      </c>
      <c r="D2685" t="s">
        <v>322</v>
      </c>
      <c r="E2685">
        <v>10</v>
      </c>
      <c r="F2685">
        <v>19.7</v>
      </c>
      <c r="G2685">
        <v>123.1</v>
      </c>
      <c r="H2685">
        <f t="shared" si="164"/>
        <v>242.50699999999998</v>
      </c>
      <c r="I2685">
        <f t="shared" si="165"/>
        <v>10</v>
      </c>
      <c r="J2685">
        <f t="shared" si="166"/>
        <v>197</v>
      </c>
      <c r="K2685">
        <f t="shared" si="167"/>
        <v>0</v>
      </c>
    </row>
    <row r="2686" spans="1:11" s="11" customFormat="1">
      <c r="A2686">
        <v>2025</v>
      </c>
      <c r="B2686">
        <v>976</v>
      </c>
      <c r="C2686" t="s">
        <v>321</v>
      </c>
      <c r="D2686" t="s">
        <v>322</v>
      </c>
      <c r="E2686">
        <v>2499</v>
      </c>
      <c r="F2686">
        <v>17.03</v>
      </c>
      <c r="G2686">
        <v>156.19999999999999</v>
      </c>
      <c r="H2686">
        <f t="shared" si="164"/>
        <v>66475.549139999988</v>
      </c>
      <c r="I2686">
        <f t="shared" si="165"/>
        <v>2499</v>
      </c>
      <c r="J2686">
        <f t="shared" si="166"/>
        <v>42557.97</v>
      </c>
      <c r="K2686">
        <f t="shared" si="167"/>
        <v>0</v>
      </c>
    </row>
    <row r="2687" spans="1:11" s="11" customFormat="1">
      <c r="A2687">
        <v>2025</v>
      </c>
      <c r="B2687">
        <v>976</v>
      </c>
      <c r="C2687" t="s">
        <v>321</v>
      </c>
      <c r="D2687" t="s">
        <v>322</v>
      </c>
      <c r="E2687">
        <v>8188</v>
      </c>
      <c r="F2687">
        <v>22.27</v>
      </c>
      <c r="G2687">
        <v>383</v>
      </c>
      <c r="H2687">
        <f t="shared" si="164"/>
        <v>698388.09080000001</v>
      </c>
      <c r="I2687">
        <f t="shared" si="165"/>
        <v>8188</v>
      </c>
      <c r="J2687">
        <f t="shared" si="166"/>
        <v>182346.76</v>
      </c>
      <c r="K2687">
        <f t="shared" si="167"/>
        <v>0</v>
      </c>
    </row>
    <row r="2688" spans="1:11" s="11" customFormat="1">
      <c r="A2688">
        <v>2025</v>
      </c>
      <c r="B2688">
        <v>983</v>
      </c>
      <c r="C2688" t="s">
        <v>321</v>
      </c>
      <c r="D2688" t="s">
        <v>322</v>
      </c>
      <c r="E2688">
        <v>5286</v>
      </c>
      <c r="F2688">
        <v>22.292000000000002</v>
      </c>
      <c r="G2688">
        <v>275.2</v>
      </c>
      <c r="H2688">
        <f t="shared" si="164"/>
        <v>324283.32902399998</v>
      </c>
      <c r="I2688">
        <f t="shared" si="165"/>
        <v>5286</v>
      </c>
      <c r="J2688">
        <f t="shared" si="166"/>
        <v>117835.512</v>
      </c>
      <c r="K2688">
        <f t="shared" si="167"/>
        <v>0</v>
      </c>
    </row>
    <row r="2689" spans="1:11" s="11" customFormat="1">
      <c r="A2689">
        <v>2025</v>
      </c>
      <c r="B2689">
        <v>983</v>
      </c>
      <c r="C2689" t="s">
        <v>321</v>
      </c>
      <c r="D2689" t="s">
        <v>322</v>
      </c>
      <c r="E2689">
        <v>26407</v>
      </c>
      <c r="F2689">
        <v>21.943999999999999</v>
      </c>
      <c r="G2689">
        <v>308.2</v>
      </c>
      <c r="H2689">
        <f t="shared" si="164"/>
        <v>1785942.5910559997</v>
      </c>
      <c r="I2689">
        <f t="shared" si="165"/>
        <v>26407</v>
      </c>
      <c r="J2689">
        <f t="shared" si="166"/>
        <v>579475.20799999998</v>
      </c>
      <c r="K2689">
        <f t="shared" si="167"/>
        <v>0</v>
      </c>
    </row>
    <row r="2690" spans="1:11" s="11" customFormat="1">
      <c r="A2690">
        <v>2025</v>
      </c>
      <c r="B2690">
        <v>983</v>
      </c>
      <c r="C2690" t="s">
        <v>321</v>
      </c>
      <c r="D2690" t="s">
        <v>322</v>
      </c>
      <c r="E2690">
        <v>31382</v>
      </c>
      <c r="F2690">
        <v>22.844000000000001</v>
      </c>
      <c r="G2690">
        <v>264</v>
      </c>
      <c r="H2690">
        <f t="shared" si="164"/>
        <v>1892590.6771200004</v>
      </c>
      <c r="I2690">
        <f t="shared" si="165"/>
        <v>31382</v>
      </c>
      <c r="J2690">
        <f t="shared" si="166"/>
        <v>716890.40800000005</v>
      </c>
      <c r="K2690">
        <f t="shared" si="167"/>
        <v>0</v>
      </c>
    </row>
    <row r="2691" spans="1:11" s="11" customFormat="1">
      <c r="A2691">
        <v>2025</v>
      </c>
      <c r="B2691">
        <v>983</v>
      </c>
      <c r="C2691" t="s">
        <v>321</v>
      </c>
      <c r="D2691" t="s">
        <v>322</v>
      </c>
      <c r="E2691">
        <v>87675</v>
      </c>
      <c r="F2691">
        <v>22.87</v>
      </c>
      <c r="G2691">
        <v>357.8</v>
      </c>
      <c r="H2691">
        <f t="shared" si="164"/>
        <v>7174345.3005000008</v>
      </c>
      <c r="I2691">
        <f t="shared" si="165"/>
        <v>87675</v>
      </c>
      <c r="J2691">
        <f t="shared" si="166"/>
        <v>2005127.25</v>
      </c>
      <c r="K2691">
        <f t="shared" si="167"/>
        <v>0</v>
      </c>
    </row>
    <row r="2692" spans="1:11" s="11" customFormat="1">
      <c r="A2692">
        <v>2025</v>
      </c>
      <c r="B2692">
        <v>994</v>
      </c>
      <c r="C2692" t="s">
        <v>321</v>
      </c>
      <c r="D2692" t="s">
        <v>322</v>
      </c>
      <c r="E2692">
        <v>78425</v>
      </c>
      <c r="F2692">
        <v>22.06</v>
      </c>
      <c r="G2692">
        <v>277.2</v>
      </c>
      <c r="H2692">
        <f t="shared" si="164"/>
        <v>4795713.8459999999</v>
      </c>
      <c r="I2692">
        <f t="shared" si="165"/>
        <v>78425</v>
      </c>
      <c r="J2692">
        <f t="shared" si="166"/>
        <v>1730055.5</v>
      </c>
      <c r="K2692">
        <f t="shared" si="167"/>
        <v>0</v>
      </c>
    </row>
    <row r="2693" spans="1:11" s="11" customFormat="1">
      <c r="A2693">
        <v>2025</v>
      </c>
      <c r="B2693">
        <v>994</v>
      </c>
      <c r="C2693" t="s">
        <v>321</v>
      </c>
      <c r="D2693" t="s">
        <v>322</v>
      </c>
      <c r="E2693">
        <v>3003</v>
      </c>
      <c r="F2693">
        <v>22.12</v>
      </c>
      <c r="G2693">
        <v>213.1</v>
      </c>
      <c r="H2693">
        <f t="shared" ref="H2693:H2756" si="168">IF(I2693="","",G2693/100*F2693*E2693)</f>
        <v>141554.57315999997</v>
      </c>
      <c r="I2693">
        <f t="shared" ref="I2693:I2756" si="169">IF(OR(G2693=".",F2693=".",E2693="."),"",E2693)</f>
        <v>3003</v>
      </c>
      <c r="J2693">
        <f t="shared" ref="J2693:J2756" si="170">IF(I2693="","",F2693*I2693)</f>
        <v>66426.36</v>
      </c>
      <c r="K2693">
        <f t="shared" ref="K2693:K2756" si="171">IF(C2693="LIG",1,0)</f>
        <v>0</v>
      </c>
    </row>
    <row r="2694" spans="1:11" s="11" customFormat="1">
      <c r="A2694">
        <v>2025</v>
      </c>
      <c r="B2694">
        <v>994</v>
      </c>
      <c r="C2694" t="s">
        <v>321</v>
      </c>
      <c r="D2694" t="s">
        <v>322</v>
      </c>
      <c r="E2694">
        <v>73035</v>
      </c>
      <c r="F2694">
        <v>22.91</v>
      </c>
      <c r="G2694">
        <v>222.2</v>
      </c>
      <c r="H2694">
        <f t="shared" si="168"/>
        <v>3717921.1706999997</v>
      </c>
      <c r="I2694">
        <f t="shared" si="169"/>
        <v>73035</v>
      </c>
      <c r="J2694">
        <f t="shared" si="170"/>
        <v>1673231.85</v>
      </c>
      <c r="K2694">
        <f t="shared" si="171"/>
        <v>0</v>
      </c>
    </row>
    <row r="2695" spans="1:11" s="11" customFormat="1">
      <c r="A2695">
        <v>2025</v>
      </c>
      <c r="B2695">
        <v>997</v>
      </c>
      <c r="C2695" t="s">
        <v>331</v>
      </c>
      <c r="D2695" t="s">
        <v>322</v>
      </c>
      <c r="E2695">
        <v>30173</v>
      </c>
      <c r="F2695">
        <v>17.57</v>
      </c>
      <c r="G2695">
        <v>207.4</v>
      </c>
      <c r="H2695">
        <f t="shared" si="168"/>
        <v>1099509.5511399999</v>
      </c>
      <c r="I2695">
        <f t="shared" si="169"/>
        <v>30173</v>
      </c>
      <c r="J2695">
        <f t="shared" si="170"/>
        <v>530139.61</v>
      </c>
      <c r="K2695">
        <f t="shared" si="171"/>
        <v>0</v>
      </c>
    </row>
    <row r="2696" spans="1:11" s="11" customFormat="1">
      <c r="A2696">
        <v>2025</v>
      </c>
      <c r="B2696">
        <v>1001</v>
      </c>
      <c r="C2696" t="s">
        <v>321</v>
      </c>
      <c r="D2696" t="s">
        <v>322</v>
      </c>
      <c r="E2696">
        <v>57135</v>
      </c>
      <c r="F2696">
        <v>22.795999999999999</v>
      </c>
      <c r="G2696">
        <v>276.8</v>
      </c>
      <c r="H2696">
        <f t="shared" si="168"/>
        <v>3605180.1052800003</v>
      </c>
      <c r="I2696">
        <f t="shared" si="169"/>
        <v>57135</v>
      </c>
      <c r="J2696">
        <f t="shared" si="170"/>
        <v>1302449.46</v>
      </c>
      <c r="K2696">
        <f t="shared" si="171"/>
        <v>0</v>
      </c>
    </row>
    <row r="2697" spans="1:11" s="11" customFormat="1">
      <c r="A2697">
        <v>2025</v>
      </c>
      <c r="B2697">
        <v>1001</v>
      </c>
      <c r="C2697" t="s">
        <v>321</v>
      </c>
      <c r="D2697" t="s">
        <v>322</v>
      </c>
      <c r="E2697">
        <v>58222</v>
      </c>
      <c r="F2697">
        <v>22.173999999999999</v>
      </c>
      <c r="G2697">
        <v>284.39999999999998</v>
      </c>
      <c r="H2697">
        <f t="shared" si="168"/>
        <v>3671645.6020319997</v>
      </c>
      <c r="I2697">
        <f t="shared" si="169"/>
        <v>58222</v>
      </c>
      <c r="J2697">
        <f t="shared" si="170"/>
        <v>1291014.628</v>
      </c>
      <c r="K2697">
        <f t="shared" si="171"/>
        <v>0</v>
      </c>
    </row>
    <row r="2698" spans="1:11" s="11" customFormat="1">
      <c r="A2698">
        <v>2025</v>
      </c>
      <c r="B2698">
        <v>1004</v>
      </c>
      <c r="C2698" t="s">
        <v>321</v>
      </c>
      <c r="D2698" t="s">
        <v>322</v>
      </c>
      <c r="E2698">
        <v>81842</v>
      </c>
      <c r="F2698">
        <v>21.802</v>
      </c>
      <c r="G2698">
        <v>246.6</v>
      </c>
      <c r="H2698">
        <f t="shared" si="168"/>
        <v>4400131.3543439992</v>
      </c>
      <c r="I2698">
        <f t="shared" si="169"/>
        <v>81842</v>
      </c>
      <c r="J2698">
        <f t="shared" si="170"/>
        <v>1784319.284</v>
      </c>
      <c r="K2698">
        <f t="shared" si="171"/>
        <v>0</v>
      </c>
    </row>
    <row r="2699" spans="1:11" s="11" customFormat="1">
      <c r="A2699">
        <v>2025</v>
      </c>
      <c r="B2699">
        <v>1012</v>
      </c>
      <c r="C2699" t="s">
        <v>321</v>
      </c>
      <c r="D2699" t="s">
        <v>322</v>
      </c>
      <c r="E2699">
        <v>73075</v>
      </c>
      <c r="F2699">
        <v>22.568000000000001</v>
      </c>
      <c r="G2699">
        <v>305.5</v>
      </c>
      <c r="H2699">
        <f t="shared" si="168"/>
        <v>5038173.4130000006</v>
      </c>
      <c r="I2699">
        <f t="shared" si="169"/>
        <v>73075</v>
      </c>
      <c r="J2699">
        <f t="shared" si="170"/>
        <v>1649156.6</v>
      </c>
      <c r="K2699">
        <f t="shared" si="171"/>
        <v>0</v>
      </c>
    </row>
    <row r="2700" spans="1:11" s="11" customFormat="1">
      <c r="A2700">
        <v>2025</v>
      </c>
      <c r="B2700">
        <v>1040</v>
      </c>
      <c r="C2700" t="s">
        <v>321</v>
      </c>
      <c r="D2700" t="s">
        <v>322</v>
      </c>
      <c r="E2700">
        <v>1382</v>
      </c>
      <c r="F2700">
        <v>22.3</v>
      </c>
      <c r="G2700">
        <v>432.3</v>
      </c>
      <c r="H2700">
        <f t="shared" si="168"/>
        <v>133228.80780000001</v>
      </c>
      <c r="I2700">
        <f t="shared" si="169"/>
        <v>1382</v>
      </c>
      <c r="J2700">
        <f t="shared" si="170"/>
        <v>30818.600000000002</v>
      </c>
      <c r="K2700">
        <f t="shared" si="171"/>
        <v>0</v>
      </c>
    </row>
    <row r="2701" spans="1:11" s="11" customFormat="1">
      <c r="A2701">
        <v>2025</v>
      </c>
      <c r="B2701">
        <v>1073</v>
      </c>
      <c r="C2701" t="s">
        <v>331</v>
      </c>
      <c r="D2701" t="s">
        <v>322</v>
      </c>
      <c r="E2701">
        <v>14820</v>
      </c>
      <c r="F2701">
        <v>17.222000000000001</v>
      </c>
      <c r="G2701">
        <v>165</v>
      </c>
      <c r="H2701">
        <f t="shared" si="168"/>
        <v>421129.56599999999</v>
      </c>
      <c r="I2701">
        <f t="shared" si="169"/>
        <v>14820</v>
      </c>
      <c r="J2701">
        <f t="shared" si="170"/>
        <v>255230.04</v>
      </c>
      <c r="K2701">
        <f t="shared" si="171"/>
        <v>0</v>
      </c>
    </row>
    <row r="2702" spans="1:11" s="11" customFormat="1">
      <c r="A2702">
        <v>2025</v>
      </c>
      <c r="B2702">
        <v>1073</v>
      </c>
      <c r="C2702" t="s">
        <v>331</v>
      </c>
      <c r="D2702" t="s">
        <v>322</v>
      </c>
      <c r="E2702">
        <v>14809</v>
      </c>
      <c r="F2702">
        <v>17.734000000000002</v>
      </c>
      <c r="G2702">
        <v>168.3</v>
      </c>
      <c r="H2702">
        <f t="shared" si="168"/>
        <v>441994.18249800004</v>
      </c>
      <c r="I2702">
        <f t="shared" si="169"/>
        <v>14809</v>
      </c>
      <c r="J2702">
        <f t="shared" si="170"/>
        <v>262622.80600000004</v>
      </c>
      <c r="K2702">
        <f t="shared" si="171"/>
        <v>0</v>
      </c>
    </row>
    <row r="2703" spans="1:11" s="11" customFormat="1">
      <c r="A2703">
        <v>2025</v>
      </c>
      <c r="B2703">
        <v>1082</v>
      </c>
      <c r="C2703" t="s">
        <v>331</v>
      </c>
      <c r="D2703" t="s">
        <v>322</v>
      </c>
      <c r="E2703">
        <v>48690</v>
      </c>
      <c r="F2703">
        <v>17.048999999999999</v>
      </c>
      <c r="G2703">
        <v>151.1</v>
      </c>
      <c r="H2703">
        <f t="shared" si="168"/>
        <v>1254304.9889099998</v>
      </c>
      <c r="I2703">
        <f t="shared" si="169"/>
        <v>48690</v>
      </c>
      <c r="J2703">
        <f t="shared" si="170"/>
        <v>830115.80999999994</v>
      </c>
      <c r="K2703">
        <f t="shared" si="171"/>
        <v>0</v>
      </c>
    </row>
    <row r="2704" spans="1:11" s="11" customFormat="1">
      <c r="A2704">
        <v>2025</v>
      </c>
      <c r="B2704">
        <v>1082</v>
      </c>
      <c r="C2704" t="s">
        <v>331</v>
      </c>
      <c r="D2704" t="s">
        <v>322</v>
      </c>
      <c r="E2704">
        <v>31276</v>
      </c>
      <c r="F2704">
        <v>17.109000000000002</v>
      </c>
      <c r="G2704">
        <v>132.1</v>
      </c>
      <c r="H2704">
        <f t="shared" si="168"/>
        <v>706868.53196400008</v>
      </c>
      <c r="I2704">
        <f t="shared" si="169"/>
        <v>31276</v>
      </c>
      <c r="J2704">
        <f t="shared" si="170"/>
        <v>535101.08400000003</v>
      </c>
      <c r="K2704">
        <f t="shared" si="171"/>
        <v>0</v>
      </c>
    </row>
    <row r="2705" spans="1:11" s="11" customFormat="1">
      <c r="A2705">
        <v>2025</v>
      </c>
      <c r="B2705">
        <v>1082</v>
      </c>
      <c r="C2705" t="s">
        <v>331</v>
      </c>
      <c r="D2705" t="s">
        <v>322</v>
      </c>
      <c r="E2705">
        <v>16323</v>
      </c>
      <c r="F2705">
        <v>17.748000000000001</v>
      </c>
      <c r="G2705">
        <v>169.7</v>
      </c>
      <c r="H2705">
        <f t="shared" si="168"/>
        <v>491621.92498799996</v>
      </c>
      <c r="I2705">
        <f t="shared" si="169"/>
        <v>16323</v>
      </c>
      <c r="J2705">
        <f t="shared" si="170"/>
        <v>289700.60399999999</v>
      </c>
      <c r="K2705">
        <f t="shared" si="171"/>
        <v>0</v>
      </c>
    </row>
    <row r="2706" spans="1:11" s="11" customFormat="1">
      <c r="A2706">
        <v>2025</v>
      </c>
      <c r="B2706">
        <v>1082</v>
      </c>
      <c r="C2706" t="s">
        <v>331</v>
      </c>
      <c r="D2706" t="s">
        <v>322</v>
      </c>
      <c r="E2706">
        <v>114837</v>
      </c>
      <c r="F2706">
        <v>17.684999999999999</v>
      </c>
      <c r="G2706">
        <v>165.8</v>
      </c>
      <c r="H2706">
        <f t="shared" si="168"/>
        <v>3367219.50801</v>
      </c>
      <c r="I2706">
        <f t="shared" si="169"/>
        <v>114837</v>
      </c>
      <c r="J2706">
        <f t="shared" si="170"/>
        <v>2030892.3449999997</v>
      </c>
      <c r="K2706">
        <f t="shared" si="171"/>
        <v>0</v>
      </c>
    </row>
    <row r="2707" spans="1:11" s="11" customFormat="1">
      <c r="A2707">
        <v>2025</v>
      </c>
      <c r="B2707">
        <v>1091</v>
      </c>
      <c r="C2707" t="s">
        <v>331</v>
      </c>
      <c r="D2707" t="s">
        <v>322</v>
      </c>
      <c r="E2707">
        <v>17665</v>
      </c>
      <c r="F2707">
        <v>17.12</v>
      </c>
      <c r="G2707">
        <v>230.5</v>
      </c>
      <c r="H2707">
        <f t="shared" si="168"/>
        <v>697089.16400000011</v>
      </c>
      <c r="I2707">
        <f t="shared" si="169"/>
        <v>17665</v>
      </c>
      <c r="J2707">
        <f t="shared" si="170"/>
        <v>302424.80000000005</v>
      </c>
      <c r="K2707">
        <f t="shared" si="171"/>
        <v>0</v>
      </c>
    </row>
    <row r="2708" spans="1:11" s="11" customFormat="1">
      <c r="A2708">
        <v>2025</v>
      </c>
      <c r="B2708">
        <v>1091</v>
      </c>
      <c r="C2708" t="s">
        <v>331</v>
      </c>
      <c r="D2708" t="s">
        <v>322</v>
      </c>
      <c r="E2708">
        <v>35203</v>
      </c>
      <c r="F2708">
        <v>17.151</v>
      </c>
      <c r="G2708">
        <v>249.4</v>
      </c>
      <c r="H2708">
        <f t="shared" si="168"/>
        <v>1505794.0325820001</v>
      </c>
      <c r="I2708">
        <f t="shared" si="169"/>
        <v>35203</v>
      </c>
      <c r="J2708">
        <f t="shared" si="170"/>
        <v>603766.65300000005</v>
      </c>
      <c r="K2708">
        <f t="shared" si="171"/>
        <v>0</v>
      </c>
    </row>
    <row r="2709" spans="1:11" s="11" customFormat="1">
      <c r="A2709">
        <v>2025</v>
      </c>
      <c r="B2709">
        <v>1167</v>
      </c>
      <c r="C2709" t="s">
        <v>331</v>
      </c>
      <c r="D2709" t="s">
        <v>322</v>
      </c>
      <c r="E2709">
        <v>58257</v>
      </c>
      <c r="F2709">
        <v>16.798999999999999</v>
      </c>
      <c r="G2709">
        <v>224.4</v>
      </c>
      <c r="H2709">
        <f t="shared" si="168"/>
        <v>2196111.5656920001</v>
      </c>
      <c r="I2709">
        <f t="shared" si="169"/>
        <v>58257</v>
      </c>
      <c r="J2709">
        <f t="shared" si="170"/>
        <v>978659.34299999999</v>
      </c>
      <c r="K2709">
        <f t="shared" si="171"/>
        <v>0</v>
      </c>
    </row>
    <row r="2710" spans="1:11" s="11" customFormat="1">
      <c r="A2710">
        <v>2025</v>
      </c>
      <c r="B2710">
        <v>1241</v>
      </c>
      <c r="C2710" t="s">
        <v>331</v>
      </c>
      <c r="D2710" t="s">
        <v>322</v>
      </c>
      <c r="E2710">
        <v>114187</v>
      </c>
      <c r="F2710">
        <v>17.643999999999998</v>
      </c>
      <c r="G2710">
        <v>154.6</v>
      </c>
      <c r="H2710">
        <f t="shared" si="168"/>
        <v>3114750.0516880001</v>
      </c>
      <c r="I2710">
        <f t="shared" si="169"/>
        <v>114187</v>
      </c>
      <c r="J2710">
        <f t="shared" si="170"/>
        <v>2014715.4279999998</v>
      </c>
      <c r="K2710">
        <f t="shared" si="171"/>
        <v>0</v>
      </c>
    </row>
    <row r="2711" spans="1:11" s="11" customFormat="1">
      <c r="A2711">
        <v>2025</v>
      </c>
      <c r="B2711">
        <v>1241</v>
      </c>
      <c r="C2711" t="s">
        <v>331</v>
      </c>
      <c r="D2711" t="s">
        <v>322</v>
      </c>
      <c r="E2711">
        <v>32704</v>
      </c>
      <c r="F2711">
        <v>17.539000000000001</v>
      </c>
      <c r="G2711">
        <v>154.80000000000001</v>
      </c>
      <c r="H2711">
        <f t="shared" si="168"/>
        <v>887925.76588800014</v>
      </c>
      <c r="I2711">
        <f t="shared" si="169"/>
        <v>32704</v>
      </c>
      <c r="J2711">
        <f t="shared" si="170"/>
        <v>573595.45600000001</v>
      </c>
      <c r="K2711">
        <f t="shared" si="171"/>
        <v>0</v>
      </c>
    </row>
    <row r="2712" spans="1:11" s="11" customFormat="1">
      <c r="A2712">
        <v>2025</v>
      </c>
      <c r="B2712">
        <v>1241</v>
      </c>
      <c r="C2712" t="s">
        <v>331</v>
      </c>
      <c r="D2712" t="s">
        <v>322</v>
      </c>
      <c r="E2712">
        <v>16388</v>
      </c>
      <c r="F2712">
        <v>16.722000000000001</v>
      </c>
      <c r="G2712">
        <v>144</v>
      </c>
      <c r="H2712">
        <f t="shared" si="168"/>
        <v>394617.79583999998</v>
      </c>
      <c r="I2712">
        <f t="shared" si="169"/>
        <v>16388</v>
      </c>
      <c r="J2712">
        <f t="shared" si="170"/>
        <v>274040.136</v>
      </c>
      <c r="K2712">
        <f t="shared" si="171"/>
        <v>0</v>
      </c>
    </row>
    <row r="2713" spans="1:11" s="11" customFormat="1">
      <c r="A2713">
        <v>2025</v>
      </c>
      <c r="B2713">
        <v>1241</v>
      </c>
      <c r="C2713" t="s">
        <v>331</v>
      </c>
      <c r="D2713" t="s">
        <v>322</v>
      </c>
      <c r="E2713">
        <v>227985</v>
      </c>
      <c r="F2713">
        <v>17.706</v>
      </c>
      <c r="G2713">
        <v>148.4</v>
      </c>
      <c r="H2713">
        <f t="shared" si="168"/>
        <v>5990466.3764399998</v>
      </c>
      <c r="I2713">
        <f t="shared" si="169"/>
        <v>227985</v>
      </c>
      <c r="J2713">
        <f t="shared" si="170"/>
        <v>4036702.4099999997</v>
      </c>
      <c r="K2713">
        <f t="shared" si="171"/>
        <v>0</v>
      </c>
    </row>
    <row r="2714" spans="1:11" s="11" customFormat="1">
      <c r="A2714">
        <v>2025</v>
      </c>
      <c r="B2714">
        <v>1250</v>
      </c>
      <c r="C2714" t="s">
        <v>331</v>
      </c>
      <c r="D2714" t="s">
        <v>322</v>
      </c>
      <c r="E2714">
        <v>63578</v>
      </c>
      <c r="F2714">
        <v>17.654</v>
      </c>
      <c r="G2714">
        <v>217.6</v>
      </c>
      <c r="H2714">
        <f t="shared" si="168"/>
        <v>2442355.4821119998</v>
      </c>
      <c r="I2714">
        <f t="shared" si="169"/>
        <v>63578</v>
      </c>
      <c r="J2714">
        <f t="shared" si="170"/>
        <v>1122406.0120000001</v>
      </c>
      <c r="K2714">
        <f t="shared" si="171"/>
        <v>0</v>
      </c>
    </row>
    <row r="2715" spans="1:11" s="11" customFormat="1">
      <c r="A2715">
        <v>2025</v>
      </c>
      <c r="B2715">
        <v>1355</v>
      </c>
      <c r="C2715" t="s">
        <v>321</v>
      </c>
      <c r="D2715" t="s">
        <v>322</v>
      </c>
      <c r="E2715">
        <v>96878</v>
      </c>
      <c r="F2715">
        <v>22.405000000000001</v>
      </c>
      <c r="G2715">
        <v>266</v>
      </c>
      <c r="H2715">
        <f t="shared" si="168"/>
        <v>5773667.2294000005</v>
      </c>
      <c r="I2715">
        <f t="shared" si="169"/>
        <v>96878</v>
      </c>
      <c r="J2715">
        <f t="shared" si="170"/>
        <v>2170551.5900000003</v>
      </c>
      <c r="K2715">
        <f t="shared" si="171"/>
        <v>0</v>
      </c>
    </row>
    <row r="2716" spans="1:11" s="11" customFormat="1">
      <c r="A2716">
        <v>2025</v>
      </c>
      <c r="B2716">
        <v>1356</v>
      </c>
      <c r="C2716" t="s">
        <v>321</v>
      </c>
      <c r="D2716" t="s">
        <v>322</v>
      </c>
      <c r="E2716">
        <v>35162</v>
      </c>
      <c r="F2716">
        <v>22.364000000000001</v>
      </c>
      <c r="G2716">
        <v>212.1</v>
      </c>
      <c r="H2716">
        <f t="shared" si="168"/>
        <v>1667875.855128</v>
      </c>
      <c r="I2716">
        <f t="shared" si="169"/>
        <v>35162</v>
      </c>
      <c r="J2716">
        <f t="shared" si="170"/>
        <v>786362.96799999999</v>
      </c>
      <c r="K2716">
        <f t="shared" si="171"/>
        <v>0</v>
      </c>
    </row>
    <row r="2717" spans="1:11" s="11" customFormat="1">
      <c r="A2717">
        <v>2025</v>
      </c>
      <c r="B2717">
        <v>1356</v>
      </c>
      <c r="C2717" t="s">
        <v>321</v>
      </c>
      <c r="D2717" t="s">
        <v>322</v>
      </c>
      <c r="E2717">
        <v>29695</v>
      </c>
      <c r="F2717">
        <v>25.751999999999999</v>
      </c>
      <c r="G2717">
        <v>171.9</v>
      </c>
      <c r="H2717">
        <f t="shared" si="168"/>
        <v>1314528.9951599999</v>
      </c>
      <c r="I2717">
        <f t="shared" si="169"/>
        <v>29695</v>
      </c>
      <c r="J2717">
        <f t="shared" si="170"/>
        <v>764705.64</v>
      </c>
      <c r="K2717">
        <f t="shared" si="171"/>
        <v>0</v>
      </c>
    </row>
    <row r="2718" spans="1:11" s="11" customFormat="1">
      <c r="A2718">
        <v>2025</v>
      </c>
      <c r="B2718">
        <v>1356</v>
      </c>
      <c r="C2718" t="s">
        <v>321</v>
      </c>
      <c r="D2718" t="s">
        <v>322</v>
      </c>
      <c r="E2718">
        <v>11815</v>
      </c>
      <c r="F2718">
        <v>20.911999999999999</v>
      </c>
      <c r="G2718">
        <v>161.80000000000001</v>
      </c>
      <c r="H2718">
        <f t="shared" si="168"/>
        <v>399767.80304000003</v>
      </c>
      <c r="I2718">
        <f t="shared" si="169"/>
        <v>11815</v>
      </c>
      <c r="J2718">
        <f t="shared" si="170"/>
        <v>247075.28</v>
      </c>
      <c r="K2718">
        <f t="shared" si="171"/>
        <v>0</v>
      </c>
    </row>
    <row r="2719" spans="1:11" s="11" customFormat="1">
      <c r="A2719">
        <v>2025</v>
      </c>
      <c r="B2719">
        <v>1356</v>
      </c>
      <c r="C2719" t="s">
        <v>321</v>
      </c>
      <c r="D2719" t="s">
        <v>322</v>
      </c>
      <c r="E2719">
        <v>44431</v>
      </c>
      <c r="F2719">
        <v>25.606000000000002</v>
      </c>
      <c r="G2719">
        <v>180.4</v>
      </c>
      <c r="H2719">
        <f t="shared" si="168"/>
        <v>2052411.135544</v>
      </c>
      <c r="I2719">
        <f t="shared" si="169"/>
        <v>44431</v>
      </c>
      <c r="J2719">
        <f t="shared" si="170"/>
        <v>1137700.186</v>
      </c>
      <c r="K2719">
        <f t="shared" si="171"/>
        <v>0</v>
      </c>
    </row>
    <row r="2720" spans="1:11" s="11" customFormat="1">
      <c r="A2720">
        <v>2025</v>
      </c>
      <c r="B2720">
        <v>1356</v>
      </c>
      <c r="C2720" t="s">
        <v>321</v>
      </c>
      <c r="D2720" t="s">
        <v>322</v>
      </c>
      <c r="E2720">
        <v>49530</v>
      </c>
      <c r="F2720">
        <v>22.812999999999999</v>
      </c>
      <c r="G2720">
        <v>239.4</v>
      </c>
      <c r="H2720">
        <f t="shared" si="168"/>
        <v>2705047.3686600002</v>
      </c>
      <c r="I2720">
        <f t="shared" si="169"/>
        <v>49530</v>
      </c>
      <c r="J2720">
        <f t="shared" si="170"/>
        <v>1129927.8899999999</v>
      </c>
      <c r="K2720">
        <f t="shared" si="171"/>
        <v>0</v>
      </c>
    </row>
    <row r="2721" spans="1:11" s="11" customFormat="1">
      <c r="A2721">
        <v>2025</v>
      </c>
      <c r="B2721">
        <v>1356</v>
      </c>
      <c r="C2721" t="s">
        <v>321</v>
      </c>
      <c r="D2721" t="s">
        <v>322</v>
      </c>
      <c r="E2721">
        <v>66234</v>
      </c>
      <c r="F2721">
        <v>22.847000000000001</v>
      </c>
      <c r="G2721">
        <v>173.2</v>
      </c>
      <c r="H2721">
        <f t="shared" si="168"/>
        <v>2620945.8789360002</v>
      </c>
      <c r="I2721">
        <f t="shared" si="169"/>
        <v>66234</v>
      </c>
      <c r="J2721">
        <f t="shared" si="170"/>
        <v>1513248.1980000001</v>
      </c>
      <c r="K2721">
        <f t="shared" si="171"/>
        <v>0</v>
      </c>
    </row>
    <row r="2722" spans="1:11" s="11" customFormat="1">
      <c r="A2722">
        <v>2025</v>
      </c>
      <c r="B2722">
        <v>1356</v>
      </c>
      <c r="C2722" t="s">
        <v>321</v>
      </c>
      <c r="D2722" t="s">
        <v>322</v>
      </c>
      <c r="E2722">
        <v>46102</v>
      </c>
      <c r="F2722">
        <v>25.640999999999998</v>
      </c>
      <c r="G2722">
        <v>238.9</v>
      </c>
      <c r="H2722">
        <f t="shared" si="168"/>
        <v>2824040.2015979998</v>
      </c>
      <c r="I2722">
        <f t="shared" si="169"/>
        <v>46102</v>
      </c>
      <c r="J2722">
        <f t="shared" si="170"/>
        <v>1182101.382</v>
      </c>
      <c r="K2722">
        <f t="shared" si="171"/>
        <v>0</v>
      </c>
    </row>
    <row r="2723" spans="1:11" s="11" customFormat="1">
      <c r="A2723">
        <v>2025</v>
      </c>
      <c r="B2723">
        <v>1356</v>
      </c>
      <c r="C2723" t="s">
        <v>321</v>
      </c>
      <c r="D2723" t="s">
        <v>322</v>
      </c>
      <c r="E2723">
        <v>21162</v>
      </c>
      <c r="F2723">
        <v>22.244</v>
      </c>
      <c r="G2723">
        <v>242.4</v>
      </c>
      <c r="H2723">
        <f t="shared" si="168"/>
        <v>1141043.5278719999</v>
      </c>
      <c r="I2723">
        <f t="shared" si="169"/>
        <v>21162</v>
      </c>
      <c r="J2723">
        <f t="shared" si="170"/>
        <v>470727.52799999999</v>
      </c>
      <c r="K2723">
        <f t="shared" si="171"/>
        <v>0</v>
      </c>
    </row>
    <row r="2724" spans="1:11" s="11" customFormat="1">
      <c r="A2724">
        <v>2025</v>
      </c>
      <c r="B2724">
        <v>1356</v>
      </c>
      <c r="C2724" t="s">
        <v>321</v>
      </c>
      <c r="D2724" t="s">
        <v>322</v>
      </c>
      <c r="E2724">
        <v>41316</v>
      </c>
      <c r="F2724">
        <v>22.844999999999999</v>
      </c>
      <c r="G2724">
        <v>241.1</v>
      </c>
      <c r="H2724">
        <f t="shared" si="168"/>
        <v>2275656.1522199996</v>
      </c>
      <c r="I2724">
        <f t="shared" si="169"/>
        <v>41316</v>
      </c>
      <c r="J2724">
        <f t="shared" si="170"/>
        <v>943864.0199999999</v>
      </c>
      <c r="K2724">
        <f t="shared" si="171"/>
        <v>0</v>
      </c>
    </row>
    <row r="2725" spans="1:11" s="11" customFormat="1">
      <c r="A2725">
        <v>2025</v>
      </c>
      <c r="B2725">
        <v>1356</v>
      </c>
      <c r="C2725" t="s">
        <v>321</v>
      </c>
      <c r="D2725" t="s">
        <v>322</v>
      </c>
      <c r="E2725">
        <v>22760</v>
      </c>
      <c r="F2725">
        <v>25.591999999999999</v>
      </c>
      <c r="G2725">
        <v>233.9</v>
      </c>
      <c r="H2725">
        <f t="shared" si="168"/>
        <v>1362406.4988799999</v>
      </c>
      <c r="I2725">
        <f t="shared" si="169"/>
        <v>22760</v>
      </c>
      <c r="J2725">
        <f t="shared" si="170"/>
        <v>582473.91999999993</v>
      </c>
      <c r="K2725">
        <f t="shared" si="171"/>
        <v>0</v>
      </c>
    </row>
    <row r="2726" spans="1:11" s="11" customFormat="1">
      <c r="A2726">
        <v>2025</v>
      </c>
      <c r="B2726">
        <v>1356</v>
      </c>
      <c r="C2726" t="s">
        <v>321</v>
      </c>
      <c r="D2726" t="s">
        <v>322</v>
      </c>
      <c r="E2726">
        <v>126123</v>
      </c>
      <c r="F2726">
        <v>22.84</v>
      </c>
      <c r="G2726">
        <v>234.3</v>
      </c>
      <c r="H2726">
        <f t="shared" si="168"/>
        <v>6749361.3567599999</v>
      </c>
      <c r="I2726">
        <f t="shared" si="169"/>
        <v>126123</v>
      </c>
      <c r="J2726">
        <f t="shared" si="170"/>
        <v>2880649.32</v>
      </c>
      <c r="K2726">
        <f t="shared" si="171"/>
        <v>0</v>
      </c>
    </row>
    <row r="2727" spans="1:11" s="11" customFormat="1">
      <c r="A2727">
        <v>2025</v>
      </c>
      <c r="B2727">
        <v>1356</v>
      </c>
      <c r="C2727" t="s">
        <v>321</v>
      </c>
      <c r="D2727" t="s">
        <v>322</v>
      </c>
      <c r="E2727">
        <v>9819</v>
      </c>
      <c r="F2727">
        <v>22.948</v>
      </c>
      <c r="G2727">
        <v>218.6</v>
      </c>
      <c r="H2727">
        <f t="shared" si="168"/>
        <v>492563.536632</v>
      </c>
      <c r="I2727">
        <f t="shared" si="169"/>
        <v>9819</v>
      </c>
      <c r="J2727">
        <f t="shared" si="170"/>
        <v>225326.41200000001</v>
      </c>
      <c r="K2727">
        <f t="shared" si="171"/>
        <v>0</v>
      </c>
    </row>
    <row r="2728" spans="1:11" s="11" customFormat="1">
      <c r="A2728">
        <v>2025</v>
      </c>
      <c r="B2728">
        <v>1356</v>
      </c>
      <c r="C2728" t="s">
        <v>321</v>
      </c>
      <c r="D2728" t="s">
        <v>322</v>
      </c>
      <c r="E2728">
        <v>9936</v>
      </c>
      <c r="F2728">
        <v>22.79</v>
      </c>
      <c r="G2728">
        <v>219.5</v>
      </c>
      <c r="H2728">
        <f t="shared" si="168"/>
        <v>497038.96079999994</v>
      </c>
      <c r="I2728">
        <f t="shared" si="169"/>
        <v>9936</v>
      </c>
      <c r="J2728">
        <f t="shared" si="170"/>
        <v>226441.44</v>
      </c>
      <c r="K2728">
        <f t="shared" si="171"/>
        <v>0</v>
      </c>
    </row>
    <row r="2729" spans="1:11" s="11" customFormat="1">
      <c r="A2729">
        <v>2025</v>
      </c>
      <c r="B2729">
        <v>1364</v>
      </c>
      <c r="C2729" t="s">
        <v>321</v>
      </c>
      <c r="D2729" t="s">
        <v>322</v>
      </c>
      <c r="E2729">
        <v>7033</v>
      </c>
      <c r="F2729">
        <v>22.395</v>
      </c>
      <c r="G2729">
        <v>207.8</v>
      </c>
      <c r="H2729">
        <f t="shared" si="168"/>
        <v>327293.38472999999</v>
      </c>
      <c r="I2729">
        <f t="shared" si="169"/>
        <v>7033</v>
      </c>
      <c r="J2729">
        <f t="shared" si="170"/>
        <v>157504.035</v>
      </c>
      <c r="K2729">
        <f t="shared" si="171"/>
        <v>0</v>
      </c>
    </row>
    <row r="2730" spans="1:11" s="11" customFormat="1">
      <c r="A2730">
        <v>2025</v>
      </c>
      <c r="B2730">
        <v>1364</v>
      </c>
      <c r="C2730" t="s">
        <v>321</v>
      </c>
      <c r="D2730" t="s">
        <v>322</v>
      </c>
      <c r="E2730">
        <v>8310</v>
      </c>
      <c r="F2730">
        <v>22.806000000000001</v>
      </c>
      <c r="G2730">
        <v>205.4</v>
      </c>
      <c r="H2730">
        <f t="shared" si="168"/>
        <v>389269.6844400001</v>
      </c>
      <c r="I2730">
        <f t="shared" si="169"/>
        <v>8310</v>
      </c>
      <c r="J2730">
        <f t="shared" si="170"/>
        <v>189517.86000000002</v>
      </c>
      <c r="K2730">
        <f t="shared" si="171"/>
        <v>0</v>
      </c>
    </row>
    <row r="2731" spans="1:11" s="11" customFormat="1">
      <c r="A2731">
        <v>2025</v>
      </c>
      <c r="B2731">
        <v>1364</v>
      </c>
      <c r="C2731" t="s">
        <v>321</v>
      </c>
      <c r="D2731" t="s">
        <v>322</v>
      </c>
      <c r="E2731">
        <v>156000</v>
      </c>
      <c r="F2731">
        <v>24.733000000000001</v>
      </c>
      <c r="G2731">
        <v>283.10000000000002</v>
      </c>
      <c r="H2731">
        <f t="shared" si="168"/>
        <v>10922983.188000001</v>
      </c>
      <c r="I2731">
        <f t="shared" si="169"/>
        <v>156000</v>
      </c>
      <c r="J2731">
        <f t="shared" si="170"/>
        <v>3858348</v>
      </c>
      <c r="K2731">
        <f t="shared" si="171"/>
        <v>0</v>
      </c>
    </row>
    <row r="2732" spans="1:11" s="11" customFormat="1">
      <c r="A2732">
        <v>2025</v>
      </c>
      <c r="B2732">
        <v>1364</v>
      </c>
      <c r="C2732" t="s">
        <v>321</v>
      </c>
      <c r="D2732" t="s">
        <v>322</v>
      </c>
      <c r="E2732">
        <v>6725</v>
      </c>
      <c r="F2732">
        <v>22.783999999999999</v>
      </c>
      <c r="G2732">
        <v>235.6</v>
      </c>
      <c r="H2732">
        <f t="shared" si="168"/>
        <v>360991.97439999995</v>
      </c>
      <c r="I2732">
        <f t="shared" si="169"/>
        <v>6725</v>
      </c>
      <c r="J2732">
        <f t="shared" si="170"/>
        <v>153222.39999999999</v>
      </c>
      <c r="K2732">
        <f t="shared" si="171"/>
        <v>0</v>
      </c>
    </row>
    <row r="2733" spans="1:11" s="11" customFormat="1">
      <c r="A2733">
        <v>2025</v>
      </c>
      <c r="B2733">
        <v>1364</v>
      </c>
      <c r="C2733" t="s">
        <v>321</v>
      </c>
      <c r="D2733" t="s">
        <v>322</v>
      </c>
      <c r="E2733">
        <v>5069</v>
      </c>
      <c r="F2733">
        <v>22.773</v>
      </c>
      <c r="G2733">
        <v>173.2</v>
      </c>
      <c r="H2733">
        <f t="shared" si="168"/>
        <v>199935.73568399998</v>
      </c>
      <c r="I2733">
        <f t="shared" si="169"/>
        <v>5069</v>
      </c>
      <c r="J2733">
        <f t="shared" si="170"/>
        <v>115436.337</v>
      </c>
      <c r="K2733">
        <f t="shared" si="171"/>
        <v>0</v>
      </c>
    </row>
    <row r="2734" spans="1:11" s="11" customFormat="1">
      <c r="A2734">
        <v>2025</v>
      </c>
      <c r="B2734">
        <v>1364</v>
      </c>
      <c r="C2734" t="s">
        <v>321</v>
      </c>
      <c r="D2734" t="s">
        <v>322</v>
      </c>
      <c r="E2734">
        <v>10591</v>
      </c>
      <c r="F2734">
        <v>22.221</v>
      </c>
      <c r="G2734">
        <v>238.5</v>
      </c>
      <c r="H2734">
        <f t="shared" si="168"/>
        <v>561292.12723500002</v>
      </c>
      <c r="I2734">
        <f t="shared" si="169"/>
        <v>10591</v>
      </c>
      <c r="J2734">
        <f t="shared" si="170"/>
        <v>235342.611</v>
      </c>
      <c r="K2734">
        <f t="shared" si="171"/>
        <v>0</v>
      </c>
    </row>
    <row r="2735" spans="1:11" s="11" customFormat="1">
      <c r="A2735">
        <v>2025</v>
      </c>
      <c r="B2735">
        <v>1364</v>
      </c>
      <c r="C2735" t="s">
        <v>321</v>
      </c>
      <c r="D2735" t="s">
        <v>322</v>
      </c>
      <c r="E2735">
        <v>5016</v>
      </c>
      <c r="F2735">
        <v>22.786000000000001</v>
      </c>
      <c r="G2735">
        <v>237.2</v>
      </c>
      <c r="H2735">
        <f t="shared" si="168"/>
        <v>271106.73427199997</v>
      </c>
      <c r="I2735">
        <f t="shared" si="169"/>
        <v>5016</v>
      </c>
      <c r="J2735">
        <f t="shared" si="170"/>
        <v>114294.576</v>
      </c>
      <c r="K2735">
        <f t="shared" si="171"/>
        <v>0</v>
      </c>
    </row>
    <row r="2736" spans="1:11" s="11" customFormat="1">
      <c r="A2736">
        <v>2025</v>
      </c>
      <c r="B2736">
        <v>1364</v>
      </c>
      <c r="C2736" t="s">
        <v>321</v>
      </c>
      <c r="D2736" t="s">
        <v>322</v>
      </c>
      <c r="E2736">
        <v>33177</v>
      </c>
      <c r="F2736">
        <v>22.745000000000001</v>
      </c>
      <c r="G2736">
        <v>231.2</v>
      </c>
      <c r="H2736">
        <f t="shared" si="168"/>
        <v>1744660.3198799998</v>
      </c>
      <c r="I2736">
        <f t="shared" si="169"/>
        <v>33177</v>
      </c>
      <c r="J2736">
        <f t="shared" si="170"/>
        <v>754610.86499999999</v>
      </c>
      <c r="K2736">
        <f t="shared" si="171"/>
        <v>0</v>
      </c>
    </row>
    <row r="2737" spans="1:11" s="11" customFormat="1">
      <c r="A2737">
        <v>2025</v>
      </c>
      <c r="B2737">
        <v>1364</v>
      </c>
      <c r="C2737" t="s">
        <v>321</v>
      </c>
      <c r="D2737" t="s">
        <v>322</v>
      </c>
      <c r="E2737">
        <v>1717</v>
      </c>
      <c r="F2737">
        <v>23.123999999999999</v>
      </c>
      <c r="G2737">
        <v>212.3</v>
      </c>
      <c r="H2737">
        <f t="shared" si="168"/>
        <v>84291.396684000007</v>
      </c>
      <c r="I2737">
        <f t="shared" si="169"/>
        <v>1717</v>
      </c>
      <c r="J2737">
        <f t="shared" si="170"/>
        <v>39703.907999999996</v>
      </c>
      <c r="K2737">
        <f t="shared" si="171"/>
        <v>0</v>
      </c>
    </row>
    <row r="2738" spans="1:11" s="11" customFormat="1">
      <c r="A2738">
        <v>2025</v>
      </c>
      <c r="B2738">
        <v>1364</v>
      </c>
      <c r="C2738" t="s">
        <v>321</v>
      </c>
      <c r="D2738" t="s">
        <v>322</v>
      </c>
      <c r="E2738">
        <v>1592</v>
      </c>
      <c r="F2738">
        <v>22.963999999999999</v>
      </c>
      <c r="G2738">
        <v>213.8</v>
      </c>
      <c r="H2738">
        <f t="shared" si="168"/>
        <v>78162.474943999987</v>
      </c>
      <c r="I2738">
        <f t="shared" si="169"/>
        <v>1592</v>
      </c>
      <c r="J2738">
        <f t="shared" si="170"/>
        <v>36558.687999999995</v>
      </c>
      <c r="K2738">
        <f t="shared" si="171"/>
        <v>0</v>
      </c>
    </row>
    <row r="2739" spans="1:11" s="11" customFormat="1">
      <c r="A2739">
        <v>2025</v>
      </c>
      <c r="B2739">
        <v>1379</v>
      </c>
      <c r="C2739" t="s">
        <v>331</v>
      </c>
      <c r="D2739" t="s">
        <v>322</v>
      </c>
      <c r="E2739">
        <v>79183</v>
      </c>
      <c r="F2739">
        <v>18.021999999999998</v>
      </c>
      <c r="G2739">
        <v>167.2</v>
      </c>
      <c r="H2739">
        <f t="shared" si="168"/>
        <v>2386004.2354719997</v>
      </c>
      <c r="I2739">
        <f t="shared" si="169"/>
        <v>79183</v>
      </c>
      <c r="J2739">
        <f t="shared" si="170"/>
        <v>1427036.0259999998</v>
      </c>
      <c r="K2739">
        <f t="shared" si="171"/>
        <v>0</v>
      </c>
    </row>
    <row r="2740" spans="1:11" s="11" customFormat="1">
      <c r="A2740">
        <v>2025</v>
      </c>
      <c r="B2740">
        <v>1379</v>
      </c>
      <c r="C2740" t="s">
        <v>331</v>
      </c>
      <c r="D2740" t="s">
        <v>322</v>
      </c>
      <c r="E2740">
        <v>174319</v>
      </c>
      <c r="F2740">
        <v>17.864000000000001</v>
      </c>
      <c r="G2740">
        <v>156.4</v>
      </c>
      <c r="H2740">
        <f t="shared" si="168"/>
        <v>4870350.1394240009</v>
      </c>
      <c r="I2740">
        <f t="shared" si="169"/>
        <v>174319</v>
      </c>
      <c r="J2740">
        <f t="shared" si="170"/>
        <v>3114034.6159999999</v>
      </c>
      <c r="K2740">
        <f t="shared" si="171"/>
        <v>0</v>
      </c>
    </row>
    <row r="2741" spans="1:11" s="11" customFormat="1">
      <c r="A2741">
        <v>2025</v>
      </c>
      <c r="B2741">
        <v>1379</v>
      </c>
      <c r="C2741" t="s">
        <v>331</v>
      </c>
      <c r="D2741" t="s">
        <v>322</v>
      </c>
      <c r="E2741">
        <v>15965</v>
      </c>
      <c r="F2741">
        <v>17.684000000000001</v>
      </c>
      <c r="G2741">
        <v>161.30000000000001</v>
      </c>
      <c r="H2741">
        <f t="shared" si="168"/>
        <v>455390.32178000011</v>
      </c>
      <c r="I2741">
        <f t="shared" si="169"/>
        <v>15965</v>
      </c>
      <c r="J2741">
        <f t="shared" si="170"/>
        <v>282325.06</v>
      </c>
      <c r="K2741">
        <f t="shared" si="171"/>
        <v>0</v>
      </c>
    </row>
    <row r="2742" spans="1:11" s="11" customFormat="1">
      <c r="A2742">
        <v>2025</v>
      </c>
      <c r="B2742">
        <v>1379</v>
      </c>
      <c r="C2742" t="s">
        <v>331</v>
      </c>
      <c r="D2742" t="s">
        <v>322</v>
      </c>
      <c r="E2742">
        <v>111220</v>
      </c>
      <c r="F2742">
        <v>17.957999999999998</v>
      </c>
      <c r="G2742">
        <v>152.19999999999999</v>
      </c>
      <c r="H2742">
        <f t="shared" si="168"/>
        <v>3039873.4927199995</v>
      </c>
      <c r="I2742">
        <f t="shared" si="169"/>
        <v>111220</v>
      </c>
      <c r="J2742">
        <f t="shared" si="170"/>
        <v>1997288.7599999998</v>
      </c>
      <c r="K2742">
        <f t="shared" si="171"/>
        <v>0</v>
      </c>
    </row>
    <row r="2743" spans="1:11" s="11" customFormat="1">
      <c r="A2743">
        <v>2025</v>
      </c>
      <c r="B2743">
        <v>1379</v>
      </c>
      <c r="C2743" t="s">
        <v>331</v>
      </c>
      <c r="D2743" t="s">
        <v>322</v>
      </c>
      <c r="E2743">
        <v>15878</v>
      </c>
      <c r="F2743">
        <v>17.8</v>
      </c>
      <c r="G2743">
        <v>168.9</v>
      </c>
      <c r="H2743">
        <f t="shared" si="168"/>
        <v>477359.36760000006</v>
      </c>
      <c r="I2743">
        <f t="shared" si="169"/>
        <v>15878</v>
      </c>
      <c r="J2743">
        <f t="shared" si="170"/>
        <v>282628.40000000002</v>
      </c>
      <c r="K2743">
        <f t="shared" si="171"/>
        <v>0</v>
      </c>
    </row>
    <row r="2744" spans="1:11" s="11" customFormat="1">
      <c r="A2744">
        <v>2025</v>
      </c>
      <c r="B2744">
        <v>1384</v>
      </c>
      <c r="C2744" t="s">
        <v>321</v>
      </c>
      <c r="D2744" t="s">
        <v>322</v>
      </c>
      <c r="E2744">
        <v>19380</v>
      </c>
      <c r="F2744">
        <v>24.67</v>
      </c>
      <c r="G2744">
        <v>425.1</v>
      </c>
      <c r="H2744">
        <f t="shared" si="168"/>
        <v>2032422.6546000002</v>
      </c>
      <c r="I2744">
        <f t="shared" si="169"/>
        <v>19380</v>
      </c>
      <c r="J2744">
        <f t="shared" si="170"/>
        <v>478104.60000000003</v>
      </c>
      <c r="K2744">
        <f t="shared" si="171"/>
        <v>0</v>
      </c>
    </row>
    <row r="2745" spans="1:11" s="11" customFormat="1">
      <c r="A2745">
        <v>2025</v>
      </c>
      <c r="B2745">
        <v>1384</v>
      </c>
      <c r="C2745" t="s">
        <v>321</v>
      </c>
      <c r="D2745" t="s">
        <v>322</v>
      </c>
      <c r="E2745">
        <v>3291</v>
      </c>
      <c r="F2745">
        <v>25.17</v>
      </c>
      <c r="G2745">
        <v>393.2</v>
      </c>
      <c r="H2745">
        <f t="shared" si="168"/>
        <v>325705.13604000001</v>
      </c>
      <c r="I2745">
        <f t="shared" si="169"/>
        <v>3291</v>
      </c>
      <c r="J2745">
        <f t="shared" si="170"/>
        <v>82834.47</v>
      </c>
      <c r="K2745">
        <f t="shared" si="171"/>
        <v>0</v>
      </c>
    </row>
    <row r="2746" spans="1:11" s="11" customFormat="1">
      <c r="A2746">
        <v>2025</v>
      </c>
      <c r="B2746">
        <v>1384</v>
      </c>
      <c r="C2746" t="s">
        <v>321</v>
      </c>
      <c r="D2746" t="s">
        <v>322</v>
      </c>
      <c r="E2746">
        <v>7084</v>
      </c>
      <c r="F2746">
        <v>23.8</v>
      </c>
      <c r="G2746">
        <v>399.8</v>
      </c>
      <c r="H2746">
        <f t="shared" si="168"/>
        <v>674059.60160000005</v>
      </c>
      <c r="I2746">
        <f t="shared" si="169"/>
        <v>7084</v>
      </c>
      <c r="J2746">
        <f t="shared" si="170"/>
        <v>168599.2</v>
      </c>
      <c r="K2746">
        <f t="shared" si="171"/>
        <v>0</v>
      </c>
    </row>
    <row r="2747" spans="1:11" s="11" customFormat="1">
      <c r="A2747">
        <v>2025</v>
      </c>
      <c r="B2747">
        <v>1393</v>
      </c>
      <c r="C2747" t="s">
        <v>331</v>
      </c>
      <c r="D2747" t="s">
        <v>322</v>
      </c>
      <c r="E2747">
        <v>60284</v>
      </c>
      <c r="F2747">
        <v>17.920000000000002</v>
      </c>
      <c r="G2747">
        <v>215.1</v>
      </c>
      <c r="H2747">
        <f t="shared" si="168"/>
        <v>2323702.2412800002</v>
      </c>
      <c r="I2747">
        <f t="shared" si="169"/>
        <v>60284</v>
      </c>
      <c r="J2747">
        <f t="shared" si="170"/>
        <v>1080289.28</v>
      </c>
      <c r="K2747">
        <f t="shared" si="171"/>
        <v>0</v>
      </c>
    </row>
    <row r="2748" spans="1:11" s="11" customFormat="1">
      <c r="A2748">
        <v>2025</v>
      </c>
      <c r="B2748">
        <v>1393</v>
      </c>
      <c r="C2748" t="s">
        <v>331</v>
      </c>
      <c r="D2748" t="s">
        <v>322</v>
      </c>
      <c r="E2748">
        <v>30555</v>
      </c>
      <c r="F2748">
        <v>17.68</v>
      </c>
      <c r="G2748">
        <v>234.2</v>
      </c>
      <c r="H2748">
        <f t="shared" si="168"/>
        <v>1265177.4408</v>
      </c>
      <c r="I2748">
        <f t="shared" si="169"/>
        <v>30555</v>
      </c>
      <c r="J2748">
        <f t="shared" si="170"/>
        <v>540212.4</v>
      </c>
      <c r="K2748">
        <f t="shared" si="171"/>
        <v>0</v>
      </c>
    </row>
    <row r="2749" spans="1:11" s="11" customFormat="1">
      <c r="A2749">
        <v>2025</v>
      </c>
      <c r="B2749">
        <v>1710</v>
      </c>
      <c r="C2749" t="s">
        <v>331</v>
      </c>
      <c r="D2749" t="s">
        <v>322</v>
      </c>
      <c r="E2749">
        <v>48411</v>
      </c>
      <c r="F2749">
        <v>17.655000000000001</v>
      </c>
      <c r="G2749">
        <v>337.6</v>
      </c>
      <c r="H2749">
        <f t="shared" si="168"/>
        <v>2885454.3880800004</v>
      </c>
      <c r="I2749">
        <f t="shared" si="169"/>
        <v>48411</v>
      </c>
      <c r="J2749">
        <f t="shared" si="170"/>
        <v>854696.20500000007</v>
      </c>
      <c r="K2749">
        <f t="shared" si="171"/>
        <v>0</v>
      </c>
    </row>
    <row r="2750" spans="1:11" s="11" customFormat="1">
      <c r="A2750">
        <v>2025</v>
      </c>
      <c r="B2750">
        <v>1710</v>
      </c>
      <c r="C2750" t="s">
        <v>331</v>
      </c>
      <c r="D2750" t="s">
        <v>322</v>
      </c>
      <c r="E2750">
        <v>376456</v>
      </c>
      <c r="F2750">
        <v>17.725000000000001</v>
      </c>
      <c r="G2750">
        <v>335.6</v>
      </c>
      <c r="H2750">
        <f t="shared" si="168"/>
        <v>22393522.805600002</v>
      </c>
      <c r="I2750">
        <f t="shared" si="169"/>
        <v>376456</v>
      </c>
      <c r="J2750">
        <f t="shared" si="170"/>
        <v>6672682.6000000006</v>
      </c>
      <c r="K2750">
        <f t="shared" si="171"/>
        <v>0</v>
      </c>
    </row>
    <row r="2751" spans="1:11" s="11" customFormat="1">
      <c r="A2751">
        <v>2025</v>
      </c>
      <c r="B2751">
        <v>1733</v>
      </c>
      <c r="C2751" t="s">
        <v>331</v>
      </c>
      <c r="D2751" t="s">
        <v>322</v>
      </c>
      <c r="E2751">
        <v>79012</v>
      </c>
      <c r="F2751">
        <v>17.491</v>
      </c>
      <c r="G2751">
        <v>212.7</v>
      </c>
      <c r="H2751">
        <f t="shared" si="168"/>
        <v>2939511.6432839995</v>
      </c>
      <c r="I2751">
        <f t="shared" si="169"/>
        <v>79012</v>
      </c>
      <c r="J2751">
        <f t="shared" si="170"/>
        <v>1381998.892</v>
      </c>
      <c r="K2751">
        <f t="shared" si="171"/>
        <v>0</v>
      </c>
    </row>
    <row r="2752" spans="1:11" s="11" customFormat="1">
      <c r="A2752">
        <v>2025</v>
      </c>
      <c r="B2752">
        <v>1733</v>
      </c>
      <c r="C2752" t="s">
        <v>331</v>
      </c>
      <c r="D2752" t="s">
        <v>322</v>
      </c>
      <c r="E2752">
        <v>253483</v>
      </c>
      <c r="F2752">
        <v>17.696999999999999</v>
      </c>
      <c r="G2752">
        <v>204.1</v>
      </c>
      <c r="H2752">
        <f t="shared" si="168"/>
        <v>9155698.7366909999</v>
      </c>
      <c r="I2752">
        <f t="shared" si="169"/>
        <v>253483</v>
      </c>
      <c r="J2752">
        <f t="shared" si="170"/>
        <v>4485888.6509999996</v>
      </c>
      <c r="K2752">
        <f t="shared" si="171"/>
        <v>0</v>
      </c>
    </row>
    <row r="2753" spans="1:11" s="11" customFormat="1">
      <c r="A2753">
        <v>2025</v>
      </c>
      <c r="B2753">
        <v>1733</v>
      </c>
      <c r="C2753" t="s">
        <v>321</v>
      </c>
      <c r="D2753" t="s">
        <v>322</v>
      </c>
      <c r="E2753">
        <v>47475</v>
      </c>
      <c r="F2753">
        <v>26.202999999999999</v>
      </c>
      <c r="G2753">
        <v>226.8</v>
      </c>
      <c r="H2753">
        <f t="shared" si="168"/>
        <v>2821363.4799000002</v>
      </c>
      <c r="I2753">
        <f t="shared" si="169"/>
        <v>47475</v>
      </c>
      <c r="J2753">
        <f t="shared" si="170"/>
        <v>1243987.425</v>
      </c>
      <c r="K2753">
        <f t="shared" si="171"/>
        <v>0</v>
      </c>
    </row>
    <row r="2754" spans="1:11" s="11" customFormat="1">
      <c r="A2754">
        <v>2025</v>
      </c>
      <c r="B2754">
        <v>1733</v>
      </c>
      <c r="C2754" t="s">
        <v>321</v>
      </c>
      <c r="D2754" t="s">
        <v>322</v>
      </c>
      <c r="E2754">
        <v>78423</v>
      </c>
      <c r="F2754">
        <v>26.042000000000002</v>
      </c>
      <c r="G2754">
        <v>293</v>
      </c>
      <c r="H2754">
        <f t="shared" si="168"/>
        <v>5983914.8743799999</v>
      </c>
      <c r="I2754">
        <f t="shared" si="169"/>
        <v>78423</v>
      </c>
      <c r="J2754">
        <f t="shared" si="170"/>
        <v>2042291.7660000001</v>
      </c>
      <c r="K2754">
        <f t="shared" si="171"/>
        <v>0</v>
      </c>
    </row>
    <row r="2755" spans="1:11" s="11" customFormat="1">
      <c r="A2755">
        <v>2025</v>
      </c>
      <c r="B2755">
        <v>1733</v>
      </c>
      <c r="C2755" t="s">
        <v>321</v>
      </c>
      <c r="D2755" t="s">
        <v>322</v>
      </c>
      <c r="E2755">
        <v>47051</v>
      </c>
      <c r="F2755">
        <v>26.077999999999999</v>
      </c>
      <c r="G2755">
        <v>245.5</v>
      </c>
      <c r="H2755">
        <f t="shared" si="168"/>
        <v>3012275.1259900001</v>
      </c>
      <c r="I2755">
        <f t="shared" si="169"/>
        <v>47051</v>
      </c>
      <c r="J2755">
        <f t="shared" si="170"/>
        <v>1226995.9779999999</v>
      </c>
      <c r="K2755">
        <f t="shared" si="171"/>
        <v>0</v>
      </c>
    </row>
    <row r="2756" spans="1:11" s="11" customFormat="1">
      <c r="A2756">
        <v>2025</v>
      </c>
      <c r="B2756">
        <v>1733</v>
      </c>
      <c r="C2756" t="s">
        <v>331</v>
      </c>
      <c r="D2756" t="s">
        <v>322</v>
      </c>
      <c r="E2756">
        <v>63333</v>
      </c>
      <c r="F2756">
        <v>18.015999999999998</v>
      </c>
      <c r="G2756">
        <v>203.6</v>
      </c>
      <c r="H2756">
        <f t="shared" si="168"/>
        <v>2323090.9198079999</v>
      </c>
      <c r="I2756">
        <f t="shared" si="169"/>
        <v>63333</v>
      </c>
      <c r="J2756">
        <f t="shared" si="170"/>
        <v>1141007.328</v>
      </c>
      <c r="K2756">
        <f t="shared" si="171"/>
        <v>0</v>
      </c>
    </row>
    <row r="2757" spans="1:11" s="11" customFormat="1">
      <c r="A2757">
        <v>2025</v>
      </c>
      <c r="B2757">
        <v>1733</v>
      </c>
      <c r="C2757" t="s">
        <v>331</v>
      </c>
      <c r="D2757" t="s">
        <v>322</v>
      </c>
      <c r="E2757">
        <v>47362</v>
      </c>
      <c r="F2757">
        <v>17.786000000000001</v>
      </c>
      <c r="G2757">
        <v>200</v>
      </c>
      <c r="H2757">
        <f t="shared" ref="H2757:H2820" si="172">IF(I2757="","",G2757/100*F2757*E2757)</f>
        <v>1684761.064</v>
      </c>
      <c r="I2757">
        <f t="shared" ref="I2757:I2820" si="173">IF(OR(G2757=".",F2757=".",E2757="."),"",E2757)</f>
        <v>47362</v>
      </c>
      <c r="J2757">
        <f t="shared" ref="J2757:J2820" si="174">IF(I2757="","",F2757*I2757)</f>
        <v>842380.53200000001</v>
      </c>
      <c r="K2757">
        <f t="shared" ref="K2757:K2820" si="175">IF(C2757="LIG",1,0)</f>
        <v>0</v>
      </c>
    </row>
    <row r="2758" spans="1:11" s="11" customFormat="1">
      <c r="A2758">
        <v>2025</v>
      </c>
      <c r="B2758">
        <v>1733</v>
      </c>
      <c r="C2758" t="s">
        <v>331</v>
      </c>
      <c r="D2758" t="s">
        <v>322</v>
      </c>
      <c r="E2758">
        <v>15844</v>
      </c>
      <c r="F2758">
        <v>18.16</v>
      </c>
      <c r="G2758">
        <v>249.1</v>
      </c>
      <c r="H2758">
        <f t="shared" si="172"/>
        <v>716728.05664000008</v>
      </c>
      <c r="I2758">
        <f t="shared" si="173"/>
        <v>15844</v>
      </c>
      <c r="J2758">
        <f t="shared" si="174"/>
        <v>287727.03999999998</v>
      </c>
      <c r="K2758">
        <f t="shared" si="175"/>
        <v>0</v>
      </c>
    </row>
    <row r="2759" spans="1:11" s="11" customFormat="1">
      <c r="A2759">
        <v>2025</v>
      </c>
      <c r="B2759">
        <v>1893</v>
      </c>
      <c r="C2759" t="s">
        <v>331</v>
      </c>
      <c r="D2759" t="s">
        <v>322</v>
      </c>
      <c r="E2759">
        <v>79947</v>
      </c>
      <c r="F2759">
        <v>17.55</v>
      </c>
      <c r="G2759">
        <v>240.4</v>
      </c>
      <c r="H2759">
        <f t="shared" si="172"/>
        <v>3372979.9194</v>
      </c>
      <c r="I2759">
        <f t="shared" si="173"/>
        <v>79947</v>
      </c>
      <c r="J2759">
        <f t="shared" si="174"/>
        <v>1403069.85</v>
      </c>
      <c r="K2759">
        <f t="shared" si="175"/>
        <v>0</v>
      </c>
    </row>
    <row r="2760" spans="1:11" s="11" customFormat="1">
      <c r="A2760">
        <v>2025</v>
      </c>
      <c r="B2760">
        <v>1893</v>
      </c>
      <c r="C2760" t="s">
        <v>331</v>
      </c>
      <c r="D2760" t="s">
        <v>322</v>
      </c>
      <c r="E2760">
        <v>141168</v>
      </c>
      <c r="F2760">
        <v>18.8</v>
      </c>
      <c r="G2760">
        <v>211.2</v>
      </c>
      <c r="H2760">
        <f t="shared" si="172"/>
        <v>5605160.1408000002</v>
      </c>
      <c r="I2760">
        <f t="shared" si="173"/>
        <v>141168</v>
      </c>
      <c r="J2760">
        <f t="shared" si="174"/>
        <v>2653958.4</v>
      </c>
      <c r="K2760">
        <f t="shared" si="175"/>
        <v>0</v>
      </c>
    </row>
    <row r="2761" spans="1:11" s="11" customFormat="1">
      <c r="A2761">
        <v>2025</v>
      </c>
      <c r="B2761">
        <v>1893</v>
      </c>
      <c r="C2761" t="s">
        <v>331</v>
      </c>
      <c r="D2761" t="s">
        <v>322</v>
      </c>
      <c r="E2761">
        <v>126944</v>
      </c>
      <c r="F2761">
        <v>17.690000000000001</v>
      </c>
      <c r="G2761">
        <v>358.8</v>
      </c>
      <c r="H2761">
        <f t="shared" si="172"/>
        <v>8057354.0236800006</v>
      </c>
      <c r="I2761">
        <f t="shared" si="173"/>
        <v>126944</v>
      </c>
      <c r="J2761">
        <f t="shared" si="174"/>
        <v>2245639.3600000003</v>
      </c>
      <c r="K2761">
        <f t="shared" si="175"/>
        <v>0</v>
      </c>
    </row>
    <row r="2762" spans="1:11" s="11" customFormat="1">
      <c r="A2762">
        <v>2025</v>
      </c>
      <c r="B2762">
        <v>1915</v>
      </c>
      <c r="C2762" t="s">
        <v>331</v>
      </c>
      <c r="D2762" t="s">
        <v>322</v>
      </c>
      <c r="E2762">
        <v>26730</v>
      </c>
      <c r="F2762">
        <v>17.460999999999999</v>
      </c>
      <c r="G2762">
        <v>279</v>
      </c>
      <c r="H2762">
        <f t="shared" si="172"/>
        <v>1302183.7586999999</v>
      </c>
      <c r="I2762">
        <f t="shared" si="173"/>
        <v>26730</v>
      </c>
      <c r="J2762">
        <f t="shared" si="174"/>
        <v>466732.52999999997</v>
      </c>
      <c r="K2762">
        <f t="shared" si="175"/>
        <v>0</v>
      </c>
    </row>
    <row r="2763" spans="1:11" s="11" customFormat="1">
      <c r="A2763">
        <v>2025</v>
      </c>
      <c r="B2763">
        <v>1915</v>
      </c>
      <c r="C2763" t="s">
        <v>331</v>
      </c>
      <c r="D2763" t="s">
        <v>322</v>
      </c>
      <c r="E2763">
        <v>118</v>
      </c>
      <c r="F2763">
        <v>18.216000000000001</v>
      </c>
      <c r="G2763">
        <v>275.5</v>
      </c>
      <c r="H2763">
        <f t="shared" si="172"/>
        <v>5921.8394399999997</v>
      </c>
      <c r="I2763">
        <f t="shared" si="173"/>
        <v>118</v>
      </c>
      <c r="J2763">
        <f t="shared" si="174"/>
        <v>2149.4880000000003</v>
      </c>
      <c r="K2763">
        <f t="shared" si="175"/>
        <v>0</v>
      </c>
    </row>
    <row r="2764" spans="1:11" s="11" customFormat="1">
      <c r="A2764">
        <v>2025</v>
      </c>
      <c r="B2764">
        <v>1915</v>
      </c>
      <c r="C2764" t="s">
        <v>331</v>
      </c>
      <c r="D2764" t="s">
        <v>322</v>
      </c>
      <c r="E2764">
        <v>13413</v>
      </c>
      <c r="F2764">
        <v>17.847999999999999</v>
      </c>
      <c r="G2764">
        <v>276.89999999999998</v>
      </c>
      <c r="H2764">
        <f t="shared" si="172"/>
        <v>662885.37525599997</v>
      </c>
      <c r="I2764">
        <f t="shared" si="173"/>
        <v>13413</v>
      </c>
      <c r="J2764">
        <f t="shared" si="174"/>
        <v>239395.22399999999</v>
      </c>
      <c r="K2764">
        <f t="shared" si="175"/>
        <v>0</v>
      </c>
    </row>
    <row r="2765" spans="1:11" s="11" customFormat="1">
      <c r="A2765">
        <v>2025</v>
      </c>
      <c r="B2765">
        <v>2079</v>
      </c>
      <c r="C2765" t="s">
        <v>331</v>
      </c>
      <c r="D2765" t="s">
        <v>322</v>
      </c>
      <c r="E2765">
        <v>16467</v>
      </c>
      <c r="F2765">
        <v>17.706</v>
      </c>
      <c r="G2765">
        <v>134.80000000000001</v>
      </c>
      <c r="H2765">
        <f t="shared" si="172"/>
        <v>393029.21829600004</v>
      </c>
      <c r="I2765">
        <f t="shared" si="173"/>
        <v>16467</v>
      </c>
      <c r="J2765">
        <f t="shared" si="174"/>
        <v>291564.70199999999</v>
      </c>
      <c r="K2765">
        <f t="shared" si="175"/>
        <v>0</v>
      </c>
    </row>
    <row r="2766" spans="1:11" s="11" customFormat="1">
      <c r="A2766">
        <v>2025</v>
      </c>
      <c r="B2766">
        <v>2079</v>
      </c>
      <c r="C2766" t="s">
        <v>331</v>
      </c>
      <c r="D2766" t="s">
        <v>322</v>
      </c>
      <c r="E2766">
        <v>49549</v>
      </c>
      <c r="F2766">
        <v>17.513999999999999</v>
      </c>
      <c r="G2766">
        <v>140.9</v>
      </c>
      <c r="H2766">
        <f t="shared" si="172"/>
        <v>1222731.8710740001</v>
      </c>
      <c r="I2766">
        <f t="shared" si="173"/>
        <v>49549</v>
      </c>
      <c r="J2766">
        <f t="shared" si="174"/>
        <v>867801.18599999999</v>
      </c>
      <c r="K2766">
        <f t="shared" si="175"/>
        <v>0</v>
      </c>
    </row>
    <row r="2767" spans="1:11" s="11" customFormat="1">
      <c r="A2767">
        <v>2025</v>
      </c>
      <c r="B2767">
        <v>2103</v>
      </c>
      <c r="C2767" t="s">
        <v>331</v>
      </c>
      <c r="D2767" t="s">
        <v>322</v>
      </c>
      <c r="E2767">
        <v>205866</v>
      </c>
      <c r="F2767">
        <v>17.68</v>
      </c>
      <c r="G2767">
        <v>151.6</v>
      </c>
      <c r="H2767">
        <f t="shared" si="172"/>
        <v>5517801.6940799998</v>
      </c>
      <c r="I2767">
        <f t="shared" si="173"/>
        <v>205866</v>
      </c>
      <c r="J2767">
        <f t="shared" si="174"/>
        <v>3639710.88</v>
      </c>
      <c r="K2767">
        <f t="shared" si="175"/>
        <v>0</v>
      </c>
    </row>
    <row r="2768" spans="1:11" s="11" customFormat="1">
      <c r="A2768">
        <v>2025</v>
      </c>
      <c r="B2768">
        <v>2103</v>
      </c>
      <c r="C2768" t="s">
        <v>331</v>
      </c>
      <c r="D2768" t="s">
        <v>322</v>
      </c>
      <c r="E2768">
        <v>208103</v>
      </c>
      <c r="F2768">
        <v>17.559999999999999</v>
      </c>
      <c r="G2768">
        <v>150.6</v>
      </c>
      <c r="H2768">
        <f t="shared" si="172"/>
        <v>5503358.7520799991</v>
      </c>
      <c r="I2768">
        <f t="shared" si="173"/>
        <v>208103</v>
      </c>
      <c r="J2768">
        <f t="shared" si="174"/>
        <v>3654288.6799999997</v>
      </c>
      <c r="K2768">
        <f t="shared" si="175"/>
        <v>0</v>
      </c>
    </row>
    <row r="2769" spans="1:11" s="11" customFormat="1">
      <c r="A2769">
        <v>2025</v>
      </c>
      <c r="B2769">
        <v>2103</v>
      </c>
      <c r="C2769" t="s">
        <v>331</v>
      </c>
      <c r="D2769" t="s">
        <v>322</v>
      </c>
      <c r="E2769">
        <v>260413</v>
      </c>
      <c r="F2769">
        <v>17.64</v>
      </c>
      <c r="G2769">
        <v>158.30000000000001</v>
      </c>
      <c r="H2769">
        <f t="shared" si="172"/>
        <v>7271803.861560001</v>
      </c>
      <c r="I2769">
        <f t="shared" si="173"/>
        <v>260413</v>
      </c>
      <c r="J2769">
        <f t="shared" si="174"/>
        <v>4593685.32</v>
      </c>
      <c r="K2769">
        <f t="shared" si="175"/>
        <v>0</v>
      </c>
    </row>
    <row r="2770" spans="1:11" s="11" customFormat="1">
      <c r="A2770">
        <v>2025</v>
      </c>
      <c r="B2770">
        <v>2103</v>
      </c>
      <c r="C2770" t="s">
        <v>331</v>
      </c>
      <c r="D2770" t="s">
        <v>322</v>
      </c>
      <c r="E2770">
        <v>120803</v>
      </c>
      <c r="F2770">
        <v>17.690000000000001</v>
      </c>
      <c r="G2770">
        <v>153.80000000000001</v>
      </c>
      <c r="H2770">
        <f t="shared" si="172"/>
        <v>3286713.7976600002</v>
      </c>
      <c r="I2770">
        <f t="shared" si="173"/>
        <v>120803</v>
      </c>
      <c r="J2770">
        <f t="shared" si="174"/>
        <v>2137005.0700000003</v>
      </c>
      <c r="K2770">
        <f t="shared" si="175"/>
        <v>0</v>
      </c>
    </row>
    <row r="2771" spans="1:11" s="11" customFormat="1">
      <c r="A2771">
        <v>2025</v>
      </c>
      <c r="B2771">
        <v>2107</v>
      </c>
      <c r="C2771" t="s">
        <v>331</v>
      </c>
      <c r="D2771" t="s">
        <v>322</v>
      </c>
      <c r="E2771">
        <v>63548</v>
      </c>
      <c r="F2771">
        <v>18.059999999999999</v>
      </c>
      <c r="G2771">
        <v>201.1</v>
      </c>
      <c r="H2771">
        <f t="shared" si="172"/>
        <v>2307978.2056800001</v>
      </c>
      <c r="I2771">
        <f t="shared" si="173"/>
        <v>63548</v>
      </c>
      <c r="J2771">
        <f t="shared" si="174"/>
        <v>1147676.8799999999</v>
      </c>
      <c r="K2771">
        <f t="shared" si="175"/>
        <v>0</v>
      </c>
    </row>
    <row r="2772" spans="1:11" s="11" customFormat="1">
      <c r="A2772">
        <v>2025</v>
      </c>
      <c r="B2772">
        <v>2107</v>
      </c>
      <c r="C2772" t="s">
        <v>321</v>
      </c>
      <c r="D2772" t="s">
        <v>322</v>
      </c>
      <c r="E2772">
        <v>31186</v>
      </c>
      <c r="F2772">
        <v>22.03</v>
      </c>
      <c r="G2772">
        <v>257</v>
      </c>
      <c r="H2772">
        <f t="shared" si="172"/>
        <v>1765660.8806</v>
      </c>
      <c r="I2772">
        <f t="shared" si="173"/>
        <v>31186</v>
      </c>
      <c r="J2772">
        <f t="shared" si="174"/>
        <v>687027.58000000007</v>
      </c>
      <c r="K2772">
        <f t="shared" si="175"/>
        <v>0</v>
      </c>
    </row>
    <row r="2773" spans="1:11" s="11" customFormat="1">
      <c r="A2773">
        <v>2025</v>
      </c>
      <c r="B2773">
        <v>2107</v>
      </c>
      <c r="C2773" t="s">
        <v>331</v>
      </c>
      <c r="D2773" t="s">
        <v>322</v>
      </c>
      <c r="E2773">
        <v>63522</v>
      </c>
      <c r="F2773">
        <v>17.649999999999999</v>
      </c>
      <c r="G2773">
        <v>209.9</v>
      </c>
      <c r="H2773">
        <f t="shared" si="172"/>
        <v>2353321.7667</v>
      </c>
      <c r="I2773">
        <f t="shared" si="173"/>
        <v>63522</v>
      </c>
      <c r="J2773">
        <f t="shared" si="174"/>
        <v>1121163.2999999998</v>
      </c>
      <c r="K2773">
        <f t="shared" si="175"/>
        <v>0</v>
      </c>
    </row>
    <row r="2774" spans="1:11" s="11" customFormat="1">
      <c r="A2774">
        <v>2025</v>
      </c>
      <c r="B2774">
        <v>2167</v>
      </c>
      <c r="C2774" t="s">
        <v>331</v>
      </c>
      <c r="D2774" t="s">
        <v>322</v>
      </c>
      <c r="E2774">
        <v>454391</v>
      </c>
      <c r="F2774">
        <v>17.460999999999999</v>
      </c>
      <c r="G2774">
        <v>242</v>
      </c>
      <c r="H2774">
        <f t="shared" si="172"/>
        <v>19200573.427419998</v>
      </c>
      <c r="I2774">
        <f t="shared" si="173"/>
        <v>454391</v>
      </c>
      <c r="J2774">
        <f t="shared" si="174"/>
        <v>7934121.2509999992</v>
      </c>
      <c r="K2774">
        <f t="shared" si="175"/>
        <v>0</v>
      </c>
    </row>
    <row r="2775" spans="1:11" s="11" customFormat="1">
      <c r="A2775">
        <v>2025</v>
      </c>
      <c r="B2775">
        <v>2168</v>
      </c>
      <c r="C2775" t="s">
        <v>331</v>
      </c>
      <c r="D2775" t="s">
        <v>322</v>
      </c>
      <c r="E2775">
        <v>163765</v>
      </c>
      <c r="F2775">
        <v>17.518999999999998</v>
      </c>
      <c r="G2775">
        <v>220.9</v>
      </c>
      <c r="H2775">
        <f t="shared" si="172"/>
        <v>6337618.8683149992</v>
      </c>
      <c r="I2775">
        <f t="shared" si="173"/>
        <v>163765</v>
      </c>
      <c r="J2775">
        <f t="shared" si="174"/>
        <v>2868999.0349999997</v>
      </c>
      <c r="K2775">
        <f t="shared" si="175"/>
        <v>0</v>
      </c>
    </row>
    <row r="2776" spans="1:11" s="11" customFormat="1">
      <c r="A2776">
        <v>2025</v>
      </c>
      <c r="B2776">
        <v>2277</v>
      </c>
      <c r="C2776" t="s">
        <v>331</v>
      </c>
      <c r="D2776" t="s">
        <v>322</v>
      </c>
      <c r="E2776">
        <v>44188</v>
      </c>
      <c r="F2776">
        <v>17.094000000000001</v>
      </c>
      <c r="G2776">
        <v>152.69999999999999</v>
      </c>
      <c r="H2776">
        <f t="shared" si="172"/>
        <v>1153418.949144</v>
      </c>
      <c r="I2776">
        <f t="shared" si="173"/>
        <v>44188</v>
      </c>
      <c r="J2776">
        <f t="shared" si="174"/>
        <v>755349.67200000002</v>
      </c>
      <c r="K2776">
        <f t="shared" si="175"/>
        <v>0</v>
      </c>
    </row>
    <row r="2777" spans="1:11" s="11" customFormat="1">
      <c r="A2777">
        <v>2025</v>
      </c>
      <c r="B2777">
        <v>2291</v>
      </c>
      <c r="C2777" t="s">
        <v>331</v>
      </c>
      <c r="D2777" t="s">
        <v>322</v>
      </c>
      <c r="E2777">
        <v>15685</v>
      </c>
      <c r="F2777">
        <v>16.68</v>
      </c>
      <c r="G2777">
        <v>138.5</v>
      </c>
      <c r="H2777">
        <f t="shared" si="172"/>
        <v>362351.73300000001</v>
      </c>
      <c r="I2777">
        <f t="shared" si="173"/>
        <v>15685</v>
      </c>
      <c r="J2777">
        <f t="shared" si="174"/>
        <v>261625.8</v>
      </c>
      <c r="K2777">
        <f t="shared" si="175"/>
        <v>0</v>
      </c>
    </row>
    <row r="2778" spans="1:11" s="11" customFormat="1">
      <c r="A2778">
        <v>2025</v>
      </c>
      <c r="B2778">
        <v>2291</v>
      </c>
      <c r="C2778" t="s">
        <v>331</v>
      </c>
      <c r="D2778" t="s">
        <v>322</v>
      </c>
      <c r="E2778">
        <v>51061</v>
      </c>
      <c r="F2778">
        <v>16.86</v>
      </c>
      <c r="G2778">
        <v>144.1</v>
      </c>
      <c r="H2778">
        <f t="shared" si="172"/>
        <v>1240540.2708599998</v>
      </c>
      <c r="I2778">
        <f t="shared" si="173"/>
        <v>51061</v>
      </c>
      <c r="J2778">
        <f t="shared" si="174"/>
        <v>860888.46</v>
      </c>
      <c r="K2778">
        <f t="shared" si="175"/>
        <v>0</v>
      </c>
    </row>
    <row r="2779" spans="1:11" s="11" customFormat="1">
      <c r="A2779">
        <v>2025</v>
      </c>
      <c r="B2779">
        <v>2442</v>
      </c>
      <c r="C2779" t="s">
        <v>321</v>
      </c>
      <c r="D2779" t="s">
        <v>322</v>
      </c>
      <c r="E2779">
        <v>487802</v>
      </c>
      <c r="F2779">
        <v>18.100000000000001</v>
      </c>
      <c r="G2779">
        <v>356.8</v>
      </c>
      <c r="H2779">
        <f t="shared" si="172"/>
        <v>31502643.401600007</v>
      </c>
      <c r="I2779">
        <f t="shared" si="173"/>
        <v>487802</v>
      </c>
      <c r="J2779">
        <f t="shared" si="174"/>
        <v>8829216.2000000011</v>
      </c>
      <c r="K2779">
        <f t="shared" si="175"/>
        <v>0</v>
      </c>
    </row>
    <row r="2780" spans="1:11" s="11" customFormat="1">
      <c r="A2780">
        <v>2025</v>
      </c>
      <c r="B2780">
        <v>2712</v>
      </c>
      <c r="C2780" t="s">
        <v>321</v>
      </c>
      <c r="D2780" t="s">
        <v>322</v>
      </c>
      <c r="E2780">
        <v>12014</v>
      </c>
      <c r="F2780">
        <v>24.58</v>
      </c>
      <c r="G2780">
        <v>491.5</v>
      </c>
      <c r="H2780">
        <f t="shared" si="172"/>
        <v>1451419.7497999999</v>
      </c>
      <c r="I2780">
        <f t="shared" si="173"/>
        <v>12014</v>
      </c>
      <c r="J2780">
        <f t="shared" si="174"/>
        <v>295304.12</v>
      </c>
      <c r="K2780">
        <f t="shared" si="175"/>
        <v>0</v>
      </c>
    </row>
    <row r="2781" spans="1:11" s="11" customFormat="1">
      <c r="A2781">
        <v>2025</v>
      </c>
      <c r="B2781">
        <v>2712</v>
      </c>
      <c r="C2781" t="s">
        <v>321</v>
      </c>
      <c r="D2781" t="s">
        <v>322</v>
      </c>
      <c r="E2781">
        <v>12155</v>
      </c>
      <c r="F2781">
        <v>24.018000000000001</v>
      </c>
      <c r="G2781">
        <v>324.3</v>
      </c>
      <c r="H2781">
        <f t="shared" si="172"/>
        <v>946757.49597000005</v>
      </c>
      <c r="I2781">
        <f t="shared" si="173"/>
        <v>12155</v>
      </c>
      <c r="J2781">
        <f t="shared" si="174"/>
        <v>291938.79000000004</v>
      </c>
      <c r="K2781">
        <f t="shared" si="175"/>
        <v>0</v>
      </c>
    </row>
    <row r="2782" spans="1:11" s="11" customFormat="1">
      <c r="A2782">
        <v>2025</v>
      </c>
      <c r="B2782">
        <v>2712</v>
      </c>
      <c r="C2782" t="s">
        <v>321</v>
      </c>
      <c r="D2782" t="s">
        <v>322</v>
      </c>
      <c r="E2782">
        <v>73675</v>
      </c>
      <c r="F2782">
        <v>26.251999999999999</v>
      </c>
      <c r="G2782">
        <v>465.1</v>
      </c>
      <c r="H2782">
        <f t="shared" si="172"/>
        <v>8995573.9811000004</v>
      </c>
      <c r="I2782">
        <f t="shared" si="173"/>
        <v>73675</v>
      </c>
      <c r="J2782">
        <f t="shared" si="174"/>
        <v>1934116.0999999999</v>
      </c>
      <c r="K2782">
        <f t="shared" si="175"/>
        <v>0</v>
      </c>
    </row>
    <row r="2783" spans="1:11" s="11" customFormat="1">
      <c r="A2783">
        <v>2025</v>
      </c>
      <c r="B2783">
        <v>2712</v>
      </c>
      <c r="C2783" t="s">
        <v>321</v>
      </c>
      <c r="D2783" t="s">
        <v>322</v>
      </c>
      <c r="E2783">
        <v>24876</v>
      </c>
      <c r="F2783">
        <v>26.417999999999999</v>
      </c>
      <c r="G2783">
        <v>325.89999999999998</v>
      </c>
      <c r="H2783">
        <f t="shared" si="172"/>
        <v>2141730.6135120001</v>
      </c>
      <c r="I2783">
        <f t="shared" si="173"/>
        <v>24876</v>
      </c>
      <c r="J2783">
        <f t="shared" si="174"/>
        <v>657174.16799999995</v>
      </c>
      <c r="K2783">
        <f t="shared" si="175"/>
        <v>0</v>
      </c>
    </row>
    <row r="2784" spans="1:11" s="11" customFormat="1">
      <c r="A2784">
        <v>2025</v>
      </c>
      <c r="B2784">
        <v>2712</v>
      </c>
      <c r="C2784" t="s">
        <v>321</v>
      </c>
      <c r="D2784" t="s">
        <v>322</v>
      </c>
      <c r="E2784">
        <v>37330</v>
      </c>
      <c r="F2784">
        <v>25.437999999999999</v>
      </c>
      <c r="G2784">
        <v>336</v>
      </c>
      <c r="H2784">
        <f t="shared" si="172"/>
        <v>3190657.8143999996</v>
      </c>
      <c r="I2784">
        <f t="shared" si="173"/>
        <v>37330</v>
      </c>
      <c r="J2784">
        <f t="shared" si="174"/>
        <v>949600.53999999992</v>
      </c>
      <c r="K2784">
        <f t="shared" si="175"/>
        <v>0</v>
      </c>
    </row>
    <row r="2785" spans="1:11" s="11" customFormat="1">
      <c r="A2785">
        <v>2025</v>
      </c>
      <c r="B2785">
        <v>2712</v>
      </c>
      <c r="C2785" t="s">
        <v>321</v>
      </c>
      <c r="D2785" t="s">
        <v>322</v>
      </c>
      <c r="E2785">
        <v>61877</v>
      </c>
      <c r="F2785">
        <v>23.937999999999999</v>
      </c>
      <c r="G2785">
        <v>483.1</v>
      </c>
      <c r="H2785">
        <f t="shared" si="172"/>
        <v>7155733.3652060004</v>
      </c>
      <c r="I2785">
        <f t="shared" si="173"/>
        <v>61877</v>
      </c>
      <c r="J2785">
        <f t="shared" si="174"/>
        <v>1481211.6259999999</v>
      </c>
      <c r="K2785">
        <f t="shared" si="175"/>
        <v>0</v>
      </c>
    </row>
    <row r="2786" spans="1:11" s="11" customFormat="1">
      <c r="A2786">
        <v>2025</v>
      </c>
      <c r="B2786">
        <v>2712</v>
      </c>
      <c r="C2786" t="s">
        <v>321</v>
      </c>
      <c r="D2786" t="s">
        <v>322</v>
      </c>
      <c r="E2786">
        <v>36794</v>
      </c>
      <c r="F2786">
        <v>23.858000000000001</v>
      </c>
      <c r="G2786">
        <v>443.1</v>
      </c>
      <c r="H2786">
        <f t="shared" si="172"/>
        <v>3889670.2776120002</v>
      </c>
      <c r="I2786">
        <f t="shared" si="173"/>
        <v>36794</v>
      </c>
      <c r="J2786">
        <f t="shared" si="174"/>
        <v>877831.25199999998</v>
      </c>
      <c r="K2786">
        <f t="shared" si="175"/>
        <v>0</v>
      </c>
    </row>
    <row r="2787" spans="1:11" s="11" customFormat="1">
      <c r="A2787">
        <v>2025</v>
      </c>
      <c r="B2787">
        <v>2712</v>
      </c>
      <c r="C2787" t="s">
        <v>321</v>
      </c>
      <c r="D2787" t="s">
        <v>322</v>
      </c>
      <c r="E2787">
        <v>12254</v>
      </c>
      <c r="F2787">
        <v>26.18</v>
      </c>
      <c r="G2787">
        <v>351.4</v>
      </c>
      <c r="H2787">
        <f t="shared" si="172"/>
        <v>1127325.3560799998</v>
      </c>
      <c r="I2787">
        <f t="shared" si="173"/>
        <v>12254</v>
      </c>
      <c r="J2787">
        <f t="shared" si="174"/>
        <v>320809.71999999997</v>
      </c>
      <c r="K2787">
        <f t="shared" si="175"/>
        <v>0</v>
      </c>
    </row>
    <row r="2788" spans="1:11" s="11" customFormat="1">
      <c r="A2788">
        <v>2025</v>
      </c>
      <c r="B2788">
        <v>2721</v>
      </c>
      <c r="C2788" t="s">
        <v>321</v>
      </c>
      <c r="D2788" t="s">
        <v>322</v>
      </c>
      <c r="E2788">
        <v>11240</v>
      </c>
      <c r="F2788">
        <v>25.294</v>
      </c>
      <c r="G2788">
        <v>448.6</v>
      </c>
      <c r="H2788">
        <f t="shared" si="172"/>
        <v>1275390.2561600001</v>
      </c>
      <c r="I2788">
        <f t="shared" si="173"/>
        <v>11240</v>
      </c>
      <c r="J2788">
        <f t="shared" si="174"/>
        <v>284304.56</v>
      </c>
      <c r="K2788">
        <f t="shared" si="175"/>
        <v>0</v>
      </c>
    </row>
    <row r="2789" spans="1:11" s="11" customFormat="1">
      <c r="A2789">
        <v>2025</v>
      </c>
      <c r="B2789">
        <v>2727</v>
      </c>
      <c r="C2789" t="s">
        <v>321</v>
      </c>
      <c r="D2789" t="s">
        <v>322</v>
      </c>
      <c r="E2789">
        <v>11479</v>
      </c>
      <c r="F2789">
        <v>26.21</v>
      </c>
      <c r="G2789">
        <v>309.5</v>
      </c>
      <c r="H2789">
        <f t="shared" si="172"/>
        <v>931175.90604999999</v>
      </c>
      <c r="I2789">
        <f t="shared" si="173"/>
        <v>11479</v>
      </c>
      <c r="J2789">
        <f t="shared" si="174"/>
        <v>300864.59000000003</v>
      </c>
      <c r="K2789">
        <f t="shared" si="175"/>
        <v>0</v>
      </c>
    </row>
    <row r="2790" spans="1:11" s="11" customFormat="1">
      <c r="A2790">
        <v>2025</v>
      </c>
      <c r="B2790">
        <v>2727</v>
      </c>
      <c r="C2790" t="s">
        <v>321</v>
      </c>
      <c r="D2790" t="s">
        <v>322</v>
      </c>
      <c r="E2790">
        <v>90364</v>
      </c>
      <c r="F2790">
        <v>25.998000000000001</v>
      </c>
      <c r="G2790">
        <v>462.6</v>
      </c>
      <c r="H2790">
        <f t="shared" si="172"/>
        <v>10867784.416272001</v>
      </c>
      <c r="I2790">
        <f t="shared" si="173"/>
        <v>90364</v>
      </c>
      <c r="J2790">
        <f t="shared" si="174"/>
        <v>2349283.2719999999</v>
      </c>
      <c r="K2790">
        <f t="shared" si="175"/>
        <v>0</v>
      </c>
    </row>
    <row r="2791" spans="1:11" s="11" customFormat="1">
      <c r="A2791">
        <v>2025</v>
      </c>
      <c r="B2791">
        <v>2727</v>
      </c>
      <c r="C2791" t="s">
        <v>321</v>
      </c>
      <c r="D2791" t="s">
        <v>322</v>
      </c>
      <c r="E2791">
        <v>48171</v>
      </c>
      <c r="F2791">
        <v>24.49</v>
      </c>
      <c r="G2791">
        <v>466</v>
      </c>
      <c r="H2791">
        <f t="shared" si="172"/>
        <v>5497438.3013999993</v>
      </c>
      <c r="I2791">
        <f t="shared" si="173"/>
        <v>48171</v>
      </c>
      <c r="J2791">
        <f t="shared" si="174"/>
        <v>1179707.79</v>
      </c>
      <c r="K2791">
        <f t="shared" si="175"/>
        <v>0</v>
      </c>
    </row>
    <row r="2792" spans="1:11" s="11" customFormat="1">
      <c r="A2792">
        <v>2025</v>
      </c>
      <c r="B2792">
        <v>2727</v>
      </c>
      <c r="C2792" t="s">
        <v>321</v>
      </c>
      <c r="D2792" t="s">
        <v>322</v>
      </c>
      <c r="E2792">
        <v>11141</v>
      </c>
      <c r="F2792">
        <v>24.584</v>
      </c>
      <c r="G2792">
        <v>460.9</v>
      </c>
      <c r="H2792">
        <f t="shared" si="172"/>
        <v>1262360.595496</v>
      </c>
      <c r="I2792">
        <f t="shared" si="173"/>
        <v>11141</v>
      </c>
      <c r="J2792">
        <f t="shared" si="174"/>
        <v>273890.34399999998</v>
      </c>
      <c r="K2792">
        <f t="shared" si="175"/>
        <v>0</v>
      </c>
    </row>
    <row r="2793" spans="1:11" s="11" customFormat="1">
      <c r="A2793">
        <v>2025</v>
      </c>
      <c r="B2793">
        <v>2727</v>
      </c>
      <c r="C2793" t="s">
        <v>321</v>
      </c>
      <c r="D2793" t="s">
        <v>322</v>
      </c>
      <c r="E2793">
        <v>11570</v>
      </c>
      <c r="F2793">
        <v>24.303999999999998</v>
      </c>
      <c r="G2793">
        <v>358.8</v>
      </c>
      <c r="H2793">
        <f t="shared" si="172"/>
        <v>1008935.8406399998</v>
      </c>
      <c r="I2793">
        <f t="shared" si="173"/>
        <v>11570</v>
      </c>
      <c r="J2793">
        <f t="shared" si="174"/>
        <v>281197.27999999997</v>
      </c>
      <c r="K2793">
        <f t="shared" si="175"/>
        <v>0</v>
      </c>
    </row>
    <row r="2794" spans="1:11" s="11" customFormat="1">
      <c r="A2794">
        <v>2025</v>
      </c>
      <c r="B2794">
        <v>2727</v>
      </c>
      <c r="C2794" t="s">
        <v>321</v>
      </c>
      <c r="D2794" t="s">
        <v>322</v>
      </c>
      <c r="E2794">
        <v>36602</v>
      </c>
      <c r="F2794">
        <v>26.167999999999999</v>
      </c>
      <c r="G2794">
        <v>350.2</v>
      </c>
      <c r="H2794">
        <f t="shared" si="172"/>
        <v>3354219.5782719995</v>
      </c>
      <c r="I2794">
        <f t="shared" si="173"/>
        <v>36602</v>
      </c>
      <c r="J2794">
        <f t="shared" si="174"/>
        <v>957801.13599999994</v>
      </c>
      <c r="K2794">
        <f t="shared" si="175"/>
        <v>0</v>
      </c>
    </row>
    <row r="2795" spans="1:11" s="11" customFormat="1">
      <c r="A2795">
        <v>2025</v>
      </c>
      <c r="B2795">
        <v>2727</v>
      </c>
      <c r="C2795" t="s">
        <v>321</v>
      </c>
      <c r="D2795" t="s">
        <v>322</v>
      </c>
      <c r="E2795">
        <v>11975</v>
      </c>
      <c r="F2795">
        <v>24.8</v>
      </c>
      <c r="G2795">
        <v>415.9</v>
      </c>
      <c r="H2795">
        <f t="shared" si="172"/>
        <v>1235139.8199999998</v>
      </c>
      <c r="I2795">
        <f t="shared" si="173"/>
        <v>11975</v>
      </c>
      <c r="J2795">
        <f t="shared" si="174"/>
        <v>296980</v>
      </c>
      <c r="K2795">
        <f t="shared" si="175"/>
        <v>0</v>
      </c>
    </row>
    <row r="2796" spans="1:11" s="11" customFormat="1">
      <c r="A2796">
        <v>2025</v>
      </c>
      <c r="B2796">
        <v>2727</v>
      </c>
      <c r="C2796" t="s">
        <v>321</v>
      </c>
      <c r="D2796" t="s">
        <v>322</v>
      </c>
      <c r="E2796">
        <v>24082</v>
      </c>
      <c r="F2796">
        <v>25.462</v>
      </c>
      <c r="G2796">
        <v>411.9</v>
      </c>
      <c r="H2796">
        <f t="shared" si="172"/>
        <v>2525671.4661960001</v>
      </c>
      <c r="I2796">
        <f t="shared" si="173"/>
        <v>24082</v>
      </c>
      <c r="J2796">
        <f t="shared" si="174"/>
        <v>613175.88399999996</v>
      </c>
      <c r="K2796">
        <f t="shared" si="175"/>
        <v>0</v>
      </c>
    </row>
    <row r="2797" spans="1:11" s="11" customFormat="1">
      <c r="A2797">
        <v>2025</v>
      </c>
      <c r="B2797">
        <v>2823</v>
      </c>
      <c r="C2797" t="s">
        <v>330</v>
      </c>
      <c r="D2797" t="s">
        <v>322</v>
      </c>
      <c r="E2797">
        <v>193238</v>
      </c>
      <c r="F2797">
        <v>13.61</v>
      </c>
      <c r="G2797">
        <v>183</v>
      </c>
      <c r="H2797">
        <f t="shared" si="172"/>
        <v>4812843.5994000006</v>
      </c>
      <c r="I2797">
        <f t="shared" si="173"/>
        <v>193238</v>
      </c>
      <c r="J2797">
        <f t="shared" si="174"/>
        <v>2629969.1799999997</v>
      </c>
      <c r="K2797">
        <f t="shared" si="175"/>
        <v>1</v>
      </c>
    </row>
    <row r="2798" spans="1:11" s="11" customFormat="1">
      <c r="A2798">
        <v>2025</v>
      </c>
      <c r="B2798">
        <v>2828</v>
      </c>
      <c r="C2798" t="s">
        <v>321</v>
      </c>
      <c r="D2798" t="s">
        <v>322</v>
      </c>
      <c r="E2798">
        <v>5071</v>
      </c>
      <c r="F2798">
        <v>25.052</v>
      </c>
      <c r="G2798" t="s">
        <v>332</v>
      </c>
      <c r="H2798" t="str">
        <f t="shared" si="172"/>
        <v/>
      </c>
      <c r="I2798" t="str">
        <f t="shared" si="173"/>
        <v/>
      </c>
      <c r="J2798" t="str">
        <f t="shared" si="174"/>
        <v/>
      </c>
      <c r="K2798">
        <f t="shared" si="175"/>
        <v>0</v>
      </c>
    </row>
    <row r="2799" spans="1:11" s="11" customFormat="1">
      <c r="A2799">
        <v>2025</v>
      </c>
      <c r="B2799">
        <v>2828</v>
      </c>
      <c r="C2799" t="s">
        <v>321</v>
      </c>
      <c r="D2799" t="s">
        <v>322</v>
      </c>
      <c r="E2799">
        <v>3321</v>
      </c>
      <c r="F2799">
        <v>24.922000000000001</v>
      </c>
      <c r="G2799" t="s">
        <v>332</v>
      </c>
      <c r="H2799" t="str">
        <f t="shared" si="172"/>
        <v/>
      </c>
      <c r="I2799" t="str">
        <f t="shared" si="173"/>
        <v/>
      </c>
      <c r="J2799" t="str">
        <f t="shared" si="174"/>
        <v/>
      </c>
      <c r="K2799">
        <f t="shared" si="175"/>
        <v>0</v>
      </c>
    </row>
    <row r="2800" spans="1:11" s="11" customFormat="1">
      <c r="A2800">
        <v>2025</v>
      </c>
      <c r="B2800">
        <v>2828</v>
      </c>
      <c r="C2800" t="s">
        <v>321</v>
      </c>
      <c r="D2800" t="s">
        <v>322</v>
      </c>
      <c r="E2800">
        <v>9285</v>
      </c>
      <c r="F2800">
        <v>24.166</v>
      </c>
      <c r="G2800" t="s">
        <v>332</v>
      </c>
      <c r="H2800" t="str">
        <f t="shared" si="172"/>
        <v/>
      </c>
      <c r="I2800" t="str">
        <f t="shared" si="173"/>
        <v/>
      </c>
      <c r="J2800" t="str">
        <f t="shared" si="174"/>
        <v/>
      </c>
      <c r="K2800">
        <f t="shared" si="175"/>
        <v>0</v>
      </c>
    </row>
    <row r="2801" spans="1:11" s="11" customFormat="1">
      <c r="A2801">
        <v>2025</v>
      </c>
      <c r="B2801">
        <v>2828</v>
      </c>
      <c r="C2801" t="s">
        <v>321</v>
      </c>
      <c r="D2801" t="s">
        <v>322</v>
      </c>
      <c r="E2801">
        <v>54609</v>
      </c>
      <c r="F2801">
        <v>25.614000000000001</v>
      </c>
      <c r="G2801" t="s">
        <v>332</v>
      </c>
      <c r="H2801" t="str">
        <f t="shared" si="172"/>
        <v/>
      </c>
      <c r="I2801" t="str">
        <f t="shared" si="173"/>
        <v/>
      </c>
      <c r="J2801" t="str">
        <f t="shared" si="174"/>
        <v/>
      </c>
      <c r="K2801">
        <f t="shared" si="175"/>
        <v>0</v>
      </c>
    </row>
    <row r="2802" spans="1:11" s="11" customFormat="1">
      <c r="A2802">
        <v>2025</v>
      </c>
      <c r="B2802">
        <v>2828</v>
      </c>
      <c r="C2802" t="s">
        <v>321</v>
      </c>
      <c r="D2802" t="s">
        <v>322</v>
      </c>
      <c r="E2802">
        <v>41192</v>
      </c>
      <c r="F2802">
        <v>25.05</v>
      </c>
      <c r="G2802" t="s">
        <v>332</v>
      </c>
      <c r="H2802" t="str">
        <f t="shared" si="172"/>
        <v/>
      </c>
      <c r="I2802" t="str">
        <f t="shared" si="173"/>
        <v/>
      </c>
      <c r="J2802" t="str">
        <f t="shared" si="174"/>
        <v/>
      </c>
      <c r="K2802">
        <f t="shared" si="175"/>
        <v>0</v>
      </c>
    </row>
    <row r="2803" spans="1:11" s="11" customFormat="1">
      <c r="A2803">
        <v>2025</v>
      </c>
      <c r="B2803">
        <v>2828</v>
      </c>
      <c r="C2803" t="s">
        <v>321</v>
      </c>
      <c r="D2803" t="s">
        <v>322</v>
      </c>
      <c r="E2803">
        <v>20682</v>
      </c>
      <c r="F2803">
        <v>25.622</v>
      </c>
      <c r="G2803" t="s">
        <v>332</v>
      </c>
      <c r="H2803" t="str">
        <f t="shared" si="172"/>
        <v/>
      </c>
      <c r="I2803" t="str">
        <f t="shared" si="173"/>
        <v/>
      </c>
      <c r="J2803" t="str">
        <f t="shared" si="174"/>
        <v/>
      </c>
      <c r="K2803">
        <f t="shared" si="175"/>
        <v>0</v>
      </c>
    </row>
    <row r="2804" spans="1:11" s="11" customFormat="1">
      <c r="A2804">
        <v>2025</v>
      </c>
      <c r="B2804">
        <v>2828</v>
      </c>
      <c r="C2804" t="s">
        <v>321</v>
      </c>
      <c r="D2804" t="s">
        <v>322</v>
      </c>
      <c r="E2804">
        <v>66034</v>
      </c>
      <c r="F2804">
        <v>25.558</v>
      </c>
      <c r="G2804" t="s">
        <v>332</v>
      </c>
      <c r="H2804" t="str">
        <f t="shared" si="172"/>
        <v/>
      </c>
      <c r="I2804" t="str">
        <f t="shared" si="173"/>
        <v/>
      </c>
      <c r="J2804" t="str">
        <f t="shared" si="174"/>
        <v/>
      </c>
      <c r="K2804">
        <f t="shared" si="175"/>
        <v>0</v>
      </c>
    </row>
    <row r="2805" spans="1:11" s="11" customFormat="1">
      <c r="A2805">
        <v>2025</v>
      </c>
      <c r="B2805">
        <v>2828</v>
      </c>
      <c r="C2805" t="s">
        <v>321</v>
      </c>
      <c r="D2805" t="s">
        <v>322</v>
      </c>
      <c r="E2805">
        <v>42363</v>
      </c>
      <c r="F2805">
        <v>25.538</v>
      </c>
      <c r="G2805" t="s">
        <v>332</v>
      </c>
      <c r="H2805" t="str">
        <f t="shared" si="172"/>
        <v/>
      </c>
      <c r="I2805" t="str">
        <f t="shared" si="173"/>
        <v/>
      </c>
      <c r="J2805" t="str">
        <f t="shared" si="174"/>
        <v/>
      </c>
      <c r="K2805">
        <f t="shared" si="175"/>
        <v>0</v>
      </c>
    </row>
    <row r="2806" spans="1:11" s="11" customFormat="1">
      <c r="A2806">
        <v>2025</v>
      </c>
      <c r="B2806">
        <v>2828</v>
      </c>
      <c r="C2806" t="s">
        <v>321</v>
      </c>
      <c r="D2806" t="s">
        <v>322</v>
      </c>
      <c r="E2806">
        <v>8452</v>
      </c>
      <c r="F2806">
        <v>24.335999999999999</v>
      </c>
      <c r="G2806" t="s">
        <v>332</v>
      </c>
      <c r="H2806" t="str">
        <f t="shared" si="172"/>
        <v/>
      </c>
      <c r="I2806" t="str">
        <f t="shared" si="173"/>
        <v/>
      </c>
      <c r="J2806" t="str">
        <f t="shared" si="174"/>
        <v/>
      </c>
      <c r="K2806">
        <f t="shared" si="175"/>
        <v>0</v>
      </c>
    </row>
    <row r="2807" spans="1:11" s="11" customFormat="1">
      <c r="A2807">
        <v>2025</v>
      </c>
      <c r="B2807">
        <v>2828</v>
      </c>
      <c r="C2807" t="s">
        <v>321</v>
      </c>
      <c r="D2807" t="s">
        <v>322</v>
      </c>
      <c r="E2807">
        <v>57141</v>
      </c>
      <c r="F2807">
        <v>25.545999999999999</v>
      </c>
      <c r="G2807" t="s">
        <v>332</v>
      </c>
      <c r="H2807" t="str">
        <f t="shared" si="172"/>
        <v/>
      </c>
      <c r="I2807" t="str">
        <f t="shared" si="173"/>
        <v/>
      </c>
      <c r="J2807" t="str">
        <f t="shared" si="174"/>
        <v/>
      </c>
      <c r="K2807">
        <f t="shared" si="175"/>
        <v>0</v>
      </c>
    </row>
    <row r="2808" spans="1:11" s="11" customFormat="1">
      <c r="A2808">
        <v>2025</v>
      </c>
      <c r="B2808">
        <v>2832</v>
      </c>
      <c r="C2808" t="s">
        <v>321</v>
      </c>
      <c r="D2808" t="s">
        <v>322</v>
      </c>
      <c r="E2808">
        <v>3244</v>
      </c>
      <c r="F2808">
        <v>22.353000000000002</v>
      </c>
      <c r="G2808" t="s">
        <v>332</v>
      </c>
      <c r="H2808" t="str">
        <f t="shared" si="172"/>
        <v/>
      </c>
      <c r="I2808" t="str">
        <f t="shared" si="173"/>
        <v/>
      </c>
      <c r="J2808" t="str">
        <f t="shared" si="174"/>
        <v/>
      </c>
      <c r="K2808">
        <f t="shared" si="175"/>
        <v>0</v>
      </c>
    </row>
    <row r="2809" spans="1:11" s="11" customFormat="1">
      <c r="A2809">
        <v>2025</v>
      </c>
      <c r="B2809">
        <v>2832</v>
      </c>
      <c r="C2809" t="s">
        <v>321</v>
      </c>
      <c r="D2809" t="s">
        <v>322</v>
      </c>
      <c r="E2809">
        <v>1614</v>
      </c>
      <c r="F2809">
        <v>23.032</v>
      </c>
      <c r="G2809" t="s">
        <v>332</v>
      </c>
      <c r="H2809" t="str">
        <f t="shared" si="172"/>
        <v/>
      </c>
      <c r="I2809" t="str">
        <f t="shared" si="173"/>
        <v/>
      </c>
      <c r="J2809" t="str">
        <f t="shared" si="174"/>
        <v/>
      </c>
      <c r="K2809">
        <f t="shared" si="175"/>
        <v>0</v>
      </c>
    </row>
    <row r="2810" spans="1:11" s="11" customFormat="1">
      <c r="A2810">
        <v>2025</v>
      </c>
      <c r="B2810">
        <v>2832</v>
      </c>
      <c r="C2810" t="s">
        <v>321</v>
      </c>
      <c r="D2810" t="s">
        <v>322</v>
      </c>
      <c r="E2810">
        <v>4894</v>
      </c>
      <c r="F2810">
        <v>25.65</v>
      </c>
      <c r="G2810" t="s">
        <v>332</v>
      </c>
      <c r="H2810" t="str">
        <f t="shared" si="172"/>
        <v/>
      </c>
      <c r="I2810" t="str">
        <f t="shared" si="173"/>
        <v/>
      </c>
      <c r="J2810" t="str">
        <f t="shared" si="174"/>
        <v/>
      </c>
      <c r="K2810">
        <f t="shared" si="175"/>
        <v>0</v>
      </c>
    </row>
    <row r="2811" spans="1:11" s="11" customFormat="1">
      <c r="A2811">
        <v>2025</v>
      </c>
      <c r="B2811">
        <v>2832</v>
      </c>
      <c r="C2811" t="s">
        <v>321</v>
      </c>
      <c r="D2811" t="s">
        <v>322</v>
      </c>
      <c r="E2811">
        <v>86597</v>
      </c>
      <c r="F2811">
        <v>21.678000000000001</v>
      </c>
      <c r="G2811" t="s">
        <v>332</v>
      </c>
      <c r="H2811" t="str">
        <f t="shared" si="172"/>
        <v/>
      </c>
      <c r="I2811" t="str">
        <f t="shared" si="173"/>
        <v/>
      </c>
      <c r="J2811" t="str">
        <f t="shared" si="174"/>
        <v/>
      </c>
      <c r="K2811">
        <f t="shared" si="175"/>
        <v>0</v>
      </c>
    </row>
    <row r="2812" spans="1:11" s="11" customFormat="1">
      <c r="A2812">
        <v>2025</v>
      </c>
      <c r="B2812">
        <v>2832</v>
      </c>
      <c r="C2812" t="s">
        <v>321</v>
      </c>
      <c r="D2812" t="s">
        <v>322</v>
      </c>
      <c r="E2812">
        <v>38030</v>
      </c>
      <c r="F2812">
        <v>25.677</v>
      </c>
      <c r="G2812" t="s">
        <v>332</v>
      </c>
      <c r="H2812" t="str">
        <f t="shared" si="172"/>
        <v/>
      </c>
      <c r="I2812" t="str">
        <f t="shared" si="173"/>
        <v/>
      </c>
      <c r="J2812" t="str">
        <f t="shared" si="174"/>
        <v/>
      </c>
      <c r="K2812">
        <f t="shared" si="175"/>
        <v>0</v>
      </c>
    </row>
    <row r="2813" spans="1:11" s="11" customFormat="1">
      <c r="A2813">
        <v>2025</v>
      </c>
      <c r="B2813">
        <v>2832</v>
      </c>
      <c r="C2813" t="s">
        <v>321</v>
      </c>
      <c r="D2813" t="s">
        <v>322</v>
      </c>
      <c r="E2813">
        <v>30463</v>
      </c>
      <c r="F2813">
        <v>25.789000000000001</v>
      </c>
      <c r="G2813" t="s">
        <v>332</v>
      </c>
      <c r="H2813" t="str">
        <f t="shared" si="172"/>
        <v/>
      </c>
      <c r="I2813" t="str">
        <f t="shared" si="173"/>
        <v/>
      </c>
      <c r="J2813" t="str">
        <f t="shared" si="174"/>
        <v/>
      </c>
      <c r="K2813">
        <f t="shared" si="175"/>
        <v>0</v>
      </c>
    </row>
    <row r="2814" spans="1:11" s="11" customFormat="1">
      <c r="A2814">
        <v>2025</v>
      </c>
      <c r="B2814">
        <v>2832</v>
      </c>
      <c r="C2814" t="s">
        <v>321</v>
      </c>
      <c r="D2814" t="s">
        <v>322</v>
      </c>
      <c r="E2814">
        <v>25368</v>
      </c>
      <c r="F2814">
        <v>25.084</v>
      </c>
      <c r="G2814" t="s">
        <v>332</v>
      </c>
      <c r="H2814" t="str">
        <f t="shared" si="172"/>
        <v/>
      </c>
      <c r="I2814" t="str">
        <f t="shared" si="173"/>
        <v/>
      </c>
      <c r="J2814" t="str">
        <f t="shared" si="174"/>
        <v/>
      </c>
      <c r="K2814">
        <f t="shared" si="175"/>
        <v>0</v>
      </c>
    </row>
    <row r="2815" spans="1:11" s="11" customFormat="1">
      <c r="A2815">
        <v>2025</v>
      </c>
      <c r="B2815">
        <v>2832</v>
      </c>
      <c r="C2815" t="s">
        <v>321</v>
      </c>
      <c r="D2815" t="s">
        <v>322</v>
      </c>
      <c r="E2815">
        <v>22916</v>
      </c>
      <c r="F2815">
        <v>22.135999999999999</v>
      </c>
      <c r="G2815" t="s">
        <v>332</v>
      </c>
      <c r="H2815" t="str">
        <f t="shared" si="172"/>
        <v/>
      </c>
      <c r="I2815" t="str">
        <f t="shared" si="173"/>
        <v/>
      </c>
      <c r="J2815" t="str">
        <f t="shared" si="174"/>
        <v/>
      </c>
      <c r="K2815">
        <f t="shared" si="175"/>
        <v>0</v>
      </c>
    </row>
    <row r="2816" spans="1:11" s="11" customFormat="1">
      <c r="A2816">
        <v>2025</v>
      </c>
      <c r="B2816">
        <v>2832</v>
      </c>
      <c r="C2816" t="s">
        <v>321</v>
      </c>
      <c r="D2816" t="s">
        <v>322</v>
      </c>
      <c r="E2816">
        <v>15994</v>
      </c>
      <c r="F2816">
        <v>25.867000000000001</v>
      </c>
      <c r="G2816" t="s">
        <v>332</v>
      </c>
      <c r="H2816" t="str">
        <f t="shared" si="172"/>
        <v/>
      </c>
      <c r="I2816" t="str">
        <f t="shared" si="173"/>
        <v/>
      </c>
      <c r="J2816" t="str">
        <f t="shared" si="174"/>
        <v/>
      </c>
      <c r="K2816">
        <f t="shared" si="175"/>
        <v>0</v>
      </c>
    </row>
    <row r="2817" spans="1:11" s="11" customFormat="1">
      <c r="A2817">
        <v>2025</v>
      </c>
      <c r="B2817">
        <v>2876</v>
      </c>
      <c r="C2817" t="s">
        <v>321</v>
      </c>
      <c r="D2817" t="s">
        <v>322</v>
      </c>
      <c r="E2817">
        <v>72555</v>
      </c>
      <c r="F2817">
        <v>25.082000000000001</v>
      </c>
      <c r="G2817">
        <v>340</v>
      </c>
      <c r="H2817">
        <f t="shared" si="172"/>
        <v>6187403.3340000007</v>
      </c>
      <c r="I2817">
        <f t="shared" si="173"/>
        <v>72555</v>
      </c>
      <c r="J2817">
        <f t="shared" si="174"/>
        <v>1819824.51</v>
      </c>
      <c r="K2817">
        <f t="shared" si="175"/>
        <v>0</v>
      </c>
    </row>
    <row r="2818" spans="1:11" s="11" customFormat="1">
      <c r="A2818">
        <v>2025</v>
      </c>
      <c r="B2818">
        <v>2876</v>
      </c>
      <c r="C2818" t="s">
        <v>321</v>
      </c>
      <c r="D2818" t="s">
        <v>322</v>
      </c>
      <c r="E2818">
        <v>40842</v>
      </c>
      <c r="F2818">
        <v>25.626000000000001</v>
      </c>
      <c r="G2818">
        <v>295.10000000000002</v>
      </c>
      <c r="H2818">
        <f t="shared" si="172"/>
        <v>3088567.0384920002</v>
      </c>
      <c r="I2818">
        <f t="shared" si="173"/>
        <v>40842</v>
      </c>
      <c r="J2818">
        <f t="shared" si="174"/>
        <v>1046617.0920000001</v>
      </c>
      <c r="K2818">
        <f t="shared" si="175"/>
        <v>0</v>
      </c>
    </row>
    <row r="2819" spans="1:11" s="11" customFormat="1">
      <c r="A2819">
        <v>2025</v>
      </c>
      <c r="B2819">
        <v>2876</v>
      </c>
      <c r="C2819" t="s">
        <v>321</v>
      </c>
      <c r="D2819" t="s">
        <v>322</v>
      </c>
      <c r="E2819">
        <v>42334</v>
      </c>
      <c r="F2819">
        <v>25.446000000000002</v>
      </c>
      <c r="G2819">
        <v>241</v>
      </c>
      <c r="H2819">
        <f t="shared" si="172"/>
        <v>2596126.6232400006</v>
      </c>
      <c r="I2819">
        <f t="shared" si="173"/>
        <v>42334</v>
      </c>
      <c r="J2819">
        <f t="shared" si="174"/>
        <v>1077230.9640000002</v>
      </c>
      <c r="K2819">
        <f t="shared" si="175"/>
        <v>0</v>
      </c>
    </row>
    <row r="2820" spans="1:11" s="11" customFormat="1">
      <c r="A2820">
        <v>2025</v>
      </c>
      <c r="B2820">
        <v>2936</v>
      </c>
      <c r="C2820" t="s">
        <v>321</v>
      </c>
      <c r="D2820" t="s">
        <v>322</v>
      </c>
      <c r="E2820">
        <v>16</v>
      </c>
      <c r="F2820">
        <v>27.16</v>
      </c>
      <c r="G2820">
        <v>614.70000000000005</v>
      </c>
      <c r="H2820">
        <f t="shared" si="172"/>
        <v>2671.2403200000003</v>
      </c>
      <c r="I2820">
        <f t="shared" si="173"/>
        <v>16</v>
      </c>
      <c r="J2820">
        <f t="shared" si="174"/>
        <v>434.56</v>
      </c>
      <c r="K2820">
        <f t="shared" si="175"/>
        <v>0</v>
      </c>
    </row>
    <row r="2821" spans="1:11" s="11" customFormat="1">
      <c r="A2821">
        <v>2025</v>
      </c>
      <c r="B2821">
        <v>2936</v>
      </c>
      <c r="C2821" t="s">
        <v>321</v>
      </c>
      <c r="D2821" t="s">
        <v>322</v>
      </c>
      <c r="E2821">
        <v>33</v>
      </c>
      <c r="F2821">
        <v>26.02</v>
      </c>
      <c r="G2821">
        <v>386.5</v>
      </c>
      <c r="H2821">
        <f t="shared" ref="H2821:H2884" si="176">IF(I2821="","",G2821/100*F2821*E2821)</f>
        <v>3318.7209000000003</v>
      </c>
      <c r="I2821">
        <f t="shared" ref="I2821:I2884" si="177">IF(OR(G2821=".",F2821=".",E2821="."),"",E2821)</f>
        <v>33</v>
      </c>
      <c r="J2821">
        <f t="shared" ref="J2821:J2884" si="178">IF(I2821="","",F2821*I2821)</f>
        <v>858.66</v>
      </c>
      <c r="K2821">
        <f t="shared" ref="K2821:K2884" si="179">IF(C2821="LIG",1,0)</f>
        <v>0</v>
      </c>
    </row>
    <row r="2822" spans="1:11" s="11" customFormat="1">
      <c r="A2822">
        <v>2025</v>
      </c>
      <c r="B2822">
        <v>2952</v>
      </c>
      <c r="C2822" t="s">
        <v>331</v>
      </c>
      <c r="D2822" t="s">
        <v>322</v>
      </c>
      <c r="E2822">
        <v>49219</v>
      </c>
      <c r="F2822">
        <v>17.510000000000002</v>
      </c>
      <c r="G2822">
        <v>225.3</v>
      </c>
      <c r="H2822">
        <f t="shared" si="176"/>
        <v>1941691.0265700002</v>
      </c>
      <c r="I2822">
        <f t="shared" si="177"/>
        <v>49219</v>
      </c>
      <c r="J2822">
        <f t="shared" si="178"/>
        <v>861824.69000000006</v>
      </c>
      <c r="K2822">
        <f t="shared" si="179"/>
        <v>0</v>
      </c>
    </row>
    <row r="2823" spans="1:11" s="11" customFormat="1">
      <c r="A2823">
        <v>2025</v>
      </c>
      <c r="B2823">
        <v>2952</v>
      </c>
      <c r="C2823" t="s">
        <v>331</v>
      </c>
      <c r="D2823" t="s">
        <v>322</v>
      </c>
      <c r="E2823">
        <v>16417</v>
      </c>
      <c r="F2823">
        <v>17.396000000000001</v>
      </c>
      <c r="G2823">
        <v>225.7</v>
      </c>
      <c r="H2823">
        <f t="shared" si="176"/>
        <v>644576.92792399996</v>
      </c>
      <c r="I2823">
        <f t="shared" si="177"/>
        <v>16417</v>
      </c>
      <c r="J2823">
        <f t="shared" si="178"/>
        <v>285590.13200000004</v>
      </c>
      <c r="K2823">
        <f t="shared" si="179"/>
        <v>0</v>
      </c>
    </row>
    <row r="2824" spans="1:11" s="11" customFormat="1">
      <c r="A2824">
        <v>2025</v>
      </c>
      <c r="B2824">
        <v>2963</v>
      </c>
      <c r="C2824" t="s">
        <v>331</v>
      </c>
      <c r="D2824" t="s">
        <v>322</v>
      </c>
      <c r="E2824">
        <v>30760</v>
      </c>
      <c r="F2824">
        <v>17.37</v>
      </c>
      <c r="G2824">
        <v>166.5</v>
      </c>
      <c r="H2824">
        <f t="shared" si="176"/>
        <v>889611.49800000002</v>
      </c>
      <c r="I2824">
        <f t="shared" si="177"/>
        <v>30760</v>
      </c>
      <c r="J2824">
        <f t="shared" si="178"/>
        <v>534301.20000000007</v>
      </c>
      <c r="K2824">
        <f t="shared" si="179"/>
        <v>0</v>
      </c>
    </row>
    <row r="2825" spans="1:11" s="11" customFormat="1">
      <c r="A2825">
        <v>2025</v>
      </c>
      <c r="B2825">
        <v>2963</v>
      </c>
      <c r="C2825" t="s">
        <v>331</v>
      </c>
      <c r="D2825" t="s">
        <v>322</v>
      </c>
      <c r="E2825">
        <v>15245</v>
      </c>
      <c r="F2825">
        <v>17.3</v>
      </c>
      <c r="G2825">
        <v>170.6</v>
      </c>
      <c r="H2825">
        <f t="shared" si="176"/>
        <v>449937.88099999999</v>
      </c>
      <c r="I2825">
        <f t="shared" si="177"/>
        <v>15245</v>
      </c>
      <c r="J2825">
        <f t="shared" si="178"/>
        <v>263738.5</v>
      </c>
      <c r="K2825">
        <f t="shared" si="179"/>
        <v>0</v>
      </c>
    </row>
    <row r="2826" spans="1:11" s="11" customFormat="1">
      <c r="A2826">
        <v>2025</v>
      </c>
      <c r="B2826">
        <v>3130</v>
      </c>
      <c r="C2826" t="s">
        <v>333</v>
      </c>
      <c r="D2826" t="s">
        <v>322</v>
      </c>
      <c r="E2826">
        <v>269634</v>
      </c>
      <c r="F2826">
        <v>12.3</v>
      </c>
      <c r="G2826" t="s">
        <v>332</v>
      </c>
      <c r="H2826" t="str">
        <f t="shared" si="176"/>
        <v/>
      </c>
      <c r="I2826" t="str">
        <f t="shared" si="177"/>
        <v/>
      </c>
      <c r="J2826" t="str">
        <f t="shared" si="178"/>
        <v/>
      </c>
      <c r="K2826">
        <f t="shared" si="179"/>
        <v>0</v>
      </c>
    </row>
    <row r="2827" spans="1:11" s="11" customFormat="1">
      <c r="A2827">
        <v>2025</v>
      </c>
      <c r="B2827">
        <v>3140</v>
      </c>
      <c r="C2827" t="s">
        <v>321</v>
      </c>
      <c r="D2827" t="s">
        <v>322</v>
      </c>
      <c r="E2827">
        <v>77799</v>
      </c>
      <c r="F2827">
        <v>26.37</v>
      </c>
      <c r="G2827" t="s">
        <v>332</v>
      </c>
      <c r="H2827" t="str">
        <f t="shared" si="176"/>
        <v/>
      </c>
      <c r="I2827" t="str">
        <f t="shared" si="177"/>
        <v/>
      </c>
      <c r="J2827" t="str">
        <f t="shared" si="178"/>
        <v/>
      </c>
      <c r="K2827">
        <f t="shared" si="179"/>
        <v>0</v>
      </c>
    </row>
    <row r="2828" spans="1:11" s="11" customFormat="1">
      <c r="A2828">
        <v>2025</v>
      </c>
      <c r="B2828">
        <v>3297</v>
      </c>
      <c r="C2828" t="s">
        <v>321</v>
      </c>
      <c r="D2828" t="s">
        <v>322</v>
      </c>
      <c r="E2828">
        <v>13191</v>
      </c>
      <c r="F2828">
        <v>24.63</v>
      </c>
      <c r="G2828">
        <v>417.1</v>
      </c>
      <c r="H2828">
        <f t="shared" si="176"/>
        <v>1355134.25043</v>
      </c>
      <c r="I2828">
        <f t="shared" si="177"/>
        <v>13191</v>
      </c>
      <c r="J2828">
        <f t="shared" si="178"/>
        <v>324894.32999999996</v>
      </c>
      <c r="K2828">
        <f t="shared" si="179"/>
        <v>0</v>
      </c>
    </row>
    <row r="2829" spans="1:11" s="11" customFormat="1">
      <c r="A2829">
        <v>2025</v>
      </c>
      <c r="B2829">
        <v>3297</v>
      </c>
      <c r="C2829" t="s">
        <v>321</v>
      </c>
      <c r="D2829" t="s">
        <v>322</v>
      </c>
      <c r="E2829">
        <v>11224</v>
      </c>
      <c r="F2829">
        <v>24.83</v>
      </c>
      <c r="G2829">
        <v>412.4</v>
      </c>
      <c r="H2829">
        <f t="shared" si="176"/>
        <v>1149325.4780799998</v>
      </c>
      <c r="I2829">
        <f t="shared" si="177"/>
        <v>11224</v>
      </c>
      <c r="J2829">
        <f t="shared" si="178"/>
        <v>278691.92</v>
      </c>
      <c r="K2829">
        <f t="shared" si="179"/>
        <v>0</v>
      </c>
    </row>
    <row r="2830" spans="1:11" s="11" customFormat="1">
      <c r="A2830">
        <v>2025</v>
      </c>
      <c r="B2830">
        <v>3297</v>
      </c>
      <c r="C2830" t="s">
        <v>321</v>
      </c>
      <c r="D2830" t="s">
        <v>322</v>
      </c>
      <c r="E2830">
        <v>9951</v>
      </c>
      <c r="F2830">
        <v>24.68</v>
      </c>
      <c r="G2830">
        <v>501.6</v>
      </c>
      <c r="H2830">
        <f t="shared" si="176"/>
        <v>1231882.8508799998</v>
      </c>
      <c r="I2830">
        <f t="shared" si="177"/>
        <v>9951</v>
      </c>
      <c r="J2830">
        <f t="shared" si="178"/>
        <v>245590.68</v>
      </c>
      <c r="K2830">
        <f t="shared" si="179"/>
        <v>0</v>
      </c>
    </row>
    <row r="2831" spans="1:11" s="11" customFormat="1">
      <c r="A2831">
        <v>2025</v>
      </c>
      <c r="B2831">
        <v>3297</v>
      </c>
      <c r="C2831" t="s">
        <v>321</v>
      </c>
      <c r="D2831" t="s">
        <v>322</v>
      </c>
      <c r="E2831">
        <v>11755</v>
      </c>
      <c r="F2831">
        <v>24.94</v>
      </c>
      <c r="G2831">
        <v>419.2</v>
      </c>
      <c r="H2831">
        <f t="shared" si="176"/>
        <v>1228967.3824000002</v>
      </c>
      <c r="I2831">
        <f t="shared" si="177"/>
        <v>11755</v>
      </c>
      <c r="J2831">
        <f t="shared" si="178"/>
        <v>293169.7</v>
      </c>
      <c r="K2831">
        <f t="shared" si="179"/>
        <v>0</v>
      </c>
    </row>
    <row r="2832" spans="1:11" s="11" customFormat="1">
      <c r="A2832">
        <v>2025</v>
      </c>
      <c r="B2832">
        <v>3297</v>
      </c>
      <c r="C2832" t="s">
        <v>321</v>
      </c>
      <c r="D2832" t="s">
        <v>322</v>
      </c>
      <c r="E2832">
        <v>12404</v>
      </c>
      <c r="F2832">
        <v>24.62</v>
      </c>
      <c r="G2832">
        <v>429.4</v>
      </c>
      <c r="H2832">
        <f t="shared" si="176"/>
        <v>1311329.5451199999</v>
      </c>
      <c r="I2832">
        <f t="shared" si="177"/>
        <v>12404</v>
      </c>
      <c r="J2832">
        <f t="shared" si="178"/>
        <v>305386.48000000004</v>
      </c>
      <c r="K2832">
        <f t="shared" si="179"/>
        <v>0</v>
      </c>
    </row>
    <row r="2833" spans="1:11" s="11" customFormat="1">
      <c r="A2833">
        <v>2025</v>
      </c>
      <c r="B2833">
        <v>3297</v>
      </c>
      <c r="C2833" t="s">
        <v>321</v>
      </c>
      <c r="D2833" t="s">
        <v>322</v>
      </c>
      <c r="E2833">
        <v>22069</v>
      </c>
      <c r="F2833">
        <v>26.23</v>
      </c>
      <c r="G2833">
        <v>332.1</v>
      </c>
      <c r="H2833">
        <f t="shared" si="176"/>
        <v>1922426.8382699999</v>
      </c>
      <c r="I2833">
        <f t="shared" si="177"/>
        <v>22069</v>
      </c>
      <c r="J2833">
        <f t="shared" si="178"/>
        <v>578869.87</v>
      </c>
      <c r="K2833">
        <f t="shared" si="179"/>
        <v>0</v>
      </c>
    </row>
    <row r="2834" spans="1:11" s="11" customFormat="1">
      <c r="A2834">
        <v>2025</v>
      </c>
      <c r="B2834">
        <v>3297</v>
      </c>
      <c r="C2834" t="s">
        <v>321</v>
      </c>
      <c r="D2834" t="s">
        <v>322</v>
      </c>
      <c r="E2834">
        <v>12246</v>
      </c>
      <c r="F2834">
        <v>24.16</v>
      </c>
      <c r="G2834">
        <v>420.4</v>
      </c>
      <c r="H2834">
        <f t="shared" si="176"/>
        <v>1243809.5654399998</v>
      </c>
      <c r="I2834">
        <f t="shared" si="177"/>
        <v>12246</v>
      </c>
      <c r="J2834">
        <f t="shared" si="178"/>
        <v>295863.36</v>
      </c>
      <c r="K2834">
        <f t="shared" si="179"/>
        <v>0</v>
      </c>
    </row>
    <row r="2835" spans="1:11" s="11" customFormat="1">
      <c r="A2835">
        <v>2025</v>
      </c>
      <c r="B2835">
        <v>3298</v>
      </c>
      <c r="C2835" t="s">
        <v>321</v>
      </c>
      <c r="D2835" t="s">
        <v>322</v>
      </c>
      <c r="E2835">
        <v>10355</v>
      </c>
      <c r="F2835">
        <v>24.41</v>
      </c>
      <c r="G2835">
        <v>465</v>
      </c>
      <c r="H2835">
        <f t="shared" si="176"/>
        <v>1175359.8075000001</v>
      </c>
      <c r="I2835">
        <f t="shared" si="177"/>
        <v>10355</v>
      </c>
      <c r="J2835">
        <f t="shared" si="178"/>
        <v>252765.55</v>
      </c>
      <c r="K2835">
        <f t="shared" si="179"/>
        <v>0</v>
      </c>
    </row>
    <row r="2836" spans="1:11" s="11" customFormat="1">
      <c r="A2836">
        <v>2025</v>
      </c>
      <c r="B2836">
        <v>3298</v>
      </c>
      <c r="C2836" t="s">
        <v>321</v>
      </c>
      <c r="D2836" t="s">
        <v>322</v>
      </c>
      <c r="E2836">
        <v>21706</v>
      </c>
      <c r="F2836">
        <v>24.38</v>
      </c>
      <c r="G2836">
        <v>462.7</v>
      </c>
      <c r="H2836">
        <f t="shared" si="176"/>
        <v>2448572.6795600001</v>
      </c>
      <c r="I2836">
        <f t="shared" si="177"/>
        <v>21706</v>
      </c>
      <c r="J2836">
        <f t="shared" si="178"/>
        <v>529192.28</v>
      </c>
      <c r="K2836">
        <f t="shared" si="179"/>
        <v>0</v>
      </c>
    </row>
    <row r="2837" spans="1:11" s="11" customFormat="1">
      <c r="A2837">
        <v>2025</v>
      </c>
      <c r="B2837">
        <v>3298</v>
      </c>
      <c r="C2837" t="s">
        <v>321</v>
      </c>
      <c r="D2837" t="s">
        <v>322</v>
      </c>
      <c r="E2837">
        <v>22649</v>
      </c>
      <c r="F2837">
        <v>24.88</v>
      </c>
      <c r="G2837">
        <v>426.9</v>
      </c>
      <c r="H2837">
        <f t="shared" si="176"/>
        <v>2405611.8952800003</v>
      </c>
      <c r="I2837">
        <f t="shared" si="177"/>
        <v>22649</v>
      </c>
      <c r="J2837">
        <f t="shared" si="178"/>
        <v>563507.12</v>
      </c>
      <c r="K2837">
        <f t="shared" si="179"/>
        <v>0</v>
      </c>
    </row>
    <row r="2838" spans="1:11" s="11" customFormat="1">
      <c r="A2838">
        <v>2025</v>
      </c>
      <c r="B2838">
        <v>3298</v>
      </c>
      <c r="C2838" t="s">
        <v>321</v>
      </c>
      <c r="D2838" t="s">
        <v>322</v>
      </c>
      <c r="E2838">
        <v>20551</v>
      </c>
      <c r="F2838">
        <v>24.78</v>
      </c>
      <c r="G2838">
        <v>514.6</v>
      </c>
      <c r="H2838">
        <f t="shared" si="176"/>
        <v>2620619.9518800001</v>
      </c>
      <c r="I2838">
        <f t="shared" si="177"/>
        <v>20551</v>
      </c>
      <c r="J2838">
        <f t="shared" si="178"/>
        <v>509253.78</v>
      </c>
      <c r="K2838">
        <f t="shared" si="179"/>
        <v>0</v>
      </c>
    </row>
    <row r="2839" spans="1:11" s="11" customFormat="1">
      <c r="A2839">
        <v>2025</v>
      </c>
      <c r="B2839">
        <v>3298</v>
      </c>
      <c r="C2839" t="s">
        <v>321</v>
      </c>
      <c r="D2839" t="s">
        <v>322</v>
      </c>
      <c r="E2839">
        <v>12094</v>
      </c>
      <c r="F2839">
        <v>25.81</v>
      </c>
      <c r="G2839">
        <v>436.9</v>
      </c>
      <c r="H2839">
        <f t="shared" si="176"/>
        <v>1363766.4856599998</v>
      </c>
      <c r="I2839">
        <f t="shared" si="177"/>
        <v>12094</v>
      </c>
      <c r="J2839">
        <f t="shared" si="178"/>
        <v>312146.13999999996</v>
      </c>
      <c r="K2839">
        <f t="shared" si="179"/>
        <v>0</v>
      </c>
    </row>
    <row r="2840" spans="1:11" s="11" customFormat="1">
      <c r="A2840">
        <v>2025</v>
      </c>
      <c r="B2840">
        <v>3298</v>
      </c>
      <c r="C2840" t="s">
        <v>321</v>
      </c>
      <c r="D2840" t="s">
        <v>322</v>
      </c>
      <c r="E2840">
        <v>12946</v>
      </c>
      <c r="F2840">
        <v>25.35</v>
      </c>
      <c r="G2840">
        <v>445.7</v>
      </c>
      <c r="H2840">
        <f t="shared" si="176"/>
        <v>1462703.1627</v>
      </c>
      <c r="I2840">
        <f t="shared" si="177"/>
        <v>12946</v>
      </c>
      <c r="J2840">
        <f t="shared" si="178"/>
        <v>328181.10000000003</v>
      </c>
      <c r="K2840">
        <f t="shared" si="179"/>
        <v>0</v>
      </c>
    </row>
    <row r="2841" spans="1:11" s="11" customFormat="1">
      <c r="A2841">
        <v>2025</v>
      </c>
      <c r="B2841">
        <v>3298</v>
      </c>
      <c r="C2841" t="s">
        <v>321</v>
      </c>
      <c r="D2841" t="s">
        <v>322</v>
      </c>
      <c r="E2841">
        <v>11262</v>
      </c>
      <c r="F2841">
        <v>25.51</v>
      </c>
      <c r="G2841">
        <v>440.8</v>
      </c>
      <c r="H2841">
        <f t="shared" si="176"/>
        <v>1266390.2769600002</v>
      </c>
      <c r="I2841">
        <f t="shared" si="177"/>
        <v>11262</v>
      </c>
      <c r="J2841">
        <f t="shared" si="178"/>
        <v>287293.62</v>
      </c>
      <c r="K2841">
        <f t="shared" si="179"/>
        <v>0</v>
      </c>
    </row>
    <row r="2842" spans="1:11" s="11" customFormat="1">
      <c r="A2842">
        <v>2025</v>
      </c>
      <c r="B2842">
        <v>3399</v>
      </c>
      <c r="C2842" t="s">
        <v>321</v>
      </c>
      <c r="D2842" t="s">
        <v>322</v>
      </c>
      <c r="E2842">
        <v>128793</v>
      </c>
      <c r="F2842">
        <v>23.245999999999999</v>
      </c>
      <c r="G2842">
        <v>229.9</v>
      </c>
      <c r="H2842">
        <f t="shared" si="176"/>
        <v>6883026.857321999</v>
      </c>
      <c r="I2842">
        <f t="shared" si="177"/>
        <v>128793</v>
      </c>
      <c r="J2842">
        <f t="shared" si="178"/>
        <v>2993922.0779999997</v>
      </c>
      <c r="K2842">
        <f t="shared" si="179"/>
        <v>0</v>
      </c>
    </row>
    <row r="2843" spans="1:11" s="11" customFormat="1">
      <c r="A2843">
        <v>2025</v>
      </c>
      <c r="B2843">
        <v>3399</v>
      </c>
      <c r="C2843" t="s">
        <v>321</v>
      </c>
      <c r="D2843" t="s">
        <v>322</v>
      </c>
      <c r="E2843">
        <v>104084</v>
      </c>
      <c r="F2843">
        <v>22.995999999999999</v>
      </c>
      <c r="G2843">
        <v>226.8</v>
      </c>
      <c r="H2843">
        <f t="shared" si="176"/>
        <v>5428493.5259520002</v>
      </c>
      <c r="I2843">
        <f t="shared" si="177"/>
        <v>104084</v>
      </c>
      <c r="J2843">
        <f t="shared" si="178"/>
        <v>2393515.6639999999</v>
      </c>
      <c r="K2843">
        <f t="shared" si="179"/>
        <v>0</v>
      </c>
    </row>
    <row r="2844" spans="1:11" s="11" customFormat="1">
      <c r="A2844">
        <v>2025</v>
      </c>
      <c r="B2844">
        <v>3407</v>
      </c>
      <c r="C2844" t="s">
        <v>331</v>
      </c>
      <c r="D2844" t="s">
        <v>322</v>
      </c>
      <c r="E2844">
        <v>58492</v>
      </c>
      <c r="F2844">
        <v>17.658000000000001</v>
      </c>
      <c r="G2844">
        <v>251.8</v>
      </c>
      <c r="H2844">
        <f t="shared" si="176"/>
        <v>2600720.6712480001</v>
      </c>
      <c r="I2844">
        <f t="shared" si="177"/>
        <v>58492</v>
      </c>
      <c r="J2844">
        <f t="shared" si="178"/>
        <v>1032851.736</v>
      </c>
      <c r="K2844">
        <f t="shared" si="179"/>
        <v>0</v>
      </c>
    </row>
    <row r="2845" spans="1:11" s="11" customFormat="1">
      <c r="A2845">
        <v>2025</v>
      </c>
      <c r="B2845">
        <v>3407</v>
      </c>
      <c r="C2845" t="s">
        <v>331</v>
      </c>
      <c r="D2845" t="s">
        <v>322</v>
      </c>
      <c r="E2845">
        <v>14653</v>
      </c>
      <c r="F2845">
        <v>17.707999999999998</v>
      </c>
      <c r="G2845">
        <v>256.7</v>
      </c>
      <c r="H2845">
        <f t="shared" si="176"/>
        <v>666073.15670799988</v>
      </c>
      <c r="I2845">
        <f t="shared" si="177"/>
        <v>14653</v>
      </c>
      <c r="J2845">
        <f t="shared" si="178"/>
        <v>259475.32399999996</v>
      </c>
      <c r="K2845">
        <f t="shared" si="179"/>
        <v>0</v>
      </c>
    </row>
    <row r="2846" spans="1:11" s="11" customFormat="1">
      <c r="A2846">
        <v>2025</v>
      </c>
      <c r="B2846">
        <v>3407</v>
      </c>
      <c r="C2846" t="s">
        <v>331</v>
      </c>
      <c r="D2846" t="s">
        <v>322</v>
      </c>
      <c r="E2846">
        <v>14667</v>
      </c>
      <c r="F2846">
        <v>17.835999999999999</v>
      </c>
      <c r="G2846">
        <v>250.9</v>
      </c>
      <c r="H2846">
        <f t="shared" si="176"/>
        <v>656355.93550799985</v>
      </c>
      <c r="I2846">
        <f t="shared" si="177"/>
        <v>14667</v>
      </c>
      <c r="J2846">
        <f t="shared" si="178"/>
        <v>261600.61199999996</v>
      </c>
      <c r="K2846">
        <f t="shared" si="179"/>
        <v>0</v>
      </c>
    </row>
    <row r="2847" spans="1:11" s="11" customFormat="1">
      <c r="A2847">
        <v>2025</v>
      </c>
      <c r="B2847">
        <v>3407</v>
      </c>
      <c r="C2847" t="s">
        <v>321</v>
      </c>
      <c r="D2847" t="s">
        <v>322</v>
      </c>
      <c r="E2847">
        <v>45907</v>
      </c>
      <c r="F2847">
        <v>24.75</v>
      </c>
      <c r="G2847">
        <v>391.4</v>
      </c>
      <c r="H2847">
        <f t="shared" si="176"/>
        <v>4447079.9505000003</v>
      </c>
      <c r="I2847">
        <f t="shared" si="177"/>
        <v>45907</v>
      </c>
      <c r="J2847">
        <f t="shared" si="178"/>
        <v>1136198.25</v>
      </c>
      <c r="K2847">
        <f t="shared" si="179"/>
        <v>0</v>
      </c>
    </row>
    <row r="2848" spans="1:11" s="11" customFormat="1">
      <c r="A2848">
        <v>2025</v>
      </c>
      <c r="B2848">
        <v>3470</v>
      </c>
      <c r="C2848" t="s">
        <v>331</v>
      </c>
      <c r="D2848" t="s">
        <v>322</v>
      </c>
      <c r="E2848">
        <v>200012</v>
      </c>
      <c r="F2848">
        <v>16.66</v>
      </c>
      <c r="G2848" t="s">
        <v>332</v>
      </c>
      <c r="H2848" t="str">
        <f t="shared" si="176"/>
        <v/>
      </c>
      <c r="I2848" t="str">
        <f t="shared" si="177"/>
        <v/>
      </c>
      <c r="J2848" t="str">
        <f t="shared" si="178"/>
        <v/>
      </c>
      <c r="K2848">
        <f t="shared" si="179"/>
        <v>0</v>
      </c>
    </row>
    <row r="2849" spans="1:11" s="11" customFormat="1">
      <c r="A2849">
        <v>2025</v>
      </c>
      <c r="B2849">
        <v>3470</v>
      </c>
      <c r="C2849" t="s">
        <v>331</v>
      </c>
      <c r="D2849" t="s">
        <v>322</v>
      </c>
      <c r="E2849">
        <v>108182</v>
      </c>
      <c r="F2849">
        <v>16.61</v>
      </c>
      <c r="G2849" t="s">
        <v>332</v>
      </c>
      <c r="H2849" t="str">
        <f t="shared" si="176"/>
        <v/>
      </c>
      <c r="I2849" t="str">
        <f t="shared" si="177"/>
        <v/>
      </c>
      <c r="J2849" t="str">
        <f t="shared" si="178"/>
        <v/>
      </c>
      <c r="K2849">
        <f t="shared" si="179"/>
        <v>0</v>
      </c>
    </row>
    <row r="2850" spans="1:11" s="11" customFormat="1">
      <c r="A2850">
        <v>2025</v>
      </c>
      <c r="B2850">
        <v>3470</v>
      </c>
      <c r="C2850" t="s">
        <v>331</v>
      </c>
      <c r="D2850" t="s">
        <v>322</v>
      </c>
      <c r="E2850">
        <v>46406</v>
      </c>
      <c r="F2850">
        <v>17.13</v>
      </c>
      <c r="G2850" t="s">
        <v>332</v>
      </c>
      <c r="H2850" t="str">
        <f t="shared" si="176"/>
        <v/>
      </c>
      <c r="I2850" t="str">
        <f t="shared" si="177"/>
        <v/>
      </c>
      <c r="J2850" t="str">
        <f t="shared" si="178"/>
        <v/>
      </c>
      <c r="K2850">
        <f t="shared" si="179"/>
        <v>0</v>
      </c>
    </row>
    <row r="2851" spans="1:11" s="11" customFormat="1">
      <c r="A2851">
        <v>2025</v>
      </c>
      <c r="B2851">
        <v>3470</v>
      </c>
      <c r="C2851" t="s">
        <v>331</v>
      </c>
      <c r="D2851" t="s">
        <v>322</v>
      </c>
      <c r="E2851">
        <v>183392</v>
      </c>
      <c r="F2851">
        <v>16.68</v>
      </c>
      <c r="G2851" t="s">
        <v>332</v>
      </c>
      <c r="H2851" t="str">
        <f t="shared" si="176"/>
        <v/>
      </c>
      <c r="I2851" t="str">
        <f t="shared" si="177"/>
        <v/>
      </c>
      <c r="J2851" t="str">
        <f t="shared" si="178"/>
        <v/>
      </c>
      <c r="K2851">
        <f t="shared" si="179"/>
        <v>0</v>
      </c>
    </row>
    <row r="2852" spans="1:11" s="11" customFormat="1">
      <c r="A2852">
        <v>2025</v>
      </c>
      <c r="B2852">
        <v>3845</v>
      </c>
      <c r="C2852" t="s">
        <v>331</v>
      </c>
      <c r="D2852" t="s">
        <v>322</v>
      </c>
      <c r="E2852">
        <v>110359</v>
      </c>
      <c r="F2852">
        <v>17.82</v>
      </c>
      <c r="G2852" t="s">
        <v>332</v>
      </c>
      <c r="H2852" t="str">
        <f t="shared" si="176"/>
        <v/>
      </c>
      <c r="I2852" t="str">
        <f t="shared" si="177"/>
        <v/>
      </c>
      <c r="J2852" t="str">
        <f t="shared" si="178"/>
        <v/>
      </c>
      <c r="K2852">
        <f t="shared" si="179"/>
        <v>0</v>
      </c>
    </row>
    <row r="2853" spans="1:11" s="11" customFormat="1">
      <c r="A2853">
        <v>2025</v>
      </c>
      <c r="B2853">
        <v>3845</v>
      </c>
      <c r="C2853" t="s">
        <v>331</v>
      </c>
      <c r="D2853" t="s">
        <v>322</v>
      </c>
      <c r="E2853">
        <v>63823</v>
      </c>
      <c r="F2853">
        <v>16.38</v>
      </c>
      <c r="G2853" t="s">
        <v>332</v>
      </c>
      <c r="H2853" t="str">
        <f t="shared" si="176"/>
        <v/>
      </c>
      <c r="I2853" t="str">
        <f t="shared" si="177"/>
        <v/>
      </c>
      <c r="J2853" t="str">
        <f t="shared" si="178"/>
        <v/>
      </c>
      <c r="K2853">
        <f t="shared" si="179"/>
        <v>0</v>
      </c>
    </row>
    <row r="2854" spans="1:11" s="11" customFormat="1">
      <c r="A2854">
        <v>2025</v>
      </c>
      <c r="B2854">
        <v>3935</v>
      </c>
      <c r="C2854" t="s">
        <v>321</v>
      </c>
      <c r="D2854" t="s">
        <v>322</v>
      </c>
      <c r="E2854">
        <v>6044</v>
      </c>
      <c r="F2854">
        <v>24.91</v>
      </c>
      <c r="G2854">
        <v>225.6</v>
      </c>
      <c r="H2854">
        <f t="shared" si="176"/>
        <v>339654.42624</v>
      </c>
      <c r="I2854">
        <f t="shared" si="177"/>
        <v>6044</v>
      </c>
      <c r="J2854">
        <f t="shared" si="178"/>
        <v>150556.04</v>
      </c>
      <c r="K2854">
        <f t="shared" si="179"/>
        <v>0</v>
      </c>
    </row>
    <row r="2855" spans="1:11" s="11" customFormat="1">
      <c r="A2855">
        <v>2025</v>
      </c>
      <c r="B2855">
        <v>3935</v>
      </c>
      <c r="C2855" t="s">
        <v>321</v>
      </c>
      <c r="D2855" t="s">
        <v>322</v>
      </c>
      <c r="E2855">
        <v>59375</v>
      </c>
      <c r="F2855">
        <v>25.91</v>
      </c>
      <c r="G2855">
        <v>310.60000000000002</v>
      </c>
      <c r="H2855">
        <f t="shared" si="176"/>
        <v>4778289.8125</v>
      </c>
      <c r="I2855">
        <f t="shared" si="177"/>
        <v>59375</v>
      </c>
      <c r="J2855">
        <f t="shared" si="178"/>
        <v>1538406.25</v>
      </c>
      <c r="K2855">
        <f t="shared" si="179"/>
        <v>0</v>
      </c>
    </row>
    <row r="2856" spans="1:11" s="11" customFormat="1">
      <c r="A2856">
        <v>2025</v>
      </c>
      <c r="B2856">
        <v>3935</v>
      </c>
      <c r="C2856" t="s">
        <v>321</v>
      </c>
      <c r="D2856" t="s">
        <v>322</v>
      </c>
      <c r="E2856">
        <v>14134</v>
      </c>
      <c r="F2856">
        <v>25.1</v>
      </c>
      <c r="G2856">
        <v>309.5</v>
      </c>
      <c r="H2856">
        <f t="shared" si="176"/>
        <v>1097992.7230000002</v>
      </c>
      <c r="I2856">
        <f t="shared" si="177"/>
        <v>14134</v>
      </c>
      <c r="J2856">
        <f t="shared" si="178"/>
        <v>354763.4</v>
      </c>
      <c r="K2856">
        <f t="shared" si="179"/>
        <v>0</v>
      </c>
    </row>
    <row r="2857" spans="1:11" s="11" customFormat="1">
      <c r="A2857">
        <v>2025</v>
      </c>
      <c r="B2857">
        <v>3935</v>
      </c>
      <c r="C2857" t="s">
        <v>321</v>
      </c>
      <c r="D2857" t="s">
        <v>322</v>
      </c>
      <c r="E2857">
        <v>14134</v>
      </c>
      <c r="F2857">
        <v>25.1</v>
      </c>
      <c r="G2857">
        <v>309.5</v>
      </c>
      <c r="H2857">
        <f t="shared" si="176"/>
        <v>1097992.7230000002</v>
      </c>
      <c r="I2857">
        <f t="shared" si="177"/>
        <v>14134</v>
      </c>
      <c r="J2857">
        <f t="shared" si="178"/>
        <v>354763.4</v>
      </c>
      <c r="K2857">
        <f t="shared" si="179"/>
        <v>0</v>
      </c>
    </row>
    <row r="2858" spans="1:11" s="11" customFormat="1">
      <c r="A2858">
        <v>2025</v>
      </c>
      <c r="B2858">
        <v>3935</v>
      </c>
      <c r="C2858" t="s">
        <v>321</v>
      </c>
      <c r="D2858" t="s">
        <v>322</v>
      </c>
      <c r="E2858">
        <v>18408</v>
      </c>
      <c r="F2858">
        <v>24.31</v>
      </c>
      <c r="G2858">
        <v>601.29999999999995</v>
      </c>
      <c r="H2858">
        <f t="shared" si="176"/>
        <v>2690808.3602399998</v>
      </c>
      <c r="I2858">
        <f t="shared" si="177"/>
        <v>18408</v>
      </c>
      <c r="J2858">
        <f t="shared" si="178"/>
        <v>447498.48</v>
      </c>
      <c r="K2858">
        <f t="shared" si="179"/>
        <v>0</v>
      </c>
    </row>
    <row r="2859" spans="1:11" s="11" customFormat="1">
      <c r="A2859">
        <v>2025</v>
      </c>
      <c r="B2859">
        <v>3935</v>
      </c>
      <c r="C2859" t="s">
        <v>321</v>
      </c>
      <c r="D2859" t="s">
        <v>322</v>
      </c>
      <c r="E2859">
        <v>3089</v>
      </c>
      <c r="F2859">
        <v>24.81</v>
      </c>
      <c r="G2859">
        <v>392.1</v>
      </c>
      <c r="H2859">
        <f t="shared" si="176"/>
        <v>300497.95089000004</v>
      </c>
      <c r="I2859">
        <f t="shared" si="177"/>
        <v>3089</v>
      </c>
      <c r="J2859">
        <f t="shared" si="178"/>
        <v>76638.09</v>
      </c>
      <c r="K2859">
        <f t="shared" si="179"/>
        <v>0</v>
      </c>
    </row>
    <row r="2860" spans="1:11" s="11" customFormat="1">
      <c r="A2860">
        <v>2025</v>
      </c>
      <c r="B2860">
        <v>3935</v>
      </c>
      <c r="C2860" t="s">
        <v>321</v>
      </c>
      <c r="D2860" t="s">
        <v>322</v>
      </c>
      <c r="E2860">
        <v>20084</v>
      </c>
      <c r="F2860">
        <v>24.16</v>
      </c>
      <c r="G2860">
        <v>298.89999999999998</v>
      </c>
      <c r="H2860">
        <f t="shared" si="176"/>
        <v>1450350.7961600001</v>
      </c>
      <c r="I2860">
        <f t="shared" si="177"/>
        <v>20084</v>
      </c>
      <c r="J2860">
        <f t="shared" si="178"/>
        <v>485229.44</v>
      </c>
      <c r="K2860">
        <f t="shared" si="179"/>
        <v>0</v>
      </c>
    </row>
    <row r="2861" spans="1:11" s="11" customFormat="1">
      <c r="A2861">
        <v>2025</v>
      </c>
      <c r="B2861">
        <v>3935</v>
      </c>
      <c r="C2861" t="s">
        <v>321</v>
      </c>
      <c r="D2861" t="s">
        <v>322</v>
      </c>
      <c r="E2861">
        <v>88407</v>
      </c>
      <c r="F2861">
        <v>25.69</v>
      </c>
      <c r="G2861">
        <v>286</v>
      </c>
      <c r="H2861">
        <f t="shared" si="176"/>
        <v>6495562.8738000002</v>
      </c>
      <c r="I2861">
        <f t="shared" si="177"/>
        <v>88407</v>
      </c>
      <c r="J2861">
        <f t="shared" si="178"/>
        <v>2271175.83</v>
      </c>
      <c r="K2861">
        <f t="shared" si="179"/>
        <v>0</v>
      </c>
    </row>
    <row r="2862" spans="1:11" s="11" customFormat="1">
      <c r="A2862">
        <v>2025</v>
      </c>
      <c r="B2862">
        <v>3935</v>
      </c>
      <c r="C2862" t="s">
        <v>321</v>
      </c>
      <c r="D2862" t="s">
        <v>322</v>
      </c>
      <c r="E2862">
        <v>25809</v>
      </c>
      <c r="F2862">
        <v>25.15</v>
      </c>
      <c r="G2862">
        <v>187.8</v>
      </c>
      <c r="H2862">
        <f t="shared" si="176"/>
        <v>1219002.9453</v>
      </c>
      <c r="I2862">
        <f t="shared" si="177"/>
        <v>25809</v>
      </c>
      <c r="J2862">
        <f t="shared" si="178"/>
        <v>649096.35</v>
      </c>
      <c r="K2862">
        <f t="shared" si="179"/>
        <v>0</v>
      </c>
    </row>
    <row r="2863" spans="1:11" s="11" customFormat="1">
      <c r="A2863">
        <v>2025</v>
      </c>
      <c r="B2863">
        <v>3935</v>
      </c>
      <c r="C2863" t="s">
        <v>321</v>
      </c>
      <c r="D2863" t="s">
        <v>322</v>
      </c>
      <c r="E2863">
        <v>19797</v>
      </c>
      <c r="F2863">
        <v>25.81</v>
      </c>
      <c r="G2863">
        <v>196.7</v>
      </c>
      <c r="H2863">
        <f t="shared" si="176"/>
        <v>1005059.4411899999</v>
      </c>
      <c r="I2863">
        <f t="shared" si="177"/>
        <v>19797</v>
      </c>
      <c r="J2863">
        <f t="shared" si="178"/>
        <v>510960.56999999995</v>
      </c>
      <c r="K2863">
        <f t="shared" si="179"/>
        <v>0</v>
      </c>
    </row>
    <row r="2864" spans="1:11" s="11" customFormat="1">
      <c r="A2864">
        <v>2025</v>
      </c>
      <c r="B2864">
        <v>3943</v>
      </c>
      <c r="C2864" t="s">
        <v>321</v>
      </c>
      <c r="D2864" t="s">
        <v>322</v>
      </c>
      <c r="E2864">
        <v>8502</v>
      </c>
      <c r="F2864">
        <v>25.047999999999998</v>
      </c>
      <c r="G2864">
        <v>290.60000000000002</v>
      </c>
      <c r="H2864">
        <f t="shared" si="176"/>
        <v>618856.22697599989</v>
      </c>
      <c r="I2864">
        <f t="shared" si="177"/>
        <v>8502</v>
      </c>
      <c r="J2864">
        <f t="shared" si="178"/>
        <v>212958.09599999999</v>
      </c>
      <c r="K2864">
        <f t="shared" si="179"/>
        <v>0</v>
      </c>
    </row>
    <row r="2865" spans="1:11" s="11" customFormat="1">
      <c r="A2865">
        <v>2025</v>
      </c>
      <c r="B2865">
        <v>3943</v>
      </c>
      <c r="C2865" t="s">
        <v>321</v>
      </c>
      <c r="D2865" t="s">
        <v>322</v>
      </c>
      <c r="E2865">
        <v>20824</v>
      </c>
      <c r="F2865">
        <v>25.472000000000001</v>
      </c>
      <c r="G2865">
        <v>266.2</v>
      </c>
      <c r="H2865">
        <f t="shared" si="176"/>
        <v>1412001.8063360001</v>
      </c>
      <c r="I2865">
        <f t="shared" si="177"/>
        <v>20824</v>
      </c>
      <c r="J2865">
        <f t="shared" si="178"/>
        <v>530428.92800000007</v>
      </c>
      <c r="K2865">
        <f t="shared" si="179"/>
        <v>0</v>
      </c>
    </row>
    <row r="2866" spans="1:11" s="11" customFormat="1">
      <c r="A2866">
        <v>2025</v>
      </c>
      <c r="B2866">
        <v>3943</v>
      </c>
      <c r="C2866" t="s">
        <v>321</v>
      </c>
      <c r="D2866" t="s">
        <v>322</v>
      </c>
      <c r="E2866">
        <v>5777</v>
      </c>
      <c r="F2866">
        <v>25.19</v>
      </c>
      <c r="G2866">
        <v>381.5</v>
      </c>
      <c r="H2866">
        <f t="shared" si="176"/>
        <v>555168.83345000003</v>
      </c>
      <c r="I2866">
        <f t="shared" si="177"/>
        <v>5777</v>
      </c>
      <c r="J2866">
        <f t="shared" si="178"/>
        <v>145522.63</v>
      </c>
      <c r="K2866">
        <f t="shared" si="179"/>
        <v>0</v>
      </c>
    </row>
    <row r="2867" spans="1:11" s="11" customFormat="1">
      <c r="A2867">
        <v>2025</v>
      </c>
      <c r="B2867">
        <v>3943</v>
      </c>
      <c r="C2867" t="s">
        <v>321</v>
      </c>
      <c r="D2867" t="s">
        <v>322</v>
      </c>
      <c r="E2867">
        <v>16261</v>
      </c>
      <c r="F2867">
        <v>25.562000000000001</v>
      </c>
      <c r="G2867">
        <v>379.5</v>
      </c>
      <c r="H2867">
        <f t="shared" si="176"/>
        <v>1577443.67319</v>
      </c>
      <c r="I2867">
        <f t="shared" si="177"/>
        <v>16261</v>
      </c>
      <c r="J2867">
        <f t="shared" si="178"/>
        <v>415663.68200000003</v>
      </c>
      <c r="K2867">
        <f t="shared" si="179"/>
        <v>0</v>
      </c>
    </row>
    <row r="2868" spans="1:11" s="11" customFormat="1">
      <c r="A2868">
        <v>2025</v>
      </c>
      <c r="B2868">
        <v>3943</v>
      </c>
      <c r="C2868" t="s">
        <v>321</v>
      </c>
      <c r="D2868" t="s">
        <v>322</v>
      </c>
      <c r="E2868">
        <v>896</v>
      </c>
      <c r="F2868">
        <v>25.288</v>
      </c>
      <c r="G2868">
        <v>294.39999999999998</v>
      </c>
      <c r="H2868">
        <f t="shared" si="176"/>
        <v>66705.293312000009</v>
      </c>
      <c r="I2868">
        <f t="shared" si="177"/>
        <v>896</v>
      </c>
      <c r="J2868">
        <f t="shared" si="178"/>
        <v>22658.047999999999</v>
      </c>
      <c r="K2868">
        <f t="shared" si="179"/>
        <v>0</v>
      </c>
    </row>
    <row r="2869" spans="1:11" s="11" customFormat="1">
      <c r="A2869">
        <v>2025</v>
      </c>
      <c r="B2869">
        <v>3943</v>
      </c>
      <c r="C2869" t="s">
        <v>321</v>
      </c>
      <c r="D2869" t="s">
        <v>322</v>
      </c>
      <c r="E2869">
        <v>73430</v>
      </c>
      <c r="F2869">
        <v>25.581</v>
      </c>
      <c r="G2869">
        <v>248.1</v>
      </c>
      <c r="H2869">
        <f t="shared" si="176"/>
        <v>4660342.23123</v>
      </c>
      <c r="I2869">
        <f t="shared" si="177"/>
        <v>73430</v>
      </c>
      <c r="J2869">
        <f t="shared" si="178"/>
        <v>1878412.83</v>
      </c>
      <c r="K2869">
        <f t="shared" si="179"/>
        <v>0</v>
      </c>
    </row>
    <row r="2870" spans="1:11" s="11" customFormat="1">
      <c r="A2870">
        <v>2025</v>
      </c>
      <c r="B2870">
        <v>3943</v>
      </c>
      <c r="C2870" t="s">
        <v>321</v>
      </c>
      <c r="D2870" t="s">
        <v>322</v>
      </c>
      <c r="E2870">
        <v>4311</v>
      </c>
      <c r="F2870">
        <v>21.427</v>
      </c>
      <c r="G2870">
        <v>144.69999999999999</v>
      </c>
      <c r="H2870">
        <f t="shared" si="176"/>
        <v>133661.99025899998</v>
      </c>
      <c r="I2870">
        <f t="shared" si="177"/>
        <v>4311</v>
      </c>
      <c r="J2870">
        <f t="shared" si="178"/>
        <v>92371.796999999991</v>
      </c>
      <c r="K2870">
        <f t="shared" si="179"/>
        <v>0</v>
      </c>
    </row>
    <row r="2871" spans="1:11" s="11" customFormat="1">
      <c r="A2871">
        <v>2025</v>
      </c>
      <c r="B2871">
        <v>3944</v>
      </c>
      <c r="C2871" t="s">
        <v>321</v>
      </c>
      <c r="D2871" t="s">
        <v>322</v>
      </c>
      <c r="E2871">
        <v>420693</v>
      </c>
      <c r="F2871">
        <v>25.12</v>
      </c>
      <c r="G2871">
        <v>220.8</v>
      </c>
      <c r="H2871">
        <f t="shared" si="176"/>
        <v>23333720.417280003</v>
      </c>
      <c r="I2871">
        <f t="shared" si="177"/>
        <v>420693</v>
      </c>
      <c r="J2871">
        <f t="shared" si="178"/>
        <v>10567808.16</v>
      </c>
      <c r="K2871">
        <f t="shared" si="179"/>
        <v>0</v>
      </c>
    </row>
    <row r="2872" spans="1:11" s="11" customFormat="1">
      <c r="A2872">
        <v>2025</v>
      </c>
      <c r="B2872">
        <v>3948</v>
      </c>
      <c r="C2872" t="s">
        <v>321</v>
      </c>
      <c r="D2872" t="s">
        <v>322</v>
      </c>
      <c r="E2872">
        <v>18106</v>
      </c>
      <c r="F2872">
        <v>24.67</v>
      </c>
      <c r="G2872">
        <v>422.8</v>
      </c>
      <c r="H2872">
        <f t="shared" si="176"/>
        <v>1888541.98456</v>
      </c>
      <c r="I2872">
        <f t="shared" si="177"/>
        <v>18106</v>
      </c>
      <c r="J2872">
        <f t="shared" si="178"/>
        <v>446675.02</v>
      </c>
      <c r="K2872">
        <f t="shared" si="179"/>
        <v>0</v>
      </c>
    </row>
    <row r="2873" spans="1:11" s="11" customFormat="1">
      <c r="A2873">
        <v>2025</v>
      </c>
      <c r="B2873">
        <v>3948</v>
      </c>
      <c r="C2873" t="s">
        <v>321</v>
      </c>
      <c r="D2873" t="s">
        <v>322</v>
      </c>
      <c r="E2873">
        <v>61110</v>
      </c>
      <c r="F2873">
        <v>25.73</v>
      </c>
      <c r="G2873">
        <v>120.5</v>
      </c>
      <c r="H2873">
        <f t="shared" si="176"/>
        <v>1894694.1615000002</v>
      </c>
      <c r="I2873">
        <f t="shared" si="177"/>
        <v>61110</v>
      </c>
      <c r="J2873">
        <f t="shared" si="178"/>
        <v>1572360.3</v>
      </c>
      <c r="K2873">
        <f t="shared" si="179"/>
        <v>0</v>
      </c>
    </row>
    <row r="2874" spans="1:11" s="11" customFormat="1">
      <c r="A2874">
        <v>2025</v>
      </c>
      <c r="B2874">
        <v>3948</v>
      </c>
      <c r="C2874" t="s">
        <v>321</v>
      </c>
      <c r="D2874" t="s">
        <v>322</v>
      </c>
      <c r="E2874">
        <v>2648</v>
      </c>
      <c r="F2874">
        <v>25.12</v>
      </c>
      <c r="G2874">
        <v>317.7</v>
      </c>
      <c r="H2874">
        <f t="shared" si="176"/>
        <v>211326.92352000001</v>
      </c>
      <c r="I2874">
        <f t="shared" si="177"/>
        <v>2648</v>
      </c>
      <c r="J2874">
        <f t="shared" si="178"/>
        <v>66517.760000000009</v>
      </c>
      <c r="K2874">
        <f t="shared" si="179"/>
        <v>0</v>
      </c>
    </row>
    <row r="2875" spans="1:11" s="11" customFormat="1">
      <c r="A2875">
        <v>2025</v>
      </c>
      <c r="B2875">
        <v>3948</v>
      </c>
      <c r="C2875" t="s">
        <v>321</v>
      </c>
      <c r="D2875" t="s">
        <v>322</v>
      </c>
      <c r="E2875">
        <v>2648</v>
      </c>
      <c r="F2875">
        <v>25.12</v>
      </c>
      <c r="G2875">
        <v>317.7</v>
      </c>
      <c r="H2875">
        <f t="shared" si="176"/>
        <v>211326.92352000001</v>
      </c>
      <c r="I2875">
        <f t="shared" si="177"/>
        <v>2648</v>
      </c>
      <c r="J2875">
        <f t="shared" si="178"/>
        <v>66517.760000000009</v>
      </c>
      <c r="K2875">
        <f t="shared" si="179"/>
        <v>0</v>
      </c>
    </row>
    <row r="2876" spans="1:11" s="11" customFormat="1">
      <c r="A2876">
        <v>2025</v>
      </c>
      <c r="B2876">
        <v>3948</v>
      </c>
      <c r="C2876" t="s">
        <v>321</v>
      </c>
      <c r="D2876" t="s">
        <v>322</v>
      </c>
      <c r="E2876">
        <v>22113</v>
      </c>
      <c r="F2876">
        <v>24.27</v>
      </c>
      <c r="G2876">
        <v>360.4</v>
      </c>
      <c r="H2876">
        <f t="shared" si="176"/>
        <v>1934203.7660399999</v>
      </c>
      <c r="I2876">
        <f t="shared" si="177"/>
        <v>22113</v>
      </c>
      <c r="J2876">
        <f t="shared" si="178"/>
        <v>536682.51</v>
      </c>
      <c r="K2876">
        <f t="shared" si="179"/>
        <v>0</v>
      </c>
    </row>
    <row r="2877" spans="1:11" s="11" customFormat="1">
      <c r="A2877">
        <v>2025</v>
      </c>
      <c r="B2877">
        <v>3948</v>
      </c>
      <c r="C2877" t="s">
        <v>321</v>
      </c>
      <c r="D2877" t="s">
        <v>322</v>
      </c>
      <c r="E2877">
        <v>61110</v>
      </c>
      <c r="F2877">
        <v>25.73</v>
      </c>
      <c r="G2877">
        <v>120.5</v>
      </c>
      <c r="H2877">
        <f t="shared" si="176"/>
        <v>1894694.1615000002</v>
      </c>
      <c r="I2877">
        <f t="shared" si="177"/>
        <v>61110</v>
      </c>
      <c r="J2877">
        <f t="shared" si="178"/>
        <v>1572360.3</v>
      </c>
      <c r="K2877">
        <f t="shared" si="179"/>
        <v>0</v>
      </c>
    </row>
    <row r="2878" spans="1:11" s="11" customFormat="1">
      <c r="A2878">
        <v>2025</v>
      </c>
      <c r="B2878">
        <v>3948</v>
      </c>
      <c r="C2878" t="s">
        <v>321</v>
      </c>
      <c r="D2878" t="s">
        <v>322</v>
      </c>
      <c r="E2878">
        <v>2450</v>
      </c>
      <c r="F2878">
        <v>24.96</v>
      </c>
      <c r="G2878">
        <v>495.1</v>
      </c>
      <c r="H2878">
        <f t="shared" si="176"/>
        <v>302763.55200000003</v>
      </c>
      <c r="I2878">
        <f t="shared" si="177"/>
        <v>2450</v>
      </c>
      <c r="J2878">
        <f t="shared" si="178"/>
        <v>61152</v>
      </c>
      <c r="K2878">
        <f t="shared" si="179"/>
        <v>0</v>
      </c>
    </row>
    <row r="2879" spans="1:11" s="11" customFormat="1">
      <c r="A2879">
        <v>2025</v>
      </c>
      <c r="B2879">
        <v>3948</v>
      </c>
      <c r="C2879" t="s">
        <v>321</v>
      </c>
      <c r="D2879" t="s">
        <v>322</v>
      </c>
      <c r="E2879">
        <v>2450</v>
      </c>
      <c r="F2879">
        <v>24.96</v>
      </c>
      <c r="G2879">
        <v>495.1</v>
      </c>
      <c r="H2879">
        <f t="shared" si="176"/>
        <v>302763.55200000003</v>
      </c>
      <c r="I2879">
        <f t="shared" si="177"/>
        <v>2450</v>
      </c>
      <c r="J2879">
        <f t="shared" si="178"/>
        <v>61152</v>
      </c>
      <c r="K2879">
        <f t="shared" si="179"/>
        <v>0</v>
      </c>
    </row>
    <row r="2880" spans="1:11" s="11" customFormat="1">
      <c r="A2880">
        <v>2025</v>
      </c>
      <c r="B2880">
        <v>3954</v>
      </c>
      <c r="C2880" t="s">
        <v>321</v>
      </c>
      <c r="D2880" t="s">
        <v>322</v>
      </c>
      <c r="E2880">
        <v>10036</v>
      </c>
      <c r="F2880">
        <v>24.925999999999998</v>
      </c>
      <c r="G2880">
        <v>320</v>
      </c>
      <c r="H2880">
        <f t="shared" si="176"/>
        <v>800503.47519999999</v>
      </c>
      <c r="I2880">
        <f t="shared" si="177"/>
        <v>10036</v>
      </c>
      <c r="J2880">
        <f t="shared" si="178"/>
        <v>250157.33599999998</v>
      </c>
      <c r="K2880">
        <f t="shared" si="179"/>
        <v>0</v>
      </c>
    </row>
    <row r="2881" spans="1:11" s="11" customFormat="1">
      <c r="A2881">
        <v>2025</v>
      </c>
      <c r="B2881">
        <v>3954</v>
      </c>
      <c r="C2881" t="s">
        <v>321</v>
      </c>
      <c r="D2881" t="s">
        <v>322</v>
      </c>
      <c r="E2881">
        <v>92765</v>
      </c>
      <c r="F2881">
        <v>26.155999999999999</v>
      </c>
      <c r="G2881">
        <v>309.10000000000002</v>
      </c>
      <c r="H2881">
        <f t="shared" si="176"/>
        <v>7499882.9019400002</v>
      </c>
      <c r="I2881">
        <f t="shared" si="177"/>
        <v>92765</v>
      </c>
      <c r="J2881">
        <f t="shared" si="178"/>
        <v>2426361.34</v>
      </c>
      <c r="K2881">
        <f t="shared" si="179"/>
        <v>0</v>
      </c>
    </row>
    <row r="2882" spans="1:11" s="11" customFormat="1">
      <c r="A2882">
        <v>2025</v>
      </c>
      <c r="B2882">
        <v>3954</v>
      </c>
      <c r="C2882" t="s">
        <v>321</v>
      </c>
      <c r="D2882" t="s">
        <v>322</v>
      </c>
      <c r="E2882">
        <v>95259</v>
      </c>
      <c r="F2882">
        <v>24.577999999999999</v>
      </c>
      <c r="G2882">
        <v>516.70000000000005</v>
      </c>
      <c r="H2882">
        <f t="shared" si="176"/>
        <v>12097371.552234001</v>
      </c>
      <c r="I2882">
        <f t="shared" si="177"/>
        <v>95259</v>
      </c>
      <c r="J2882">
        <f t="shared" si="178"/>
        <v>2341275.702</v>
      </c>
      <c r="K2882">
        <f t="shared" si="179"/>
        <v>0</v>
      </c>
    </row>
    <row r="2883" spans="1:11" s="11" customFormat="1">
      <c r="A2883">
        <v>2025</v>
      </c>
      <c r="B2883">
        <v>3954</v>
      </c>
      <c r="C2883" t="s">
        <v>321</v>
      </c>
      <c r="D2883" t="s">
        <v>322</v>
      </c>
      <c r="E2883">
        <v>5748</v>
      </c>
      <c r="F2883">
        <v>25.888000000000002</v>
      </c>
      <c r="G2883">
        <v>380</v>
      </c>
      <c r="H2883">
        <f t="shared" si="176"/>
        <v>565456.0512000001</v>
      </c>
      <c r="I2883">
        <f t="shared" si="177"/>
        <v>5748</v>
      </c>
      <c r="J2883">
        <f t="shared" si="178"/>
        <v>148804.22400000002</v>
      </c>
      <c r="K2883">
        <f t="shared" si="179"/>
        <v>0</v>
      </c>
    </row>
    <row r="2884" spans="1:11" s="11" customFormat="1">
      <c r="A2884">
        <v>2025</v>
      </c>
      <c r="B2884">
        <v>4041</v>
      </c>
      <c r="C2884" t="s">
        <v>331</v>
      </c>
      <c r="D2884" t="s">
        <v>322</v>
      </c>
      <c r="E2884">
        <v>1422</v>
      </c>
      <c r="F2884">
        <v>17.63</v>
      </c>
      <c r="G2884">
        <v>261.8</v>
      </c>
      <c r="H2884">
        <f t="shared" si="176"/>
        <v>65632.893479999999</v>
      </c>
      <c r="I2884">
        <f t="shared" si="177"/>
        <v>1422</v>
      </c>
      <c r="J2884">
        <f t="shared" si="178"/>
        <v>25069.859999999997</v>
      </c>
      <c r="K2884">
        <f t="shared" si="179"/>
        <v>0</v>
      </c>
    </row>
    <row r="2885" spans="1:11" s="11" customFormat="1">
      <c r="A2885">
        <v>2025</v>
      </c>
      <c r="B2885">
        <v>4041</v>
      </c>
      <c r="C2885" t="s">
        <v>331</v>
      </c>
      <c r="D2885" t="s">
        <v>322</v>
      </c>
      <c r="E2885">
        <v>2134</v>
      </c>
      <c r="F2885">
        <v>17.63</v>
      </c>
      <c r="G2885">
        <v>248.7</v>
      </c>
      <c r="H2885">
        <f t="shared" ref="H2885:H2948" si="180">IF(I2885="","",G2885/100*F2885*E2885)</f>
        <v>93566.958540000007</v>
      </c>
      <c r="I2885">
        <f t="shared" ref="I2885:I2948" si="181">IF(OR(G2885=".",F2885=".",E2885="."),"",E2885)</f>
        <v>2134</v>
      </c>
      <c r="J2885">
        <f t="shared" ref="J2885:J2948" si="182">IF(I2885="","",F2885*I2885)</f>
        <v>37622.42</v>
      </c>
      <c r="K2885">
        <f t="shared" ref="K2885:K2948" si="183">IF(C2885="LIG",1,0)</f>
        <v>0</v>
      </c>
    </row>
    <row r="2886" spans="1:11" s="11" customFormat="1">
      <c r="A2886">
        <v>2025</v>
      </c>
      <c r="B2886">
        <v>4041</v>
      </c>
      <c r="C2886" t="s">
        <v>331</v>
      </c>
      <c r="D2886" t="s">
        <v>322</v>
      </c>
      <c r="E2886">
        <v>7752</v>
      </c>
      <c r="F2886">
        <v>17.66</v>
      </c>
      <c r="G2886">
        <v>257.3</v>
      </c>
      <c r="H2886">
        <f t="shared" si="180"/>
        <v>352244.52335999999</v>
      </c>
      <c r="I2886">
        <f t="shared" si="181"/>
        <v>7752</v>
      </c>
      <c r="J2886">
        <f t="shared" si="182"/>
        <v>136900.32</v>
      </c>
      <c r="K2886">
        <f t="shared" si="183"/>
        <v>0</v>
      </c>
    </row>
    <row r="2887" spans="1:11" s="11" customFormat="1">
      <c r="A2887">
        <v>2025</v>
      </c>
      <c r="B2887">
        <v>4050</v>
      </c>
      <c r="C2887" t="s">
        <v>331</v>
      </c>
      <c r="D2887" t="s">
        <v>322</v>
      </c>
      <c r="E2887">
        <v>16304</v>
      </c>
      <c r="F2887">
        <v>17.646000000000001</v>
      </c>
      <c r="G2887">
        <v>209.1</v>
      </c>
      <c r="H2887">
        <f t="shared" si="180"/>
        <v>601581.50294399995</v>
      </c>
      <c r="I2887">
        <f t="shared" si="181"/>
        <v>16304</v>
      </c>
      <c r="J2887">
        <f t="shared" si="182"/>
        <v>287700.38400000002</v>
      </c>
      <c r="K2887">
        <f t="shared" si="183"/>
        <v>0</v>
      </c>
    </row>
    <row r="2888" spans="1:11" s="11" customFormat="1">
      <c r="A2888">
        <v>2025</v>
      </c>
      <c r="B2888">
        <v>4078</v>
      </c>
      <c r="C2888" t="s">
        <v>331</v>
      </c>
      <c r="D2888" t="s">
        <v>322</v>
      </c>
      <c r="E2888">
        <v>121536</v>
      </c>
      <c r="F2888">
        <v>17.7</v>
      </c>
      <c r="G2888">
        <v>260.2</v>
      </c>
      <c r="H2888">
        <f t="shared" si="180"/>
        <v>5597389.0943999998</v>
      </c>
      <c r="I2888">
        <f t="shared" si="181"/>
        <v>121536</v>
      </c>
      <c r="J2888">
        <f t="shared" si="182"/>
        <v>2151187.1999999997</v>
      </c>
      <c r="K2888">
        <f t="shared" si="183"/>
        <v>0</v>
      </c>
    </row>
    <row r="2889" spans="1:11" s="11" customFormat="1">
      <c r="A2889">
        <v>2025</v>
      </c>
      <c r="B2889">
        <v>4078</v>
      </c>
      <c r="C2889" t="s">
        <v>331</v>
      </c>
      <c r="D2889" t="s">
        <v>322</v>
      </c>
      <c r="E2889">
        <v>163683</v>
      </c>
      <c r="F2889">
        <v>17.649999999999999</v>
      </c>
      <c r="G2889">
        <v>255.5</v>
      </c>
      <c r="H2889">
        <f t="shared" si="180"/>
        <v>7381407.6472500004</v>
      </c>
      <c r="I2889">
        <f t="shared" si="181"/>
        <v>163683</v>
      </c>
      <c r="J2889">
        <f t="shared" si="182"/>
        <v>2889004.9499999997</v>
      </c>
      <c r="K2889">
        <f t="shared" si="183"/>
        <v>0</v>
      </c>
    </row>
    <row r="2890" spans="1:11" s="11" customFormat="1">
      <c r="A2890">
        <v>2025</v>
      </c>
      <c r="B2890">
        <v>4158</v>
      </c>
      <c r="C2890" t="s">
        <v>331</v>
      </c>
      <c r="D2890" t="s">
        <v>322</v>
      </c>
      <c r="E2890">
        <v>160479</v>
      </c>
      <c r="F2890">
        <v>16.844999999999999</v>
      </c>
      <c r="G2890">
        <v>132.80000000000001</v>
      </c>
      <c r="H2890">
        <f t="shared" si="180"/>
        <v>3589940.9066399997</v>
      </c>
      <c r="I2890">
        <f t="shared" si="181"/>
        <v>160479</v>
      </c>
      <c r="J2890">
        <f t="shared" si="182"/>
        <v>2703268.7549999999</v>
      </c>
      <c r="K2890">
        <f t="shared" si="183"/>
        <v>0</v>
      </c>
    </row>
    <row r="2891" spans="1:11" s="11" customFormat="1">
      <c r="A2891">
        <v>2025</v>
      </c>
      <c r="B2891">
        <v>4158</v>
      </c>
      <c r="C2891" t="s">
        <v>331</v>
      </c>
      <c r="D2891" t="s">
        <v>322</v>
      </c>
      <c r="E2891">
        <v>15857</v>
      </c>
      <c r="F2891">
        <v>16.488</v>
      </c>
      <c r="G2891">
        <v>117.2</v>
      </c>
      <c r="H2891">
        <f t="shared" si="180"/>
        <v>306419.65315199998</v>
      </c>
      <c r="I2891">
        <f t="shared" si="181"/>
        <v>15857</v>
      </c>
      <c r="J2891">
        <f t="shared" si="182"/>
        <v>261450.21599999999</v>
      </c>
      <c r="K2891">
        <f t="shared" si="183"/>
        <v>0</v>
      </c>
    </row>
    <row r="2892" spans="1:11" s="11" customFormat="1">
      <c r="A2892">
        <v>2025</v>
      </c>
      <c r="B2892">
        <v>4158</v>
      </c>
      <c r="C2892" t="s">
        <v>331</v>
      </c>
      <c r="D2892" t="s">
        <v>322</v>
      </c>
      <c r="E2892">
        <v>96787</v>
      </c>
      <c r="F2892">
        <v>16.119</v>
      </c>
      <c r="G2892">
        <v>111.9</v>
      </c>
      <c r="H2892">
        <f t="shared" si="180"/>
        <v>1745762.7017070001</v>
      </c>
      <c r="I2892">
        <f t="shared" si="181"/>
        <v>96787</v>
      </c>
      <c r="J2892">
        <f t="shared" si="182"/>
        <v>1560109.6529999999</v>
      </c>
      <c r="K2892">
        <f t="shared" si="183"/>
        <v>0</v>
      </c>
    </row>
    <row r="2893" spans="1:11" s="11" customFormat="1">
      <c r="A2893">
        <v>2025</v>
      </c>
      <c r="B2893">
        <v>4162</v>
      </c>
      <c r="C2893" t="s">
        <v>331</v>
      </c>
      <c r="D2893" t="s">
        <v>322</v>
      </c>
      <c r="E2893">
        <v>45061</v>
      </c>
      <c r="F2893">
        <v>19.995999999999999</v>
      </c>
      <c r="G2893">
        <v>266.3</v>
      </c>
      <c r="H2893">
        <f t="shared" si="180"/>
        <v>2399468.870228</v>
      </c>
      <c r="I2893">
        <f t="shared" si="181"/>
        <v>45061</v>
      </c>
      <c r="J2893">
        <f t="shared" si="182"/>
        <v>901039.75599999994</v>
      </c>
      <c r="K2893">
        <f t="shared" si="183"/>
        <v>0</v>
      </c>
    </row>
    <row r="2894" spans="1:11" s="11" customFormat="1">
      <c r="A2894">
        <v>2025</v>
      </c>
      <c r="B2894">
        <v>4271</v>
      </c>
      <c r="C2894" t="s">
        <v>331</v>
      </c>
      <c r="D2894" t="s">
        <v>322</v>
      </c>
      <c r="E2894">
        <v>31571</v>
      </c>
      <c r="F2894">
        <v>17.672000000000001</v>
      </c>
      <c r="G2894">
        <v>272.2</v>
      </c>
      <c r="H2894">
        <f t="shared" si="180"/>
        <v>1518665.622064</v>
      </c>
      <c r="I2894">
        <f t="shared" si="181"/>
        <v>31571</v>
      </c>
      <c r="J2894">
        <f t="shared" si="182"/>
        <v>557922.71200000006</v>
      </c>
      <c r="K2894">
        <f t="shared" si="183"/>
        <v>0</v>
      </c>
    </row>
    <row r="2895" spans="1:11" s="11" customFormat="1">
      <c r="A2895">
        <v>2025</v>
      </c>
      <c r="B2895">
        <v>4271</v>
      </c>
      <c r="C2895" t="s">
        <v>331</v>
      </c>
      <c r="D2895" t="s">
        <v>322</v>
      </c>
      <c r="E2895">
        <v>31550</v>
      </c>
      <c r="F2895">
        <v>17.597999999999999</v>
      </c>
      <c r="G2895">
        <v>277.10000000000002</v>
      </c>
      <c r="H2895">
        <f t="shared" si="180"/>
        <v>1538506.0299000002</v>
      </c>
      <c r="I2895">
        <f t="shared" si="181"/>
        <v>31550</v>
      </c>
      <c r="J2895">
        <f t="shared" si="182"/>
        <v>555216.9</v>
      </c>
      <c r="K2895">
        <f t="shared" si="183"/>
        <v>0</v>
      </c>
    </row>
    <row r="2896" spans="1:11" s="11" customFormat="1">
      <c r="A2896">
        <v>2025</v>
      </c>
      <c r="B2896">
        <v>6002</v>
      </c>
      <c r="C2896" t="s">
        <v>331</v>
      </c>
      <c r="D2896" t="s">
        <v>322</v>
      </c>
      <c r="E2896">
        <v>31871</v>
      </c>
      <c r="F2896">
        <v>17.055</v>
      </c>
      <c r="G2896">
        <v>202.9</v>
      </c>
      <c r="H2896">
        <f t="shared" si="180"/>
        <v>1102883.0472449998</v>
      </c>
      <c r="I2896">
        <f t="shared" si="181"/>
        <v>31871</v>
      </c>
      <c r="J2896">
        <f t="shared" si="182"/>
        <v>543559.90500000003</v>
      </c>
      <c r="K2896">
        <f t="shared" si="183"/>
        <v>0</v>
      </c>
    </row>
    <row r="2897" spans="1:11" s="11" customFormat="1">
      <c r="A2897">
        <v>2025</v>
      </c>
      <c r="B2897">
        <v>6002</v>
      </c>
      <c r="C2897" t="s">
        <v>331</v>
      </c>
      <c r="D2897" t="s">
        <v>322</v>
      </c>
      <c r="E2897">
        <v>207511</v>
      </c>
      <c r="F2897">
        <v>17.646999999999998</v>
      </c>
      <c r="G2897">
        <v>220.4</v>
      </c>
      <c r="H2897">
        <f t="shared" si="180"/>
        <v>8070930.3438680004</v>
      </c>
      <c r="I2897">
        <f t="shared" si="181"/>
        <v>207511</v>
      </c>
      <c r="J2897">
        <f t="shared" si="182"/>
        <v>3661946.6169999996</v>
      </c>
      <c r="K2897">
        <f t="shared" si="183"/>
        <v>0</v>
      </c>
    </row>
    <row r="2898" spans="1:11" s="11" customFormat="1">
      <c r="A2898">
        <v>2025</v>
      </c>
      <c r="B2898">
        <v>6002</v>
      </c>
      <c r="C2898" t="s">
        <v>331</v>
      </c>
      <c r="D2898" t="s">
        <v>322</v>
      </c>
      <c r="E2898">
        <v>238373</v>
      </c>
      <c r="F2898">
        <v>17.561</v>
      </c>
      <c r="G2898">
        <v>222.2</v>
      </c>
      <c r="H2898">
        <f t="shared" si="180"/>
        <v>9301443.6581660006</v>
      </c>
      <c r="I2898">
        <f t="shared" si="181"/>
        <v>238373</v>
      </c>
      <c r="J2898">
        <f t="shared" si="182"/>
        <v>4186068.253</v>
      </c>
      <c r="K2898">
        <f t="shared" si="183"/>
        <v>0</v>
      </c>
    </row>
    <row r="2899" spans="1:11" s="11" customFormat="1">
      <c r="A2899">
        <v>2025</v>
      </c>
      <c r="B2899">
        <v>6002</v>
      </c>
      <c r="C2899" t="s">
        <v>331</v>
      </c>
      <c r="D2899" t="s">
        <v>322</v>
      </c>
      <c r="E2899">
        <v>287552</v>
      </c>
      <c r="F2899">
        <v>17.504000000000001</v>
      </c>
      <c r="G2899">
        <v>229.5</v>
      </c>
      <c r="H2899">
        <f t="shared" si="180"/>
        <v>11551446.92736</v>
      </c>
      <c r="I2899">
        <f t="shared" si="181"/>
        <v>287552</v>
      </c>
      <c r="J2899">
        <f t="shared" si="182"/>
        <v>5033310.2080000006</v>
      </c>
      <c r="K2899">
        <f t="shared" si="183"/>
        <v>0</v>
      </c>
    </row>
    <row r="2900" spans="1:11" s="11" customFormat="1">
      <c r="A2900">
        <v>2025</v>
      </c>
      <c r="B2900">
        <v>6002</v>
      </c>
      <c r="C2900" t="s">
        <v>331</v>
      </c>
      <c r="D2900" t="s">
        <v>322</v>
      </c>
      <c r="E2900">
        <v>191963</v>
      </c>
      <c r="F2900">
        <v>17.527999999999999</v>
      </c>
      <c r="G2900">
        <v>215.9</v>
      </c>
      <c r="H2900">
        <f t="shared" si="180"/>
        <v>7264446.5947760008</v>
      </c>
      <c r="I2900">
        <f t="shared" si="181"/>
        <v>191963</v>
      </c>
      <c r="J2900">
        <f t="shared" si="182"/>
        <v>3364727.4639999997</v>
      </c>
      <c r="K2900">
        <f t="shared" si="183"/>
        <v>0</v>
      </c>
    </row>
    <row r="2901" spans="1:11" s="11" customFormat="1">
      <c r="A2901">
        <v>2025</v>
      </c>
      <c r="B2901">
        <v>6004</v>
      </c>
      <c r="C2901" t="s">
        <v>321</v>
      </c>
      <c r="D2901" t="s">
        <v>322</v>
      </c>
      <c r="E2901">
        <v>14743</v>
      </c>
      <c r="F2901">
        <v>25.61</v>
      </c>
      <c r="G2901" t="s">
        <v>332</v>
      </c>
      <c r="H2901" t="str">
        <f t="shared" si="180"/>
        <v/>
      </c>
      <c r="I2901" t="str">
        <f t="shared" si="181"/>
        <v/>
      </c>
      <c r="J2901" t="str">
        <f t="shared" si="182"/>
        <v/>
      </c>
      <c r="K2901">
        <f t="shared" si="183"/>
        <v>0</v>
      </c>
    </row>
    <row r="2902" spans="1:11" s="11" customFormat="1">
      <c r="A2902">
        <v>2025</v>
      </c>
      <c r="B2902">
        <v>6009</v>
      </c>
      <c r="C2902" t="s">
        <v>331</v>
      </c>
      <c r="D2902" t="s">
        <v>322</v>
      </c>
      <c r="E2902">
        <v>16315</v>
      </c>
      <c r="F2902">
        <v>17.600000000000001</v>
      </c>
      <c r="G2902">
        <v>241</v>
      </c>
      <c r="H2902">
        <f t="shared" si="180"/>
        <v>692017.04</v>
      </c>
      <c r="I2902">
        <f t="shared" si="181"/>
        <v>16315</v>
      </c>
      <c r="J2902">
        <f t="shared" si="182"/>
        <v>287144</v>
      </c>
      <c r="K2902">
        <f t="shared" si="183"/>
        <v>0</v>
      </c>
    </row>
    <row r="2903" spans="1:11" s="11" customFormat="1">
      <c r="A2903">
        <v>2025</v>
      </c>
      <c r="B2903">
        <v>6009</v>
      </c>
      <c r="C2903" t="s">
        <v>331</v>
      </c>
      <c r="D2903" t="s">
        <v>322</v>
      </c>
      <c r="E2903">
        <v>49357</v>
      </c>
      <c r="F2903">
        <v>17.739999999999998</v>
      </c>
      <c r="G2903">
        <v>236.5</v>
      </c>
      <c r="H2903">
        <f t="shared" si="180"/>
        <v>2070777.8707000001</v>
      </c>
      <c r="I2903">
        <f t="shared" si="181"/>
        <v>49357</v>
      </c>
      <c r="J2903">
        <f t="shared" si="182"/>
        <v>875593.17999999993</v>
      </c>
      <c r="K2903">
        <f t="shared" si="183"/>
        <v>0</v>
      </c>
    </row>
    <row r="2904" spans="1:11" s="11" customFormat="1">
      <c r="A2904">
        <v>2025</v>
      </c>
      <c r="B2904">
        <v>6009</v>
      </c>
      <c r="C2904" t="s">
        <v>331</v>
      </c>
      <c r="D2904" t="s">
        <v>322</v>
      </c>
      <c r="E2904">
        <v>65350</v>
      </c>
      <c r="F2904">
        <v>17.559999999999999</v>
      </c>
      <c r="G2904">
        <v>230.4</v>
      </c>
      <c r="H2904">
        <f t="shared" si="180"/>
        <v>2643945.9840000002</v>
      </c>
      <c r="I2904">
        <f t="shared" si="181"/>
        <v>65350</v>
      </c>
      <c r="J2904">
        <f t="shared" si="182"/>
        <v>1147546</v>
      </c>
      <c r="K2904">
        <f t="shared" si="183"/>
        <v>0</v>
      </c>
    </row>
    <row r="2905" spans="1:11" s="11" customFormat="1">
      <c r="A2905">
        <v>2025</v>
      </c>
      <c r="B2905">
        <v>6009</v>
      </c>
      <c r="C2905" t="s">
        <v>331</v>
      </c>
      <c r="D2905" t="s">
        <v>322</v>
      </c>
      <c r="E2905">
        <v>146237</v>
      </c>
      <c r="F2905">
        <v>17.82</v>
      </c>
      <c r="G2905">
        <v>228.8</v>
      </c>
      <c r="H2905">
        <f t="shared" si="180"/>
        <v>5962398.361920001</v>
      </c>
      <c r="I2905">
        <f t="shared" si="181"/>
        <v>146237</v>
      </c>
      <c r="J2905">
        <f t="shared" si="182"/>
        <v>2605943.34</v>
      </c>
      <c r="K2905">
        <f t="shared" si="183"/>
        <v>0</v>
      </c>
    </row>
    <row r="2906" spans="1:11" s="11" customFormat="1">
      <c r="A2906">
        <v>2025</v>
      </c>
      <c r="B2906">
        <v>6017</v>
      </c>
      <c r="C2906" t="s">
        <v>331</v>
      </c>
      <c r="D2906" t="s">
        <v>322</v>
      </c>
      <c r="E2906">
        <v>126380</v>
      </c>
      <c r="F2906">
        <v>17.899999999999999</v>
      </c>
      <c r="G2906" t="s">
        <v>332</v>
      </c>
      <c r="H2906" t="str">
        <f t="shared" si="180"/>
        <v/>
      </c>
      <c r="I2906" t="str">
        <f t="shared" si="181"/>
        <v/>
      </c>
      <c r="J2906" t="str">
        <f t="shared" si="182"/>
        <v/>
      </c>
      <c r="K2906">
        <f t="shared" si="183"/>
        <v>0</v>
      </c>
    </row>
    <row r="2907" spans="1:11" s="11" customFormat="1">
      <c r="A2907">
        <v>2025</v>
      </c>
      <c r="B2907">
        <v>6017</v>
      </c>
      <c r="C2907" t="s">
        <v>331</v>
      </c>
      <c r="D2907" t="s">
        <v>322</v>
      </c>
      <c r="E2907">
        <v>48377</v>
      </c>
      <c r="F2907">
        <v>17.8</v>
      </c>
      <c r="G2907" t="s">
        <v>332</v>
      </c>
      <c r="H2907" t="str">
        <f t="shared" si="180"/>
        <v/>
      </c>
      <c r="I2907" t="str">
        <f t="shared" si="181"/>
        <v/>
      </c>
      <c r="J2907" t="str">
        <f t="shared" si="182"/>
        <v/>
      </c>
      <c r="K2907">
        <f t="shared" si="183"/>
        <v>0</v>
      </c>
    </row>
    <row r="2908" spans="1:11" s="11" customFormat="1">
      <c r="A2908">
        <v>2025</v>
      </c>
      <c r="B2908">
        <v>6018</v>
      </c>
      <c r="C2908" t="s">
        <v>321</v>
      </c>
      <c r="D2908" t="s">
        <v>322</v>
      </c>
      <c r="E2908">
        <v>18451</v>
      </c>
      <c r="F2908">
        <v>25.044</v>
      </c>
      <c r="G2908">
        <v>228.3</v>
      </c>
      <c r="H2908">
        <f t="shared" si="180"/>
        <v>1054944.2648519999</v>
      </c>
      <c r="I2908">
        <f t="shared" si="181"/>
        <v>18451</v>
      </c>
      <c r="J2908">
        <f t="shared" si="182"/>
        <v>462086.84399999998</v>
      </c>
      <c r="K2908">
        <f t="shared" si="183"/>
        <v>0</v>
      </c>
    </row>
    <row r="2909" spans="1:11" s="11" customFormat="1">
      <c r="A2909">
        <v>2025</v>
      </c>
      <c r="B2909">
        <v>6018</v>
      </c>
      <c r="C2909" t="s">
        <v>321</v>
      </c>
      <c r="D2909" t="s">
        <v>322</v>
      </c>
      <c r="E2909">
        <v>58188</v>
      </c>
      <c r="F2909">
        <v>22.306000000000001</v>
      </c>
      <c r="G2909">
        <v>274.10000000000002</v>
      </c>
      <c r="H2909">
        <f t="shared" si="180"/>
        <v>3557657.7282480006</v>
      </c>
      <c r="I2909">
        <f t="shared" si="181"/>
        <v>58188</v>
      </c>
      <c r="J2909">
        <f t="shared" si="182"/>
        <v>1297941.5280000002</v>
      </c>
      <c r="K2909">
        <f t="shared" si="183"/>
        <v>0</v>
      </c>
    </row>
    <row r="2910" spans="1:11" s="11" customFormat="1">
      <c r="A2910">
        <v>2025</v>
      </c>
      <c r="B2910">
        <v>6018</v>
      </c>
      <c r="C2910" t="s">
        <v>321</v>
      </c>
      <c r="D2910" t="s">
        <v>322</v>
      </c>
      <c r="E2910">
        <v>9998</v>
      </c>
      <c r="F2910">
        <v>25.116</v>
      </c>
      <c r="G2910">
        <v>228.3</v>
      </c>
      <c r="H2910">
        <f t="shared" si="180"/>
        <v>573283.60034399992</v>
      </c>
      <c r="I2910">
        <f t="shared" si="181"/>
        <v>9998</v>
      </c>
      <c r="J2910">
        <f t="shared" si="182"/>
        <v>251109.76800000001</v>
      </c>
      <c r="K2910">
        <f t="shared" si="183"/>
        <v>0</v>
      </c>
    </row>
    <row r="2911" spans="1:11" s="11" customFormat="1">
      <c r="A2911">
        <v>2025</v>
      </c>
      <c r="B2911">
        <v>6018</v>
      </c>
      <c r="C2911" t="s">
        <v>321</v>
      </c>
      <c r="D2911" t="s">
        <v>322</v>
      </c>
      <c r="E2911">
        <v>7136</v>
      </c>
      <c r="F2911">
        <v>25.97</v>
      </c>
      <c r="G2911">
        <v>232.8</v>
      </c>
      <c r="H2911">
        <f t="shared" si="180"/>
        <v>431429.42976000003</v>
      </c>
      <c r="I2911">
        <f t="shared" si="181"/>
        <v>7136</v>
      </c>
      <c r="J2911">
        <f t="shared" si="182"/>
        <v>185321.91999999998</v>
      </c>
      <c r="K2911">
        <f t="shared" si="183"/>
        <v>0</v>
      </c>
    </row>
    <row r="2912" spans="1:11" s="11" customFormat="1">
      <c r="A2912">
        <v>2025</v>
      </c>
      <c r="B2912">
        <v>6018</v>
      </c>
      <c r="C2912" t="s">
        <v>321</v>
      </c>
      <c r="D2912" t="s">
        <v>322</v>
      </c>
      <c r="E2912">
        <v>49648</v>
      </c>
      <c r="F2912">
        <v>22.818000000000001</v>
      </c>
      <c r="G2912">
        <v>239.1</v>
      </c>
      <c r="H2912">
        <f t="shared" si="180"/>
        <v>2708687.5410240004</v>
      </c>
      <c r="I2912">
        <f t="shared" si="181"/>
        <v>49648</v>
      </c>
      <c r="J2912">
        <f t="shared" si="182"/>
        <v>1132868.064</v>
      </c>
      <c r="K2912">
        <f t="shared" si="183"/>
        <v>0</v>
      </c>
    </row>
    <row r="2913" spans="1:11" s="11" customFormat="1">
      <c r="A2913">
        <v>2025</v>
      </c>
      <c r="B2913">
        <v>6021</v>
      </c>
      <c r="C2913" t="s">
        <v>331</v>
      </c>
      <c r="D2913" t="s">
        <v>322</v>
      </c>
      <c r="E2913">
        <v>196645</v>
      </c>
      <c r="F2913">
        <v>20.190000000000001</v>
      </c>
      <c r="G2913">
        <v>354.5</v>
      </c>
      <c r="H2913">
        <f t="shared" si="180"/>
        <v>14074580.73975</v>
      </c>
      <c r="I2913">
        <f t="shared" si="181"/>
        <v>196645</v>
      </c>
      <c r="J2913">
        <f t="shared" si="182"/>
        <v>3970262.5500000003</v>
      </c>
      <c r="K2913">
        <f t="shared" si="183"/>
        <v>0</v>
      </c>
    </row>
    <row r="2914" spans="1:11" s="11" customFormat="1">
      <c r="A2914">
        <v>2025</v>
      </c>
      <c r="B2914">
        <v>6021</v>
      </c>
      <c r="C2914" t="s">
        <v>331</v>
      </c>
      <c r="D2914" t="s">
        <v>322</v>
      </c>
      <c r="E2914">
        <v>212406</v>
      </c>
      <c r="F2914">
        <v>19.579999999999998</v>
      </c>
      <c r="G2914">
        <v>341</v>
      </c>
      <c r="H2914">
        <f t="shared" si="180"/>
        <v>14181881.326799998</v>
      </c>
      <c r="I2914">
        <f t="shared" si="181"/>
        <v>212406</v>
      </c>
      <c r="J2914">
        <f t="shared" si="182"/>
        <v>4158909.4799999995</v>
      </c>
      <c r="K2914">
        <f t="shared" si="183"/>
        <v>0</v>
      </c>
    </row>
    <row r="2915" spans="1:11" s="11" customFormat="1">
      <c r="A2915">
        <v>2025</v>
      </c>
      <c r="B2915">
        <v>6030</v>
      </c>
      <c r="C2915" t="s">
        <v>330</v>
      </c>
      <c r="D2915" t="s">
        <v>322</v>
      </c>
      <c r="E2915">
        <v>659342</v>
      </c>
      <c r="F2915">
        <v>12.42</v>
      </c>
      <c r="G2915">
        <v>188.7</v>
      </c>
      <c r="H2915">
        <f t="shared" si="180"/>
        <v>15452695.156679999</v>
      </c>
      <c r="I2915">
        <f t="shared" si="181"/>
        <v>659342</v>
      </c>
      <c r="J2915">
        <f t="shared" si="182"/>
        <v>8189027.6399999997</v>
      </c>
      <c r="K2915">
        <f t="shared" si="183"/>
        <v>1</v>
      </c>
    </row>
    <row r="2916" spans="1:11" s="11" customFormat="1">
      <c r="A2916">
        <v>2025</v>
      </c>
      <c r="B2916">
        <v>6041</v>
      </c>
      <c r="C2916" t="s">
        <v>321</v>
      </c>
      <c r="D2916" t="s">
        <v>322</v>
      </c>
      <c r="E2916">
        <v>14694</v>
      </c>
      <c r="F2916">
        <v>22.8</v>
      </c>
      <c r="G2916">
        <v>229</v>
      </c>
      <c r="H2916">
        <f t="shared" si="180"/>
        <v>767203.12800000003</v>
      </c>
      <c r="I2916">
        <f t="shared" si="181"/>
        <v>14694</v>
      </c>
      <c r="J2916">
        <f t="shared" si="182"/>
        <v>335023.2</v>
      </c>
      <c r="K2916">
        <f t="shared" si="183"/>
        <v>0</v>
      </c>
    </row>
    <row r="2917" spans="1:11" s="11" customFormat="1">
      <c r="A2917">
        <v>2025</v>
      </c>
      <c r="B2917">
        <v>6041</v>
      </c>
      <c r="C2917" t="s">
        <v>321</v>
      </c>
      <c r="D2917" t="s">
        <v>322</v>
      </c>
      <c r="E2917">
        <v>4895</v>
      </c>
      <c r="F2917">
        <v>22.2</v>
      </c>
      <c r="G2917">
        <v>229.8</v>
      </c>
      <c r="H2917">
        <f t="shared" si="180"/>
        <v>249721.36199999999</v>
      </c>
      <c r="I2917">
        <f t="shared" si="181"/>
        <v>4895</v>
      </c>
      <c r="J2917">
        <f t="shared" si="182"/>
        <v>108669</v>
      </c>
      <c r="K2917">
        <f t="shared" si="183"/>
        <v>0</v>
      </c>
    </row>
    <row r="2918" spans="1:11" s="11" customFormat="1">
      <c r="A2918">
        <v>2025</v>
      </c>
      <c r="B2918">
        <v>6041</v>
      </c>
      <c r="C2918" t="s">
        <v>321</v>
      </c>
      <c r="D2918" t="s">
        <v>322</v>
      </c>
      <c r="E2918">
        <v>11448</v>
      </c>
      <c r="F2918">
        <v>22.79</v>
      </c>
      <c r="G2918">
        <v>434</v>
      </c>
      <c r="H2918">
        <f t="shared" si="180"/>
        <v>1132305.6527999998</v>
      </c>
      <c r="I2918">
        <f t="shared" si="181"/>
        <v>11448</v>
      </c>
      <c r="J2918">
        <f t="shared" si="182"/>
        <v>260899.91999999998</v>
      </c>
      <c r="K2918">
        <f t="shared" si="183"/>
        <v>0</v>
      </c>
    </row>
    <row r="2919" spans="1:11" s="11" customFormat="1">
      <c r="A2919">
        <v>2025</v>
      </c>
      <c r="B2919">
        <v>6041</v>
      </c>
      <c r="C2919" t="s">
        <v>321</v>
      </c>
      <c r="D2919" t="s">
        <v>322</v>
      </c>
      <c r="E2919">
        <v>18039</v>
      </c>
      <c r="F2919">
        <v>22.64</v>
      </c>
      <c r="G2919">
        <v>354.5</v>
      </c>
      <c r="H2919">
        <f t="shared" si="180"/>
        <v>1447788.4931999999</v>
      </c>
      <c r="I2919">
        <f t="shared" si="181"/>
        <v>18039</v>
      </c>
      <c r="J2919">
        <f t="shared" si="182"/>
        <v>408402.96</v>
      </c>
      <c r="K2919">
        <f t="shared" si="183"/>
        <v>0</v>
      </c>
    </row>
    <row r="2920" spans="1:11" s="11" customFormat="1">
      <c r="A2920">
        <v>2025</v>
      </c>
      <c r="B2920">
        <v>6041</v>
      </c>
      <c r="C2920" t="s">
        <v>321</v>
      </c>
      <c r="D2920" t="s">
        <v>322</v>
      </c>
      <c r="E2920">
        <v>30525</v>
      </c>
      <c r="F2920">
        <v>22.7</v>
      </c>
      <c r="G2920">
        <v>243.3</v>
      </c>
      <c r="H2920">
        <f t="shared" si="180"/>
        <v>1685868.2775000001</v>
      </c>
      <c r="I2920">
        <f t="shared" si="181"/>
        <v>30525</v>
      </c>
      <c r="J2920">
        <f t="shared" si="182"/>
        <v>692917.5</v>
      </c>
      <c r="K2920">
        <f t="shared" si="183"/>
        <v>0</v>
      </c>
    </row>
    <row r="2921" spans="1:11" s="11" customFormat="1">
      <c r="A2921">
        <v>2025</v>
      </c>
      <c r="B2921">
        <v>6041</v>
      </c>
      <c r="C2921" t="s">
        <v>321</v>
      </c>
      <c r="D2921" t="s">
        <v>322</v>
      </c>
      <c r="E2921">
        <v>31201</v>
      </c>
      <c r="F2921">
        <v>25.63</v>
      </c>
      <c r="G2921">
        <v>226.3</v>
      </c>
      <c r="H2921">
        <f t="shared" si="180"/>
        <v>1809679.5286900001</v>
      </c>
      <c r="I2921">
        <f t="shared" si="181"/>
        <v>31201</v>
      </c>
      <c r="J2921">
        <f t="shared" si="182"/>
        <v>799681.63</v>
      </c>
      <c r="K2921">
        <f t="shared" si="183"/>
        <v>0</v>
      </c>
    </row>
    <row r="2922" spans="1:11" s="11" customFormat="1">
      <c r="A2922">
        <v>2025</v>
      </c>
      <c r="B2922">
        <v>6041</v>
      </c>
      <c r="C2922" t="s">
        <v>321</v>
      </c>
      <c r="D2922" t="s">
        <v>322</v>
      </c>
      <c r="E2922">
        <v>30649</v>
      </c>
      <c r="F2922">
        <v>22.87</v>
      </c>
      <c r="G2922">
        <v>248.1</v>
      </c>
      <c r="H2922">
        <f t="shared" si="180"/>
        <v>1739038.66503</v>
      </c>
      <c r="I2922">
        <f t="shared" si="181"/>
        <v>30649</v>
      </c>
      <c r="J2922">
        <f t="shared" si="182"/>
        <v>700942.63</v>
      </c>
      <c r="K2922">
        <f t="shared" si="183"/>
        <v>0</v>
      </c>
    </row>
    <row r="2923" spans="1:11" s="11" customFormat="1">
      <c r="A2923">
        <v>2025</v>
      </c>
      <c r="B2923">
        <v>6041</v>
      </c>
      <c r="C2923" t="s">
        <v>321</v>
      </c>
      <c r="D2923" t="s">
        <v>322</v>
      </c>
      <c r="E2923">
        <v>87339</v>
      </c>
      <c r="F2923">
        <v>22.86</v>
      </c>
      <c r="G2923">
        <v>241.8</v>
      </c>
      <c r="H2923">
        <f t="shared" si="180"/>
        <v>4827705.1477199998</v>
      </c>
      <c r="I2923">
        <f t="shared" si="181"/>
        <v>87339</v>
      </c>
      <c r="J2923">
        <f t="shared" si="182"/>
        <v>1996569.54</v>
      </c>
      <c r="K2923">
        <f t="shared" si="183"/>
        <v>0</v>
      </c>
    </row>
    <row r="2924" spans="1:11" s="11" customFormat="1">
      <c r="A2924">
        <v>2025</v>
      </c>
      <c r="B2924">
        <v>6041</v>
      </c>
      <c r="C2924" t="s">
        <v>321</v>
      </c>
      <c r="D2924" t="s">
        <v>322</v>
      </c>
      <c r="E2924">
        <v>1526</v>
      </c>
      <c r="F2924">
        <v>21.73</v>
      </c>
      <c r="G2924">
        <v>222</v>
      </c>
      <c r="H2924">
        <f t="shared" si="180"/>
        <v>73615.155600000013</v>
      </c>
      <c r="I2924">
        <f t="shared" si="181"/>
        <v>1526</v>
      </c>
      <c r="J2924">
        <f t="shared" si="182"/>
        <v>33159.980000000003</v>
      </c>
      <c r="K2924">
        <f t="shared" si="183"/>
        <v>0</v>
      </c>
    </row>
    <row r="2925" spans="1:11" s="11" customFormat="1">
      <c r="A2925">
        <v>2025</v>
      </c>
      <c r="B2925">
        <v>6041</v>
      </c>
      <c r="C2925" t="s">
        <v>321</v>
      </c>
      <c r="D2925" t="s">
        <v>322</v>
      </c>
      <c r="E2925">
        <v>3489</v>
      </c>
      <c r="F2925">
        <v>23.89</v>
      </c>
      <c r="G2925">
        <v>232.3</v>
      </c>
      <c r="H2925">
        <f t="shared" si="180"/>
        <v>193627.18382999999</v>
      </c>
      <c r="I2925">
        <f t="shared" si="181"/>
        <v>3489</v>
      </c>
      <c r="J2925">
        <f t="shared" si="182"/>
        <v>83352.210000000006</v>
      </c>
      <c r="K2925">
        <f t="shared" si="183"/>
        <v>0</v>
      </c>
    </row>
    <row r="2926" spans="1:11" s="11" customFormat="1">
      <c r="A2926">
        <v>2025</v>
      </c>
      <c r="B2926">
        <v>6041</v>
      </c>
      <c r="C2926" t="s">
        <v>321</v>
      </c>
      <c r="D2926" t="s">
        <v>322</v>
      </c>
      <c r="E2926">
        <v>4956</v>
      </c>
      <c r="F2926">
        <v>25.07</v>
      </c>
      <c r="G2926">
        <v>234.1</v>
      </c>
      <c r="H2926">
        <f t="shared" si="180"/>
        <v>290862.03972</v>
      </c>
      <c r="I2926">
        <f t="shared" si="181"/>
        <v>4956</v>
      </c>
      <c r="J2926">
        <f t="shared" si="182"/>
        <v>124246.92</v>
      </c>
      <c r="K2926">
        <f t="shared" si="183"/>
        <v>0</v>
      </c>
    </row>
    <row r="2927" spans="1:11" s="11" customFormat="1">
      <c r="A2927">
        <v>2025</v>
      </c>
      <c r="B2927">
        <v>6041</v>
      </c>
      <c r="C2927" t="s">
        <v>321</v>
      </c>
      <c r="D2927" t="s">
        <v>322</v>
      </c>
      <c r="E2927">
        <v>5321</v>
      </c>
      <c r="F2927">
        <v>23.01</v>
      </c>
      <c r="G2927">
        <v>233.2</v>
      </c>
      <c r="H2927">
        <f t="shared" si="180"/>
        <v>285521.24171999999</v>
      </c>
      <c r="I2927">
        <f t="shared" si="181"/>
        <v>5321</v>
      </c>
      <c r="J2927">
        <f t="shared" si="182"/>
        <v>122436.21</v>
      </c>
      <c r="K2927">
        <f t="shared" si="183"/>
        <v>0</v>
      </c>
    </row>
    <row r="2928" spans="1:11" s="11" customFormat="1">
      <c r="A2928">
        <v>2025</v>
      </c>
      <c r="B2928">
        <v>6041</v>
      </c>
      <c r="C2928" t="s">
        <v>321</v>
      </c>
      <c r="D2928" t="s">
        <v>322</v>
      </c>
      <c r="E2928">
        <v>8807</v>
      </c>
      <c r="F2928">
        <v>25.66</v>
      </c>
      <c r="G2928">
        <v>252.5</v>
      </c>
      <c r="H2928">
        <f t="shared" si="180"/>
        <v>570618.74049999996</v>
      </c>
      <c r="I2928">
        <f t="shared" si="181"/>
        <v>8807</v>
      </c>
      <c r="J2928">
        <f t="shared" si="182"/>
        <v>225987.62</v>
      </c>
      <c r="K2928">
        <f t="shared" si="183"/>
        <v>0</v>
      </c>
    </row>
    <row r="2929" spans="1:11" s="11" customFormat="1">
      <c r="A2929">
        <v>2025</v>
      </c>
      <c r="B2929">
        <v>6041</v>
      </c>
      <c r="C2929" t="s">
        <v>321</v>
      </c>
      <c r="D2929" t="s">
        <v>322</v>
      </c>
      <c r="E2929">
        <v>9760</v>
      </c>
      <c r="F2929">
        <v>25.25</v>
      </c>
      <c r="G2929">
        <v>198.5</v>
      </c>
      <c r="H2929">
        <f t="shared" si="180"/>
        <v>489183.4</v>
      </c>
      <c r="I2929">
        <f t="shared" si="181"/>
        <v>9760</v>
      </c>
      <c r="J2929">
        <f t="shared" si="182"/>
        <v>246440</v>
      </c>
      <c r="K2929">
        <f t="shared" si="183"/>
        <v>0</v>
      </c>
    </row>
    <row r="2930" spans="1:11" s="11" customFormat="1">
      <c r="A2930">
        <v>2025</v>
      </c>
      <c r="B2930">
        <v>6041</v>
      </c>
      <c r="C2930" t="s">
        <v>321</v>
      </c>
      <c r="D2930" t="s">
        <v>322</v>
      </c>
      <c r="E2930">
        <v>10500</v>
      </c>
      <c r="F2930">
        <v>23</v>
      </c>
      <c r="G2930">
        <v>232.8</v>
      </c>
      <c r="H2930">
        <f t="shared" si="180"/>
        <v>562212</v>
      </c>
      <c r="I2930">
        <f t="shared" si="181"/>
        <v>10500</v>
      </c>
      <c r="J2930">
        <f t="shared" si="182"/>
        <v>241500</v>
      </c>
      <c r="K2930">
        <f t="shared" si="183"/>
        <v>0</v>
      </c>
    </row>
    <row r="2931" spans="1:11" s="11" customFormat="1">
      <c r="A2931">
        <v>2025</v>
      </c>
      <c r="B2931">
        <v>6041</v>
      </c>
      <c r="C2931" t="s">
        <v>321</v>
      </c>
      <c r="D2931" t="s">
        <v>322</v>
      </c>
      <c r="E2931">
        <v>44034</v>
      </c>
      <c r="F2931">
        <v>23</v>
      </c>
      <c r="G2931">
        <v>232.8</v>
      </c>
      <c r="H2931">
        <f t="shared" si="180"/>
        <v>2357756.4960000003</v>
      </c>
      <c r="I2931">
        <f t="shared" si="181"/>
        <v>44034</v>
      </c>
      <c r="J2931">
        <f t="shared" si="182"/>
        <v>1012782</v>
      </c>
      <c r="K2931">
        <f t="shared" si="183"/>
        <v>0</v>
      </c>
    </row>
    <row r="2932" spans="1:11" s="11" customFormat="1">
      <c r="A2932">
        <v>2025</v>
      </c>
      <c r="B2932">
        <v>6055</v>
      </c>
      <c r="C2932" t="s">
        <v>331</v>
      </c>
      <c r="D2932" t="s">
        <v>322</v>
      </c>
      <c r="E2932">
        <v>47714</v>
      </c>
      <c r="F2932">
        <v>15.9</v>
      </c>
      <c r="G2932" t="s">
        <v>332</v>
      </c>
      <c r="H2932" t="str">
        <f t="shared" si="180"/>
        <v/>
      </c>
      <c r="I2932" t="str">
        <f t="shared" si="181"/>
        <v/>
      </c>
      <c r="J2932" t="str">
        <f t="shared" si="182"/>
        <v/>
      </c>
      <c r="K2932">
        <f t="shared" si="183"/>
        <v>0</v>
      </c>
    </row>
    <row r="2933" spans="1:11" s="11" customFormat="1">
      <c r="A2933">
        <v>2025</v>
      </c>
      <c r="B2933">
        <v>6064</v>
      </c>
      <c r="C2933" t="s">
        <v>331</v>
      </c>
      <c r="D2933" t="s">
        <v>322</v>
      </c>
      <c r="E2933">
        <v>84926</v>
      </c>
      <c r="F2933">
        <v>17.850000000000001</v>
      </c>
      <c r="G2933">
        <v>189.3</v>
      </c>
      <c r="H2933">
        <f t="shared" si="180"/>
        <v>2869653.7863000003</v>
      </c>
      <c r="I2933">
        <f t="shared" si="181"/>
        <v>84926</v>
      </c>
      <c r="J2933">
        <f t="shared" si="182"/>
        <v>1515929.1</v>
      </c>
      <c r="K2933">
        <f t="shared" si="183"/>
        <v>0</v>
      </c>
    </row>
    <row r="2934" spans="1:11" s="11" customFormat="1">
      <c r="A2934">
        <v>2025</v>
      </c>
      <c r="B2934">
        <v>6065</v>
      </c>
      <c r="C2934" t="s">
        <v>331</v>
      </c>
      <c r="D2934" t="s">
        <v>322</v>
      </c>
      <c r="E2934">
        <v>31875</v>
      </c>
      <c r="F2934">
        <v>17.824000000000002</v>
      </c>
      <c r="G2934">
        <v>194.2</v>
      </c>
      <c r="H2934">
        <f t="shared" si="180"/>
        <v>1103327.8800000001</v>
      </c>
      <c r="I2934">
        <f t="shared" si="181"/>
        <v>31875</v>
      </c>
      <c r="J2934">
        <f t="shared" si="182"/>
        <v>568140</v>
      </c>
      <c r="K2934">
        <f t="shared" si="183"/>
        <v>0</v>
      </c>
    </row>
    <row r="2935" spans="1:11" s="11" customFormat="1">
      <c r="A2935">
        <v>2025</v>
      </c>
      <c r="B2935">
        <v>6065</v>
      </c>
      <c r="C2935" t="s">
        <v>331</v>
      </c>
      <c r="D2935" t="s">
        <v>322</v>
      </c>
      <c r="E2935">
        <v>81321</v>
      </c>
      <c r="F2935">
        <v>17.013999999999999</v>
      </c>
      <c r="G2935">
        <v>195.6</v>
      </c>
      <c r="H2935">
        <f t="shared" si="180"/>
        <v>2706312.786264</v>
      </c>
      <c r="I2935">
        <f t="shared" si="181"/>
        <v>81321</v>
      </c>
      <c r="J2935">
        <f t="shared" si="182"/>
        <v>1383595.4939999999</v>
      </c>
      <c r="K2935">
        <f t="shared" si="183"/>
        <v>0</v>
      </c>
    </row>
    <row r="2936" spans="1:11" s="11" customFormat="1">
      <c r="A2936">
        <v>2025</v>
      </c>
      <c r="B2936">
        <v>6065</v>
      </c>
      <c r="C2936" t="s">
        <v>331</v>
      </c>
      <c r="D2936" t="s">
        <v>322</v>
      </c>
      <c r="E2936">
        <v>78513</v>
      </c>
      <c r="F2936">
        <v>16.748999999999999</v>
      </c>
      <c r="G2936">
        <v>195.4</v>
      </c>
      <c r="H2936">
        <f t="shared" si="180"/>
        <v>2569537.8190979999</v>
      </c>
      <c r="I2936">
        <f t="shared" si="181"/>
        <v>78513</v>
      </c>
      <c r="J2936">
        <f t="shared" si="182"/>
        <v>1315014.237</v>
      </c>
      <c r="K2936">
        <f t="shared" si="183"/>
        <v>0</v>
      </c>
    </row>
    <row r="2937" spans="1:11" s="11" customFormat="1">
      <c r="A2937">
        <v>2025</v>
      </c>
      <c r="B2937">
        <v>6065</v>
      </c>
      <c r="C2937" t="s">
        <v>331</v>
      </c>
      <c r="D2937" t="s">
        <v>322</v>
      </c>
      <c r="E2937">
        <v>48447</v>
      </c>
      <c r="F2937">
        <v>16.969000000000001</v>
      </c>
      <c r="G2937">
        <v>187.1</v>
      </c>
      <c r="H2937">
        <f t="shared" si="180"/>
        <v>1538143.754553</v>
      </c>
      <c r="I2937">
        <f t="shared" si="181"/>
        <v>48447</v>
      </c>
      <c r="J2937">
        <f t="shared" si="182"/>
        <v>822097.14300000004</v>
      </c>
      <c r="K2937">
        <f t="shared" si="183"/>
        <v>0</v>
      </c>
    </row>
    <row r="2938" spans="1:11" s="11" customFormat="1">
      <c r="A2938">
        <v>2025</v>
      </c>
      <c r="B2938">
        <v>6068</v>
      </c>
      <c r="C2938" t="s">
        <v>331</v>
      </c>
      <c r="D2938" t="s">
        <v>322</v>
      </c>
      <c r="E2938">
        <v>133333</v>
      </c>
      <c r="F2938">
        <v>16.972000000000001</v>
      </c>
      <c r="G2938">
        <v>144.30000000000001</v>
      </c>
      <c r="H2938">
        <f t="shared" si="180"/>
        <v>3265404.6364680007</v>
      </c>
      <c r="I2938">
        <f t="shared" si="181"/>
        <v>133333</v>
      </c>
      <c r="J2938">
        <f t="shared" si="182"/>
        <v>2262927.676</v>
      </c>
      <c r="K2938">
        <f t="shared" si="183"/>
        <v>0</v>
      </c>
    </row>
    <row r="2939" spans="1:11" s="11" customFormat="1">
      <c r="A2939">
        <v>2025</v>
      </c>
      <c r="B2939">
        <v>6068</v>
      </c>
      <c r="C2939" t="s">
        <v>331</v>
      </c>
      <c r="D2939" t="s">
        <v>322</v>
      </c>
      <c r="E2939">
        <v>120301</v>
      </c>
      <c r="F2939">
        <v>17.675000000000001</v>
      </c>
      <c r="G2939">
        <v>150.69999999999999</v>
      </c>
      <c r="H2939">
        <f t="shared" si="180"/>
        <v>3204364.5037249997</v>
      </c>
      <c r="I2939">
        <f t="shared" si="181"/>
        <v>120301</v>
      </c>
      <c r="J2939">
        <f t="shared" si="182"/>
        <v>2126320.1750000003</v>
      </c>
      <c r="K2939">
        <f t="shared" si="183"/>
        <v>0</v>
      </c>
    </row>
    <row r="2940" spans="1:11" s="11" customFormat="1">
      <c r="A2940">
        <v>2025</v>
      </c>
      <c r="B2940">
        <v>6068</v>
      </c>
      <c r="C2940" t="s">
        <v>331</v>
      </c>
      <c r="D2940" t="s">
        <v>322</v>
      </c>
      <c r="E2940">
        <v>14743</v>
      </c>
      <c r="F2940">
        <v>17.686</v>
      </c>
      <c r="G2940">
        <v>158.19999999999999</v>
      </c>
      <c r="H2940">
        <f t="shared" si="180"/>
        <v>412498.11223599996</v>
      </c>
      <c r="I2940">
        <f t="shared" si="181"/>
        <v>14743</v>
      </c>
      <c r="J2940">
        <f t="shared" si="182"/>
        <v>260744.698</v>
      </c>
      <c r="K2940">
        <f t="shared" si="183"/>
        <v>0</v>
      </c>
    </row>
    <row r="2941" spans="1:11" s="11" customFormat="1">
      <c r="A2941">
        <v>2025</v>
      </c>
      <c r="B2941">
        <v>6068</v>
      </c>
      <c r="C2941" t="s">
        <v>331</v>
      </c>
      <c r="D2941" t="s">
        <v>322</v>
      </c>
      <c r="E2941">
        <v>44685</v>
      </c>
      <c r="F2941">
        <v>17.704999999999998</v>
      </c>
      <c r="G2941">
        <v>158.1</v>
      </c>
      <c r="H2941">
        <f t="shared" si="180"/>
        <v>1250804.8694249999</v>
      </c>
      <c r="I2941">
        <f t="shared" si="181"/>
        <v>44685</v>
      </c>
      <c r="J2941">
        <f t="shared" si="182"/>
        <v>791147.92499999993</v>
      </c>
      <c r="K2941">
        <f t="shared" si="183"/>
        <v>0</v>
      </c>
    </row>
    <row r="2942" spans="1:11" s="11" customFormat="1">
      <c r="A2942">
        <v>2025</v>
      </c>
      <c r="B2942">
        <v>6071</v>
      </c>
      <c r="C2942" t="s">
        <v>321</v>
      </c>
      <c r="D2942" t="s">
        <v>322</v>
      </c>
      <c r="E2942">
        <v>12359</v>
      </c>
      <c r="F2942">
        <v>22.338999999999999</v>
      </c>
      <c r="G2942">
        <v>211.5</v>
      </c>
      <c r="H2942">
        <f t="shared" si="180"/>
        <v>583925.48761499999</v>
      </c>
      <c r="I2942">
        <f t="shared" si="181"/>
        <v>12359</v>
      </c>
      <c r="J2942">
        <f t="shared" si="182"/>
        <v>276087.701</v>
      </c>
      <c r="K2942">
        <f t="shared" si="183"/>
        <v>0</v>
      </c>
    </row>
    <row r="2943" spans="1:11" s="11" customFormat="1">
      <c r="A2943">
        <v>2025</v>
      </c>
      <c r="B2943">
        <v>6071</v>
      </c>
      <c r="C2943" t="s">
        <v>321</v>
      </c>
      <c r="D2943" t="s">
        <v>322</v>
      </c>
      <c r="E2943">
        <v>60297</v>
      </c>
      <c r="F2943">
        <v>22.853999999999999</v>
      </c>
      <c r="G2943">
        <v>208.1</v>
      </c>
      <c r="H2943">
        <f t="shared" si="180"/>
        <v>2867675.514678</v>
      </c>
      <c r="I2943">
        <f t="shared" si="181"/>
        <v>60297</v>
      </c>
      <c r="J2943">
        <f t="shared" si="182"/>
        <v>1378027.638</v>
      </c>
      <c r="K2943">
        <f t="shared" si="183"/>
        <v>0</v>
      </c>
    </row>
    <row r="2944" spans="1:11" s="11" customFormat="1">
      <c r="A2944">
        <v>2025</v>
      </c>
      <c r="B2944">
        <v>6071</v>
      </c>
      <c r="C2944" t="s">
        <v>331</v>
      </c>
      <c r="D2944" t="s">
        <v>322</v>
      </c>
      <c r="E2944">
        <v>61227</v>
      </c>
      <c r="F2944">
        <v>17.579999999999998</v>
      </c>
      <c r="G2944">
        <v>260.10000000000002</v>
      </c>
      <c r="H2944">
        <f t="shared" si="180"/>
        <v>2799640.08666</v>
      </c>
      <c r="I2944">
        <f t="shared" si="181"/>
        <v>61227</v>
      </c>
      <c r="J2944">
        <f t="shared" si="182"/>
        <v>1076370.6599999999</v>
      </c>
      <c r="K2944">
        <f t="shared" si="183"/>
        <v>0</v>
      </c>
    </row>
    <row r="2945" spans="1:11" s="11" customFormat="1">
      <c r="A2945">
        <v>2025</v>
      </c>
      <c r="B2945">
        <v>6071</v>
      </c>
      <c r="C2945" t="s">
        <v>321</v>
      </c>
      <c r="D2945" t="s">
        <v>322</v>
      </c>
      <c r="E2945">
        <v>48297</v>
      </c>
      <c r="F2945">
        <v>22.834</v>
      </c>
      <c r="G2945">
        <v>238.2</v>
      </c>
      <c r="H2945">
        <f t="shared" si="180"/>
        <v>2626902.2286359998</v>
      </c>
      <c r="I2945">
        <f t="shared" si="181"/>
        <v>48297</v>
      </c>
      <c r="J2945">
        <f t="shared" si="182"/>
        <v>1102813.6980000001</v>
      </c>
      <c r="K2945">
        <f t="shared" si="183"/>
        <v>0</v>
      </c>
    </row>
    <row r="2946" spans="1:11" s="11" customFormat="1">
      <c r="A2946">
        <v>2025</v>
      </c>
      <c r="B2946">
        <v>6071</v>
      </c>
      <c r="C2946" t="s">
        <v>321</v>
      </c>
      <c r="D2946" t="s">
        <v>322</v>
      </c>
      <c r="E2946">
        <v>12345</v>
      </c>
      <c r="F2946">
        <v>22.184000000000001</v>
      </c>
      <c r="G2946">
        <v>242.9</v>
      </c>
      <c r="H2946">
        <f t="shared" si="180"/>
        <v>665209.53492000012</v>
      </c>
      <c r="I2946">
        <f t="shared" si="181"/>
        <v>12345</v>
      </c>
      <c r="J2946">
        <f t="shared" si="182"/>
        <v>273861.48000000004</v>
      </c>
      <c r="K2946">
        <f t="shared" si="183"/>
        <v>0</v>
      </c>
    </row>
    <row r="2947" spans="1:11" s="11" customFormat="1">
      <c r="A2947">
        <v>2025</v>
      </c>
      <c r="B2947">
        <v>6071</v>
      </c>
      <c r="C2947" t="s">
        <v>321</v>
      </c>
      <c r="D2947" t="s">
        <v>322</v>
      </c>
      <c r="E2947">
        <v>9754</v>
      </c>
      <c r="F2947">
        <v>22.884</v>
      </c>
      <c r="G2947">
        <v>239.3</v>
      </c>
      <c r="H2947">
        <f t="shared" si="180"/>
        <v>534142.81264800008</v>
      </c>
      <c r="I2947">
        <f t="shared" si="181"/>
        <v>9754</v>
      </c>
      <c r="J2947">
        <f t="shared" si="182"/>
        <v>223210.53599999999</v>
      </c>
      <c r="K2947">
        <f t="shared" si="183"/>
        <v>0</v>
      </c>
    </row>
    <row r="2948" spans="1:11" s="11" customFormat="1">
      <c r="A2948">
        <v>2025</v>
      </c>
      <c r="B2948">
        <v>6071</v>
      </c>
      <c r="C2948" t="s">
        <v>321</v>
      </c>
      <c r="D2948" t="s">
        <v>322</v>
      </c>
      <c r="E2948">
        <v>114503</v>
      </c>
      <c r="F2948">
        <v>22.832000000000001</v>
      </c>
      <c r="G2948">
        <v>233.5</v>
      </c>
      <c r="H2948">
        <f t="shared" si="180"/>
        <v>6104466.3781599998</v>
      </c>
      <c r="I2948">
        <f t="shared" si="181"/>
        <v>114503</v>
      </c>
      <c r="J2948">
        <f t="shared" si="182"/>
        <v>2614332.4960000003</v>
      </c>
      <c r="K2948">
        <f t="shared" si="183"/>
        <v>0</v>
      </c>
    </row>
    <row r="2949" spans="1:11" s="11" customFormat="1">
      <c r="A2949">
        <v>2025</v>
      </c>
      <c r="B2949">
        <v>6071</v>
      </c>
      <c r="C2949" t="s">
        <v>321</v>
      </c>
      <c r="D2949" t="s">
        <v>322</v>
      </c>
      <c r="E2949">
        <v>6798</v>
      </c>
      <c r="F2949">
        <v>23.111999999999998</v>
      </c>
      <c r="G2949">
        <v>215.5</v>
      </c>
      <c r="H2949">
        <f t="shared" ref="H2949:H3012" si="184">IF(I2949="","",G2949/100*F2949*E2949)</f>
        <v>338583.63527999993</v>
      </c>
      <c r="I2949">
        <f t="shared" ref="I2949:I3012" si="185">IF(OR(G2949=".",F2949=".",E2949="."),"",E2949)</f>
        <v>6798</v>
      </c>
      <c r="J2949">
        <f t="shared" ref="J2949:J3012" si="186">IF(I2949="","",F2949*I2949)</f>
        <v>157115.37599999999</v>
      </c>
      <c r="K2949">
        <f t="shared" ref="K2949:K3012" si="187">IF(C2949="LIG",1,0)</f>
        <v>0</v>
      </c>
    </row>
    <row r="2950" spans="1:11" s="11" customFormat="1">
      <c r="A2950">
        <v>2025</v>
      </c>
      <c r="B2950">
        <v>6071</v>
      </c>
      <c r="C2950" t="s">
        <v>321</v>
      </c>
      <c r="D2950" t="s">
        <v>322</v>
      </c>
      <c r="E2950">
        <v>12986</v>
      </c>
      <c r="F2950">
        <v>22.812999999999999</v>
      </c>
      <c r="G2950">
        <v>218.4</v>
      </c>
      <c r="H2950">
        <f t="shared" si="184"/>
        <v>647009.16571199999</v>
      </c>
      <c r="I2950">
        <f t="shared" si="185"/>
        <v>12986</v>
      </c>
      <c r="J2950">
        <f t="shared" si="186"/>
        <v>296249.61799999996</v>
      </c>
      <c r="K2950">
        <f t="shared" si="187"/>
        <v>0</v>
      </c>
    </row>
    <row r="2951" spans="1:11" s="11" customFormat="1">
      <c r="A2951">
        <v>2025</v>
      </c>
      <c r="B2951">
        <v>6073</v>
      </c>
      <c r="C2951" t="s">
        <v>331</v>
      </c>
      <c r="D2951" t="s">
        <v>322</v>
      </c>
      <c r="E2951">
        <v>95542</v>
      </c>
      <c r="F2951">
        <v>17.452000000000002</v>
      </c>
      <c r="G2951">
        <v>296.39999999999998</v>
      </c>
      <c r="H2951">
        <f t="shared" si="184"/>
        <v>4942170.5885760002</v>
      </c>
      <c r="I2951">
        <f t="shared" si="185"/>
        <v>95542</v>
      </c>
      <c r="J2951">
        <f t="shared" si="186"/>
        <v>1667398.9840000002</v>
      </c>
      <c r="K2951">
        <f t="shared" si="187"/>
        <v>0</v>
      </c>
    </row>
    <row r="2952" spans="1:11" s="11" customFormat="1">
      <c r="A2952">
        <v>2025</v>
      </c>
      <c r="B2952">
        <v>6076</v>
      </c>
      <c r="C2952" t="s">
        <v>331</v>
      </c>
      <c r="D2952" t="s">
        <v>322</v>
      </c>
      <c r="E2952">
        <v>332532</v>
      </c>
      <c r="F2952">
        <v>17.27</v>
      </c>
      <c r="G2952" t="s">
        <v>332</v>
      </c>
      <c r="H2952" t="str">
        <f t="shared" si="184"/>
        <v/>
      </c>
      <c r="I2952" t="str">
        <f t="shared" si="185"/>
        <v/>
      </c>
      <c r="J2952" t="str">
        <f t="shared" si="186"/>
        <v/>
      </c>
      <c r="K2952">
        <f t="shared" si="187"/>
        <v>0</v>
      </c>
    </row>
    <row r="2953" spans="1:11" s="11" customFormat="1">
      <c r="A2953">
        <v>2025</v>
      </c>
      <c r="B2953">
        <v>6077</v>
      </c>
      <c r="C2953" t="s">
        <v>331</v>
      </c>
      <c r="D2953" t="s">
        <v>322</v>
      </c>
      <c r="E2953">
        <v>102686</v>
      </c>
      <c r="F2953">
        <v>16.977</v>
      </c>
      <c r="G2953">
        <v>108</v>
      </c>
      <c r="H2953">
        <f t="shared" si="184"/>
        <v>1882764.2397600003</v>
      </c>
      <c r="I2953">
        <f t="shared" si="185"/>
        <v>102686</v>
      </c>
      <c r="J2953">
        <f t="shared" si="186"/>
        <v>1743300.2220000001</v>
      </c>
      <c r="K2953">
        <f t="shared" si="187"/>
        <v>0</v>
      </c>
    </row>
    <row r="2954" spans="1:11" s="11" customFormat="1">
      <c r="A2954">
        <v>2025</v>
      </c>
      <c r="B2954">
        <v>6077</v>
      </c>
      <c r="C2954" t="s">
        <v>331</v>
      </c>
      <c r="D2954" t="s">
        <v>322</v>
      </c>
      <c r="E2954">
        <v>85617</v>
      </c>
      <c r="F2954">
        <v>16.850999999999999</v>
      </c>
      <c r="G2954">
        <v>121</v>
      </c>
      <c r="H2954">
        <f t="shared" si="184"/>
        <v>1745705.8010699998</v>
      </c>
      <c r="I2954">
        <f t="shared" si="185"/>
        <v>85617</v>
      </c>
      <c r="J2954">
        <f t="shared" si="186"/>
        <v>1442732.0669999998</v>
      </c>
      <c r="K2954">
        <f t="shared" si="187"/>
        <v>0</v>
      </c>
    </row>
    <row r="2955" spans="1:11" s="11" customFormat="1">
      <c r="A2955">
        <v>2025</v>
      </c>
      <c r="B2955">
        <v>6077</v>
      </c>
      <c r="C2955" t="s">
        <v>331</v>
      </c>
      <c r="D2955" t="s">
        <v>322</v>
      </c>
      <c r="E2955">
        <v>46322</v>
      </c>
      <c r="F2955">
        <v>17.114999999999998</v>
      </c>
      <c r="G2955">
        <v>102.7</v>
      </c>
      <c r="H2955">
        <f t="shared" si="184"/>
        <v>814206.65781</v>
      </c>
      <c r="I2955">
        <f t="shared" si="185"/>
        <v>46322</v>
      </c>
      <c r="J2955">
        <f t="shared" si="186"/>
        <v>792801.02999999991</v>
      </c>
      <c r="K2955">
        <f t="shared" si="187"/>
        <v>0</v>
      </c>
    </row>
    <row r="2956" spans="1:11" s="11" customFormat="1">
      <c r="A2956">
        <v>2025</v>
      </c>
      <c r="B2956">
        <v>6077</v>
      </c>
      <c r="C2956" t="s">
        <v>331</v>
      </c>
      <c r="D2956" t="s">
        <v>322</v>
      </c>
      <c r="E2956">
        <v>31971</v>
      </c>
      <c r="F2956">
        <v>17.138999999999999</v>
      </c>
      <c r="G2956">
        <v>108.6</v>
      </c>
      <c r="H2956">
        <f t="shared" si="184"/>
        <v>595074.75233399996</v>
      </c>
      <c r="I2956">
        <f t="shared" si="185"/>
        <v>31971</v>
      </c>
      <c r="J2956">
        <f t="shared" si="186"/>
        <v>547950.96899999992</v>
      </c>
      <c r="K2956">
        <f t="shared" si="187"/>
        <v>0</v>
      </c>
    </row>
    <row r="2957" spans="1:11" s="11" customFormat="1">
      <c r="A2957">
        <v>2025</v>
      </c>
      <c r="B2957">
        <v>6077</v>
      </c>
      <c r="C2957" t="s">
        <v>331</v>
      </c>
      <c r="D2957" t="s">
        <v>322</v>
      </c>
      <c r="E2957">
        <v>34357</v>
      </c>
      <c r="F2957">
        <v>16.718</v>
      </c>
      <c r="G2957">
        <v>103.6</v>
      </c>
      <c r="H2957">
        <f t="shared" si="184"/>
        <v>595058.01773600001</v>
      </c>
      <c r="I2957">
        <f t="shared" si="185"/>
        <v>34357</v>
      </c>
      <c r="J2957">
        <f t="shared" si="186"/>
        <v>574380.326</v>
      </c>
      <c r="K2957">
        <f t="shared" si="187"/>
        <v>0</v>
      </c>
    </row>
    <row r="2958" spans="1:11" s="11" customFormat="1">
      <c r="A2958">
        <v>2025</v>
      </c>
      <c r="B2958">
        <v>6085</v>
      </c>
      <c r="C2958" t="s">
        <v>321</v>
      </c>
      <c r="D2958" t="s">
        <v>322</v>
      </c>
      <c r="E2958">
        <v>30812</v>
      </c>
      <c r="F2958">
        <v>21.89</v>
      </c>
      <c r="G2958">
        <v>476.7</v>
      </c>
      <c r="H2958">
        <f t="shared" si="184"/>
        <v>3215220.7995599997</v>
      </c>
      <c r="I2958">
        <f t="shared" si="185"/>
        <v>30812</v>
      </c>
      <c r="J2958">
        <f t="shared" si="186"/>
        <v>674474.68</v>
      </c>
      <c r="K2958">
        <f t="shared" si="187"/>
        <v>0</v>
      </c>
    </row>
    <row r="2959" spans="1:11" s="11" customFormat="1">
      <c r="A2959">
        <v>2025</v>
      </c>
      <c r="B2959">
        <v>6090</v>
      </c>
      <c r="C2959" t="s">
        <v>331</v>
      </c>
      <c r="D2959" t="s">
        <v>322</v>
      </c>
      <c r="E2959">
        <v>28528</v>
      </c>
      <c r="F2959">
        <v>17.654</v>
      </c>
      <c r="G2959">
        <v>230.4</v>
      </c>
      <c r="H2959">
        <f t="shared" si="184"/>
        <v>1160371.1508480003</v>
      </c>
      <c r="I2959">
        <f t="shared" si="185"/>
        <v>28528</v>
      </c>
      <c r="J2959">
        <f t="shared" si="186"/>
        <v>503633.31199999998</v>
      </c>
      <c r="K2959">
        <f t="shared" si="187"/>
        <v>0</v>
      </c>
    </row>
    <row r="2960" spans="1:11" s="11" customFormat="1">
      <c r="A2960">
        <v>2025</v>
      </c>
      <c r="B2960">
        <v>6090</v>
      </c>
      <c r="C2960" t="s">
        <v>331</v>
      </c>
      <c r="D2960" t="s">
        <v>322</v>
      </c>
      <c r="E2960">
        <v>57194</v>
      </c>
      <c r="F2960">
        <v>17.815000000000001</v>
      </c>
      <c r="G2960">
        <v>232.6</v>
      </c>
      <c r="H2960">
        <f t="shared" si="184"/>
        <v>2369987.2418600004</v>
      </c>
      <c r="I2960">
        <f t="shared" si="185"/>
        <v>57194</v>
      </c>
      <c r="J2960">
        <f t="shared" si="186"/>
        <v>1018911.1100000001</v>
      </c>
      <c r="K2960">
        <f t="shared" si="187"/>
        <v>0</v>
      </c>
    </row>
    <row r="2961" spans="1:11" s="11" customFormat="1">
      <c r="A2961">
        <v>2025</v>
      </c>
      <c r="B2961">
        <v>6090</v>
      </c>
      <c r="C2961" t="s">
        <v>331</v>
      </c>
      <c r="D2961" t="s">
        <v>322</v>
      </c>
      <c r="E2961">
        <v>30053</v>
      </c>
      <c r="F2961">
        <v>17.541</v>
      </c>
      <c r="G2961">
        <v>243.6</v>
      </c>
      <c r="H2961">
        <f t="shared" si="184"/>
        <v>1284160.963428</v>
      </c>
      <c r="I2961">
        <f t="shared" si="185"/>
        <v>30053</v>
      </c>
      <c r="J2961">
        <f t="shared" si="186"/>
        <v>527159.67300000007</v>
      </c>
      <c r="K2961">
        <f t="shared" si="187"/>
        <v>0</v>
      </c>
    </row>
    <row r="2962" spans="1:11" s="11" customFormat="1">
      <c r="A2962">
        <v>2025</v>
      </c>
      <c r="B2962">
        <v>6090</v>
      </c>
      <c r="C2962" t="s">
        <v>331</v>
      </c>
      <c r="D2962" t="s">
        <v>322</v>
      </c>
      <c r="E2962">
        <v>28841</v>
      </c>
      <c r="F2962">
        <v>17.620999999999999</v>
      </c>
      <c r="G2962">
        <v>237.2</v>
      </c>
      <c r="H2962">
        <f t="shared" si="184"/>
        <v>1205467.6230919999</v>
      </c>
      <c r="I2962">
        <f t="shared" si="185"/>
        <v>28841</v>
      </c>
      <c r="J2962">
        <f t="shared" si="186"/>
        <v>508207.26099999994</v>
      </c>
      <c r="K2962">
        <f t="shared" si="187"/>
        <v>0</v>
      </c>
    </row>
    <row r="2963" spans="1:11" s="11" customFormat="1">
      <c r="A2963">
        <v>2025</v>
      </c>
      <c r="B2963">
        <v>6090</v>
      </c>
      <c r="C2963" t="s">
        <v>331</v>
      </c>
      <c r="D2963" t="s">
        <v>322</v>
      </c>
      <c r="E2963">
        <v>29346</v>
      </c>
      <c r="F2963">
        <v>17.914999999999999</v>
      </c>
      <c r="G2963">
        <v>235.2</v>
      </c>
      <c r="H2963">
        <f t="shared" si="184"/>
        <v>1236525.4036799998</v>
      </c>
      <c r="I2963">
        <f t="shared" si="185"/>
        <v>29346</v>
      </c>
      <c r="J2963">
        <f t="shared" si="186"/>
        <v>525733.59</v>
      </c>
      <c r="K2963">
        <f t="shared" si="187"/>
        <v>0</v>
      </c>
    </row>
    <row r="2964" spans="1:11" s="11" customFormat="1">
      <c r="A2964">
        <v>2025</v>
      </c>
      <c r="B2964">
        <v>6095</v>
      </c>
      <c r="C2964" t="s">
        <v>331</v>
      </c>
      <c r="D2964" t="s">
        <v>322</v>
      </c>
      <c r="E2964">
        <v>54526</v>
      </c>
      <c r="F2964">
        <v>17.408000000000001</v>
      </c>
      <c r="G2964">
        <v>224</v>
      </c>
      <c r="H2964">
        <f t="shared" si="184"/>
        <v>2126182.4819200006</v>
      </c>
      <c r="I2964">
        <f t="shared" si="185"/>
        <v>54526</v>
      </c>
      <c r="J2964">
        <f t="shared" si="186"/>
        <v>949188.60800000012</v>
      </c>
      <c r="K2964">
        <f t="shared" si="187"/>
        <v>0</v>
      </c>
    </row>
    <row r="2965" spans="1:11" s="11" customFormat="1">
      <c r="A2965">
        <v>2025</v>
      </c>
      <c r="B2965">
        <v>6095</v>
      </c>
      <c r="C2965" t="s">
        <v>331</v>
      </c>
      <c r="D2965" t="s">
        <v>322</v>
      </c>
      <c r="E2965">
        <v>127235</v>
      </c>
      <c r="F2965">
        <v>17.423999999999999</v>
      </c>
      <c r="G2965">
        <v>223.8</v>
      </c>
      <c r="H2965">
        <f t="shared" si="184"/>
        <v>4961517.6283200001</v>
      </c>
      <c r="I2965">
        <f t="shared" si="185"/>
        <v>127235</v>
      </c>
      <c r="J2965">
        <f t="shared" si="186"/>
        <v>2216942.64</v>
      </c>
      <c r="K2965">
        <f t="shared" si="187"/>
        <v>0</v>
      </c>
    </row>
    <row r="2966" spans="1:11" s="11" customFormat="1">
      <c r="A2966">
        <v>2025</v>
      </c>
      <c r="B2966">
        <v>6096</v>
      </c>
      <c r="C2966" t="s">
        <v>331</v>
      </c>
      <c r="D2966" t="s">
        <v>322</v>
      </c>
      <c r="E2966">
        <v>32749</v>
      </c>
      <c r="F2966">
        <v>17.420000000000002</v>
      </c>
      <c r="G2966">
        <v>138.4</v>
      </c>
      <c r="H2966">
        <f t="shared" si="184"/>
        <v>789554.81072000018</v>
      </c>
      <c r="I2966">
        <f t="shared" si="185"/>
        <v>32749</v>
      </c>
      <c r="J2966">
        <f t="shared" si="186"/>
        <v>570487.58000000007</v>
      </c>
      <c r="K2966">
        <f t="shared" si="187"/>
        <v>0</v>
      </c>
    </row>
    <row r="2967" spans="1:11" s="11" customFormat="1">
      <c r="A2967">
        <v>2025</v>
      </c>
      <c r="B2967">
        <v>6096</v>
      </c>
      <c r="C2967" t="s">
        <v>331</v>
      </c>
      <c r="D2967" t="s">
        <v>322</v>
      </c>
      <c r="E2967">
        <v>17427</v>
      </c>
      <c r="F2967">
        <v>17.71</v>
      </c>
      <c r="G2967">
        <v>136.1</v>
      </c>
      <c r="H2967">
        <f t="shared" si="184"/>
        <v>420048.38337</v>
      </c>
      <c r="I2967">
        <f t="shared" si="185"/>
        <v>17427</v>
      </c>
      <c r="J2967">
        <f t="shared" si="186"/>
        <v>308632.17000000004</v>
      </c>
      <c r="K2967">
        <f t="shared" si="187"/>
        <v>0</v>
      </c>
    </row>
    <row r="2968" spans="1:11" s="11" customFormat="1">
      <c r="A2968">
        <v>2025</v>
      </c>
      <c r="B2968">
        <v>6096</v>
      </c>
      <c r="C2968" t="s">
        <v>331</v>
      </c>
      <c r="D2968" t="s">
        <v>322</v>
      </c>
      <c r="E2968">
        <v>17587</v>
      </c>
      <c r="F2968">
        <v>17.829999999999998</v>
      </c>
      <c r="G2968">
        <v>135.1</v>
      </c>
      <c r="H2968">
        <f t="shared" si="184"/>
        <v>423641.45970999991</v>
      </c>
      <c r="I2968">
        <f t="shared" si="185"/>
        <v>17587</v>
      </c>
      <c r="J2968">
        <f t="shared" si="186"/>
        <v>313576.20999999996</v>
      </c>
      <c r="K2968">
        <f t="shared" si="187"/>
        <v>0</v>
      </c>
    </row>
    <row r="2969" spans="1:11" s="11" customFormat="1">
      <c r="A2969">
        <v>2025</v>
      </c>
      <c r="B2969">
        <v>6096</v>
      </c>
      <c r="C2969" t="s">
        <v>331</v>
      </c>
      <c r="D2969" t="s">
        <v>322</v>
      </c>
      <c r="E2969">
        <v>81692</v>
      </c>
      <c r="F2969">
        <v>17.09</v>
      </c>
      <c r="G2969">
        <v>118.5</v>
      </c>
      <c r="H2969">
        <f t="shared" si="184"/>
        <v>1654397.7918</v>
      </c>
      <c r="I2969">
        <f t="shared" si="185"/>
        <v>81692</v>
      </c>
      <c r="J2969">
        <f t="shared" si="186"/>
        <v>1396116.28</v>
      </c>
      <c r="K2969">
        <f t="shared" si="187"/>
        <v>0</v>
      </c>
    </row>
    <row r="2970" spans="1:11" s="11" customFormat="1">
      <c r="A2970">
        <v>2025</v>
      </c>
      <c r="B2970">
        <v>6096</v>
      </c>
      <c r="C2970" t="s">
        <v>331</v>
      </c>
      <c r="D2970" t="s">
        <v>322</v>
      </c>
      <c r="E2970">
        <v>33668</v>
      </c>
      <c r="F2970">
        <v>17.059999999999999</v>
      </c>
      <c r="G2970">
        <v>126.2</v>
      </c>
      <c r="H2970">
        <f t="shared" si="184"/>
        <v>724862.61295999994</v>
      </c>
      <c r="I2970">
        <f t="shared" si="185"/>
        <v>33668</v>
      </c>
      <c r="J2970">
        <f t="shared" si="186"/>
        <v>574376.07999999996</v>
      </c>
      <c r="K2970">
        <f t="shared" si="187"/>
        <v>0</v>
      </c>
    </row>
    <row r="2971" spans="1:11" s="11" customFormat="1">
      <c r="A2971">
        <v>2025</v>
      </c>
      <c r="B2971">
        <v>6096</v>
      </c>
      <c r="C2971" t="s">
        <v>331</v>
      </c>
      <c r="D2971" t="s">
        <v>322</v>
      </c>
      <c r="E2971">
        <v>68381</v>
      </c>
      <c r="F2971">
        <v>16.86</v>
      </c>
      <c r="G2971">
        <v>132.1</v>
      </c>
      <c r="H2971">
        <f t="shared" si="184"/>
        <v>1522985.73486</v>
      </c>
      <c r="I2971">
        <f t="shared" si="185"/>
        <v>68381</v>
      </c>
      <c r="J2971">
        <f t="shared" si="186"/>
        <v>1152903.6599999999</v>
      </c>
      <c r="K2971">
        <f t="shared" si="187"/>
        <v>0</v>
      </c>
    </row>
    <row r="2972" spans="1:11" s="11" customFormat="1">
      <c r="A2972">
        <v>2025</v>
      </c>
      <c r="B2972">
        <v>6098</v>
      </c>
      <c r="C2972" t="s">
        <v>331</v>
      </c>
      <c r="D2972" t="s">
        <v>322</v>
      </c>
      <c r="E2972">
        <v>125480</v>
      </c>
      <c r="F2972">
        <v>17.076000000000001</v>
      </c>
      <c r="G2972">
        <v>239.7</v>
      </c>
      <c r="H2972">
        <f t="shared" si="184"/>
        <v>5136043.4625599999</v>
      </c>
      <c r="I2972">
        <f t="shared" si="185"/>
        <v>125480</v>
      </c>
      <c r="J2972">
        <f t="shared" si="186"/>
        <v>2142696.48</v>
      </c>
      <c r="K2972">
        <f t="shared" si="187"/>
        <v>0</v>
      </c>
    </row>
    <row r="2973" spans="1:11" s="11" customFormat="1">
      <c r="A2973">
        <v>2025</v>
      </c>
      <c r="B2973">
        <v>6101</v>
      </c>
      <c r="C2973" t="s">
        <v>331</v>
      </c>
      <c r="D2973" t="s">
        <v>322</v>
      </c>
      <c r="E2973">
        <v>149317</v>
      </c>
      <c r="F2973">
        <v>16.126000000000001</v>
      </c>
      <c r="G2973">
        <v>140.80000000000001</v>
      </c>
      <c r="H2973">
        <f t="shared" si="184"/>
        <v>3390303.4063360007</v>
      </c>
      <c r="I2973">
        <f t="shared" si="185"/>
        <v>149317</v>
      </c>
      <c r="J2973">
        <f t="shared" si="186"/>
        <v>2407885.9420000003</v>
      </c>
      <c r="K2973">
        <f t="shared" si="187"/>
        <v>0</v>
      </c>
    </row>
    <row r="2974" spans="1:11" s="11" customFormat="1">
      <c r="A2974">
        <v>2025</v>
      </c>
      <c r="B2974">
        <v>6113</v>
      </c>
      <c r="C2974" t="s">
        <v>321</v>
      </c>
      <c r="D2974" t="s">
        <v>322</v>
      </c>
      <c r="E2974">
        <v>83634</v>
      </c>
      <c r="F2974">
        <v>21.712</v>
      </c>
      <c r="G2974">
        <v>230.8</v>
      </c>
      <c r="H2974">
        <f t="shared" si="184"/>
        <v>4191008.1296640001</v>
      </c>
      <c r="I2974">
        <f t="shared" si="185"/>
        <v>83634</v>
      </c>
      <c r="J2974">
        <f t="shared" si="186"/>
        <v>1815861.4080000001</v>
      </c>
      <c r="K2974">
        <f t="shared" si="187"/>
        <v>0</v>
      </c>
    </row>
    <row r="2975" spans="1:11" s="11" customFormat="1">
      <c r="A2975">
        <v>2025</v>
      </c>
      <c r="B2975">
        <v>6113</v>
      </c>
      <c r="C2975" t="s">
        <v>321</v>
      </c>
      <c r="D2975" t="s">
        <v>322</v>
      </c>
      <c r="E2975">
        <v>104609</v>
      </c>
      <c r="F2975">
        <v>22.962</v>
      </c>
      <c r="G2975">
        <v>268.2</v>
      </c>
      <c r="H2975">
        <f t="shared" si="184"/>
        <v>6442249.4431559993</v>
      </c>
      <c r="I2975">
        <f t="shared" si="185"/>
        <v>104609</v>
      </c>
      <c r="J2975">
        <f t="shared" si="186"/>
        <v>2402031.858</v>
      </c>
      <c r="K2975">
        <f t="shared" si="187"/>
        <v>0</v>
      </c>
    </row>
    <row r="2976" spans="1:11" s="11" customFormat="1">
      <c r="A2976">
        <v>2025</v>
      </c>
      <c r="B2976">
        <v>6113</v>
      </c>
      <c r="C2976" t="s">
        <v>321</v>
      </c>
      <c r="D2976" t="s">
        <v>322</v>
      </c>
      <c r="E2976">
        <v>13937</v>
      </c>
      <c r="F2976">
        <v>22.286000000000001</v>
      </c>
      <c r="G2976">
        <v>299</v>
      </c>
      <c r="H2976">
        <f t="shared" si="184"/>
        <v>928693.94618000009</v>
      </c>
      <c r="I2976">
        <f t="shared" si="185"/>
        <v>13937</v>
      </c>
      <c r="J2976">
        <f t="shared" si="186"/>
        <v>310599.98200000002</v>
      </c>
      <c r="K2976">
        <f t="shared" si="187"/>
        <v>0</v>
      </c>
    </row>
    <row r="2977" spans="1:11" s="11" customFormat="1">
      <c r="A2977">
        <v>2025</v>
      </c>
      <c r="B2977">
        <v>6113</v>
      </c>
      <c r="C2977" t="s">
        <v>321</v>
      </c>
      <c r="D2977" t="s">
        <v>322</v>
      </c>
      <c r="E2977">
        <v>68444</v>
      </c>
      <c r="F2977">
        <v>21.998000000000001</v>
      </c>
      <c r="G2977">
        <v>268.89999999999998</v>
      </c>
      <c r="H2977">
        <f t="shared" si="184"/>
        <v>4048642.0601679995</v>
      </c>
      <c r="I2977">
        <f t="shared" si="185"/>
        <v>68444</v>
      </c>
      <c r="J2977">
        <f t="shared" si="186"/>
        <v>1505631.112</v>
      </c>
      <c r="K2977">
        <f t="shared" si="187"/>
        <v>0</v>
      </c>
    </row>
    <row r="2978" spans="1:11" s="11" customFormat="1">
      <c r="A2978">
        <v>2025</v>
      </c>
      <c r="B2978">
        <v>6113</v>
      </c>
      <c r="C2978" t="s">
        <v>321</v>
      </c>
      <c r="D2978" t="s">
        <v>322</v>
      </c>
      <c r="E2978">
        <v>9641</v>
      </c>
      <c r="F2978">
        <v>21.916</v>
      </c>
      <c r="G2978">
        <v>299.2</v>
      </c>
      <c r="H2978">
        <f t="shared" si="184"/>
        <v>632186.13075200003</v>
      </c>
      <c r="I2978">
        <f t="shared" si="185"/>
        <v>9641</v>
      </c>
      <c r="J2978">
        <f t="shared" si="186"/>
        <v>211292.15600000002</v>
      </c>
      <c r="K2978">
        <f t="shared" si="187"/>
        <v>0</v>
      </c>
    </row>
    <row r="2979" spans="1:11" s="11" customFormat="1">
      <c r="A2979">
        <v>2025</v>
      </c>
      <c r="B2979">
        <v>6113</v>
      </c>
      <c r="C2979" t="s">
        <v>321</v>
      </c>
      <c r="D2979" t="s">
        <v>322</v>
      </c>
      <c r="E2979">
        <v>23423</v>
      </c>
      <c r="F2979">
        <v>21.186</v>
      </c>
      <c r="G2979">
        <v>301.89999999999998</v>
      </c>
      <c r="H2979">
        <f t="shared" si="184"/>
        <v>1498147.5878819998</v>
      </c>
      <c r="I2979">
        <f t="shared" si="185"/>
        <v>23423</v>
      </c>
      <c r="J2979">
        <f t="shared" si="186"/>
        <v>496239.67800000001</v>
      </c>
      <c r="K2979">
        <f t="shared" si="187"/>
        <v>0</v>
      </c>
    </row>
    <row r="2980" spans="1:11" s="11" customFormat="1">
      <c r="A2980">
        <v>2025</v>
      </c>
      <c r="B2980">
        <v>6138</v>
      </c>
      <c r="C2980" t="s">
        <v>331</v>
      </c>
      <c r="D2980" t="s">
        <v>322</v>
      </c>
      <c r="E2980">
        <v>61170</v>
      </c>
      <c r="F2980">
        <v>16.88</v>
      </c>
      <c r="G2980">
        <v>157</v>
      </c>
      <c r="H2980">
        <f t="shared" si="184"/>
        <v>1621102.872</v>
      </c>
      <c r="I2980">
        <f t="shared" si="185"/>
        <v>61170</v>
      </c>
      <c r="J2980">
        <f t="shared" si="186"/>
        <v>1032549.6</v>
      </c>
      <c r="K2980">
        <f t="shared" si="187"/>
        <v>0</v>
      </c>
    </row>
    <row r="2981" spans="1:11" s="11" customFormat="1">
      <c r="A2981">
        <v>2025</v>
      </c>
      <c r="B2981">
        <v>6138</v>
      </c>
      <c r="C2981" t="s">
        <v>331</v>
      </c>
      <c r="D2981" t="s">
        <v>322</v>
      </c>
      <c r="E2981">
        <v>15372</v>
      </c>
      <c r="F2981">
        <v>17.55</v>
      </c>
      <c r="G2981">
        <v>179.5</v>
      </c>
      <c r="H2981">
        <f t="shared" si="184"/>
        <v>484252.587</v>
      </c>
      <c r="I2981">
        <f t="shared" si="185"/>
        <v>15372</v>
      </c>
      <c r="J2981">
        <f t="shared" si="186"/>
        <v>269778.60000000003</v>
      </c>
      <c r="K2981">
        <f t="shared" si="187"/>
        <v>0</v>
      </c>
    </row>
    <row r="2982" spans="1:11" s="11" customFormat="1">
      <c r="A2982">
        <v>2025</v>
      </c>
      <c r="B2982">
        <v>6138</v>
      </c>
      <c r="C2982" t="s">
        <v>331</v>
      </c>
      <c r="D2982" t="s">
        <v>322</v>
      </c>
      <c r="E2982">
        <v>15348</v>
      </c>
      <c r="F2982">
        <v>17.78</v>
      </c>
      <c r="G2982">
        <v>177.1</v>
      </c>
      <c r="H2982">
        <f t="shared" si="184"/>
        <v>483283.65623999998</v>
      </c>
      <c r="I2982">
        <f t="shared" si="185"/>
        <v>15348</v>
      </c>
      <c r="J2982">
        <f t="shared" si="186"/>
        <v>272887.44</v>
      </c>
      <c r="K2982">
        <f t="shared" si="187"/>
        <v>0</v>
      </c>
    </row>
    <row r="2983" spans="1:11" s="11" customFormat="1">
      <c r="A2983">
        <v>2025</v>
      </c>
      <c r="B2983">
        <v>6138</v>
      </c>
      <c r="C2983" t="s">
        <v>331</v>
      </c>
      <c r="D2983" t="s">
        <v>322</v>
      </c>
      <c r="E2983">
        <v>30748</v>
      </c>
      <c r="F2983">
        <v>17.5</v>
      </c>
      <c r="G2983">
        <v>84.8</v>
      </c>
      <c r="H2983">
        <f t="shared" si="184"/>
        <v>456300.32</v>
      </c>
      <c r="I2983">
        <f t="shared" si="185"/>
        <v>30748</v>
      </c>
      <c r="J2983">
        <f t="shared" si="186"/>
        <v>538090</v>
      </c>
      <c r="K2983">
        <f t="shared" si="187"/>
        <v>0</v>
      </c>
    </row>
    <row r="2984" spans="1:11" s="11" customFormat="1">
      <c r="A2984">
        <v>2025</v>
      </c>
      <c r="B2984">
        <v>6138</v>
      </c>
      <c r="C2984" t="s">
        <v>331</v>
      </c>
      <c r="D2984" t="s">
        <v>322</v>
      </c>
      <c r="E2984">
        <v>60999</v>
      </c>
      <c r="F2984">
        <v>17.62</v>
      </c>
      <c r="G2984">
        <v>183.6</v>
      </c>
      <c r="H2984">
        <f t="shared" si="184"/>
        <v>1973337.1696799998</v>
      </c>
      <c r="I2984">
        <f t="shared" si="185"/>
        <v>60999</v>
      </c>
      <c r="J2984">
        <f t="shared" si="186"/>
        <v>1074802.3800000001</v>
      </c>
      <c r="K2984">
        <f t="shared" si="187"/>
        <v>0</v>
      </c>
    </row>
    <row r="2985" spans="1:11" s="11" customFormat="1">
      <c r="A2985">
        <v>2025</v>
      </c>
      <c r="B2985">
        <v>6139</v>
      </c>
      <c r="C2985" t="s">
        <v>331</v>
      </c>
      <c r="D2985" t="s">
        <v>322</v>
      </c>
      <c r="E2985">
        <v>92060</v>
      </c>
      <c r="F2985">
        <v>17.02</v>
      </c>
      <c r="G2985">
        <v>204.9</v>
      </c>
      <c r="H2985">
        <f t="shared" si="184"/>
        <v>3210498.5987999998</v>
      </c>
      <c r="I2985">
        <f t="shared" si="185"/>
        <v>92060</v>
      </c>
      <c r="J2985">
        <f t="shared" si="186"/>
        <v>1566861.2</v>
      </c>
      <c r="K2985">
        <f t="shared" si="187"/>
        <v>0</v>
      </c>
    </row>
    <row r="2986" spans="1:11" s="11" customFormat="1">
      <c r="A2986">
        <v>2025</v>
      </c>
      <c r="B2986">
        <v>6139</v>
      </c>
      <c r="C2986" t="s">
        <v>331</v>
      </c>
      <c r="D2986" t="s">
        <v>322</v>
      </c>
      <c r="E2986">
        <v>59648</v>
      </c>
      <c r="F2986">
        <v>17.43</v>
      </c>
      <c r="G2986">
        <v>225.2</v>
      </c>
      <c r="H2986">
        <f t="shared" si="184"/>
        <v>2341324.7692799997</v>
      </c>
      <c r="I2986">
        <f t="shared" si="185"/>
        <v>59648</v>
      </c>
      <c r="J2986">
        <f t="shared" si="186"/>
        <v>1039664.64</v>
      </c>
      <c r="K2986">
        <f t="shared" si="187"/>
        <v>0</v>
      </c>
    </row>
    <row r="2987" spans="1:11" s="11" customFormat="1">
      <c r="A2987">
        <v>2025</v>
      </c>
      <c r="B2987">
        <v>6139</v>
      </c>
      <c r="C2987" t="s">
        <v>331</v>
      </c>
      <c r="D2987" t="s">
        <v>322</v>
      </c>
      <c r="E2987">
        <v>30747</v>
      </c>
      <c r="F2987">
        <v>17.73</v>
      </c>
      <c r="G2987">
        <v>148.5</v>
      </c>
      <c r="H2987">
        <f t="shared" si="184"/>
        <v>809539.30035000003</v>
      </c>
      <c r="I2987">
        <f t="shared" si="185"/>
        <v>30747</v>
      </c>
      <c r="J2987">
        <f t="shared" si="186"/>
        <v>545144.31000000006</v>
      </c>
      <c r="K2987">
        <f t="shared" si="187"/>
        <v>0</v>
      </c>
    </row>
    <row r="2988" spans="1:11" s="11" customFormat="1">
      <c r="A2988">
        <v>2025</v>
      </c>
      <c r="B2988">
        <v>6139</v>
      </c>
      <c r="C2988" t="s">
        <v>331</v>
      </c>
      <c r="D2988" t="s">
        <v>322</v>
      </c>
      <c r="E2988">
        <v>14659</v>
      </c>
      <c r="F2988">
        <v>17.04</v>
      </c>
      <c r="G2988">
        <v>212.2</v>
      </c>
      <c r="H2988">
        <f t="shared" si="184"/>
        <v>530053.02191999997</v>
      </c>
      <c r="I2988">
        <f t="shared" si="185"/>
        <v>14659</v>
      </c>
      <c r="J2988">
        <f t="shared" si="186"/>
        <v>249789.36</v>
      </c>
      <c r="K2988">
        <f t="shared" si="187"/>
        <v>0</v>
      </c>
    </row>
    <row r="2989" spans="1:11" s="11" customFormat="1">
      <c r="A2989">
        <v>2025</v>
      </c>
      <c r="B2989">
        <v>6146</v>
      </c>
      <c r="C2989" t="s">
        <v>331</v>
      </c>
      <c r="D2989" t="s">
        <v>322</v>
      </c>
      <c r="E2989">
        <v>427117</v>
      </c>
      <c r="F2989">
        <v>16.420000000000002</v>
      </c>
      <c r="G2989" t="s">
        <v>332</v>
      </c>
      <c r="H2989" t="str">
        <f t="shared" si="184"/>
        <v/>
      </c>
      <c r="I2989" t="str">
        <f t="shared" si="185"/>
        <v/>
      </c>
      <c r="J2989" t="str">
        <f t="shared" si="186"/>
        <v/>
      </c>
      <c r="K2989">
        <f t="shared" si="187"/>
        <v>0</v>
      </c>
    </row>
    <row r="2990" spans="1:11" s="11" customFormat="1">
      <c r="A2990">
        <v>2025</v>
      </c>
      <c r="B2990">
        <v>6165</v>
      </c>
      <c r="C2990" t="s">
        <v>321</v>
      </c>
      <c r="D2990" t="s">
        <v>322</v>
      </c>
      <c r="E2990">
        <v>15546</v>
      </c>
      <c r="F2990">
        <v>23.96</v>
      </c>
      <c r="G2990">
        <v>326.7</v>
      </c>
      <c r="H2990">
        <f t="shared" si="184"/>
        <v>1216899.2167200001</v>
      </c>
      <c r="I2990">
        <f t="shared" si="185"/>
        <v>15546</v>
      </c>
      <c r="J2990">
        <f t="shared" si="186"/>
        <v>372482.16000000003</v>
      </c>
      <c r="K2990">
        <f t="shared" si="187"/>
        <v>0</v>
      </c>
    </row>
    <row r="2991" spans="1:11" s="11" customFormat="1">
      <c r="A2991">
        <v>2025</v>
      </c>
      <c r="B2991">
        <v>6165</v>
      </c>
      <c r="C2991" t="s">
        <v>321</v>
      </c>
      <c r="D2991" t="s">
        <v>322</v>
      </c>
      <c r="E2991">
        <v>25247</v>
      </c>
      <c r="F2991">
        <v>24.123000000000001</v>
      </c>
      <c r="G2991">
        <v>360.2</v>
      </c>
      <c r="H2991">
        <f t="shared" si="184"/>
        <v>2193738.2383619999</v>
      </c>
      <c r="I2991">
        <f t="shared" si="185"/>
        <v>25247</v>
      </c>
      <c r="J2991">
        <f t="shared" si="186"/>
        <v>609033.38100000005</v>
      </c>
      <c r="K2991">
        <f t="shared" si="187"/>
        <v>0</v>
      </c>
    </row>
    <row r="2992" spans="1:11" s="11" customFormat="1">
      <c r="A2992">
        <v>2025</v>
      </c>
      <c r="B2992">
        <v>6165</v>
      </c>
      <c r="C2992" t="s">
        <v>321</v>
      </c>
      <c r="D2992" t="s">
        <v>322</v>
      </c>
      <c r="E2992">
        <v>240133</v>
      </c>
      <c r="F2992">
        <v>22.510999999999999</v>
      </c>
      <c r="G2992">
        <v>351.7</v>
      </c>
      <c r="H2992">
        <f t="shared" si="184"/>
        <v>19011614.647870999</v>
      </c>
      <c r="I2992">
        <f t="shared" si="185"/>
        <v>240133</v>
      </c>
      <c r="J2992">
        <f t="shared" si="186"/>
        <v>5405633.9629999995</v>
      </c>
      <c r="K2992">
        <f t="shared" si="187"/>
        <v>0</v>
      </c>
    </row>
    <row r="2993" spans="1:11" s="11" customFormat="1">
      <c r="A2993">
        <v>2025</v>
      </c>
      <c r="B2993">
        <v>6166</v>
      </c>
      <c r="C2993" t="s">
        <v>321</v>
      </c>
      <c r="D2993" t="s">
        <v>322</v>
      </c>
      <c r="E2993">
        <v>12292</v>
      </c>
      <c r="F2993">
        <v>24.64</v>
      </c>
      <c r="G2993">
        <v>359.1</v>
      </c>
      <c r="H2993">
        <f t="shared" si="184"/>
        <v>1087623.69408</v>
      </c>
      <c r="I2993">
        <f t="shared" si="185"/>
        <v>12292</v>
      </c>
      <c r="J2993">
        <f t="shared" si="186"/>
        <v>302874.88</v>
      </c>
      <c r="K2993">
        <f t="shared" si="187"/>
        <v>0</v>
      </c>
    </row>
    <row r="2994" spans="1:11" s="11" customFormat="1">
      <c r="A2994">
        <v>2025</v>
      </c>
      <c r="B2994">
        <v>6177</v>
      </c>
      <c r="C2994" t="s">
        <v>331</v>
      </c>
      <c r="D2994" t="s">
        <v>322</v>
      </c>
      <c r="E2994">
        <v>15067</v>
      </c>
      <c r="F2994">
        <v>17.565999999999999</v>
      </c>
      <c r="G2994">
        <v>300.8</v>
      </c>
      <c r="H2994">
        <f t="shared" si="184"/>
        <v>796118.10137599998</v>
      </c>
      <c r="I2994">
        <f t="shared" si="185"/>
        <v>15067</v>
      </c>
      <c r="J2994">
        <f t="shared" si="186"/>
        <v>264666.92199999996</v>
      </c>
      <c r="K2994">
        <f t="shared" si="187"/>
        <v>0</v>
      </c>
    </row>
    <row r="2995" spans="1:11" s="11" customFormat="1">
      <c r="A2995">
        <v>2025</v>
      </c>
      <c r="B2995">
        <v>6177</v>
      </c>
      <c r="C2995" t="s">
        <v>331</v>
      </c>
      <c r="D2995" t="s">
        <v>322</v>
      </c>
      <c r="E2995">
        <v>89399</v>
      </c>
      <c r="F2995">
        <v>17.744</v>
      </c>
      <c r="G2995">
        <v>312.2</v>
      </c>
      <c r="H2995">
        <f t="shared" si="184"/>
        <v>4952415.6624319991</v>
      </c>
      <c r="I2995">
        <f t="shared" si="185"/>
        <v>89399</v>
      </c>
      <c r="J2995">
        <f t="shared" si="186"/>
        <v>1586295.8559999999</v>
      </c>
      <c r="K2995">
        <f t="shared" si="187"/>
        <v>0</v>
      </c>
    </row>
    <row r="2996" spans="1:11" s="11" customFormat="1">
      <c r="A2996">
        <v>2025</v>
      </c>
      <c r="B2996">
        <v>6177</v>
      </c>
      <c r="C2996" t="s">
        <v>331</v>
      </c>
      <c r="D2996" t="s">
        <v>322</v>
      </c>
      <c r="E2996">
        <v>59808</v>
      </c>
      <c r="F2996">
        <v>18.93</v>
      </c>
      <c r="G2996">
        <v>324.3</v>
      </c>
      <c r="H2996">
        <f t="shared" si="184"/>
        <v>3671612.5219200002</v>
      </c>
      <c r="I2996">
        <f t="shared" si="185"/>
        <v>59808</v>
      </c>
      <c r="J2996">
        <f t="shared" si="186"/>
        <v>1132165.44</v>
      </c>
      <c r="K2996">
        <f t="shared" si="187"/>
        <v>0</v>
      </c>
    </row>
    <row r="2997" spans="1:11" s="11" customFormat="1">
      <c r="A2997">
        <v>2025</v>
      </c>
      <c r="B2997">
        <v>6178</v>
      </c>
      <c r="C2997" t="s">
        <v>331</v>
      </c>
      <c r="D2997" t="s">
        <v>322</v>
      </c>
      <c r="E2997">
        <v>65210</v>
      </c>
      <c r="F2997">
        <v>17.77</v>
      </c>
      <c r="G2997" t="s">
        <v>332</v>
      </c>
      <c r="H2997" t="str">
        <f t="shared" si="184"/>
        <v/>
      </c>
      <c r="I2997" t="str">
        <f t="shared" si="185"/>
        <v/>
      </c>
      <c r="J2997" t="str">
        <f t="shared" si="186"/>
        <v/>
      </c>
      <c r="K2997">
        <f t="shared" si="187"/>
        <v>0</v>
      </c>
    </row>
    <row r="2998" spans="1:11" s="11" customFormat="1">
      <c r="A2998">
        <v>2025</v>
      </c>
      <c r="B2998">
        <v>6178</v>
      </c>
      <c r="C2998" t="s">
        <v>331</v>
      </c>
      <c r="D2998" t="s">
        <v>322</v>
      </c>
      <c r="E2998">
        <v>81668</v>
      </c>
      <c r="F2998">
        <v>17.07</v>
      </c>
      <c r="G2998" t="s">
        <v>332</v>
      </c>
      <c r="H2998" t="str">
        <f t="shared" si="184"/>
        <v/>
      </c>
      <c r="I2998" t="str">
        <f t="shared" si="185"/>
        <v/>
      </c>
      <c r="J2998" t="str">
        <f t="shared" si="186"/>
        <v/>
      </c>
      <c r="K2998">
        <f t="shared" si="187"/>
        <v>0</v>
      </c>
    </row>
    <row r="2999" spans="1:11" s="11" customFormat="1">
      <c r="A2999">
        <v>2025</v>
      </c>
      <c r="B2999">
        <v>6179</v>
      </c>
      <c r="C2999" t="s">
        <v>331</v>
      </c>
      <c r="D2999" t="s">
        <v>322</v>
      </c>
      <c r="E2999">
        <v>32647</v>
      </c>
      <c r="F2999">
        <v>17.773</v>
      </c>
      <c r="G2999">
        <v>163.69999999999999</v>
      </c>
      <c r="H2999">
        <f t="shared" si="184"/>
        <v>949844.90944699978</v>
      </c>
      <c r="I2999">
        <f t="shared" si="185"/>
        <v>32647</v>
      </c>
      <c r="J2999">
        <f t="shared" si="186"/>
        <v>580235.13099999994</v>
      </c>
      <c r="K2999">
        <f t="shared" si="187"/>
        <v>0</v>
      </c>
    </row>
    <row r="3000" spans="1:11" s="11" customFormat="1">
      <c r="A3000">
        <v>2025</v>
      </c>
      <c r="B3000">
        <v>6179</v>
      </c>
      <c r="C3000" t="s">
        <v>331</v>
      </c>
      <c r="D3000" t="s">
        <v>322</v>
      </c>
      <c r="E3000">
        <v>32390</v>
      </c>
      <c r="F3000">
        <v>17.010999999999999</v>
      </c>
      <c r="G3000">
        <v>148.4</v>
      </c>
      <c r="H3000">
        <f t="shared" si="184"/>
        <v>817663.65435999993</v>
      </c>
      <c r="I3000">
        <f t="shared" si="185"/>
        <v>32390</v>
      </c>
      <c r="J3000">
        <f t="shared" si="186"/>
        <v>550986.28999999992</v>
      </c>
      <c r="K3000">
        <f t="shared" si="187"/>
        <v>0</v>
      </c>
    </row>
    <row r="3001" spans="1:11" s="11" customFormat="1">
      <c r="A3001">
        <v>2025</v>
      </c>
      <c r="B3001">
        <v>6179</v>
      </c>
      <c r="C3001" t="s">
        <v>331</v>
      </c>
      <c r="D3001" t="s">
        <v>322</v>
      </c>
      <c r="E3001">
        <v>65411</v>
      </c>
      <c r="F3001">
        <v>16.626999999999999</v>
      </c>
      <c r="G3001">
        <v>150.9</v>
      </c>
      <c r="H3001">
        <f t="shared" si="184"/>
        <v>1641171.3437730002</v>
      </c>
      <c r="I3001">
        <f t="shared" si="185"/>
        <v>65411</v>
      </c>
      <c r="J3001">
        <f t="shared" si="186"/>
        <v>1087588.6969999999</v>
      </c>
      <c r="K3001">
        <f t="shared" si="187"/>
        <v>0</v>
      </c>
    </row>
    <row r="3002" spans="1:11" s="11" customFormat="1">
      <c r="A3002">
        <v>2025</v>
      </c>
      <c r="B3002">
        <v>6179</v>
      </c>
      <c r="C3002" t="s">
        <v>331</v>
      </c>
      <c r="D3002" t="s">
        <v>322</v>
      </c>
      <c r="E3002">
        <v>48476</v>
      </c>
      <c r="F3002">
        <v>17.032</v>
      </c>
      <c r="G3002">
        <v>152.30000000000001</v>
      </c>
      <c r="H3002">
        <f t="shared" si="184"/>
        <v>1257454.6423360002</v>
      </c>
      <c r="I3002">
        <f t="shared" si="185"/>
        <v>48476</v>
      </c>
      <c r="J3002">
        <f t="shared" si="186"/>
        <v>825643.23199999996</v>
      </c>
      <c r="K3002">
        <f t="shared" si="187"/>
        <v>0</v>
      </c>
    </row>
    <row r="3003" spans="1:11" s="11" customFormat="1">
      <c r="A3003">
        <v>2025</v>
      </c>
      <c r="B3003">
        <v>6179</v>
      </c>
      <c r="C3003" t="s">
        <v>331</v>
      </c>
      <c r="D3003" t="s">
        <v>322</v>
      </c>
      <c r="E3003">
        <v>48659</v>
      </c>
      <c r="F3003">
        <v>16.509</v>
      </c>
      <c r="G3003">
        <v>152</v>
      </c>
      <c r="H3003">
        <f t="shared" si="184"/>
        <v>1221033.37512</v>
      </c>
      <c r="I3003">
        <f t="shared" si="185"/>
        <v>48659</v>
      </c>
      <c r="J3003">
        <f t="shared" si="186"/>
        <v>803311.43099999998</v>
      </c>
      <c r="K3003">
        <f t="shared" si="187"/>
        <v>0</v>
      </c>
    </row>
    <row r="3004" spans="1:11" s="11" customFormat="1">
      <c r="A3004">
        <v>2025</v>
      </c>
      <c r="B3004">
        <v>6179</v>
      </c>
      <c r="C3004" t="s">
        <v>331</v>
      </c>
      <c r="D3004" t="s">
        <v>322</v>
      </c>
      <c r="E3004">
        <v>15753</v>
      </c>
      <c r="F3004">
        <v>17.734000000000002</v>
      </c>
      <c r="G3004">
        <v>160.30000000000001</v>
      </c>
      <c r="H3004">
        <f t="shared" si="184"/>
        <v>447820.01430600014</v>
      </c>
      <c r="I3004">
        <f t="shared" si="185"/>
        <v>15753</v>
      </c>
      <c r="J3004">
        <f t="shared" si="186"/>
        <v>279363.70200000005</v>
      </c>
      <c r="K3004">
        <f t="shared" si="187"/>
        <v>0</v>
      </c>
    </row>
    <row r="3005" spans="1:11" s="11" customFormat="1">
      <c r="A3005">
        <v>2025</v>
      </c>
      <c r="B3005">
        <v>6179</v>
      </c>
      <c r="C3005" t="s">
        <v>331</v>
      </c>
      <c r="D3005" t="s">
        <v>322</v>
      </c>
      <c r="E3005">
        <v>49320</v>
      </c>
      <c r="F3005">
        <v>17.081</v>
      </c>
      <c r="G3005">
        <v>149.6</v>
      </c>
      <c r="H3005">
        <f t="shared" si="184"/>
        <v>1260282.64032</v>
      </c>
      <c r="I3005">
        <f t="shared" si="185"/>
        <v>49320</v>
      </c>
      <c r="J3005">
        <f t="shared" si="186"/>
        <v>842434.91999999993</v>
      </c>
      <c r="K3005">
        <f t="shared" si="187"/>
        <v>0</v>
      </c>
    </row>
    <row r="3006" spans="1:11" s="11" customFormat="1">
      <c r="A3006">
        <v>2025</v>
      </c>
      <c r="B3006">
        <v>6179</v>
      </c>
      <c r="C3006" t="s">
        <v>331</v>
      </c>
      <c r="D3006" t="s">
        <v>322</v>
      </c>
      <c r="E3006">
        <v>49379</v>
      </c>
      <c r="F3006">
        <v>17.094999999999999</v>
      </c>
      <c r="G3006">
        <v>151.19999999999999</v>
      </c>
      <c r="H3006">
        <f t="shared" si="184"/>
        <v>1276330.6155599998</v>
      </c>
      <c r="I3006">
        <f t="shared" si="185"/>
        <v>49379</v>
      </c>
      <c r="J3006">
        <f t="shared" si="186"/>
        <v>844134.00499999989</v>
      </c>
      <c r="K3006">
        <f t="shared" si="187"/>
        <v>0</v>
      </c>
    </row>
    <row r="3007" spans="1:11" s="11" customFormat="1">
      <c r="A3007">
        <v>2025</v>
      </c>
      <c r="B3007">
        <v>6179</v>
      </c>
      <c r="C3007" t="s">
        <v>331</v>
      </c>
      <c r="D3007" t="s">
        <v>322</v>
      </c>
      <c r="E3007">
        <v>65396</v>
      </c>
      <c r="F3007">
        <v>16.873999999999999</v>
      </c>
      <c r="G3007">
        <v>149.69999999999999</v>
      </c>
      <c r="H3007">
        <f t="shared" si="184"/>
        <v>1651927.6796879997</v>
      </c>
      <c r="I3007">
        <f t="shared" si="185"/>
        <v>65396</v>
      </c>
      <c r="J3007">
        <f t="shared" si="186"/>
        <v>1103492.1039999998</v>
      </c>
      <c r="K3007">
        <f t="shared" si="187"/>
        <v>0</v>
      </c>
    </row>
    <row r="3008" spans="1:11" s="11" customFormat="1">
      <c r="A3008">
        <v>2025</v>
      </c>
      <c r="B3008">
        <v>6179</v>
      </c>
      <c r="C3008" t="s">
        <v>331</v>
      </c>
      <c r="D3008" t="s">
        <v>322</v>
      </c>
      <c r="E3008">
        <v>48924</v>
      </c>
      <c r="F3008">
        <v>16.768000000000001</v>
      </c>
      <c r="G3008">
        <v>149.9</v>
      </c>
      <c r="H3008">
        <f t="shared" si="184"/>
        <v>1229716.0903680001</v>
      </c>
      <c r="I3008">
        <f t="shared" si="185"/>
        <v>48924</v>
      </c>
      <c r="J3008">
        <f t="shared" si="186"/>
        <v>820357.63199999998</v>
      </c>
      <c r="K3008">
        <f t="shared" si="187"/>
        <v>0</v>
      </c>
    </row>
    <row r="3009" spans="1:11" s="11" customFormat="1">
      <c r="A3009">
        <v>2025</v>
      </c>
      <c r="B3009">
        <v>6180</v>
      </c>
      <c r="C3009" t="s">
        <v>330</v>
      </c>
      <c r="D3009" t="s">
        <v>322</v>
      </c>
      <c r="E3009">
        <v>881394</v>
      </c>
      <c r="F3009">
        <v>13.6</v>
      </c>
      <c r="G3009" t="s">
        <v>332</v>
      </c>
      <c r="H3009" t="str">
        <f t="shared" si="184"/>
        <v/>
      </c>
      <c r="I3009" t="str">
        <f t="shared" si="185"/>
        <v/>
      </c>
      <c r="J3009" t="str">
        <f t="shared" si="186"/>
        <v/>
      </c>
      <c r="K3009">
        <f t="shared" si="187"/>
        <v>1</v>
      </c>
    </row>
    <row r="3010" spans="1:11" s="11" customFormat="1">
      <c r="A3010">
        <v>2025</v>
      </c>
      <c r="B3010">
        <v>6183</v>
      </c>
      <c r="C3010" t="s">
        <v>330</v>
      </c>
      <c r="D3010" t="s">
        <v>322</v>
      </c>
      <c r="E3010">
        <v>117407</v>
      </c>
      <c r="F3010">
        <v>10.27</v>
      </c>
      <c r="G3010">
        <v>378</v>
      </c>
      <c r="H3010">
        <f t="shared" si="184"/>
        <v>4557810.1842</v>
      </c>
      <c r="I3010">
        <f t="shared" si="185"/>
        <v>117407</v>
      </c>
      <c r="J3010">
        <f t="shared" si="186"/>
        <v>1205769.8899999999</v>
      </c>
      <c r="K3010">
        <f t="shared" si="187"/>
        <v>1</v>
      </c>
    </row>
    <row r="3011" spans="1:11" s="11" customFormat="1">
      <c r="A3011">
        <v>2025</v>
      </c>
      <c r="B3011">
        <v>6190</v>
      </c>
      <c r="C3011" t="s">
        <v>331</v>
      </c>
      <c r="D3011" t="s">
        <v>322</v>
      </c>
      <c r="E3011">
        <v>176551</v>
      </c>
      <c r="F3011">
        <v>17.579999999999998</v>
      </c>
      <c r="G3011">
        <v>254.1</v>
      </c>
      <c r="H3011">
        <f t="shared" si="184"/>
        <v>7886670.8797799991</v>
      </c>
      <c r="I3011">
        <f t="shared" si="185"/>
        <v>176551</v>
      </c>
      <c r="J3011">
        <f t="shared" si="186"/>
        <v>3103766.5799999996</v>
      </c>
      <c r="K3011">
        <f t="shared" si="187"/>
        <v>0</v>
      </c>
    </row>
    <row r="3012" spans="1:11" s="11" customFormat="1">
      <c r="A3012">
        <v>2025</v>
      </c>
      <c r="B3012">
        <v>6195</v>
      </c>
      <c r="C3012" t="s">
        <v>331</v>
      </c>
      <c r="D3012" t="s">
        <v>322</v>
      </c>
      <c r="E3012">
        <v>78860</v>
      </c>
      <c r="F3012">
        <v>17.818000000000001</v>
      </c>
      <c r="G3012">
        <v>248.8</v>
      </c>
      <c r="H3012">
        <f t="shared" si="184"/>
        <v>3495957.1702399999</v>
      </c>
      <c r="I3012">
        <f t="shared" si="185"/>
        <v>78860</v>
      </c>
      <c r="J3012">
        <f t="shared" si="186"/>
        <v>1405127.4800000002</v>
      </c>
      <c r="K3012">
        <f t="shared" si="187"/>
        <v>0</v>
      </c>
    </row>
    <row r="3013" spans="1:11" s="11" customFormat="1">
      <c r="A3013">
        <v>2025</v>
      </c>
      <c r="B3013">
        <v>6204</v>
      </c>
      <c r="C3013" t="s">
        <v>331</v>
      </c>
      <c r="D3013" t="s">
        <v>322</v>
      </c>
      <c r="E3013">
        <v>49286</v>
      </c>
      <c r="F3013">
        <v>17.329999999999998</v>
      </c>
      <c r="G3013">
        <v>124.9</v>
      </c>
      <c r="H3013">
        <f t="shared" ref="H3013:H3076" si="188">IF(I3013="","",G3013/100*F3013*E3013)</f>
        <v>1066803.8486200001</v>
      </c>
      <c r="I3013">
        <f t="shared" ref="I3013:I3076" si="189">IF(OR(G3013=".",F3013=".",E3013="."),"",E3013)</f>
        <v>49286</v>
      </c>
      <c r="J3013">
        <f t="shared" ref="J3013:J3076" si="190">IF(I3013="","",F3013*I3013)</f>
        <v>854126.37999999989</v>
      </c>
      <c r="K3013">
        <f t="shared" ref="K3013:K3076" si="191">IF(C3013="LIG",1,0)</f>
        <v>0</v>
      </c>
    </row>
    <row r="3014" spans="1:11" s="11" customFormat="1">
      <c r="A3014">
        <v>2025</v>
      </c>
      <c r="B3014">
        <v>6204</v>
      </c>
      <c r="C3014" t="s">
        <v>331</v>
      </c>
      <c r="D3014" t="s">
        <v>322</v>
      </c>
      <c r="E3014">
        <v>49320</v>
      </c>
      <c r="F3014">
        <v>17.920000000000002</v>
      </c>
      <c r="G3014">
        <v>127</v>
      </c>
      <c r="H3014">
        <f t="shared" si="188"/>
        <v>1122444.2880000002</v>
      </c>
      <c r="I3014">
        <f t="shared" si="189"/>
        <v>49320</v>
      </c>
      <c r="J3014">
        <f t="shared" si="190"/>
        <v>883814.40000000014</v>
      </c>
      <c r="K3014">
        <f t="shared" si="191"/>
        <v>0</v>
      </c>
    </row>
    <row r="3015" spans="1:11" s="11" customFormat="1">
      <c r="A3015">
        <v>2025</v>
      </c>
      <c r="B3015">
        <v>6204</v>
      </c>
      <c r="C3015" t="s">
        <v>331</v>
      </c>
      <c r="D3015" t="s">
        <v>322</v>
      </c>
      <c r="E3015">
        <v>114591</v>
      </c>
      <c r="F3015">
        <v>17.533999999999999</v>
      </c>
      <c r="G3015">
        <v>138.9</v>
      </c>
      <c r="H3015">
        <f t="shared" si="188"/>
        <v>2790832.4070660002</v>
      </c>
      <c r="I3015">
        <f t="shared" si="189"/>
        <v>114591</v>
      </c>
      <c r="J3015">
        <f t="shared" si="190"/>
        <v>2009238.5939999998</v>
      </c>
      <c r="K3015">
        <f t="shared" si="191"/>
        <v>0</v>
      </c>
    </row>
    <row r="3016" spans="1:11" s="11" customFormat="1">
      <c r="A3016">
        <v>2025</v>
      </c>
      <c r="B3016">
        <v>6204</v>
      </c>
      <c r="C3016" t="s">
        <v>331</v>
      </c>
      <c r="D3016" t="s">
        <v>322</v>
      </c>
      <c r="E3016">
        <v>231007</v>
      </c>
      <c r="F3016">
        <v>16.164000000000001</v>
      </c>
      <c r="G3016">
        <v>167</v>
      </c>
      <c r="H3016">
        <f t="shared" si="188"/>
        <v>6235775.23716</v>
      </c>
      <c r="I3016">
        <f t="shared" si="189"/>
        <v>231007</v>
      </c>
      <c r="J3016">
        <f t="shared" si="190"/>
        <v>3733997.1480000005</v>
      </c>
      <c r="K3016">
        <f t="shared" si="191"/>
        <v>0</v>
      </c>
    </row>
    <row r="3017" spans="1:11" s="11" customFormat="1">
      <c r="A3017">
        <v>2025</v>
      </c>
      <c r="B3017">
        <v>6213</v>
      </c>
      <c r="C3017" t="s">
        <v>321</v>
      </c>
      <c r="D3017" t="s">
        <v>322</v>
      </c>
      <c r="E3017">
        <v>30603</v>
      </c>
      <c r="F3017">
        <v>22.82</v>
      </c>
      <c r="G3017">
        <v>238.7</v>
      </c>
      <c r="H3017">
        <f t="shared" si="188"/>
        <v>1666986.41802</v>
      </c>
      <c r="I3017">
        <f t="shared" si="189"/>
        <v>30603</v>
      </c>
      <c r="J3017">
        <f t="shared" si="190"/>
        <v>698360.46</v>
      </c>
      <c r="K3017">
        <f t="shared" si="191"/>
        <v>0</v>
      </c>
    </row>
    <row r="3018" spans="1:11" s="11" customFormat="1">
      <c r="A3018">
        <v>2025</v>
      </c>
      <c r="B3018">
        <v>6213</v>
      </c>
      <c r="C3018" t="s">
        <v>321</v>
      </c>
      <c r="D3018" t="s">
        <v>322</v>
      </c>
      <c r="E3018">
        <v>35890</v>
      </c>
      <c r="F3018">
        <v>22.419</v>
      </c>
      <c r="G3018">
        <v>239.3</v>
      </c>
      <c r="H3018">
        <f t="shared" si="188"/>
        <v>1925450.6586300002</v>
      </c>
      <c r="I3018">
        <f t="shared" si="189"/>
        <v>35890</v>
      </c>
      <c r="J3018">
        <f t="shared" si="190"/>
        <v>804617.91</v>
      </c>
      <c r="K3018">
        <f t="shared" si="191"/>
        <v>0</v>
      </c>
    </row>
    <row r="3019" spans="1:11" s="11" customFormat="1">
      <c r="A3019">
        <v>2025</v>
      </c>
      <c r="B3019">
        <v>6213</v>
      </c>
      <c r="C3019" t="s">
        <v>321</v>
      </c>
      <c r="D3019" t="s">
        <v>322</v>
      </c>
      <c r="E3019">
        <v>42039</v>
      </c>
      <c r="F3019">
        <v>21.925000000000001</v>
      </c>
      <c r="G3019">
        <v>233.4</v>
      </c>
      <c r="H3019">
        <f t="shared" si="188"/>
        <v>2151259.6450499999</v>
      </c>
      <c r="I3019">
        <f t="shared" si="189"/>
        <v>42039</v>
      </c>
      <c r="J3019">
        <f t="shared" si="190"/>
        <v>921705.07500000007</v>
      </c>
      <c r="K3019">
        <f t="shared" si="191"/>
        <v>0</v>
      </c>
    </row>
    <row r="3020" spans="1:11" s="11" customFormat="1">
      <c r="A3020">
        <v>2025</v>
      </c>
      <c r="B3020">
        <v>6248</v>
      </c>
      <c r="C3020" t="s">
        <v>331</v>
      </c>
      <c r="D3020" t="s">
        <v>322</v>
      </c>
      <c r="E3020">
        <v>14106</v>
      </c>
      <c r="F3020">
        <v>16.768000000000001</v>
      </c>
      <c r="G3020">
        <v>158.19999999999999</v>
      </c>
      <c r="H3020">
        <f t="shared" si="188"/>
        <v>374189.52345599997</v>
      </c>
      <c r="I3020">
        <f t="shared" si="189"/>
        <v>14106</v>
      </c>
      <c r="J3020">
        <f t="shared" si="190"/>
        <v>236529.408</v>
      </c>
      <c r="K3020">
        <f t="shared" si="191"/>
        <v>0</v>
      </c>
    </row>
    <row r="3021" spans="1:11" s="11" customFormat="1">
      <c r="A3021">
        <v>2025</v>
      </c>
      <c r="B3021">
        <v>6248</v>
      </c>
      <c r="C3021" t="s">
        <v>331</v>
      </c>
      <c r="D3021" t="s">
        <v>322</v>
      </c>
      <c r="E3021">
        <v>140344</v>
      </c>
      <c r="F3021">
        <v>16.677</v>
      </c>
      <c r="G3021">
        <v>149.1</v>
      </c>
      <c r="H3021">
        <f t="shared" si="188"/>
        <v>3489710.6800079998</v>
      </c>
      <c r="I3021">
        <f t="shared" si="189"/>
        <v>140344</v>
      </c>
      <c r="J3021">
        <f t="shared" si="190"/>
        <v>2340516.8879999998</v>
      </c>
      <c r="K3021">
        <f t="shared" si="191"/>
        <v>0</v>
      </c>
    </row>
    <row r="3022" spans="1:11" s="11" customFormat="1">
      <c r="A3022">
        <v>2025</v>
      </c>
      <c r="B3022">
        <v>6248</v>
      </c>
      <c r="C3022" t="s">
        <v>331</v>
      </c>
      <c r="D3022" t="s">
        <v>322</v>
      </c>
      <c r="E3022">
        <v>27800</v>
      </c>
      <c r="F3022">
        <v>16.555</v>
      </c>
      <c r="G3022">
        <v>144.4</v>
      </c>
      <c r="H3022">
        <f t="shared" si="188"/>
        <v>664570.67599999998</v>
      </c>
      <c r="I3022">
        <f t="shared" si="189"/>
        <v>27800</v>
      </c>
      <c r="J3022">
        <f t="shared" si="190"/>
        <v>460229</v>
      </c>
      <c r="K3022">
        <f t="shared" si="191"/>
        <v>0</v>
      </c>
    </row>
    <row r="3023" spans="1:11" s="11" customFormat="1">
      <c r="A3023">
        <v>2025</v>
      </c>
      <c r="B3023">
        <v>6249</v>
      </c>
      <c r="C3023" t="s">
        <v>321</v>
      </c>
      <c r="D3023" t="s">
        <v>322</v>
      </c>
      <c r="E3023">
        <v>13093</v>
      </c>
      <c r="F3023">
        <v>23.59</v>
      </c>
      <c r="G3023">
        <v>222.3</v>
      </c>
      <c r="H3023">
        <f t="shared" si="188"/>
        <v>686604.38301000011</v>
      </c>
      <c r="I3023">
        <f t="shared" si="189"/>
        <v>13093</v>
      </c>
      <c r="J3023">
        <f t="shared" si="190"/>
        <v>308863.87</v>
      </c>
      <c r="K3023">
        <f t="shared" si="191"/>
        <v>0</v>
      </c>
    </row>
    <row r="3024" spans="1:11" s="11" customFormat="1">
      <c r="A3024">
        <v>2025</v>
      </c>
      <c r="B3024">
        <v>6249</v>
      </c>
      <c r="C3024" t="s">
        <v>321</v>
      </c>
      <c r="D3024" t="s">
        <v>322</v>
      </c>
      <c r="E3024">
        <v>41107</v>
      </c>
      <c r="F3024">
        <v>26.13</v>
      </c>
      <c r="G3024">
        <v>342.9</v>
      </c>
      <c r="H3024">
        <f t="shared" si="188"/>
        <v>3683177.7453899998</v>
      </c>
      <c r="I3024">
        <f t="shared" si="189"/>
        <v>41107</v>
      </c>
      <c r="J3024">
        <f t="shared" si="190"/>
        <v>1074125.9099999999</v>
      </c>
      <c r="K3024">
        <f t="shared" si="191"/>
        <v>0</v>
      </c>
    </row>
    <row r="3025" spans="1:11" s="11" customFormat="1">
      <c r="A3025">
        <v>2025</v>
      </c>
      <c r="B3025">
        <v>6249</v>
      </c>
      <c r="C3025" t="s">
        <v>321</v>
      </c>
      <c r="D3025" t="s">
        <v>322</v>
      </c>
      <c r="E3025">
        <v>184912</v>
      </c>
      <c r="F3025">
        <v>23.64</v>
      </c>
      <c r="G3025">
        <v>324.39999999999998</v>
      </c>
      <c r="H3025">
        <f t="shared" si="188"/>
        <v>14180561.041919999</v>
      </c>
      <c r="I3025">
        <f t="shared" si="189"/>
        <v>184912</v>
      </c>
      <c r="J3025">
        <f t="shared" si="190"/>
        <v>4371319.68</v>
      </c>
      <c r="K3025">
        <f t="shared" si="191"/>
        <v>0</v>
      </c>
    </row>
    <row r="3026" spans="1:11" s="11" customFormat="1">
      <c r="A3026">
        <v>2025</v>
      </c>
      <c r="B3026">
        <v>6250</v>
      </c>
      <c r="C3026" t="s">
        <v>321</v>
      </c>
      <c r="D3026" t="s">
        <v>322</v>
      </c>
      <c r="E3026">
        <v>12023</v>
      </c>
      <c r="F3026">
        <v>24.52</v>
      </c>
      <c r="G3026">
        <v>492.7</v>
      </c>
      <c r="H3026">
        <f t="shared" si="188"/>
        <v>1452499.1109199999</v>
      </c>
      <c r="I3026">
        <f t="shared" si="189"/>
        <v>12023</v>
      </c>
      <c r="J3026">
        <f t="shared" si="190"/>
        <v>294803.96000000002</v>
      </c>
      <c r="K3026">
        <f t="shared" si="191"/>
        <v>0</v>
      </c>
    </row>
    <row r="3027" spans="1:11" s="11" customFormat="1">
      <c r="A3027">
        <v>2025</v>
      </c>
      <c r="B3027">
        <v>6250</v>
      </c>
      <c r="C3027" t="s">
        <v>321</v>
      </c>
      <c r="D3027" t="s">
        <v>322</v>
      </c>
      <c r="E3027">
        <v>12443</v>
      </c>
      <c r="F3027">
        <v>25.844000000000001</v>
      </c>
      <c r="G3027">
        <v>330.7</v>
      </c>
      <c r="H3027">
        <f t="shared" si="188"/>
        <v>1063454.7818440001</v>
      </c>
      <c r="I3027">
        <f t="shared" si="189"/>
        <v>12443</v>
      </c>
      <c r="J3027">
        <f t="shared" si="190"/>
        <v>321576.89199999999</v>
      </c>
      <c r="K3027">
        <f t="shared" si="191"/>
        <v>0</v>
      </c>
    </row>
    <row r="3028" spans="1:11" s="11" customFormat="1">
      <c r="A3028">
        <v>2025</v>
      </c>
      <c r="B3028">
        <v>6250</v>
      </c>
      <c r="C3028" t="s">
        <v>321</v>
      </c>
      <c r="D3028" t="s">
        <v>322</v>
      </c>
      <c r="E3028">
        <v>24887</v>
      </c>
      <c r="F3028">
        <v>26.303999999999998</v>
      </c>
      <c r="G3028">
        <v>328</v>
      </c>
      <c r="H3028">
        <f t="shared" si="188"/>
        <v>2147178.6854399997</v>
      </c>
      <c r="I3028">
        <f t="shared" si="189"/>
        <v>24887</v>
      </c>
      <c r="J3028">
        <f t="shared" si="190"/>
        <v>654627.64799999993</v>
      </c>
      <c r="K3028">
        <f t="shared" si="191"/>
        <v>0</v>
      </c>
    </row>
    <row r="3029" spans="1:11" s="11" customFormat="1">
      <c r="A3029">
        <v>2025</v>
      </c>
      <c r="B3029">
        <v>6250</v>
      </c>
      <c r="C3029" t="s">
        <v>321</v>
      </c>
      <c r="D3029" t="s">
        <v>322</v>
      </c>
      <c r="E3029">
        <v>12334</v>
      </c>
      <c r="F3029">
        <v>24.12</v>
      </c>
      <c r="G3029">
        <v>479.4</v>
      </c>
      <c r="H3029">
        <f t="shared" si="188"/>
        <v>1426196.2075199999</v>
      </c>
      <c r="I3029">
        <f t="shared" si="189"/>
        <v>12334</v>
      </c>
      <c r="J3029">
        <f t="shared" si="190"/>
        <v>297496.08</v>
      </c>
      <c r="K3029">
        <f t="shared" si="191"/>
        <v>0</v>
      </c>
    </row>
    <row r="3030" spans="1:11" s="11" customFormat="1">
      <c r="A3030">
        <v>2025</v>
      </c>
      <c r="B3030">
        <v>6254</v>
      </c>
      <c r="C3030" t="s">
        <v>331</v>
      </c>
      <c r="D3030" t="s">
        <v>322</v>
      </c>
      <c r="E3030">
        <v>44658</v>
      </c>
      <c r="F3030">
        <v>17.076000000000001</v>
      </c>
      <c r="G3030">
        <v>189.8</v>
      </c>
      <c r="H3030">
        <f t="shared" si="188"/>
        <v>1447376.8551840002</v>
      </c>
      <c r="I3030">
        <f t="shared" si="189"/>
        <v>44658</v>
      </c>
      <c r="J3030">
        <f t="shared" si="190"/>
        <v>762580.00800000003</v>
      </c>
      <c r="K3030">
        <f t="shared" si="191"/>
        <v>0</v>
      </c>
    </row>
    <row r="3031" spans="1:11" s="11" customFormat="1">
      <c r="A3031">
        <v>2025</v>
      </c>
      <c r="B3031">
        <v>6254</v>
      </c>
      <c r="C3031" t="s">
        <v>331</v>
      </c>
      <c r="D3031" t="s">
        <v>322</v>
      </c>
      <c r="E3031">
        <v>45395</v>
      </c>
      <c r="F3031">
        <v>16.78</v>
      </c>
      <c r="G3031">
        <v>182.4</v>
      </c>
      <c r="H3031">
        <f t="shared" si="188"/>
        <v>1389392.0544</v>
      </c>
      <c r="I3031">
        <f t="shared" si="189"/>
        <v>45395</v>
      </c>
      <c r="J3031">
        <f t="shared" si="190"/>
        <v>761728.10000000009</v>
      </c>
      <c r="K3031">
        <f t="shared" si="191"/>
        <v>0</v>
      </c>
    </row>
    <row r="3032" spans="1:11" s="11" customFormat="1">
      <c r="A3032">
        <v>2025</v>
      </c>
      <c r="B3032">
        <v>6254</v>
      </c>
      <c r="C3032" t="s">
        <v>331</v>
      </c>
      <c r="D3032" t="s">
        <v>322</v>
      </c>
      <c r="E3032">
        <v>15094</v>
      </c>
      <c r="F3032">
        <v>16.948</v>
      </c>
      <c r="G3032">
        <v>173.2</v>
      </c>
      <c r="H3032">
        <f t="shared" si="188"/>
        <v>443068.30998399999</v>
      </c>
      <c r="I3032">
        <f t="shared" si="189"/>
        <v>15094</v>
      </c>
      <c r="J3032">
        <f t="shared" si="190"/>
        <v>255813.11199999999</v>
      </c>
      <c r="K3032">
        <f t="shared" si="191"/>
        <v>0</v>
      </c>
    </row>
    <row r="3033" spans="1:11" s="11" customFormat="1">
      <c r="A3033">
        <v>2025</v>
      </c>
      <c r="B3033">
        <v>6257</v>
      </c>
      <c r="C3033" t="s">
        <v>331</v>
      </c>
      <c r="D3033" t="s">
        <v>322</v>
      </c>
      <c r="E3033">
        <v>47144</v>
      </c>
      <c r="F3033">
        <v>17.812999999999999</v>
      </c>
      <c r="G3033">
        <v>308.10000000000002</v>
      </c>
      <c r="H3033">
        <f t="shared" si="188"/>
        <v>2587350.0778320003</v>
      </c>
      <c r="I3033">
        <f t="shared" si="189"/>
        <v>47144</v>
      </c>
      <c r="J3033">
        <f t="shared" si="190"/>
        <v>839776.07199999993</v>
      </c>
      <c r="K3033">
        <f t="shared" si="191"/>
        <v>0</v>
      </c>
    </row>
    <row r="3034" spans="1:11" s="11" customFormat="1">
      <c r="A3034">
        <v>2025</v>
      </c>
      <c r="B3034">
        <v>6257</v>
      </c>
      <c r="C3034" t="s">
        <v>331</v>
      </c>
      <c r="D3034" t="s">
        <v>322</v>
      </c>
      <c r="E3034">
        <v>47546</v>
      </c>
      <c r="F3034">
        <v>16.866</v>
      </c>
      <c r="G3034">
        <v>310</v>
      </c>
      <c r="H3034">
        <f t="shared" si="188"/>
        <v>2485923.5915999999</v>
      </c>
      <c r="I3034">
        <f t="shared" si="189"/>
        <v>47546</v>
      </c>
      <c r="J3034">
        <f t="shared" si="190"/>
        <v>801910.83600000001</v>
      </c>
      <c r="K3034">
        <f t="shared" si="191"/>
        <v>0</v>
      </c>
    </row>
    <row r="3035" spans="1:11" s="11" customFormat="1">
      <c r="A3035">
        <v>2025</v>
      </c>
      <c r="B3035">
        <v>6257</v>
      </c>
      <c r="C3035" t="s">
        <v>331</v>
      </c>
      <c r="D3035" t="s">
        <v>322</v>
      </c>
      <c r="E3035">
        <v>47652</v>
      </c>
      <c r="F3035">
        <v>16.728000000000002</v>
      </c>
      <c r="G3035">
        <v>297.39999999999998</v>
      </c>
      <c r="H3035">
        <f t="shared" si="188"/>
        <v>2370642.7789440001</v>
      </c>
      <c r="I3035">
        <f t="shared" si="189"/>
        <v>47652</v>
      </c>
      <c r="J3035">
        <f t="shared" si="190"/>
        <v>797122.65600000008</v>
      </c>
      <c r="K3035">
        <f t="shared" si="191"/>
        <v>0</v>
      </c>
    </row>
    <row r="3036" spans="1:11" s="11" customFormat="1">
      <c r="A3036">
        <v>2025</v>
      </c>
      <c r="B3036">
        <v>6257</v>
      </c>
      <c r="C3036" t="s">
        <v>331</v>
      </c>
      <c r="D3036" t="s">
        <v>322</v>
      </c>
      <c r="E3036">
        <v>31816</v>
      </c>
      <c r="F3036">
        <v>16.695</v>
      </c>
      <c r="G3036">
        <v>303.39999999999998</v>
      </c>
      <c r="H3036">
        <f t="shared" si="188"/>
        <v>1611564.0760799998</v>
      </c>
      <c r="I3036">
        <f t="shared" si="189"/>
        <v>31816</v>
      </c>
      <c r="J3036">
        <f t="shared" si="190"/>
        <v>531168.12</v>
      </c>
      <c r="K3036">
        <f t="shared" si="191"/>
        <v>0</v>
      </c>
    </row>
    <row r="3037" spans="1:11" s="11" customFormat="1">
      <c r="A3037">
        <v>2025</v>
      </c>
      <c r="B3037">
        <v>6257</v>
      </c>
      <c r="C3037" t="s">
        <v>331</v>
      </c>
      <c r="D3037" t="s">
        <v>322</v>
      </c>
      <c r="E3037">
        <v>31732</v>
      </c>
      <c r="F3037">
        <v>16.773</v>
      </c>
      <c r="G3037">
        <v>311.60000000000002</v>
      </c>
      <c r="H3037">
        <f t="shared" si="188"/>
        <v>1658462.4449760001</v>
      </c>
      <c r="I3037">
        <f t="shared" si="189"/>
        <v>31732</v>
      </c>
      <c r="J3037">
        <f t="shared" si="190"/>
        <v>532240.83600000001</v>
      </c>
      <c r="K3037">
        <f t="shared" si="191"/>
        <v>0</v>
      </c>
    </row>
    <row r="3038" spans="1:11" s="11" customFormat="1">
      <c r="A3038">
        <v>2025</v>
      </c>
      <c r="B3038">
        <v>6257</v>
      </c>
      <c r="C3038" t="s">
        <v>331</v>
      </c>
      <c r="D3038" t="s">
        <v>322</v>
      </c>
      <c r="E3038">
        <v>31466</v>
      </c>
      <c r="F3038">
        <v>16.89</v>
      </c>
      <c r="G3038">
        <v>297.3</v>
      </c>
      <c r="H3038">
        <f t="shared" si="188"/>
        <v>1580032.7800200004</v>
      </c>
      <c r="I3038">
        <f t="shared" si="189"/>
        <v>31466</v>
      </c>
      <c r="J3038">
        <f t="shared" si="190"/>
        <v>531460.74</v>
      </c>
      <c r="K3038">
        <f t="shared" si="191"/>
        <v>0</v>
      </c>
    </row>
    <row r="3039" spans="1:11" s="11" customFormat="1">
      <c r="A3039">
        <v>2025</v>
      </c>
      <c r="B3039">
        <v>6257</v>
      </c>
      <c r="C3039" t="s">
        <v>331</v>
      </c>
      <c r="D3039" t="s">
        <v>322</v>
      </c>
      <c r="E3039">
        <v>15748</v>
      </c>
      <c r="F3039">
        <v>16.596</v>
      </c>
      <c r="G3039">
        <v>295.60000000000002</v>
      </c>
      <c r="H3039">
        <f t="shared" si="188"/>
        <v>772561.85644800006</v>
      </c>
      <c r="I3039">
        <f t="shared" si="189"/>
        <v>15748</v>
      </c>
      <c r="J3039">
        <f t="shared" si="190"/>
        <v>261353.80799999999</v>
      </c>
      <c r="K3039">
        <f t="shared" si="191"/>
        <v>0</v>
      </c>
    </row>
    <row r="3040" spans="1:11" s="11" customFormat="1">
      <c r="A3040">
        <v>2025</v>
      </c>
      <c r="B3040">
        <v>6257</v>
      </c>
      <c r="C3040" t="s">
        <v>331</v>
      </c>
      <c r="D3040" t="s">
        <v>322</v>
      </c>
      <c r="E3040">
        <v>47680</v>
      </c>
      <c r="F3040">
        <v>16.8</v>
      </c>
      <c r="G3040">
        <v>298.2</v>
      </c>
      <c r="H3040">
        <f t="shared" si="188"/>
        <v>2388653.568</v>
      </c>
      <c r="I3040">
        <f t="shared" si="189"/>
        <v>47680</v>
      </c>
      <c r="J3040">
        <f t="shared" si="190"/>
        <v>801024</v>
      </c>
      <c r="K3040">
        <f t="shared" si="191"/>
        <v>0</v>
      </c>
    </row>
    <row r="3041" spans="1:11" s="11" customFormat="1">
      <c r="A3041">
        <v>2025</v>
      </c>
      <c r="B3041">
        <v>6257</v>
      </c>
      <c r="C3041" t="s">
        <v>331</v>
      </c>
      <c r="D3041" t="s">
        <v>322</v>
      </c>
      <c r="E3041">
        <v>63632</v>
      </c>
      <c r="F3041">
        <v>16.744</v>
      </c>
      <c r="G3041">
        <v>310.3</v>
      </c>
      <c r="H3041">
        <f t="shared" si="188"/>
        <v>3306104.4074240006</v>
      </c>
      <c r="I3041">
        <f t="shared" si="189"/>
        <v>63632</v>
      </c>
      <c r="J3041">
        <f t="shared" si="190"/>
        <v>1065454.2080000001</v>
      </c>
      <c r="K3041">
        <f t="shared" si="191"/>
        <v>0</v>
      </c>
    </row>
    <row r="3042" spans="1:11" s="11" customFormat="1">
      <c r="A3042">
        <v>2025</v>
      </c>
      <c r="B3042">
        <v>6257</v>
      </c>
      <c r="C3042" t="s">
        <v>331</v>
      </c>
      <c r="D3042" t="s">
        <v>322</v>
      </c>
      <c r="E3042">
        <v>63000</v>
      </c>
      <c r="F3042">
        <v>16.788</v>
      </c>
      <c r="G3042">
        <v>294.3</v>
      </c>
      <c r="H3042">
        <f t="shared" si="188"/>
        <v>3112646.2920000004</v>
      </c>
      <c r="I3042">
        <f t="shared" si="189"/>
        <v>63000</v>
      </c>
      <c r="J3042">
        <f t="shared" si="190"/>
        <v>1057644</v>
      </c>
      <c r="K3042">
        <f t="shared" si="191"/>
        <v>0</v>
      </c>
    </row>
    <row r="3043" spans="1:11" s="11" customFormat="1">
      <c r="A3043">
        <v>2025</v>
      </c>
      <c r="B3043">
        <v>6257</v>
      </c>
      <c r="C3043" t="s">
        <v>331</v>
      </c>
      <c r="D3043" t="s">
        <v>322</v>
      </c>
      <c r="E3043">
        <v>62830</v>
      </c>
      <c r="F3043">
        <v>16.995999999999999</v>
      </c>
      <c r="G3043">
        <v>299.60000000000002</v>
      </c>
      <c r="H3043">
        <f t="shared" si="188"/>
        <v>3199304.6052800003</v>
      </c>
      <c r="I3043">
        <f t="shared" si="189"/>
        <v>62830</v>
      </c>
      <c r="J3043">
        <f t="shared" si="190"/>
        <v>1067858.68</v>
      </c>
      <c r="K3043">
        <f t="shared" si="191"/>
        <v>0</v>
      </c>
    </row>
    <row r="3044" spans="1:11" s="11" customFormat="1">
      <c r="A3044">
        <v>2025</v>
      </c>
      <c r="B3044">
        <v>6257</v>
      </c>
      <c r="C3044" t="s">
        <v>331</v>
      </c>
      <c r="D3044" t="s">
        <v>322</v>
      </c>
      <c r="E3044">
        <v>47909</v>
      </c>
      <c r="F3044">
        <v>17.692</v>
      </c>
      <c r="G3044">
        <v>314.39999999999998</v>
      </c>
      <c r="H3044">
        <f t="shared" si="188"/>
        <v>2664873.3520319997</v>
      </c>
      <c r="I3044">
        <f t="shared" si="189"/>
        <v>47909</v>
      </c>
      <c r="J3044">
        <f t="shared" si="190"/>
        <v>847606.02800000005</v>
      </c>
      <c r="K3044">
        <f t="shared" si="191"/>
        <v>0</v>
      </c>
    </row>
    <row r="3045" spans="1:11" s="11" customFormat="1">
      <c r="A3045">
        <v>2025</v>
      </c>
      <c r="B3045">
        <v>6264</v>
      </c>
      <c r="C3045" t="s">
        <v>321</v>
      </c>
      <c r="D3045" t="s">
        <v>322</v>
      </c>
      <c r="E3045">
        <v>17203</v>
      </c>
      <c r="F3045">
        <v>23.64</v>
      </c>
      <c r="G3045">
        <v>304.10000000000002</v>
      </c>
      <c r="H3045">
        <f t="shared" si="188"/>
        <v>1236710.5957200003</v>
      </c>
      <c r="I3045">
        <f t="shared" si="189"/>
        <v>17203</v>
      </c>
      <c r="J3045">
        <f t="shared" si="190"/>
        <v>406678.92</v>
      </c>
      <c r="K3045">
        <f t="shared" si="191"/>
        <v>0</v>
      </c>
    </row>
    <row r="3046" spans="1:11" s="11" customFormat="1">
      <c r="A3046">
        <v>2025</v>
      </c>
      <c r="B3046">
        <v>6264</v>
      </c>
      <c r="C3046" t="s">
        <v>321</v>
      </c>
      <c r="D3046" t="s">
        <v>322</v>
      </c>
      <c r="E3046">
        <v>49279</v>
      </c>
      <c r="F3046">
        <v>25.09</v>
      </c>
      <c r="G3046">
        <v>332.4</v>
      </c>
      <c r="H3046">
        <f t="shared" si="188"/>
        <v>4109827.2056399998</v>
      </c>
      <c r="I3046">
        <f t="shared" si="189"/>
        <v>49279</v>
      </c>
      <c r="J3046">
        <f t="shared" si="190"/>
        <v>1236410.1100000001</v>
      </c>
      <c r="K3046">
        <f t="shared" si="191"/>
        <v>0</v>
      </c>
    </row>
    <row r="3047" spans="1:11" s="11" customFormat="1">
      <c r="A3047">
        <v>2025</v>
      </c>
      <c r="B3047">
        <v>6264</v>
      </c>
      <c r="C3047" t="s">
        <v>321</v>
      </c>
      <c r="D3047" t="s">
        <v>322</v>
      </c>
      <c r="E3047">
        <v>49279</v>
      </c>
      <c r="F3047">
        <v>25.09</v>
      </c>
      <c r="G3047">
        <v>332.4</v>
      </c>
      <c r="H3047">
        <f t="shared" si="188"/>
        <v>4109827.2056399998</v>
      </c>
      <c r="I3047">
        <f t="shared" si="189"/>
        <v>49279</v>
      </c>
      <c r="J3047">
        <f t="shared" si="190"/>
        <v>1236410.1100000001</v>
      </c>
      <c r="K3047">
        <f t="shared" si="191"/>
        <v>0</v>
      </c>
    </row>
    <row r="3048" spans="1:11" s="11" customFormat="1">
      <c r="A3048">
        <v>2025</v>
      </c>
      <c r="B3048">
        <v>6264</v>
      </c>
      <c r="C3048" t="s">
        <v>321</v>
      </c>
      <c r="D3048" t="s">
        <v>322</v>
      </c>
      <c r="E3048">
        <v>5411</v>
      </c>
      <c r="F3048">
        <v>25.78</v>
      </c>
      <c r="G3048">
        <v>180.2</v>
      </c>
      <c r="H3048">
        <f t="shared" si="188"/>
        <v>251371.03516</v>
      </c>
      <c r="I3048">
        <f t="shared" si="189"/>
        <v>5411</v>
      </c>
      <c r="J3048">
        <f t="shared" si="190"/>
        <v>139495.58000000002</v>
      </c>
      <c r="K3048">
        <f t="shared" si="191"/>
        <v>0</v>
      </c>
    </row>
    <row r="3049" spans="1:11" s="11" customFormat="1">
      <c r="A3049">
        <v>2025</v>
      </c>
      <c r="B3049">
        <v>6264</v>
      </c>
      <c r="C3049" t="s">
        <v>321</v>
      </c>
      <c r="D3049" t="s">
        <v>322</v>
      </c>
      <c r="E3049">
        <v>15949</v>
      </c>
      <c r="F3049">
        <v>25.71</v>
      </c>
      <c r="G3049">
        <v>183.8</v>
      </c>
      <c r="H3049">
        <f t="shared" si="188"/>
        <v>753669.67602000001</v>
      </c>
      <c r="I3049">
        <f t="shared" si="189"/>
        <v>15949</v>
      </c>
      <c r="J3049">
        <f t="shared" si="190"/>
        <v>410048.79000000004</v>
      </c>
      <c r="K3049">
        <f t="shared" si="191"/>
        <v>0</v>
      </c>
    </row>
    <row r="3050" spans="1:11" s="11" customFormat="1">
      <c r="A3050">
        <v>2025</v>
      </c>
      <c r="B3050">
        <v>6288</v>
      </c>
      <c r="C3050" t="s">
        <v>330</v>
      </c>
      <c r="D3050" t="s">
        <v>322</v>
      </c>
      <c r="E3050">
        <v>44710</v>
      </c>
      <c r="F3050">
        <v>14.9</v>
      </c>
      <c r="G3050">
        <v>454</v>
      </c>
      <c r="H3050">
        <f t="shared" si="188"/>
        <v>3024452.66</v>
      </c>
      <c r="I3050">
        <f t="shared" si="189"/>
        <v>44710</v>
      </c>
      <c r="J3050">
        <f t="shared" si="190"/>
        <v>666179</v>
      </c>
      <c r="K3050">
        <f t="shared" si="191"/>
        <v>1</v>
      </c>
    </row>
    <row r="3051" spans="1:11" s="11" customFormat="1">
      <c r="A3051">
        <v>2025</v>
      </c>
      <c r="B3051">
        <v>6469</v>
      </c>
      <c r="C3051" t="s">
        <v>330</v>
      </c>
      <c r="D3051" t="s">
        <v>322</v>
      </c>
      <c r="E3051">
        <v>345884</v>
      </c>
      <c r="F3051">
        <v>12.64</v>
      </c>
      <c r="G3051">
        <v>170.8</v>
      </c>
      <c r="H3051">
        <f t="shared" si="188"/>
        <v>7467331.1820800016</v>
      </c>
      <c r="I3051">
        <f t="shared" si="189"/>
        <v>345884</v>
      </c>
      <c r="J3051">
        <f t="shared" si="190"/>
        <v>4371973.76</v>
      </c>
      <c r="K3051">
        <f t="shared" si="191"/>
        <v>1</v>
      </c>
    </row>
    <row r="3052" spans="1:11" s="11" customFormat="1">
      <c r="A3052">
        <v>2025</v>
      </c>
      <c r="B3052">
        <v>6481</v>
      </c>
      <c r="C3052" t="s">
        <v>321</v>
      </c>
      <c r="D3052" t="s">
        <v>322</v>
      </c>
      <c r="E3052">
        <v>33115</v>
      </c>
      <c r="F3052">
        <v>24.157</v>
      </c>
      <c r="G3052">
        <v>350.1</v>
      </c>
      <c r="H3052">
        <f t="shared" si="188"/>
        <v>2800656.6515550003</v>
      </c>
      <c r="I3052">
        <f t="shared" si="189"/>
        <v>33115</v>
      </c>
      <c r="J3052">
        <f t="shared" si="190"/>
        <v>799959.05500000005</v>
      </c>
      <c r="K3052">
        <f t="shared" si="191"/>
        <v>0</v>
      </c>
    </row>
    <row r="3053" spans="1:11" s="11" customFormat="1">
      <c r="A3053">
        <v>2025</v>
      </c>
      <c r="B3053">
        <v>6481</v>
      </c>
      <c r="C3053" t="s">
        <v>321</v>
      </c>
      <c r="D3053" t="s">
        <v>322</v>
      </c>
      <c r="E3053">
        <v>72430</v>
      </c>
      <c r="F3053">
        <v>22.436</v>
      </c>
      <c r="G3053">
        <v>350.1</v>
      </c>
      <c r="H3053">
        <f t="shared" si="188"/>
        <v>5689263.2194800004</v>
      </c>
      <c r="I3053">
        <f t="shared" si="189"/>
        <v>72430</v>
      </c>
      <c r="J3053">
        <f t="shared" si="190"/>
        <v>1625039.48</v>
      </c>
      <c r="K3053">
        <f t="shared" si="191"/>
        <v>0</v>
      </c>
    </row>
    <row r="3054" spans="1:11" s="11" customFormat="1">
      <c r="A3054">
        <v>2025</v>
      </c>
      <c r="B3054">
        <v>6641</v>
      </c>
      <c r="C3054" t="s">
        <v>331</v>
      </c>
      <c r="D3054" t="s">
        <v>322</v>
      </c>
      <c r="E3054">
        <v>48775</v>
      </c>
      <c r="F3054">
        <v>17.86</v>
      </c>
      <c r="G3054">
        <v>242</v>
      </c>
      <c r="H3054">
        <f t="shared" si="188"/>
        <v>2108114.0299999998</v>
      </c>
      <c r="I3054">
        <f t="shared" si="189"/>
        <v>48775</v>
      </c>
      <c r="J3054">
        <f t="shared" si="190"/>
        <v>871121.5</v>
      </c>
      <c r="K3054">
        <f t="shared" si="191"/>
        <v>0</v>
      </c>
    </row>
    <row r="3055" spans="1:11" s="11" customFormat="1">
      <c r="A3055">
        <v>2025</v>
      </c>
      <c r="B3055">
        <v>6641</v>
      </c>
      <c r="C3055" t="s">
        <v>331</v>
      </c>
      <c r="D3055" t="s">
        <v>322</v>
      </c>
      <c r="E3055">
        <v>243792</v>
      </c>
      <c r="F3055">
        <v>17.940000000000001</v>
      </c>
      <c r="G3055">
        <v>230.5</v>
      </c>
      <c r="H3055">
        <f t="shared" si="188"/>
        <v>10081213.646400003</v>
      </c>
      <c r="I3055">
        <f t="shared" si="189"/>
        <v>243792</v>
      </c>
      <c r="J3055">
        <f t="shared" si="190"/>
        <v>4373628.4800000004</v>
      </c>
      <c r="K3055">
        <f t="shared" si="191"/>
        <v>0</v>
      </c>
    </row>
    <row r="3056" spans="1:11" s="11" customFormat="1">
      <c r="A3056">
        <v>2025</v>
      </c>
      <c r="B3056">
        <v>6641</v>
      </c>
      <c r="C3056" t="s">
        <v>331</v>
      </c>
      <c r="D3056" t="s">
        <v>322</v>
      </c>
      <c r="E3056">
        <v>65470</v>
      </c>
      <c r="F3056">
        <v>17.45</v>
      </c>
      <c r="G3056">
        <v>236</v>
      </c>
      <c r="H3056">
        <f t="shared" si="188"/>
        <v>2696185.5399999996</v>
      </c>
      <c r="I3056">
        <f t="shared" si="189"/>
        <v>65470</v>
      </c>
      <c r="J3056">
        <f t="shared" si="190"/>
        <v>1142451.5</v>
      </c>
      <c r="K3056">
        <f t="shared" si="191"/>
        <v>0</v>
      </c>
    </row>
    <row r="3057" spans="1:11" s="11" customFormat="1">
      <c r="A3057">
        <v>2025</v>
      </c>
      <c r="B3057">
        <v>6641</v>
      </c>
      <c r="C3057" t="s">
        <v>331</v>
      </c>
      <c r="D3057" t="s">
        <v>322</v>
      </c>
      <c r="E3057">
        <v>64941</v>
      </c>
      <c r="F3057">
        <v>17.690000000000001</v>
      </c>
      <c r="G3057">
        <v>240.9</v>
      </c>
      <c r="H3057">
        <f t="shared" si="188"/>
        <v>2767474.3526100004</v>
      </c>
      <c r="I3057">
        <f t="shared" si="189"/>
        <v>64941</v>
      </c>
      <c r="J3057">
        <f t="shared" si="190"/>
        <v>1148806.29</v>
      </c>
      <c r="K3057">
        <f t="shared" si="191"/>
        <v>0</v>
      </c>
    </row>
    <row r="3058" spans="1:11" s="11" customFormat="1">
      <c r="A3058">
        <v>2025</v>
      </c>
      <c r="B3058">
        <v>6664</v>
      </c>
      <c r="C3058" t="s">
        <v>331</v>
      </c>
      <c r="D3058" t="s">
        <v>322</v>
      </c>
      <c r="E3058">
        <v>32819</v>
      </c>
      <c r="F3058">
        <v>17.556999999999999</v>
      </c>
      <c r="G3058">
        <v>173.2</v>
      </c>
      <c r="H3058">
        <f t="shared" si="188"/>
        <v>997983.91295599984</v>
      </c>
      <c r="I3058">
        <f t="shared" si="189"/>
        <v>32819</v>
      </c>
      <c r="J3058">
        <f t="shared" si="190"/>
        <v>576203.18299999996</v>
      </c>
      <c r="K3058">
        <f t="shared" si="191"/>
        <v>0</v>
      </c>
    </row>
    <row r="3059" spans="1:11" s="11" customFormat="1">
      <c r="A3059">
        <v>2025</v>
      </c>
      <c r="B3059">
        <v>6664</v>
      </c>
      <c r="C3059" t="s">
        <v>331</v>
      </c>
      <c r="D3059" t="s">
        <v>322</v>
      </c>
      <c r="E3059">
        <v>49238</v>
      </c>
      <c r="F3059">
        <v>17.100000000000001</v>
      </c>
      <c r="G3059">
        <v>174.3</v>
      </c>
      <c r="H3059">
        <f t="shared" si="188"/>
        <v>1467553.3614000001</v>
      </c>
      <c r="I3059">
        <f t="shared" si="189"/>
        <v>49238</v>
      </c>
      <c r="J3059">
        <f t="shared" si="190"/>
        <v>841969.8</v>
      </c>
      <c r="K3059">
        <f t="shared" si="191"/>
        <v>0</v>
      </c>
    </row>
    <row r="3060" spans="1:11" s="11" customFormat="1">
      <c r="A3060">
        <v>2025</v>
      </c>
      <c r="B3060">
        <v>6664</v>
      </c>
      <c r="C3060" t="s">
        <v>331</v>
      </c>
      <c r="D3060" t="s">
        <v>322</v>
      </c>
      <c r="E3060">
        <v>49165</v>
      </c>
      <c r="F3060">
        <v>17.138999999999999</v>
      </c>
      <c r="G3060">
        <v>193.3</v>
      </c>
      <c r="H3060">
        <f t="shared" si="188"/>
        <v>1628821.0613549999</v>
      </c>
      <c r="I3060">
        <f t="shared" si="189"/>
        <v>49165</v>
      </c>
      <c r="J3060">
        <f t="shared" si="190"/>
        <v>842638.93499999994</v>
      </c>
      <c r="K3060">
        <f t="shared" si="191"/>
        <v>0</v>
      </c>
    </row>
    <row r="3061" spans="1:11" s="11" customFormat="1">
      <c r="A3061">
        <v>2025</v>
      </c>
      <c r="B3061">
        <v>6664</v>
      </c>
      <c r="C3061" t="s">
        <v>331</v>
      </c>
      <c r="D3061" t="s">
        <v>322</v>
      </c>
      <c r="E3061">
        <v>82093</v>
      </c>
      <c r="F3061">
        <v>17.646000000000001</v>
      </c>
      <c r="G3061">
        <v>207.4</v>
      </c>
      <c r="H3061">
        <f t="shared" si="188"/>
        <v>3004423.5237719999</v>
      </c>
      <c r="I3061">
        <f t="shared" si="189"/>
        <v>82093</v>
      </c>
      <c r="J3061">
        <f t="shared" si="190"/>
        <v>1448613.078</v>
      </c>
      <c r="K3061">
        <f t="shared" si="191"/>
        <v>0</v>
      </c>
    </row>
    <row r="3062" spans="1:11" s="11" customFormat="1">
      <c r="A3062">
        <v>2025</v>
      </c>
      <c r="B3062">
        <v>6705</v>
      </c>
      <c r="C3062" t="s">
        <v>321</v>
      </c>
      <c r="D3062" t="s">
        <v>322</v>
      </c>
      <c r="E3062">
        <v>15449</v>
      </c>
      <c r="F3062">
        <v>22.23</v>
      </c>
      <c r="G3062" t="s">
        <v>332</v>
      </c>
      <c r="H3062" t="str">
        <f t="shared" si="188"/>
        <v/>
      </c>
      <c r="I3062" t="str">
        <f t="shared" si="189"/>
        <v/>
      </c>
      <c r="J3062" t="str">
        <f t="shared" si="190"/>
        <v/>
      </c>
      <c r="K3062">
        <f t="shared" si="191"/>
        <v>0</v>
      </c>
    </row>
    <row r="3063" spans="1:11" s="11" customFormat="1">
      <c r="A3063">
        <v>2025</v>
      </c>
      <c r="B3063">
        <v>6705</v>
      </c>
      <c r="C3063" t="s">
        <v>321</v>
      </c>
      <c r="D3063" t="s">
        <v>322</v>
      </c>
      <c r="E3063">
        <v>106200</v>
      </c>
      <c r="F3063">
        <v>22.21</v>
      </c>
      <c r="G3063" t="s">
        <v>332</v>
      </c>
      <c r="H3063" t="str">
        <f t="shared" si="188"/>
        <v/>
      </c>
      <c r="I3063" t="str">
        <f t="shared" si="189"/>
        <v/>
      </c>
      <c r="J3063" t="str">
        <f t="shared" si="190"/>
        <v/>
      </c>
      <c r="K3063">
        <f t="shared" si="191"/>
        <v>0</v>
      </c>
    </row>
    <row r="3064" spans="1:11" s="11" customFormat="1">
      <c r="A3064">
        <v>2025</v>
      </c>
      <c r="B3064">
        <v>6772</v>
      </c>
      <c r="C3064" t="s">
        <v>331</v>
      </c>
      <c r="D3064" t="s">
        <v>322</v>
      </c>
      <c r="E3064">
        <v>66755</v>
      </c>
      <c r="F3064">
        <v>17.616</v>
      </c>
      <c r="G3064">
        <v>188.9</v>
      </c>
      <c r="H3064">
        <f t="shared" si="188"/>
        <v>2221381.0351199997</v>
      </c>
      <c r="I3064">
        <f t="shared" si="189"/>
        <v>66755</v>
      </c>
      <c r="J3064">
        <f t="shared" si="190"/>
        <v>1175956.08</v>
      </c>
      <c r="K3064">
        <f t="shared" si="191"/>
        <v>0</v>
      </c>
    </row>
    <row r="3065" spans="1:11" s="11" customFormat="1">
      <c r="A3065">
        <v>2025</v>
      </c>
      <c r="B3065">
        <v>6823</v>
      </c>
      <c r="C3065" t="s">
        <v>321</v>
      </c>
      <c r="D3065" t="s">
        <v>322</v>
      </c>
      <c r="E3065">
        <v>67692</v>
      </c>
      <c r="F3065">
        <v>22.91</v>
      </c>
      <c r="G3065">
        <v>239.7</v>
      </c>
      <c r="H3065">
        <f t="shared" si="188"/>
        <v>3717324.4568399996</v>
      </c>
      <c r="I3065">
        <f t="shared" si="189"/>
        <v>67692</v>
      </c>
      <c r="J3065">
        <f t="shared" si="190"/>
        <v>1550823.72</v>
      </c>
      <c r="K3065">
        <f t="shared" si="191"/>
        <v>0</v>
      </c>
    </row>
    <row r="3066" spans="1:11" s="11" customFormat="1">
      <c r="A3066">
        <v>2025</v>
      </c>
      <c r="B3066">
        <v>6823</v>
      </c>
      <c r="C3066" t="s">
        <v>321</v>
      </c>
      <c r="D3066" t="s">
        <v>322</v>
      </c>
      <c r="E3066">
        <v>37434</v>
      </c>
      <c r="F3066">
        <v>22.28</v>
      </c>
      <c r="G3066">
        <v>212.9</v>
      </c>
      <c r="H3066">
        <f t="shared" si="188"/>
        <v>1775648.8480799999</v>
      </c>
      <c r="I3066">
        <f t="shared" si="189"/>
        <v>37434</v>
      </c>
      <c r="J3066">
        <f t="shared" si="190"/>
        <v>834029.52</v>
      </c>
      <c r="K3066">
        <f t="shared" si="191"/>
        <v>0</v>
      </c>
    </row>
    <row r="3067" spans="1:11" s="11" customFormat="1">
      <c r="A3067">
        <v>2025</v>
      </c>
      <c r="B3067">
        <v>7030</v>
      </c>
      <c r="C3067" t="s">
        <v>330</v>
      </c>
      <c r="D3067" t="s">
        <v>322</v>
      </c>
      <c r="E3067">
        <v>164894</v>
      </c>
      <c r="F3067">
        <v>13.558</v>
      </c>
      <c r="G3067" t="s">
        <v>332</v>
      </c>
      <c r="H3067" t="str">
        <f t="shared" si="188"/>
        <v/>
      </c>
      <c r="I3067" t="str">
        <f t="shared" si="189"/>
        <v/>
      </c>
      <c r="J3067" t="str">
        <f t="shared" si="190"/>
        <v/>
      </c>
      <c r="K3067">
        <f t="shared" si="191"/>
        <v>1</v>
      </c>
    </row>
    <row r="3068" spans="1:11" s="11" customFormat="1">
      <c r="A3068">
        <v>2025</v>
      </c>
      <c r="B3068">
        <v>7097</v>
      </c>
      <c r="C3068" t="s">
        <v>331</v>
      </c>
      <c r="D3068" t="s">
        <v>322</v>
      </c>
      <c r="E3068">
        <v>455418</v>
      </c>
      <c r="F3068">
        <v>17.04</v>
      </c>
      <c r="G3068">
        <v>161</v>
      </c>
      <c r="H3068">
        <f t="shared" si="188"/>
        <v>12494119.5792</v>
      </c>
      <c r="I3068">
        <f t="shared" si="189"/>
        <v>455418</v>
      </c>
      <c r="J3068">
        <f t="shared" si="190"/>
        <v>7760322.7199999997</v>
      </c>
      <c r="K3068">
        <f t="shared" si="191"/>
        <v>0</v>
      </c>
    </row>
    <row r="3069" spans="1:11" s="11" customFormat="1">
      <c r="A3069">
        <v>2025</v>
      </c>
      <c r="B3069">
        <v>7210</v>
      </c>
      <c r="C3069" t="s">
        <v>321</v>
      </c>
      <c r="D3069" t="s">
        <v>322</v>
      </c>
      <c r="E3069">
        <v>12106</v>
      </c>
      <c r="F3069">
        <v>25.41</v>
      </c>
      <c r="G3069">
        <v>440.8</v>
      </c>
      <c r="H3069">
        <f t="shared" si="188"/>
        <v>1355960.1316800001</v>
      </c>
      <c r="I3069">
        <f t="shared" si="189"/>
        <v>12106</v>
      </c>
      <c r="J3069">
        <f t="shared" si="190"/>
        <v>307613.46000000002</v>
      </c>
      <c r="K3069">
        <f t="shared" si="191"/>
        <v>0</v>
      </c>
    </row>
    <row r="3070" spans="1:11" s="11" customFormat="1">
      <c r="A3070">
        <v>2025</v>
      </c>
      <c r="B3070">
        <v>7343</v>
      </c>
      <c r="C3070" t="s">
        <v>331</v>
      </c>
      <c r="D3070" t="s">
        <v>322</v>
      </c>
      <c r="E3070">
        <v>17616</v>
      </c>
      <c r="F3070">
        <v>17.05</v>
      </c>
      <c r="G3070">
        <v>231.1</v>
      </c>
      <c r="H3070">
        <f t="shared" si="188"/>
        <v>694115.32079999999</v>
      </c>
      <c r="I3070">
        <f t="shared" si="189"/>
        <v>17616</v>
      </c>
      <c r="J3070">
        <f t="shared" si="190"/>
        <v>300352.8</v>
      </c>
      <c r="K3070">
        <f t="shared" si="191"/>
        <v>0</v>
      </c>
    </row>
    <row r="3071" spans="1:11" s="11" customFormat="1">
      <c r="A3071">
        <v>2025</v>
      </c>
      <c r="B3071">
        <v>7343</v>
      </c>
      <c r="C3071" t="s">
        <v>331</v>
      </c>
      <c r="D3071" t="s">
        <v>322</v>
      </c>
      <c r="E3071">
        <v>35309</v>
      </c>
      <c r="F3071">
        <v>17.068999999999999</v>
      </c>
      <c r="G3071">
        <v>250.1</v>
      </c>
      <c r="H3071">
        <f t="shared" si="188"/>
        <v>1507325.9918209999</v>
      </c>
      <c r="I3071">
        <f t="shared" si="189"/>
        <v>35309</v>
      </c>
      <c r="J3071">
        <f t="shared" si="190"/>
        <v>602689.321</v>
      </c>
      <c r="K3071">
        <f t="shared" si="191"/>
        <v>0</v>
      </c>
    </row>
    <row r="3072" spans="1:11" s="11" customFormat="1">
      <c r="A3072">
        <v>2025</v>
      </c>
      <c r="B3072">
        <v>7504</v>
      </c>
      <c r="C3072" t="s">
        <v>331</v>
      </c>
      <c r="D3072" t="s">
        <v>322</v>
      </c>
      <c r="E3072">
        <v>30238</v>
      </c>
      <c r="F3072">
        <v>16.100000000000001</v>
      </c>
      <c r="G3072">
        <v>109.9</v>
      </c>
      <c r="H3072">
        <f t="shared" si="188"/>
        <v>535028.14820000005</v>
      </c>
      <c r="I3072">
        <f t="shared" si="189"/>
        <v>30238</v>
      </c>
      <c r="J3072">
        <f t="shared" si="190"/>
        <v>486831.80000000005</v>
      </c>
      <c r="K3072">
        <f t="shared" si="191"/>
        <v>0</v>
      </c>
    </row>
    <row r="3073" spans="1:11" s="11" customFormat="1">
      <c r="A3073">
        <v>2025</v>
      </c>
      <c r="B3073">
        <v>7790</v>
      </c>
      <c r="C3073" t="s">
        <v>321</v>
      </c>
      <c r="D3073" t="s">
        <v>322</v>
      </c>
      <c r="E3073">
        <v>38693</v>
      </c>
      <c r="F3073">
        <v>19</v>
      </c>
      <c r="G3073">
        <v>339</v>
      </c>
      <c r="H3073">
        <f t="shared" si="188"/>
        <v>2492216.13</v>
      </c>
      <c r="I3073">
        <f t="shared" si="189"/>
        <v>38693</v>
      </c>
      <c r="J3073">
        <f t="shared" si="190"/>
        <v>735167</v>
      </c>
      <c r="K3073">
        <f t="shared" si="191"/>
        <v>0</v>
      </c>
    </row>
    <row r="3074" spans="1:11" s="11" customFormat="1">
      <c r="A3074">
        <v>2025</v>
      </c>
      <c r="B3074">
        <v>8023</v>
      </c>
      <c r="C3074" t="s">
        <v>331</v>
      </c>
      <c r="D3074" t="s">
        <v>322</v>
      </c>
      <c r="E3074">
        <v>27684</v>
      </c>
      <c r="F3074">
        <v>17.527999999999999</v>
      </c>
      <c r="G3074">
        <v>243.8</v>
      </c>
      <c r="H3074">
        <f t="shared" si="188"/>
        <v>1183027.6805759999</v>
      </c>
      <c r="I3074">
        <f t="shared" si="189"/>
        <v>27684</v>
      </c>
      <c r="J3074">
        <f t="shared" si="190"/>
        <v>485245.15199999994</v>
      </c>
      <c r="K3074">
        <f t="shared" si="191"/>
        <v>0</v>
      </c>
    </row>
    <row r="3075" spans="1:11" s="11" customFormat="1">
      <c r="A3075">
        <v>2025</v>
      </c>
      <c r="B3075">
        <v>8023</v>
      </c>
      <c r="C3075" t="s">
        <v>331</v>
      </c>
      <c r="D3075" t="s">
        <v>322</v>
      </c>
      <c r="E3075">
        <v>68874</v>
      </c>
      <c r="F3075">
        <v>17.728000000000002</v>
      </c>
      <c r="G3075">
        <v>247</v>
      </c>
      <c r="H3075">
        <f t="shared" si="188"/>
        <v>3015865.7318400005</v>
      </c>
      <c r="I3075">
        <f t="shared" si="189"/>
        <v>68874</v>
      </c>
      <c r="J3075">
        <f t="shared" si="190"/>
        <v>1220998.2720000001</v>
      </c>
      <c r="K3075">
        <f t="shared" si="191"/>
        <v>0</v>
      </c>
    </row>
    <row r="3076" spans="1:11" s="11" customFormat="1">
      <c r="A3076">
        <v>2025</v>
      </c>
      <c r="B3076">
        <v>8023</v>
      </c>
      <c r="C3076" t="s">
        <v>331</v>
      </c>
      <c r="D3076" t="s">
        <v>322</v>
      </c>
      <c r="E3076">
        <v>41078</v>
      </c>
      <c r="F3076">
        <v>16.802</v>
      </c>
      <c r="G3076">
        <v>235.4</v>
      </c>
      <c r="H3076">
        <f t="shared" si="188"/>
        <v>1624713.2768239998</v>
      </c>
      <c r="I3076">
        <f t="shared" si="189"/>
        <v>41078</v>
      </c>
      <c r="J3076">
        <f t="shared" si="190"/>
        <v>690192.55599999998</v>
      </c>
      <c r="K3076">
        <f t="shared" si="191"/>
        <v>0</v>
      </c>
    </row>
    <row r="3077" spans="1:11" s="11" customFormat="1">
      <c r="A3077">
        <v>2025</v>
      </c>
      <c r="B3077">
        <v>8023</v>
      </c>
      <c r="C3077" t="s">
        <v>331</v>
      </c>
      <c r="D3077" t="s">
        <v>322</v>
      </c>
      <c r="E3077">
        <v>13755</v>
      </c>
      <c r="F3077">
        <v>17.952000000000002</v>
      </c>
      <c r="G3077">
        <v>235.9</v>
      </c>
      <c r="H3077">
        <f t="shared" ref="H3077:H3140" si="192">IF(I3077="","",G3077/100*F3077*E3077)</f>
        <v>582507.30384000007</v>
      </c>
      <c r="I3077">
        <f t="shared" ref="I3077:I3140" si="193">IF(OR(G3077=".",F3077=".",E3077="."),"",E3077)</f>
        <v>13755</v>
      </c>
      <c r="J3077">
        <f t="shared" ref="J3077:J3140" si="194">IF(I3077="","",F3077*I3077)</f>
        <v>246929.76</v>
      </c>
      <c r="K3077">
        <f t="shared" ref="K3077:K3140" si="195">IF(C3077="LIG",1,0)</f>
        <v>0</v>
      </c>
    </row>
    <row r="3078" spans="1:11" s="11" customFormat="1">
      <c r="A3078">
        <v>2025</v>
      </c>
      <c r="B3078">
        <v>8023</v>
      </c>
      <c r="C3078" t="s">
        <v>331</v>
      </c>
      <c r="D3078" t="s">
        <v>322</v>
      </c>
      <c r="E3078">
        <v>96319</v>
      </c>
      <c r="F3078">
        <v>17.097999999999999</v>
      </c>
      <c r="G3078">
        <v>241.2</v>
      </c>
      <c r="H3078">
        <f t="shared" si="192"/>
        <v>3972231.7759439996</v>
      </c>
      <c r="I3078">
        <f t="shared" si="193"/>
        <v>96319</v>
      </c>
      <c r="J3078">
        <f t="shared" si="194"/>
        <v>1646862.2619999999</v>
      </c>
      <c r="K3078">
        <f t="shared" si="195"/>
        <v>0</v>
      </c>
    </row>
    <row r="3079" spans="1:11" s="11" customFormat="1">
      <c r="A3079">
        <v>2025</v>
      </c>
      <c r="B3079">
        <v>8042</v>
      </c>
      <c r="C3079" t="s">
        <v>321</v>
      </c>
      <c r="D3079" t="s">
        <v>322</v>
      </c>
      <c r="E3079">
        <v>12861</v>
      </c>
      <c r="F3079">
        <v>26.071999999999999</v>
      </c>
      <c r="G3079">
        <v>468.7</v>
      </c>
      <c r="H3079">
        <f t="shared" si="192"/>
        <v>1571607.306504</v>
      </c>
      <c r="I3079">
        <f t="shared" si="193"/>
        <v>12861</v>
      </c>
      <c r="J3079">
        <f t="shared" si="194"/>
        <v>335311.99199999997</v>
      </c>
      <c r="K3079">
        <f t="shared" si="195"/>
        <v>0</v>
      </c>
    </row>
    <row r="3080" spans="1:11" s="11" customFormat="1">
      <c r="A3080">
        <v>2025</v>
      </c>
      <c r="B3080">
        <v>8042</v>
      </c>
      <c r="C3080" t="s">
        <v>321</v>
      </c>
      <c r="D3080" t="s">
        <v>322</v>
      </c>
      <c r="E3080">
        <v>38528</v>
      </c>
      <c r="F3080">
        <v>26.122</v>
      </c>
      <c r="G3080">
        <v>359.9</v>
      </c>
      <c r="H3080">
        <f t="shared" si="192"/>
        <v>3622135.869184</v>
      </c>
      <c r="I3080">
        <f t="shared" si="193"/>
        <v>38528</v>
      </c>
      <c r="J3080">
        <f t="shared" si="194"/>
        <v>1006428.416</v>
      </c>
      <c r="K3080">
        <f t="shared" si="195"/>
        <v>0</v>
      </c>
    </row>
    <row r="3081" spans="1:11" s="11" customFormat="1">
      <c r="A3081">
        <v>2025</v>
      </c>
      <c r="B3081">
        <v>8066</v>
      </c>
      <c r="C3081" t="s">
        <v>331</v>
      </c>
      <c r="D3081" t="s">
        <v>322</v>
      </c>
      <c r="E3081">
        <v>24477</v>
      </c>
      <c r="F3081">
        <v>18.681000000000001</v>
      </c>
      <c r="G3081">
        <v>230.6</v>
      </c>
      <c r="H3081">
        <f t="shared" si="192"/>
        <v>1054429.6541220001</v>
      </c>
      <c r="I3081">
        <f t="shared" si="193"/>
        <v>24477</v>
      </c>
      <c r="J3081">
        <f t="shared" si="194"/>
        <v>457254.837</v>
      </c>
      <c r="K3081">
        <f t="shared" si="195"/>
        <v>0</v>
      </c>
    </row>
    <row r="3082" spans="1:11" s="11" customFormat="1">
      <c r="A3082">
        <v>2025</v>
      </c>
      <c r="B3082">
        <v>8066</v>
      </c>
      <c r="C3082" t="s">
        <v>331</v>
      </c>
      <c r="D3082" t="s">
        <v>322</v>
      </c>
      <c r="E3082">
        <v>12430</v>
      </c>
      <c r="F3082">
        <v>17.757999999999999</v>
      </c>
      <c r="G3082">
        <v>236.6</v>
      </c>
      <c r="H3082">
        <f t="shared" si="192"/>
        <v>522251.77003999997</v>
      </c>
      <c r="I3082">
        <f t="shared" si="193"/>
        <v>12430</v>
      </c>
      <c r="J3082">
        <f t="shared" si="194"/>
        <v>220731.94</v>
      </c>
      <c r="K3082">
        <f t="shared" si="195"/>
        <v>0</v>
      </c>
    </row>
    <row r="3083" spans="1:11" s="11" customFormat="1">
      <c r="A3083">
        <v>2025</v>
      </c>
      <c r="B3083">
        <v>8066</v>
      </c>
      <c r="C3083" t="s">
        <v>331</v>
      </c>
      <c r="D3083" t="s">
        <v>322</v>
      </c>
      <c r="E3083">
        <v>79868</v>
      </c>
      <c r="F3083">
        <v>18.437999999999999</v>
      </c>
      <c r="G3083">
        <v>336.3</v>
      </c>
      <c r="H3083">
        <f t="shared" si="192"/>
        <v>4952374.5967920003</v>
      </c>
      <c r="I3083">
        <f t="shared" si="193"/>
        <v>79868</v>
      </c>
      <c r="J3083">
        <f t="shared" si="194"/>
        <v>1472606.1839999999</v>
      </c>
      <c r="K3083">
        <f t="shared" si="195"/>
        <v>0</v>
      </c>
    </row>
    <row r="3084" spans="1:11" s="11" customFormat="1">
      <c r="A3084">
        <v>2025</v>
      </c>
      <c r="B3084">
        <v>8069</v>
      </c>
      <c r="C3084" t="s">
        <v>321</v>
      </c>
      <c r="D3084" t="s">
        <v>322</v>
      </c>
      <c r="E3084">
        <v>101088</v>
      </c>
      <c r="F3084">
        <v>24.832000000000001</v>
      </c>
      <c r="G3084">
        <v>354.6</v>
      </c>
      <c r="H3084">
        <f t="shared" si="192"/>
        <v>8901230.247936001</v>
      </c>
      <c r="I3084">
        <f t="shared" si="193"/>
        <v>101088</v>
      </c>
      <c r="J3084">
        <f t="shared" si="194"/>
        <v>2510217.216</v>
      </c>
      <c r="K3084">
        <f t="shared" si="195"/>
        <v>0</v>
      </c>
    </row>
    <row r="3085" spans="1:11" s="11" customFormat="1">
      <c r="A3085">
        <v>2025</v>
      </c>
      <c r="B3085">
        <v>8069</v>
      </c>
      <c r="C3085" t="s">
        <v>321</v>
      </c>
      <c r="D3085" t="s">
        <v>322</v>
      </c>
      <c r="E3085">
        <v>65371</v>
      </c>
      <c r="F3085">
        <v>21.818000000000001</v>
      </c>
      <c r="G3085">
        <v>403.5</v>
      </c>
      <c r="H3085">
        <f t="shared" si="192"/>
        <v>5754977.168730001</v>
      </c>
      <c r="I3085">
        <f t="shared" si="193"/>
        <v>65371</v>
      </c>
      <c r="J3085">
        <f t="shared" si="194"/>
        <v>1426264.4780000001</v>
      </c>
      <c r="K3085">
        <f t="shared" si="195"/>
        <v>0</v>
      </c>
    </row>
    <row r="3086" spans="1:11" s="11" customFormat="1">
      <c r="A3086">
        <v>2025</v>
      </c>
      <c r="B3086">
        <v>8102</v>
      </c>
      <c r="C3086" t="s">
        <v>321</v>
      </c>
      <c r="D3086" t="s">
        <v>322</v>
      </c>
      <c r="E3086">
        <v>465376</v>
      </c>
      <c r="F3086">
        <v>25.481999999999999</v>
      </c>
      <c r="G3086" t="s">
        <v>332</v>
      </c>
      <c r="H3086" t="str">
        <f t="shared" si="192"/>
        <v/>
      </c>
      <c r="I3086" t="str">
        <f t="shared" si="193"/>
        <v/>
      </c>
      <c r="J3086" t="str">
        <f t="shared" si="194"/>
        <v/>
      </c>
      <c r="K3086">
        <f t="shared" si="195"/>
        <v>0</v>
      </c>
    </row>
    <row r="3087" spans="1:11" s="11" customFormat="1">
      <c r="A3087">
        <v>2025</v>
      </c>
      <c r="B3087">
        <v>8102</v>
      </c>
      <c r="C3087" t="s">
        <v>321</v>
      </c>
      <c r="D3087" t="s">
        <v>322</v>
      </c>
      <c r="E3087">
        <v>99831</v>
      </c>
      <c r="F3087">
        <v>22.974</v>
      </c>
      <c r="G3087" t="s">
        <v>332</v>
      </c>
      <c r="H3087" t="str">
        <f t="shared" si="192"/>
        <v/>
      </c>
      <c r="I3087" t="str">
        <f t="shared" si="193"/>
        <v/>
      </c>
      <c r="J3087" t="str">
        <f t="shared" si="194"/>
        <v/>
      </c>
      <c r="K3087">
        <f t="shared" si="195"/>
        <v>0</v>
      </c>
    </row>
    <row r="3088" spans="1:11" s="11" customFormat="1">
      <c r="A3088">
        <v>2025</v>
      </c>
      <c r="B3088">
        <v>8219</v>
      </c>
      <c r="C3088" t="s">
        <v>331</v>
      </c>
      <c r="D3088" t="s">
        <v>322</v>
      </c>
      <c r="E3088">
        <v>59276</v>
      </c>
      <c r="F3088">
        <v>17.600000000000001</v>
      </c>
      <c r="G3088">
        <v>149.1</v>
      </c>
      <c r="H3088">
        <f t="shared" si="192"/>
        <v>1555497.0815999999</v>
      </c>
      <c r="I3088">
        <f t="shared" si="193"/>
        <v>59276</v>
      </c>
      <c r="J3088">
        <f t="shared" si="194"/>
        <v>1043257.6000000001</v>
      </c>
      <c r="K3088">
        <f t="shared" si="195"/>
        <v>0</v>
      </c>
    </row>
    <row r="3089" spans="1:11" s="11" customFormat="1">
      <c r="A3089">
        <v>2025</v>
      </c>
      <c r="B3089">
        <v>8219</v>
      </c>
      <c r="C3089" t="s">
        <v>331</v>
      </c>
      <c r="D3089" t="s">
        <v>322</v>
      </c>
      <c r="E3089">
        <v>30029</v>
      </c>
      <c r="F3089">
        <v>17.600000000000001</v>
      </c>
      <c r="G3089">
        <v>153.6</v>
      </c>
      <c r="H3089">
        <f t="shared" si="192"/>
        <v>811791.97440000006</v>
      </c>
      <c r="I3089">
        <f t="shared" si="193"/>
        <v>30029</v>
      </c>
      <c r="J3089">
        <f t="shared" si="194"/>
        <v>528510.4</v>
      </c>
      <c r="K3089">
        <f t="shared" si="195"/>
        <v>0</v>
      </c>
    </row>
    <row r="3090" spans="1:11" s="11" customFormat="1">
      <c r="A3090">
        <v>2025</v>
      </c>
      <c r="B3090">
        <v>8222</v>
      </c>
      <c r="C3090" t="s">
        <v>330</v>
      </c>
      <c r="D3090" t="s">
        <v>322</v>
      </c>
      <c r="E3090">
        <v>167554</v>
      </c>
      <c r="F3090">
        <v>14.144</v>
      </c>
      <c r="G3090">
        <v>226.4</v>
      </c>
      <c r="H3090">
        <f t="shared" si="192"/>
        <v>5365416.8688639998</v>
      </c>
      <c r="I3090">
        <f t="shared" si="193"/>
        <v>167554</v>
      </c>
      <c r="J3090">
        <f t="shared" si="194"/>
        <v>2369883.7760000001</v>
      </c>
      <c r="K3090">
        <f t="shared" si="195"/>
        <v>1</v>
      </c>
    </row>
    <row r="3091" spans="1:11" s="11" customFormat="1">
      <c r="A3091">
        <v>2025</v>
      </c>
      <c r="B3091">
        <v>8223</v>
      </c>
      <c r="C3091" t="s">
        <v>331</v>
      </c>
      <c r="D3091" t="s">
        <v>322</v>
      </c>
      <c r="E3091">
        <v>30961</v>
      </c>
      <c r="F3091">
        <v>17.600000000000001</v>
      </c>
      <c r="G3091">
        <v>358.6</v>
      </c>
      <c r="H3091">
        <f t="shared" si="192"/>
        <v>1954060.1696000004</v>
      </c>
      <c r="I3091">
        <f t="shared" si="193"/>
        <v>30961</v>
      </c>
      <c r="J3091">
        <f t="shared" si="194"/>
        <v>544913.60000000009</v>
      </c>
      <c r="K3091">
        <f t="shared" si="195"/>
        <v>0</v>
      </c>
    </row>
    <row r="3092" spans="1:11" s="11" customFormat="1">
      <c r="A3092">
        <v>2025</v>
      </c>
      <c r="B3092">
        <v>8223</v>
      </c>
      <c r="C3092" t="s">
        <v>331</v>
      </c>
      <c r="D3092" t="s">
        <v>322</v>
      </c>
      <c r="E3092">
        <v>61384</v>
      </c>
      <c r="F3092">
        <v>17.84</v>
      </c>
      <c r="G3092">
        <v>308.60000000000002</v>
      </c>
      <c r="H3092">
        <f t="shared" si="192"/>
        <v>3379449.4681600006</v>
      </c>
      <c r="I3092">
        <f t="shared" si="193"/>
        <v>61384</v>
      </c>
      <c r="J3092">
        <f t="shared" si="194"/>
        <v>1095090.56</v>
      </c>
      <c r="K3092">
        <f t="shared" si="195"/>
        <v>0</v>
      </c>
    </row>
    <row r="3093" spans="1:11" s="11" customFormat="1">
      <c r="A3093">
        <v>2025</v>
      </c>
      <c r="B3093">
        <v>8223</v>
      </c>
      <c r="C3093" t="s">
        <v>331</v>
      </c>
      <c r="D3093" t="s">
        <v>322</v>
      </c>
      <c r="E3093">
        <v>15339</v>
      </c>
      <c r="F3093">
        <v>17.420000000000002</v>
      </c>
      <c r="G3093">
        <v>303</v>
      </c>
      <c r="H3093">
        <f t="shared" si="192"/>
        <v>809632.3014</v>
      </c>
      <c r="I3093">
        <f t="shared" si="193"/>
        <v>15339</v>
      </c>
      <c r="J3093">
        <f t="shared" si="194"/>
        <v>267205.38</v>
      </c>
      <c r="K3093">
        <f t="shared" si="195"/>
        <v>0</v>
      </c>
    </row>
    <row r="3094" spans="1:11" s="11" customFormat="1">
      <c r="A3094">
        <v>2025</v>
      </c>
      <c r="B3094">
        <v>8223</v>
      </c>
      <c r="C3094" t="s">
        <v>331</v>
      </c>
      <c r="D3094" t="s">
        <v>322</v>
      </c>
      <c r="E3094">
        <v>15009</v>
      </c>
      <c r="F3094">
        <v>17.77</v>
      </c>
      <c r="G3094">
        <v>329.9</v>
      </c>
      <c r="H3094">
        <f t="shared" si="192"/>
        <v>879876.05906999996</v>
      </c>
      <c r="I3094">
        <f t="shared" si="193"/>
        <v>15009</v>
      </c>
      <c r="J3094">
        <f t="shared" si="194"/>
        <v>266709.93</v>
      </c>
      <c r="K3094">
        <f t="shared" si="195"/>
        <v>0</v>
      </c>
    </row>
    <row r="3095" spans="1:11" s="11" customFormat="1">
      <c r="A3095">
        <v>2025</v>
      </c>
      <c r="B3095">
        <v>8223</v>
      </c>
      <c r="C3095" t="s">
        <v>331</v>
      </c>
      <c r="D3095" t="s">
        <v>322</v>
      </c>
      <c r="E3095">
        <v>156755</v>
      </c>
      <c r="F3095">
        <v>18.88</v>
      </c>
      <c r="G3095">
        <v>357.7</v>
      </c>
      <c r="H3095">
        <f t="shared" si="192"/>
        <v>10586254.548800001</v>
      </c>
      <c r="I3095">
        <f t="shared" si="193"/>
        <v>156755</v>
      </c>
      <c r="J3095">
        <f t="shared" si="194"/>
        <v>2959534.4</v>
      </c>
      <c r="K3095">
        <f t="shared" si="195"/>
        <v>0</v>
      </c>
    </row>
    <row r="3096" spans="1:11" s="11" customFormat="1">
      <c r="A3096">
        <v>2025</v>
      </c>
      <c r="B3096">
        <v>8224</v>
      </c>
      <c r="C3096" t="s">
        <v>321</v>
      </c>
      <c r="D3096" t="s">
        <v>322</v>
      </c>
      <c r="E3096">
        <v>31463</v>
      </c>
      <c r="F3096">
        <v>19.02</v>
      </c>
      <c r="G3096">
        <v>566.1</v>
      </c>
      <c r="H3096">
        <f t="shared" si="192"/>
        <v>3387691.0578600005</v>
      </c>
      <c r="I3096">
        <f t="shared" si="193"/>
        <v>31463</v>
      </c>
      <c r="J3096">
        <f t="shared" si="194"/>
        <v>598426.26</v>
      </c>
      <c r="K3096">
        <f t="shared" si="195"/>
        <v>0</v>
      </c>
    </row>
    <row r="3097" spans="1:11" s="11" customFormat="1">
      <c r="A3097">
        <v>2025</v>
      </c>
      <c r="B3097">
        <v>8827</v>
      </c>
      <c r="C3097" t="s">
        <v>321</v>
      </c>
      <c r="D3097" t="s">
        <v>322</v>
      </c>
      <c r="E3097">
        <v>44612</v>
      </c>
      <c r="F3097">
        <v>22.826000000000001</v>
      </c>
      <c r="G3097">
        <v>340.6</v>
      </c>
      <c r="H3097">
        <f t="shared" si="192"/>
        <v>3468375.8218720001</v>
      </c>
      <c r="I3097">
        <f t="shared" si="193"/>
        <v>44612</v>
      </c>
      <c r="J3097">
        <f t="shared" si="194"/>
        <v>1018313.512</v>
      </c>
      <c r="K3097">
        <f t="shared" si="195"/>
        <v>0</v>
      </c>
    </row>
    <row r="3098" spans="1:11" s="11" customFormat="1">
      <c r="A3098">
        <v>2025</v>
      </c>
      <c r="B3098">
        <v>8827</v>
      </c>
      <c r="C3098" t="s">
        <v>321</v>
      </c>
      <c r="D3098" t="s">
        <v>322</v>
      </c>
      <c r="E3098">
        <v>27008</v>
      </c>
      <c r="F3098">
        <v>22.271999999999998</v>
      </c>
      <c r="G3098">
        <v>322.7</v>
      </c>
      <c r="H3098">
        <f t="shared" si="192"/>
        <v>1941112.0619519998</v>
      </c>
      <c r="I3098">
        <f t="shared" si="193"/>
        <v>27008</v>
      </c>
      <c r="J3098">
        <f t="shared" si="194"/>
        <v>601522.17599999998</v>
      </c>
      <c r="K3098">
        <f t="shared" si="195"/>
        <v>0</v>
      </c>
    </row>
    <row r="3099" spans="1:11" s="11" customFormat="1">
      <c r="A3099">
        <v>2025</v>
      </c>
      <c r="B3099">
        <v>8827</v>
      </c>
      <c r="C3099" t="s">
        <v>321</v>
      </c>
      <c r="D3099" t="s">
        <v>322</v>
      </c>
      <c r="E3099">
        <v>25436</v>
      </c>
      <c r="F3099">
        <v>22.893999999999998</v>
      </c>
      <c r="G3099">
        <v>298.60000000000002</v>
      </c>
      <c r="H3099">
        <f t="shared" si="192"/>
        <v>1738842.7070240001</v>
      </c>
      <c r="I3099">
        <f t="shared" si="193"/>
        <v>25436</v>
      </c>
      <c r="J3099">
        <f t="shared" si="194"/>
        <v>582331.78399999999</v>
      </c>
      <c r="K3099">
        <f t="shared" si="195"/>
        <v>0</v>
      </c>
    </row>
    <row r="3100" spans="1:11" s="11" customFormat="1">
      <c r="A3100">
        <v>2025</v>
      </c>
      <c r="B3100">
        <v>8827</v>
      </c>
      <c r="C3100" t="s">
        <v>321</v>
      </c>
      <c r="D3100" t="s">
        <v>322</v>
      </c>
      <c r="E3100">
        <v>64877</v>
      </c>
      <c r="F3100">
        <v>22.352</v>
      </c>
      <c r="G3100">
        <v>308.60000000000002</v>
      </c>
      <c r="H3100">
        <f t="shared" si="192"/>
        <v>4475103.3525440004</v>
      </c>
      <c r="I3100">
        <f t="shared" si="193"/>
        <v>64877</v>
      </c>
      <c r="J3100">
        <f t="shared" si="194"/>
        <v>1450130.7039999999</v>
      </c>
      <c r="K3100">
        <f t="shared" si="195"/>
        <v>0</v>
      </c>
    </row>
    <row r="3101" spans="1:11" s="11" customFormat="1">
      <c r="A3101">
        <v>2025</v>
      </c>
      <c r="B3101">
        <v>8837</v>
      </c>
      <c r="C3101" t="s">
        <v>321</v>
      </c>
      <c r="D3101" t="s">
        <v>322</v>
      </c>
      <c r="E3101">
        <v>29224</v>
      </c>
      <c r="F3101">
        <v>21.975999999999999</v>
      </c>
      <c r="G3101">
        <v>211.2</v>
      </c>
      <c r="H3101">
        <f t="shared" si="192"/>
        <v>1356382.629888</v>
      </c>
      <c r="I3101">
        <f t="shared" si="193"/>
        <v>29224</v>
      </c>
      <c r="J3101">
        <f t="shared" si="194"/>
        <v>642226.62399999995</v>
      </c>
      <c r="K3101">
        <f t="shared" si="195"/>
        <v>0</v>
      </c>
    </row>
    <row r="3102" spans="1:11" s="11" customFormat="1">
      <c r="A3102">
        <v>2025</v>
      </c>
      <c r="B3102">
        <v>8837</v>
      </c>
      <c r="C3102" t="s">
        <v>321</v>
      </c>
      <c r="D3102" t="s">
        <v>322</v>
      </c>
      <c r="E3102">
        <v>79001</v>
      </c>
      <c r="F3102">
        <v>23.404</v>
      </c>
      <c r="G3102">
        <v>247.4</v>
      </c>
      <c r="H3102">
        <f t="shared" si="192"/>
        <v>4574276.085496</v>
      </c>
      <c r="I3102">
        <f t="shared" si="193"/>
        <v>79001</v>
      </c>
      <c r="J3102">
        <f t="shared" si="194"/>
        <v>1848939.4040000001</v>
      </c>
      <c r="K3102">
        <f t="shared" si="195"/>
        <v>0</v>
      </c>
    </row>
    <row r="3103" spans="1:11" s="11" customFormat="1">
      <c r="A3103">
        <v>2025</v>
      </c>
      <c r="B3103">
        <v>8837</v>
      </c>
      <c r="C3103" t="s">
        <v>331</v>
      </c>
      <c r="D3103" t="s">
        <v>322</v>
      </c>
      <c r="E3103">
        <v>73595</v>
      </c>
      <c r="F3103">
        <v>17.672000000000001</v>
      </c>
      <c r="G3103">
        <v>262.10000000000002</v>
      </c>
      <c r="H3103">
        <f t="shared" si="192"/>
        <v>3408796.1716400003</v>
      </c>
      <c r="I3103">
        <f t="shared" si="193"/>
        <v>73595</v>
      </c>
      <c r="J3103">
        <f t="shared" si="194"/>
        <v>1300570.8400000001</v>
      </c>
      <c r="K3103">
        <f t="shared" si="195"/>
        <v>0</v>
      </c>
    </row>
    <row r="3104" spans="1:11" s="11" customFormat="1">
      <c r="A3104">
        <v>2025</v>
      </c>
      <c r="B3104">
        <v>8837</v>
      </c>
      <c r="C3104" t="s">
        <v>331</v>
      </c>
      <c r="D3104" t="s">
        <v>322</v>
      </c>
      <c r="E3104">
        <v>14658</v>
      </c>
      <c r="F3104">
        <v>17.827999999999999</v>
      </c>
      <c r="G3104">
        <v>183.9</v>
      </c>
      <c r="H3104">
        <f t="shared" si="192"/>
        <v>480572.67333599995</v>
      </c>
      <c r="I3104">
        <f t="shared" si="193"/>
        <v>14658</v>
      </c>
      <c r="J3104">
        <f t="shared" si="194"/>
        <v>261322.82399999999</v>
      </c>
      <c r="K3104">
        <f t="shared" si="195"/>
        <v>0</v>
      </c>
    </row>
    <row r="3105" spans="1:11" s="11" customFormat="1">
      <c r="A3105">
        <v>2025</v>
      </c>
      <c r="B3105">
        <v>8837</v>
      </c>
      <c r="C3105" t="s">
        <v>331</v>
      </c>
      <c r="D3105" t="s">
        <v>322</v>
      </c>
      <c r="E3105">
        <v>31859</v>
      </c>
      <c r="F3105">
        <v>18.134</v>
      </c>
      <c r="G3105">
        <v>169.7</v>
      </c>
      <c r="H3105">
        <f t="shared" si="192"/>
        <v>980409.68688199995</v>
      </c>
      <c r="I3105">
        <f t="shared" si="193"/>
        <v>31859</v>
      </c>
      <c r="J3105">
        <f t="shared" si="194"/>
        <v>577731.10600000003</v>
      </c>
      <c r="K3105">
        <f t="shared" si="195"/>
        <v>0</v>
      </c>
    </row>
    <row r="3106" spans="1:11" s="11" customFormat="1">
      <c r="A3106">
        <v>2025</v>
      </c>
      <c r="B3106">
        <v>8837</v>
      </c>
      <c r="C3106" t="s">
        <v>331</v>
      </c>
      <c r="D3106" t="s">
        <v>322</v>
      </c>
      <c r="E3106">
        <v>15801</v>
      </c>
      <c r="F3106">
        <v>17.815999999999999</v>
      </c>
      <c r="G3106">
        <v>168.6</v>
      </c>
      <c r="H3106">
        <f t="shared" si="192"/>
        <v>474626.89857599995</v>
      </c>
      <c r="I3106">
        <f t="shared" si="193"/>
        <v>15801</v>
      </c>
      <c r="J3106">
        <f t="shared" si="194"/>
        <v>281510.61599999998</v>
      </c>
      <c r="K3106">
        <f t="shared" si="195"/>
        <v>0</v>
      </c>
    </row>
    <row r="3107" spans="1:11" s="11" customFormat="1">
      <c r="A3107">
        <v>2025</v>
      </c>
      <c r="B3107">
        <v>8837</v>
      </c>
      <c r="C3107" t="s">
        <v>321</v>
      </c>
      <c r="D3107" t="s">
        <v>322</v>
      </c>
      <c r="E3107">
        <v>166128</v>
      </c>
      <c r="F3107">
        <v>24.734000000000002</v>
      </c>
      <c r="G3107">
        <v>255.5</v>
      </c>
      <c r="H3107">
        <f t="shared" si="192"/>
        <v>10498520.427360002</v>
      </c>
      <c r="I3107">
        <f t="shared" si="193"/>
        <v>166128</v>
      </c>
      <c r="J3107">
        <f t="shared" si="194"/>
        <v>4109009.9520000005</v>
      </c>
      <c r="K3107">
        <f t="shared" si="195"/>
        <v>0</v>
      </c>
    </row>
    <row r="3108" spans="1:11" s="11" customFormat="1">
      <c r="A3108">
        <v>2025</v>
      </c>
      <c r="B3108">
        <v>8841</v>
      </c>
      <c r="C3108" t="s">
        <v>331</v>
      </c>
      <c r="D3108" t="s">
        <v>322</v>
      </c>
      <c r="E3108">
        <v>561536</v>
      </c>
      <c r="F3108">
        <v>18.952999999999999</v>
      </c>
      <c r="G3108">
        <v>219.2</v>
      </c>
      <c r="H3108">
        <f t="shared" si="192"/>
        <v>23328999.643135995</v>
      </c>
      <c r="I3108">
        <f t="shared" si="193"/>
        <v>561536</v>
      </c>
      <c r="J3108">
        <f t="shared" si="194"/>
        <v>10642791.808</v>
      </c>
      <c r="K3108">
        <f t="shared" si="195"/>
        <v>0</v>
      </c>
    </row>
    <row r="3109" spans="1:11" s="11" customFormat="1">
      <c r="A3109">
        <v>2025</v>
      </c>
      <c r="B3109">
        <v>8845</v>
      </c>
      <c r="C3109" t="s">
        <v>321</v>
      </c>
      <c r="D3109" t="s">
        <v>322</v>
      </c>
      <c r="E3109">
        <v>14651</v>
      </c>
      <c r="F3109">
        <v>25.036000000000001</v>
      </c>
      <c r="G3109" t="s">
        <v>332</v>
      </c>
      <c r="H3109" t="str">
        <f t="shared" si="192"/>
        <v/>
      </c>
      <c r="I3109" t="str">
        <f t="shared" si="193"/>
        <v/>
      </c>
      <c r="J3109" t="str">
        <f t="shared" si="194"/>
        <v/>
      </c>
      <c r="K3109">
        <f t="shared" si="195"/>
        <v>0</v>
      </c>
    </row>
    <row r="3110" spans="1:11" s="11" customFormat="1">
      <c r="A3110">
        <v>2025</v>
      </c>
      <c r="B3110">
        <v>8845</v>
      </c>
      <c r="C3110" t="s">
        <v>321</v>
      </c>
      <c r="D3110" t="s">
        <v>322</v>
      </c>
      <c r="E3110">
        <v>104487</v>
      </c>
      <c r="F3110">
        <v>26.114000000000001</v>
      </c>
      <c r="G3110" t="s">
        <v>332</v>
      </c>
      <c r="H3110" t="str">
        <f t="shared" si="192"/>
        <v/>
      </c>
      <c r="I3110" t="str">
        <f t="shared" si="193"/>
        <v/>
      </c>
      <c r="J3110" t="str">
        <f t="shared" si="194"/>
        <v/>
      </c>
      <c r="K3110">
        <f t="shared" si="195"/>
        <v>0</v>
      </c>
    </row>
    <row r="3111" spans="1:11" s="11" customFormat="1">
      <c r="A3111">
        <v>2025</v>
      </c>
      <c r="B3111">
        <v>8845</v>
      </c>
      <c r="C3111" t="s">
        <v>321</v>
      </c>
      <c r="D3111" t="s">
        <v>322</v>
      </c>
      <c r="E3111">
        <v>75099</v>
      </c>
      <c r="F3111">
        <v>26.088000000000001</v>
      </c>
      <c r="G3111" t="s">
        <v>332</v>
      </c>
      <c r="H3111" t="str">
        <f t="shared" si="192"/>
        <v/>
      </c>
      <c r="I3111" t="str">
        <f t="shared" si="193"/>
        <v/>
      </c>
      <c r="J3111" t="str">
        <f t="shared" si="194"/>
        <v/>
      </c>
      <c r="K3111">
        <f t="shared" si="195"/>
        <v>0</v>
      </c>
    </row>
    <row r="3112" spans="1:11" s="11" customFormat="1">
      <c r="A3112">
        <v>2025</v>
      </c>
      <c r="B3112">
        <v>8845</v>
      </c>
      <c r="C3112" t="s">
        <v>321</v>
      </c>
      <c r="D3112" t="s">
        <v>322</v>
      </c>
      <c r="E3112">
        <v>5764</v>
      </c>
      <c r="F3112">
        <v>25.478000000000002</v>
      </c>
      <c r="G3112" t="s">
        <v>332</v>
      </c>
      <c r="H3112" t="str">
        <f t="shared" si="192"/>
        <v/>
      </c>
      <c r="I3112" t="str">
        <f t="shared" si="193"/>
        <v/>
      </c>
      <c r="J3112" t="str">
        <f t="shared" si="194"/>
        <v/>
      </c>
      <c r="K3112">
        <f t="shared" si="195"/>
        <v>0</v>
      </c>
    </row>
    <row r="3113" spans="1:11" s="11" customFormat="1">
      <c r="A3113">
        <v>2025</v>
      </c>
      <c r="B3113">
        <v>8846</v>
      </c>
      <c r="C3113" t="s">
        <v>321</v>
      </c>
      <c r="D3113" t="s">
        <v>322</v>
      </c>
      <c r="E3113">
        <v>14492</v>
      </c>
      <c r="F3113">
        <v>25.088000000000001</v>
      </c>
      <c r="G3113" t="s">
        <v>332</v>
      </c>
      <c r="H3113" t="str">
        <f t="shared" si="192"/>
        <v/>
      </c>
      <c r="I3113" t="str">
        <f t="shared" si="193"/>
        <v/>
      </c>
      <c r="J3113" t="str">
        <f t="shared" si="194"/>
        <v/>
      </c>
      <c r="K3113">
        <f t="shared" si="195"/>
        <v>0</v>
      </c>
    </row>
    <row r="3114" spans="1:11" s="11" customFormat="1">
      <c r="A3114">
        <v>2025</v>
      </c>
      <c r="B3114">
        <v>8846</v>
      </c>
      <c r="C3114" t="s">
        <v>321</v>
      </c>
      <c r="D3114" t="s">
        <v>322</v>
      </c>
      <c r="E3114">
        <v>105213</v>
      </c>
      <c r="F3114">
        <v>26.103999999999999</v>
      </c>
      <c r="G3114" t="s">
        <v>332</v>
      </c>
      <c r="H3114" t="str">
        <f t="shared" si="192"/>
        <v/>
      </c>
      <c r="I3114" t="str">
        <f t="shared" si="193"/>
        <v/>
      </c>
      <c r="J3114" t="str">
        <f t="shared" si="194"/>
        <v/>
      </c>
      <c r="K3114">
        <f t="shared" si="195"/>
        <v>0</v>
      </c>
    </row>
    <row r="3115" spans="1:11" s="11" customFormat="1">
      <c r="A3115">
        <v>2025</v>
      </c>
      <c r="B3115">
        <v>8846</v>
      </c>
      <c r="C3115" t="s">
        <v>321</v>
      </c>
      <c r="D3115" t="s">
        <v>322</v>
      </c>
      <c r="E3115">
        <v>30061</v>
      </c>
      <c r="F3115">
        <v>25.931999999999999</v>
      </c>
      <c r="G3115" t="s">
        <v>332</v>
      </c>
      <c r="H3115" t="str">
        <f t="shared" si="192"/>
        <v/>
      </c>
      <c r="I3115" t="str">
        <f t="shared" si="193"/>
        <v/>
      </c>
      <c r="J3115" t="str">
        <f t="shared" si="194"/>
        <v/>
      </c>
      <c r="K3115">
        <f t="shared" si="195"/>
        <v>0</v>
      </c>
    </row>
    <row r="3116" spans="1:11" s="11" customFormat="1">
      <c r="A3116">
        <v>2025</v>
      </c>
      <c r="B3116">
        <v>8846</v>
      </c>
      <c r="C3116" t="s">
        <v>321</v>
      </c>
      <c r="D3116" t="s">
        <v>322</v>
      </c>
      <c r="E3116">
        <v>5440</v>
      </c>
      <c r="F3116">
        <v>25.492000000000001</v>
      </c>
      <c r="G3116" t="s">
        <v>332</v>
      </c>
      <c r="H3116" t="str">
        <f t="shared" si="192"/>
        <v/>
      </c>
      <c r="I3116" t="str">
        <f t="shared" si="193"/>
        <v/>
      </c>
      <c r="J3116" t="str">
        <f t="shared" si="194"/>
        <v/>
      </c>
      <c r="K3116">
        <f t="shared" si="195"/>
        <v>0</v>
      </c>
    </row>
    <row r="3117" spans="1:11" s="11" customFormat="1">
      <c r="A3117">
        <v>2025</v>
      </c>
      <c r="B3117">
        <v>8846</v>
      </c>
      <c r="C3117" t="s">
        <v>321</v>
      </c>
      <c r="D3117" t="s">
        <v>322</v>
      </c>
      <c r="E3117">
        <v>15160</v>
      </c>
      <c r="F3117">
        <v>25.603999999999999</v>
      </c>
      <c r="G3117" t="s">
        <v>332</v>
      </c>
      <c r="H3117" t="str">
        <f t="shared" si="192"/>
        <v/>
      </c>
      <c r="I3117" t="str">
        <f t="shared" si="193"/>
        <v/>
      </c>
      <c r="J3117" t="str">
        <f t="shared" si="194"/>
        <v/>
      </c>
      <c r="K3117">
        <f t="shared" si="195"/>
        <v>0</v>
      </c>
    </row>
    <row r="3118" spans="1:11" s="11" customFormat="1">
      <c r="A3118">
        <v>2025</v>
      </c>
      <c r="B3118">
        <v>8851</v>
      </c>
      <c r="C3118" t="s">
        <v>321</v>
      </c>
      <c r="D3118" t="s">
        <v>322</v>
      </c>
      <c r="E3118">
        <v>7907</v>
      </c>
      <c r="F3118">
        <v>22.77</v>
      </c>
      <c r="G3118">
        <v>317</v>
      </c>
      <c r="H3118">
        <f t="shared" si="192"/>
        <v>570734.3763</v>
      </c>
      <c r="I3118">
        <f t="shared" si="193"/>
        <v>7907</v>
      </c>
      <c r="J3118">
        <f t="shared" si="194"/>
        <v>180042.38999999998</v>
      </c>
      <c r="K3118">
        <f t="shared" si="195"/>
        <v>0</v>
      </c>
    </row>
    <row r="3119" spans="1:11" s="11" customFormat="1">
      <c r="A3119">
        <v>2025</v>
      </c>
      <c r="B3119">
        <v>8851</v>
      </c>
      <c r="C3119" t="s">
        <v>321</v>
      </c>
      <c r="D3119" t="s">
        <v>322</v>
      </c>
      <c r="E3119">
        <v>25488</v>
      </c>
      <c r="F3119">
        <v>22.32</v>
      </c>
      <c r="G3119">
        <v>297.5</v>
      </c>
      <c r="H3119">
        <f t="shared" si="192"/>
        <v>1692454.176</v>
      </c>
      <c r="I3119">
        <f t="shared" si="193"/>
        <v>25488</v>
      </c>
      <c r="J3119">
        <f t="shared" si="194"/>
        <v>568892.16000000003</v>
      </c>
      <c r="K3119">
        <f t="shared" si="195"/>
        <v>0</v>
      </c>
    </row>
    <row r="3120" spans="1:11" s="11" customFormat="1">
      <c r="A3120">
        <v>2025</v>
      </c>
      <c r="B3120">
        <v>8851</v>
      </c>
      <c r="C3120" t="s">
        <v>321</v>
      </c>
      <c r="D3120" t="s">
        <v>322</v>
      </c>
      <c r="E3120">
        <v>1861</v>
      </c>
      <c r="F3120">
        <v>23.154</v>
      </c>
      <c r="G3120">
        <v>271.5</v>
      </c>
      <c r="H3120">
        <f t="shared" si="192"/>
        <v>116988.24771</v>
      </c>
      <c r="I3120">
        <f t="shared" si="193"/>
        <v>1861</v>
      </c>
      <c r="J3120">
        <f t="shared" si="194"/>
        <v>43089.593999999997</v>
      </c>
      <c r="K3120">
        <f t="shared" si="195"/>
        <v>0</v>
      </c>
    </row>
    <row r="3121" spans="1:11" s="11" customFormat="1">
      <c r="A3121">
        <v>2025</v>
      </c>
      <c r="B3121">
        <v>8851</v>
      </c>
      <c r="C3121" t="s">
        <v>321</v>
      </c>
      <c r="D3121" t="s">
        <v>322</v>
      </c>
      <c r="E3121">
        <v>1919</v>
      </c>
      <c r="F3121">
        <v>22.565999999999999</v>
      </c>
      <c r="G3121">
        <v>309.5</v>
      </c>
      <c r="H3121">
        <f t="shared" si="192"/>
        <v>134026.35662999999</v>
      </c>
      <c r="I3121">
        <f t="shared" si="193"/>
        <v>1919</v>
      </c>
      <c r="J3121">
        <f t="shared" si="194"/>
        <v>43304.153999999995</v>
      </c>
      <c r="K3121">
        <f t="shared" si="195"/>
        <v>0</v>
      </c>
    </row>
    <row r="3122" spans="1:11" s="11" customFormat="1">
      <c r="A3122">
        <v>2025</v>
      </c>
      <c r="B3122">
        <v>8852</v>
      </c>
      <c r="C3122" t="s">
        <v>331</v>
      </c>
      <c r="D3122" t="s">
        <v>322</v>
      </c>
      <c r="E3122">
        <v>322659</v>
      </c>
      <c r="F3122">
        <v>17.55</v>
      </c>
      <c r="G3122">
        <v>143.9</v>
      </c>
      <c r="H3122">
        <f t="shared" si="192"/>
        <v>8148575.5825500004</v>
      </c>
      <c r="I3122">
        <f t="shared" si="193"/>
        <v>322659</v>
      </c>
      <c r="J3122">
        <f t="shared" si="194"/>
        <v>5662665.4500000002</v>
      </c>
      <c r="K3122">
        <f t="shared" si="195"/>
        <v>0</v>
      </c>
    </row>
    <row r="3123" spans="1:11" s="11" customFormat="1">
      <c r="A3123">
        <v>2025</v>
      </c>
      <c r="B3123">
        <v>8899</v>
      </c>
      <c r="C3123" t="s">
        <v>331</v>
      </c>
      <c r="D3123" t="s">
        <v>322</v>
      </c>
      <c r="E3123">
        <v>92129</v>
      </c>
      <c r="F3123">
        <v>17.7</v>
      </c>
      <c r="G3123">
        <v>155.6</v>
      </c>
      <c r="H3123">
        <f t="shared" si="192"/>
        <v>2537343.2148000002</v>
      </c>
      <c r="I3123">
        <f t="shared" si="193"/>
        <v>92129</v>
      </c>
      <c r="J3123">
        <f t="shared" si="194"/>
        <v>1630683.3</v>
      </c>
      <c r="K3123">
        <f t="shared" si="195"/>
        <v>0</v>
      </c>
    </row>
    <row r="3124" spans="1:11" s="11" customFormat="1">
      <c r="A3124">
        <v>2025</v>
      </c>
      <c r="B3124">
        <v>8899</v>
      </c>
      <c r="C3124" t="s">
        <v>331</v>
      </c>
      <c r="D3124" t="s">
        <v>322</v>
      </c>
      <c r="E3124">
        <v>31718</v>
      </c>
      <c r="F3124">
        <v>17.61</v>
      </c>
      <c r="G3124">
        <v>171.3</v>
      </c>
      <c r="H3124">
        <f t="shared" si="192"/>
        <v>956802.96773999999</v>
      </c>
      <c r="I3124">
        <f t="shared" si="193"/>
        <v>31718</v>
      </c>
      <c r="J3124">
        <f t="shared" si="194"/>
        <v>558553.98</v>
      </c>
      <c r="K3124">
        <f t="shared" si="195"/>
        <v>0</v>
      </c>
    </row>
    <row r="3125" spans="1:11" s="11" customFormat="1">
      <c r="A3125">
        <v>2025</v>
      </c>
      <c r="B3125">
        <v>8899</v>
      </c>
      <c r="C3125" t="s">
        <v>331</v>
      </c>
      <c r="D3125" t="s">
        <v>322</v>
      </c>
      <c r="E3125">
        <v>63366</v>
      </c>
      <c r="F3125">
        <v>17.794</v>
      </c>
      <c r="G3125">
        <v>160.5</v>
      </c>
      <c r="H3125">
        <f t="shared" si="192"/>
        <v>1809693.03942</v>
      </c>
      <c r="I3125">
        <f t="shared" si="193"/>
        <v>63366</v>
      </c>
      <c r="J3125">
        <f t="shared" si="194"/>
        <v>1127534.6040000001</v>
      </c>
      <c r="K3125">
        <f t="shared" si="195"/>
        <v>0</v>
      </c>
    </row>
    <row r="3126" spans="1:11" s="11" customFormat="1">
      <c r="A3126">
        <v>2025</v>
      </c>
      <c r="B3126">
        <v>8899</v>
      </c>
      <c r="C3126" t="s">
        <v>331</v>
      </c>
      <c r="D3126" t="s">
        <v>322</v>
      </c>
      <c r="E3126">
        <v>15825</v>
      </c>
      <c r="F3126">
        <v>17.783999999999999</v>
      </c>
      <c r="G3126">
        <v>156.6</v>
      </c>
      <c r="H3126">
        <f t="shared" si="192"/>
        <v>440722.1987999999</v>
      </c>
      <c r="I3126">
        <f t="shared" si="193"/>
        <v>15825</v>
      </c>
      <c r="J3126">
        <f t="shared" si="194"/>
        <v>281431.8</v>
      </c>
      <c r="K3126">
        <f t="shared" si="195"/>
        <v>0</v>
      </c>
    </row>
    <row r="3127" spans="1:11" s="11" customFormat="1">
      <c r="A3127">
        <v>2025</v>
      </c>
      <c r="B3127">
        <v>8899</v>
      </c>
      <c r="C3127" t="s">
        <v>331</v>
      </c>
      <c r="D3127" t="s">
        <v>322</v>
      </c>
      <c r="E3127">
        <v>15934</v>
      </c>
      <c r="F3127">
        <v>18.274000000000001</v>
      </c>
      <c r="G3127">
        <v>150.30000000000001</v>
      </c>
      <c r="H3127">
        <f t="shared" si="192"/>
        <v>437640.40774800006</v>
      </c>
      <c r="I3127">
        <f t="shared" si="193"/>
        <v>15934</v>
      </c>
      <c r="J3127">
        <f t="shared" si="194"/>
        <v>291177.91600000003</v>
      </c>
      <c r="K3127">
        <f t="shared" si="195"/>
        <v>0</v>
      </c>
    </row>
    <row r="3128" spans="1:11" s="11" customFormat="1">
      <c r="A3128">
        <v>2025</v>
      </c>
      <c r="B3128">
        <v>10017</v>
      </c>
      <c r="C3128" t="s">
        <v>321</v>
      </c>
      <c r="D3128" t="s">
        <v>322</v>
      </c>
      <c r="E3128">
        <v>1128</v>
      </c>
      <c r="F3128">
        <v>25</v>
      </c>
      <c r="G3128" t="s">
        <v>332</v>
      </c>
      <c r="H3128" t="str">
        <f t="shared" si="192"/>
        <v/>
      </c>
      <c r="I3128" t="str">
        <f t="shared" si="193"/>
        <v/>
      </c>
      <c r="J3128" t="str">
        <f t="shared" si="194"/>
        <v/>
      </c>
      <c r="K3128">
        <f t="shared" si="195"/>
        <v>0</v>
      </c>
    </row>
    <row r="3129" spans="1:11" s="11" customFormat="1">
      <c r="A3129">
        <v>2025</v>
      </c>
      <c r="B3129">
        <v>10113</v>
      </c>
      <c r="C3129" t="s">
        <v>333</v>
      </c>
      <c r="D3129" t="s">
        <v>322</v>
      </c>
      <c r="E3129">
        <v>78801</v>
      </c>
      <c r="F3129">
        <v>11.64</v>
      </c>
      <c r="G3129" t="s">
        <v>332</v>
      </c>
      <c r="H3129" t="str">
        <f t="shared" si="192"/>
        <v/>
      </c>
      <c r="I3129" t="str">
        <f t="shared" si="193"/>
        <v/>
      </c>
      <c r="J3129" t="str">
        <f t="shared" si="194"/>
        <v/>
      </c>
      <c r="K3129">
        <f t="shared" si="195"/>
        <v>0</v>
      </c>
    </row>
    <row r="3130" spans="1:11" s="11" customFormat="1">
      <c r="A3130">
        <v>2025</v>
      </c>
      <c r="B3130">
        <v>10143</v>
      </c>
      <c r="C3130" t="s">
        <v>333</v>
      </c>
      <c r="D3130" t="s">
        <v>322</v>
      </c>
      <c r="E3130">
        <v>68583</v>
      </c>
      <c r="F3130">
        <v>12.898999999999999</v>
      </c>
      <c r="G3130" t="s">
        <v>332</v>
      </c>
      <c r="H3130" t="str">
        <f t="shared" si="192"/>
        <v/>
      </c>
      <c r="I3130" t="str">
        <f t="shared" si="193"/>
        <v/>
      </c>
      <c r="J3130" t="str">
        <f t="shared" si="194"/>
        <v/>
      </c>
      <c r="K3130">
        <f t="shared" si="195"/>
        <v>0</v>
      </c>
    </row>
    <row r="3131" spans="1:11" s="11" customFormat="1">
      <c r="A3131">
        <v>2025</v>
      </c>
      <c r="B3131">
        <v>10151</v>
      </c>
      <c r="C3131" t="s">
        <v>333</v>
      </c>
      <c r="D3131" t="s">
        <v>322</v>
      </c>
      <c r="E3131">
        <v>2303</v>
      </c>
      <c r="F3131">
        <v>9.8699999999999992</v>
      </c>
      <c r="G3131" t="s">
        <v>332</v>
      </c>
      <c r="H3131" t="str">
        <f t="shared" si="192"/>
        <v/>
      </c>
      <c r="I3131" t="str">
        <f t="shared" si="193"/>
        <v/>
      </c>
      <c r="J3131" t="str">
        <f t="shared" si="194"/>
        <v/>
      </c>
      <c r="K3131">
        <f t="shared" si="195"/>
        <v>0</v>
      </c>
    </row>
    <row r="3132" spans="1:11" s="11" customFormat="1">
      <c r="A3132">
        <v>2025</v>
      </c>
      <c r="B3132">
        <v>10151</v>
      </c>
      <c r="C3132" t="s">
        <v>333</v>
      </c>
      <c r="D3132" t="s">
        <v>322</v>
      </c>
      <c r="E3132">
        <v>3294</v>
      </c>
      <c r="F3132">
        <v>16.2</v>
      </c>
      <c r="G3132" t="s">
        <v>332</v>
      </c>
      <c r="H3132" t="str">
        <f t="shared" si="192"/>
        <v/>
      </c>
      <c r="I3132" t="str">
        <f t="shared" si="193"/>
        <v/>
      </c>
      <c r="J3132" t="str">
        <f t="shared" si="194"/>
        <v/>
      </c>
      <c r="K3132">
        <f t="shared" si="195"/>
        <v>0</v>
      </c>
    </row>
    <row r="3133" spans="1:11" s="11" customFormat="1">
      <c r="A3133">
        <v>2025</v>
      </c>
      <c r="B3133">
        <v>10151</v>
      </c>
      <c r="C3133" t="s">
        <v>333</v>
      </c>
      <c r="D3133" t="s">
        <v>322</v>
      </c>
      <c r="E3133">
        <v>7843</v>
      </c>
      <c r="F3133">
        <v>16.14</v>
      </c>
      <c r="G3133" t="s">
        <v>332</v>
      </c>
      <c r="H3133" t="str">
        <f t="shared" si="192"/>
        <v/>
      </c>
      <c r="I3133" t="str">
        <f t="shared" si="193"/>
        <v/>
      </c>
      <c r="J3133" t="str">
        <f t="shared" si="194"/>
        <v/>
      </c>
      <c r="K3133">
        <f t="shared" si="195"/>
        <v>0</v>
      </c>
    </row>
    <row r="3134" spans="1:11" s="11" customFormat="1">
      <c r="A3134">
        <v>2025</v>
      </c>
      <c r="B3134">
        <v>10151</v>
      </c>
      <c r="C3134" t="s">
        <v>333</v>
      </c>
      <c r="D3134" t="s">
        <v>322</v>
      </c>
      <c r="E3134">
        <v>12578</v>
      </c>
      <c r="F3134">
        <v>18.920000000000002</v>
      </c>
      <c r="G3134" t="s">
        <v>332</v>
      </c>
      <c r="H3134" t="str">
        <f t="shared" si="192"/>
        <v/>
      </c>
      <c r="I3134" t="str">
        <f t="shared" si="193"/>
        <v/>
      </c>
      <c r="J3134" t="str">
        <f t="shared" si="194"/>
        <v/>
      </c>
      <c r="K3134">
        <f t="shared" si="195"/>
        <v>0</v>
      </c>
    </row>
    <row r="3135" spans="1:11" s="11" customFormat="1">
      <c r="A3135">
        <v>2025</v>
      </c>
      <c r="B3135">
        <v>10495</v>
      </c>
      <c r="C3135" t="s">
        <v>321</v>
      </c>
      <c r="D3135" t="s">
        <v>322</v>
      </c>
      <c r="E3135">
        <v>2289</v>
      </c>
      <c r="F3135">
        <v>20.481999999999999</v>
      </c>
      <c r="G3135" t="s">
        <v>332</v>
      </c>
      <c r="H3135" t="str">
        <f t="shared" si="192"/>
        <v/>
      </c>
      <c r="I3135" t="str">
        <f t="shared" si="193"/>
        <v/>
      </c>
      <c r="J3135" t="str">
        <f t="shared" si="194"/>
        <v/>
      </c>
      <c r="K3135">
        <f t="shared" si="195"/>
        <v>0</v>
      </c>
    </row>
    <row r="3136" spans="1:11" s="11" customFormat="1">
      <c r="A3136">
        <v>2025</v>
      </c>
      <c r="B3136">
        <v>10603</v>
      </c>
      <c r="C3136" t="s">
        <v>333</v>
      </c>
      <c r="D3136" t="s">
        <v>322</v>
      </c>
      <c r="E3136">
        <v>40273</v>
      </c>
      <c r="F3136">
        <v>11.8</v>
      </c>
      <c r="G3136" t="s">
        <v>332</v>
      </c>
      <c r="H3136" t="str">
        <f t="shared" si="192"/>
        <v/>
      </c>
      <c r="I3136" t="str">
        <f t="shared" si="193"/>
        <v/>
      </c>
      <c r="J3136" t="str">
        <f t="shared" si="194"/>
        <v/>
      </c>
      <c r="K3136">
        <f t="shared" si="195"/>
        <v>0</v>
      </c>
    </row>
    <row r="3137" spans="1:11" s="11" customFormat="1">
      <c r="A3137">
        <v>2025</v>
      </c>
      <c r="B3137">
        <v>10671</v>
      </c>
      <c r="C3137" t="s">
        <v>331</v>
      </c>
      <c r="D3137" t="s">
        <v>322</v>
      </c>
      <c r="E3137">
        <v>13345</v>
      </c>
      <c r="F3137">
        <v>16.117999999999999</v>
      </c>
      <c r="G3137">
        <v>265.60000000000002</v>
      </c>
      <c r="H3137">
        <f t="shared" si="192"/>
        <v>571291.54975999997</v>
      </c>
      <c r="I3137">
        <f t="shared" si="193"/>
        <v>13345</v>
      </c>
      <c r="J3137">
        <f t="shared" si="194"/>
        <v>215094.71</v>
      </c>
      <c r="K3137">
        <f t="shared" si="195"/>
        <v>0</v>
      </c>
    </row>
    <row r="3138" spans="1:11" s="11" customFormat="1">
      <c r="A3138">
        <v>2025</v>
      </c>
      <c r="B3138">
        <v>10671</v>
      </c>
      <c r="C3138" t="s">
        <v>331</v>
      </c>
      <c r="D3138" t="s">
        <v>322</v>
      </c>
      <c r="E3138">
        <v>13960</v>
      </c>
      <c r="F3138">
        <v>16.321999999999999</v>
      </c>
      <c r="G3138">
        <v>254.3</v>
      </c>
      <c r="H3138">
        <f t="shared" si="192"/>
        <v>579435.57016</v>
      </c>
      <c r="I3138">
        <f t="shared" si="193"/>
        <v>13960</v>
      </c>
      <c r="J3138">
        <f t="shared" si="194"/>
        <v>227855.12</v>
      </c>
      <c r="K3138">
        <f t="shared" si="195"/>
        <v>0</v>
      </c>
    </row>
    <row r="3139" spans="1:11" s="11" customFormat="1">
      <c r="A3139">
        <v>2025</v>
      </c>
      <c r="B3139">
        <v>10684</v>
      </c>
      <c r="C3139" t="s">
        <v>321</v>
      </c>
      <c r="D3139" t="s">
        <v>322</v>
      </c>
      <c r="E3139">
        <v>47583</v>
      </c>
      <c r="F3139">
        <v>22.5</v>
      </c>
      <c r="G3139" t="s">
        <v>332</v>
      </c>
      <c r="H3139" t="str">
        <f t="shared" si="192"/>
        <v/>
      </c>
      <c r="I3139" t="str">
        <f t="shared" si="193"/>
        <v/>
      </c>
      <c r="J3139" t="str">
        <f t="shared" si="194"/>
        <v/>
      </c>
      <c r="K3139">
        <f t="shared" si="195"/>
        <v>0</v>
      </c>
    </row>
    <row r="3140" spans="1:11" s="11" customFormat="1">
      <c r="A3140">
        <v>2025</v>
      </c>
      <c r="B3140">
        <v>10860</v>
      </c>
      <c r="C3140" t="s">
        <v>321</v>
      </c>
      <c r="D3140" t="s">
        <v>322</v>
      </c>
      <c r="E3140">
        <v>5896</v>
      </c>
      <c r="F3140">
        <v>21.7</v>
      </c>
      <c r="G3140" t="s">
        <v>332</v>
      </c>
      <c r="H3140" t="str">
        <f t="shared" si="192"/>
        <v/>
      </c>
      <c r="I3140" t="str">
        <f t="shared" si="193"/>
        <v/>
      </c>
      <c r="J3140" t="str">
        <f t="shared" si="194"/>
        <v/>
      </c>
      <c r="K3140">
        <f t="shared" si="195"/>
        <v>0</v>
      </c>
    </row>
    <row r="3141" spans="1:11" s="11" customFormat="1">
      <c r="A3141">
        <v>2025</v>
      </c>
      <c r="B3141">
        <v>10860</v>
      </c>
      <c r="C3141" t="s">
        <v>331</v>
      </c>
      <c r="D3141" t="s">
        <v>322</v>
      </c>
      <c r="E3141">
        <v>65438</v>
      </c>
      <c r="F3141">
        <v>17.600000000000001</v>
      </c>
      <c r="G3141" t="s">
        <v>332</v>
      </c>
      <c r="H3141" t="str">
        <f t="shared" ref="H3141:H3204" si="196">IF(I3141="","",G3141/100*F3141*E3141)</f>
        <v/>
      </c>
      <c r="I3141" t="str">
        <f t="shared" ref="I3141:I3204" si="197">IF(OR(G3141=".",F3141=".",E3141="."),"",E3141)</f>
        <v/>
      </c>
      <c r="J3141" t="str">
        <f t="shared" ref="J3141:J3204" si="198">IF(I3141="","",F3141*I3141)</f>
        <v/>
      </c>
      <c r="K3141">
        <f t="shared" ref="K3141:K3204" si="199">IF(C3141="LIG",1,0)</f>
        <v>0</v>
      </c>
    </row>
    <row r="3142" spans="1:11" s="11" customFormat="1">
      <c r="A3142">
        <v>2025</v>
      </c>
      <c r="B3142">
        <v>10864</v>
      </c>
      <c r="C3142" t="s">
        <v>321</v>
      </c>
      <c r="D3142" t="s">
        <v>322</v>
      </c>
      <c r="E3142">
        <v>15886</v>
      </c>
      <c r="F3142">
        <v>21.8</v>
      </c>
      <c r="G3142" t="s">
        <v>332</v>
      </c>
      <c r="H3142" t="str">
        <f t="shared" si="196"/>
        <v/>
      </c>
      <c r="I3142" t="str">
        <f t="shared" si="197"/>
        <v/>
      </c>
      <c r="J3142" t="str">
        <f t="shared" si="198"/>
        <v/>
      </c>
      <c r="K3142">
        <f t="shared" si="199"/>
        <v>0</v>
      </c>
    </row>
    <row r="3143" spans="1:11" s="11" customFormat="1">
      <c r="A3143">
        <v>2025</v>
      </c>
      <c r="B3143">
        <v>10864</v>
      </c>
      <c r="C3143" t="s">
        <v>331</v>
      </c>
      <c r="D3143" t="s">
        <v>322</v>
      </c>
      <c r="E3143">
        <v>78565</v>
      </c>
      <c r="F3143">
        <v>17.7</v>
      </c>
      <c r="G3143" t="s">
        <v>332</v>
      </c>
      <c r="H3143" t="str">
        <f t="shared" si="196"/>
        <v/>
      </c>
      <c r="I3143" t="str">
        <f t="shared" si="197"/>
        <v/>
      </c>
      <c r="J3143" t="str">
        <f t="shared" si="198"/>
        <v/>
      </c>
      <c r="K3143">
        <f t="shared" si="199"/>
        <v>0</v>
      </c>
    </row>
    <row r="3144" spans="1:11" s="11" customFormat="1">
      <c r="A3144">
        <v>2025</v>
      </c>
      <c r="B3144">
        <v>10864</v>
      </c>
      <c r="C3144" t="s">
        <v>331</v>
      </c>
      <c r="D3144" t="s">
        <v>322</v>
      </c>
      <c r="E3144">
        <v>15657</v>
      </c>
      <c r="F3144">
        <v>17.600000000000001</v>
      </c>
      <c r="G3144" t="s">
        <v>332</v>
      </c>
      <c r="H3144" t="str">
        <f t="shared" si="196"/>
        <v/>
      </c>
      <c r="I3144" t="str">
        <f t="shared" si="197"/>
        <v/>
      </c>
      <c r="J3144" t="str">
        <f t="shared" si="198"/>
        <v/>
      </c>
      <c r="K3144">
        <f t="shared" si="199"/>
        <v>0</v>
      </c>
    </row>
    <row r="3145" spans="1:11" s="11" customFormat="1">
      <c r="A3145">
        <v>2025</v>
      </c>
      <c r="B3145">
        <v>10865</v>
      </c>
      <c r="C3145" t="s">
        <v>321</v>
      </c>
      <c r="D3145" t="s">
        <v>322</v>
      </c>
      <c r="E3145">
        <v>80066</v>
      </c>
      <c r="F3145">
        <v>21.7</v>
      </c>
      <c r="G3145" t="s">
        <v>332</v>
      </c>
      <c r="H3145" t="str">
        <f t="shared" si="196"/>
        <v/>
      </c>
      <c r="I3145" t="str">
        <f t="shared" si="197"/>
        <v/>
      </c>
      <c r="J3145" t="str">
        <f t="shared" si="198"/>
        <v/>
      </c>
      <c r="K3145">
        <f t="shared" si="199"/>
        <v>0</v>
      </c>
    </row>
    <row r="3146" spans="1:11" s="11" customFormat="1">
      <c r="A3146">
        <v>2025</v>
      </c>
      <c r="B3146">
        <v>10865</v>
      </c>
      <c r="C3146" t="s">
        <v>331</v>
      </c>
      <c r="D3146" t="s">
        <v>322</v>
      </c>
      <c r="E3146">
        <v>47797</v>
      </c>
      <c r="F3146">
        <v>17.600000000000001</v>
      </c>
      <c r="G3146" t="s">
        <v>332</v>
      </c>
      <c r="H3146" t="str">
        <f t="shared" si="196"/>
        <v/>
      </c>
      <c r="I3146" t="str">
        <f t="shared" si="197"/>
        <v/>
      </c>
      <c r="J3146" t="str">
        <f t="shared" si="198"/>
        <v/>
      </c>
      <c r="K3146">
        <f t="shared" si="199"/>
        <v>0</v>
      </c>
    </row>
    <row r="3147" spans="1:11" s="11" customFormat="1">
      <c r="A3147">
        <v>2025</v>
      </c>
      <c r="B3147">
        <v>10865</v>
      </c>
      <c r="C3147" t="s">
        <v>331</v>
      </c>
      <c r="D3147" t="s">
        <v>322</v>
      </c>
      <c r="E3147">
        <v>12290</v>
      </c>
      <c r="F3147">
        <v>17.2</v>
      </c>
      <c r="G3147" t="s">
        <v>332</v>
      </c>
      <c r="H3147" t="str">
        <f t="shared" si="196"/>
        <v/>
      </c>
      <c r="I3147" t="str">
        <f t="shared" si="197"/>
        <v/>
      </c>
      <c r="J3147" t="str">
        <f t="shared" si="198"/>
        <v/>
      </c>
      <c r="K3147">
        <f t="shared" si="199"/>
        <v>0</v>
      </c>
    </row>
    <row r="3148" spans="1:11" s="11" customFormat="1">
      <c r="A3148">
        <v>2025</v>
      </c>
      <c r="B3148">
        <v>50397</v>
      </c>
      <c r="C3148" t="s">
        <v>321</v>
      </c>
      <c r="D3148" t="s">
        <v>322</v>
      </c>
      <c r="E3148">
        <v>2437</v>
      </c>
      <c r="F3148">
        <v>26</v>
      </c>
      <c r="G3148" t="s">
        <v>332</v>
      </c>
      <c r="H3148" t="str">
        <f t="shared" si="196"/>
        <v/>
      </c>
      <c r="I3148" t="str">
        <f t="shared" si="197"/>
        <v/>
      </c>
      <c r="J3148" t="str">
        <f t="shared" si="198"/>
        <v/>
      </c>
      <c r="K3148">
        <f t="shared" si="199"/>
        <v>0</v>
      </c>
    </row>
    <row r="3149" spans="1:11" s="11" customFormat="1">
      <c r="A3149">
        <v>2025</v>
      </c>
      <c r="B3149">
        <v>50481</v>
      </c>
      <c r="C3149" t="s">
        <v>321</v>
      </c>
      <c r="D3149" t="s">
        <v>322</v>
      </c>
      <c r="E3149">
        <v>9324</v>
      </c>
      <c r="F3149">
        <v>25.11</v>
      </c>
      <c r="G3149" t="s">
        <v>332</v>
      </c>
      <c r="H3149" t="str">
        <f t="shared" si="196"/>
        <v/>
      </c>
      <c r="I3149" t="str">
        <f t="shared" si="197"/>
        <v/>
      </c>
      <c r="J3149" t="str">
        <f t="shared" si="198"/>
        <v/>
      </c>
      <c r="K3149">
        <f t="shared" si="199"/>
        <v>0</v>
      </c>
    </row>
    <row r="3150" spans="1:11" s="11" customFormat="1">
      <c r="A3150">
        <v>2025</v>
      </c>
      <c r="B3150">
        <v>50481</v>
      </c>
      <c r="C3150" t="s">
        <v>321</v>
      </c>
      <c r="D3150" t="s">
        <v>322</v>
      </c>
      <c r="E3150">
        <v>2287</v>
      </c>
      <c r="F3150">
        <v>25.79</v>
      </c>
      <c r="G3150" t="s">
        <v>332</v>
      </c>
      <c r="H3150" t="str">
        <f t="shared" si="196"/>
        <v/>
      </c>
      <c r="I3150" t="str">
        <f t="shared" si="197"/>
        <v/>
      </c>
      <c r="J3150" t="str">
        <f t="shared" si="198"/>
        <v/>
      </c>
      <c r="K3150">
        <f t="shared" si="199"/>
        <v>0</v>
      </c>
    </row>
    <row r="3151" spans="1:11" s="11" customFormat="1">
      <c r="A3151">
        <v>2025</v>
      </c>
      <c r="B3151">
        <v>50481</v>
      </c>
      <c r="C3151" t="s">
        <v>321</v>
      </c>
      <c r="D3151" t="s">
        <v>322</v>
      </c>
      <c r="E3151">
        <v>10294</v>
      </c>
      <c r="F3151">
        <v>26.05</v>
      </c>
      <c r="G3151" t="s">
        <v>332</v>
      </c>
      <c r="H3151" t="str">
        <f t="shared" si="196"/>
        <v/>
      </c>
      <c r="I3151" t="str">
        <f t="shared" si="197"/>
        <v/>
      </c>
      <c r="J3151" t="str">
        <f t="shared" si="198"/>
        <v/>
      </c>
      <c r="K3151">
        <f t="shared" si="199"/>
        <v>0</v>
      </c>
    </row>
    <row r="3152" spans="1:11" s="11" customFormat="1">
      <c r="A3152">
        <v>2025</v>
      </c>
      <c r="B3152">
        <v>50481</v>
      </c>
      <c r="C3152" t="s">
        <v>321</v>
      </c>
      <c r="D3152" t="s">
        <v>322</v>
      </c>
      <c r="E3152">
        <v>10500</v>
      </c>
      <c r="F3152">
        <v>25.47</v>
      </c>
      <c r="G3152" t="s">
        <v>332</v>
      </c>
      <c r="H3152" t="str">
        <f t="shared" si="196"/>
        <v/>
      </c>
      <c r="I3152" t="str">
        <f t="shared" si="197"/>
        <v/>
      </c>
      <c r="J3152" t="str">
        <f t="shared" si="198"/>
        <v/>
      </c>
      <c r="K3152">
        <f t="shared" si="199"/>
        <v>0</v>
      </c>
    </row>
    <row r="3153" spans="1:11" s="11" customFormat="1">
      <c r="A3153">
        <v>2025</v>
      </c>
      <c r="B3153">
        <v>50835</v>
      </c>
      <c r="C3153" t="s">
        <v>321</v>
      </c>
      <c r="D3153" t="s">
        <v>322</v>
      </c>
      <c r="E3153">
        <v>11934</v>
      </c>
      <c r="F3153">
        <v>22.68</v>
      </c>
      <c r="G3153" t="s">
        <v>332</v>
      </c>
      <c r="H3153" t="str">
        <f t="shared" si="196"/>
        <v/>
      </c>
      <c r="I3153" t="str">
        <f t="shared" si="197"/>
        <v/>
      </c>
      <c r="J3153" t="str">
        <f t="shared" si="198"/>
        <v/>
      </c>
      <c r="K3153">
        <f t="shared" si="199"/>
        <v>0</v>
      </c>
    </row>
    <row r="3154" spans="1:11" s="11" customFormat="1">
      <c r="A3154">
        <v>2025</v>
      </c>
      <c r="B3154">
        <v>50835</v>
      </c>
      <c r="C3154" t="s">
        <v>321</v>
      </c>
      <c r="D3154" t="s">
        <v>322</v>
      </c>
      <c r="E3154">
        <v>12726</v>
      </c>
      <c r="F3154">
        <v>26.16</v>
      </c>
      <c r="G3154" t="s">
        <v>332</v>
      </c>
      <c r="H3154" t="str">
        <f t="shared" si="196"/>
        <v/>
      </c>
      <c r="I3154" t="str">
        <f t="shared" si="197"/>
        <v/>
      </c>
      <c r="J3154" t="str">
        <f t="shared" si="198"/>
        <v/>
      </c>
      <c r="K3154">
        <f t="shared" si="199"/>
        <v>0</v>
      </c>
    </row>
    <row r="3155" spans="1:11" s="11" customFormat="1">
      <c r="A3155">
        <v>2025</v>
      </c>
      <c r="B3155">
        <v>50835</v>
      </c>
      <c r="C3155" t="s">
        <v>321</v>
      </c>
      <c r="D3155" t="s">
        <v>322</v>
      </c>
      <c r="E3155">
        <v>12306</v>
      </c>
      <c r="F3155">
        <v>22.57</v>
      </c>
      <c r="G3155" t="s">
        <v>332</v>
      </c>
      <c r="H3155" t="str">
        <f t="shared" si="196"/>
        <v/>
      </c>
      <c r="I3155" t="str">
        <f t="shared" si="197"/>
        <v/>
      </c>
      <c r="J3155" t="str">
        <f t="shared" si="198"/>
        <v/>
      </c>
      <c r="K3155">
        <f t="shared" si="199"/>
        <v>0</v>
      </c>
    </row>
    <row r="3156" spans="1:11" s="11" customFormat="1">
      <c r="A3156">
        <v>2025</v>
      </c>
      <c r="B3156">
        <v>50888</v>
      </c>
      <c r="C3156" t="s">
        <v>333</v>
      </c>
      <c r="D3156" t="s">
        <v>322</v>
      </c>
      <c r="E3156">
        <v>55461</v>
      </c>
      <c r="F3156">
        <v>11.88</v>
      </c>
      <c r="G3156" t="s">
        <v>332</v>
      </c>
      <c r="H3156" t="str">
        <f t="shared" si="196"/>
        <v/>
      </c>
      <c r="I3156" t="str">
        <f t="shared" si="197"/>
        <v/>
      </c>
      <c r="J3156" t="str">
        <f t="shared" si="198"/>
        <v/>
      </c>
      <c r="K3156">
        <f t="shared" si="199"/>
        <v>0</v>
      </c>
    </row>
    <row r="3157" spans="1:11" s="11" customFormat="1">
      <c r="A3157">
        <v>2025</v>
      </c>
      <c r="B3157">
        <v>50900</v>
      </c>
      <c r="C3157" t="s">
        <v>321</v>
      </c>
      <c r="D3157" t="s">
        <v>322</v>
      </c>
      <c r="E3157">
        <v>7549</v>
      </c>
      <c r="F3157">
        <v>25</v>
      </c>
      <c r="G3157" t="s">
        <v>332</v>
      </c>
      <c r="H3157" t="str">
        <f t="shared" si="196"/>
        <v/>
      </c>
      <c r="I3157" t="str">
        <f t="shared" si="197"/>
        <v/>
      </c>
      <c r="J3157" t="str">
        <f t="shared" si="198"/>
        <v/>
      </c>
      <c r="K3157">
        <f t="shared" si="199"/>
        <v>0</v>
      </c>
    </row>
    <row r="3158" spans="1:11" s="11" customFormat="1">
      <c r="A3158">
        <v>2025</v>
      </c>
      <c r="B3158">
        <v>50951</v>
      </c>
      <c r="C3158" t="s">
        <v>333</v>
      </c>
      <c r="D3158" t="s">
        <v>322</v>
      </c>
      <c r="E3158">
        <v>20473</v>
      </c>
      <c r="F3158">
        <v>11.48</v>
      </c>
      <c r="G3158" t="s">
        <v>332</v>
      </c>
      <c r="H3158" t="str">
        <f t="shared" si="196"/>
        <v/>
      </c>
      <c r="I3158" t="str">
        <f t="shared" si="197"/>
        <v/>
      </c>
      <c r="J3158" t="str">
        <f t="shared" si="198"/>
        <v/>
      </c>
      <c r="K3158">
        <f t="shared" si="199"/>
        <v>0</v>
      </c>
    </row>
    <row r="3159" spans="1:11" s="11" customFormat="1">
      <c r="A3159">
        <v>2025</v>
      </c>
      <c r="B3159">
        <v>50974</v>
      </c>
      <c r="C3159" t="s">
        <v>321</v>
      </c>
      <c r="D3159" t="s">
        <v>322</v>
      </c>
      <c r="E3159">
        <v>135</v>
      </c>
      <c r="F3159">
        <v>24.576000000000001</v>
      </c>
      <c r="G3159" t="s">
        <v>332</v>
      </c>
      <c r="H3159" t="str">
        <f t="shared" si="196"/>
        <v/>
      </c>
      <c r="I3159" t="str">
        <f t="shared" si="197"/>
        <v/>
      </c>
      <c r="J3159" t="str">
        <f t="shared" si="198"/>
        <v/>
      </c>
      <c r="K3159">
        <f t="shared" si="199"/>
        <v>0</v>
      </c>
    </row>
    <row r="3160" spans="1:11" s="11" customFormat="1">
      <c r="A3160">
        <v>2025</v>
      </c>
      <c r="B3160">
        <v>50974</v>
      </c>
      <c r="C3160" t="s">
        <v>321</v>
      </c>
      <c r="D3160" t="s">
        <v>322</v>
      </c>
      <c r="E3160">
        <v>47</v>
      </c>
      <c r="F3160">
        <v>21.068000000000001</v>
      </c>
      <c r="G3160" t="s">
        <v>332</v>
      </c>
      <c r="H3160" t="str">
        <f t="shared" si="196"/>
        <v/>
      </c>
      <c r="I3160" t="str">
        <f t="shared" si="197"/>
        <v/>
      </c>
      <c r="J3160" t="str">
        <f t="shared" si="198"/>
        <v/>
      </c>
      <c r="K3160">
        <f t="shared" si="199"/>
        <v>0</v>
      </c>
    </row>
    <row r="3161" spans="1:11" s="11" customFormat="1">
      <c r="A3161">
        <v>2025</v>
      </c>
      <c r="B3161">
        <v>50974</v>
      </c>
      <c r="C3161" t="s">
        <v>321</v>
      </c>
      <c r="D3161" t="s">
        <v>322</v>
      </c>
      <c r="E3161">
        <v>1288</v>
      </c>
      <c r="F3161">
        <v>24.248999999999999</v>
      </c>
      <c r="G3161" t="s">
        <v>332</v>
      </c>
      <c r="H3161" t="str">
        <f t="shared" si="196"/>
        <v/>
      </c>
      <c r="I3161" t="str">
        <f t="shared" si="197"/>
        <v/>
      </c>
      <c r="J3161" t="str">
        <f t="shared" si="198"/>
        <v/>
      </c>
      <c r="K3161">
        <f t="shared" si="199"/>
        <v>0</v>
      </c>
    </row>
    <row r="3162" spans="1:11" s="11" customFormat="1">
      <c r="A3162">
        <v>2025</v>
      </c>
      <c r="B3162">
        <v>50974</v>
      </c>
      <c r="C3162" t="s">
        <v>321</v>
      </c>
      <c r="D3162" t="s">
        <v>322</v>
      </c>
      <c r="E3162">
        <v>2209</v>
      </c>
      <c r="F3162">
        <v>24.04</v>
      </c>
      <c r="G3162" t="s">
        <v>332</v>
      </c>
      <c r="H3162" t="str">
        <f t="shared" si="196"/>
        <v/>
      </c>
      <c r="I3162" t="str">
        <f t="shared" si="197"/>
        <v/>
      </c>
      <c r="J3162" t="str">
        <f t="shared" si="198"/>
        <v/>
      </c>
      <c r="K3162">
        <f t="shared" si="199"/>
        <v>0</v>
      </c>
    </row>
    <row r="3163" spans="1:11" s="11" customFormat="1">
      <c r="A3163">
        <v>2025</v>
      </c>
      <c r="B3163">
        <v>50974</v>
      </c>
      <c r="C3163" t="s">
        <v>321</v>
      </c>
      <c r="D3163" t="s">
        <v>322</v>
      </c>
      <c r="E3163">
        <v>30</v>
      </c>
      <c r="F3163">
        <v>24.934000000000001</v>
      </c>
      <c r="G3163" t="s">
        <v>332</v>
      </c>
      <c r="H3163" t="str">
        <f t="shared" si="196"/>
        <v/>
      </c>
      <c r="I3163" t="str">
        <f t="shared" si="197"/>
        <v/>
      </c>
      <c r="J3163" t="str">
        <f t="shared" si="198"/>
        <v/>
      </c>
      <c r="K3163">
        <f t="shared" si="199"/>
        <v>0</v>
      </c>
    </row>
    <row r="3164" spans="1:11" s="11" customFormat="1">
      <c r="A3164">
        <v>2025</v>
      </c>
      <c r="B3164">
        <v>50974</v>
      </c>
      <c r="C3164" t="s">
        <v>333</v>
      </c>
      <c r="D3164" t="s">
        <v>322</v>
      </c>
      <c r="E3164">
        <v>792</v>
      </c>
      <c r="F3164">
        <v>9.6679999999999993</v>
      </c>
      <c r="G3164" t="s">
        <v>332</v>
      </c>
      <c r="H3164" t="str">
        <f t="shared" si="196"/>
        <v/>
      </c>
      <c r="I3164" t="str">
        <f t="shared" si="197"/>
        <v/>
      </c>
      <c r="J3164" t="str">
        <f t="shared" si="198"/>
        <v/>
      </c>
      <c r="K3164">
        <f t="shared" si="199"/>
        <v>0</v>
      </c>
    </row>
    <row r="3165" spans="1:11" s="11" customFormat="1">
      <c r="A3165">
        <v>2025</v>
      </c>
      <c r="B3165">
        <v>50974</v>
      </c>
      <c r="C3165" t="s">
        <v>333</v>
      </c>
      <c r="D3165" t="s">
        <v>322</v>
      </c>
      <c r="E3165">
        <v>56422</v>
      </c>
      <c r="F3165">
        <v>12.816000000000001</v>
      </c>
      <c r="G3165" t="s">
        <v>332</v>
      </c>
      <c r="H3165" t="str">
        <f t="shared" si="196"/>
        <v/>
      </c>
      <c r="I3165" t="str">
        <f t="shared" si="197"/>
        <v/>
      </c>
      <c r="J3165" t="str">
        <f t="shared" si="198"/>
        <v/>
      </c>
      <c r="K3165">
        <f t="shared" si="199"/>
        <v>0</v>
      </c>
    </row>
    <row r="3166" spans="1:11" s="11" customFormat="1">
      <c r="A3166">
        <v>2025</v>
      </c>
      <c r="B3166">
        <v>54101</v>
      </c>
      <c r="C3166" t="s">
        <v>321</v>
      </c>
      <c r="D3166" t="s">
        <v>322</v>
      </c>
      <c r="E3166">
        <v>8892</v>
      </c>
      <c r="F3166">
        <v>25</v>
      </c>
      <c r="G3166" t="s">
        <v>332</v>
      </c>
      <c r="H3166" t="str">
        <f t="shared" si="196"/>
        <v/>
      </c>
      <c r="I3166" t="str">
        <f t="shared" si="197"/>
        <v/>
      </c>
      <c r="J3166" t="str">
        <f t="shared" si="198"/>
        <v/>
      </c>
      <c r="K3166">
        <f t="shared" si="199"/>
        <v>0</v>
      </c>
    </row>
    <row r="3167" spans="1:11" s="11" customFormat="1">
      <c r="A3167">
        <v>2025</v>
      </c>
      <c r="B3167">
        <v>54104</v>
      </c>
      <c r="C3167" t="s">
        <v>321</v>
      </c>
      <c r="D3167" t="s">
        <v>322</v>
      </c>
      <c r="E3167">
        <v>3248</v>
      </c>
      <c r="F3167">
        <v>24</v>
      </c>
      <c r="G3167" t="s">
        <v>332</v>
      </c>
      <c r="H3167" t="str">
        <f t="shared" si="196"/>
        <v/>
      </c>
      <c r="I3167" t="str">
        <f t="shared" si="197"/>
        <v/>
      </c>
      <c r="J3167" t="str">
        <f t="shared" si="198"/>
        <v/>
      </c>
      <c r="K3167">
        <f t="shared" si="199"/>
        <v>0</v>
      </c>
    </row>
    <row r="3168" spans="1:11" s="11" customFormat="1">
      <c r="A3168">
        <v>2025</v>
      </c>
      <c r="B3168">
        <v>54634</v>
      </c>
      <c r="C3168" t="s">
        <v>333</v>
      </c>
      <c r="D3168" t="s">
        <v>322</v>
      </c>
      <c r="E3168">
        <v>117889</v>
      </c>
      <c r="F3168">
        <v>7.4059999999999997</v>
      </c>
      <c r="G3168" t="s">
        <v>332</v>
      </c>
      <c r="H3168" t="str">
        <f t="shared" si="196"/>
        <v/>
      </c>
      <c r="I3168" t="str">
        <f t="shared" si="197"/>
        <v/>
      </c>
      <c r="J3168" t="str">
        <f t="shared" si="198"/>
        <v/>
      </c>
      <c r="K3168">
        <f t="shared" si="199"/>
        <v>0</v>
      </c>
    </row>
    <row r="3169" spans="1:11" s="11" customFormat="1">
      <c r="A3169">
        <v>2025</v>
      </c>
      <c r="B3169">
        <v>55076</v>
      </c>
      <c r="C3169" t="s">
        <v>330</v>
      </c>
      <c r="D3169" t="s">
        <v>322</v>
      </c>
      <c r="E3169">
        <v>283257</v>
      </c>
      <c r="F3169">
        <v>10.44</v>
      </c>
      <c r="G3169" t="s">
        <v>332</v>
      </c>
      <c r="H3169" t="str">
        <f t="shared" si="196"/>
        <v/>
      </c>
      <c r="I3169" t="str">
        <f t="shared" si="197"/>
        <v/>
      </c>
      <c r="J3169" t="str">
        <f t="shared" si="198"/>
        <v/>
      </c>
      <c r="K3169">
        <f t="shared" si="199"/>
        <v>1</v>
      </c>
    </row>
    <row r="3170" spans="1:11" s="11" customFormat="1">
      <c r="A3170">
        <v>2025</v>
      </c>
      <c r="B3170">
        <v>55479</v>
      </c>
      <c r="C3170" t="s">
        <v>331</v>
      </c>
      <c r="D3170" t="s">
        <v>322</v>
      </c>
      <c r="E3170">
        <v>28580</v>
      </c>
      <c r="F3170">
        <v>16.149999999999999</v>
      </c>
      <c r="G3170" t="s">
        <v>332</v>
      </c>
      <c r="H3170" t="str">
        <f t="shared" si="196"/>
        <v/>
      </c>
      <c r="I3170" t="str">
        <f t="shared" si="197"/>
        <v/>
      </c>
      <c r="J3170" t="str">
        <f t="shared" si="198"/>
        <v/>
      </c>
      <c r="K3170">
        <f t="shared" si="199"/>
        <v>0</v>
      </c>
    </row>
    <row r="3171" spans="1:11" s="11" customFormat="1">
      <c r="A3171">
        <v>2025</v>
      </c>
      <c r="B3171">
        <v>55749</v>
      </c>
      <c r="C3171" t="s">
        <v>331</v>
      </c>
      <c r="D3171" t="s">
        <v>322</v>
      </c>
      <c r="E3171">
        <v>8649</v>
      </c>
      <c r="F3171">
        <v>17.100000000000001</v>
      </c>
      <c r="G3171" t="s">
        <v>332</v>
      </c>
      <c r="H3171" t="str">
        <f t="shared" si="196"/>
        <v/>
      </c>
      <c r="I3171" t="str">
        <f t="shared" si="197"/>
        <v/>
      </c>
      <c r="J3171" t="str">
        <f t="shared" si="198"/>
        <v/>
      </c>
      <c r="K3171">
        <f t="shared" si="199"/>
        <v>0</v>
      </c>
    </row>
    <row r="3172" spans="1:11" s="11" customFormat="1">
      <c r="A3172">
        <v>2025</v>
      </c>
      <c r="B3172">
        <v>55856</v>
      </c>
      <c r="C3172" t="s">
        <v>321</v>
      </c>
      <c r="D3172" t="s">
        <v>322</v>
      </c>
      <c r="E3172">
        <v>399913</v>
      </c>
      <c r="F3172">
        <v>17.66</v>
      </c>
      <c r="G3172" t="s">
        <v>332</v>
      </c>
      <c r="H3172" t="str">
        <f t="shared" si="196"/>
        <v/>
      </c>
      <c r="I3172" t="str">
        <f t="shared" si="197"/>
        <v/>
      </c>
      <c r="J3172" t="str">
        <f t="shared" si="198"/>
        <v/>
      </c>
      <c r="K3172">
        <f t="shared" si="199"/>
        <v>0</v>
      </c>
    </row>
    <row r="3173" spans="1:11" s="11" customFormat="1">
      <c r="A3173">
        <v>2025</v>
      </c>
      <c r="B3173">
        <v>56068</v>
      </c>
      <c r="C3173" t="s">
        <v>321</v>
      </c>
      <c r="D3173" t="s">
        <v>322</v>
      </c>
      <c r="E3173">
        <v>15704</v>
      </c>
      <c r="F3173">
        <v>26.09</v>
      </c>
      <c r="G3173">
        <v>427.7</v>
      </c>
      <c r="H3173">
        <f t="shared" si="196"/>
        <v>1752361.1487200002</v>
      </c>
      <c r="I3173">
        <f t="shared" si="197"/>
        <v>15704</v>
      </c>
      <c r="J3173">
        <f t="shared" si="198"/>
        <v>409717.36</v>
      </c>
      <c r="K3173">
        <f t="shared" si="199"/>
        <v>0</v>
      </c>
    </row>
    <row r="3174" spans="1:11" s="11" customFormat="1">
      <c r="A3174">
        <v>2025</v>
      </c>
      <c r="B3174">
        <v>56068</v>
      </c>
      <c r="C3174" t="s">
        <v>321</v>
      </c>
      <c r="D3174" t="s">
        <v>322</v>
      </c>
      <c r="E3174">
        <v>46872</v>
      </c>
      <c r="F3174">
        <v>26.44</v>
      </c>
      <c r="G3174">
        <v>401</v>
      </c>
      <c r="H3174">
        <f t="shared" si="196"/>
        <v>4969575.6767999995</v>
      </c>
      <c r="I3174">
        <f t="shared" si="197"/>
        <v>46872</v>
      </c>
      <c r="J3174">
        <f t="shared" si="198"/>
        <v>1239295.6800000002</v>
      </c>
      <c r="K3174">
        <f t="shared" si="199"/>
        <v>0</v>
      </c>
    </row>
    <row r="3175" spans="1:11" s="11" customFormat="1">
      <c r="A3175">
        <v>2025</v>
      </c>
      <c r="B3175">
        <v>56068</v>
      </c>
      <c r="C3175" t="s">
        <v>331</v>
      </c>
      <c r="D3175" t="s">
        <v>322</v>
      </c>
      <c r="E3175">
        <v>34121</v>
      </c>
      <c r="F3175">
        <v>17.63</v>
      </c>
      <c r="G3175">
        <v>261.8</v>
      </c>
      <c r="H3175">
        <f t="shared" si="196"/>
        <v>1574866.35614</v>
      </c>
      <c r="I3175">
        <f t="shared" si="197"/>
        <v>34121</v>
      </c>
      <c r="J3175">
        <f t="shared" si="198"/>
        <v>601553.23</v>
      </c>
      <c r="K3175">
        <f t="shared" si="199"/>
        <v>0</v>
      </c>
    </row>
    <row r="3176" spans="1:11" s="11" customFormat="1">
      <c r="A3176">
        <v>2025</v>
      </c>
      <c r="B3176">
        <v>56068</v>
      </c>
      <c r="C3176" t="s">
        <v>331</v>
      </c>
      <c r="D3176" t="s">
        <v>322</v>
      </c>
      <c r="E3176">
        <v>51220</v>
      </c>
      <c r="F3176">
        <v>17.63</v>
      </c>
      <c r="G3176">
        <v>248.7</v>
      </c>
      <c r="H3176">
        <f t="shared" si="196"/>
        <v>2245782.3881999999</v>
      </c>
      <c r="I3176">
        <f t="shared" si="197"/>
        <v>51220</v>
      </c>
      <c r="J3176">
        <f t="shared" si="198"/>
        <v>903008.6</v>
      </c>
      <c r="K3176">
        <f t="shared" si="199"/>
        <v>0</v>
      </c>
    </row>
    <row r="3177" spans="1:11" s="11" customFormat="1">
      <c r="A3177">
        <v>2025</v>
      </c>
      <c r="B3177">
        <v>56068</v>
      </c>
      <c r="C3177" t="s">
        <v>331</v>
      </c>
      <c r="D3177" t="s">
        <v>322</v>
      </c>
      <c r="E3177">
        <v>186050</v>
      </c>
      <c r="F3177">
        <v>17.66</v>
      </c>
      <c r="G3177">
        <v>257.3</v>
      </c>
      <c r="H3177">
        <f t="shared" si="196"/>
        <v>8453959.4389999993</v>
      </c>
      <c r="I3177">
        <f t="shared" si="197"/>
        <v>186050</v>
      </c>
      <c r="J3177">
        <f t="shared" si="198"/>
        <v>3285643</v>
      </c>
      <c r="K3177">
        <f t="shared" si="199"/>
        <v>0</v>
      </c>
    </row>
    <row r="3178" spans="1:11" s="11" customFormat="1">
      <c r="A3178">
        <v>2025</v>
      </c>
      <c r="B3178">
        <v>56068</v>
      </c>
      <c r="C3178" t="s">
        <v>331</v>
      </c>
      <c r="D3178" t="s">
        <v>322</v>
      </c>
      <c r="E3178">
        <v>17786</v>
      </c>
      <c r="F3178">
        <v>17.649999999999999</v>
      </c>
      <c r="G3178">
        <v>262.8</v>
      </c>
      <c r="H3178">
        <f t="shared" si="196"/>
        <v>824989.38119999995</v>
      </c>
      <c r="I3178">
        <f t="shared" si="197"/>
        <v>17786</v>
      </c>
      <c r="J3178">
        <f t="shared" si="198"/>
        <v>313922.89999999997</v>
      </c>
      <c r="K3178">
        <f t="shared" si="199"/>
        <v>0</v>
      </c>
    </row>
    <row r="3179" spans="1:11" s="11" customFormat="1">
      <c r="A3179">
        <v>2025</v>
      </c>
      <c r="B3179">
        <v>56224</v>
      </c>
      <c r="C3179" t="s">
        <v>331</v>
      </c>
      <c r="D3179" t="s">
        <v>322</v>
      </c>
      <c r="E3179">
        <v>60161</v>
      </c>
      <c r="F3179">
        <v>17.745000000000001</v>
      </c>
      <c r="G3179" t="s">
        <v>332</v>
      </c>
      <c r="H3179" t="str">
        <f t="shared" si="196"/>
        <v/>
      </c>
      <c r="I3179" t="str">
        <f t="shared" si="197"/>
        <v/>
      </c>
      <c r="J3179" t="str">
        <f t="shared" si="198"/>
        <v/>
      </c>
      <c r="K3179">
        <f t="shared" si="199"/>
        <v>0</v>
      </c>
    </row>
    <row r="3180" spans="1:11" s="11" customFormat="1">
      <c r="A3180">
        <v>2025</v>
      </c>
      <c r="B3180">
        <v>56319</v>
      </c>
      <c r="C3180" t="s">
        <v>331</v>
      </c>
      <c r="D3180" t="s">
        <v>322</v>
      </c>
      <c r="E3180">
        <v>33676</v>
      </c>
      <c r="F3180">
        <v>16</v>
      </c>
      <c r="G3180">
        <v>110</v>
      </c>
      <c r="H3180">
        <f t="shared" si="196"/>
        <v>592697.60000000009</v>
      </c>
      <c r="I3180">
        <f t="shared" si="197"/>
        <v>33676</v>
      </c>
      <c r="J3180">
        <f t="shared" si="198"/>
        <v>538816</v>
      </c>
      <c r="K3180">
        <f t="shared" si="199"/>
        <v>0</v>
      </c>
    </row>
    <row r="3181" spans="1:11" s="11" customFormat="1">
      <c r="A3181">
        <v>2025</v>
      </c>
      <c r="B3181">
        <v>56456</v>
      </c>
      <c r="C3181" t="s">
        <v>331</v>
      </c>
      <c r="D3181" t="s">
        <v>322</v>
      </c>
      <c r="E3181">
        <v>16492</v>
      </c>
      <c r="F3181">
        <v>18.059999999999999</v>
      </c>
      <c r="G3181" t="s">
        <v>332</v>
      </c>
      <c r="H3181" t="str">
        <f t="shared" si="196"/>
        <v/>
      </c>
      <c r="I3181" t="str">
        <f t="shared" si="197"/>
        <v/>
      </c>
      <c r="J3181" t="str">
        <f t="shared" si="198"/>
        <v/>
      </c>
      <c r="K3181">
        <f t="shared" si="199"/>
        <v>0</v>
      </c>
    </row>
    <row r="3182" spans="1:11" s="11" customFormat="1">
      <c r="A3182">
        <v>2025</v>
      </c>
      <c r="B3182">
        <v>56456</v>
      </c>
      <c r="C3182" t="s">
        <v>331</v>
      </c>
      <c r="D3182" t="s">
        <v>322</v>
      </c>
      <c r="E3182">
        <v>96779</v>
      </c>
      <c r="F3182">
        <v>17.05</v>
      </c>
      <c r="G3182" t="s">
        <v>332</v>
      </c>
      <c r="H3182" t="str">
        <f t="shared" si="196"/>
        <v/>
      </c>
      <c r="I3182" t="str">
        <f t="shared" si="197"/>
        <v/>
      </c>
      <c r="J3182" t="str">
        <f t="shared" si="198"/>
        <v/>
      </c>
      <c r="K3182">
        <f t="shared" si="199"/>
        <v>0</v>
      </c>
    </row>
    <row r="3183" spans="1:11" s="11" customFormat="1">
      <c r="A3183">
        <v>2025</v>
      </c>
      <c r="B3183">
        <v>56456</v>
      </c>
      <c r="C3183" t="s">
        <v>331</v>
      </c>
      <c r="D3183" t="s">
        <v>322</v>
      </c>
      <c r="E3183">
        <v>98400</v>
      </c>
      <c r="F3183">
        <v>17.55</v>
      </c>
      <c r="G3183" t="s">
        <v>332</v>
      </c>
      <c r="H3183" t="str">
        <f t="shared" si="196"/>
        <v/>
      </c>
      <c r="I3183" t="str">
        <f t="shared" si="197"/>
        <v/>
      </c>
      <c r="J3183" t="str">
        <f t="shared" si="198"/>
        <v/>
      </c>
      <c r="K3183">
        <f t="shared" si="199"/>
        <v>0</v>
      </c>
    </row>
    <row r="3184" spans="1:11" s="11" customFormat="1">
      <c r="A3184">
        <v>2025</v>
      </c>
      <c r="B3184">
        <v>56564</v>
      </c>
      <c r="C3184" t="s">
        <v>331</v>
      </c>
      <c r="D3184" t="s">
        <v>322</v>
      </c>
      <c r="E3184">
        <v>49265</v>
      </c>
      <c r="F3184">
        <v>17.37</v>
      </c>
      <c r="G3184">
        <v>132.9</v>
      </c>
      <c r="H3184">
        <f t="shared" si="196"/>
        <v>1137269.2234499999</v>
      </c>
      <c r="I3184">
        <f t="shared" si="197"/>
        <v>49265</v>
      </c>
      <c r="J3184">
        <f t="shared" si="198"/>
        <v>855733.05</v>
      </c>
      <c r="K3184">
        <f t="shared" si="199"/>
        <v>0</v>
      </c>
    </row>
    <row r="3185" spans="1:11" s="11" customFormat="1">
      <c r="A3185">
        <v>2025</v>
      </c>
      <c r="B3185">
        <v>56564</v>
      </c>
      <c r="C3185" t="s">
        <v>331</v>
      </c>
      <c r="D3185" t="s">
        <v>322</v>
      </c>
      <c r="E3185">
        <v>32816</v>
      </c>
      <c r="F3185">
        <v>17.45</v>
      </c>
      <c r="G3185">
        <v>230.7</v>
      </c>
      <c r="H3185">
        <f t="shared" si="196"/>
        <v>1321078.6343999999</v>
      </c>
      <c r="I3185">
        <f t="shared" si="197"/>
        <v>32816</v>
      </c>
      <c r="J3185">
        <f t="shared" si="198"/>
        <v>572639.19999999995</v>
      </c>
      <c r="K3185">
        <f t="shared" si="199"/>
        <v>0</v>
      </c>
    </row>
    <row r="3186" spans="1:11" s="11" customFormat="1">
      <c r="A3186">
        <v>2025</v>
      </c>
      <c r="B3186">
        <v>56564</v>
      </c>
      <c r="C3186" t="s">
        <v>331</v>
      </c>
      <c r="D3186" t="s">
        <v>322</v>
      </c>
      <c r="E3186">
        <v>32551</v>
      </c>
      <c r="F3186">
        <v>17</v>
      </c>
      <c r="G3186">
        <v>231.7</v>
      </c>
      <c r="H3186">
        <f t="shared" si="196"/>
        <v>1282151.3389999999</v>
      </c>
      <c r="I3186">
        <f t="shared" si="197"/>
        <v>32551</v>
      </c>
      <c r="J3186">
        <f t="shared" si="198"/>
        <v>553367</v>
      </c>
      <c r="K3186">
        <f t="shared" si="199"/>
        <v>0</v>
      </c>
    </row>
    <row r="3187" spans="1:11" s="11" customFormat="1">
      <c r="A3187">
        <v>2025</v>
      </c>
      <c r="B3187">
        <v>56564</v>
      </c>
      <c r="C3187" t="s">
        <v>331</v>
      </c>
      <c r="D3187" t="s">
        <v>322</v>
      </c>
      <c r="E3187">
        <v>49155</v>
      </c>
      <c r="F3187">
        <v>17.73</v>
      </c>
      <c r="G3187">
        <v>189.4</v>
      </c>
      <c r="H3187">
        <f t="shared" si="196"/>
        <v>1650655.3761000002</v>
      </c>
      <c r="I3187">
        <f t="shared" si="197"/>
        <v>49155</v>
      </c>
      <c r="J3187">
        <f t="shared" si="198"/>
        <v>871518.15</v>
      </c>
      <c r="K3187">
        <f t="shared" si="199"/>
        <v>0</v>
      </c>
    </row>
    <row r="3188" spans="1:11" s="11" customFormat="1">
      <c r="A3188">
        <v>2025</v>
      </c>
      <c r="B3188">
        <v>56596</v>
      </c>
      <c r="C3188" t="s">
        <v>331</v>
      </c>
      <c r="D3188" t="s">
        <v>322</v>
      </c>
      <c r="E3188">
        <v>5266</v>
      </c>
      <c r="F3188">
        <v>16.05</v>
      </c>
      <c r="G3188">
        <v>109.6</v>
      </c>
      <c r="H3188">
        <f t="shared" si="196"/>
        <v>92633.152799999996</v>
      </c>
      <c r="I3188">
        <f t="shared" si="197"/>
        <v>5266</v>
      </c>
      <c r="J3188">
        <f t="shared" si="198"/>
        <v>84519.3</v>
      </c>
      <c r="K3188">
        <f t="shared" si="199"/>
        <v>0</v>
      </c>
    </row>
    <row r="3189" spans="1:11" s="11" customFormat="1">
      <c r="A3189">
        <v>2025</v>
      </c>
      <c r="B3189">
        <v>56609</v>
      </c>
      <c r="C3189" t="s">
        <v>331</v>
      </c>
      <c r="D3189" t="s">
        <v>322</v>
      </c>
      <c r="E3189">
        <v>40140</v>
      </c>
      <c r="F3189">
        <v>16.102</v>
      </c>
      <c r="G3189">
        <v>124</v>
      </c>
      <c r="H3189">
        <f t="shared" si="196"/>
        <v>801454.50719999999</v>
      </c>
      <c r="I3189">
        <f t="shared" si="197"/>
        <v>40140</v>
      </c>
      <c r="J3189">
        <f t="shared" si="198"/>
        <v>646334.28</v>
      </c>
      <c r="K3189">
        <f t="shared" si="199"/>
        <v>0</v>
      </c>
    </row>
    <row r="3190" spans="1:11" s="11" customFormat="1">
      <c r="A3190">
        <v>2025</v>
      </c>
      <c r="B3190">
        <v>56671</v>
      </c>
      <c r="C3190" t="s">
        <v>321</v>
      </c>
      <c r="D3190" t="s">
        <v>322</v>
      </c>
      <c r="E3190">
        <v>67426</v>
      </c>
      <c r="F3190">
        <v>25.89</v>
      </c>
      <c r="G3190" t="s">
        <v>332</v>
      </c>
      <c r="H3190" t="str">
        <f t="shared" si="196"/>
        <v/>
      </c>
      <c r="I3190" t="str">
        <f t="shared" si="197"/>
        <v/>
      </c>
      <c r="J3190" t="str">
        <f t="shared" si="198"/>
        <v/>
      </c>
      <c r="K3190">
        <f t="shared" si="199"/>
        <v>0</v>
      </c>
    </row>
    <row r="3191" spans="1:11" s="11" customFormat="1">
      <c r="A3191">
        <v>2025</v>
      </c>
      <c r="B3191">
        <v>56671</v>
      </c>
      <c r="C3191" t="s">
        <v>321</v>
      </c>
      <c r="D3191" t="s">
        <v>322</v>
      </c>
      <c r="E3191">
        <v>56975</v>
      </c>
      <c r="F3191">
        <v>25.2</v>
      </c>
      <c r="G3191" t="s">
        <v>332</v>
      </c>
      <c r="H3191" t="str">
        <f t="shared" si="196"/>
        <v/>
      </c>
      <c r="I3191" t="str">
        <f t="shared" si="197"/>
        <v/>
      </c>
      <c r="J3191" t="str">
        <f t="shared" si="198"/>
        <v/>
      </c>
      <c r="K3191">
        <f t="shared" si="199"/>
        <v>0</v>
      </c>
    </row>
    <row r="3192" spans="1:11" s="11" customFormat="1">
      <c r="A3192">
        <v>2025</v>
      </c>
      <c r="B3192">
        <v>56671</v>
      </c>
      <c r="C3192" t="s">
        <v>321</v>
      </c>
      <c r="D3192" t="s">
        <v>322</v>
      </c>
      <c r="E3192">
        <v>23991</v>
      </c>
      <c r="F3192">
        <v>25.62</v>
      </c>
      <c r="G3192" t="s">
        <v>332</v>
      </c>
      <c r="H3192" t="str">
        <f t="shared" si="196"/>
        <v/>
      </c>
      <c r="I3192" t="str">
        <f t="shared" si="197"/>
        <v/>
      </c>
      <c r="J3192" t="str">
        <f t="shared" si="198"/>
        <v/>
      </c>
      <c r="K3192">
        <f t="shared" si="199"/>
        <v>0</v>
      </c>
    </row>
    <row r="3193" spans="1:11" s="11" customFormat="1">
      <c r="A3193">
        <v>2025</v>
      </c>
      <c r="B3193">
        <v>56786</v>
      </c>
      <c r="C3193" t="s">
        <v>1966</v>
      </c>
      <c r="D3193" t="s">
        <v>322</v>
      </c>
      <c r="E3193">
        <v>4959</v>
      </c>
      <c r="F3193">
        <v>14.7</v>
      </c>
      <c r="G3193">
        <v>316.7</v>
      </c>
      <c r="H3193">
        <f t="shared" si="196"/>
        <v>230865.74909999999</v>
      </c>
      <c r="I3193">
        <f t="shared" si="197"/>
        <v>4959</v>
      </c>
      <c r="J3193">
        <f t="shared" si="198"/>
        <v>72897.3</v>
      </c>
      <c r="K3193">
        <f t="shared" si="199"/>
        <v>0</v>
      </c>
    </row>
    <row r="3194" spans="1:11" s="11" customFormat="1">
      <c r="A3194">
        <v>2025</v>
      </c>
      <c r="B3194">
        <v>56808</v>
      </c>
      <c r="C3194" t="s">
        <v>321</v>
      </c>
      <c r="D3194" t="s">
        <v>322</v>
      </c>
      <c r="E3194">
        <v>112757</v>
      </c>
      <c r="F3194">
        <v>16.231999999999999</v>
      </c>
      <c r="G3194">
        <v>397</v>
      </c>
      <c r="H3194">
        <f t="shared" si="196"/>
        <v>7266178.3472800003</v>
      </c>
      <c r="I3194">
        <f t="shared" si="197"/>
        <v>112757</v>
      </c>
      <c r="J3194">
        <f t="shared" si="198"/>
        <v>1830271.6239999998</v>
      </c>
      <c r="K3194">
        <f t="shared" si="199"/>
        <v>0</v>
      </c>
    </row>
    <row r="3195" spans="1:11" s="11" customFormat="1">
      <c r="A3195">
        <v>2025</v>
      </c>
      <c r="B3195">
        <v>57046</v>
      </c>
      <c r="C3195" t="s">
        <v>331</v>
      </c>
      <c r="D3195" t="s">
        <v>322</v>
      </c>
      <c r="E3195">
        <v>44007</v>
      </c>
      <c r="F3195">
        <v>17.600000000000001</v>
      </c>
      <c r="G3195" t="s">
        <v>332</v>
      </c>
      <c r="H3195" t="str">
        <f t="shared" si="196"/>
        <v/>
      </c>
      <c r="I3195" t="str">
        <f t="shared" si="197"/>
        <v/>
      </c>
      <c r="J3195" t="str">
        <f t="shared" si="198"/>
        <v/>
      </c>
      <c r="K3195">
        <f t="shared" si="199"/>
        <v>0</v>
      </c>
    </row>
    <row r="3196" spans="1:11" s="11" customFormat="1">
      <c r="A3196">
        <v>2025</v>
      </c>
      <c r="B3196">
        <v>59</v>
      </c>
      <c r="C3196" t="s">
        <v>331</v>
      </c>
      <c r="D3196" t="s">
        <v>322</v>
      </c>
      <c r="E3196">
        <v>22532</v>
      </c>
      <c r="F3196">
        <v>16.798999999999999</v>
      </c>
      <c r="G3196">
        <v>187.7</v>
      </c>
      <c r="H3196">
        <f t="shared" si="196"/>
        <v>710472.78263599996</v>
      </c>
      <c r="I3196">
        <f t="shared" si="197"/>
        <v>22532</v>
      </c>
      <c r="J3196">
        <f t="shared" si="198"/>
        <v>378515.06799999997</v>
      </c>
      <c r="K3196">
        <f t="shared" si="199"/>
        <v>0</v>
      </c>
    </row>
    <row r="3197" spans="1:11" s="11" customFormat="1">
      <c r="A3197">
        <v>2025</v>
      </c>
      <c r="B3197">
        <v>60</v>
      </c>
      <c r="C3197" t="s">
        <v>331</v>
      </c>
      <c r="D3197" t="s">
        <v>322</v>
      </c>
      <c r="E3197">
        <v>79693</v>
      </c>
      <c r="F3197">
        <v>16.591000000000001</v>
      </c>
      <c r="G3197">
        <v>135</v>
      </c>
      <c r="H3197">
        <f t="shared" si="196"/>
        <v>1784951.8600500003</v>
      </c>
      <c r="I3197">
        <f t="shared" si="197"/>
        <v>79693</v>
      </c>
      <c r="J3197">
        <f t="shared" si="198"/>
        <v>1322186.5630000001</v>
      </c>
      <c r="K3197">
        <f t="shared" si="199"/>
        <v>0</v>
      </c>
    </row>
    <row r="3198" spans="1:11" s="11" customFormat="1">
      <c r="A3198">
        <v>2025</v>
      </c>
      <c r="B3198">
        <v>108</v>
      </c>
      <c r="C3198" t="s">
        <v>331</v>
      </c>
      <c r="D3198" t="s">
        <v>322</v>
      </c>
      <c r="E3198">
        <v>14962</v>
      </c>
      <c r="F3198">
        <v>17.507999999999999</v>
      </c>
      <c r="G3198">
        <v>166.4</v>
      </c>
      <c r="H3198">
        <f t="shared" si="196"/>
        <v>435892.61414399999</v>
      </c>
      <c r="I3198">
        <f t="shared" si="197"/>
        <v>14962</v>
      </c>
      <c r="J3198">
        <f t="shared" si="198"/>
        <v>261954.696</v>
      </c>
      <c r="K3198">
        <f t="shared" si="199"/>
        <v>0</v>
      </c>
    </row>
    <row r="3199" spans="1:11" s="11" customFormat="1">
      <c r="A3199">
        <v>2025</v>
      </c>
      <c r="B3199">
        <v>108</v>
      </c>
      <c r="C3199" t="s">
        <v>331</v>
      </c>
      <c r="D3199" t="s">
        <v>322</v>
      </c>
      <c r="E3199">
        <v>44851</v>
      </c>
      <c r="F3199">
        <v>17.629000000000001</v>
      </c>
      <c r="G3199">
        <v>161.9</v>
      </c>
      <c r="H3199">
        <f t="shared" si="196"/>
        <v>1280108.1337010001</v>
      </c>
      <c r="I3199">
        <f t="shared" si="197"/>
        <v>44851</v>
      </c>
      <c r="J3199">
        <f t="shared" si="198"/>
        <v>790678.2790000001</v>
      </c>
      <c r="K3199">
        <f t="shared" si="199"/>
        <v>0</v>
      </c>
    </row>
    <row r="3200" spans="1:11" s="11" customFormat="1">
      <c r="A3200">
        <v>2025</v>
      </c>
      <c r="B3200">
        <v>130</v>
      </c>
      <c r="C3200" t="s">
        <v>321</v>
      </c>
      <c r="D3200" t="s">
        <v>322</v>
      </c>
      <c r="E3200">
        <v>80207</v>
      </c>
      <c r="F3200">
        <v>23.5</v>
      </c>
      <c r="G3200">
        <v>346.7</v>
      </c>
      <c r="H3200">
        <f t="shared" si="196"/>
        <v>6534825.2215000009</v>
      </c>
      <c r="I3200">
        <f t="shared" si="197"/>
        <v>80207</v>
      </c>
      <c r="J3200">
        <f t="shared" si="198"/>
        <v>1884864.5</v>
      </c>
      <c r="K3200">
        <f t="shared" si="199"/>
        <v>0</v>
      </c>
    </row>
    <row r="3201" spans="1:11" s="11" customFormat="1">
      <c r="A3201">
        <v>2025</v>
      </c>
      <c r="B3201">
        <v>130</v>
      </c>
      <c r="C3201" t="s">
        <v>321</v>
      </c>
      <c r="D3201" t="s">
        <v>322</v>
      </c>
      <c r="E3201">
        <v>66637</v>
      </c>
      <c r="F3201">
        <v>26.13</v>
      </c>
      <c r="G3201">
        <v>352.9</v>
      </c>
      <c r="H3201">
        <f t="shared" si="196"/>
        <v>6144782.3544899998</v>
      </c>
      <c r="I3201">
        <f t="shared" si="197"/>
        <v>66637</v>
      </c>
      <c r="J3201">
        <f t="shared" si="198"/>
        <v>1741224.8099999998</v>
      </c>
      <c r="K3201">
        <f t="shared" si="199"/>
        <v>0</v>
      </c>
    </row>
    <row r="3202" spans="1:11" s="11" customFormat="1">
      <c r="A3202">
        <v>2025</v>
      </c>
      <c r="B3202">
        <v>130</v>
      </c>
      <c r="C3202" t="s">
        <v>321</v>
      </c>
      <c r="D3202" t="s">
        <v>322</v>
      </c>
      <c r="E3202">
        <v>52516</v>
      </c>
      <c r="F3202">
        <v>26.03</v>
      </c>
      <c r="G3202">
        <v>359.6</v>
      </c>
      <c r="H3202">
        <f t="shared" si="196"/>
        <v>4915701.3620800003</v>
      </c>
      <c r="I3202">
        <f t="shared" si="197"/>
        <v>52516</v>
      </c>
      <c r="J3202">
        <f t="shared" si="198"/>
        <v>1366991.48</v>
      </c>
      <c r="K3202">
        <f t="shared" si="199"/>
        <v>0</v>
      </c>
    </row>
    <row r="3203" spans="1:11" s="11" customFormat="1">
      <c r="A3203">
        <v>2025</v>
      </c>
      <c r="B3203">
        <v>130</v>
      </c>
      <c r="C3203" t="s">
        <v>321</v>
      </c>
      <c r="D3203" t="s">
        <v>322</v>
      </c>
      <c r="E3203">
        <v>26701</v>
      </c>
      <c r="F3203">
        <v>23.75</v>
      </c>
      <c r="G3203">
        <v>248.1</v>
      </c>
      <c r="H3203">
        <f t="shared" si="196"/>
        <v>1573323.0487499998</v>
      </c>
      <c r="I3203">
        <f t="shared" si="197"/>
        <v>26701</v>
      </c>
      <c r="J3203">
        <f t="shared" si="198"/>
        <v>634148.75</v>
      </c>
      <c r="K3203">
        <f t="shared" si="199"/>
        <v>0</v>
      </c>
    </row>
    <row r="3204" spans="1:11" s="11" customFormat="1">
      <c r="A3204">
        <v>2025</v>
      </c>
      <c r="B3204">
        <v>130</v>
      </c>
      <c r="C3204" t="s">
        <v>321</v>
      </c>
      <c r="D3204" t="s">
        <v>322</v>
      </c>
      <c r="E3204">
        <v>13007</v>
      </c>
      <c r="F3204">
        <v>23.45</v>
      </c>
      <c r="G3204">
        <v>367.7</v>
      </c>
      <c r="H3204">
        <f t="shared" si="196"/>
        <v>1121537.0295500001</v>
      </c>
      <c r="I3204">
        <f t="shared" si="197"/>
        <v>13007</v>
      </c>
      <c r="J3204">
        <f t="shared" si="198"/>
        <v>305014.14999999997</v>
      </c>
      <c r="K3204">
        <f t="shared" si="199"/>
        <v>0</v>
      </c>
    </row>
    <row r="3205" spans="1:11" s="11" customFormat="1">
      <c r="A3205">
        <v>2025</v>
      </c>
      <c r="B3205">
        <v>130</v>
      </c>
      <c r="C3205" t="s">
        <v>321</v>
      </c>
      <c r="D3205" t="s">
        <v>322</v>
      </c>
      <c r="E3205">
        <v>25061</v>
      </c>
      <c r="F3205">
        <v>24.67</v>
      </c>
      <c r="G3205">
        <v>437.5</v>
      </c>
      <c r="H3205">
        <f t="shared" ref="H3205:H3268" si="200">IF(I3205="","",G3205/100*F3205*E3205)</f>
        <v>2704865.0562500004</v>
      </c>
      <c r="I3205">
        <f t="shared" ref="I3205:I3268" si="201">IF(OR(G3205=".",F3205=".",E3205="."),"",E3205)</f>
        <v>25061</v>
      </c>
      <c r="J3205">
        <f t="shared" ref="J3205:J3268" si="202">IF(I3205="","",F3205*I3205)</f>
        <v>618254.87</v>
      </c>
      <c r="K3205">
        <f t="shared" ref="K3205:K3268" si="203">IF(C3205="LIG",1,0)</f>
        <v>0</v>
      </c>
    </row>
    <row r="3206" spans="1:11" s="11" customFormat="1">
      <c r="A3206">
        <v>2025</v>
      </c>
      <c r="B3206">
        <v>130</v>
      </c>
      <c r="C3206" t="s">
        <v>321</v>
      </c>
      <c r="D3206" t="s">
        <v>322</v>
      </c>
      <c r="E3206">
        <v>10168</v>
      </c>
      <c r="F3206">
        <v>24.55</v>
      </c>
      <c r="G3206">
        <v>261.39999999999998</v>
      </c>
      <c r="H3206">
        <f t="shared" si="200"/>
        <v>652518.18160000001</v>
      </c>
      <c r="I3206">
        <f t="shared" si="201"/>
        <v>10168</v>
      </c>
      <c r="J3206">
        <f t="shared" si="202"/>
        <v>249624.4</v>
      </c>
      <c r="K3206">
        <f t="shared" si="203"/>
        <v>0</v>
      </c>
    </row>
    <row r="3207" spans="1:11" s="11" customFormat="1">
      <c r="A3207">
        <v>2025</v>
      </c>
      <c r="B3207">
        <v>130</v>
      </c>
      <c r="C3207" t="s">
        <v>321</v>
      </c>
      <c r="D3207" t="s">
        <v>322</v>
      </c>
      <c r="E3207">
        <v>25372</v>
      </c>
      <c r="F3207">
        <v>25.64</v>
      </c>
      <c r="G3207">
        <v>446.1</v>
      </c>
      <c r="H3207">
        <f t="shared" si="200"/>
        <v>2902050.37488</v>
      </c>
      <c r="I3207">
        <f t="shared" si="201"/>
        <v>25372</v>
      </c>
      <c r="J3207">
        <f t="shared" si="202"/>
        <v>650538.07999999996</v>
      </c>
      <c r="K3207">
        <f t="shared" si="203"/>
        <v>0</v>
      </c>
    </row>
    <row r="3208" spans="1:11" s="11" customFormat="1">
      <c r="A3208">
        <v>2025</v>
      </c>
      <c r="B3208">
        <v>136</v>
      </c>
      <c r="C3208" t="s">
        <v>321</v>
      </c>
      <c r="D3208" t="s">
        <v>322</v>
      </c>
      <c r="E3208">
        <v>26657</v>
      </c>
      <c r="F3208">
        <v>24.49</v>
      </c>
      <c r="G3208">
        <v>294.8</v>
      </c>
      <c r="H3208">
        <f t="shared" si="200"/>
        <v>1924542.6336399999</v>
      </c>
      <c r="I3208">
        <f t="shared" si="201"/>
        <v>26657</v>
      </c>
      <c r="J3208">
        <f t="shared" si="202"/>
        <v>652829.92999999993</v>
      </c>
      <c r="K3208">
        <f t="shared" si="203"/>
        <v>0</v>
      </c>
    </row>
    <row r="3209" spans="1:11" s="11" customFormat="1">
      <c r="A3209">
        <v>2025</v>
      </c>
      <c r="B3209">
        <v>136</v>
      </c>
      <c r="C3209" t="s">
        <v>321</v>
      </c>
      <c r="D3209" t="s">
        <v>322</v>
      </c>
      <c r="E3209">
        <v>128147</v>
      </c>
      <c r="F3209">
        <v>23.18</v>
      </c>
      <c r="G3209">
        <v>297.39999999999998</v>
      </c>
      <c r="H3209">
        <f t="shared" si="200"/>
        <v>8834110.7460399996</v>
      </c>
      <c r="I3209">
        <f t="shared" si="201"/>
        <v>128147</v>
      </c>
      <c r="J3209">
        <f t="shared" si="202"/>
        <v>2970447.46</v>
      </c>
      <c r="K3209">
        <f t="shared" si="203"/>
        <v>0</v>
      </c>
    </row>
    <row r="3210" spans="1:11" s="11" customFormat="1">
      <c r="A3210">
        <v>2025</v>
      </c>
      <c r="B3210">
        <v>165</v>
      </c>
      <c r="C3210" t="s">
        <v>331</v>
      </c>
      <c r="D3210" t="s">
        <v>322</v>
      </c>
      <c r="E3210">
        <v>65253</v>
      </c>
      <c r="F3210">
        <v>16.984999999999999</v>
      </c>
      <c r="G3210">
        <v>146.5</v>
      </c>
      <c r="H3210">
        <f t="shared" si="200"/>
        <v>1623692.0303249999</v>
      </c>
      <c r="I3210">
        <f t="shared" si="201"/>
        <v>65253</v>
      </c>
      <c r="J3210">
        <f t="shared" si="202"/>
        <v>1108322.2050000001</v>
      </c>
      <c r="K3210">
        <f t="shared" si="203"/>
        <v>0</v>
      </c>
    </row>
    <row r="3211" spans="1:11" s="11" customFormat="1">
      <c r="A3211">
        <v>2025</v>
      </c>
      <c r="B3211">
        <v>298</v>
      </c>
      <c r="C3211" t="s">
        <v>331</v>
      </c>
      <c r="D3211" t="s">
        <v>322</v>
      </c>
      <c r="E3211">
        <v>31210</v>
      </c>
      <c r="F3211">
        <v>16.670000000000002</v>
      </c>
      <c r="G3211" t="s">
        <v>332</v>
      </c>
      <c r="H3211" t="str">
        <f t="shared" si="200"/>
        <v/>
      </c>
      <c r="I3211" t="str">
        <f t="shared" si="201"/>
        <v/>
      </c>
      <c r="J3211" t="str">
        <f t="shared" si="202"/>
        <v/>
      </c>
      <c r="K3211">
        <f t="shared" si="203"/>
        <v>0</v>
      </c>
    </row>
    <row r="3212" spans="1:11" s="11" customFormat="1">
      <c r="A3212">
        <v>2025</v>
      </c>
      <c r="B3212">
        <v>298</v>
      </c>
      <c r="C3212" t="s">
        <v>331</v>
      </c>
      <c r="D3212" t="s">
        <v>322</v>
      </c>
      <c r="E3212">
        <v>90704</v>
      </c>
      <c r="F3212">
        <v>16.670000000000002</v>
      </c>
      <c r="G3212" t="s">
        <v>332</v>
      </c>
      <c r="H3212" t="str">
        <f t="shared" si="200"/>
        <v/>
      </c>
      <c r="I3212" t="str">
        <f t="shared" si="201"/>
        <v/>
      </c>
      <c r="J3212" t="str">
        <f t="shared" si="202"/>
        <v/>
      </c>
      <c r="K3212">
        <f t="shared" si="203"/>
        <v>0</v>
      </c>
    </row>
    <row r="3213" spans="1:11" s="11" customFormat="1">
      <c r="A3213">
        <v>2025</v>
      </c>
      <c r="B3213">
        <v>298</v>
      </c>
      <c r="C3213" t="s">
        <v>331</v>
      </c>
      <c r="D3213" t="s">
        <v>322</v>
      </c>
      <c r="E3213">
        <v>30682</v>
      </c>
      <c r="F3213">
        <v>16.7</v>
      </c>
      <c r="G3213" t="s">
        <v>332</v>
      </c>
      <c r="H3213" t="str">
        <f t="shared" si="200"/>
        <v/>
      </c>
      <c r="I3213" t="str">
        <f t="shared" si="201"/>
        <v/>
      </c>
      <c r="J3213" t="str">
        <f t="shared" si="202"/>
        <v/>
      </c>
      <c r="K3213">
        <f t="shared" si="203"/>
        <v>0</v>
      </c>
    </row>
    <row r="3214" spans="1:11" s="11" customFormat="1">
      <c r="A3214">
        <v>2025</v>
      </c>
      <c r="B3214">
        <v>298</v>
      </c>
      <c r="C3214" t="s">
        <v>331</v>
      </c>
      <c r="D3214" t="s">
        <v>322</v>
      </c>
      <c r="E3214">
        <v>61613</v>
      </c>
      <c r="F3214">
        <v>17.09</v>
      </c>
      <c r="G3214" t="s">
        <v>332</v>
      </c>
      <c r="H3214" t="str">
        <f t="shared" si="200"/>
        <v/>
      </c>
      <c r="I3214" t="str">
        <f t="shared" si="201"/>
        <v/>
      </c>
      <c r="J3214" t="str">
        <f t="shared" si="202"/>
        <v/>
      </c>
      <c r="K3214">
        <f t="shared" si="203"/>
        <v>0</v>
      </c>
    </row>
    <row r="3215" spans="1:11" s="11" customFormat="1">
      <c r="A3215">
        <v>2025</v>
      </c>
      <c r="B3215">
        <v>298</v>
      </c>
      <c r="C3215" t="s">
        <v>331</v>
      </c>
      <c r="D3215" t="s">
        <v>322</v>
      </c>
      <c r="E3215">
        <v>106050</v>
      </c>
      <c r="F3215">
        <v>16.54</v>
      </c>
      <c r="G3215" t="s">
        <v>332</v>
      </c>
      <c r="H3215" t="str">
        <f t="shared" si="200"/>
        <v/>
      </c>
      <c r="I3215" t="str">
        <f t="shared" si="201"/>
        <v/>
      </c>
      <c r="J3215" t="str">
        <f t="shared" si="202"/>
        <v/>
      </c>
      <c r="K3215">
        <f t="shared" si="203"/>
        <v>0</v>
      </c>
    </row>
    <row r="3216" spans="1:11" s="11" customFormat="1">
      <c r="A3216">
        <v>2025</v>
      </c>
      <c r="B3216">
        <v>298</v>
      </c>
      <c r="C3216" t="s">
        <v>331</v>
      </c>
      <c r="D3216" t="s">
        <v>322</v>
      </c>
      <c r="E3216">
        <v>185363</v>
      </c>
      <c r="F3216">
        <v>16.63</v>
      </c>
      <c r="G3216" t="s">
        <v>332</v>
      </c>
      <c r="H3216" t="str">
        <f t="shared" si="200"/>
        <v/>
      </c>
      <c r="I3216" t="str">
        <f t="shared" si="201"/>
        <v/>
      </c>
      <c r="J3216" t="str">
        <f t="shared" si="202"/>
        <v/>
      </c>
      <c r="K3216">
        <f t="shared" si="203"/>
        <v>0</v>
      </c>
    </row>
    <row r="3217" spans="1:11" s="11" customFormat="1">
      <c r="A3217">
        <v>2025</v>
      </c>
      <c r="B3217">
        <v>470</v>
      </c>
      <c r="C3217" t="s">
        <v>331</v>
      </c>
      <c r="D3217" t="s">
        <v>322</v>
      </c>
      <c r="E3217">
        <v>14024</v>
      </c>
      <c r="F3217">
        <v>17.917999999999999</v>
      </c>
      <c r="G3217">
        <v>176.7</v>
      </c>
      <c r="H3217">
        <f t="shared" si="200"/>
        <v>444015.35054399993</v>
      </c>
      <c r="I3217">
        <f t="shared" si="201"/>
        <v>14024</v>
      </c>
      <c r="J3217">
        <f t="shared" si="202"/>
        <v>251282.03199999998</v>
      </c>
      <c r="K3217">
        <f t="shared" si="203"/>
        <v>0</v>
      </c>
    </row>
    <row r="3218" spans="1:11" s="11" customFormat="1">
      <c r="A3218">
        <v>2025</v>
      </c>
      <c r="B3218">
        <v>470</v>
      </c>
      <c r="C3218" t="s">
        <v>331</v>
      </c>
      <c r="D3218" t="s">
        <v>322</v>
      </c>
      <c r="E3218">
        <v>27233</v>
      </c>
      <c r="F3218">
        <v>17.134</v>
      </c>
      <c r="G3218">
        <v>180.2</v>
      </c>
      <c r="H3218">
        <f t="shared" si="200"/>
        <v>840831.62004399998</v>
      </c>
      <c r="I3218">
        <f t="shared" si="201"/>
        <v>27233</v>
      </c>
      <c r="J3218">
        <f t="shared" si="202"/>
        <v>466610.22200000001</v>
      </c>
      <c r="K3218">
        <f t="shared" si="203"/>
        <v>0</v>
      </c>
    </row>
    <row r="3219" spans="1:11" s="11" customFormat="1">
      <c r="A3219">
        <v>2025</v>
      </c>
      <c r="B3219">
        <v>470</v>
      </c>
      <c r="C3219" t="s">
        <v>331</v>
      </c>
      <c r="D3219" t="s">
        <v>322</v>
      </c>
      <c r="E3219">
        <v>27666</v>
      </c>
      <c r="F3219">
        <v>17.198</v>
      </c>
      <c r="G3219">
        <v>166.2</v>
      </c>
      <c r="H3219">
        <f t="shared" si="200"/>
        <v>790779.38061599992</v>
      </c>
      <c r="I3219">
        <f t="shared" si="201"/>
        <v>27666</v>
      </c>
      <c r="J3219">
        <f t="shared" si="202"/>
        <v>475799.86800000002</v>
      </c>
      <c r="K3219">
        <f t="shared" si="203"/>
        <v>0</v>
      </c>
    </row>
    <row r="3220" spans="1:11" s="11" customFormat="1">
      <c r="A3220">
        <v>2025</v>
      </c>
      <c r="B3220">
        <v>470</v>
      </c>
      <c r="C3220" t="s">
        <v>331</v>
      </c>
      <c r="D3220" t="s">
        <v>322</v>
      </c>
      <c r="E3220">
        <v>27857</v>
      </c>
      <c r="F3220">
        <v>17.158999999999999</v>
      </c>
      <c r="G3220">
        <v>153.80000000000001</v>
      </c>
      <c r="H3220">
        <f t="shared" si="200"/>
        <v>735161.32849400002</v>
      </c>
      <c r="I3220">
        <f t="shared" si="201"/>
        <v>27857</v>
      </c>
      <c r="J3220">
        <f t="shared" si="202"/>
        <v>477998.26299999998</v>
      </c>
      <c r="K3220">
        <f t="shared" si="203"/>
        <v>0</v>
      </c>
    </row>
    <row r="3221" spans="1:11" s="11" customFormat="1">
      <c r="A3221">
        <v>2025</v>
      </c>
      <c r="B3221">
        <v>525</v>
      </c>
      <c r="C3221" t="s">
        <v>321</v>
      </c>
      <c r="D3221" t="s">
        <v>322</v>
      </c>
      <c r="E3221">
        <v>177054</v>
      </c>
      <c r="F3221">
        <v>22.084</v>
      </c>
      <c r="G3221">
        <v>223.5</v>
      </c>
      <c r="H3221">
        <f t="shared" si="200"/>
        <v>8738985.2979600001</v>
      </c>
      <c r="I3221">
        <f t="shared" si="201"/>
        <v>177054</v>
      </c>
      <c r="J3221">
        <f t="shared" si="202"/>
        <v>3910060.5359999998</v>
      </c>
      <c r="K3221">
        <f t="shared" si="203"/>
        <v>0</v>
      </c>
    </row>
    <row r="3222" spans="1:11" s="11" customFormat="1">
      <c r="A3222">
        <v>2025</v>
      </c>
      <c r="B3222">
        <v>564</v>
      </c>
      <c r="C3222" t="s">
        <v>321</v>
      </c>
      <c r="D3222" t="s">
        <v>322</v>
      </c>
      <c r="E3222">
        <v>183283</v>
      </c>
      <c r="F3222">
        <v>23.51</v>
      </c>
      <c r="G3222">
        <v>403</v>
      </c>
      <c r="H3222">
        <f t="shared" si="200"/>
        <v>17365202.819900002</v>
      </c>
      <c r="I3222">
        <f t="shared" si="201"/>
        <v>183283</v>
      </c>
      <c r="J3222">
        <f t="shared" si="202"/>
        <v>4308983.33</v>
      </c>
      <c r="K3222">
        <f t="shared" si="203"/>
        <v>0</v>
      </c>
    </row>
    <row r="3223" spans="1:11" s="11" customFormat="1">
      <c r="A3223">
        <v>2025</v>
      </c>
      <c r="B3223">
        <v>602</v>
      </c>
      <c r="C3223" t="s">
        <v>321</v>
      </c>
      <c r="D3223" t="s">
        <v>322</v>
      </c>
      <c r="E3223">
        <v>44015</v>
      </c>
      <c r="F3223">
        <v>26.12</v>
      </c>
      <c r="G3223" t="s">
        <v>332</v>
      </c>
      <c r="H3223" t="str">
        <f t="shared" si="200"/>
        <v/>
      </c>
      <c r="I3223" t="str">
        <f t="shared" si="201"/>
        <v/>
      </c>
      <c r="J3223" t="str">
        <f t="shared" si="202"/>
        <v/>
      </c>
      <c r="K3223">
        <f t="shared" si="203"/>
        <v>0</v>
      </c>
    </row>
    <row r="3224" spans="1:11" s="11" customFormat="1">
      <c r="A3224">
        <v>2025</v>
      </c>
      <c r="B3224">
        <v>602</v>
      </c>
      <c r="C3224" t="s">
        <v>321</v>
      </c>
      <c r="D3224" t="s">
        <v>322</v>
      </c>
      <c r="E3224">
        <v>23505</v>
      </c>
      <c r="F3224">
        <v>26.35</v>
      </c>
      <c r="G3224" t="s">
        <v>332</v>
      </c>
      <c r="H3224" t="str">
        <f t="shared" si="200"/>
        <v/>
      </c>
      <c r="I3224" t="str">
        <f t="shared" si="201"/>
        <v/>
      </c>
      <c r="J3224" t="str">
        <f t="shared" si="202"/>
        <v/>
      </c>
      <c r="K3224">
        <f t="shared" si="203"/>
        <v>0</v>
      </c>
    </row>
    <row r="3225" spans="1:11" s="11" customFormat="1">
      <c r="A3225">
        <v>2025</v>
      </c>
      <c r="B3225">
        <v>667</v>
      </c>
      <c r="C3225" t="s">
        <v>321</v>
      </c>
      <c r="D3225" t="s">
        <v>322</v>
      </c>
      <c r="E3225">
        <v>27282</v>
      </c>
      <c r="F3225">
        <v>21.423999999999999</v>
      </c>
      <c r="G3225">
        <v>370.5</v>
      </c>
      <c r="H3225">
        <f t="shared" si="200"/>
        <v>2165533.84944</v>
      </c>
      <c r="I3225">
        <f t="shared" si="201"/>
        <v>27282</v>
      </c>
      <c r="J3225">
        <f t="shared" si="202"/>
        <v>584489.56799999997</v>
      </c>
      <c r="K3225">
        <f t="shared" si="203"/>
        <v>0</v>
      </c>
    </row>
    <row r="3226" spans="1:11" s="11" customFormat="1">
      <c r="A3226">
        <v>2025</v>
      </c>
      <c r="B3226">
        <v>703</v>
      </c>
      <c r="C3226" t="s">
        <v>321</v>
      </c>
      <c r="D3226" t="s">
        <v>322</v>
      </c>
      <c r="E3226">
        <v>72026</v>
      </c>
      <c r="F3226">
        <v>22.802</v>
      </c>
      <c r="G3226">
        <v>328.1</v>
      </c>
      <c r="H3226">
        <f t="shared" si="200"/>
        <v>5388507.2114119995</v>
      </c>
      <c r="I3226">
        <f t="shared" si="201"/>
        <v>72026</v>
      </c>
      <c r="J3226">
        <f t="shared" si="202"/>
        <v>1642336.852</v>
      </c>
      <c r="K3226">
        <f t="shared" si="203"/>
        <v>0</v>
      </c>
    </row>
    <row r="3227" spans="1:11" s="11" customFormat="1">
      <c r="A3227">
        <v>2025</v>
      </c>
      <c r="B3227">
        <v>703</v>
      </c>
      <c r="C3227" t="s">
        <v>321</v>
      </c>
      <c r="D3227" t="s">
        <v>322</v>
      </c>
      <c r="E3227">
        <v>176674</v>
      </c>
      <c r="F3227">
        <v>23.318000000000001</v>
      </c>
      <c r="G3227">
        <v>307.60000000000002</v>
      </c>
      <c r="H3227">
        <f t="shared" si="200"/>
        <v>12672149.005232001</v>
      </c>
      <c r="I3227">
        <f t="shared" si="201"/>
        <v>176674</v>
      </c>
      <c r="J3227">
        <f t="shared" si="202"/>
        <v>4119684.3320000004</v>
      </c>
      <c r="K3227">
        <f t="shared" si="203"/>
        <v>0</v>
      </c>
    </row>
    <row r="3228" spans="1:11" s="11" customFormat="1">
      <c r="A3228">
        <v>2025</v>
      </c>
      <c r="B3228">
        <v>703</v>
      </c>
      <c r="C3228" t="s">
        <v>321</v>
      </c>
      <c r="D3228" t="s">
        <v>322</v>
      </c>
      <c r="E3228">
        <v>57659</v>
      </c>
      <c r="F3228">
        <v>26.170999999999999</v>
      </c>
      <c r="G3228">
        <v>449.8</v>
      </c>
      <c r="H3228">
        <f t="shared" si="200"/>
        <v>6787453.6131219994</v>
      </c>
      <c r="I3228">
        <f t="shared" si="201"/>
        <v>57659</v>
      </c>
      <c r="J3228">
        <f t="shared" si="202"/>
        <v>1508993.689</v>
      </c>
      <c r="K3228">
        <f t="shared" si="203"/>
        <v>0</v>
      </c>
    </row>
    <row r="3229" spans="1:11" s="11" customFormat="1">
      <c r="A3229">
        <v>2025</v>
      </c>
      <c r="B3229">
        <v>703</v>
      </c>
      <c r="C3229" t="s">
        <v>321</v>
      </c>
      <c r="D3229" t="s">
        <v>322</v>
      </c>
      <c r="E3229">
        <v>25828</v>
      </c>
      <c r="F3229">
        <v>24.448</v>
      </c>
      <c r="G3229">
        <v>501.9</v>
      </c>
      <c r="H3229">
        <f t="shared" si="200"/>
        <v>3169212.1359360004</v>
      </c>
      <c r="I3229">
        <f t="shared" si="201"/>
        <v>25828</v>
      </c>
      <c r="J3229">
        <f t="shared" si="202"/>
        <v>631442.94400000002</v>
      </c>
      <c r="K3229">
        <f t="shared" si="203"/>
        <v>0</v>
      </c>
    </row>
    <row r="3230" spans="1:11" s="11" customFormat="1">
      <c r="A3230">
        <v>2025</v>
      </c>
      <c r="B3230">
        <v>703</v>
      </c>
      <c r="C3230" t="s">
        <v>321</v>
      </c>
      <c r="D3230" t="s">
        <v>322</v>
      </c>
      <c r="E3230">
        <v>44337</v>
      </c>
      <c r="F3230">
        <v>23.492000000000001</v>
      </c>
      <c r="G3230">
        <v>317.60000000000002</v>
      </c>
      <c r="H3230">
        <f t="shared" si="200"/>
        <v>3308009.8175040004</v>
      </c>
      <c r="I3230">
        <f t="shared" si="201"/>
        <v>44337</v>
      </c>
      <c r="J3230">
        <f t="shared" si="202"/>
        <v>1041564.804</v>
      </c>
      <c r="K3230">
        <f t="shared" si="203"/>
        <v>0</v>
      </c>
    </row>
    <row r="3231" spans="1:11" s="11" customFormat="1">
      <c r="A3231">
        <v>2025</v>
      </c>
      <c r="B3231">
        <v>703</v>
      </c>
      <c r="C3231" t="s">
        <v>321</v>
      </c>
      <c r="D3231" t="s">
        <v>322</v>
      </c>
      <c r="E3231">
        <v>14587</v>
      </c>
      <c r="F3231">
        <v>23.6</v>
      </c>
      <c r="G3231">
        <v>506.6</v>
      </c>
      <c r="H3231">
        <f t="shared" si="200"/>
        <v>1743986.7112</v>
      </c>
      <c r="I3231">
        <f t="shared" si="201"/>
        <v>14587</v>
      </c>
      <c r="J3231">
        <f t="shared" si="202"/>
        <v>344253.2</v>
      </c>
      <c r="K3231">
        <f t="shared" si="203"/>
        <v>0</v>
      </c>
    </row>
    <row r="3232" spans="1:11" s="11" customFormat="1">
      <c r="A3232">
        <v>2025</v>
      </c>
      <c r="B3232">
        <v>703</v>
      </c>
      <c r="C3232" t="s">
        <v>321</v>
      </c>
      <c r="D3232" t="s">
        <v>322</v>
      </c>
      <c r="E3232">
        <v>28506</v>
      </c>
      <c r="F3232">
        <v>26.36</v>
      </c>
      <c r="G3232">
        <v>336.9</v>
      </c>
      <c r="H3232">
        <f t="shared" si="200"/>
        <v>2531527.7810399998</v>
      </c>
      <c r="I3232">
        <f t="shared" si="201"/>
        <v>28506</v>
      </c>
      <c r="J3232">
        <f t="shared" si="202"/>
        <v>751418.16</v>
      </c>
      <c r="K3232">
        <f t="shared" si="203"/>
        <v>0</v>
      </c>
    </row>
    <row r="3233" spans="1:11" s="11" customFormat="1">
      <c r="A3233">
        <v>2025</v>
      </c>
      <c r="B3233">
        <v>703</v>
      </c>
      <c r="C3233" t="s">
        <v>321</v>
      </c>
      <c r="D3233" t="s">
        <v>322</v>
      </c>
      <c r="E3233">
        <v>28751</v>
      </c>
      <c r="F3233">
        <v>26.106999999999999</v>
      </c>
      <c r="G3233">
        <v>348.8</v>
      </c>
      <c r="H3233">
        <f t="shared" si="200"/>
        <v>2618101.021216</v>
      </c>
      <c r="I3233">
        <f t="shared" si="201"/>
        <v>28751</v>
      </c>
      <c r="J3233">
        <f t="shared" si="202"/>
        <v>750602.35699999996</v>
      </c>
      <c r="K3233">
        <f t="shared" si="203"/>
        <v>0</v>
      </c>
    </row>
    <row r="3234" spans="1:11" s="11" customFormat="1">
      <c r="A3234">
        <v>2025</v>
      </c>
      <c r="B3234">
        <v>703</v>
      </c>
      <c r="C3234" t="s">
        <v>321</v>
      </c>
      <c r="D3234" t="s">
        <v>322</v>
      </c>
      <c r="E3234">
        <v>12619</v>
      </c>
      <c r="F3234">
        <v>24.96</v>
      </c>
      <c r="G3234">
        <v>437.2</v>
      </c>
      <c r="H3234">
        <f t="shared" si="200"/>
        <v>1377049.88928</v>
      </c>
      <c r="I3234">
        <f t="shared" si="201"/>
        <v>12619</v>
      </c>
      <c r="J3234">
        <f t="shared" si="202"/>
        <v>314970.23999999999</v>
      </c>
      <c r="K3234">
        <f t="shared" si="203"/>
        <v>0</v>
      </c>
    </row>
    <row r="3235" spans="1:11" s="11" customFormat="1">
      <c r="A3235">
        <v>2025</v>
      </c>
      <c r="B3235">
        <v>876</v>
      </c>
      <c r="C3235" t="s">
        <v>331</v>
      </c>
      <c r="D3235" t="s">
        <v>322</v>
      </c>
      <c r="E3235">
        <v>158125</v>
      </c>
      <c r="F3235">
        <v>17.77</v>
      </c>
      <c r="G3235" t="s">
        <v>332</v>
      </c>
      <c r="H3235" t="str">
        <f t="shared" si="200"/>
        <v/>
      </c>
      <c r="I3235" t="str">
        <f t="shared" si="201"/>
        <v/>
      </c>
      <c r="J3235" t="str">
        <f t="shared" si="202"/>
        <v/>
      </c>
      <c r="K3235">
        <f t="shared" si="203"/>
        <v>0</v>
      </c>
    </row>
    <row r="3236" spans="1:11" s="11" customFormat="1">
      <c r="A3236">
        <v>2025</v>
      </c>
      <c r="B3236">
        <v>879</v>
      </c>
      <c r="C3236" t="s">
        <v>331</v>
      </c>
      <c r="D3236" t="s">
        <v>322</v>
      </c>
      <c r="E3236">
        <v>191050</v>
      </c>
      <c r="F3236">
        <v>17.510000000000002</v>
      </c>
      <c r="G3236" t="s">
        <v>332</v>
      </c>
      <c r="H3236" t="str">
        <f t="shared" si="200"/>
        <v/>
      </c>
      <c r="I3236" t="str">
        <f t="shared" si="201"/>
        <v/>
      </c>
      <c r="J3236" t="str">
        <f t="shared" si="202"/>
        <v/>
      </c>
      <c r="K3236">
        <f t="shared" si="203"/>
        <v>0</v>
      </c>
    </row>
    <row r="3237" spans="1:11" s="11" customFormat="1">
      <c r="A3237">
        <v>2025</v>
      </c>
      <c r="B3237">
        <v>889</v>
      </c>
      <c r="C3237" t="s">
        <v>331</v>
      </c>
      <c r="D3237" t="s">
        <v>322</v>
      </c>
      <c r="E3237">
        <v>81285</v>
      </c>
      <c r="F3237">
        <v>17.77</v>
      </c>
      <c r="G3237" t="s">
        <v>332</v>
      </c>
      <c r="H3237" t="str">
        <f t="shared" si="200"/>
        <v/>
      </c>
      <c r="I3237" t="str">
        <f t="shared" si="201"/>
        <v/>
      </c>
      <c r="J3237" t="str">
        <f t="shared" si="202"/>
        <v/>
      </c>
      <c r="K3237">
        <f t="shared" si="203"/>
        <v>0</v>
      </c>
    </row>
    <row r="3238" spans="1:11" s="11" customFormat="1">
      <c r="A3238">
        <v>2025</v>
      </c>
      <c r="B3238">
        <v>889</v>
      </c>
      <c r="C3238" t="s">
        <v>331</v>
      </c>
      <c r="D3238" t="s">
        <v>322</v>
      </c>
      <c r="E3238">
        <v>95108</v>
      </c>
      <c r="F3238">
        <v>17.28</v>
      </c>
      <c r="G3238" t="s">
        <v>332</v>
      </c>
      <c r="H3238" t="str">
        <f t="shared" si="200"/>
        <v/>
      </c>
      <c r="I3238" t="str">
        <f t="shared" si="201"/>
        <v/>
      </c>
      <c r="J3238" t="str">
        <f t="shared" si="202"/>
        <v/>
      </c>
      <c r="K3238">
        <f t="shared" si="203"/>
        <v>0</v>
      </c>
    </row>
    <row r="3239" spans="1:11" s="11" customFormat="1">
      <c r="A3239">
        <v>2025</v>
      </c>
      <c r="B3239">
        <v>889</v>
      </c>
      <c r="C3239" t="s">
        <v>331</v>
      </c>
      <c r="D3239" t="s">
        <v>322</v>
      </c>
      <c r="E3239">
        <v>125192</v>
      </c>
      <c r="F3239">
        <v>17.11</v>
      </c>
      <c r="G3239" t="s">
        <v>332</v>
      </c>
      <c r="H3239" t="str">
        <f t="shared" si="200"/>
        <v/>
      </c>
      <c r="I3239" t="str">
        <f t="shared" si="201"/>
        <v/>
      </c>
      <c r="J3239" t="str">
        <f t="shared" si="202"/>
        <v/>
      </c>
      <c r="K3239">
        <f t="shared" si="203"/>
        <v>0</v>
      </c>
    </row>
    <row r="3240" spans="1:11" s="11" customFormat="1">
      <c r="A3240">
        <v>2025</v>
      </c>
      <c r="B3240">
        <v>963</v>
      </c>
      <c r="C3240" t="s">
        <v>321</v>
      </c>
      <c r="D3240" t="s">
        <v>322</v>
      </c>
      <c r="E3240">
        <v>40705</v>
      </c>
      <c r="F3240">
        <v>21.31</v>
      </c>
      <c r="G3240">
        <v>191.4</v>
      </c>
      <c r="H3240">
        <f t="shared" si="200"/>
        <v>1660248.6747000001</v>
      </c>
      <c r="I3240">
        <f t="shared" si="201"/>
        <v>40705</v>
      </c>
      <c r="J3240">
        <f t="shared" si="202"/>
        <v>867423.54999999993</v>
      </c>
      <c r="K3240">
        <f t="shared" si="203"/>
        <v>0</v>
      </c>
    </row>
    <row r="3241" spans="1:11" s="11" customFormat="1">
      <c r="A3241">
        <v>2025</v>
      </c>
      <c r="B3241">
        <v>976</v>
      </c>
      <c r="C3241" t="s">
        <v>321</v>
      </c>
      <c r="D3241" t="s">
        <v>322</v>
      </c>
      <c r="E3241">
        <v>5958</v>
      </c>
      <c r="F3241">
        <v>23.68</v>
      </c>
      <c r="G3241">
        <v>457.1</v>
      </c>
      <c r="H3241">
        <f t="shared" si="200"/>
        <v>644901.54624000005</v>
      </c>
      <c r="I3241">
        <f t="shared" si="201"/>
        <v>5958</v>
      </c>
      <c r="J3241">
        <f t="shared" si="202"/>
        <v>141085.44</v>
      </c>
      <c r="K3241">
        <f t="shared" si="203"/>
        <v>0</v>
      </c>
    </row>
    <row r="3242" spans="1:11" s="11" customFormat="1">
      <c r="A3242">
        <v>2025</v>
      </c>
      <c r="B3242">
        <v>976</v>
      </c>
      <c r="C3242" t="s">
        <v>321</v>
      </c>
      <c r="D3242" t="s">
        <v>322</v>
      </c>
      <c r="E3242">
        <v>11665</v>
      </c>
      <c r="F3242">
        <v>16.79</v>
      </c>
      <c r="G3242">
        <v>241.1</v>
      </c>
      <c r="H3242">
        <f t="shared" si="200"/>
        <v>472207.24884999997</v>
      </c>
      <c r="I3242">
        <f t="shared" si="201"/>
        <v>11665</v>
      </c>
      <c r="J3242">
        <f t="shared" si="202"/>
        <v>195855.34999999998</v>
      </c>
      <c r="K3242">
        <f t="shared" si="203"/>
        <v>0</v>
      </c>
    </row>
    <row r="3243" spans="1:11" s="11" customFormat="1">
      <c r="A3243">
        <v>2025</v>
      </c>
      <c r="B3243">
        <v>976</v>
      </c>
      <c r="C3243" t="s">
        <v>321</v>
      </c>
      <c r="D3243" t="s">
        <v>322</v>
      </c>
      <c r="E3243">
        <v>8</v>
      </c>
      <c r="F3243">
        <v>20.07</v>
      </c>
      <c r="G3243">
        <v>125.7</v>
      </c>
      <c r="H3243">
        <f t="shared" si="200"/>
        <v>201.82392000000002</v>
      </c>
      <c r="I3243">
        <f t="shared" si="201"/>
        <v>8</v>
      </c>
      <c r="J3243">
        <f t="shared" si="202"/>
        <v>160.56</v>
      </c>
      <c r="K3243">
        <f t="shared" si="203"/>
        <v>0</v>
      </c>
    </row>
    <row r="3244" spans="1:11" s="11" customFormat="1">
      <c r="A3244">
        <v>2025</v>
      </c>
      <c r="B3244">
        <v>976</v>
      </c>
      <c r="C3244" t="s">
        <v>321</v>
      </c>
      <c r="D3244" t="s">
        <v>322</v>
      </c>
      <c r="E3244">
        <v>732</v>
      </c>
      <c r="F3244">
        <v>16.16</v>
      </c>
      <c r="G3244">
        <v>139.30000000000001</v>
      </c>
      <c r="H3244">
        <f t="shared" si="200"/>
        <v>16477.96416</v>
      </c>
      <c r="I3244">
        <f t="shared" si="201"/>
        <v>732</v>
      </c>
      <c r="J3244">
        <f t="shared" si="202"/>
        <v>11829.12</v>
      </c>
      <c r="K3244">
        <f t="shared" si="203"/>
        <v>0</v>
      </c>
    </row>
    <row r="3245" spans="1:11" s="11" customFormat="1">
      <c r="A3245">
        <v>2025</v>
      </c>
      <c r="B3245">
        <v>976</v>
      </c>
      <c r="C3245" t="s">
        <v>321</v>
      </c>
      <c r="D3245" t="s">
        <v>322</v>
      </c>
      <c r="E3245">
        <v>8163</v>
      </c>
      <c r="F3245">
        <v>22.55</v>
      </c>
      <c r="G3245">
        <v>383.6</v>
      </c>
      <c r="H3245">
        <f t="shared" si="200"/>
        <v>706114.19339999999</v>
      </c>
      <c r="I3245">
        <f t="shared" si="201"/>
        <v>8163</v>
      </c>
      <c r="J3245">
        <f t="shared" si="202"/>
        <v>184075.65</v>
      </c>
      <c r="K3245">
        <f t="shared" si="203"/>
        <v>0</v>
      </c>
    </row>
    <row r="3246" spans="1:11" s="11" customFormat="1">
      <c r="A3246">
        <v>2025</v>
      </c>
      <c r="B3246">
        <v>983</v>
      </c>
      <c r="C3246" t="s">
        <v>321</v>
      </c>
      <c r="D3246" t="s">
        <v>322</v>
      </c>
      <c r="E3246">
        <v>21102</v>
      </c>
      <c r="F3246">
        <v>21.623999999999999</v>
      </c>
      <c r="G3246">
        <v>283.89999999999998</v>
      </c>
      <c r="H3246">
        <f t="shared" si="200"/>
        <v>1295463.0906719998</v>
      </c>
      <c r="I3246">
        <f t="shared" si="201"/>
        <v>21102</v>
      </c>
      <c r="J3246">
        <f t="shared" si="202"/>
        <v>456309.64799999999</v>
      </c>
      <c r="K3246">
        <f t="shared" si="203"/>
        <v>0</v>
      </c>
    </row>
    <row r="3247" spans="1:11" s="11" customFormat="1">
      <c r="A3247">
        <v>2025</v>
      </c>
      <c r="B3247">
        <v>983</v>
      </c>
      <c r="C3247" t="s">
        <v>321</v>
      </c>
      <c r="D3247" t="s">
        <v>322</v>
      </c>
      <c r="E3247">
        <v>127996</v>
      </c>
      <c r="F3247">
        <v>22.81</v>
      </c>
      <c r="G3247">
        <v>358.4</v>
      </c>
      <c r="H3247">
        <f t="shared" si="200"/>
        <v>10463806.115839999</v>
      </c>
      <c r="I3247">
        <f t="shared" si="201"/>
        <v>127996</v>
      </c>
      <c r="J3247">
        <f t="shared" si="202"/>
        <v>2919588.76</v>
      </c>
      <c r="K3247">
        <f t="shared" si="203"/>
        <v>0</v>
      </c>
    </row>
    <row r="3248" spans="1:11" s="11" customFormat="1">
      <c r="A3248">
        <v>2025</v>
      </c>
      <c r="B3248">
        <v>983</v>
      </c>
      <c r="C3248" t="s">
        <v>321</v>
      </c>
      <c r="D3248" t="s">
        <v>322</v>
      </c>
      <c r="E3248">
        <v>30862</v>
      </c>
      <c r="F3248">
        <v>21.783999999999999</v>
      </c>
      <c r="G3248">
        <v>310</v>
      </c>
      <c r="H3248">
        <f t="shared" si="200"/>
        <v>2084123.2047999999</v>
      </c>
      <c r="I3248">
        <f t="shared" si="201"/>
        <v>30862</v>
      </c>
      <c r="J3248">
        <f t="shared" si="202"/>
        <v>672297.80799999996</v>
      </c>
      <c r="K3248">
        <f t="shared" si="203"/>
        <v>0</v>
      </c>
    </row>
    <row r="3249" spans="1:11" s="11" customFormat="1">
      <c r="A3249">
        <v>2025</v>
      </c>
      <c r="B3249">
        <v>983</v>
      </c>
      <c r="C3249" t="s">
        <v>321</v>
      </c>
      <c r="D3249" t="s">
        <v>322</v>
      </c>
      <c r="E3249">
        <v>58031</v>
      </c>
      <c r="F3249">
        <v>22.841999999999999</v>
      </c>
      <c r="G3249">
        <v>263.8</v>
      </c>
      <c r="H3249">
        <f t="shared" si="200"/>
        <v>3496785.3410759997</v>
      </c>
      <c r="I3249">
        <f t="shared" si="201"/>
        <v>58031</v>
      </c>
      <c r="J3249">
        <f t="shared" si="202"/>
        <v>1325544.102</v>
      </c>
      <c r="K3249">
        <f t="shared" si="203"/>
        <v>0</v>
      </c>
    </row>
    <row r="3250" spans="1:11" s="11" customFormat="1">
      <c r="A3250">
        <v>2025</v>
      </c>
      <c r="B3250">
        <v>994</v>
      </c>
      <c r="C3250" t="s">
        <v>321</v>
      </c>
      <c r="D3250" t="s">
        <v>322</v>
      </c>
      <c r="E3250">
        <v>70856</v>
      </c>
      <c r="F3250">
        <v>23.09</v>
      </c>
      <c r="G3250">
        <v>222.6</v>
      </c>
      <c r="H3250">
        <f t="shared" si="200"/>
        <v>3641880.7790399999</v>
      </c>
      <c r="I3250">
        <f t="shared" si="201"/>
        <v>70856</v>
      </c>
      <c r="J3250">
        <f t="shared" si="202"/>
        <v>1636065.04</v>
      </c>
      <c r="K3250">
        <f t="shared" si="203"/>
        <v>0</v>
      </c>
    </row>
    <row r="3251" spans="1:11" s="11" customFormat="1">
      <c r="A3251">
        <v>2025</v>
      </c>
      <c r="B3251">
        <v>994</v>
      </c>
      <c r="C3251" t="s">
        <v>321</v>
      </c>
      <c r="D3251" t="s">
        <v>322</v>
      </c>
      <c r="E3251">
        <v>107242</v>
      </c>
      <c r="F3251">
        <v>22.15</v>
      </c>
      <c r="G3251">
        <v>219.4</v>
      </c>
      <c r="H3251">
        <f t="shared" si="200"/>
        <v>5211650.1981999995</v>
      </c>
      <c r="I3251">
        <f t="shared" si="201"/>
        <v>107242</v>
      </c>
      <c r="J3251">
        <f t="shared" si="202"/>
        <v>2375410.2999999998</v>
      </c>
      <c r="K3251">
        <f t="shared" si="203"/>
        <v>0</v>
      </c>
    </row>
    <row r="3252" spans="1:11" s="11" customFormat="1">
      <c r="A3252">
        <v>2025</v>
      </c>
      <c r="B3252">
        <v>997</v>
      </c>
      <c r="C3252" t="s">
        <v>321</v>
      </c>
      <c r="D3252" t="s">
        <v>322</v>
      </c>
      <c r="E3252">
        <v>28892</v>
      </c>
      <c r="F3252">
        <v>26.13</v>
      </c>
      <c r="G3252">
        <v>285.60000000000002</v>
      </c>
      <c r="H3252">
        <f t="shared" si="200"/>
        <v>2156131.3737599999</v>
      </c>
      <c r="I3252">
        <f t="shared" si="201"/>
        <v>28892</v>
      </c>
      <c r="J3252">
        <f t="shared" si="202"/>
        <v>754947.96</v>
      </c>
      <c r="K3252">
        <f t="shared" si="203"/>
        <v>0</v>
      </c>
    </row>
    <row r="3253" spans="1:11" s="11" customFormat="1">
      <c r="A3253">
        <v>2025</v>
      </c>
      <c r="B3253">
        <v>997</v>
      </c>
      <c r="C3253" t="s">
        <v>331</v>
      </c>
      <c r="D3253" t="s">
        <v>322</v>
      </c>
      <c r="E3253">
        <v>91093</v>
      </c>
      <c r="F3253">
        <v>17.71</v>
      </c>
      <c r="G3253">
        <v>209.2</v>
      </c>
      <c r="H3253">
        <f t="shared" si="200"/>
        <v>3374933.70676</v>
      </c>
      <c r="I3253">
        <f t="shared" si="201"/>
        <v>91093</v>
      </c>
      <c r="J3253">
        <f t="shared" si="202"/>
        <v>1613257.03</v>
      </c>
      <c r="K3253">
        <f t="shared" si="203"/>
        <v>0</v>
      </c>
    </row>
    <row r="3254" spans="1:11" s="11" customFormat="1">
      <c r="A3254">
        <v>2025</v>
      </c>
      <c r="B3254">
        <v>1001</v>
      </c>
      <c r="C3254" t="s">
        <v>321</v>
      </c>
      <c r="D3254" t="s">
        <v>322</v>
      </c>
      <c r="E3254">
        <v>58540</v>
      </c>
      <c r="F3254">
        <v>22.44</v>
      </c>
      <c r="G3254">
        <v>277.2</v>
      </c>
      <c r="H3254">
        <f t="shared" si="200"/>
        <v>3641403.4271999998</v>
      </c>
      <c r="I3254">
        <f t="shared" si="201"/>
        <v>58540</v>
      </c>
      <c r="J3254">
        <f t="shared" si="202"/>
        <v>1313637.6000000001</v>
      </c>
      <c r="K3254">
        <f t="shared" si="203"/>
        <v>0</v>
      </c>
    </row>
    <row r="3255" spans="1:11" s="11" customFormat="1">
      <c r="A3255">
        <v>2025</v>
      </c>
      <c r="B3255">
        <v>1001</v>
      </c>
      <c r="C3255" t="s">
        <v>321</v>
      </c>
      <c r="D3255" t="s">
        <v>322</v>
      </c>
      <c r="E3255">
        <v>128726</v>
      </c>
      <c r="F3255">
        <v>22.097999999999999</v>
      </c>
      <c r="G3255">
        <v>286.2</v>
      </c>
      <c r="H3255">
        <f t="shared" si="200"/>
        <v>8141208.4175760001</v>
      </c>
      <c r="I3255">
        <f t="shared" si="201"/>
        <v>128726</v>
      </c>
      <c r="J3255">
        <f t="shared" si="202"/>
        <v>2844587.148</v>
      </c>
      <c r="K3255">
        <f t="shared" si="203"/>
        <v>0</v>
      </c>
    </row>
    <row r="3256" spans="1:11" s="11" customFormat="1">
      <c r="A3256">
        <v>2025</v>
      </c>
      <c r="B3256">
        <v>1004</v>
      </c>
      <c r="C3256" t="s">
        <v>321</v>
      </c>
      <c r="D3256" t="s">
        <v>322</v>
      </c>
      <c r="E3256">
        <v>23236</v>
      </c>
      <c r="F3256">
        <v>22.143999999999998</v>
      </c>
      <c r="G3256">
        <v>242.5</v>
      </c>
      <c r="H3256">
        <f t="shared" si="200"/>
        <v>1247754.6111999997</v>
      </c>
      <c r="I3256">
        <f t="shared" si="201"/>
        <v>23236</v>
      </c>
      <c r="J3256">
        <f t="shared" si="202"/>
        <v>514537.98399999994</v>
      </c>
      <c r="K3256">
        <f t="shared" si="203"/>
        <v>0</v>
      </c>
    </row>
    <row r="3257" spans="1:11" s="11" customFormat="1">
      <c r="A3257">
        <v>2025</v>
      </c>
      <c r="B3257">
        <v>1012</v>
      </c>
      <c r="C3257" t="s">
        <v>321</v>
      </c>
      <c r="D3257" t="s">
        <v>322</v>
      </c>
      <c r="E3257">
        <v>69745</v>
      </c>
      <c r="F3257">
        <v>22.47</v>
      </c>
      <c r="G3257">
        <v>299</v>
      </c>
      <c r="H3257">
        <f t="shared" si="200"/>
        <v>4685838.7484999998</v>
      </c>
      <c r="I3257">
        <f t="shared" si="201"/>
        <v>69745</v>
      </c>
      <c r="J3257">
        <f t="shared" si="202"/>
        <v>1567170.15</v>
      </c>
      <c r="K3257">
        <f t="shared" si="203"/>
        <v>0</v>
      </c>
    </row>
    <row r="3258" spans="1:11" s="11" customFormat="1">
      <c r="A3258">
        <v>2025</v>
      </c>
      <c r="B3258">
        <v>1040</v>
      </c>
      <c r="C3258" t="s">
        <v>321</v>
      </c>
      <c r="D3258" t="s">
        <v>322</v>
      </c>
      <c r="E3258">
        <v>1951</v>
      </c>
      <c r="F3258">
        <v>22.3</v>
      </c>
      <c r="G3258">
        <v>441.4</v>
      </c>
      <c r="H3258">
        <f t="shared" si="200"/>
        <v>192041.22219999999</v>
      </c>
      <c r="I3258">
        <f t="shared" si="201"/>
        <v>1951</v>
      </c>
      <c r="J3258">
        <f t="shared" si="202"/>
        <v>43507.3</v>
      </c>
      <c r="K3258">
        <f t="shared" si="203"/>
        <v>0</v>
      </c>
    </row>
    <row r="3259" spans="1:11" s="11" customFormat="1">
      <c r="A3259">
        <v>2025</v>
      </c>
      <c r="B3259">
        <v>1073</v>
      </c>
      <c r="C3259" t="s">
        <v>331</v>
      </c>
      <c r="D3259" t="s">
        <v>322</v>
      </c>
      <c r="E3259">
        <v>29148</v>
      </c>
      <c r="F3259">
        <v>17.494</v>
      </c>
      <c r="G3259">
        <v>163.4</v>
      </c>
      <c r="H3259">
        <f t="shared" si="200"/>
        <v>833201.29300800012</v>
      </c>
      <c r="I3259">
        <f t="shared" si="201"/>
        <v>29148</v>
      </c>
      <c r="J3259">
        <f t="shared" si="202"/>
        <v>509915.11199999996</v>
      </c>
      <c r="K3259">
        <f t="shared" si="203"/>
        <v>0</v>
      </c>
    </row>
    <row r="3260" spans="1:11" s="11" customFormat="1">
      <c r="A3260">
        <v>2025</v>
      </c>
      <c r="B3260">
        <v>1082</v>
      </c>
      <c r="C3260" t="s">
        <v>331</v>
      </c>
      <c r="D3260" t="s">
        <v>322</v>
      </c>
      <c r="E3260">
        <v>16391</v>
      </c>
      <c r="F3260">
        <v>17.225999999999999</v>
      </c>
      <c r="G3260">
        <v>131.1</v>
      </c>
      <c r="H3260">
        <f t="shared" si="200"/>
        <v>370162.64082599996</v>
      </c>
      <c r="I3260">
        <f t="shared" si="201"/>
        <v>16391</v>
      </c>
      <c r="J3260">
        <f t="shared" si="202"/>
        <v>282351.36599999998</v>
      </c>
      <c r="K3260">
        <f t="shared" si="203"/>
        <v>0</v>
      </c>
    </row>
    <row r="3261" spans="1:11" s="11" customFormat="1">
      <c r="A3261">
        <v>2025</v>
      </c>
      <c r="B3261">
        <v>1082</v>
      </c>
      <c r="C3261" t="s">
        <v>331</v>
      </c>
      <c r="D3261" t="s">
        <v>322</v>
      </c>
      <c r="E3261">
        <v>97795</v>
      </c>
      <c r="F3261">
        <v>17.623000000000001</v>
      </c>
      <c r="G3261">
        <v>120.8</v>
      </c>
      <c r="H3261">
        <f t="shared" si="200"/>
        <v>2081917.07228</v>
      </c>
      <c r="I3261">
        <f t="shared" si="201"/>
        <v>97795</v>
      </c>
      <c r="J3261">
        <f t="shared" si="202"/>
        <v>1723441.2850000001</v>
      </c>
      <c r="K3261">
        <f t="shared" si="203"/>
        <v>0</v>
      </c>
    </row>
    <row r="3262" spans="1:11" s="11" customFormat="1">
      <c r="A3262">
        <v>2025</v>
      </c>
      <c r="B3262">
        <v>1082</v>
      </c>
      <c r="C3262" t="s">
        <v>331</v>
      </c>
      <c r="D3262" t="s">
        <v>322</v>
      </c>
      <c r="E3262">
        <v>32561</v>
      </c>
      <c r="F3262">
        <v>17.713999999999999</v>
      </c>
      <c r="G3262">
        <v>129.1</v>
      </c>
      <c r="H3262">
        <f t="shared" si="200"/>
        <v>744630.15021399991</v>
      </c>
      <c r="I3262">
        <f t="shared" si="201"/>
        <v>32561</v>
      </c>
      <c r="J3262">
        <f t="shared" si="202"/>
        <v>576785.554</v>
      </c>
      <c r="K3262">
        <f t="shared" si="203"/>
        <v>0</v>
      </c>
    </row>
    <row r="3263" spans="1:11" s="11" customFormat="1">
      <c r="A3263">
        <v>2025</v>
      </c>
      <c r="B3263">
        <v>1082</v>
      </c>
      <c r="C3263" t="s">
        <v>331</v>
      </c>
      <c r="D3263" t="s">
        <v>322</v>
      </c>
      <c r="E3263">
        <v>98236</v>
      </c>
      <c r="F3263">
        <v>17.731999999999999</v>
      </c>
      <c r="G3263">
        <v>128.6</v>
      </c>
      <c r="H3263">
        <f t="shared" si="200"/>
        <v>2240110.0870719999</v>
      </c>
      <c r="I3263">
        <f t="shared" si="201"/>
        <v>98236</v>
      </c>
      <c r="J3263">
        <f t="shared" si="202"/>
        <v>1741920.7519999999</v>
      </c>
      <c r="K3263">
        <f t="shared" si="203"/>
        <v>0</v>
      </c>
    </row>
    <row r="3264" spans="1:11" s="11" customFormat="1">
      <c r="A3264">
        <v>2025</v>
      </c>
      <c r="B3264">
        <v>1091</v>
      </c>
      <c r="C3264" t="s">
        <v>331</v>
      </c>
      <c r="D3264" t="s">
        <v>322</v>
      </c>
      <c r="E3264">
        <v>33722</v>
      </c>
      <c r="F3264">
        <v>17.126999999999999</v>
      </c>
      <c r="G3264">
        <v>249.6</v>
      </c>
      <c r="H3264">
        <f t="shared" si="200"/>
        <v>1441581.5082239998</v>
      </c>
      <c r="I3264">
        <f t="shared" si="201"/>
        <v>33722</v>
      </c>
      <c r="J3264">
        <f t="shared" si="202"/>
        <v>577556.69400000002</v>
      </c>
      <c r="K3264">
        <f t="shared" si="203"/>
        <v>0</v>
      </c>
    </row>
    <row r="3265" spans="1:11" s="11" customFormat="1">
      <c r="A3265">
        <v>2025</v>
      </c>
      <c r="B3265">
        <v>1091</v>
      </c>
      <c r="C3265" t="s">
        <v>331</v>
      </c>
      <c r="D3265" t="s">
        <v>322</v>
      </c>
      <c r="E3265">
        <v>68678</v>
      </c>
      <c r="F3265">
        <v>17.181000000000001</v>
      </c>
      <c r="G3265">
        <v>230</v>
      </c>
      <c r="H3265">
        <f t="shared" si="200"/>
        <v>2713900.4514000001</v>
      </c>
      <c r="I3265">
        <f t="shared" si="201"/>
        <v>68678</v>
      </c>
      <c r="J3265">
        <f t="shared" si="202"/>
        <v>1179956.7180000001</v>
      </c>
      <c r="K3265">
        <f t="shared" si="203"/>
        <v>0</v>
      </c>
    </row>
    <row r="3266" spans="1:11" s="11" customFormat="1">
      <c r="A3266">
        <v>2025</v>
      </c>
      <c r="B3266">
        <v>1167</v>
      </c>
      <c r="C3266" t="s">
        <v>331</v>
      </c>
      <c r="D3266" t="s">
        <v>322</v>
      </c>
      <c r="E3266">
        <v>72976</v>
      </c>
      <c r="F3266">
        <v>16.638999999999999</v>
      </c>
      <c r="G3266">
        <v>278.7</v>
      </c>
      <c r="H3266">
        <f t="shared" si="200"/>
        <v>3384108.2395679997</v>
      </c>
      <c r="I3266">
        <f t="shared" si="201"/>
        <v>72976</v>
      </c>
      <c r="J3266">
        <f t="shared" si="202"/>
        <v>1214247.6639999999</v>
      </c>
      <c r="K3266">
        <f t="shared" si="203"/>
        <v>0</v>
      </c>
    </row>
    <row r="3267" spans="1:11" s="11" customFormat="1">
      <c r="A3267">
        <v>2025</v>
      </c>
      <c r="B3267">
        <v>1241</v>
      </c>
      <c r="C3267" t="s">
        <v>331</v>
      </c>
      <c r="D3267" t="s">
        <v>322</v>
      </c>
      <c r="E3267">
        <v>16418</v>
      </c>
      <c r="F3267">
        <v>17.64</v>
      </c>
      <c r="G3267">
        <v>158.19999999999999</v>
      </c>
      <c r="H3267">
        <f t="shared" si="200"/>
        <v>458168.58863999997</v>
      </c>
      <c r="I3267">
        <f t="shared" si="201"/>
        <v>16418</v>
      </c>
      <c r="J3267">
        <f t="shared" si="202"/>
        <v>289613.52</v>
      </c>
      <c r="K3267">
        <f t="shared" si="203"/>
        <v>0</v>
      </c>
    </row>
    <row r="3268" spans="1:11" s="11" customFormat="1">
      <c r="A3268">
        <v>2025</v>
      </c>
      <c r="B3268">
        <v>1241</v>
      </c>
      <c r="C3268" t="s">
        <v>331</v>
      </c>
      <c r="D3268" t="s">
        <v>322</v>
      </c>
      <c r="E3268">
        <v>65248</v>
      </c>
      <c r="F3268">
        <v>17.501999999999999</v>
      </c>
      <c r="G3268">
        <v>153.1</v>
      </c>
      <c r="H3268">
        <f t="shared" si="200"/>
        <v>1748356.8293759997</v>
      </c>
      <c r="I3268">
        <f t="shared" si="201"/>
        <v>65248</v>
      </c>
      <c r="J3268">
        <f t="shared" si="202"/>
        <v>1141970.496</v>
      </c>
      <c r="K3268">
        <f t="shared" si="203"/>
        <v>0</v>
      </c>
    </row>
    <row r="3269" spans="1:11" s="11" customFormat="1">
      <c r="A3269">
        <v>2025</v>
      </c>
      <c r="B3269">
        <v>1241</v>
      </c>
      <c r="C3269" t="s">
        <v>331</v>
      </c>
      <c r="D3269" t="s">
        <v>322</v>
      </c>
      <c r="E3269">
        <v>79305</v>
      </c>
      <c r="F3269">
        <v>17.904</v>
      </c>
      <c r="G3269">
        <v>152.19999999999999</v>
      </c>
      <c r="H3269">
        <f t="shared" ref="H3269:H3332" si="204">IF(I3269="","",G3269/100*F3269*E3269)</f>
        <v>2161052.3678399995</v>
      </c>
      <c r="I3269">
        <f t="shared" ref="I3269:I3332" si="205">IF(OR(G3269=".",F3269=".",E3269="."),"",E3269)</f>
        <v>79305</v>
      </c>
      <c r="J3269">
        <f t="shared" ref="J3269:J3332" si="206">IF(I3269="","",F3269*I3269)</f>
        <v>1419876.72</v>
      </c>
      <c r="K3269">
        <f t="shared" ref="K3269:K3332" si="207">IF(C3269="LIG",1,0)</f>
        <v>0</v>
      </c>
    </row>
    <row r="3270" spans="1:11" s="11" customFormat="1">
      <c r="A3270">
        <v>2025</v>
      </c>
      <c r="B3270">
        <v>1241</v>
      </c>
      <c r="C3270" t="s">
        <v>331</v>
      </c>
      <c r="D3270" t="s">
        <v>322</v>
      </c>
      <c r="E3270">
        <v>304731</v>
      </c>
      <c r="F3270">
        <v>17.716999999999999</v>
      </c>
      <c r="G3270">
        <v>147.6</v>
      </c>
      <c r="H3270">
        <f t="shared" si="204"/>
        <v>7968804.6314519988</v>
      </c>
      <c r="I3270">
        <f t="shared" si="205"/>
        <v>304731</v>
      </c>
      <c r="J3270">
        <f t="shared" si="206"/>
        <v>5398919.1269999994</v>
      </c>
      <c r="K3270">
        <f t="shared" si="207"/>
        <v>0</v>
      </c>
    </row>
    <row r="3271" spans="1:11" s="11" customFormat="1">
      <c r="A3271">
        <v>2025</v>
      </c>
      <c r="B3271">
        <v>1250</v>
      </c>
      <c r="C3271" t="s">
        <v>331</v>
      </c>
      <c r="D3271" t="s">
        <v>322</v>
      </c>
      <c r="E3271">
        <v>31751</v>
      </c>
      <c r="F3271">
        <v>17.704000000000001</v>
      </c>
      <c r="G3271">
        <v>216.2</v>
      </c>
      <c r="H3271">
        <f t="shared" si="204"/>
        <v>1215302.8000480002</v>
      </c>
      <c r="I3271">
        <f t="shared" si="205"/>
        <v>31751</v>
      </c>
      <c r="J3271">
        <f t="shared" si="206"/>
        <v>562119.70400000003</v>
      </c>
      <c r="K3271">
        <f t="shared" si="207"/>
        <v>0</v>
      </c>
    </row>
    <row r="3272" spans="1:11" s="11" customFormat="1">
      <c r="A3272">
        <v>2025</v>
      </c>
      <c r="B3272">
        <v>1250</v>
      </c>
      <c r="C3272" t="s">
        <v>331</v>
      </c>
      <c r="D3272" t="s">
        <v>322</v>
      </c>
      <c r="E3272">
        <v>15943</v>
      </c>
      <c r="F3272">
        <v>17.559999999999999</v>
      </c>
      <c r="G3272">
        <v>207.1</v>
      </c>
      <c r="H3272">
        <f t="shared" si="204"/>
        <v>579795.2546799999</v>
      </c>
      <c r="I3272">
        <f t="shared" si="205"/>
        <v>15943</v>
      </c>
      <c r="J3272">
        <f t="shared" si="206"/>
        <v>279959.07999999996</v>
      </c>
      <c r="K3272">
        <f t="shared" si="207"/>
        <v>0</v>
      </c>
    </row>
    <row r="3273" spans="1:11" s="11" customFormat="1">
      <c r="A3273">
        <v>2025</v>
      </c>
      <c r="B3273">
        <v>1250</v>
      </c>
      <c r="C3273" t="s">
        <v>331</v>
      </c>
      <c r="D3273" t="s">
        <v>322</v>
      </c>
      <c r="E3273">
        <v>31760</v>
      </c>
      <c r="F3273">
        <v>17.539000000000001</v>
      </c>
      <c r="G3273">
        <v>217.4</v>
      </c>
      <c r="H3273">
        <f t="shared" si="204"/>
        <v>1211002.0033600002</v>
      </c>
      <c r="I3273">
        <f t="shared" si="205"/>
        <v>31760</v>
      </c>
      <c r="J3273">
        <f t="shared" si="206"/>
        <v>557038.64</v>
      </c>
      <c r="K3273">
        <f t="shared" si="207"/>
        <v>0</v>
      </c>
    </row>
    <row r="3274" spans="1:11" s="11" customFormat="1">
      <c r="A3274">
        <v>2025</v>
      </c>
      <c r="B3274">
        <v>1250</v>
      </c>
      <c r="C3274" t="s">
        <v>331</v>
      </c>
      <c r="D3274" t="s">
        <v>322</v>
      </c>
      <c r="E3274">
        <v>31766</v>
      </c>
      <c r="F3274">
        <v>17.788</v>
      </c>
      <c r="G3274">
        <v>206.3</v>
      </c>
      <c r="H3274">
        <f t="shared" si="204"/>
        <v>1165705.5933040001</v>
      </c>
      <c r="I3274">
        <f t="shared" si="205"/>
        <v>31766</v>
      </c>
      <c r="J3274">
        <f t="shared" si="206"/>
        <v>565053.60800000001</v>
      </c>
      <c r="K3274">
        <f t="shared" si="207"/>
        <v>0</v>
      </c>
    </row>
    <row r="3275" spans="1:11" s="11" customFormat="1">
      <c r="A3275">
        <v>2025</v>
      </c>
      <c r="B3275">
        <v>1355</v>
      </c>
      <c r="C3275" t="s">
        <v>321</v>
      </c>
      <c r="D3275" t="s">
        <v>322</v>
      </c>
      <c r="E3275">
        <v>76582</v>
      </c>
      <c r="F3275">
        <v>22.559000000000001</v>
      </c>
      <c r="G3275">
        <v>264.39999999999998</v>
      </c>
      <c r="H3275">
        <f t="shared" si="204"/>
        <v>4567809.6656719996</v>
      </c>
      <c r="I3275">
        <f t="shared" si="205"/>
        <v>76582</v>
      </c>
      <c r="J3275">
        <f t="shared" si="206"/>
        <v>1727613.338</v>
      </c>
      <c r="K3275">
        <f t="shared" si="207"/>
        <v>0</v>
      </c>
    </row>
    <row r="3276" spans="1:11" s="11" customFormat="1">
      <c r="A3276">
        <v>2025</v>
      </c>
      <c r="B3276">
        <v>1356</v>
      </c>
      <c r="C3276" t="s">
        <v>321</v>
      </c>
      <c r="D3276" t="s">
        <v>322</v>
      </c>
      <c r="E3276">
        <v>28133</v>
      </c>
      <c r="F3276">
        <v>22.312000000000001</v>
      </c>
      <c r="G3276">
        <v>212.8</v>
      </c>
      <c r="H3276">
        <f t="shared" si="204"/>
        <v>1335753.0394880001</v>
      </c>
      <c r="I3276">
        <f t="shared" si="205"/>
        <v>28133</v>
      </c>
      <c r="J3276">
        <f t="shared" si="206"/>
        <v>627703.49600000004</v>
      </c>
      <c r="K3276">
        <f t="shared" si="207"/>
        <v>0</v>
      </c>
    </row>
    <row r="3277" spans="1:11" s="11" customFormat="1">
      <c r="A3277">
        <v>2025</v>
      </c>
      <c r="B3277">
        <v>1356</v>
      </c>
      <c r="C3277" t="s">
        <v>321</v>
      </c>
      <c r="D3277" t="s">
        <v>322</v>
      </c>
      <c r="E3277">
        <v>10083</v>
      </c>
      <c r="F3277">
        <v>22.771999999999998</v>
      </c>
      <c r="G3277">
        <v>239.8</v>
      </c>
      <c r="H3277">
        <f t="shared" si="204"/>
        <v>550604.96224799997</v>
      </c>
      <c r="I3277">
        <f t="shared" si="205"/>
        <v>10083</v>
      </c>
      <c r="J3277">
        <f t="shared" si="206"/>
        <v>229610.07599999997</v>
      </c>
      <c r="K3277">
        <f t="shared" si="207"/>
        <v>0</v>
      </c>
    </row>
    <row r="3278" spans="1:11" s="11" customFormat="1">
      <c r="A3278">
        <v>2025</v>
      </c>
      <c r="B3278">
        <v>1356</v>
      </c>
      <c r="C3278" t="s">
        <v>321</v>
      </c>
      <c r="D3278" t="s">
        <v>322</v>
      </c>
      <c r="E3278">
        <v>39161</v>
      </c>
      <c r="F3278">
        <v>25.748000000000001</v>
      </c>
      <c r="G3278">
        <v>172</v>
      </c>
      <c r="H3278">
        <f t="shared" si="204"/>
        <v>1734305.9761600001</v>
      </c>
      <c r="I3278">
        <f t="shared" si="205"/>
        <v>39161</v>
      </c>
      <c r="J3278">
        <f t="shared" si="206"/>
        <v>1008317.4280000001</v>
      </c>
      <c r="K3278">
        <f t="shared" si="207"/>
        <v>0</v>
      </c>
    </row>
    <row r="3279" spans="1:11" s="11" customFormat="1">
      <c r="A3279">
        <v>2025</v>
      </c>
      <c r="B3279">
        <v>1356</v>
      </c>
      <c r="C3279" t="s">
        <v>321</v>
      </c>
      <c r="D3279" t="s">
        <v>322</v>
      </c>
      <c r="E3279">
        <v>23274</v>
      </c>
      <c r="F3279">
        <v>25.562000000000001</v>
      </c>
      <c r="G3279">
        <v>239.1</v>
      </c>
      <c r="H3279">
        <f t="shared" si="204"/>
        <v>1422477.601308</v>
      </c>
      <c r="I3279">
        <f t="shared" si="205"/>
        <v>23274</v>
      </c>
      <c r="J3279">
        <f t="shared" si="206"/>
        <v>594929.98800000001</v>
      </c>
      <c r="K3279">
        <f t="shared" si="207"/>
        <v>0</v>
      </c>
    </row>
    <row r="3280" spans="1:11" s="11" customFormat="1">
      <c r="A3280">
        <v>2025</v>
      </c>
      <c r="B3280">
        <v>1356</v>
      </c>
      <c r="C3280" t="s">
        <v>321</v>
      </c>
      <c r="D3280" t="s">
        <v>322</v>
      </c>
      <c r="E3280">
        <v>17582</v>
      </c>
      <c r="F3280">
        <v>23.097000000000001</v>
      </c>
      <c r="G3280">
        <v>175</v>
      </c>
      <c r="H3280">
        <f t="shared" si="204"/>
        <v>710660.04449999996</v>
      </c>
      <c r="I3280">
        <f t="shared" si="205"/>
        <v>17582</v>
      </c>
      <c r="J3280">
        <f t="shared" si="206"/>
        <v>406091.45400000003</v>
      </c>
      <c r="K3280">
        <f t="shared" si="207"/>
        <v>0</v>
      </c>
    </row>
    <row r="3281" spans="1:11" s="11" customFormat="1">
      <c r="A3281">
        <v>2025</v>
      </c>
      <c r="B3281">
        <v>1356</v>
      </c>
      <c r="C3281" t="s">
        <v>321</v>
      </c>
      <c r="D3281" t="s">
        <v>322</v>
      </c>
      <c r="E3281">
        <v>14060</v>
      </c>
      <c r="F3281">
        <v>25.771999999999998</v>
      </c>
      <c r="G3281">
        <v>181</v>
      </c>
      <c r="H3281">
        <f t="shared" si="204"/>
        <v>655861.31920000003</v>
      </c>
      <c r="I3281">
        <f t="shared" si="205"/>
        <v>14060</v>
      </c>
      <c r="J3281">
        <f t="shared" si="206"/>
        <v>362354.32</v>
      </c>
      <c r="K3281">
        <f t="shared" si="207"/>
        <v>0</v>
      </c>
    </row>
    <row r="3282" spans="1:11" s="11" customFormat="1">
      <c r="A3282">
        <v>2025</v>
      </c>
      <c r="B3282">
        <v>1356</v>
      </c>
      <c r="C3282" t="s">
        <v>321</v>
      </c>
      <c r="D3282" t="s">
        <v>322</v>
      </c>
      <c r="E3282">
        <v>21200</v>
      </c>
      <c r="F3282">
        <v>22.206</v>
      </c>
      <c r="G3282">
        <v>243.8</v>
      </c>
      <c r="H3282">
        <f t="shared" si="204"/>
        <v>1147730.4336000001</v>
      </c>
      <c r="I3282">
        <f t="shared" si="205"/>
        <v>21200</v>
      </c>
      <c r="J3282">
        <f t="shared" si="206"/>
        <v>470767.2</v>
      </c>
      <c r="K3282">
        <f t="shared" si="207"/>
        <v>0</v>
      </c>
    </row>
    <row r="3283" spans="1:11" s="11" customFormat="1">
      <c r="A3283">
        <v>2025</v>
      </c>
      <c r="B3283">
        <v>1356</v>
      </c>
      <c r="C3283" t="s">
        <v>321</v>
      </c>
      <c r="D3283" t="s">
        <v>322</v>
      </c>
      <c r="E3283">
        <v>41804</v>
      </c>
      <c r="F3283">
        <v>22.763999999999999</v>
      </c>
      <c r="G3283">
        <v>241.5</v>
      </c>
      <c r="H3283">
        <f t="shared" si="204"/>
        <v>2298177.4082399998</v>
      </c>
      <c r="I3283">
        <f t="shared" si="205"/>
        <v>41804</v>
      </c>
      <c r="J3283">
        <f t="shared" si="206"/>
        <v>951626.25599999994</v>
      </c>
      <c r="K3283">
        <f t="shared" si="207"/>
        <v>0</v>
      </c>
    </row>
    <row r="3284" spans="1:11" s="11" customFormat="1">
      <c r="A3284">
        <v>2025</v>
      </c>
      <c r="B3284">
        <v>1356</v>
      </c>
      <c r="C3284" t="s">
        <v>321</v>
      </c>
      <c r="D3284" t="s">
        <v>322</v>
      </c>
      <c r="E3284">
        <v>11963</v>
      </c>
      <c r="F3284">
        <v>25.693999999999999</v>
      </c>
      <c r="G3284">
        <v>233.1</v>
      </c>
      <c r="H3284">
        <f t="shared" si="204"/>
        <v>716496.53758200002</v>
      </c>
      <c r="I3284">
        <f t="shared" si="205"/>
        <v>11963</v>
      </c>
      <c r="J3284">
        <f t="shared" si="206"/>
        <v>307377.32199999999</v>
      </c>
      <c r="K3284">
        <f t="shared" si="207"/>
        <v>0</v>
      </c>
    </row>
    <row r="3285" spans="1:11" s="11" customFormat="1">
      <c r="A3285">
        <v>2025</v>
      </c>
      <c r="B3285">
        <v>1356</v>
      </c>
      <c r="C3285" t="s">
        <v>321</v>
      </c>
      <c r="D3285" t="s">
        <v>322</v>
      </c>
      <c r="E3285">
        <v>46608</v>
      </c>
      <c r="F3285">
        <v>22.768000000000001</v>
      </c>
      <c r="G3285">
        <v>234.9</v>
      </c>
      <c r="H3285">
        <f t="shared" si="204"/>
        <v>2492690.547456</v>
      </c>
      <c r="I3285">
        <f t="shared" si="205"/>
        <v>46608</v>
      </c>
      <c r="J3285">
        <f t="shared" si="206"/>
        <v>1061170.9440000001</v>
      </c>
      <c r="K3285">
        <f t="shared" si="207"/>
        <v>0</v>
      </c>
    </row>
    <row r="3286" spans="1:11" s="11" customFormat="1">
      <c r="A3286">
        <v>2025</v>
      </c>
      <c r="B3286">
        <v>1356</v>
      </c>
      <c r="C3286" t="s">
        <v>321</v>
      </c>
      <c r="D3286" t="s">
        <v>322</v>
      </c>
      <c r="E3286">
        <v>1569</v>
      </c>
      <c r="F3286">
        <v>23.202000000000002</v>
      </c>
      <c r="G3286">
        <v>217.3</v>
      </c>
      <c r="H3286">
        <f t="shared" si="204"/>
        <v>79105.757274000018</v>
      </c>
      <c r="I3286">
        <f t="shared" si="205"/>
        <v>1569</v>
      </c>
      <c r="J3286">
        <f t="shared" si="206"/>
        <v>36403.938000000002</v>
      </c>
      <c r="K3286">
        <f t="shared" si="207"/>
        <v>0</v>
      </c>
    </row>
    <row r="3287" spans="1:11" s="11" customFormat="1">
      <c r="A3287">
        <v>2025</v>
      </c>
      <c r="B3287">
        <v>1356</v>
      </c>
      <c r="C3287" t="s">
        <v>321</v>
      </c>
      <c r="D3287" t="s">
        <v>322</v>
      </c>
      <c r="E3287">
        <v>1704</v>
      </c>
      <c r="F3287">
        <v>22.853999999999999</v>
      </c>
      <c r="G3287">
        <v>218.8</v>
      </c>
      <c r="H3287">
        <f t="shared" si="204"/>
        <v>85207.756608000011</v>
      </c>
      <c r="I3287">
        <f t="shared" si="205"/>
        <v>1704</v>
      </c>
      <c r="J3287">
        <f t="shared" si="206"/>
        <v>38943.216</v>
      </c>
      <c r="K3287">
        <f t="shared" si="207"/>
        <v>0</v>
      </c>
    </row>
    <row r="3288" spans="1:11" s="11" customFormat="1">
      <c r="A3288">
        <v>2025</v>
      </c>
      <c r="B3288">
        <v>1364</v>
      </c>
      <c r="C3288" t="s">
        <v>321</v>
      </c>
      <c r="D3288" t="s">
        <v>322</v>
      </c>
      <c r="E3288">
        <v>14094</v>
      </c>
      <c r="F3288">
        <v>22.242999999999999</v>
      </c>
      <c r="G3288">
        <v>209.6</v>
      </c>
      <c r="H3288">
        <f t="shared" si="204"/>
        <v>657080.99683199998</v>
      </c>
      <c r="I3288">
        <f t="shared" si="205"/>
        <v>14094</v>
      </c>
      <c r="J3288">
        <f t="shared" si="206"/>
        <v>313492.842</v>
      </c>
      <c r="K3288">
        <f t="shared" si="207"/>
        <v>0</v>
      </c>
    </row>
    <row r="3289" spans="1:11" s="11" customFormat="1">
      <c r="A3289">
        <v>2025</v>
      </c>
      <c r="B3289">
        <v>1364</v>
      </c>
      <c r="C3289" t="s">
        <v>321</v>
      </c>
      <c r="D3289" t="s">
        <v>322</v>
      </c>
      <c r="E3289">
        <v>4861</v>
      </c>
      <c r="F3289">
        <v>22.736000000000001</v>
      </c>
      <c r="G3289">
        <v>209</v>
      </c>
      <c r="H3289">
        <f t="shared" si="204"/>
        <v>230986.16464</v>
      </c>
      <c r="I3289">
        <f t="shared" si="205"/>
        <v>4861</v>
      </c>
      <c r="J3289">
        <f t="shared" si="206"/>
        <v>110519.696</v>
      </c>
      <c r="K3289">
        <f t="shared" si="207"/>
        <v>0</v>
      </c>
    </row>
    <row r="3290" spans="1:11" s="11" customFormat="1">
      <c r="A3290">
        <v>2025</v>
      </c>
      <c r="B3290">
        <v>1364</v>
      </c>
      <c r="C3290" t="s">
        <v>321</v>
      </c>
      <c r="D3290" t="s">
        <v>322</v>
      </c>
      <c r="E3290">
        <v>7036</v>
      </c>
      <c r="F3290">
        <v>22.919</v>
      </c>
      <c r="G3290">
        <v>173.1</v>
      </c>
      <c r="H3290">
        <f t="shared" si="204"/>
        <v>279137.74340399995</v>
      </c>
      <c r="I3290">
        <f t="shared" si="205"/>
        <v>7036</v>
      </c>
      <c r="J3290">
        <f t="shared" si="206"/>
        <v>161258.084</v>
      </c>
      <c r="K3290">
        <f t="shared" si="207"/>
        <v>0</v>
      </c>
    </row>
    <row r="3291" spans="1:11" s="11" customFormat="1">
      <c r="A3291">
        <v>2025</v>
      </c>
      <c r="B3291">
        <v>1364</v>
      </c>
      <c r="C3291" t="s">
        <v>321</v>
      </c>
      <c r="D3291" t="s">
        <v>322</v>
      </c>
      <c r="E3291">
        <v>9996</v>
      </c>
      <c r="F3291">
        <v>22.789000000000001</v>
      </c>
      <c r="G3291">
        <v>235.7</v>
      </c>
      <c r="H3291">
        <f t="shared" si="204"/>
        <v>536921.87530800002</v>
      </c>
      <c r="I3291">
        <f t="shared" si="205"/>
        <v>9996</v>
      </c>
      <c r="J3291">
        <f t="shared" si="206"/>
        <v>227798.84400000001</v>
      </c>
      <c r="K3291">
        <f t="shared" si="207"/>
        <v>0</v>
      </c>
    </row>
    <row r="3292" spans="1:11" s="11" customFormat="1">
      <c r="A3292">
        <v>2025</v>
      </c>
      <c r="B3292">
        <v>1364</v>
      </c>
      <c r="C3292" t="s">
        <v>321</v>
      </c>
      <c r="D3292" t="s">
        <v>322</v>
      </c>
      <c r="E3292">
        <v>189512</v>
      </c>
      <c r="F3292">
        <v>24.738</v>
      </c>
      <c r="G3292">
        <v>283.8</v>
      </c>
      <c r="H3292">
        <f t="shared" si="204"/>
        <v>13304963.615328001</v>
      </c>
      <c r="I3292">
        <f t="shared" si="205"/>
        <v>189512</v>
      </c>
      <c r="J3292">
        <f t="shared" si="206"/>
        <v>4688147.8559999997</v>
      </c>
      <c r="K3292">
        <f t="shared" si="207"/>
        <v>0</v>
      </c>
    </row>
    <row r="3293" spans="1:11" s="11" customFormat="1">
      <c r="A3293">
        <v>2025</v>
      </c>
      <c r="B3293">
        <v>1364</v>
      </c>
      <c r="C3293" t="s">
        <v>321</v>
      </c>
      <c r="D3293" t="s">
        <v>322</v>
      </c>
      <c r="E3293">
        <v>1758</v>
      </c>
      <c r="F3293">
        <v>22.161999999999999</v>
      </c>
      <c r="G3293">
        <v>239.9</v>
      </c>
      <c r="H3293">
        <f t="shared" si="204"/>
        <v>93466.949603999994</v>
      </c>
      <c r="I3293">
        <f t="shared" si="205"/>
        <v>1758</v>
      </c>
      <c r="J3293">
        <f t="shared" si="206"/>
        <v>38960.795999999995</v>
      </c>
      <c r="K3293">
        <f t="shared" si="207"/>
        <v>0</v>
      </c>
    </row>
    <row r="3294" spans="1:11" s="11" customFormat="1">
      <c r="A3294">
        <v>2025</v>
      </c>
      <c r="B3294">
        <v>1364</v>
      </c>
      <c r="C3294" t="s">
        <v>321</v>
      </c>
      <c r="D3294" t="s">
        <v>322</v>
      </c>
      <c r="E3294">
        <v>52095</v>
      </c>
      <c r="F3294">
        <v>22.798999999999999</v>
      </c>
      <c r="G3294">
        <v>230.7</v>
      </c>
      <c r="H3294">
        <f t="shared" si="204"/>
        <v>2740055.9788350002</v>
      </c>
      <c r="I3294">
        <f t="shared" si="205"/>
        <v>52095</v>
      </c>
      <c r="J3294">
        <f t="shared" si="206"/>
        <v>1187713.905</v>
      </c>
      <c r="K3294">
        <f t="shared" si="207"/>
        <v>0</v>
      </c>
    </row>
    <row r="3295" spans="1:11" s="11" customFormat="1">
      <c r="A3295">
        <v>2025</v>
      </c>
      <c r="B3295">
        <v>1364</v>
      </c>
      <c r="C3295" t="s">
        <v>321</v>
      </c>
      <c r="D3295" t="s">
        <v>322</v>
      </c>
      <c r="E3295">
        <v>3256</v>
      </c>
      <c r="F3295">
        <v>22.96</v>
      </c>
      <c r="G3295">
        <v>213.8</v>
      </c>
      <c r="H3295">
        <f t="shared" si="204"/>
        <v>159832.09088</v>
      </c>
      <c r="I3295">
        <f t="shared" si="205"/>
        <v>3256</v>
      </c>
      <c r="J3295">
        <f t="shared" si="206"/>
        <v>74757.760000000009</v>
      </c>
      <c r="K3295">
        <f t="shared" si="207"/>
        <v>0</v>
      </c>
    </row>
    <row r="3296" spans="1:11" s="11" customFormat="1">
      <c r="A3296">
        <v>2025</v>
      </c>
      <c r="B3296">
        <v>1379</v>
      </c>
      <c r="C3296" t="s">
        <v>331</v>
      </c>
      <c r="D3296" t="s">
        <v>322</v>
      </c>
      <c r="E3296">
        <v>253895</v>
      </c>
      <c r="F3296">
        <v>17.814</v>
      </c>
      <c r="G3296">
        <v>157.1</v>
      </c>
      <c r="H3296">
        <f t="shared" si="204"/>
        <v>7105453.16763</v>
      </c>
      <c r="I3296">
        <f t="shared" si="205"/>
        <v>253895</v>
      </c>
      <c r="J3296">
        <f t="shared" si="206"/>
        <v>4522885.53</v>
      </c>
      <c r="K3296">
        <f t="shared" si="207"/>
        <v>0</v>
      </c>
    </row>
    <row r="3297" spans="1:11" s="11" customFormat="1">
      <c r="A3297">
        <v>2025</v>
      </c>
      <c r="B3297">
        <v>1379</v>
      </c>
      <c r="C3297" t="s">
        <v>331</v>
      </c>
      <c r="D3297" t="s">
        <v>322</v>
      </c>
      <c r="E3297">
        <v>111508</v>
      </c>
      <c r="F3297">
        <v>17.957999999999998</v>
      </c>
      <c r="G3297">
        <v>151.6</v>
      </c>
      <c r="H3297">
        <f t="shared" si="204"/>
        <v>3035730.3666239996</v>
      </c>
      <c r="I3297">
        <f t="shared" si="205"/>
        <v>111508</v>
      </c>
      <c r="J3297">
        <f t="shared" si="206"/>
        <v>2002460.6639999999</v>
      </c>
      <c r="K3297">
        <f t="shared" si="207"/>
        <v>0</v>
      </c>
    </row>
    <row r="3298" spans="1:11" s="11" customFormat="1">
      <c r="A3298">
        <v>2025</v>
      </c>
      <c r="B3298">
        <v>1384</v>
      </c>
      <c r="C3298" t="s">
        <v>321</v>
      </c>
      <c r="D3298" t="s">
        <v>322</v>
      </c>
      <c r="E3298">
        <v>6885</v>
      </c>
      <c r="F3298">
        <v>24.07</v>
      </c>
      <c r="G3298">
        <v>400</v>
      </c>
      <c r="H3298">
        <f t="shared" si="204"/>
        <v>662887.80000000005</v>
      </c>
      <c r="I3298">
        <f t="shared" si="205"/>
        <v>6885</v>
      </c>
      <c r="J3298">
        <f t="shared" si="206"/>
        <v>165721.95000000001</v>
      </c>
      <c r="K3298">
        <f t="shared" si="207"/>
        <v>0</v>
      </c>
    </row>
    <row r="3299" spans="1:11" s="11" customFormat="1">
      <c r="A3299">
        <v>2025</v>
      </c>
      <c r="B3299">
        <v>1384</v>
      </c>
      <c r="C3299" t="s">
        <v>321</v>
      </c>
      <c r="D3299" t="s">
        <v>322</v>
      </c>
      <c r="E3299">
        <v>16731</v>
      </c>
      <c r="F3299">
        <v>24.17</v>
      </c>
      <c r="G3299">
        <v>424.7</v>
      </c>
      <c r="H3299">
        <f t="shared" si="204"/>
        <v>1717436.98269</v>
      </c>
      <c r="I3299">
        <f t="shared" si="205"/>
        <v>16731</v>
      </c>
      <c r="J3299">
        <f t="shared" si="206"/>
        <v>404388.27</v>
      </c>
      <c r="K3299">
        <f t="shared" si="207"/>
        <v>0</v>
      </c>
    </row>
    <row r="3300" spans="1:11" s="11" customFormat="1">
      <c r="A3300">
        <v>2025</v>
      </c>
      <c r="B3300">
        <v>1393</v>
      </c>
      <c r="C3300" t="s">
        <v>331</v>
      </c>
      <c r="D3300" t="s">
        <v>322</v>
      </c>
      <c r="E3300">
        <v>45253</v>
      </c>
      <c r="F3300">
        <v>17.61</v>
      </c>
      <c r="G3300">
        <v>196.5</v>
      </c>
      <c r="H3300">
        <f t="shared" si="204"/>
        <v>1565918.9734500002</v>
      </c>
      <c r="I3300">
        <f t="shared" si="205"/>
        <v>45253</v>
      </c>
      <c r="J3300">
        <f t="shared" si="206"/>
        <v>796905.33</v>
      </c>
      <c r="K3300">
        <f t="shared" si="207"/>
        <v>0</v>
      </c>
    </row>
    <row r="3301" spans="1:11" s="11" customFormat="1">
      <c r="A3301">
        <v>2025</v>
      </c>
      <c r="B3301">
        <v>1393</v>
      </c>
      <c r="C3301" t="s">
        <v>331</v>
      </c>
      <c r="D3301" t="s">
        <v>322</v>
      </c>
      <c r="E3301">
        <v>76347</v>
      </c>
      <c r="F3301">
        <v>17.940000000000001</v>
      </c>
      <c r="G3301">
        <v>201.1</v>
      </c>
      <c r="H3301">
        <f t="shared" si="204"/>
        <v>2754396.6769800005</v>
      </c>
      <c r="I3301">
        <f t="shared" si="205"/>
        <v>76347</v>
      </c>
      <c r="J3301">
        <f t="shared" si="206"/>
        <v>1369665.1800000002</v>
      </c>
      <c r="K3301">
        <f t="shared" si="207"/>
        <v>0</v>
      </c>
    </row>
    <row r="3302" spans="1:11" s="11" customFormat="1">
      <c r="A3302">
        <v>2025</v>
      </c>
      <c r="B3302">
        <v>1393</v>
      </c>
      <c r="C3302" t="s">
        <v>331</v>
      </c>
      <c r="D3302" t="s">
        <v>322</v>
      </c>
      <c r="E3302">
        <v>59712</v>
      </c>
      <c r="F3302">
        <v>17.8</v>
      </c>
      <c r="G3302">
        <v>210.4</v>
      </c>
      <c r="H3302">
        <f t="shared" si="204"/>
        <v>2236286.0543999998</v>
      </c>
      <c r="I3302">
        <f t="shared" si="205"/>
        <v>59712</v>
      </c>
      <c r="J3302">
        <f t="shared" si="206"/>
        <v>1062873.6000000001</v>
      </c>
      <c r="K3302">
        <f t="shared" si="207"/>
        <v>0</v>
      </c>
    </row>
    <row r="3303" spans="1:11" s="11" customFormat="1">
      <c r="A3303">
        <v>2025</v>
      </c>
      <c r="B3303">
        <v>1710</v>
      </c>
      <c r="C3303" t="s">
        <v>331</v>
      </c>
      <c r="D3303" t="s">
        <v>322</v>
      </c>
      <c r="E3303">
        <v>362</v>
      </c>
      <c r="F3303">
        <v>17.739000000000001</v>
      </c>
      <c r="G3303">
        <v>178.2</v>
      </c>
      <c r="H3303">
        <f t="shared" si="204"/>
        <v>11443.145075999999</v>
      </c>
      <c r="I3303">
        <f t="shared" si="205"/>
        <v>362</v>
      </c>
      <c r="J3303">
        <f t="shared" si="206"/>
        <v>6421.518</v>
      </c>
      <c r="K3303">
        <f t="shared" si="207"/>
        <v>0</v>
      </c>
    </row>
    <row r="3304" spans="1:11" s="11" customFormat="1">
      <c r="A3304">
        <v>2025</v>
      </c>
      <c r="B3304">
        <v>1710</v>
      </c>
      <c r="C3304" t="s">
        <v>331</v>
      </c>
      <c r="D3304" t="s">
        <v>322</v>
      </c>
      <c r="E3304">
        <v>191212</v>
      </c>
      <c r="F3304">
        <v>17.89</v>
      </c>
      <c r="G3304">
        <v>198.2</v>
      </c>
      <c r="H3304">
        <f t="shared" si="204"/>
        <v>6779991.2717599999</v>
      </c>
      <c r="I3304">
        <f t="shared" si="205"/>
        <v>191212</v>
      </c>
      <c r="J3304">
        <f t="shared" si="206"/>
        <v>3420782.68</v>
      </c>
      <c r="K3304">
        <f t="shared" si="207"/>
        <v>0</v>
      </c>
    </row>
    <row r="3305" spans="1:11" s="11" customFormat="1">
      <c r="A3305">
        <v>2025</v>
      </c>
      <c r="B3305">
        <v>1710</v>
      </c>
      <c r="C3305" t="s">
        <v>331</v>
      </c>
      <c r="D3305" t="s">
        <v>322</v>
      </c>
      <c r="E3305">
        <v>205700</v>
      </c>
      <c r="F3305">
        <v>17.776</v>
      </c>
      <c r="G3305">
        <v>196.4</v>
      </c>
      <c r="H3305">
        <f t="shared" si="204"/>
        <v>7181411.5647999998</v>
      </c>
      <c r="I3305">
        <f t="shared" si="205"/>
        <v>205700</v>
      </c>
      <c r="J3305">
        <f t="shared" si="206"/>
        <v>3656523.2</v>
      </c>
      <c r="K3305">
        <f t="shared" si="207"/>
        <v>0</v>
      </c>
    </row>
    <row r="3306" spans="1:11" s="11" customFormat="1">
      <c r="A3306">
        <v>2025</v>
      </c>
      <c r="B3306">
        <v>1733</v>
      </c>
      <c r="C3306" t="s">
        <v>331</v>
      </c>
      <c r="D3306" t="s">
        <v>322</v>
      </c>
      <c r="E3306">
        <v>126488</v>
      </c>
      <c r="F3306">
        <v>17.888000000000002</v>
      </c>
      <c r="G3306">
        <v>201.7</v>
      </c>
      <c r="H3306">
        <f t="shared" si="204"/>
        <v>4563699.1828480009</v>
      </c>
      <c r="I3306">
        <f t="shared" si="205"/>
        <v>126488</v>
      </c>
      <c r="J3306">
        <f t="shared" si="206"/>
        <v>2262617.344</v>
      </c>
      <c r="K3306">
        <f t="shared" si="207"/>
        <v>0</v>
      </c>
    </row>
    <row r="3307" spans="1:11" s="11" customFormat="1">
      <c r="A3307">
        <v>2025</v>
      </c>
      <c r="B3307">
        <v>1733</v>
      </c>
      <c r="C3307" t="s">
        <v>331</v>
      </c>
      <c r="D3307" t="s">
        <v>322</v>
      </c>
      <c r="E3307">
        <v>47479</v>
      </c>
      <c r="F3307">
        <v>17.706</v>
      </c>
      <c r="G3307">
        <v>210</v>
      </c>
      <c r="H3307">
        <f t="shared" si="204"/>
        <v>1765392.6654000001</v>
      </c>
      <c r="I3307">
        <f t="shared" si="205"/>
        <v>47479</v>
      </c>
      <c r="J3307">
        <f t="shared" si="206"/>
        <v>840663.174</v>
      </c>
      <c r="K3307">
        <f t="shared" si="207"/>
        <v>0</v>
      </c>
    </row>
    <row r="3308" spans="1:11" s="11" customFormat="1">
      <c r="A3308">
        <v>2025</v>
      </c>
      <c r="B3308">
        <v>1733</v>
      </c>
      <c r="C3308" t="s">
        <v>321</v>
      </c>
      <c r="D3308" t="s">
        <v>322</v>
      </c>
      <c r="E3308">
        <v>62482</v>
      </c>
      <c r="F3308">
        <v>26.015000000000001</v>
      </c>
      <c r="G3308">
        <v>245.7</v>
      </c>
      <c r="H3308">
        <f t="shared" si="204"/>
        <v>3993777.89811</v>
      </c>
      <c r="I3308">
        <f t="shared" si="205"/>
        <v>62482</v>
      </c>
      <c r="J3308">
        <f t="shared" si="206"/>
        <v>1625469.23</v>
      </c>
      <c r="K3308">
        <f t="shared" si="207"/>
        <v>0</v>
      </c>
    </row>
    <row r="3309" spans="1:11" s="11" customFormat="1">
      <c r="A3309">
        <v>2025</v>
      </c>
      <c r="B3309">
        <v>1733</v>
      </c>
      <c r="C3309" t="s">
        <v>321</v>
      </c>
      <c r="D3309" t="s">
        <v>322</v>
      </c>
      <c r="E3309">
        <v>62485</v>
      </c>
      <c r="F3309">
        <v>25.963999999999999</v>
      </c>
      <c r="G3309">
        <v>293.10000000000002</v>
      </c>
      <c r="H3309">
        <f t="shared" si="204"/>
        <v>4755138.7427399997</v>
      </c>
      <c r="I3309">
        <f t="shared" si="205"/>
        <v>62485</v>
      </c>
      <c r="J3309">
        <f t="shared" si="206"/>
        <v>1622360.5399999998</v>
      </c>
      <c r="K3309">
        <f t="shared" si="207"/>
        <v>0</v>
      </c>
    </row>
    <row r="3310" spans="1:11" s="11" customFormat="1">
      <c r="A3310">
        <v>2025</v>
      </c>
      <c r="B3310">
        <v>1733</v>
      </c>
      <c r="C3310" t="s">
        <v>331</v>
      </c>
      <c r="D3310" t="s">
        <v>322</v>
      </c>
      <c r="E3310">
        <v>31415</v>
      </c>
      <c r="F3310">
        <v>17.876999999999999</v>
      </c>
      <c r="G3310">
        <v>204.2</v>
      </c>
      <c r="H3310">
        <f t="shared" si="204"/>
        <v>1146799.3601099998</v>
      </c>
      <c r="I3310">
        <f t="shared" si="205"/>
        <v>31415</v>
      </c>
      <c r="J3310">
        <f t="shared" si="206"/>
        <v>561605.95499999996</v>
      </c>
      <c r="K3310">
        <f t="shared" si="207"/>
        <v>0</v>
      </c>
    </row>
    <row r="3311" spans="1:11" s="11" customFormat="1">
      <c r="A3311">
        <v>2025</v>
      </c>
      <c r="B3311">
        <v>1733</v>
      </c>
      <c r="C3311" t="s">
        <v>331</v>
      </c>
      <c r="D3311" t="s">
        <v>322</v>
      </c>
      <c r="E3311">
        <v>268871</v>
      </c>
      <c r="F3311">
        <v>17.798999999999999</v>
      </c>
      <c r="G3311">
        <v>199.2</v>
      </c>
      <c r="H3311">
        <f t="shared" si="204"/>
        <v>9532984.7785679996</v>
      </c>
      <c r="I3311">
        <f t="shared" si="205"/>
        <v>268871</v>
      </c>
      <c r="J3311">
        <f t="shared" si="206"/>
        <v>4785634.9289999995</v>
      </c>
      <c r="K3311">
        <f t="shared" si="207"/>
        <v>0</v>
      </c>
    </row>
    <row r="3312" spans="1:11" s="11" customFormat="1">
      <c r="A3312">
        <v>2025</v>
      </c>
      <c r="B3312">
        <v>1733</v>
      </c>
      <c r="C3312" t="s">
        <v>321</v>
      </c>
      <c r="D3312" t="s">
        <v>322</v>
      </c>
      <c r="E3312">
        <v>282</v>
      </c>
      <c r="F3312">
        <v>26.015000000000001</v>
      </c>
      <c r="G3312">
        <v>276.3</v>
      </c>
      <c r="H3312">
        <f t="shared" si="204"/>
        <v>20270.003490000003</v>
      </c>
      <c r="I3312">
        <f t="shared" si="205"/>
        <v>282</v>
      </c>
      <c r="J3312">
        <f t="shared" si="206"/>
        <v>7336.2300000000005</v>
      </c>
      <c r="K3312">
        <f t="shared" si="207"/>
        <v>0</v>
      </c>
    </row>
    <row r="3313" spans="1:11" s="11" customFormat="1">
      <c r="A3313">
        <v>2025</v>
      </c>
      <c r="B3313">
        <v>1733</v>
      </c>
      <c r="C3313" t="s">
        <v>321</v>
      </c>
      <c r="D3313" t="s">
        <v>322</v>
      </c>
      <c r="E3313">
        <v>15642</v>
      </c>
      <c r="F3313">
        <v>26.428000000000001</v>
      </c>
      <c r="G3313">
        <v>257.3</v>
      </c>
      <c r="H3313">
        <f t="shared" si="204"/>
        <v>1063644.1746480002</v>
      </c>
      <c r="I3313">
        <f t="shared" si="205"/>
        <v>15642</v>
      </c>
      <c r="J3313">
        <f t="shared" si="206"/>
        <v>413386.77600000001</v>
      </c>
      <c r="K3313">
        <f t="shared" si="207"/>
        <v>0</v>
      </c>
    </row>
    <row r="3314" spans="1:11" s="11" customFormat="1">
      <c r="A3314">
        <v>2025</v>
      </c>
      <c r="B3314">
        <v>1893</v>
      </c>
      <c r="C3314" t="s">
        <v>331</v>
      </c>
      <c r="D3314" t="s">
        <v>322</v>
      </c>
      <c r="E3314">
        <v>61914</v>
      </c>
      <c r="F3314">
        <v>17.579999999999998</v>
      </c>
      <c r="G3314">
        <v>239.9</v>
      </c>
      <c r="H3314">
        <f t="shared" si="204"/>
        <v>2611187.0398800001</v>
      </c>
      <c r="I3314">
        <f t="shared" si="205"/>
        <v>61914</v>
      </c>
      <c r="J3314">
        <f t="shared" si="206"/>
        <v>1088448.1199999999</v>
      </c>
      <c r="K3314">
        <f t="shared" si="207"/>
        <v>0</v>
      </c>
    </row>
    <row r="3315" spans="1:11" s="11" customFormat="1">
      <c r="A3315">
        <v>2025</v>
      </c>
      <c r="B3315">
        <v>1893</v>
      </c>
      <c r="C3315" t="s">
        <v>331</v>
      </c>
      <c r="D3315" t="s">
        <v>322</v>
      </c>
      <c r="E3315">
        <v>63316</v>
      </c>
      <c r="F3315">
        <v>17.579999999999998</v>
      </c>
      <c r="G3315">
        <v>238</v>
      </c>
      <c r="H3315">
        <f t="shared" si="204"/>
        <v>2649166.7663999996</v>
      </c>
      <c r="I3315">
        <f t="shared" si="205"/>
        <v>63316</v>
      </c>
      <c r="J3315">
        <f t="shared" si="206"/>
        <v>1113095.2799999998</v>
      </c>
      <c r="K3315">
        <f t="shared" si="207"/>
        <v>0</v>
      </c>
    </row>
    <row r="3316" spans="1:11" s="11" customFormat="1">
      <c r="A3316">
        <v>2025</v>
      </c>
      <c r="B3316">
        <v>1893</v>
      </c>
      <c r="C3316" t="s">
        <v>331</v>
      </c>
      <c r="D3316" t="s">
        <v>322</v>
      </c>
      <c r="E3316">
        <v>46656</v>
      </c>
      <c r="F3316">
        <v>19.18</v>
      </c>
      <c r="G3316">
        <v>208.5</v>
      </c>
      <c r="H3316">
        <f t="shared" si="204"/>
        <v>1865787.4367999998</v>
      </c>
      <c r="I3316">
        <f t="shared" si="205"/>
        <v>46656</v>
      </c>
      <c r="J3316">
        <f t="shared" si="206"/>
        <v>894862.08</v>
      </c>
      <c r="K3316">
        <f t="shared" si="207"/>
        <v>0</v>
      </c>
    </row>
    <row r="3317" spans="1:11" s="11" customFormat="1">
      <c r="A3317">
        <v>2025</v>
      </c>
      <c r="B3317">
        <v>1915</v>
      </c>
      <c r="C3317" t="s">
        <v>331</v>
      </c>
      <c r="D3317" t="s">
        <v>322</v>
      </c>
      <c r="E3317">
        <v>26678</v>
      </c>
      <c r="F3317">
        <v>17.795999999999999</v>
      </c>
      <c r="G3317">
        <v>234.4</v>
      </c>
      <c r="H3317">
        <f t="shared" si="204"/>
        <v>1112841.3966719999</v>
      </c>
      <c r="I3317">
        <f t="shared" si="205"/>
        <v>26678</v>
      </c>
      <c r="J3317">
        <f t="shared" si="206"/>
        <v>474761.68799999997</v>
      </c>
      <c r="K3317">
        <f t="shared" si="207"/>
        <v>0</v>
      </c>
    </row>
    <row r="3318" spans="1:11" s="11" customFormat="1">
      <c r="A3318">
        <v>2025</v>
      </c>
      <c r="B3318">
        <v>1915</v>
      </c>
      <c r="C3318" t="s">
        <v>331</v>
      </c>
      <c r="D3318" t="s">
        <v>322</v>
      </c>
      <c r="E3318">
        <v>13393</v>
      </c>
      <c r="F3318">
        <v>17.72</v>
      </c>
      <c r="G3318">
        <v>233.2</v>
      </c>
      <c r="H3318">
        <f t="shared" si="204"/>
        <v>553439.47471999994</v>
      </c>
      <c r="I3318">
        <f t="shared" si="205"/>
        <v>13393</v>
      </c>
      <c r="J3318">
        <f t="shared" si="206"/>
        <v>237323.96</v>
      </c>
      <c r="K3318">
        <f t="shared" si="207"/>
        <v>0</v>
      </c>
    </row>
    <row r="3319" spans="1:11" s="11" customFormat="1">
      <c r="A3319">
        <v>2025</v>
      </c>
      <c r="B3319">
        <v>1915</v>
      </c>
      <c r="C3319" t="s">
        <v>331</v>
      </c>
      <c r="D3319" t="s">
        <v>322</v>
      </c>
      <c r="E3319">
        <v>13435</v>
      </c>
      <c r="F3319">
        <v>17.736000000000001</v>
      </c>
      <c r="G3319">
        <v>247.1</v>
      </c>
      <c r="H3319">
        <f t="shared" si="204"/>
        <v>588797.68836000003</v>
      </c>
      <c r="I3319">
        <f t="shared" si="205"/>
        <v>13435</v>
      </c>
      <c r="J3319">
        <f t="shared" si="206"/>
        <v>238283.16</v>
      </c>
      <c r="K3319">
        <f t="shared" si="207"/>
        <v>0</v>
      </c>
    </row>
    <row r="3320" spans="1:11" s="11" customFormat="1">
      <c r="A3320">
        <v>2025</v>
      </c>
      <c r="B3320">
        <v>2079</v>
      </c>
      <c r="C3320" t="s">
        <v>331</v>
      </c>
      <c r="D3320" t="s">
        <v>322</v>
      </c>
      <c r="E3320">
        <v>48970</v>
      </c>
      <c r="F3320">
        <v>17.634</v>
      </c>
      <c r="G3320">
        <v>140.19999999999999</v>
      </c>
      <c r="H3320">
        <f t="shared" si="204"/>
        <v>1210678.8459599998</v>
      </c>
      <c r="I3320">
        <f t="shared" si="205"/>
        <v>48970</v>
      </c>
      <c r="J3320">
        <f t="shared" si="206"/>
        <v>863536.98</v>
      </c>
      <c r="K3320">
        <f t="shared" si="207"/>
        <v>0</v>
      </c>
    </row>
    <row r="3321" spans="1:11" s="11" customFormat="1">
      <c r="A3321">
        <v>2025</v>
      </c>
      <c r="B3321">
        <v>2079</v>
      </c>
      <c r="C3321" t="s">
        <v>331</v>
      </c>
      <c r="D3321" t="s">
        <v>322</v>
      </c>
      <c r="E3321">
        <v>65162</v>
      </c>
      <c r="F3321">
        <v>17.545000000000002</v>
      </c>
      <c r="G3321">
        <v>144.4</v>
      </c>
      <c r="H3321">
        <f t="shared" si="204"/>
        <v>1650877.9667600002</v>
      </c>
      <c r="I3321">
        <f t="shared" si="205"/>
        <v>65162</v>
      </c>
      <c r="J3321">
        <f t="shared" si="206"/>
        <v>1143267.29</v>
      </c>
      <c r="K3321">
        <f t="shared" si="207"/>
        <v>0</v>
      </c>
    </row>
    <row r="3322" spans="1:11" s="11" customFormat="1">
      <c r="A3322">
        <v>2025</v>
      </c>
      <c r="B3322">
        <v>2079</v>
      </c>
      <c r="C3322" t="s">
        <v>331</v>
      </c>
      <c r="D3322" t="s">
        <v>322</v>
      </c>
      <c r="E3322">
        <v>48696</v>
      </c>
      <c r="F3322">
        <v>17.611999999999998</v>
      </c>
      <c r="G3322">
        <v>134</v>
      </c>
      <c r="H3322">
        <f t="shared" si="204"/>
        <v>1149229.4956799999</v>
      </c>
      <c r="I3322">
        <f t="shared" si="205"/>
        <v>48696</v>
      </c>
      <c r="J3322">
        <f t="shared" si="206"/>
        <v>857633.95199999993</v>
      </c>
      <c r="K3322">
        <f t="shared" si="207"/>
        <v>0</v>
      </c>
    </row>
    <row r="3323" spans="1:11" s="11" customFormat="1">
      <c r="A3323">
        <v>2025</v>
      </c>
      <c r="B3323">
        <v>2103</v>
      </c>
      <c r="C3323" t="s">
        <v>331</v>
      </c>
      <c r="D3323" t="s">
        <v>322</v>
      </c>
      <c r="E3323">
        <v>137407</v>
      </c>
      <c r="F3323">
        <v>17.88</v>
      </c>
      <c r="G3323">
        <v>149.5</v>
      </c>
      <c r="H3323">
        <f t="shared" si="204"/>
        <v>3672971.5541999997</v>
      </c>
      <c r="I3323">
        <f t="shared" si="205"/>
        <v>137407</v>
      </c>
      <c r="J3323">
        <f t="shared" si="206"/>
        <v>2456837.1599999997</v>
      </c>
      <c r="K3323">
        <f t="shared" si="207"/>
        <v>0</v>
      </c>
    </row>
    <row r="3324" spans="1:11" s="11" customFormat="1">
      <c r="A3324">
        <v>2025</v>
      </c>
      <c r="B3324">
        <v>2103</v>
      </c>
      <c r="C3324" t="s">
        <v>331</v>
      </c>
      <c r="D3324" t="s">
        <v>322</v>
      </c>
      <c r="E3324">
        <v>120799</v>
      </c>
      <c r="F3324">
        <v>17.72</v>
      </c>
      <c r="G3324">
        <v>157</v>
      </c>
      <c r="H3324">
        <f t="shared" si="204"/>
        <v>3360676.4995999997</v>
      </c>
      <c r="I3324">
        <f t="shared" si="205"/>
        <v>120799</v>
      </c>
      <c r="J3324">
        <f t="shared" si="206"/>
        <v>2140558.2799999998</v>
      </c>
      <c r="K3324">
        <f t="shared" si="207"/>
        <v>0</v>
      </c>
    </row>
    <row r="3325" spans="1:11" s="11" customFormat="1">
      <c r="A3325">
        <v>2025</v>
      </c>
      <c r="B3325">
        <v>2103</v>
      </c>
      <c r="C3325" t="s">
        <v>331</v>
      </c>
      <c r="D3325" t="s">
        <v>322</v>
      </c>
      <c r="E3325">
        <v>222886</v>
      </c>
      <c r="F3325">
        <v>17.71</v>
      </c>
      <c r="G3325">
        <v>148.69999999999999</v>
      </c>
      <c r="H3325">
        <f t="shared" si="204"/>
        <v>5869651.5462199999</v>
      </c>
      <c r="I3325">
        <f t="shared" si="205"/>
        <v>222886</v>
      </c>
      <c r="J3325">
        <f t="shared" si="206"/>
        <v>3947311.06</v>
      </c>
      <c r="K3325">
        <f t="shared" si="207"/>
        <v>0</v>
      </c>
    </row>
    <row r="3326" spans="1:11" s="11" customFormat="1">
      <c r="A3326">
        <v>2025</v>
      </c>
      <c r="B3326">
        <v>2103</v>
      </c>
      <c r="C3326" t="s">
        <v>331</v>
      </c>
      <c r="D3326" t="s">
        <v>322</v>
      </c>
      <c r="E3326">
        <v>68794</v>
      </c>
      <c r="F3326">
        <v>17.690000000000001</v>
      </c>
      <c r="G3326">
        <v>152.1</v>
      </c>
      <c r="H3326">
        <f t="shared" si="204"/>
        <v>1851005.0730600001</v>
      </c>
      <c r="I3326">
        <f t="shared" si="205"/>
        <v>68794</v>
      </c>
      <c r="J3326">
        <f t="shared" si="206"/>
        <v>1216965.8600000001</v>
      </c>
      <c r="K3326">
        <f t="shared" si="207"/>
        <v>0</v>
      </c>
    </row>
    <row r="3327" spans="1:11" s="11" customFormat="1">
      <c r="A3327">
        <v>2025</v>
      </c>
      <c r="B3327">
        <v>2103</v>
      </c>
      <c r="C3327" t="s">
        <v>331</v>
      </c>
      <c r="D3327" t="s">
        <v>322</v>
      </c>
      <c r="E3327">
        <v>69008</v>
      </c>
      <c r="F3327">
        <v>17.91</v>
      </c>
      <c r="G3327">
        <v>152.1</v>
      </c>
      <c r="H3327">
        <f t="shared" si="204"/>
        <v>1879854.5188799999</v>
      </c>
      <c r="I3327">
        <f t="shared" si="205"/>
        <v>69008</v>
      </c>
      <c r="J3327">
        <f t="shared" si="206"/>
        <v>1235933.28</v>
      </c>
      <c r="K3327">
        <f t="shared" si="207"/>
        <v>0</v>
      </c>
    </row>
    <row r="3328" spans="1:11" s="11" customFormat="1">
      <c r="A3328">
        <v>2025</v>
      </c>
      <c r="B3328">
        <v>2103</v>
      </c>
      <c r="C3328" t="s">
        <v>331</v>
      </c>
      <c r="D3328" t="s">
        <v>322</v>
      </c>
      <c r="E3328">
        <v>205369</v>
      </c>
      <c r="F3328">
        <v>17.98</v>
      </c>
      <c r="G3328">
        <v>151.1</v>
      </c>
      <c r="H3328">
        <f t="shared" si="204"/>
        <v>5579419.8108200002</v>
      </c>
      <c r="I3328">
        <f t="shared" si="205"/>
        <v>205369</v>
      </c>
      <c r="J3328">
        <f t="shared" si="206"/>
        <v>3692534.62</v>
      </c>
      <c r="K3328">
        <f t="shared" si="207"/>
        <v>0</v>
      </c>
    </row>
    <row r="3329" spans="1:11" s="11" customFormat="1">
      <c r="A3329">
        <v>2025</v>
      </c>
      <c r="B3329">
        <v>2107</v>
      </c>
      <c r="C3329" t="s">
        <v>331</v>
      </c>
      <c r="D3329" t="s">
        <v>322</v>
      </c>
      <c r="E3329">
        <v>183690</v>
      </c>
      <c r="F3329">
        <v>17.899999999999999</v>
      </c>
      <c r="G3329">
        <v>201.5</v>
      </c>
      <c r="H3329">
        <f t="shared" si="204"/>
        <v>6625422.7649999997</v>
      </c>
      <c r="I3329">
        <f t="shared" si="205"/>
        <v>183690</v>
      </c>
      <c r="J3329">
        <f t="shared" si="206"/>
        <v>3288050.9999999995</v>
      </c>
      <c r="K3329">
        <f t="shared" si="207"/>
        <v>0</v>
      </c>
    </row>
    <row r="3330" spans="1:11" s="11" customFormat="1">
      <c r="A3330">
        <v>2025</v>
      </c>
      <c r="B3330">
        <v>2107</v>
      </c>
      <c r="C3330" t="s">
        <v>321</v>
      </c>
      <c r="D3330" t="s">
        <v>322</v>
      </c>
      <c r="E3330">
        <v>64678</v>
      </c>
      <c r="F3330">
        <v>21.93</v>
      </c>
      <c r="G3330">
        <v>256.5</v>
      </c>
      <c r="H3330">
        <f t="shared" si="204"/>
        <v>3638166.6051000003</v>
      </c>
      <c r="I3330">
        <f t="shared" si="205"/>
        <v>64678</v>
      </c>
      <c r="J3330">
        <f t="shared" si="206"/>
        <v>1418388.54</v>
      </c>
      <c r="K3330">
        <f t="shared" si="207"/>
        <v>0</v>
      </c>
    </row>
    <row r="3331" spans="1:11" s="11" customFormat="1">
      <c r="A3331">
        <v>2025</v>
      </c>
      <c r="B3331">
        <v>2107</v>
      </c>
      <c r="C3331" t="s">
        <v>331</v>
      </c>
      <c r="D3331" t="s">
        <v>322</v>
      </c>
      <c r="E3331">
        <v>48559</v>
      </c>
      <c r="F3331">
        <v>17.7</v>
      </c>
      <c r="G3331">
        <v>208.5</v>
      </c>
      <c r="H3331">
        <f t="shared" si="204"/>
        <v>1792045.6154999998</v>
      </c>
      <c r="I3331">
        <f t="shared" si="205"/>
        <v>48559</v>
      </c>
      <c r="J3331">
        <f t="shared" si="206"/>
        <v>859494.29999999993</v>
      </c>
      <c r="K3331">
        <f t="shared" si="207"/>
        <v>0</v>
      </c>
    </row>
    <row r="3332" spans="1:11" s="11" customFormat="1">
      <c r="A3332">
        <v>2025</v>
      </c>
      <c r="B3332">
        <v>2167</v>
      </c>
      <c r="C3332" t="s">
        <v>331</v>
      </c>
      <c r="D3332" t="s">
        <v>322</v>
      </c>
      <c r="E3332">
        <v>348835</v>
      </c>
      <c r="F3332">
        <v>17.638000000000002</v>
      </c>
      <c r="G3332">
        <v>240.2</v>
      </c>
      <c r="H3332">
        <f t="shared" si="204"/>
        <v>14778909.65546</v>
      </c>
      <c r="I3332">
        <f t="shared" si="205"/>
        <v>348835</v>
      </c>
      <c r="J3332">
        <f t="shared" si="206"/>
        <v>6152751.7300000004</v>
      </c>
      <c r="K3332">
        <f t="shared" si="207"/>
        <v>0</v>
      </c>
    </row>
    <row r="3333" spans="1:11" s="11" customFormat="1">
      <c r="A3333">
        <v>2025</v>
      </c>
      <c r="B3333">
        <v>2168</v>
      </c>
      <c r="C3333" t="s">
        <v>331</v>
      </c>
      <c r="D3333" t="s">
        <v>322</v>
      </c>
      <c r="E3333">
        <v>199695</v>
      </c>
      <c r="F3333">
        <v>17.725999999999999</v>
      </c>
      <c r="G3333">
        <v>218.8</v>
      </c>
      <c r="H3333">
        <f t="shared" ref="H3333:H3396" si="208">IF(I3333="","",G3333/100*F3333*E3333)</f>
        <v>7745068.3311600005</v>
      </c>
      <c r="I3333">
        <f t="shared" ref="I3333:I3396" si="209">IF(OR(G3333=".",F3333=".",E3333="."),"",E3333)</f>
        <v>199695</v>
      </c>
      <c r="J3333">
        <f t="shared" ref="J3333:J3396" si="210">IF(I3333="","",F3333*I3333)</f>
        <v>3539793.57</v>
      </c>
      <c r="K3333">
        <f t="shared" ref="K3333:K3396" si="211">IF(C3333="LIG",1,0)</f>
        <v>0</v>
      </c>
    </row>
    <row r="3334" spans="1:11" s="11" customFormat="1">
      <c r="A3334">
        <v>2025</v>
      </c>
      <c r="B3334">
        <v>2277</v>
      </c>
      <c r="C3334" t="s">
        <v>331</v>
      </c>
      <c r="D3334" t="s">
        <v>322</v>
      </c>
      <c r="E3334">
        <v>73392</v>
      </c>
      <c r="F3334">
        <v>17.172000000000001</v>
      </c>
      <c r="G3334">
        <v>151.69999999999999</v>
      </c>
      <c r="H3334">
        <f t="shared" si="208"/>
        <v>1911856.0222080001</v>
      </c>
      <c r="I3334">
        <f t="shared" si="209"/>
        <v>73392</v>
      </c>
      <c r="J3334">
        <f t="shared" si="210"/>
        <v>1260287.4240000001</v>
      </c>
      <c r="K3334">
        <f t="shared" si="211"/>
        <v>0</v>
      </c>
    </row>
    <row r="3335" spans="1:11" s="11" customFormat="1">
      <c r="A3335">
        <v>2025</v>
      </c>
      <c r="B3335">
        <v>2291</v>
      </c>
      <c r="C3335" t="s">
        <v>331</v>
      </c>
      <c r="D3335" t="s">
        <v>322</v>
      </c>
      <c r="E3335">
        <v>17458</v>
      </c>
      <c r="F3335">
        <v>17.22</v>
      </c>
      <c r="G3335">
        <v>150.4</v>
      </c>
      <c r="H3335">
        <f t="shared" si="208"/>
        <v>452142.64703999995</v>
      </c>
      <c r="I3335">
        <f t="shared" si="209"/>
        <v>17458</v>
      </c>
      <c r="J3335">
        <f t="shared" si="210"/>
        <v>300626.75999999995</v>
      </c>
      <c r="K3335">
        <f t="shared" si="211"/>
        <v>0</v>
      </c>
    </row>
    <row r="3336" spans="1:11" s="11" customFormat="1">
      <c r="A3336">
        <v>2025</v>
      </c>
      <c r="B3336">
        <v>2291</v>
      </c>
      <c r="C3336" t="s">
        <v>331</v>
      </c>
      <c r="D3336" t="s">
        <v>322</v>
      </c>
      <c r="E3336">
        <v>50177</v>
      </c>
      <c r="F3336">
        <v>17.63</v>
      </c>
      <c r="G3336">
        <v>125.6</v>
      </c>
      <c r="H3336">
        <f t="shared" si="208"/>
        <v>1111083.3605599999</v>
      </c>
      <c r="I3336">
        <f t="shared" si="209"/>
        <v>50177</v>
      </c>
      <c r="J3336">
        <f t="shared" si="210"/>
        <v>884620.50999999989</v>
      </c>
      <c r="K3336">
        <f t="shared" si="211"/>
        <v>0</v>
      </c>
    </row>
    <row r="3337" spans="1:11" s="11" customFormat="1">
      <c r="A3337">
        <v>2025</v>
      </c>
      <c r="B3337">
        <v>2442</v>
      </c>
      <c r="C3337" t="s">
        <v>321</v>
      </c>
      <c r="D3337" t="s">
        <v>322</v>
      </c>
      <c r="E3337">
        <v>396949</v>
      </c>
      <c r="F3337">
        <v>18.38</v>
      </c>
      <c r="G3337">
        <v>359.9</v>
      </c>
      <c r="H3337">
        <f t="shared" si="208"/>
        <v>26258025.509379998</v>
      </c>
      <c r="I3337">
        <f t="shared" si="209"/>
        <v>396949</v>
      </c>
      <c r="J3337">
        <f t="shared" si="210"/>
        <v>7295922.6199999992</v>
      </c>
      <c r="K3337">
        <f t="shared" si="211"/>
        <v>0</v>
      </c>
    </row>
    <row r="3338" spans="1:11" s="11" customFormat="1">
      <c r="A3338">
        <v>2025</v>
      </c>
      <c r="B3338">
        <v>2712</v>
      </c>
      <c r="C3338" t="s">
        <v>321</v>
      </c>
      <c r="D3338" t="s">
        <v>322</v>
      </c>
      <c r="E3338">
        <v>12440</v>
      </c>
      <c r="F3338">
        <v>26.076000000000001</v>
      </c>
      <c r="G3338">
        <v>326.8</v>
      </c>
      <c r="H3338">
        <f t="shared" si="208"/>
        <v>1060091.6179200001</v>
      </c>
      <c r="I3338">
        <f t="shared" si="209"/>
        <v>12440</v>
      </c>
      <c r="J3338">
        <f t="shared" si="210"/>
        <v>324385.44</v>
      </c>
      <c r="K3338">
        <f t="shared" si="211"/>
        <v>0</v>
      </c>
    </row>
    <row r="3339" spans="1:11" s="11" customFormat="1">
      <c r="A3339">
        <v>2025</v>
      </c>
      <c r="B3339">
        <v>2712</v>
      </c>
      <c r="C3339" t="s">
        <v>321</v>
      </c>
      <c r="D3339" t="s">
        <v>322</v>
      </c>
      <c r="E3339">
        <v>12441</v>
      </c>
      <c r="F3339">
        <v>25.56</v>
      </c>
      <c r="G3339">
        <v>334.9</v>
      </c>
      <c r="H3339">
        <f t="shared" si="208"/>
        <v>1064955.0740399999</v>
      </c>
      <c r="I3339">
        <f t="shared" si="209"/>
        <v>12441</v>
      </c>
      <c r="J3339">
        <f t="shared" si="210"/>
        <v>317991.95999999996</v>
      </c>
      <c r="K3339">
        <f t="shared" si="211"/>
        <v>0</v>
      </c>
    </row>
    <row r="3340" spans="1:11" s="11" customFormat="1">
      <c r="A3340">
        <v>2025</v>
      </c>
      <c r="B3340">
        <v>2712</v>
      </c>
      <c r="C3340" t="s">
        <v>321</v>
      </c>
      <c r="D3340" t="s">
        <v>322</v>
      </c>
      <c r="E3340">
        <v>24094</v>
      </c>
      <c r="F3340">
        <v>24.391999999999999</v>
      </c>
      <c r="G3340">
        <v>492.6</v>
      </c>
      <c r="H3340">
        <f t="shared" si="208"/>
        <v>2895014.3772480004</v>
      </c>
      <c r="I3340">
        <f t="shared" si="209"/>
        <v>24094</v>
      </c>
      <c r="J3340">
        <f t="shared" si="210"/>
        <v>587700.848</v>
      </c>
      <c r="K3340">
        <f t="shared" si="211"/>
        <v>0</v>
      </c>
    </row>
    <row r="3341" spans="1:11" s="11" customFormat="1">
      <c r="A3341">
        <v>2025</v>
      </c>
      <c r="B3341">
        <v>2712</v>
      </c>
      <c r="C3341" t="s">
        <v>321</v>
      </c>
      <c r="D3341" t="s">
        <v>322</v>
      </c>
      <c r="E3341">
        <v>111346</v>
      </c>
      <c r="F3341">
        <v>24.224</v>
      </c>
      <c r="G3341">
        <v>475.5</v>
      </c>
      <c r="H3341">
        <f t="shared" si="208"/>
        <v>12825402.37152</v>
      </c>
      <c r="I3341">
        <f t="shared" si="209"/>
        <v>111346</v>
      </c>
      <c r="J3341">
        <f t="shared" si="210"/>
        <v>2697245.5040000002</v>
      </c>
      <c r="K3341">
        <f t="shared" si="211"/>
        <v>0</v>
      </c>
    </row>
    <row r="3342" spans="1:11" s="11" customFormat="1">
      <c r="A3342">
        <v>2025</v>
      </c>
      <c r="B3342">
        <v>2712</v>
      </c>
      <c r="C3342" t="s">
        <v>321</v>
      </c>
      <c r="D3342" t="s">
        <v>322</v>
      </c>
      <c r="E3342">
        <v>36721</v>
      </c>
      <c r="F3342">
        <v>23.891999999999999</v>
      </c>
      <c r="G3342">
        <v>473.3</v>
      </c>
      <c r="H3342">
        <f t="shared" si="208"/>
        <v>4152441.3787560002</v>
      </c>
      <c r="I3342">
        <f t="shared" si="209"/>
        <v>36721</v>
      </c>
      <c r="J3342">
        <f t="shared" si="210"/>
        <v>877338.13199999998</v>
      </c>
      <c r="K3342">
        <f t="shared" si="211"/>
        <v>0</v>
      </c>
    </row>
    <row r="3343" spans="1:11" s="11" customFormat="1">
      <c r="A3343">
        <v>2025</v>
      </c>
      <c r="B3343">
        <v>2712</v>
      </c>
      <c r="C3343" t="s">
        <v>321</v>
      </c>
      <c r="D3343" t="s">
        <v>322</v>
      </c>
      <c r="E3343">
        <v>24533</v>
      </c>
      <c r="F3343">
        <v>25.87</v>
      </c>
      <c r="G3343">
        <v>352.3</v>
      </c>
      <c r="H3343">
        <f t="shared" si="208"/>
        <v>2235937.8653299999</v>
      </c>
      <c r="I3343">
        <f t="shared" si="209"/>
        <v>24533</v>
      </c>
      <c r="J3343">
        <f t="shared" si="210"/>
        <v>634668.71000000008</v>
      </c>
      <c r="K3343">
        <f t="shared" si="211"/>
        <v>0</v>
      </c>
    </row>
    <row r="3344" spans="1:11" s="11" customFormat="1">
      <c r="A3344">
        <v>2025</v>
      </c>
      <c r="B3344">
        <v>2721</v>
      </c>
      <c r="C3344" t="s">
        <v>321</v>
      </c>
      <c r="D3344" t="s">
        <v>322</v>
      </c>
      <c r="E3344">
        <v>12668</v>
      </c>
      <c r="F3344">
        <v>26.024000000000001</v>
      </c>
      <c r="G3344">
        <v>452.1</v>
      </c>
      <c r="H3344">
        <f t="shared" si="208"/>
        <v>1490447.256672</v>
      </c>
      <c r="I3344">
        <f t="shared" si="209"/>
        <v>12668</v>
      </c>
      <c r="J3344">
        <f t="shared" si="210"/>
        <v>329672.03200000001</v>
      </c>
      <c r="K3344">
        <f t="shared" si="211"/>
        <v>0</v>
      </c>
    </row>
    <row r="3345" spans="1:11" s="11" customFormat="1">
      <c r="A3345">
        <v>2025</v>
      </c>
      <c r="B3345">
        <v>2721</v>
      </c>
      <c r="C3345" t="s">
        <v>321</v>
      </c>
      <c r="D3345" t="s">
        <v>322</v>
      </c>
      <c r="E3345">
        <v>13028</v>
      </c>
      <c r="F3345">
        <v>25.713999999999999</v>
      </c>
      <c r="G3345">
        <v>311.10000000000002</v>
      </c>
      <c r="H3345">
        <f t="shared" si="208"/>
        <v>1042191.1971120001</v>
      </c>
      <c r="I3345">
        <f t="shared" si="209"/>
        <v>13028</v>
      </c>
      <c r="J3345">
        <f t="shared" si="210"/>
        <v>335001.99199999997</v>
      </c>
      <c r="K3345">
        <f t="shared" si="211"/>
        <v>0</v>
      </c>
    </row>
    <row r="3346" spans="1:11" s="11" customFormat="1">
      <c r="A3346">
        <v>2025</v>
      </c>
      <c r="B3346">
        <v>2721</v>
      </c>
      <c r="C3346" t="s">
        <v>321</v>
      </c>
      <c r="D3346" t="s">
        <v>322</v>
      </c>
      <c r="E3346">
        <v>37391</v>
      </c>
      <c r="F3346">
        <v>24.507999999999999</v>
      </c>
      <c r="G3346">
        <v>462.3</v>
      </c>
      <c r="H3346">
        <f t="shared" si="208"/>
        <v>4236418.3972439999</v>
      </c>
      <c r="I3346">
        <f t="shared" si="209"/>
        <v>37391</v>
      </c>
      <c r="J3346">
        <f t="shared" si="210"/>
        <v>916378.62799999991</v>
      </c>
      <c r="K3346">
        <f t="shared" si="211"/>
        <v>0</v>
      </c>
    </row>
    <row r="3347" spans="1:11" s="11" customFormat="1">
      <c r="A3347">
        <v>2025</v>
      </c>
      <c r="B3347">
        <v>2721</v>
      </c>
      <c r="C3347" t="s">
        <v>321</v>
      </c>
      <c r="D3347" t="s">
        <v>322</v>
      </c>
      <c r="E3347">
        <v>12739</v>
      </c>
      <c r="F3347">
        <v>24.518000000000001</v>
      </c>
      <c r="G3347">
        <v>416</v>
      </c>
      <c r="H3347">
        <f t="shared" si="208"/>
        <v>1299312.7763200002</v>
      </c>
      <c r="I3347">
        <f t="shared" si="209"/>
        <v>12739</v>
      </c>
      <c r="J3347">
        <f t="shared" si="210"/>
        <v>312334.80200000003</v>
      </c>
      <c r="K3347">
        <f t="shared" si="211"/>
        <v>0</v>
      </c>
    </row>
    <row r="3348" spans="1:11" s="11" customFormat="1">
      <c r="A3348">
        <v>2025</v>
      </c>
      <c r="B3348">
        <v>2721</v>
      </c>
      <c r="C3348" t="s">
        <v>321</v>
      </c>
      <c r="D3348" t="s">
        <v>322</v>
      </c>
      <c r="E3348">
        <v>11386</v>
      </c>
      <c r="F3348">
        <v>26.097999999999999</v>
      </c>
      <c r="G3348">
        <v>344.7</v>
      </c>
      <c r="H3348">
        <f t="shared" si="208"/>
        <v>1024282.351116</v>
      </c>
      <c r="I3348">
        <f t="shared" si="209"/>
        <v>11386</v>
      </c>
      <c r="J3348">
        <f t="shared" si="210"/>
        <v>297151.82799999998</v>
      </c>
      <c r="K3348">
        <f t="shared" si="211"/>
        <v>0</v>
      </c>
    </row>
    <row r="3349" spans="1:11" s="11" customFormat="1">
      <c r="A3349">
        <v>2025</v>
      </c>
      <c r="B3349">
        <v>2727</v>
      </c>
      <c r="C3349" t="s">
        <v>321</v>
      </c>
      <c r="D3349" t="s">
        <v>322</v>
      </c>
      <c r="E3349">
        <v>12825</v>
      </c>
      <c r="F3349">
        <v>25.962</v>
      </c>
      <c r="G3349">
        <v>462.9</v>
      </c>
      <c r="H3349">
        <f t="shared" si="208"/>
        <v>1541284.1068499999</v>
      </c>
      <c r="I3349">
        <f t="shared" si="209"/>
        <v>12825</v>
      </c>
      <c r="J3349">
        <f t="shared" si="210"/>
        <v>332962.65000000002</v>
      </c>
      <c r="K3349">
        <f t="shared" si="211"/>
        <v>0</v>
      </c>
    </row>
    <row r="3350" spans="1:11" s="11" customFormat="1">
      <c r="A3350">
        <v>2025</v>
      </c>
      <c r="B3350">
        <v>2727</v>
      </c>
      <c r="C3350" t="s">
        <v>321</v>
      </c>
      <c r="D3350" t="s">
        <v>322</v>
      </c>
      <c r="E3350">
        <v>38694</v>
      </c>
      <c r="F3350">
        <v>24.158000000000001</v>
      </c>
      <c r="G3350">
        <v>471.6</v>
      </c>
      <c r="H3350">
        <f t="shared" si="208"/>
        <v>4408373.6788320001</v>
      </c>
      <c r="I3350">
        <f t="shared" si="209"/>
        <v>38694</v>
      </c>
      <c r="J3350">
        <f t="shared" si="210"/>
        <v>934769.652</v>
      </c>
      <c r="K3350">
        <f t="shared" si="211"/>
        <v>0</v>
      </c>
    </row>
    <row r="3351" spans="1:11" s="11" customFormat="1">
      <c r="A3351">
        <v>2025</v>
      </c>
      <c r="B3351">
        <v>2727</v>
      </c>
      <c r="C3351" t="s">
        <v>321</v>
      </c>
      <c r="D3351" t="s">
        <v>322</v>
      </c>
      <c r="E3351">
        <v>13104</v>
      </c>
      <c r="F3351">
        <v>26.167999999999999</v>
      </c>
      <c r="G3351">
        <v>352.4</v>
      </c>
      <c r="H3351">
        <f t="shared" si="208"/>
        <v>1208398.8833279999</v>
      </c>
      <c r="I3351">
        <f t="shared" si="209"/>
        <v>13104</v>
      </c>
      <c r="J3351">
        <f t="shared" si="210"/>
        <v>342905.47200000001</v>
      </c>
      <c r="K3351">
        <f t="shared" si="211"/>
        <v>0</v>
      </c>
    </row>
    <row r="3352" spans="1:11" s="11" customFormat="1">
      <c r="A3352">
        <v>2025</v>
      </c>
      <c r="B3352">
        <v>2727</v>
      </c>
      <c r="C3352" t="s">
        <v>321</v>
      </c>
      <c r="D3352" t="s">
        <v>322</v>
      </c>
      <c r="E3352">
        <v>12720</v>
      </c>
      <c r="F3352">
        <v>23.724</v>
      </c>
      <c r="G3352">
        <v>488.3</v>
      </c>
      <c r="H3352">
        <f t="shared" si="208"/>
        <v>1473539.3942400001</v>
      </c>
      <c r="I3352">
        <f t="shared" si="209"/>
        <v>12720</v>
      </c>
      <c r="J3352">
        <f t="shared" si="210"/>
        <v>301769.28000000003</v>
      </c>
      <c r="K3352">
        <f t="shared" si="211"/>
        <v>0</v>
      </c>
    </row>
    <row r="3353" spans="1:11" s="11" customFormat="1">
      <c r="A3353">
        <v>2025</v>
      </c>
      <c r="B3353">
        <v>2817</v>
      </c>
      <c r="C3353" t="s">
        <v>330</v>
      </c>
      <c r="D3353" t="s">
        <v>322</v>
      </c>
      <c r="E3353">
        <v>92557</v>
      </c>
      <c r="F3353">
        <v>13.34</v>
      </c>
      <c r="G3353">
        <v>193.3</v>
      </c>
      <c r="H3353">
        <f t="shared" si="208"/>
        <v>2386695.1645399998</v>
      </c>
      <c r="I3353">
        <f t="shared" si="209"/>
        <v>92557</v>
      </c>
      <c r="J3353">
        <f t="shared" si="210"/>
        <v>1234710.3799999999</v>
      </c>
      <c r="K3353">
        <f t="shared" si="211"/>
        <v>1</v>
      </c>
    </row>
    <row r="3354" spans="1:11" s="11" customFormat="1">
      <c r="A3354">
        <v>2025</v>
      </c>
      <c r="B3354">
        <v>2823</v>
      </c>
      <c r="C3354" t="s">
        <v>330</v>
      </c>
      <c r="D3354" t="s">
        <v>322</v>
      </c>
      <c r="E3354">
        <v>280601</v>
      </c>
      <c r="F3354">
        <v>13.43</v>
      </c>
      <c r="G3354">
        <v>178.1</v>
      </c>
      <c r="H3354">
        <f t="shared" si="208"/>
        <v>6711647.6168299997</v>
      </c>
      <c r="I3354">
        <f t="shared" si="209"/>
        <v>280601</v>
      </c>
      <c r="J3354">
        <f t="shared" si="210"/>
        <v>3768471.4299999997</v>
      </c>
      <c r="K3354">
        <f t="shared" si="211"/>
        <v>1</v>
      </c>
    </row>
    <row r="3355" spans="1:11" s="11" customFormat="1">
      <c r="A3355">
        <v>2025</v>
      </c>
      <c r="B3355">
        <v>2823</v>
      </c>
      <c r="C3355" t="s">
        <v>330</v>
      </c>
      <c r="D3355" t="s">
        <v>322</v>
      </c>
      <c r="E3355">
        <v>127557</v>
      </c>
      <c r="F3355">
        <v>13.52</v>
      </c>
      <c r="G3355">
        <v>361.8</v>
      </c>
      <c r="H3355">
        <f t="shared" si="208"/>
        <v>6239496.5755200004</v>
      </c>
      <c r="I3355">
        <f t="shared" si="209"/>
        <v>127557</v>
      </c>
      <c r="J3355">
        <f t="shared" si="210"/>
        <v>1724570.64</v>
      </c>
      <c r="K3355">
        <f t="shared" si="211"/>
        <v>1</v>
      </c>
    </row>
    <row r="3356" spans="1:11" s="11" customFormat="1">
      <c r="A3356">
        <v>2025</v>
      </c>
      <c r="B3356">
        <v>2828</v>
      </c>
      <c r="C3356" t="s">
        <v>321</v>
      </c>
      <c r="D3356" t="s">
        <v>322</v>
      </c>
      <c r="E3356">
        <v>6004</v>
      </c>
      <c r="F3356">
        <v>25.635999999999999</v>
      </c>
      <c r="G3356" t="s">
        <v>332</v>
      </c>
      <c r="H3356" t="str">
        <f t="shared" si="208"/>
        <v/>
      </c>
      <c r="I3356" t="str">
        <f t="shared" si="209"/>
        <v/>
      </c>
      <c r="J3356" t="str">
        <f t="shared" si="210"/>
        <v/>
      </c>
      <c r="K3356">
        <f t="shared" si="211"/>
        <v>0</v>
      </c>
    </row>
    <row r="3357" spans="1:11" s="11" customFormat="1">
      <c r="A3357">
        <v>2025</v>
      </c>
      <c r="B3357">
        <v>2828</v>
      </c>
      <c r="C3357" t="s">
        <v>321</v>
      </c>
      <c r="D3357" t="s">
        <v>322</v>
      </c>
      <c r="E3357">
        <v>7405</v>
      </c>
      <c r="F3357">
        <v>24.277999999999999</v>
      </c>
      <c r="G3357" t="s">
        <v>332</v>
      </c>
      <c r="H3357" t="str">
        <f t="shared" si="208"/>
        <v/>
      </c>
      <c r="I3357" t="str">
        <f t="shared" si="209"/>
        <v/>
      </c>
      <c r="J3357" t="str">
        <f t="shared" si="210"/>
        <v/>
      </c>
      <c r="K3357">
        <f t="shared" si="211"/>
        <v>0</v>
      </c>
    </row>
    <row r="3358" spans="1:11" s="11" customFormat="1">
      <c r="A3358">
        <v>2025</v>
      </c>
      <c r="B3358">
        <v>2828</v>
      </c>
      <c r="C3358" t="s">
        <v>321</v>
      </c>
      <c r="D3358" t="s">
        <v>322</v>
      </c>
      <c r="E3358">
        <v>9208</v>
      </c>
      <c r="F3358">
        <v>25.22</v>
      </c>
      <c r="G3358" t="s">
        <v>332</v>
      </c>
      <c r="H3358" t="str">
        <f t="shared" si="208"/>
        <v/>
      </c>
      <c r="I3358" t="str">
        <f t="shared" si="209"/>
        <v/>
      </c>
      <c r="J3358" t="str">
        <f t="shared" si="210"/>
        <v/>
      </c>
      <c r="K3358">
        <f t="shared" si="211"/>
        <v>0</v>
      </c>
    </row>
    <row r="3359" spans="1:11" s="11" customFormat="1">
      <c r="A3359">
        <v>2025</v>
      </c>
      <c r="B3359">
        <v>2828</v>
      </c>
      <c r="C3359" t="s">
        <v>321</v>
      </c>
      <c r="D3359" t="s">
        <v>322</v>
      </c>
      <c r="E3359">
        <v>40859</v>
      </c>
      <c r="F3359">
        <v>25.594000000000001</v>
      </c>
      <c r="G3359" t="s">
        <v>332</v>
      </c>
      <c r="H3359" t="str">
        <f t="shared" si="208"/>
        <v/>
      </c>
      <c r="I3359" t="str">
        <f t="shared" si="209"/>
        <v/>
      </c>
      <c r="J3359" t="str">
        <f t="shared" si="210"/>
        <v/>
      </c>
      <c r="K3359">
        <f t="shared" si="211"/>
        <v>0</v>
      </c>
    </row>
    <row r="3360" spans="1:11" s="11" customFormat="1">
      <c r="A3360">
        <v>2025</v>
      </c>
      <c r="B3360">
        <v>2828</v>
      </c>
      <c r="C3360" t="s">
        <v>321</v>
      </c>
      <c r="D3360" t="s">
        <v>322</v>
      </c>
      <c r="E3360">
        <v>40667</v>
      </c>
      <c r="F3360">
        <v>25.132000000000001</v>
      </c>
      <c r="G3360" t="s">
        <v>332</v>
      </c>
      <c r="H3360" t="str">
        <f t="shared" si="208"/>
        <v/>
      </c>
      <c r="I3360" t="str">
        <f t="shared" si="209"/>
        <v/>
      </c>
      <c r="J3360" t="str">
        <f t="shared" si="210"/>
        <v/>
      </c>
      <c r="K3360">
        <f t="shared" si="211"/>
        <v>0</v>
      </c>
    </row>
    <row r="3361" spans="1:11" s="11" customFormat="1">
      <c r="A3361">
        <v>2025</v>
      </c>
      <c r="B3361">
        <v>2828</v>
      </c>
      <c r="C3361" t="s">
        <v>321</v>
      </c>
      <c r="D3361" t="s">
        <v>322</v>
      </c>
      <c r="E3361">
        <v>10708</v>
      </c>
      <c r="F3361">
        <v>25.884</v>
      </c>
      <c r="G3361" t="s">
        <v>332</v>
      </c>
      <c r="H3361" t="str">
        <f t="shared" si="208"/>
        <v/>
      </c>
      <c r="I3361" t="str">
        <f t="shared" si="209"/>
        <v/>
      </c>
      <c r="J3361" t="str">
        <f t="shared" si="210"/>
        <v/>
      </c>
      <c r="K3361">
        <f t="shared" si="211"/>
        <v>0</v>
      </c>
    </row>
    <row r="3362" spans="1:11" s="11" customFormat="1">
      <c r="A3362">
        <v>2025</v>
      </c>
      <c r="B3362">
        <v>2828</v>
      </c>
      <c r="C3362" t="s">
        <v>321</v>
      </c>
      <c r="D3362" t="s">
        <v>322</v>
      </c>
      <c r="E3362">
        <v>39378</v>
      </c>
      <c r="F3362">
        <v>25.402000000000001</v>
      </c>
      <c r="G3362" t="s">
        <v>332</v>
      </c>
      <c r="H3362" t="str">
        <f t="shared" si="208"/>
        <v/>
      </c>
      <c r="I3362" t="str">
        <f t="shared" si="209"/>
        <v/>
      </c>
      <c r="J3362" t="str">
        <f t="shared" si="210"/>
        <v/>
      </c>
      <c r="K3362">
        <f t="shared" si="211"/>
        <v>0</v>
      </c>
    </row>
    <row r="3363" spans="1:11" s="11" customFormat="1">
      <c r="A3363">
        <v>2025</v>
      </c>
      <c r="B3363">
        <v>2828</v>
      </c>
      <c r="C3363" t="s">
        <v>321</v>
      </c>
      <c r="D3363" t="s">
        <v>322</v>
      </c>
      <c r="E3363">
        <v>26871</v>
      </c>
      <c r="F3363">
        <v>25.4</v>
      </c>
      <c r="G3363" t="s">
        <v>332</v>
      </c>
      <c r="H3363" t="str">
        <f t="shared" si="208"/>
        <v/>
      </c>
      <c r="I3363" t="str">
        <f t="shared" si="209"/>
        <v/>
      </c>
      <c r="J3363" t="str">
        <f t="shared" si="210"/>
        <v/>
      </c>
      <c r="K3363">
        <f t="shared" si="211"/>
        <v>0</v>
      </c>
    </row>
    <row r="3364" spans="1:11" s="11" customFormat="1">
      <c r="A3364">
        <v>2025</v>
      </c>
      <c r="B3364">
        <v>2828</v>
      </c>
      <c r="C3364" t="s">
        <v>321</v>
      </c>
      <c r="D3364" t="s">
        <v>322</v>
      </c>
      <c r="E3364">
        <v>10660</v>
      </c>
      <c r="F3364">
        <v>24.03</v>
      </c>
      <c r="G3364" t="s">
        <v>332</v>
      </c>
      <c r="H3364" t="str">
        <f t="shared" si="208"/>
        <v/>
      </c>
      <c r="I3364" t="str">
        <f t="shared" si="209"/>
        <v/>
      </c>
      <c r="J3364" t="str">
        <f t="shared" si="210"/>
        <v/>
      </c>
      <c r="K3364">
        <f t="shared" si="211"/>
        <v>0</v>
      </c>
    </row>
    <row r="3365" spans="1:11" s="11" customFormat="1">
      <c r="A3365">
        <v>2025</v>
      </c>
      <c r="B3365">
        <v>2828</v>
      </c>
      <c r="C3365" t="s">
        <v>321</v>
      </c>
      <c r="D3365" t="s">
        <v>322</v>
      </c>
      <c r="E3365">
        <v>6963</v>
      </c>
      <c r="F3365">
        <v>25.803999999999998</v>
      </c>
      <c r="G3365" t="s">
        <v>332</v>
      </c>
      <c r="H3365" t="str">
        <f t="shared" si="208"/>
        <v/>
      </c>
      <c r="I3365" t="str">
        <f t="shared" si="209"/>
        <v/>
      </c>
      <c r="J3365" t="str">
        <f t="shared" si="210"/>
        <v/>
      </c>
      <c r="K3365">
        <f t="shared" si="211"/>
        <v>0</v>
      </c>
    </row>
    <row r="3366" spans="1:11" s="11" customFormat="1">
      <c r="A3366">
        <v>2025</v>
      </c>
      <c r="B3366">
        <v>2828</v>
      </c>
      <c r="C3366" t="s">
        <v>321</v>
      </c>
      <c r="D3366" t="s">
        <v>322</v>
      </c>
      <c r="E3366">
        <v>8973</v>
      </c>
      <c r="F3366">
        <v>25.88</v>
      </c>
      <c r="G3366" t="s">
        <v>332</v>
      </c>
      <c r="H3366" t="str">
        <f t="shared" si="208"/>
        <v/>
      </c>
      <c r="I3366" t="str">
        <f t="shared" si="209"/>
        <v/>
      </c>
      <c r="J3366" t="str">
        <f t="shared" si="210"/>
        <v/>
      </c>
      <c r="K3366">
        <f t="shared" si="211"/>
        <v>0</v>
      </c>
    </row>
    <row r="3367" spans="1:11" s="11" customFormat="1">
      <c r="A3367">
        <v>2025</v>
      </c>
      <c r="B3367">
        <v>2828</v>
      </c>
      <c r="C3367" t="s">
        <v>321</v>
      </c>
      <c r="D3367" t="s">
        <v>322</v>
      </c>
      <c r="E3367">
        <v>40843</v>
      </c>
      <c r="F3367">
        <v>25.538</v>
      </c>
      <c r="G3367" t="s">
        <v>332</v>
      </c>
      <c r="H3367" t="str">
        <f t="shared" si="208"/>
        <v/>
      </c>
      <c r="I3367" t="str">
        <f t="shared" si="209"/>
        <v/>
      </c>
      <c r="J3367" t="str">
        <f t="shared" si="210"/>
        <v/>
      </c>
      <c r="K3367">
        <f t="shared" si="211"/>
        <v>0</v>
      </c>
    </row>
    <row r="3368" spans="1:11" s="11" customFormat="1">
      <c r="A3368">
        <v>2025</v>
      </c>
      <c r="B3368">
        <v>2832</v>
      </c>
      <c r="C3368" t="s">
        <v>321</v>
      </c>
      <c r="D3368" t="s">
        <v>322</v>
      </c>
      <c r="E3368">
        <v>53041</v>
      </c>
      <c r="F3368">
        <v>25.952999999999999</v>
      </c>
      <c r="G3368" t="s">
        <v>332</v>
      </c>
      <c r="H3368" t="str">
        <f t="shared" si="208"/>
        <v/>
      </c>
      <c r="I3368" t="str">
        <f t="shared" si="209"/>
        <v/>
      </c>
      <c r="J3368" t="str">
        <f t="shared" si="210"/>
        <v/>
      </c>
      <c r="K3368">
        <f t="shared" si="211"/>
        <v>0</v>
      </c>
    </row>
    <row r="3369" spans="1:11" s="11" customFormat="1">
      <c r="A3369">
        <v>2025</v>
      </c>
      <c r="B3369">
        <v>2832</v>
      </c>
      <c r="C3369" t="s">
        <v>321</v>
      </c>
      <c r="D3369" t="s">
        <v>322</v>
      </c>
      <c r="E3369">
        <v>49677</v>
      </c>
      <c r="F3369">
        <v>21.765000000000001</v>
      </c>
      <c r="G3369" t="s">
        <v>332</v>
      </c>
      <c r="H3369" t="str">
        <f t="shared" si="208"/>
        <v/>
      </c>
      <c r="I3369" t="str">
        <f t="shared" si="209"/>
        <v/>
      </c>
      <c r="J3369" t="str">
        <f t="shared" si="210"/>
        <v/>
      </c>
      <c r="K3369">
        <f t="shared" si="211"/>
        <v>0</v>
      </c>
    </row>
    <row r="3370" spans="1:11" s="11" customFormat="1">
      <c r="A3370">
        <v>2025</v>
      </c>
      <c r="B3370">
        <v>2832</v>
      </c>
      <c r="C3370" t="s">
        <v>321</v>
      </c>
      <c r="D3370" t="s">
        <v>322</v>
      </c>
      <c r="E3370">
        <v>37978</v>
      </c>
      <c r="F3370">
        <v>21.672999999999998</v>
      </c>
      <c r="G3370" t="s">
        <v>332</v>
      </c>
      <c r="H3370" t="str">
        <f t="shared" si="208"/>
        <v/>
      </c>
      <c r="I3370" t="str">
        <f t="shared" si="209"/>
        <v/>
      </c>
      <c r="J3370" t="str">
        <f t="shared" si="210"/>
        <v/>
      </c>
      <c r="K3370">
        <f t="shared" si="211"/>
        <v>0</v>
      </c>
    </row>
    <row r="3371" spans="1:11" s="11" customFormat="1">
      <c r="A3371">
        <v>2025</v>
      </c>
      <c r="B3371">
        <v>2832</v>
      </c>
      <c r="C3371" t="s">
        <v>321</v>
      </c>
      <c r="D3371" t="s">
        <v>322</v>
      </c>
      <c r="E3371">
        <v>34581</v>
      </c>
      <c r="F3371">
        <v>22.850999999999999</v>
      </c>
      <c r="G3371" t="s">
        <v>332</v>
      </c>
      <c r="H3371" t="str">
        <f t="shared" si="208"/>
        <v/>
      </c>
      <c r="I3371" t="str">
        <f t="shared" si="209"/>
        <v/>
      </c>
      <c r="J3371" t="str">
        <f t="shared" si="210"/>
        <v/>
      </c>
      <c r="K3371">
        <f t="shared" si="211"/>
        <v>0</v>
      </c>
    </row>
    <row r="3372" spans="1:11" s="11" customFormat="1">
      <c r="A3372">
        <v>2025</v>
      </c>
      <c r="B3372">
        <v>2832</v>
      </c>
      <c r="C3372" t="s">
        <v>321</v>
      </c>
      <c r="D3372" t="s">
        <v>322</v>
      </c>
      <c r="E3372">
        <v>19575</v>
      </c>
      <c r="F3372">
        <v>25.975000000000001</v>
      </c>
      <c r="G3372" t="s">
        <v>332</v>
      </c>
      <c r="H3372" t="str">
        <f t="shared" si="208"/>
        <v/>
      </c>
      <c r="I3372" t="str">
        <f t="shared" si="209"/>
        <v/>
      </c>
      <c r="J3372" t="str">
        <f t="shared" si="210"/>
        <v/>
      </c>
      <c r="K3372">
        <f t="shared" si="211"/>
        <v>0</v>
      </c>
    </row>
    <row r="3373" spans="1:11" s="11" customFormat="1">
      <c r="A3373">
        <v>2025</v>
      </c>
      <c r="B3373">
        <v>2832</v>
      </c>
      <c r="C3373" t="s">
        <v>321</v>
      </c>
      <c r="D3373" t="s">
        <v>322</v>
      </c>
      <c r="E3373">
        <v>15015</v>
      </c>
      <c r="F3373">
        <v>25.587</v>
      </c>
      <c r="G3373" t="s">
        <v>332</v>
      </c>
      <c r="H3373" t="str">
        <f t="shared" si="208"/>
        <v/>
      </c>
      <c r="I3373" t="str">
        <f t="shared" si="209"/>
        <v/>
      </c>
      <c r="J3373" t="str">
        <f t="shared" si="210"/>
        <v/>
      </c>
      <c r="K3373">
        <f t="shared" si="211"/>
        <v>0</v>
      </c>
    </row>
    <row r="3374" spans="1:11" s="11" customFormat="1">
      <c r="A3374">
        <v>2025</v>
      </c>
      <c r="B3374">
        <v>2832</v>
      </c>
      <c r="C3374" t="s">
        <v>321</v>
      </c>
      <c r="D3374" t="s">
        <v>322</v>
      </c>
      <c r="E3374">
        <v>10311</v>
      </c>
      <c r="F3374">
        <v>25.184000000000001</v>
      </c>
      <c r="G3374" t="s">
        <v>332</v>
      </c>
      <c r="H3374" t="str">
        <f t="shared" si="208"/>
        <v/>
      </c>
      <c r="I3374" t="str">
        <f t="shared" si="209"/>
        <v/>
      </c>
      <c r="J3374" t="str">
        <f t="shared" si="210"/>
        <v/>
      </c>
      <c r="K3374">
        <f t="shared" si="211"/>
        <v>0</v>
      </c>
    </row>
    <row r="3375" spans="1:11" s="11" customFormat="1">
      <c r="A3375">
        <v>2025</v>
      </c>
      <c r="B3375">
        <v>2832</v>
      </c>
      <c r="C3375" t="s">
        <v>321</v>
      </c>
      <c r="D3375" t="s">
        <v>322</v>
      </c>
      <c r="E3375">
        <v>8870</v>
      </c>
      <c r="F3375">
        <v>22.050999999999998</v>
      </c>
      <c r="G3375" t="s">
        <v>332</v>
      </c>
      <c r="H3375" t="str">
        <f t="shared" si="208"/>
        <v/>
      </c>
      <c r="I3375" t="str">
        <f t="shared" si="209"/>
        <v/>
      </c>
      <c r="J3375" t="str">
        <f t="shared" si="210"/>
        <v/>
      </c>
      <c r="K3375">
        <f t="shared" si="211"/>
        <v>0</v>
      </c>
    </row>
    <row r="3376" spans="1:11" s="11" customFormat="1">
      <c r="A3376">
        <v>2025</v>
      </c>
      <c r="B3376">
        <v>2832</v>
      </c>
      <c r="C3376" t="s">
        <v>321</v>
      </c>
      <c r="D3376" t="s">
        <v>322</v>
      </c>
      <c r="E3376">
        <v>3362</v>
      </c>
      <c r="F3376">
        <v>22.408000000000001</v>
      </c>
      <c r="G3376" t="s">
        <v>332</v>
      </c>
      <c r="H3376" t="str">
        <f t="shared" si="208"/>
        <v/>
      </c>
      <c r="I3376" t="str">
        <f t="shared" si="209"/>
        <v/>
      </c>
      <c r="J3376" t="str">
        <f t="shared" si="210"/>
        <v/>
      </c>
      <c r="K3376">
        <f t="shared" si="211"/>
        <v>0</v>
      </c>
    </row>
    <row r="3377" spans="1:11" s="11" customFormat="1">
      <c r="A3377">
        <v>2025</v>
      </c>
      <c r="B3377">
        <v>2832</v>
      </c>
      <c r="C3377" t="s">
        <v>321</v>
      </c>
      <c r="D3377" t="s">
        <v>322</v>
      </c>
      <c r="E3377">
        <v>3328</v>
      </c>
      <c r="F3377">
        <v>25.91</v>
      </c>
      <c r="G3377" t="s">
        <v>332</v>
      </c>
      <c r="H3377" t="str">
        <f t="shared" si="208"/>
        <v/>
      </c>
      <c r="I3377" t="str">
        <f t="shared" si="209"/>
        <v/>
      </c>
      <c r="J3377" t="str">
        <f t="shared" si="210"/>
        <v/>
      </c>
      <c r="K3377">
        <f t="shared" si="211"/>
        <v>0</v>
      </c>
    </row>
    <row r="3378" spans="1:11" s="11" customFormat="1">
      <c r="A3378">
        <v>2025</v>
      </c>
      <c r="B3378">
        <v>2832</v>
      </c>
      <c r="C3378" t="s">
        <v>321</v>
      </c>
      <c r="D3378" t="s">
        <v>322</v>
      </c>
      <c r="E3378">
        <v>3159</v>
      </c>
      <c r="F3378">
        <v>24.170999999999999</v>
      </c>
      <c r="G3378" t="s">
        <v>332</v>
      </c>
      <c r="H3378" t="str">
        <f t="shared" si="208"/>
        <v/>
      </c>
      <c r="I3378" t="str">
        <f t="shared" si="209"/>
        <v/>
      </c>
      <c r="J3378" t="str">
        <f t="shared" si="210"/>
        <v/>
      </c>
      <c r="K3378">
        <f t="shared" si="211"/>
        <v>0</v>
      </c>
    </row>
    <row r="3379" spans="1:11" s="11" customFormat="1">
      <c r="A3379">
        <v>2025</v>
      </c>
      <c r="B3379">
        <v>2832</v>
      </c>
      <c r="C3379" t="s">
        <v>321</v>
      </c>
      <c r="D3379" t="s">
        <v>322</v>
      </c>
      <c r="E3379">
        <v>4562</v>
      </c>
      <c r="F3379">
        <v>25.632000000000001</v>
      </c>
      <c r="G3379" t="s">
        <v>332</v>
      </c>
      <c r="H3379" t="str">
        <f t="shared" si="208"/>
        <v/>
      </c>
      <c r="I3379" t="str">
        <f t="shared" si="209"/>
        <v/>
      </c>
      <c r="J3379" t="str">
        <f t="shared" si="210"/>
        <v/>
      </c>
      <c r="K3379">
        <f t="shared" si="211"/>
        <v>0</v>
      </c>
    </row>
    <row r="3380" spans="1:11" s="11" customFormat="1">
      <c r="A3380">
        <v>2025</v>
      </c>
      <c r="B3380">
        <v>2876</v>
      </c>
      <c r="C3380" t="s">
        <v>321</v>
      </c>
      <c r="D3380" t="s">
        <v>322</v>
      </c>
      <c r="E3380">
        <v>21641</v>
      </c>
      <c r="F3380">
        <v>25.53</v>
      </c>
      <c r="G3380">
        <v>296.2</v>
      </c>
      <c r="H3380">
        <f t="shared" si="208"/>
        <v>1636489.39026</v>
      </c>
      <c r="I3380">
        <f t="shared" si="209"/>
        <v>21641</v>
      </c>
      <c r="J3380">
        <f t="shared" si="210"/>
        <v>552494.73</v>
      </c>
      <c r="K3380">
        <f t="shared" si="211"/>
        <v>0</v>
      </c>
    </row>
    <row r="3381" spans="1:11" s="11" customFormat="1">
      <c r="A3381">
        <v>2025</v>
      </c>
      <c r="B3381">
        <v>2876</v>
      </c>
      <c r="C3381" t="s">
        <v>321</v>
      </c>
      <c r="D3381" t="s">
        <v>322</v>
      </c>
      <c r="E3381">
        <v>43928</v>
      </c>
      <c r="F3381">
        <v>25.236000000000001</v>
      </c>
      <c r="G3381">
        <v>338</v>
      </c>
      <c r="H3381">
        <f t="shared" si="208"/>
        <v>3746956.48704</v>
      </c>
      <c r="I3381">
        <f t="shared" si="209"/>
        <v>43928</v>
      </c>
      <c r="J3381">
        <f t="shared" si="210"/>
        <v>1108567.0079999999</v>
      </c>
      <c r="K3381">
        <f t="shared" si="211"/>
        <v>0</v>
      </c>
    </row>
    <row r="3382" spans="1:11" s="11" customFormat="1">
      <c r="A3382">
        <v>2025</v>
      </c>
      <c r="B3382">
        <v>2876</v>
      </c>
      <c r="C3382" t="s">
        <v>321</v>
      </c>
      <c r="D3382" t="s">
        <v>322</v>
      </c>
      <c r="E3382">
        <v>42744</v>
      </c>
      <c r="F3382">
        <v>25.326000000000001</v>
      </c>
      <c r="G3382">
        <v>239.7</v>
      </c>
      <c r="H3382">
        <f t="shared" si="208"/>
        <v>2594835.3019679999</v>
      </c>
      <c r="I3382">
        <f t="shared" si="209"/>
        <v>42744</v>
      </c>
      <c r="J3382">
        <f t="shared" si="210"/>
        <v>1082534.544</v>
      </c>
      <c r="K3382">
        <f t="shared" si="211"/>
        <v>0</v>
      </c>
    </row>
    <row r="3383" spans="1:11" s="11" customFormat="1">
      <c r="A3383">
        <v>2025</v>
      </c>
      <c r="B3383">
        <v>2936</v>
      </c>
      <c r="C3383" t="s">
        <v>321</v>
      </c>
      <c r="D3383" t="s">
        <v>322</v>
      </c>
      <c r="E3383">
        <v>15</v>
      </c>
      <c r="F3383">
        <v>27.16</v>
      </c>
      <c r="G3383">
        <v>585.20000000000005</v>
      </c>
      <c r="H3383">
        <f t="shared" si="208"/>
        <v>2384.1048000000001</v>
      </c>
      <c r="I3383">
        <f t="shared" si="209"/>
        <v>15</v>
      </c>
      <c r="J3383">
        <f t="shared" si="210"/>
        <v>407.4</v>
      </c>
      <c r="K3383">
        <f t="shared" si="211"/>
        <v>0</v>
      </c>
    </row>
    <row r="3384" spans="1:11" s="11" customFormat="1">
      <c r="A3384">
        <v>2025</v>
      </c>
      <c r="B3384">
        <v>2936</v>
      </c>
      <c r="C3384" t="s">
        <v>321</v>
      </c>
      <c r="D3384" t="s">
        <v>322</v>
      </c>
      <c r="E3384">
        <v>30</v>
      </c>
      <c r="F3384">
        <v>26.02</v>
      </c>
      <c r="G3384">
        <v>379.4</v>
      </c>
      <c r="H3384">
        <f t="shared" si="208"/>
        <v>2961.5963999999994</v>
      </c>
      <c r="I3384">
        <f t="shared" si="209"/>
        <v>30</v>
      </c>
      <c r="J3384">
        <f t="shared" si="210"/>
        <v>780.6</v>
      </c>
      <c r="K3384">
        <f t="shared" si="211"/>
        <v>0</v>
      </c>
    </row>
    <row r="3385" spans="1:11" s="11" customFormat="1">
      <c r="A3385">
        <v>2025</v>
      </c>
      <c r="B3385">
        <v>2952</v>
      </c>
      <c r="C3385" t="s">
        <v>331</v>
      </c>
      <c r="D3385" t="s">
        <v>322</v>
      </c>
      <c r="E3385">
        <v>49231</v>
      </c>
      <c r="F3385">
        <v>17.404</v>
      </c>
      <c r="G3385">
        <v>216.6</v>
      </c>
      <c r="H3385">
        <f t="shared" si="208"/>
        <v>1855864.1577839998</v>
      </c>
      <c r="I3385">
        <f t="shared" si="209"/>
        <v>49231</v>
      </c>
      <c r="J3385">
        <f t="shared" si="210"/>
        <v>856816.32400000002</v>
      </c>
      <c r="K3385">
        <f t="shared" si="211"/>
        <v>0</v>
      </c>
    </row>
    <row r="3386" spans="1:11" s="11" customFormat="1">
      <c r="A3386">
        <v>2025</v>
      </c>
      <c r="B3386">
        <v>2963</v>
      </c>
      <c r="C3386" t="s">
        <v>331</v>
      </c>
      <c r="D3386" t="s">
        <v>322</v>
      </c>
      <c r="E3386">
        <v>60984</v>
      </c>
      <c r="F3386">
        <v>17.600000000000001</v>
      </c>
      <c r="G3386">
        <v>164.7</v>
      </c>
      <c r="H3386">
        <f t="shared" si="208"/>
        <v>1767755.4047999999</v>
      </c>
      <c r="I3386">
        <f t="shared" si="209"/>
        <v>60984</v>
      </c>
      <c r="J3386">
        <f t="shared" si="210"/>
        <v>1073318.4000000001</v>
      </c>
      <c r="K3386">
        <f t="shared" si="211"/>
        <v>0</v>
      </c>
    </row>
    <row r="3387" spans="1:11" s="11" customFormat="1">
      <c r="A3387">
        <v>2025</v>
      </c>
      <c r="B3387">
        <v>2963</v>
      </c>
      <c r="C3387" t="s">
        <v>331</v>
      </c>
      <c r="D3387" t="s">
        <v>322</v>
      </c>
      <c r="E3387">
        <v>61233</v>
      </c>
      <c r="F3387">
        <v>17.5</v>
      </c>
      <c r="G3387">
        <v>123.4</v>
      </c>
      <c r="H3387">
        <f t="shared" si="208"/>
        <v>1322326.635</v>
      </c>
      <c r="I3387">
        <f t="shared" si="209"/>
        <v>61233</v>
      </c>
      <c r="J3387">
        <f t="shared" si="210"/>
        <v>1071577.5</v>
      </c>
      <c r="K3387">
        <f t="shared" si="211"/>
        <v>0</v>
      </c>
    </row>
    <row r="3388" spans="1:11" s="11" customFormat="1">
      <c r="A3388">
        <v>2025</v>
      </c>
      <c r="B3388">
        <v>3130</v>
      </c>
      <c r="C3388" t="s">
        <v>333</v>
      </c>
      <c r="D3388" t="s">
        <v>322</v>
      </c>
      <c r="E3388">
        <v>252174</v>
      </c>
      <c r="F3388">
        <v>12.18</v>
      </c>
      <c r="G3388" t="s">
        <v>332</v>
      </c>
      <c r="H3388" t="str">
        <f t="shared" si="208"/>
        <v/>
      </c>
      <c r="I3388" t="str">
        <f t="shared" si="209"/>
        <v/>
      </c>
      <c r="J3388" t="str">
        <f t="shared" si="210"/>
        <v/>
      </c>
      <c r="K3388">
        <f t="shared" si="211"/>
        <v>0</v>
      </c>
    </row>
    <row r="3389" spans="1:11" s="11" customFormat="1">
      <c r="A3389">
        <v>2025</v>
      </c>
      <c r="B3389">
        <v>3140</v>
      </c>
      <c r="C3389" t="s">
        <v>321</v>
      </c>
      <c r="D3389" t="s">
        <v>322</v>
      </c>
      <c r="E3389">
        <v>15608</v>
      </c>
      <c r="F3389">
        <v>26.37</v>
      </c>
      <c r="G3389" t="s">
        <v>332</v>
      </c>
      <c r="H3389" t="str">
        <f t="shared" si="208"/>
        <v/>
      </c>
      <c r="I3389" t="str">
        <f t="shared" si="209"/>
        <v/>
      </c>
      <c r="J3389" t="str">
        <f t="shared" si="210"/>
        <v/>
      </c>
      <c r="K3389">
        <f t="shared" si="211"/>
        <v>0</v>
      </c>
    </row>
    <row r="3390" spans="1:11" s="11" customFormat="1">
      <c r="A3390">
        <v>2025</v>
      </c>
      <c r="B3390">
        <v>3140</v>
      </c>
      <c r="C3390" t="s">
        <v>321</v>
      </c>
      <c r="D3390" t="s">
        <v>322</v>
      </c>
      <c r="E3390">
        <v>46116</v>
      </c>
      <c r="F3390">
        <v>26.12</v>
      </c>
      <c r="G3390" t="s">
        <v>332</v>
      </c>
      <c r="H3390" t="str">
        <f t="shared" si="208"/>
        <v/>
      </c>
      <c r="I3390" t="str">
        <f t="shared" si="209"/>
        <v/>
      </c>
      <c r="J3390" t="str">
        <f t="shared" si="210"/>
        <v/>
      </c>
      <c r="K3390">
        <f t="shared" si="211"/>
        <v>0</v>
      </c>
    </row>
    <row r="3391" spans="1:11" s="11" customFormat="1">
      <c r="A3391">
        <v>2025</v>
      </c>
      <c r="B3391">
        <v>3297</v>
      </c>
      <c r="C3391" t="s">
        <v>321</v>
      </c>
      <c r="D3391" t="s">
        <v>322</v>
      </c>
      <c r="E3391">
        <v>25379</v>
      </c>
      <c r="F3391">
        <v>25.01</v>
      </c>
      <c r="G3391">
        <v>499.7</v>
      </c>
      <c r="H3391">
        <f t="shared" si="208"/>
        <v>3171739.7636299999</v>
      </c>
      <c r="I3391">
        <f t="shared" si="209"/>
        <v>25379</v>
      </c>
      <c r="J3391">
        <f t="shared" si="210"/>
        <v>634728.79</v>
      </c>
      <c r="K3391">
        <f t="shared" si="211"/>
        <v>0</v>
      </c>
    </row>
    <row r="3392" spans="1:11" s="11" customFormat="1">
      <c r="A3392">
        <v>2025</v>
      </c>
      <c r="B3392">
        <v>3297</v>
      </c>
      <c r="C3392" t="s">
        <v>321</v>
      </c>
      <c r="D3392" t="s">
        <v>322</v>
      </c>
      <c r="E3392">
        <v>10217</v>
      </c>
      <c r="F3392">
        <v>24.77</v>
      </c>
      <c r="G3392">
        <v>424.1</v>
      </c>
      <c r="H3392">
        <f t="shared" si="208"/>
        <v>1073291.4566900001</v>
      </c>
      <c r="I3392">
        <f t="shared" si="209"/>
        <v>10217</v>
      </c>
      <c r="J3392">
        <f t="shared" si="210"/>
        <v>253075.09</v>
      </c>
      <c r="K3392">
        <f t="shared" si="211"/>
        <v>0</v>
      </c>
    </row>
    <row r="3393" spans="1:11" s="11" customFormat="1">
      <c r="A3393">
        <v>2025</v>
      </c>
      <c r="B3393">
        <v>3297</v>
      </c>
      <c r="C3393" t="s">
        <v>321</v>
      </c>
      <c r="D3393" t="s">
        <v>322</v>
      </c>
      <c r="E3393">
        <v>11835</v>
      </c>
      <c r="F3393">
        <v>25.61</v>
      </c>
      <c r="G3393">
        <v>418.4</v>
      </c>
      <c r="H3393">
        <f t="shared" si="208"/>
        <v>1268146.7604</v>
      </c>
      <c r="I3393">
        <f t="shared" si="209"/>
        <v>11835</v>
      </c>
      <c r="J3393">
        <f t="shared" si="210"/>
        <v>303094.34999999998</v>
      </c>
      <c r="K3393">
        <f t="shared" si="211"/>
        <v>0</v>
      </c>
    </row>
    <row r="3394" spans="1:11" s="11" customFormat="1">
      <c r="A3394">
        <v>2025</v>
      </c>
      <c r="B3394">
        <v>3297</v>
      </c>
      <c r="C3394" t="s">
        <v>321</v>
      </c>
      <c r="D3394" t="s">
        <v>322</v>
      </c>
      <c r="E3394">
        <v>12032</v>
      </c>
      <c r="F3394">
        <v>25.99</v>
      </c>
      <c r="G3394">
        <v>411.9</v>
      </c>
      <c r="H3394">
        <f t="shared" si="208"/>
        <v>1288059.40992</v>
      </c>
      <c r="I3394">
        <f t="shared" si="209"/>
        <v>12032</v>
      </c>
      <c r="J3394">
        <f t="shared" si="210"/>
        <v>312711.67999999999</v>
      </c>
      <c r="K3394">
        <f t="shared" si="211"/>
        <v>0</v>
      </c>
    </row>
    <row r="3395" spans="1:11" s="11" customFormat="1">
      <c r="A3395">
        <v>2025</v>
      </c>
      <c r="B3395">
        <v>3297</v>
      </c>
      <c r="C3395" t="s">
        <v>321</v>
      </c>
      <c r="D3395" t="s">
        <v>322</v>
      </c>
      <c r="E3395">
        <v>12249</v>
      </c>
      <c r="F3395">
        <v>26.54</v>
      </c>
      <c r="G3395">
        <v>333.2</v>
      </c>
      <c r="H3395">
        <f t="shared" si="208"/>
        <v>1083194.7487199998</v>
      </c>
      <c r="I3395">
        <f t="shared" si="209"/>
        <v>12249</v>
      </c>
      <c r="J3395">
        <f t="shared" si="210"/>
        <v>325088.45999999996</v>
      </c>
      <c r="K3395">
        <f t="shared" si="211"/>
        <v>0</v>
      </c>
    </row>
    <row r="3396" spans="1:11" s="11" customFormat="1">
      <c r="A3396">
        <v>2025</v>
      </c>
      <c r="B3396">
        <v>3297</v>
      </c>
      <c r="C3396" t="s">
        <v>321</v>
      </c>
      <c r="D3396" t="s">
        <v>322</v>
      </c>
      <c r="E3396">
        <v>25125</v>
      </c>
      <c r="F3396">
        <v>24.5</v>
      </c>
      <c r="G3396">
        <v>412.9</v>
      </c>
      <c r="H3396">
        <f t="shared" si="208"/>
        <v>2541657.5624999995</v>
      </c>
      <c r="I3396">
        <f t="shared" si="209"/>
        <v>25125</v>
      </c>
      <c r="J3396">
        <f t="shared" si="210"/>
        <v>615562.5</v>
      </c>
      <c r="K3396">
        <f t="shared" si="211"/>
        <v>0</v>
      </c>
    </row>
    <row r="3397" spans="1:11" s="11" customFormat="1">
      <c r="A3397">
        <v>2025</v>
      </c>
      <c r="B3397">
        <v>3297</v>
      </c>
      <c r="C3397" t="s">
        <v>321</v>
      </c>
      <c r="D3397" t="s">
        <v>322</v>
      </c>
      <c r="E3397">
        <v>34735</v>
      </c>
      <c r="F3397">
        <v>25.02</v>
      </c>
      <c r="G3397">
        <v>420.8</v>
      </c>
      <c r="H3397">
        <f t="shared" ref="H3397:H3460" si="212">IF(I3397="","",G3397/100*F3397*E3397)</f>
        <v>3657045.2976000002</v>
      </c>
      <c r="I3397">
        <f t="shared" ref="I3397:I3460" si="213">IF(OR(G3397=".",F3397=".",E3397="."),"",E3397)</f>
        <v>34735</v>
      </c>
      <c r="J3397">
        <f t="shared" ref="J3397:J3460" si="214">IF(I3397="","",F3397*I3397)</f>
        <v>869069.7</v>
      </c>
      <c r="K3397">
        <f t="shared" ref="K3397:K3460" si="215">IF(C3397="LIG",1,0)</f>
        <v>0</v>
      </c>
    </row>
    <row r="3398" spans="1:11" s="11" customFormat="1">
      <c r="A3398">
        <v>2025</v>
      </c>
      <c r="B3398">
        <v>3297</v>
      </c>
      <c r="C3398" t="s">
        <v>321</v>
      </c>
      <c r="D3398" t="s">
        <v>322</v>
      </c>
      <c r="E3398">
        <v>11844</v>
      </c>
      <c r="F3398">
        <v>25.56</v>
      </c>
      <c r="G3398">
        <v>430.2</v>
      </c>
      <c r="H3398">
        <f t="shared" si="212"/>
        <v>1302355.8172799998</v>
      </c>
      <c r="I3398">
        <f t="shared" si="213"/>
        <v>11844</v>
      </c>
      <c r="J3398">
        <f t="shared" si="214"/>
        <v>302732.64</v>
      </c>
      <c r="K3398">
        <f t="shared" si="215"/>
        <v>0</v>
      </c>
    </row>
    <row r="3399" spans="1:11" s="11" customFormat="1">
      <c r="A3399">
        <v>2025</v>
      </c>
      <c r="B3399">
        <v>3298</v>
      </c>
      <c r="C3399" t="s">
        <v>321</v>
      </c>
      <c r="D3399" t="s">
        <v>322</v>
      </c>
      <c r="E3399">
        <v>12852</v>
      </c>
      <c r="F3399">
        <v>24.51</v>
      </c>
      <c r="G3399">
        <v>452.8</v>
      </c>
      <c r="H3399">
        <f t="shared" si="212"/>
        <v>1426331.4105600002</v>
      </c>
      <c r="I3399">
        <f t="shared" si="213"/>
        <v>12852</v>
      </c>
      <c r="J3399">
        <f t="shared" si="214"/>
        <v>315002.52</v>
      </c>
      <c r="K3399">
        <f t="shared" si="215"/>
        <v>0</v>
      </c>
    </row>
    <row r="3400" spans="1:11" s="11" customFormat="1">
      <c r="A3400">
        <v>2025</v>
      </c>
      <c r="B3400">
        <v>3298</v>
      </c>
      <c r="C3400" t="s">
        <v>321</v>
      </c>
      <c r="D3400" t="s">
        <v>322</v>
      </c>
      <c r="E3400">
        <v>12136</v>
      </c>
      <c r="F3400">
        <v>24.89</v>
      </c>
      <c r="G3400">
        <v>443</v>
      </c>
      <c r="H3400">
        <f t="shared" si="212"/>
        <v>1338148.1272</v>
      </c>
      <c r="I3400">
        <f t="shared" si="213"/>
        <v>12136</v>
      </c>
      <c r="J3400">
        <f t="shared" si="214"/>
        <v>302065.03999999998</v>
      </c>
      <c r="K3400">
        <f t="shared" si="215"/>
        <v>0</v>
      </c>
    </row>
    <row r="3401" spans="1:11" s="11" customFormat="1">
      <c r="A3401">
        <v>2025</v>
      </c>
      <c r="B3401">
        <v>3298</v>
      </c>
      <c r="C3401" t="s">
        <v>321</v>
      </c>
      <c r="D3401" t="s">
        <v>322</v>
      </c>
      <c r="E3401">
        <v>25809</v>
      </c>
      <c r="F3401">
        <v>24.75</v>
      </c>
      <c r="G3401">
        <v>519</v>
      </c>
      <c r="H3401">
        <f t="shared" si="212"/>
        <v>3315230.5725000002</v>
      </c>
      <c r="I3401">
        <f t="shared" si="213"/>
        <v>25809</v>
      </c>
      <c r="J3401">
        <f t="shared" si="214"/>
        <v>638772.75</v>
      </c>
      <c r="K3401">
        <f t="shared" si="215"/>
        <v>0</v>
      </c>
    </row>
    <row r="3402" spans="1:11" s="11" customFormat="1">
      <c r="A3402">
        <v>2025</v>
      </c>
      <c r="B3402">
        <v>3298</v>
      </c>
      <c r="C3402" t="s">
        <v>321</v>
      </c>
      <c r="D3402" t="s">
        <v>322</v>
      </c>
      <c r="E3402">
        <v>12566</v>
      </c>
      <c r="F3402">
        <v>25.12</v>
      </c>
      <c r="G3402">
        <v>424.7</v>
      </c>
      <c r="H3402">
        <f t="shared" si="212"/>
        <v>1340599.18624</v>
      </c>
      <c r="I3402">
        <f t="shared" si="213"/>
        <v>12566</v>
      </c>
      <c r="J3402">
        <f t="shared" si="214"/>
        <v>315657.92</v>
      </c>
      <c r="K3402">
        <f t="shared" si="215"/>
        <v>0</v>
      </c>
    </row>
    <row r="3403" spans="1:11" s="11" customFormat="1">
      <c r="A3403">
        <v>2025</v>
      </c>
      <c r="B3403">
        <v>3298</v>
      </c>
      <c r="C3403" t="s">
        <v>321</v>
      </c>
      <c r="D3403" t="s">
        <v>322</v>
      </c>
      <c r="E3403">
        <v>12205</v>
      </c>
      <c r="F3403">
        <v>24.41</v>
      </c>
      <c r="G3403">
        <v>454</v>
      </c>
      <c r="H3403">
        <f t="shared" si="212"/>
        <v>1352575.1869999999</v>
      </c>
      <c r="I3403">
        <f t="shared" si="213"/>
        <v>12205</v>
      </c>
      <c r="J3403">
        <f t="shared" si="214"/>
        <v>297924.05</v>
      </c>
      <c r="K3403">
        <f t="shared" si="215"/>
        <v>0</v>
      </c>
    </row>
    <row r="3404" spans="1:11" s="11" customFormat="1">
      <c r="A3404">
        <v>2025</v>
      </c>
      <c r="B3404">
        <v>3298</v>
      </c>
      <c r="C3404" t="s">
        <v>321</v>
      </c>
      <c r="D3404" t="s">
        <v>322</v>
      </c>
      <c r="E3404">
        <v>12619</v>
      </c>
      <c r="F3404">
        <v>25.83</v>
      </c>
      <c r="G3404">
        <v>429</v>
      </c>
      <c r="H3404">
        <f t="shared" si="212"/>
        <v>1398320.2233</v>
      </c>
      <c r="I3404">
        <f t="shared" si="213"/>
        <v>12619</v>
      </c>
      <c r="J3404">
        <f t="shared" si="214"/>
        <v>325948.76999999996</v>
      </c>
      <c r="K3404">
        <f t="shared" si="215"/>
        <v>0</v>
      </c>
    </row>
    <row r="3405" spans="1:11" s="11" customFormat="1">
      <c r="A3405">
        <v>2025</v>
      </c>
      <c r="B3405">
        <v>3298</v>
      </c>
      <c r="C3405" t="s">
        <v>321</v>
      </c>
      <c r="D3405" t="s">
        <v>322</v>
      </c>
      <c r="E3405">
        <v>12301</v>
      </c>
      <c r="F3405">
        <v>25.98</v>
      </c>
      <c r="G3405">
        <v>437</v>
      </c>
      <c r="H3405">
        <f t="shared" si="212"/>
        <v>1396564.5126</v>
      </c>
      <c r="I3405">
        <f t="shared" si="213"/>
        <v>12301</v>
      </c>
      <c r="J3405">
        <f t="shared" si="214"/>
        <v>319579.98</v>
      </c>
      <c r="K3405">
        <f t="shared" si="215"/>
        <v>0</v>
      </c>
    </row>
    <row r="3406" spans="1:11" s="11" customFormat="1">
      <c r="A3406">
        <v>2025</v>
      </c>
      <c r="B3406">
        <v>3399</v>
      </c>
      <c r="C3406" t="s">
        <v>321</v>
      </c>
      <c r="D3406" t="s">
        <v>322</v>
      </c>
      <c r="E3406">
        <v>76526</v>
      </c>
      <c r="F3406">
        <v>23.013999999999999</v>
      </c>
      <c r="G3406">
        <v>226.7</v>
      </c>
      <c r="H3406">
        <f t="shared" si="212"/>
        <v>3992570.9481879994</v>
      </c>
      <c r="I3406">
        <f t="shared" si="213"/>
        <v>76526</v>
      </c>
      <c r="J3406">
        <f t="shared" si="214"/>
        <v>1761169.3640000001</v>
      </c>
      <c r="K3406">
        <f t="shared" si="215"/>
        <v>0</v>
      </c>
    </row>
    <row r="3407" spans="1:11" s="11" customFormat="1">
      <c r="A3407">
        <v>2025</v>
      </c>
      <c r="B3407">
        <v>3399</v>
      </c>
      <c r="C3407" t="s">
        <v>321</v>
      </c>
      <c r="D3407" t="s">
        <v>322</v>
      </c>
      <c r="E3407">
        <v>72919</v>
      </c>
      <c r="F3407">
        <v>23.312000000000001</v>
      </c>
      <c r="G3407">
        <v>228.9</v>
      </c>
      <c r="H3407">
        <f t="shared" si="212"/>
        <v>3891043.0093920003</v>
      </c>
      <c r="I3407">
        <f t="shared" si="213"/>
        <v>72919</v>
      </c>
      <c r="J3407">
        <f t="shared" si="214"/>
        <v>1699887.7280000001</v>
      </c>
      <c r="K3407">
        <f t="shared" si="215"/>
        <v>0</v>
      </c>
    </row>
    <row r="3408" spans="1:11" s="11" customFormat="1">
      <c r="A3408">
        <v>2025</v>
      </c>
      <c r="B3408">
        <v>3407</v>
      </c>
      <c r="C3408" t="s">
        <v>331</v>
      </c>
      <c r="D3408" t="s">
        <v>322</v>
      </c>
      <c r="E3408">
        <v>57636</v>
      </c>
      <c r="F3408">
        <v>17.84</v>
      </c>
      <c r="G3408">
        <v>327</v>
      </c>
      <c r="H3408">
        <f t="shared" si="212"/>
        <v>3362299.8047999996</v>
      </c>
      <c r="I3408">
        <f t="shared" si="213"/>
        <v>57636</v>
      </c>
      <c r="J3408">
        <f t="shared" si="214"/>
        <v>1028226.24</v>
      </c>
      <c r="K3408">
        <f t="shared" si="215"/>
        <v>0</v>
      </c>
    </row>
    <row r="3409" spans="1:11" s="11" customFormat="1">
      <c r="A3409">
        <v>2025</v>
      </c>
      <c r="B3409">
        <v>3407</v>
      </c>
      <c r="C3409" t="s">
        <v>331</v>
      </c>
      <c r="D3409" t="s">
        <v>322</v>
      </c>
      <c r="E3409">
        <v>29322</v>
      </c>
      <c r="F3409">
        <v>17.850000000000001</v>
      </c>
      <c r="G3409">
        <v>265.3</v>
      </c>
      <c r="H3409">
        <f t="shared" si="212"/>
        <v>1388574.0981000001</v>
      </c>
      <c r="I3409">
        <f t="shared" si="213"/>
        <v>29322</v>
      </c>
      <c r="J3409">
        <f t="shared" si="214"/>
        <v>523397.70000000007</v>
      </c>
      <c r="K3409">
        <f t="shared" si="215"/>
        <v>0</v>
      </c>
    </row>
    <row r="3410" spans="1:11" s="11" customFormat="1">
      <c r="A3410">
        <v>2025</v>
      </c>
      <c r="B3410">
        <v>3407</v>
      </c>
      <c r="C3410" t="s">
        <v>331</v>
      </c>
      <c r="D3410" t="s">
        <v>322</v>
      </c>
      <c r="E3410">
        <v>29263</v>
      </c>
      <c r="F3410">
        <v>17.808</v>
      </c>
      <c r="G3410">
        <v>255.3</v>
      </c>
      <c r="H3410">
        <f t="shared" si="212"/>
        <v>1330407.8817119999</v>
      </c>
      <c r="I3410">
        <f t="shared" si="213"/>
        <v>29263</v>
      </c>
      <c r="J3410">
        <f t="shared" si="214"/>
        <v>521115.50400000002</v>
      </c>
      <c r="K3410">
        <f t="shared" si="215"/>
        <v>0</v>
      </c>
    </row>
    <row r="3411" spans="1:11" s="11" customFormat="1">
      <c r="A3411">
        <v>2025</v>
      </c>
      <c r="B3411">
        <v>3407</v>
      </c>
      <c r="C3411" t="s">
        <v>331</v>
      </c>
      <c r="D3411" t="s">
        <v>322</v>
      </c>
      <c r="E3411">
        <v>14674</v>
      </c>
      <c r="F3411">
        <v>17.776</v>
      </c>
      <c r="G3411">
        <v>250.2</v>
      </c>
      <c r="H3411">
        <f t="shared" si="212"/>
        <v>652634.2500479999</v>
      </c>
      <c r="I3411">
        <f t="shared" si="213"/>
        <v>14674</v>
      </c>
      <c r="J3411">
        <f t="shared" si="214"/>
        <v>260845.024</v>
      </c>
      <c r="K3411">
        <f t="shared" si="215"/>
        <v>0</v>
      </c>
    </row>
    <row r="3412" spans="1:11" s="11" customFormat="1">
      <c r="A3412">
        <v>2025</v>
      </c>
      <c r="B3412">
        <v>3407</v>
      </c>
      <c r="C3412" t="s">
        <v>321</v>
      </c>
      <c r="D3412" t="s">
        <v>322</v>
      </c>
      <c r="E3412">
        <v>45436</v>
      </c>
      <c r="F3412">
        <v>24.693999999999999</v>
      </c>
      <c r="G3412">
        <v>393.1</v>
      </c>
      <c r="H3412">
        <f t="shared" si="212"/>
        <v>4410568.5717040002</v>
      </c>
      <c r="I3412">
        <f t="shared" si="213"/>
        <v>45436</v>
      </c>
      <c r="J3412">
        <f t="shared" si="214"/>
        <v>1121996.584</v>
      </c>
      <c r="K3412">
        <f t="shared" si="215"/>
        <v>0</v>
      </c>
    </row>
    <row r="3413" spans="1:11" s="11" customFormat="1">
      <c r="A3413">
        <v>2025</v>
      </c>
      <c r="B3413">
        <v>3470</v>
      </c>
      <c r="C3413" t="s">
        <v>331</v>
      </c>
      <c r="D3413" t="s">
        <v>322</v>
      </c>
      <c r="E3413">
        <v>108174</v>
      </c>
      <c r="F3413">
        <v>16.7</v>
      </c>
      <c r="G3413" t="s">
        <v>332</v>
      </c>
      <c r="H3413" t="str">
        <f t="shared" si="212"/>
        <v/>
      </c>
      <c r="I3413" t="str">
        <f t="shared" si="213"/>
        <v/>
      </c>
      <c r="J3413" t="str">
        <f t="shared" si="214"/>
        <v/>
      </c>
      <c r="K3413">
        <f t="shared" si="215"/>
        <v>0</v>
      </c>
    </row>
    <row r="3414" spans="1:11" s="11" customFormat="1">
      <c r="A3414">
        <v>2025</v>
      </c>
      <c r="B3414">
        <v>3470</v>
      </c>
      <c r="C3414" t="s">
        <v>331</v>
      </c>
      <c r="D3414" t="s">
        <v>322</v>
      </c>
      <c r="E3414">
        <v>92032</v>
      </c>
      <c r="F3414">
        <v>16.66</v>
      </c>
      <c r="G3414" t="s">
        <v>332</v>
      </c>
      <c r="H3414" t="str">
        <f t="shared" si="212"/>
        <v/>
      </c>
      <c r="I3414" t="str">
        <f t="shared" si="213"/>
        <v/>
      </c>
      <c r="J3414" t="str">
        <f t="shared" si="214"/>
        <v/>
      </c>
      <c r="K3414">
        <f t="shared" si="215"/>
        <v>0</v>
      </c>
    </row>
    <row r="3415" spans="1:11" s="11" customFormat="1">
      <c r="A3415">
        <v>2025</v>
      </c>
      <c r="B3415">
        <v>3470</v>
      </c>
      <c r="C3415" t="s">
        <v>331</v>
      </c>
      <c r="D3415" t="s">
        <v>322</v>
      </c>
      <c r="E3415">
        <v>30544</v>
      </c>
      <c r="F3415">
        <v>17.059999999999999</v>
      </c>
      <c r="G3415" t="s">
        <v>332</v>
      </c>
      <c r="H3415" t="str">
        <f t="shared" si="212"/>
        <v/>
      </c>
      <c r="I3415" t="str">
        <f t="shared" si="213"/>
        <v/>
      </c>
      <c r="J3415" t="str">
        <f t="shared" si="214"/>
        <v/>
      </c>
      <c r="K3415">
        <f t="shared" si="215"/>
        <v>0</v>
      </c>
    </row>
    <row r="3416" spans="1:11" s="11" customFormat="1">
      <c r="A3416">
        <v>2025</v>
      </c>
      <c r="B3416">
        <v>3470</v>
      </c>
      <c r="C3416" t="s">
        <v>331</v>
      </c>
      <c r="D3416" t="s">
        <v>322</v>
      </c>
      <c r="E3416">
        <v>155552</v>
      </c>
      <c r="F3416">
        <v>16.600000000000001</v>
      </c>
      <c r="G3416" t="s">
        <v>332</v>
      </c>
      <c r="H3416" t="str">
        <f t="shared" si="212"/>
        <v/>
      </c>
      <c r="I3416" t="str">
        <f t="shared" si="213"/>
        <v/>
      </c>
      <c r="J3416" t="str">
        <f t="shared" si="214"/>
        <v/>
      </c>
      <c r="K3416">
        <f t="shared" si="215"/>
        <v>0</v>
      </c>
    </row>
    <row r="3417" spans="1:11" s="11" customFormat="1">
      <c r="A3417">
        <v>2025</v>
      </c>
      <c r="B3417">
        <v>3470</v>
      </c>
      <c r="C3417" t="s">
        <v>331</v>
      </c>
      <c r="D3417" t="s">
        <v>322</v>
      </c>
      <c r="E3417">
        <v>46495</v>
      </c>
      <c r="F3417">
        <v>17.079999999999998</v>
      </c>
      <c r="G3417" t="s">
        <v>332</v>
      </c>
      <c r="H3417" t="str">
        <f t="shared" si="212"/>
        <v/>
      </c>
      <c r="I3417" t="str">
        <f t="shared" si="213"/>
        <v/>
      </c>
      <c r="J3417" t="str">
        <f t="shared" si="214"/>
        <v/>
      </c>
      <c r="K3417">
        <f t="shared" si="215"/>
        <v>0</v>
      </c>
    </row>
    <row r="3418" spans="1:11" s="11" customFormat="1">
      <c r="A3418">
        <v>2025</v>
      </c>
      <c r="B3418">
        <v>3470</v>
      </c>
      <c r="C3418" t="s">
        <v>331</v>
      </c>
      <c r="D3418" t="s">
        <v>322</v>
      </c>
      <c r="E3418">
        <v>168908</v>
      </c>
      <c r="F3418">
        <v>16.579999999999998</v>
      </c>
      <c r="G3418" t="s">
        <v>332</v>
      </c>
      <c r="H3418" t="str">
        <f t="shared" si="212"/>
        <v/>
      </c>
      <c r="I3418" t="str">
        <f t="shared" si="213"/>
        <v/>
      </c>
      <c r="J3418" t="str">
        <f t="shared" si="214"/>
        <v/>
      </c>
      <c r="K3418">
        <f t="shared" si="215"/>
        <v>0</v>
      </c>
    </row>
    <row r="3419" spans="1:11" s="11" customFormat="1">
      <c r="A3419">
        <v>2025</v>
      </c>
      <c r="B3419">
        <v>3845</v>
      </c>
      <c r="C3419" t="s">
        <v>331</v>
      </c>
      <c r="D3419" t="s">
        <v>322</v>
      </c>
      <c r="E3419">
        <v>110264</v>
      </c>
      <c r="F3419">
        <v>17.89</v>
      </c>
      <c r="G3419" t="s">
        <v>332</v>
      </c>
      <c r="H3419" t="str">
        <f t="shared" si="212"/>
        <v/>
      </c>
      <c r="I3419" t="str">
        <f t="shared" si="213"/>
        <v/>
      </c>
      <c r="J3419" t="str">
        <f t="shared" si="214"/>
        <v/>
      </c>
      <c r="K3419">
        <f t="shared" si="215"/>
        <v>0</v>
      </c>
    </row>
    <row r="3420" spans="1:11" s="11" customFormat="1">
      <c r="A3420">
        <v>2025</v>
      </c>
      <c r="B3420">
        <v>3845</v>
      </c>
      <c r="C3420" t="s">
        <v>331</v>
      </c>
      <c r="D3420" t="s">
        <v>322</v>
      </c>
      <c r="E3420">
        <v>64100</v>
      </c>
      <c r="F3420">
        <v>16.41</v>
      </c>
      <c r="G3420" t="s">
        <v>332</v>
      </c>
      <c r="H3420" t="str">
        <f t="shared" si="212"/>
        <v/>
      </c>
      <c r="I3420" t="str">
        <f t="shared" si="213"/>
        <v/>
      </c>
      <c r="J3420" t="str">
        <f t="shared" si="214"/>
        <v/>
      </c>
      <c r="K3420">
        <f t="shared" si="215"/>
        <v>0</v>
      </c>
    </row>
    <row r="3421" spans="1:11" s="11" customFormat="1">
      <c r="A3421">
        <v>2025</v>
      </c>
      <c r="B3421">
        <v>3935</v>
      </c>
      <c r="C3421" t="s">
        <v>321</v>
      </c>
      <c r="D3421" t="s">
        <v>322</v>
      </c>
      <c r="E3421">
        <v>3150</v>
      </c>
      <c r="F3421">
        <v>24.72</v>
      </c>
      <c r="G3421">
        <v>180.2</v>
      </c>
      <c r="H3421">
        <f t="shared" si="212"/>
        <v>140318.13599999997</v>
      </c>
      <c r="I3421">
        <f t="shared" si="213"/>
        <v>3150</v>
      </c>
      <c r="J3421">
        <f t="shared" si="214"/>
        <v>77868</v>
      </c>
      <c r="K3421">
        <f t="shared" si="215"/>
        <v>0</v>
      </c>
    </row>
    <row r="3422" spans="1:11" s="11" customFormat="1">
      <c r="A3422">
        <v>2025</v>
      </c>
      <c r="B3422">
        <v>3935</v>
      </c>
      <c r="C3422" t="s">
        <v>321</v>
      </c>
      <c r="D3422" t="s">
        <v>322</v>
      </c>
      <c r="E3422">
        <v>72371</v>
      </c>
      <c r="F3422">
        <v>25.85</v>
      </c>
      <c r="G3422">
        <v>314.10000000000002</v>
      </c>
      <c r="H3422">
        <f t="shared" si="212"/>
        <v>5876152.4893500004</v>
      </c>
      <c r="I3422">
        <f t="shared" si="213"/>
        <v>72371</v>
      </c>
      <c r="J3422">
        <f t="shared" si="214"/>
        <v>1870790.35</v>
      </c>
      <c r="K3422">
        <f t="shared" si="215"/>
        <v>0</v>
      </c>
    </row>
    <row r="3423" spans="1:11" s="11" customFormat="1">
      <c r="A3423">
        <v>2025</v>
      </c>
      <c r="B3423">
        <v>3935</v>
      </c>
      <c r="C3423" t="s">
        <v>321</v>
      </c>
      <c r="D3423" t="s">
        <v>322</v>
      </c>
      <c r="E3423">
        <v>12563</v>
      </c>
      <c r="F3423">
        <v>24.7</v>
      </c>
      <c r="G3423">
        <v>540.20000000000005</v>
      </c>
      <c r="H3423">
        <f t="shared" si="212"/>
        <v>1676273.5521999998</v>
      </c>
      <c r="I3423">
        <f t="shared" si="213"/>
        <v>12563</v>
      </c>
      <c r="J3423">
        <f t="shared" si="214"/>
        <v>310306.09999999998</v>
      </c>
      <c r="K3423">
        <f t="shared" si="215"/>
        <v>0</v>
      </c>
    </row>
    <row r="3424" spans="1:11" s="11" customFormat="1">
      <c r="A3424">
        <v>2025</v>
      </c>
      <c r="B3424">
        <v>3935</v>
      </c>
      <c r="C3424" t="s">
        <v>321</v>
      </c>
      <c r="D3424" t="s">
        <v>322</v>
      </c>
      <c r="E3424">
        <v>13235</v>
      </c>
      <c r="F3424">
        <v>25.26</v>
      </c>
      <c r="G3424">
        <v>424.4</v>
      </c>
      <c r="H3424">
        <f t="shared" si="212"/>
        <v>1418837.5284</v>
      </c>
      <c r="I3424">
        <f t="shared" si="213"/>
        <v>13235</v>
      </c>
      <c r="J3424">
        <f t="shared" si="214"/>
        <v>334316.10000000003</v>
      </c>
      <c r="K3424">
        <f t="shared" si="215"/>
        <v>0</v>
      </c>
    </row>
    <row r="3425" spans="1:11" s="11" customFormat="1">
      <c r="A3425">
        <v>2025</v>
      </c>
      <c r="B3425">
        <v>3935</v>
      </c>
      <c r="C3425" t="s">
        <v>321</v>
      </c>
      <c r="D3425" t="s">
        <v>322</v>
      </c>
      <c r="E3425">
        <v>13235</v>
      </c>
      <c r="F3425">
        <v>25.26</v>
      </c>
      <c r="G3425">
        <v>424.4</v>
      </c>
      <c r="H3425">
        <f t="shared" si="212"/>
        <v>1418837.5284</v>
      </c>
      <c r="I3425">
        <f t="shared" si="213"/>
        <v>13235</v>
      </c>
      <c r="J3425">
        <f t="shared" si="214"/>
        <v>334316.10000000003</v>
      </c>
      <c r="K3425">
        <f t="shared" si="215"/>
        <v>0</v>
      </c>
    </row>
    <row r="3426" spans="1:11" s="11" customFormat="1">
      <c r="A3426">
        <v>2025</v>
      </c>
      <c r="B3426">
        <v>3935</v>
      </c>
      <c r="C3426" t="s">
        <v>321</v>
      </c>
      <c r="D3426" t="s">
        <v>322</v>
      </c>
      <c r="E3426">
        <v>14968</v>
      </c>
      <c r="F3426">
        <v>25.66</v>
      </c>
      <c r="G3426">
        <v>273.10000000000002</v>
      </c>
      <c r="H3426">
        <f t="shared" si="212"/>
        <v>1048919.4212800001</v>
      </c>
      <c r="I3426">
        <f t="shared" si="213"/>
        <v>14968</v>
      </c>
      <c r="J3426">
        <f t="shared" si="214"/>
        <v>384078.88</v>
      </c>
      <c r="K3426">
        <f t="shared" si="215"/>
        <v>0</v>
      </c>
    </row>
    <row r="3427" spans="1:11" s="11" customFormat="1">
      <c r="A3427">
        <v>2025</v>
      </c>
      <c r="B3427">
        <v>3935</v>
      </c>
      <c r="C3427" t="s">
        <v>321</v>
      </c>
      <c r="D3427" t="s">
        <v>322</v>
      </c>
      <c r="E3427">
        <v>25216</v>
      </c>
      <c r="F3427">
        <v>24.58</v>
      </c>
      <c r="G3427">
        <v>320.89999999999998</v>
      </c>
      <c r="H3427">
        <f t="shared" si="212"/>
        <v>1988967.9795199996</v>
      </c>
      <c r="I3427">
        <f t="shared" si="213"/>
        <v>25216</v>
      </c>
      <c r="J3427">
        <f t="shared" si="214"/>
        <v>619809.27999999991</v>
      </c>
      <c r="K3427">
        <f t="shared" si="215"/>
        <v>0</v>
      </c>
    </row>
    <row r="3428" spans="1:11" s="11" customFormat="1">
      <c r="A3428">
        <v>2025</v>
      </c>
      <c r="B3428">
        <v>3935</v>
      </c>
      <c r="C3428" t="s">
        <v>321</v>
      </c>
      <c r="D3428" t="s">
        <v>322</v>
      </c>
      <c r="E3428">
        <v>42723</v>
      </c>
      <c r="F3428">
        <v>25.54</v>
      </c>
      <c r="G3428">
        <v>346.5</v>
      </c>
      <c r="H3428">
        <f t="shared" si="212"/>
        <v>3780818.8802999998</v>
      </c>
      <c r="I3428">
        <f t="shared" si="213"/>
        <v>42723</v>
      </c>
      <c r="J3428">
        <f t="shared" si="214"/>
        <v>1091145.42</v>
      </c>
      <c r="K3428">
        <f t="shared" si="215"/>
        <v>0</v>
      </c>
    </row>
    <row r="3429" spans="1:11" s="11" customFormat="1">
      <c r="A3429">
        <v>2025</v>
      </c>
      <c r="B3429">
        <v>3935</v>
      </c>
      <c r="C3429" t="s">
        <v>321</v>
      </c>
      <c r="D3429" t="s">
        <v>322</v>
      </c>
      <c r="E3429">
        <v>33303</v>
      </c>
      <c r="F3429">
        <v>25.19</v>
      </c>
      <c r="G3429">
        <v>166.8</v>
      </c>
      <c r="H3429">
        <f t="shared" si="212"/>
        <v>1399289.4867600002</v>
      </c>
      <c r="I3429">
        <f t="shared" si="213"/>
        <v>33303</v>
      </c>
      <c r="J3429">
        <f t="shared" si="214"/>
        <v>838902.57000000007</v>
      </c>
      <c r="K3429">
        <f t="shared" si="215"/>
        <v>0</v>
      </c>
    </row>
    <row r="3430" spans="1:11" s="11" customFormat="1">
      <c r="A3430">
        <v>2025</v>
      </c>
      <c r="B3430">
        <v>3935</v>
      </c>
      <c r="C3430" t="s">
        <v>321</v>
      </c>
      <c r="D3430" t="s">
        <v>322</v>
      </c>
      <c r="E3430">
        <v>23114</v>
      </c>
      <c r="F3430">
        <v>26.06</v>
      </c>
      <c r="G3430">
        <v>189.3</v>
      </c>
      <c r="H3430">
        <f t="shared" si="212"/>
        <v>1140250.1401199999</v>
      </c>
      <c r="I3430">
        <f t="shared" si="213"/>
        <v>23114</v>
      </c>
      <c r="J3430">
        <f t="shared" si="214"/>
        <v>602350.84</v>
      </c>
      <c r="K3430">
        <f t="shared" si="215"/>
        <v>0</v>
      </c>
    </row>
    <row r="3431" spans="1:11" s="11" customFormat="1">
      <c r="A3431">
        <v>2025</v>
      </c>
      <c r="B3431">
        <v>3935</v>
      </c>
      <c r="C3431" t="s">
        <v>321</v>
      </c>
      <c r="D3431" t="s">
        <v>322</v>
      </c>
      <c r="E3431">
        <v>27247</v>
      </c>
      <c r="F3431">
        <v>25.13</v>
      </c>
      <c r="G3431">
        <v>195.2</v>
      </c>
      <c r="H3431">
        <f t="shared" si="212"/>
        <v>1336567.7987199998</v>
      </c>
      <c r="I3431">
        <f t="shared" si="213"/>
        <v>27247</v>
      </c>
      <c r="J3431">
        <f t="shared" si="214"/>
        <v>684717.11</v>
      </c>
      <c r="K3431">
        <f t="shared" si="215"/>
        <v>0</v>
      </c>
    </row>
    <row r="3432" spans="1:11" s="11" customFormat="1">
      <c r="A3432">
        <v>2025</v>
      </c>
      <c r="B3432">
        <v>3943</v>
      </c>
      <c r="C3432" t="s">
        <v>321</v>
      </c>
      <c r="D3432" t="s">
        <v>322</v>
      </c>
      <c r="E3432">
        <v>21418</v>
      </c>
      <c r="F3432">
        <v>25.451000000000001</v>
      </c>
      <c r="G3432">
        <v>282.60000000000002</v>
      </c>
      <c r="H3432">
        <f t="shared" si="212"/>
        <v>1540479.4978680001</v>
      </c>
      <c r="I3432">
        <f t="shared" si="213"/>
        <v>21418</v>
      </c>
      <c r="J3432">
        <f t="shared" si="214"/>
        <v>545109.51800000004</v>
      </c>
      <c r="K3432">
        <f t="shared" si="215"/>
        <v>0</v>
      </c>
    </row>
    <row r="3433" spans="1:11" s="11" customFormat="1">
      <c r="A3433">
        <v>2025</v>
      </c>
      <c r="B3433">
        <v>3943</v>
      </c>
      <c r="C3433" t="s">
        <v>321</v>
      </c>
      <c r="D3433" t="s">
        <v>322</v>
      </c>
      <c r="E3433">
        <v>31491</v>
      </c>
      <c r="F3433">
        <v>25.786000000000001</v>
      </c>
      <c r="G3433">
        <v>394.1</v>
      </c>
      <c r="H3433">
        <f t="shared" si="212"/>
        <v>3200198.1153660002</v>
      </c>
      <c r="I3433">
        <f t="shared" si="213"/>
        <v>31491</v>
      </c>
      <c r="J3433">
        <f t="shared" si="214"/>
        <v>812026.92600000009</v>
      </c>
      <c r="K3433">
        <f t="shared" si="215"/>
        <v>0</v>
      </c>
    </row>
    <row r="3434" spans="1:11" s="11" customFormat="1">
      <c r="A3434">
        <v>2025</v>
      </c>
      <c r="B3434">
        <v>3943</v>
      </c>
      <c r="C3434" t="s">
        <v>321</v>
      </c>
      <c r="D3434" t="s">
        <v>322</v>
      </c>
      <c r="E3434">
        <v>21477</v>
      </c>
      <c r="F3434">
        <v>25.248000000000001</v>
      </c>
      <c r="G3434">
        <v>373.6</v>
      </c>
      <c r="H3434">
        <f t="shared" si="212"/>
        <v>2025850.8418560002</v>
      </c>
      <c r="I3434">
        <f t="shared" si="213"/>
        <v>21477</v>
      </c>
      <c r="J3434">
        <f t="shared" si="214"/>
        <v>542251.29599999997</v>
      </c>
      <c r="K3434">
        <f t="shared" si="215"/>
        <v>0</v>
      </c>
    </row>
    <row r="3435" spans="1:11" s="11" customFormat="1">
      <c r="A3435">
        <v>2025</v>
      </c>
      <c r="B3435">
        <v>3943</v>
      </c>
      <c r="C3435" t="s">
        <v>321</v>
      </c>
      <c r="D3435" t="s">
        <v>322</v>
      </c>
      <c r="E3435">
        <v>5816</v>
      </c>
      <c r="F3435">
        <v>26.129000000000001</v>
      </c>
      <c r="G3435">
        <v>304.10000000000002</v>
      </c>
      <c r="H3435">
        <f t="shared" si="212"/>
        <v>462129.40882400004</v>
      </c>
      <c r="I3435">
        <f t="shared" si="213"/>
        <v>5816</v>
      </c>
      <c r="J3435">
        <f t="shared" si="214"/>
        <v>151966.264</v>
      </c>
      <c r="K3435">
        <f t="shared" si="215"/>
        <v>0</v>
      </c>
    </row>
    <row r="3436" spans="1:11" s="11" customFormat="1">
      <c r="A3436">
        <v>2025</v>
      </c>
      <c r="B3436">
        <v>3943</v>
      </c>
      <c r="C3436" t="s">
        <v>321</v>
      </c>
      <c r="D3436" t="s">
        <v>322</v>
      </c>
      <c r="E3436">
        <v>48867</v>
      </c>
      <c r="F3436">
        <v>25.568000000000001</v>
      </c>
      <c r="G3436">
        <v>246.2</v>
      </c>
      <c r="H3436">
        <f t="shared" si="212"/>
        <v>3076100.2446719999</v>
      </c>
      <c r="I3436">
        <f t="shared" si="213"/>
        <v>48867</v>
      </c>
      <c r="J3436">
        <f t="shared" si="214"/>
        <v>1249431.456</v>
      </c>
      <c r="K3436">
        <f t="shared" si="215"/>
        <v>0</v>
      </c>
    </row>
    <row r="3437" spans="1:11" s="11" customFormat="1">
      <c r="A3437">
        <v>2025</v>
      </c>
      <c r="B3437">
        <v>3944</v>
      </c>
      <c r="C3437" t="s">
        <v>321</v>
      </c>
      <c r="D3437" t="s">
        <v>322</v>
      </c>
      <c r="E3437">
        <v>388592</v>
      </c>
      <c r="F3437">
        <v>24.530999999999999</v>
      </c>
      <c r="G3437">
        <v>226.1</v>
      </c>
      <c r="H3437">
        <f t="shared" si="212"/>
        <v>21553096.345872</v>
      </c>
      <c r="I3437">
        <f t="shared" si="213"/>
        <v>388592</v>
      </c>
      <c r="J3437">
        <f t="shared" si="214"/>
        <v>9532550.352</v>
      </c>
      <c r="K3437">
        <f t="shared" si="215"/>
        <v>0</v>
      </c>
    </row>
    <row r="3438" spans="1:11" s="11" customFormat="1">
      <c r="A3438">
        <v>2025</v>
      </c>
      <c r="B3438">
        <v>3948</v>
      </c>
      <c r="C3438" t="s">
        <v>321</v>
      </c>
      <c r="D3438" t="s">
        <v>322</v>
      </c>
      <c r="E3438">
        <v>87510</v>
      </c>
      <c r="F3438">
        <v>26.05</v>
      </c>
      <c r="G3438">
        <v>276</v>
      </c>
      <c r="H3438">
        <f t="shared" si="212"/>
        <v>6291793.9799999995</v>
      </c>
      <c r="I3438">
        <f t="shared" si="213"/>
        <v>87510</v>
      </c>
      <c r="J3438">
        <f t="shared" si="214"/>
        <v>2279635.5</v>
      </c>
      <c r="K3438">
        <f t="shared" si="215"/>
        <v>0</v>
      </c>
    </row>
    <row r="3439" spans="1:11" s="11" customFormat="1">
      <c r="A3439">
        <v>2025</v>
      </c>
      <c r="B3439">
        <v>3948</v>
      </c>
      <c r="C3439" t="s">
        <v>321</v>
      </c>
      <c r="D3439" t="s">
        <v>322</v>
      </c>
      <c r="E3439">
        <v>6338</v>
      </c>
      <c r="F3439">
        <v>25.16</v>
      </c>
      <c r="G3439">
        <v>327.2</v>
      </c>
      <c r="H3439">
        <f t="shared" si="212"/>
        <v>521766.46976000001</v>
      </c>
      <c r="I3439">
        <f t="shared" si="213"/>
        <v>6338</v>
      </c>
      <c r="J3439">
        <f t="shared" si="214"/>
        <v>159464.07999999999</v>
      </c>
      <c r="K3439">
        <f t="shared" si="215"/>
        <v>0</v>
      </c>
    </row>
    <row r="3440" spans="1:11" s="11" customFormat="1">
      <c r="A3440">
        <v>2025</v>
      </c>
      <c r="B3440">
        <v>3948</v>
      </c>
      <c r="C3440" t="s">
        <v>321</v>
      </c>
      <c r="D3440" t="s">
        <v>322</v>
      </c>
      <c r="E3440">
        <v>6338</v>
      </c>
      <c r="F3440">
        <v>25.16</v>
      </c>
      <c r="G3440">
        <v>327.2</v>
      </c>
      <c r="H3440">
        <f t="shared" si="212"/>
        <v>521766.46976000001</v>
      </c>
      <c r="I3440">
        <f t="shared" si="213"/>
        <v>6338</v>
      </c>
      <c r="J3440">
        <f t="shared" si="214"/>
        <v>159464.07999999999</v>
      </c>
      <c r="K3440">
        <f t="shared" si="215"/>
        <v>0</v>
      </c>
    </row>
    <row r="3441" spans="1:11" s="11" customFormat="1">
      <c r="A3441">
        <v>2025</v>
      </c>
      <c r="B3441">
        <v>3948</v>
      </c>
      <c r="C3441" t="s">
        <v>321</v>
      </c>
      <c r="D3441" t="s">
        <v>322</v>
      </c>
      <c r="E3441">
        <v>13793</v>
      </c>
      <c r="F3441">
        <v>24.49</v>
      </c>
      <c r="G3441">
        <v>398.5</v>
      </c>
      <c r="H3441">
        <f t="shared" si="212"/>
        <v>1346095.4214499998</v>
      </c>
      <c r="I3441">
        <f t="shared" si="213"/>
        <v>13793</v>
      </c>
      <c r="J3441">
        <f t="shared" si="214"/>
        <v>337790.57</v>
      </c>
      <c r="K3441">
        <f t="shared" si="215"/>
        <v>0</v>
      </c>
    </row>
    <row r="3442" spans="1:11" s="11" customFormat="1">
      <c r="A3442">
        <v>2025</v>
      </c>
      <c r="B3442">
        <v>3948</v>
      </c>
      <c r="C3442" t="s">
        <v>321</v>
      </c>
      <c r="D3442" t="s">
        <v>322</v>
      </c>
      <c r="E3442">
        <v>87510</v>
      </c>
      <c r="F3442">
        <v>26.05</v>
      </c>
      <c r="G3442">
        <v>276</v>
      </c>
      <c r="H3442">
        <f t="shared" si="212"/>
        <v>6291793.9799999995</v>
      </c>
      <c r="I3442">
        <f t="shared" si="213"/>
        <v>87510</v>
      </c>
      <c r="J3442">
        <f t="shared" si="214"/>
        <v>2279635.5</v>
      </c>
      <c r="K3442">
        <f t="shared" si="215"/>
        <v>0</v>
      </c>
    </row>
    <row r="3443" spans="1:11" s="11" customFormat="1">
      <c r="A3443">
        <v>2025</v>
      </c>
      <c r="B3443">
        <v>3948</v>
      </c>
      <c r="C3443" t="s">
        <v>321</v>
      </c>
      <c r="D3443" t="s">
        <v>322</v>
      </c>
      <c r="E3443">
        <v>3253</v>
      </c>
      <c r="F3443">
        <v>24.21</v>
      </c>
      <c r="G3443">
        <v>499.7</v>
      </c>
      <c r="H3443">
        <f t="shared" si="212"/>
        <v>393539.38461000001</v>
      </c>
      <c r="I3443">
        <f t="shared" si="213"/>
        <v>3253</v>
      </c>
      <c r="J3443">
        <f t="shared" si="214"/>
        <v>78755.13</v>
      </c>
      <c r="K3443">
        <f t="shared" si="215"/>
        <v>0</v>
      </c>
    </row>
    <row r="3444" spans="1:11" s="11" customFormat="1">
      <c r="A3444">
        <v>2025</v>
      </c>
      <c r="B3444">
        <v>3948</v>
      </c>
      <c r="C3444" t="s">
        <v>321</v>
      </c>
      <c r="D3444" t="s">
        <v>322</v>
      </c>
      <c r="E3444">
        <v>3253</v>
      </c>
      <c r="F3444">
        <v>24.21</v>
      </c>
      <c r="G3444">
        <v>499.7</v>
      </c>
      <c r="H3444">
        <f t="shared" si="212"/>
        <v>393539.38461000001</v>
      </c>
      <c r="I3444">
        <f t="shared" si="213"/>
        <v>3253</v>
      </c>
      <c r="J3444">
        <f t="shared" si="214"/>
        <v>78755.13</v>
      </c>
      <c r="K3444">
        <f t="shared" si="215"/>
        <v>0</v>
      </c>
    </row>
    <row r="3445" spans="1:11" s="11" customFormat="1">
      <c r="A3445">
        <v>2025</v>
      </c>
      <c r="B3445">
        <v>3948</v>
      </c>
      <c r="C3445" t="s">
        <v>321</v>
      </c>
      <c r="D3445" t="s">
        <v>322</v>
      </c>
      <c r="E3445">
        <v>37262</v>
      </c>
      <c r="F3445">
        <v>24.7</v>
      </c>
      <c r="G3445">
        <v>334.8</v>
      </c>
      <c r="H3445">
        <f t="shared" si="212"/>
        <v>3081403.4471999998</v>
      </c>
      <c r="I3445">
        <f t="shared" si="213"/>
        <v>37262</v>
      </c>
      <c r="J3445">
        <f t="shared" si="214"/>
        <v>920371.4</v>
      </c>
      <c r="K3445">
        <f t="shared" si="215"/>
        <v>0</v>
      </c>
    </row>
    <row r="3446" spans="1:11" s="11" customFormat="1">
      <c r="A3446">
        <v>2025</v>
      </c>
      <c r="B3446">
        <v>3954</v>
      </c>
      <c r="C3446" t="s">
        <v>321</v>
      </c>
      <c r="D3446" t="s">
        <v>322</v>
      </c>
      <c r="E3446">
        <v>7981</v>
      </c>
      <c r="F3446">
        <v>24.943999999999999</v>
      </c>
      <c r="G3446">
        <v>320</v>
      </c>
      <c r="H3446">
        <f t="shared" si="212"/>
        <v>637049.80480000004</v>
      </c>
      <c r="I3446">
        <f t="shared" si="213"/>
        <v>7981</v>
      </c>
      <c r="J3446">
        <f t="shared" si="214"/>
        <v>199078.06399999998</v>
      </c>
      <c r="K3446">
        <f t="shared" si="215"/>
        <v>0</v>
      </c>
    </row>
    <row r="3447" spans="1:11" s="11" customFormat="1">
      <c r="A3447">
        <v>2025</v>
      </c>
      <c r="B3447">
        <v>3954</v>
      </c>
      <c r="C3447" t="s">
        <v>321</v>
      </c>
      <c r="D3447" t="s">
        <v>322</v>
      </c>
      <c r="E3447">
        <v>27711</v>
      </c>
      <c r="F3447">
        <v>26.172999999999998</v>
      </c>
      <c r="G3447">
        <v>308.2</v>
      </c>
      <c r="H3447">
        <f t="shared" si="212"/>
        <v>2235312.9692459996</v>
      </c>
      <c r="I3447">
        <f t="shared" si="213"/>
        <v>27711</v>
      </c>
      <c r="J3447">
        <f t="shared" si="214"/>
        <v>725280.00299999991</v>
      </c>
      <c r="K3447">
        <f t="shared" si="215"/>
        <v>0</v>
      </c>
    </row>
    <row r="3448" spans="1:11" s="11" customFormat="1">
      <c r="A3448">
        <v>2025</v>
      </c>
      <c r="B3448">
        <v>3954</v>
      </c>
      <c r="C3448" t="s">
        <v>321</v>
      </c>
      <c r="D3448" t="s">
        <v>322</v>
      </c>
      <c r="E3448">
        <v>23658</v>
      </c>
      <c r="F3448">
        <v>25.187999999999999</v>
      </c>
      <c r="G3448">
        <v>380</v>
      </c>
      <c r="H3448">
        <f t="shared" si="212"/>
        <v>2264411.2752</v>
      </c>
      <c r="I3448">
        <f t="shared" si="213"/>
        <v>23658</v>
      </c>
      <c r="J3448">
        <f t="shared" si="214"/>
        <v>595897.70400000003</v>
      </c>
      <c r="K3448">
        <f t="shared" si="215"/>
        <v>0</v>
      </c>
    </row>
    <row r="3449" spans="1:11" s="11" customFormat="1">
      <c r="A3449">
        <v>2025</v>
      </c>
      <c r="B3449">
        <v>3954</v>
      </c>
      <c r="C3449" t="s">
        <v>321</v>
      </c>
      <c r="D3449" t="s">
        <v>322</v>
      </c>
      <c r="E3449">
        <v>57265</v>
      </c>
      <c r="F3449">
        <v>25.1</v>
      </c>
      <c r="G3449">
        <v>516.70000000000005</v>
      </c>
      <c r="H3449">
        <f t="shared" si="212"/>
        <v>7426795.2005000012</v>
      </c>
      <c r="I3449">
        <f t="shared" si="213"/>
        <v>57265</v>
      </c>
      <c r="J3449">
        <f t="shared" si="214"/>
        <v>1437351.5</v>
      </c>
      <c r="K3449">
        <f t="shared" si="215"/>
        <v>0</v>
      </c>
    </row>
    <row r="3450" spans="1:11" s="11" customFormat="1">
      <c r="A3450">
        <v>2025</v>
      </c>
      <c r="B3450">
        <v>4041</v>
      </c>
      <c r="C3450" t="s">
        <v>331</v>
      </c>
      <c r="D3450" t="s">
        <v>322</v>
      </c>
      <c r="E3450">
        <v>18393</v>
      </c>
      <c r="F3450">
        <v>17.55</v>
      </c>
      <c r="G3450">
        <v>250</v>
      </c>
      <c r="H3450">
        <f t="shared" si="212"/>
        <v>806992.875</v>
      </c>
      <c r="I3450">
        <f t="shared" si="213"/>
        <v>18393</v>
      </c>
      <c r="J3450">
        <f t="shared" si="214"/>
        <v>322797.15000000002</v>
      </c>
      <c r="K3450">
        <f t="shared" si="215"/>
        <v>0</v>
      </c>
    </row>
    <row r="3451" spans="1:11" s="11" customFormat="1">
      <c r="A3451">
        <v>2025</v>
      </c>
      <c r="B3451">
        <v>4041</v>
      </c>
      <c r="C3451" t="s">
        <v>331</v>
      </c>
      <c r="D3451" t="s">
        <v>322</v>
      </c>
      <c r="E3451">
        <v>8870</v>
      </c>
      <c r="F3451">
        <v>17.61</v>
      </c>
      <c r="G3451">
        <v>248.3</v>
      </c>
      <c r="H3451">
        <f t="shared" si="212"/>
        <v>387846.33809999999</v>
      </c>
      <c r="I3451">
        <f t="shared" si="213"/>
        <v>8870</v>
      </c>
      <c r="J3451">
        <f t="shared" si="214"/>
        <v>156200.69999999998</v>
      </c>
      <c r="K3451">
        <f t="shared" si="215"/>
        <v>0</v>
      </c>
    </row>
    <row r="3452" spans="1:11" s="11" customFormat="1">
      <c r="A3452">
        <v>2025</v>
      </c>
      <c r="B3452">
        <v>4041</v>
      </c>
      <c r="C3452" t="s">
        <v>331</v>
      </c>
      <c r="D3452" t="s">
        <v>322</v>
      </c>
      <c r="E3452">
        <v>82174</v>
      </c>
      <c r="F3452">
        <v>17.72</v>
      </c>
      <c r="G3452">
        <v>256.3</v>
      </c>
      <c r="H3452">
        <f t="shared" si="212"/>
        <v>3732043.9666399998</v>
      </c>
      <c r="I3452">
        <f t="shared" si="213"/>
        <v>82174</v>
      </c>
      <c r="J3452">
        <f t="shared" si="214"/>
        <v>1456123.2799999998</v>
      </c>
      <c r="K3452">
        <f t="shared" si="215"/>
        <v>0</v>
      </c>
    </row>
    <row r="3453" spans="1:11" s="11" customFormat="1">
      <c r="A3453">
        <v>2025</v>
      </c>
      <c r="B3453">
        <v>4041</v>
      </c>
      <c r="C3453" t="s">
        <v>331</v>
      </c>
      <c r="D3453" t="s">
        <v>322</v>
      </c>
      <c r="E3453">
        <v>32874</v>
      </c>
      <c r="F3453">
        <v>17.7</v>
      </c>
      <c r="G3453">
        <v>246</v>
      </c>
      <c r="H3453">
        <f t="shared" si="212"/>
        <v>1431399.7079999999</v>
      </c>
      <c r="I3453">
        <f t="shared" si="213"/>
        <v>32874</v>
      </c>
      <c r="J3453">
        <f t="shared" si="214"/>
        <v>581869.79999999993</v>
      </c>
      <c r="K3453">
        <f t="shared" si="215"/>
        <v>0</v>
      </c>
    </row>
    <row r="3454" spans="1:11" s="11" customFormat="1">
      <c r="A3454">
        <v>2025</v>
      </c>
      <c r="B3454">
        <v>4050</v>
      </c>
      <c r="C3454" t="s">
        <v>331</v>
      </c>
      <c r="D3454" t="s">
        <v>322</v>
      </c>
      <c r="E3454">
        <v>13813</v>
      </c>
      <c r="F3454">
        <v>18.2</v>
      </c>
      <c r="G3454">
        <v>208.5</v>
      </c>
      <c r="H3454">
        <f t="shared" si="212"/>
        <v>524161.91099999996</v>
      </c>
      <c r="I3454">
        <f t="shared" si="213"/>
        <v>13813</v>
      </c>
      <c r="J3454">
        <f t="shared" si="214"/>
        <v>251396.59999999998</v>
      </c>
      <c r="K3454">
        <f t="shared" si="215"/>
        <v>0</v>
      </c>
    </row>
    <row r="3455" spans="1:11" s="11" customFormat="1">
      <c r="A3455">
        <v>2025</v>
      </c>
      <c r="B3455">
        <v>4078</v>
      </c>
      <c r="C3455" t="s">
        <v>331</v>
      </c>
      <c r="D3455" t="s">
        <v>322</v>
      </c>
      <c r="E3455">
        <v>36338</v>
      </c>
      <c r="F3455">
        <v>17.7</v>
      </c>
      <c r="G3455">
        <v>255.2</v>
      </c>
      <c r="H3455">
        <f t="shared" si="212"/>
        <v>1641401.9952</v>
      </c>
      <c r="I3455">
        <f t="shared" si="213"/>
        <v>36338</v>
      </c>
      <c r="J3455">
        <f t="shared" si="214"/>
        <v>643182.6</v>
      </c>
      <c r="K3455">
        <f t="shared" si="215"/>
        <v>0</v>
      </c>
    </row>
    <row r="3456" spans="1:11" s="11" customFormat="1">
      <c r="A3456">
        <v>2025</v>
      </c>
      <c r="B3456">
        <v>4078</v>
      </c>
      <c r="C3456" t="s">
        <v>331</v>
      </c>
      <c r="D3456" t="s">
        <v>322</v>
      </c>
      <c r="E3456">
        <v>71936</v>
      </c>
      <c r="F3456">
        <v>17.89</v>
      </c>
      <c r="G3456">
        <v>258.7</v>
      </c>
      <c r="H3456">
        <f t="shared" si="212"/>
        <v>3329300.9484799998</v>
      </c>
      <c r="I3456">
        <f t="shared" si="213"/>
        <v>71936</v>
      </c>
      <c r="J3456">
        <f t="shared" si="214"/>
        <v>1286935.04</v>
      </c>
      <c r="K3456">
        <f t="shared" si="215"/>
        <v>0</v>
      </c>
    </row>
    <row r="3457" spans="1:11" s="11" customFormat="1">
      <c r="A3457">
        <v>2025</v>
      </c>
      <c r="B3457">
        <v>4078</v>
      </c>
      <c r="C3457" t="s">
        <v>331</v>
      </c>
      <c r="D3457" t="s">
        <v>322</v>
      </c>
      <c r="E3457">
        <v>163405</v>
      </c>
      <c r="F3457">
        <v>17.72</v>
      </c>
      <c r="G3457">
        <v>257.89999999999998</v>
      </c>
      <c r="H3457">
        <f t="shared" si="212"/>
        <v>7467588.8913999991</v>
      </c>
      <c r="I3457">
        <f t="shared" si="213"/>
        <v>163405</v>
      </c>
      <c r="J3457">
        <f t="shared" si="214"/>
        <v>2895536.5999999996</v>
      </c>
      <c r="K3457">
        <f t="shared" si="215"/>
        <v>0</v>
      </c>
    </row>
    <row r="3458" spans="1:11" s="11" customFormat="1">
      <c r="A3458">
        <v>2025</v>
      </c>
      <c r="B3458">
        <v>4158</v>
      </c>
      <c r="C3458" t="s">
        <v>331</v>
      </c>
      <c r="D3458" t="s">
        <v>322</v>
      </c>
      <c r="E3458">
        <v>141345</v>
      </c>
      <c r="F3458">
        <v>16.873999999999999</v>
      </c>
      <c r="G3458">
        <v>133.6</v>
      </c>
      <c r="H3458">
        <f t="shared" si="212"/>
        <v>3186434.1880799993</v>
      </c>
      <c r="I3458">
        <f t="shared" si="213"/>
        <v>141345</v>
      </c>
      <c r="J3458">
        <f t="shared" si="214"/>
        <v>2385055.5299999998</v>
      </c>
      <c r="K3458">
        <f t="shared" si="215"/>
        <v>0</v>
      </c>
    </row>
    <row r="3459" spans="1:11" s="11" customFormat="1">
      <c r="A3459">
        <v>2025</v>
      </c>
      <c r="B3459">
        <v>4158</v>
      </c>
      <c r="C3459" t="s">
        <v>331</v>
      </c>
      <c r="D3459" t="s">
        <v>322</v>
      </c>
      <c r="E3459">
        <v>31608</v>
      </c>
      <c r="F3459">
        <v>16.111000000000001</v>
      </c>
      <c r="G3459">
        <v>113</v>
      </c>
      <c r="H3459">
        <f t="shared" si="212"/>
        <v>575437.23144</v>
      </c>
      <c r="I3459">
        <f t="shared" si="213"/>
        <v>31608</v>
      </c>
      <c r="J3459">
        <f t="shared" si="214"/>
        <v>509236.48800000001</v>
      </c>
      <c r="K3459">
        <f t="shared" si="215"/>
        <v>0</v>
      </c>
    </row>
    <row r="3460" spans="1:11" s="11" customFormat="1">
      <c r="A3460">
        <v>2025</v>
      </c>
      <c r="B3460">
        <v>4162</v>
      </c>
      <c r="C3460" t="s">
        <v>331</v>
      </c>
      <c r="D3460" t="s">
        <v>322</v>
      </c>
      <c r="E3460">
        <v>45184</v>
      </c>
      <c r="F3460">
        <v>20.353999999999999</v>
      </c>
      <c r="G3460">
        <v>266.8</v>
      </c>
      <c r="H3460">
        <f t="shared" si="212"/>
        <v>2453693.262848</v>
      </c>
      <c r="I3460">
        <f t="shared" si="213"/>
        <v>45184</v>
      </c>
      <c r="J3460">
        <f t="shared" si="214"/>
        <v>919675.13599999994</v>
      </c>
      <c r="K3460">
        <f t="shared" si="215"/>
        <v>0</v>
      </c>
    </row>
    <row r="3461" spans="1:11" s="11" customFormat="1">
      <c r="A3461">
        <v>2025</v>
      </c>
      <c r="B3461">
        <v>4271</v>
      </c>
      <c r="C3461" t="s">
        <v>331</v>
      </c>
      <c r="D3461" t="s">
        <v>322</v>
      </c>
      <c r="E3461">
        <v>31470</v>
      </c>
      <c r="F3461">
        <v>17.5</v>
      </c>
      <c r="G3461">
        <v>279.2</v>
      </c>
      <c r="H3461">
        <f t="shared" ref="H3461:H3524" si="216">IF(I3461="","",G3461/100*F3461*E3461)</f>
        <v>1537624.2</v>
      </c>
      <c r="I3461">
        <f t="shared" ref="I3461:I3524" si="217">IF(OR(G3461=".",F3461=".",E3461="."),"",E3461)</f>
        <v>31470</v>
      </c>
      <c r="J3461">
        <f t="shared" ref="J3461:J3524" si="218">IF(I3461="","",F3461*I3461)</f>
        <v>550725</v>
      </c>
      <c r="K3461">
        <f t="shared" ref="K3461:K3524" si="219">IF(C3461="LIG",1,0)</f>
        <v>0</v>
      </c>
    </row>
    <row r="3462" spans="1:11" s="11" customFormat="1">
      <c r="A3462">
        <v>2025</v>
      </c>
      <c r="B3462">
        <v>4271</v>
      </c>
      <c r="C3462" t="s">
        <v>331</v>
      </c>
      <c r="D3462" t="s">
        <v>322</v>
      </c>
      <c r="E3462">
        <v>31582</v>
      </c>
      <c r="F3462">
        <v>17.89</v>
      </c>
      <c r="G3462">
        <v>271.3</v>
      </c>
      <c r="H3462">
        <f t="shared" si="216"/>
        <v>1532850.3717400001</v>
      </c>
      <c r="I3462">
        <f t="shared" si="217"/>
        <v>31582</v>
      </c>
      <c r="J3462">
        <f t="shared" si="218"/>
        <v>565001.98</v>
      </c>
      <c r="K3462">
        <f t="shared" si="219"/>
        <v>0</v>
      </c>
    </row>
    <row r="3463" spans="1:11" s="11" customFormat="1">
      <c r="A3463">
        <v>2025</v>
      </c>
      <c r="B3463">
        <v>6002</v>
      </c>
      <c r="C3463" t="s">
        <v>331</v>
      </c>
      <c r="D3463" t="s">
        <v>322</v>
      </c>
      <c r="E3463">
        <v>254855</v>
      </c>
      <c r="F3463">
        <v>17.651</v>
      </c>
      <c r="G3463">
        <v>219.6</v>
      </c>
      <c r="H3463">
        <f t="shared" si="216"/>
        <v>9878586.5485800002</v>
      </c>
      <c r="I3463">
        <f t="shared" si="217"/>
        <v>254855</v>
      </c>
      <c r="J3463">
        <f t="shared" si="218"/>
        <v>4498445.6049999995</v>
      </c>
      <c r="K3463">
        <f t="shared" si="219"/>
        <v>0</v>
      </c>
    </row>
    <row r="3464" spans="1:11" s="11" customFormat="1">
      <c r="A3464">
        <v>2025</v>
      </c>
      <c r="B3464">
        <v>6002</v>
      </c>
      <c r="C3464" t="s">
        <v>331</v>
      </c>
      <c r="D3464" t="s">
        <v>322</v>
      </c>
      <c r="E3464">
        <v>15857</v>
      </c>
      <c r="F3464">
        <v>16.914000000000001</v>
      </c>
      <c r="G3464">
        <v>203.7</v>
      </c>
      <c r="H3464">
        <f t="shared" si="216"/>
        <v>546334.192026</v>
      </c>
      <c r="I3464">
        <f t="shared" si="217"/>
        <v>15857</v>
      </c>
      <c r="J3464">
        <f t="shared" si="218"/>
        <v>268205.29800000001</v>
      </c>
      <c r="K3464">
        <f t="shared" si="219"/>
        <v>0</v>
      </c>
    </row>
    <row r="3465" spans="1:11" s="11" customFormat="1">
      <c r="A3465">
        <v>2025</v>
      </c>
      <c r="B3465">
        <v>6002</v>
      </c>
      <c r="C3465" t="s">
        <v>331</v>
      </c>
      <c r="D3465" t="s">
        <v>322</v>
      </c>
      <c r="E3465">
        <v>589589</v>
      </c>
      <c r="F3465">
        <v>17.576000000000001</v>
      </c>
      <c r="G3465">
        <v>221</v>
      </c>
      <c r="H3465">
        <f t="shared" si="216"/>
        <v>22901381.943439998</v>
      </c>
      <c r="I3465">
        <f t="shared" si="217"/>
        <v>589589</v>
      </c>
      <c r="J3465">
        <f t="shared" si="218"/>
        <v>10362616.264</v>
      </c>
      <c r="K3465">
        <f t="shared" si="219"/>
        <v>0</v>
      </c>
    </row>
    <row r="3466" spans="1:11" s="11" customFormat="1">
      <c r="A3466">
        <v>2025</v>
      </c>
      <c r="B3466">
        <v>6002</v>
      </c>
      <c r="C3466" t="s">
        <v>331</v>
      </c>
      <c r="D3466" t="s">
        <v>322</v>
      </c>
      <c r="E3466">
        <v>176273</v>
      </c>
      <c r="F3466">
        <v>17.515000000000001</v>
      </c>
      <c r="G3466">
        <v>219.5</v>
      </c>
      <c r="H3466">
        <f t="shared" si="216"/>
        <v>6776890.401025</v>
      </c>
      <c r="I3466">
        <f t="shared" si="217"/>
        <v>176273</v>
      </c>
      <c r="J3466">
        <f t="shared" si="218"/>
        <v>3087421.5950000002</v>
      </c>
      <c r="K3466">
        <f t="shared" si="219"/>
        <v>0</v>
      </c>
    </row>
    <row r="3467" spans="1:11" s="11" customFormat="1">
      <c r="A3467">
        <v>2025</v>
      </c>
      <c r="B3467">
        <v>6004</v>
      </c>
      <c r="C3467" t="s">
        <v>321</v>
      </c>
      <c r="D3467" t="s">
        <v>322</v>
      </c>
      <c r="E3467">
        <v>9295</v>
      </c>
      <c r="F3467">
        <v>25.53</v>
      </c>
      <c r="G3467" t="s">
        <v>332</v>
      </c>
      <c r="H3467" t="str">
        <f t="shared" si="216"/>
        <v/>
      </c>
      <c r="I3467" t="str">
        <f t="shared" si="217"/>
        <v/>
      </c>
      <c r="J3467" t="str">
        <f t="shared" si="218"/>
        <v/>
      </c>
      <c r="K3467">
        <f t="shared" si="219"/>
        <v>0</v>
      </c>
    </row>
    <row r="3468" spans="1:11" s="11" customFormat="1">
      <c r="A3468">
        <v>2025</v>
      </c>
      <c r="B3468">
        <v>6004</v>
      </c>
      <c r="C3468" t="s">
        <v>321</v>
      </c>
      <c r="D3468" t="s">
        <v>322</v>
      </c>
      <c r="E3468">
        <v>24992</v>
      </c>
      <c r="F3468">
        <v>25.56</v>
      </c>
      <c r="G3468" t="s">
        <v>332</v>
      </c>
      <c r="H3468" t="str">
        <f t="shared" si="216"/>
        <v/>
      </c>
      <c r="I3468" t="str">
        <f t="shared" si="217"/>
        <v/>
      </c>
      <c r="J3468" t="str">
        <f t="shared" si="218"/>
        <v/>
      </c>
      <c r="K3468">
        <f t="shared" si="219"/>
        <v>0</v>
      </c>
    </row>
    <row r="3469" spans="1:11" s="11" customFormat="1">
      <c r="A3469">
        <v>2025</v>
      </c>
      <c r="B3469">
        <v>6009</v>
      </c>
      <c r="C3469" t="s">
        <v>331</v>
      </c>
      <c r="D3469" t="s">
        <v>322</v>
      </c>
      <c r="E3469">
        <v>48665</v>
      </c>
      <c r="F3469">
        <v>17.61</v>
      </c>
      <c r="G3469">
        <v>237.7</v>
      </c>
      <c r="H3469">
        <f t="shared" si="216"/>
        <v>2037066.7750499996</v>
      </c>
      <c r="I3469">
        <f t="shared" si="217"/>
        <v>48665</v>
      </c>
      <c r="J3469">
        <f t="shared" si="218"/>
        <v>856990.65</v>
      </c>
      <c r="K3469">
        <f t="shared" si="219"/>
        <v>0</v>
      </c>
    </row>
    <row r="3470" spans="1:11" s="11" customFormat="1">
      <c r="A3470">
        <v>2025</v>
      </c>
      <c r="B3470">
        <v>6009</v>
      </c>
      <c r="C3470" t="s">
        <v>331</v>
      </c>
      <c r="D3470" t="s">
        <v>322</v>
      </c>
      <c r="E3470">
        <v>32724</v>
      </c>
      <c r="F3470">
        <v>18.010000000000002</v>
      </c>
      <c r="G3470">
        <v>231.6</v>
      </c>
      <c r="H3470">
        <f t="shared" si="216"/>
        <v>1364955.9998399999</v>
      </c>
      <c r="I3470">
        <f t="shared" si="217"/>
        <v>32724</v>
      </c>
      <c r="J3470">
        <f t="shared" si="218"/>
        <v>589359.24000000011</v>
      </c>
      <c r="K3470">
        <f t="shared" si="219"/>
        <v>0</v>
      </c>
    </row>
    <row r="3471" spans="1:11" s="11" customFormat="1">
      <c r="A3471">
        <v>2025</v>
      </c>
      <c r="B3471">
        <v>6009</v>
      </c>
      <c r="C3471" t="s">
        <v>331</v>
      </c>
      <c r="D3471" t="s">
        <v>322</v>
      </c>
      <c r="E3471">
        <v>146337</v>
      </c>
      <c r="F3471">
        <v>17.829999999999998</v>
      </c>
      <c r="G3471">
        <v>230.5</v>
      </c>
      <c r="H3471">
        <f t="shared" si="216"/>
        <v>6014179.9765499998</v>
      </c>
      <c r="I3471">
        <f t="shared" si="217"/>
        <v>146337</v>
      </c>
      <c r="J3471">
        <f t="shared" si="218"/>
        <v>2609188.71</v>
      </c>
      <c r="K3471">
        <f t="shared" si="219"/>
        <v>0</v>
      </c>
    </row>
    <row r="3472" spans="1:11" s="11" customFormat="1">
      <c r="A3472">
        <v>2025</v>
      </c>
      <c r="B3472">
        <v>6009</v>
      </c>
      <c r="C3472" t="s">
        <v>331</v>
      </c>
      <c r="D3472" t="s">
        <v>322</v>
      </c>
      <c r="E3472">
        <v>98325</v>
      </c>
      <c r="F3472">
        <v>17.489999999999998</v>
      </c>
      <c r="G3472">
        <v>232.4</v>
      </c>
      <c r="H3472">
        <f t="shared" si="216"/>
        <v>3996592.6769999992</v>
      </c>
      <c r="I3472">
        <f t="shared" si="217"/>
        <v>98325</v>
      </c>
      <c r="J3472">
        <f t="shared" si="218"/>
        <v>1719704.2499999998</v>
      </c>
      <c r="K3472">
        <f t="shared" si="219"/>
        <v>0</v>
      </c>
    </row>
    <row r="3473" spans="1:11" s="11" customFormat="1">
      <c r="A3473">
        <v>2025</v>
      </c>
      <c r="B3473">
        <v>6017</v>
      </c>
      <c r="C3473" t="s">
        <v>331</v>
      </c>
      <c r="D3473" t="s">
        <v>322</v>
      </c>
      <c r="E3473">
        <v>48513</v>
      </c>
      <c r="F3473">
        <v>17.899999999999999</v>
      </c>
      <c r="G3473" t="s">
        <v>332</v>
      </c>
      <c r="H3473" t="str">
        <f t="shared" si="216"/>
        <v/>
      </c>
      <c r="I3473" t="str">
        <f t="shared" si="217"/>
        <v/>
      </c>
      <c r="J3473" t="str">
        <f t="shared" si="218"/>
        <v/>
      </c>
      <c r="K3473">
        <f t="shared" si="219"/>
        <v>0</v>
      </c>
    </row>
    <row r="3474" spans="1:11" s="11" customFormat="1">
      <c r="A3474">
        <v>2025</v>
      </c>
      <c r="B3474">
        <v>6017</v>
      </c>
      <c r="C3474" t="s">
        <v>331</v>
      </c>
      <c r="D3474" t="s">
        <v>322</v>
      </c>
      <c r="E3474">
        <v>64493</v>
      </c>
      <c r="F3474">
        <v>17.899999999999999</v>
      </c>
      <c r="G3474" t="s">
        <v>332</v>
      </c>
      <c r="H3474" t="str">
        <f t="shared" si="216"/>
        <v/>
      </c>
      <c r="I3474" t="str">
        <f t="shared" si="217"/>
        <v/>
      </c>
      <c r="J3474" t="str">
        <f t="shared" si="218"/>
        <v/>
      </c>
      <c r="K3474">
        <f t="shared" si="219"/>
        <v>0</v>
      </c>
    </row>
    <row r="3475" spans="1:11" s="11" customFormat="1">
      <c r="A3475">
        <v>2025</v>
      </c>
      <c r="B3475">
        <v>6018</v>
      </c>
      <c r="C3475" t="s">
        <v>321</v>
      </c>
      <c r="D3475" t="s">
        <v>322</v>
      </c>
      <c r="E3475">
        <v>8367</v>
      </c>
      <c r="F3475">
        <v>25.15</v>
      </c>
      <c r="G3475">
        <v>229</v>
      </c>
      <c r="H3475">
        <f t="shared" si="216"/>
        <v>481884.81449999998</v>
      </c>
      <c r="I3475">
        <f t="shared" si="217"/>
        <v>8367</v>
      </c>
      <c r="J3475">
        <f t="shared" si="218"/>
        <v>210430.05</v>
      </c>
      <c r="K3475">
        <f t="shared" si="219"/>
        <v>0</v>
      </c>
    </row>
    <row r="3476" spans="1:11" s="11" customFormat="1">
      <c r="A3476">
        <v>2025</v>
      </c>
      <c r="B3476">
        <v>6018</v>
      </c>
      <c r="C3476" t="s">
        <v>321</v>
      </c>
      <c r="D3476" t="s">
        <v>322</v>
      </c>
      <c r="E3476">
        <v>71141</v>
      </c>
      <c r="F3476">
        <v>22.361999999999998</v>
      </c>
      <c r="G3476">
        <v>274.39999999999998</v>
      </c>
      <c r="H3476">
        <f t="shared" si="216"/>
        <v>4365306.2352479994</v>
      </c>
      <c r="I3476">
        <f t="shared" si="217"/>
        <v>71141</v>
      </c>
      <c r="J3476">
        <f t="shared" si="218"/>
        <v>1590855.0419999999</v>
      </c>
      <c r="K3476">
        <f t="shared" si="219"/>
        <v>0</v>
      </c>
    </row>
    <row r="3477" spans="1:11" s="11" customFormat="1">
      <c r="A3477">
        <v>2025</v>
      </c>
      <c r="B3477">
        <v>6018</v>
      </c>
      <c r="C3477" t="s">
        <v>321</v>
      </c>
      <c r="D3477" t="s">
        <v>322</v>
      </c>
      <c r="E3477">
        <v>22781</v>
      </c>
      <c r="F3477">
        <v>22.364000000000001</v>
      </c>
      <c r="G3477">
        <v>269.2</v>
      </c>
      <c r="H3477">
        <f t="shared" si="216"/>
        <v>1371504.7725279999</v>
      </c>
      <c r="I3477">
        <f t="shared" si="217"/>
        <v>22781</v>
      </c>
      <c r="J3477">
        <f t="shared" si="218"/>
        <v>509474.28400000004</v>
      </c>
      <c r="K3477">
        <f t="shared" si="219"/>
        <v>0</v>
      </c>
    </row>
    <row r="3478" spans="1:11" s="11" customFormat="1">
      <c r="A3478">
        <v>2025</v>
      </c>
      <c r="B3478">
        <v>6018</v>
      </c>
      <c r="C3478" t="s">
        <v>321</v>
      </c>
      <c r="D3478" t="s">
        <v>322</v>
      </c>
      <c r="E3478">
        <v>1673</v>
      </c>
      <c r="F3478">
        <v>25.24</v>
      </c>
      <c r="G3478">
        <v>228.7</v>
      </c>
      <c r="H3478">
        <f t="shared" si="216"/>
        <v>96572.051239999986</v>
      </c>
      <c r="I3478">
        <f t="shared" si="217"/>
        <v>1673</v>
      </c>
      <c r="J3478">
        <f t="shared" si="218"/>
        <v>42226.52</v>
      </c>
      <c r="K3478">
        <f t="shared" si="219"/>
        <v>0</v>
      </c>
    </row>
    <row r="3479" spans="1:11" s="11" customFormat="1">
      <c r="A3479">
        <v>2025</v>
      </c>
      <c r="B3479">
        <v>6018</v>
      </c>
      <c r="C3479" t="s">
        <v>321</v>
      </c>
      <c r="D3479" t="s">
        <v>322</v>
      </c>
      <c r="E3479">
        <v>33178</v>
      </c>
      <c r="F3479">
        <v>22.853999999999999</v>
      </c>
      <c r="G3479">
        <v>238.7</v>
      </c>
      <c r="H3479">
        <f t="shared" si="216"/>
        <v>1809942.7786439999</v>
      </c>
      <c r="I3479">
        <f t="shared" si="217"/>
        <v>33178</v>
      </c>
      <c r="J3479">
        <f t="shared" si="218"/>
        <v>758250.01199999999</v>
      </c>
      <c r="K3479">
        <f t="shared" si="219"/>
        <v>0</v>
      </c>
    </row>
    <row r="3480" spans="1:11" s="11" customFormat="1">
      <c r="A3480">
        <v>2025</v>
      </c>
      <c r="B3480">
        <v>6021</v>
      </c>
      <c r="C3480" t="s">
        <v>331</v>
      </c>
      <c r="D3480" t="s">
        <v>322</v>
      </c>
      <c r="E3480">
        <v>185092</v>
      </c>
      <c r="F3480">
        <v>19.14</v>
      </c>
      <c r="G3480">
        <v>289</v>
      </c>
      <c r="H3480">
        <f t="shared" si="216"/>
        <v>10238289.943200001</v>
      </c>
      <c r="I3480">
        <f t="shared" si="217"/>
        <v>185092</v>
      </c>
      <c r="J3480">
        <f t="shared" si="218"/>
        <v>3542660.88</v>
      </c>
      <c r="K3480">
        <f t="shared" si="219"/>
        <v>0</v>
      </c>
    </row>
    <row r="3481" spans="1:11" s="11" customFormat="1">
      <c r="A3481">
        <v>2025</v>
      </c>
      <c r="B3481">
        <v>6021</v>
      </c>
      <c r="C3481" t="s">
        <v>331</v>
      </c>
      <c r="D3481" t="s">
        <v>322</v>
      </c>
      <c r="E3481">
        <v>135488</v>
      </c>
      <c r="F3481">
        <v>19.88</v>
      </c>
      <c r="G3481">
        <v>377.7</v>
      </c>
      <c r="H3481">
        <f t="shared" si="216"/>
        <v>10173354.938879998</v>
      </c>
      <c r="I3481">
        <f t="shared" si="217"/>
        <v>135488</v>
      </c>
      <c r="J3481">
        <f t="shared" si="218"/>
        <v>2693501.44</v>
      </c>
      <c r="K3481">
        <f t="shared" si="219"/>
        <v>0</v>
      </c>
    </row>
    <row r="3482" spans="1:11" s="11" customFormat="1">
      <c r="A3482">
        <v>2025</v>
      </c>
      <c r="B3482">
        <v>6030</v>
      </c>
      <c r="C3482" t="s">
        <v>330</v>
      </c>
      <c r="D3482" t="s">
        <v>322</v>
      </c>
      <c r="E3482">
        <v>706052</v>
      </c>
      <c r="F3482">
        <v>12.45</v>
      </c>
      <c r="G3482">
        <v>181.4</v>
      </c>
      <c r="H3482">
        <f t="shared" si="216"/>
        <v>15945690.183599999</v>
      </c>
      <c r="I3482">
        <f t="shared" si="217"/>
        <v>706052</v>
      </c>
      <c r="J3482">
        <f t="shared" si="218"/>
        <v>8790347.4000000004</v>
      </c>
      <c r="K3482">
        <f t="shared" si="219"/>
        <v>1</v>
      </c>
    </row>
    <row r="3483" spans="1:11" s="11" customFormat="1">
      <c r="A3483">
        <v>2025</v>
      </c>
      <c r="B3483">
        <v>6041</v>
      </c>
      <c r="C3483" t="s">
        <v>321</v>
      </c>
      <c r="D3483" t="s">
        <v>322</v>
      </c>
      <c r="E3483">
        <v>29355</v>
      </c>
      <c r="F3483">
        <v>22.64</v>
      </c>
      <c r="G3483">
        <v>230.2</v>
      </c>
      <c r="H3483">
        <f t="shared" si="216"/>
        <v>1529902.7544</v>
      </c>
      <c r="I3483">
        <f t="shared" si="217"/>
        <v>29355</v>
      </c>
      <c r="J3483">
        <f t="shared" si="218"/>
        <v>664597.20000000007</v>
      </c>
      <c r="K3483">
        <f t="shared" si="219"/>
        <v>0</v>
      </c>
    </row>
    <row r="3484" spans="1:11" s="11" customFormat="1">
      <c r="A3484">
        <v>2025</v>
      </c>
      <c r="B3484">
        <v>6041</v>
      </c>
      <c r="C3484" t="s">
        <v>321</v>
      </c>
      <c r="D3484" t="s">
        <v>322</v>
      </c>
      <c r="E3484">
        <v>8153</v>
      </c>
      <c r="F3484">
        <v>22.8</v>
      </c>
      <c r="G3484">
        <v>434.9</v>
      </c>
      <c r="H3484">
        <f t="shared" si="216"/>
        <v>808428.65159999998</v>
      </c>
      <c r="I3484">
        <f t="shared" si="217"/>
        <v>8153</v>
      </c>
      <c r="J3484">
        <f t="shared" si="218"/>
        <v>185888.4</v>
      </c>
      <c r="K3484">
        <f t="shared" si="219"/>
        <v>0</v>
      </c>
    </row>
    <row r="3485" spans="1:11" s="11" customFormat="1">
      <c r="A3485">
        <v>2025</v>
      </c>
      <c r="B3485">
        <v>6041</v>
      </c>
      <c r="C3485" t="s">
        <v>321</v>
      </c>
      <c r="D3485" t="s">
        <v>322</v>
      </c>
      <c r="E3485">
        <v>8526</v>
      </c>
      <c r="F3485">
        <v>22.48</v>
      </c>
      <c r="G3485">
        <v>358</v>
      </c>
      <c r="H3485">
        <f t="shared" si="216"/>
        <v>686158.83840000001</v>
      </c>
      <c r="I3485">
        <f t="shared" si="217"/>
        <v>8526</v>
      </c>
      <c r="J3485">
        <f t="shared" si="218"/>
        <v>191664.48</v>
      </c>
      <c r="K3485">
        <f t="shared" si="219"/>
        <v>0</v>
      </c>
    </row>
    <row r="3486" spans="1:11" s="11" customFormat="1">
      <c r="A3486">
        <v>2025</v>
      </c>
      <c r="B3486">
        <v>6041</v>
      </c>
      <c r="C3486" t="s">
        <v>321</v>
      </c>
      <c r="D3486" t="s">
        <v>322</v>
      </c>
      <c r="E3486">
        <v>29838</v>
      </c>
      <c r="F3486">
        <v>22.48</v>
      </c>
      <c r="G3486">
        <v>246</v>
      </c>
      <c r="H3486">
        <f t="shared" si="216"/>
        <v>1650065.2704</v>
      </c>
      <c r="I3486">
        <f t="shared" si="217"/>
        <v>29838</v>
      </c>
      <c r="J3486">
        <f t="shared" si="218"/>
        <v>670758.24</v>
      </c>
      <c r="K3486">
        <f t="shared" si="219"/>
        <v>0</v>
      </c>
    </row>
    <row r="3487" spans="1:11" s="11" customFormat="1">
      <c r="A3487">
        <v>2025</v>
      </c>
      <c r="B3487">
        <v>6041</v>
      </c>
      <c r="C3487" t="s">
        <v>321</v>
      </c>
      <c r="D3487" t="s">
        <v>322</v>
      </c>
      <c r="E3487">
        <v>24754</v>
      </c>
      <c r="F3487">
        <v>25.61</v>
      </c>
      <c r="G3487">
        <v>226.2</v>
      </c>
      <c r="H3487">
        <f t="shared" si="216"/>
        <v>1433994.76428</v>
      </c>
      <c r="I3487">
        <f t="shared" si="217"/>
        <v>24754</v>
      </c>
      <c r="J3487">
        <f t="shared" si="218"/>
        <v>633949.93999999994</v>
      </c>
      <c r="K3487">
        <f t="shared" si="219"/>
        <v>0</v>
      </c>
    </row>
    <row r="3488" spans="1:11" s="11" customFormat="1">
      <c r="A3488">
        <v>2025</v>
      </c>
      <c r="B3488">
        <v>6041</v>
      </c>
      <c r="C3488" t="s">
        <v>321</v>
      </c>
      <c r="D3488" t="s">
        <v>322</v>
      </c>
      <c r="E3488">
        <v>71420</v>
      </c>
      <c r="F3488">
        <v>22.88</v>
      </c>
      <c r="G3488">
        <v>248.1</v>
      </c>
      <c r="H3488">
        <f t="shared" si="216"/>
        <v>4054176.2975999997</v>
      </c>
      <c r="I3488">
        <f t="shared" si="217"/>
        <v>71420</v>
      </c>
      <c r="J3488">
        <f t="shared" si="218"/>
        <v>1634089.5999999999</v>
      </c>
      <c r="K3488">
        <f t="shared" si="219"/>
        <v>0</v>
      </c>
    </row>
    <row r="3489" spans="1:11" s="11" customFormat="1">
      <c r="A3489">
        <v>2025</v>
      </c>
      <c r="B3489">
        <v>6041</v>
      </c>
      <c r="C3489" t="s">
        <v>321</v>
      </c>
      <c r="D3489" t="s">
        <v>322</v>
      </c>
      <c r="E3489">
        <v>31034</v>
      </c>
      <c r="F3489">
        <v>25.13</v>
      </c>
      <c r="G3489">
        <v>234.6</v>
      </c>
      <c r="H3489">
        <f t="shared" si="216"/>
        <v>1829608.84932</v>
      </c>
      <c r="I3489">
        <f t="shared" si="217"/>
        <v>31034</v>
      </c>
      <c r="J3489">
        <f t="shared" si="218"/>
        <v>779884.41999999993</v>
      </c>
      <c r="K3489">
        <f t="shared" si="219"/>
        <v>0</v>
      </c>
    </row>
    <row r="3490" spans="1:11" s="11" customFormat="1">
      <c r="A3490">
        <v>2025</v>
      </c>
      <c r="B3490">
        <v>6041</v>
      </c>
      <c r="C3490" t="s">
        <v>321</v>
      </c>
      <c r="D3490" t="s">
        <v>322</v>
      </c>
      <c r="E3490">
        <v>26887</v>
      </c>
      <c r="F3490">
        <v>23.02</v>
      </c>
      <c r="G3490">
        <v>232.7</v>
      </c>
      <c r="H3490">
        <f t="shared" si="216"/>
        <v>1440270.4479799999</v>
      </c>
      <c r="I3490">
        <f t="shared" si="217"/>
        <v>26887</v>
      </c>
      <c r="J3490">
        <f t="shared" si="218"/>
        <v>618938.74</v>
      </c>
      <c r="K3490">
        <f t="shared" si="219"/>
        <v>0</v>
      </c>
    </row>
    <row r="3491" spans="1:11" s="11" customFormat="1">
      <c r="A3491">
        <v>2025</v>
      </c>
      <c r="B3491">
        <v>6041</v>
      </c>
      <c r="C3491" t="s">
        <v>321</v>
      </c>
      <c r="D3491" t="s">
        <v>322</v>
      </c>
      <c r="E3491">
        <v>24665</v>
      </c>
      <c r="F3491">
        <v>25.58</v>
      </c>
      <c r="G3491">
        <v>253.2</v>
      </c>
      <c r="H3491">
        <f t="shared" si="216"/>
        <v>1597516.5323999999</v>
      </c>
      <c r="I3491">
        <f t="shared" si="217"/>
        <v>24665</v>
      </c>
      <c r="J3491">
        <f t="shared" si="218"/>
        <v>630930.69999999995</v>
      </c>
      <c r="K3491">
        <f t="shared" si="219"/>
        <v>0</v>
      </c>
    </row>
    <row r="3492" spans="1:11" s="11" customFormat="1">
      <c r="A3492">
        <v>2025</v>
      </c>
      <c r="B3492">
        <v>6041</v>
      </c>
      <c r="C3492" t="s">
        <v>321</v>
      </c>
      <c r="D3492" t="s">
        <v>322</v>
      </c>
      <c r="E3492">
        <v>12616</v>
      </c>
      <c r="F3492">
        <v>24.89</v>
      </c>
      <c r="G3492">
        <v>244.5</v>
      </c>
      <c r="H3492">
        <f t="shared" si="216"/>
        <v>767759.9267999999</v>
      </c>
      <c r="I3492">
        <f t="shared" si="217"/>
        <v>12616</v>
      </c>
      <c r="J3492">
        <f t="shared" si="218"/>
        <v>314012.24</v>
      </c>
      <c r="K3492">
        <f t="shared" si="219"/>
        <v>0</v>
      </c>
    </row>
    <row r="3493" spans="1:11" s="11" customFormat="1">
      <c r="A3493">
        <v>2025</v>
      </c>
      <c r="B3493">
        <v>6041</v>
      </c>
      <c r="C3493" t="s">
        <v>321</v>
      </c>
      <c r="D3493" t="s">
        <v>322</v>
      </c>
      <c r="E3493">
        <v>9035</v>
      </c>
      <c r="F3493">
        <v>23.02</v>
      </c>
      <c r="G3493">
        <v>232.7</v>
      </c>
      <c r="H3493">
        <f t="shared" si="216"/>
        <v>483982.72389999998</v>
      </c>
      <c r="I3493">
        <f t="shared" si="217"/>
        <v>9035</v>
      </c>
      <c r="J3493">
        <f t="shared" si="218"/>
        <v>207985.69999999998</v>
      </c>
      <c r="K3493">
        <f t="shared" si="219"/>
        <v>0</v>
      </c>
    </row>
    <row r="3494" spans="1:11" s="11" customFormat="1">
      <c r="A3494">
        <v>2025</v>
      </c>
      <c r="B3494">
        <v>6041</v>
      </c>
      <c r="C3494" t="s">
        <v>321</v>
      </c>
      <c r="D3494" t="s">
        <v>322</v>
      </c>
      <c r="E3494">
        <v>4973</v>
      </c>
      <c r="F3494">
        <v>25.13</v>
      </c>
      <c r="G3494">
        <v>234.6</v>
      </c>
      <c r="H3494">
        <f t="shared" si="216"/>
        <v>293183.11553999997</v>
      </c>
      <c r="I3494">
        <f t="shared" si="217"/>
        <v>4973</v>
      </c>
      <c r="J3494">
        <f t="shared" si="218"/>
        <v>124971.48999999999</v>
      </c>
      <c r="K3494">
        <f t="shared" si="219"/>
        <v>0</v>
      </c>
    </row>
    <row r="3495" spans="1:11" s="11" customFormat="1">
      <c r="A3495">
        <v>2025</v>
      </c>
      <c r="B3495">
        <v>6041</v>
      </c>
      <c r="C3495" t="s">
        <v>321</v>
      </c>
      <c r="D3495" t="s">
        <v>322</v>
      </c>
      <c r="E3495">
        <v>1746</v>
      </c>
      <c r="F3495">
        <v>25.73</v>
      </c>
      <c r="G3495">
        <v>230.1</v>
      </c>
      <c r="H3495">
        <f t="shared" si="216"/>
        <v>103371.45858000001</v>
      </c>
      <c r="I3495">
        <f t="shared" si="217"/>
        <v>1746</v>
      </c>
      <c r="J3495">
        <f t="shared" si="218"/>
        <v>44924.58</v>
      </c>
      <c r="K3495">
        <f t="shared" si="219"/>
        <v>0</v>
      </c>
    </row>
    <row r="3496" spans="1:11" s="11" customFormat="1">
      <c r="A3496">
        <v>2025</v>
      </c>
      <c r="B3496">
        <v>6041</v>
      </c>
      <c r="C3496" t="s">
        <v>321</v>
      </c>
      <c r="D3496" t="s">
        <v>322</v>
      </c>
      <c r="E3496">
        <v>3328</v>
      </c>
      <c r="F3496">
        <v>22.97</v>
      </c>
      <c r="G3496">
        <v>222.8</v>
      </c>
      <c r="H3496">
        <f t="shared" si="216"/>
        <v>170317.58848000001</v>
      </c>
      <c r="I3496">
        <f t="shared" si="217"/>
        <v>3328</v>
      </c>
      <c r="J3496">
        <f t="shared" si="218"/>
        <v>76444.160000000003</v>
      </c>
      <c r="K3496">
        <f t="shared" si="219"/>
        <v>0</v>
      </c>
    </row>
    <row r="3497" spans="1:11" s="11" customFormat="1">
      <c r="A3497">
        <v>2025</v>
      </c>
      <c r="B3497">
        <v>6041</v>
      </c>
      <c r="C3497" t="s">
        <v>321</v>
      </c>
      <c r="D3497" t="s">
        <v>322</v>
      </c>
      <c r="E3497">
        <v>124511</v>
      </c>
      <c r="F3497">
        <v>22.86</v>
      </c>
      <c r="G3497">
        <v>241.7</v>
      </c>
      <c r="H3497">
        <f t="shared" si="216"/>
        <v>6879558.9688199991</v>
      </c>
      <c r="I3497">
        <f t="shared" si="217"/>
        <v>124511</v>
      </c>
      <c r="J3497">
        <f t="shared" si="218"/>
        <v>2846321.46</v>
      </c>
      <c r="K3497">
        <f t="shared" si="219"/>
        <v>0</v>
      </c>
    </row>
    <row r="3498" spans="1:11" s="11" customFormat="1">
      <c r="A3498">
        <v>2025</v>
      </c>
      <c r="B3498">
        <v>6055</v>
      </c>
      <c r="C3498" t="s">
        <v>331</v>
      </c>
      <c r="D3498" t="s">
        <v>322</v>
      </c>
      <c r="E3498">
        <v>63514</v>
      </c>
      <c r="F3498">
        <v>16.54</v>
      </c>
      <c r="G3498" t="s">
        <v>332</v>
      </c>
      <c r="H3498" t="str">
        <f t="shared" si="216"/>
        <v/>
      </c>
      <c r="I3498" t="str">
        <f t="shared" si="217"/>
        <v/>
      </c>
      <c r="J3498" t="str">
        <f t="shared" si="218"/>
        <v/>
      </c>
      <c r="K3498">
        <f t="shared" si="219"/>
        <v>0</v>
      </c>
    </row>
    <row r="3499" spans="1:11" s="11" customFormat="1">
      <c r="A3499">
        <v>2025</v>
      </c>
      <c r="B3499">
        <v>6064</v>
      </c>
      <c r="C3499" t="s">
        <v>331</v>
      </c>
      <c r="D3499" t="s">
        <v>322</v>
      </c>
      <c r="E3499">
        <v>84700</v>
      </c>
      <c r="F3499">
        <v>17.88</v>
      </c>
      <c r="G3499">
        <v>188.7</v>
      </c>
      <c r="H3499">
        <f t="shared" si="216"/>
        <v>2857740.7319999998</v>
      </c>
      <c r="I3499">
        <f t="shared" si="217"/>
        <v>84700</v>
      </c>
      <c r="J3499">
        <f t="shared" si="218"/>
        <v>1514436</v>
      </c>
      <c r="K3499">
        <f t="shared" si="219"/>
        <v>0</v>
      </c>
    </row>
    <row r="3500" spans="1:11" s="11" customFormat="1">
      <c r="A3500">
        <v>2025</v>
      </c>
      <c r="B3500">
        <v>6065</v>
      </c>
      <c r="C3500" t="s">
        <v>331</v>
      </c>
      <c r="D3500" t="s">
        <v>322</v>
      </c>
      <c r="E3500">
        <v>65033</v>
      </c>
      <c r="F3500">
        <v>17.114000000000001</v>
      </c>
      <c r="G3500">
        <v>194.5</v>
      </c>
      <c r="H3500">
        <f t="shared" si="216"/>
        <v>2164735.9120900002</v>
      </c>
      <c r="I3500">
        <f t="shared" si="217"/>
        <v>65033</v>
      </c>
      <c r="J3500">
        <f t="shared" si="218"/>
        <v>1112974.7620000001</v>
      </c>
      <c r="K3500">
        <f t="shared" si="219"/>
        <v>0</v>
      </c>
    </row>
    <row r="3501" spans="1:11" s="11" customFormat="1">
      <c r="A3501">
        <v>2025</v>
      </c>
      <c r="B3501">
        <v>6065</v>
      </c>
      <c r="C3501" t="s">
        <v>331</v>
      </c>
      <c r="D3501" t="s">
        <v>322</v>
      </c>
      <c r="E3501">
        <v>49176</v>
      </c>
      <c r="F3501">
        <v>16.832000000000001</v>
      </c>
      <c r="G3501">
        <v>193.5</v>
      </c>
      <c r="H3501">
        <f t="shared" si="216"/>
        <v>1601658.3859200003</v>
      </c>
      <c r="I3501">
        <f t="shared" si="217"/>
        <v>49176</v>
      </c>
      <c r="J3501">
        <f t="shared" si="218"/>
        <v>827730.43200000003</v>
      </c>
      <c r="K3501">
        <f t="shared" si="219"/>
        <v>0</v>
      </c>
    </row>
    <row r="3502" spans="1:11" s="11" customFormat="1">
      <c r="A3502">
        <v>2025</v>
      </c>
      <c r="B3502">
        <v>6065</v>
      </c>
      <c r="C3502" t="s">
        <v>331</v>
      </c>
      <c r="D3502" t="s">
        <v>322</v>
      </c>
      <c r="E3502">
        <v>130155</v>
      </c>
      <c r="F3502">
        <v>16.832000000000001</v>
      </c>
      <c r="G3502">
        <v>194.2</v>
      </c>
      <c r="H3502">
        <f t="shared" si="216"/>
        <v>4254473.3203199999</v>
      </c>
      <c r="I3502">
        <f t="shared" si="217"/>
        <v>130155</v>
      </c>
      <c r="J3502">
        <f t="shared" si="218"/>
        <v>2190768.96</v>
      </c>
      <c r="K3502">
        <f t="shared" si="219"/>
        <v>0</v>
      </c>
    </row>
    <row r="3503" spans="1:11" s="11" customFormat="1">
      <c r="A3503">
        <v>2025</v>
      </c>
      <c r="B3503">
        <v>6065</v>
      </c>
      <c r="C3503" t="s">
        <v>331</v>
      </c>
      <c r="D3503" t="s">
        <v>322</v>
      </c>
      <c r="E3503">
        <v>16427</v>
      </c>
      <c r="F3503">
        <v>17.606000000000002</v>
      </c>
      <c r="G3503">
        <v>207.7</v>
      </c>
      <c r="H3503">
        <f t="shared" si="216"/>
        <v>600696.98367400013</v>
      </c>
      <c r="I3503">
        <f t="shared" si="217"/>
        <v>16427</v>
      </c>
      <c r="J3503">
        <f t="shared" si="218"/>
        <v>289213.76200000005</v>
      </c>
      <c r="K3503">
        <f t="shared" si="219"/>
        <v>0</v>
      </c>
    </row>
    <row r="3504" spans="1:11" s="11" customFormat="1">
      <c r="A3504">
        <v>2025</v>
      </c>
      <c r="B3504">
        <v>6065</v>
      </c>
      <c r="C3504" t="s">
        <v>331</v>
      </c>
      <c r="D3504" t="s">
        <v>322</v>
      </c>
      <c r="E3504">
        <v>16033</v>
      </c>
      <c r="F3504">
        <v>17.71</v>
      </c>
      <c r="G3504">
        <v>196.4</v>
      </c>
      <c r="H3504">
        <f t="shared" si="216"/>
        <v>557666.86051999999</v>
      </c>
      <c r="I3504">
        <f t="shared" si="217"/>
        <v>16033</v>
      </c>
      <c r="J3504">
        <f t="shared" si="218"/>
        <v>283944.43</v>
      </c>
      <c r="K3504">
        <f t="shared" si="219"/>
        <v>0</v>
      </c>
    </row>
    <row r="3505" spans="1:11" s="11" customFormat="1">
      <c r="A3505">
        <v>2025</v>
      </c>
      <c r="B3505">
        <v>6065</v>
      </c>
      <c r="C3505" t="s">
        <v>331</v>
      </c>
      <c r="D3505" t="s">
        <v>322</v>
      </c>
      <c r="E3505">
        <v>32464</v>
      </c>
      <c r="F3505">
        <v>17.425000000000001</v>
      </c>
      <c r="G3505">
        <v>209.1</v>
      </c>
      <c r="H3505">
        <f t="shared" si="216"/>
        <v>1182847.7531999999</v>
      </c>
      <c r="I3505">
        <f t="shared" si="217"/>
        <v>32464</v>
      </c>
      <c r="J3505">
        <f t="shared" si="218"/>
        <v>565685.20000000007</v>
      </c>
      <c r="K3505">
        <f t="shared" si="219"/>
        <v>0</v>
      </c>
    </row>
    <row r="3506" spans="1:11" s="11" customFormat="1">
      <c r="A3506">
        <v>2025</v>
      </c>
      <c r="B3506">
        <v>6068</v>
      </c>
      <c r="C3506" t="s">
        <v>331</v>
      </c>
      <c r="D3506" t="s">
        <v>322</v>
      </c>
      <c r="E3506">
        <v>147003</v>
      </c>
      <c r="F3506">
        <v>17.721</v>
      </c>
      <c r="G3506">
        <v>164.4</v>
      </c>
      <c r="H3506">
        <f t="shared" si="216"/>
        <v>4282686.0279720007</v>
      </c>
      <c r="I3506">
        <f t="shared" si="217"/>
        <v>147003</v>
      </c>
      <c r="J3506">
        <f t="shared" si="218"/>
        <v>2605040.1630000002</v>
      </c>
      <c r="K3506">
        <f t="shared" si="219"/>
        <v>0</v>
      </c>
    </row>
    <row r="3507" spans="1:11" s="11" customFormat="1">
      <c r="A3507">
        <v>2025</v>
      </c>
      <c r="B3507">
        <v>6068</v>
      </c>
      <c r="C3507" t="s">
        <v>331</v>
      </c>
      <c r="D3507" t="s">
        <v>322</v>
      </c>
      <c r="E3507">
        <v>133050</v>
      </c>
      <c r="F3507">
        <v>17.052</v>
      </c>
      <c r="G3507">
        <v>168.2</v>
      </c>
      <c r="H3507">
        <f t="shared" si="216"/>
        <v>3816068.7851999998</v>
      </c>
      <c r="I3507">
        <f t="shared" si="217"/>
        <v>133050</v>
      </c>
      <c r="J3507">
        <f t="shared" si="218"/>
        <v>2268768.6</v>
      </c>
      <c r="K3507">
        <f t="shared" si="219"/>
        <v>0</v>
      </c>
    </row>
    <row r="3508" spans="1:11" s="11" customFormat="1">
      <c r="A3508">
        <v>2025</v>
      </c>
      <c r="B3508">
        <v>6068</v>
      </c>
      <c r="C3508" t="s">
        <v>331</v>
      </c>
      <c r="D3508" t="s">
        <v>322</v>
      </c>
      <c r="E3508">
        <v>44924</v>
      </c>
      <c r="F3508">
        <v>17.818000000000001</v>
      </c>
      <c r="G3508">
        <v>181</v>
      </c>
      <c r="H3508">
        <f t="shared" si="216"/>
        <v>1448825.0559200002</v>
      </c>
      <c r="I3508">
        <f t="shared" si="217"/>
        <v>44924</v>
      </c>
      <c r="J3508">
        <f t="shared" si="218"/>
        <v>800455.83200000005</v>
      </c>
      <c r="K3508">
        <f t="shared" si="219"/>
        <v>0</v>
      </c>
    </row>
    <row r="3509" spans="1:11" s="11" customFormat="1">
      <c r="A3509">
        <v>2025</v>
      </c>
      <c r="B3509">
        <v>6068</v>
      </c>
      <c r="C3509" t="s">
        <v>331</v>
      </c>
      <c r="D3509" t="s">
        <v>322</v>
      </c>
      <c r="E3509">
        <v>44941</v>
      </c>
      <c r="F3509">
        <v>17.675000000000001</v>
      </c>
      <c r="G3509">
        <v>181.4</v>
      </c>
      <c r="H3509">
        <f t="shared" si="216"/>
        <v>1440918.5654500003</v>
      </c>
      <c r="I3509">
        <f t="shared" si="217"/>
        <v>44941</v>
      </c>
      <c r="J3509">
        <f t="shared" si="218"/>
        <v>794332.17500000005</v>
      </c>
      <c r="K3509">
        <f t="shared" si="219"/>
        <v>0</v>
      </c>
    </row>
    <row r="3510" spans="1:11" s="11" customFormat="1">
      <c r="A3510">
        <v>2025</v>
      </c>
      <c r="B3510">
        <v>6071</v>
      </c>
      <c r="C3510" t="s">
        <v>321</v>
      </c>
      <c r="D3510" t="s">
        <v>322</v>
      </c>
      <c r="E3510">
        <v>12316</v>
      </c>
      <c r="F3510">
        <v>22.356999999999999</v>
      </c>
      <c r="G3510">
        <v>211.8</v>
      </c>
      <c r="H3510">
        <f t="shared" si="216"/>
        <v>583188.7838160001</v>
      </c>
      <c r="I3510">
        <f t="shared" si="217"/>
        <v>12316</v>
      </c>
      <c r="J3510">
        <f t="shared" si="218"/>
        <v>275348.81199999998</v>
      </c>
      <c r="K3510">
        <f t="shared" si="219"/>
        <v>0</v>
      </c>
    </row>
    <row r="3511" spans="1:11" s="11" customFormat="1">
      <c r="A3511">
        <v>2025</v>
      </c>
      <c r="B3511">
        <v>6071</v>
      </c>
      <c r="C3511" t="s">
        <v>321</v>
      </c>
      <c r="D3511" t="s">
        <v>322</v>
      </c>
      <c r="E3511">
        <v>56805</v>
      </c>
      <c r="F3511">
        <v>22.841000000000001</v>
      </c>
      <c r="G3511">
        <v>208.2</v>
      </c>
      <c r="H3511">
        <f t="shared" si="216"/>
        <v>2701359.6164099998</v>
      </c>
      <c r="I3511">
        <f t="shared" si="217"/>
        <v>56805</v>
      </c>
      <c r="J3511">
        <f t="shared" si="218"/>
        <v>1297483.0050000001</v>
      </c>
      <c r="K3511">
        <f t="shared" si="219"/>
        <v>0</v>
      </c>
    </row>
    <row r="3512" spans="1:11" s="11" customFormat="1">
      <c r="A3512">
        <v>2025</v>
      </c>
      <c r="B3512">
        <v>6071</v>
      </c>
      <c r="C3512" t="s">
        <v>331</v>
      </c>
      <c r="D3512" t="s">
        <v>322</v>
      </c>
      <c r="E3512">
        <v>48433</v>
      </c>
      <c r="F3512">
        <v>17.591999999999999</v>
      </c>
      <c r="G3512">
        <v>260.5</v>
      </c>
      <c r="H3512">
        <f t="shared" si="216"/>
        <v>2219546.8402800001</v>
      </c>
      <c r="I3512">
        <f t="shared" si="217"/>
        <v>48433</v>
      </c>
      <c r="J3512">
        <f t="shared" si="218"/>
        <v>852033.33599999989</v>
      </c>
      <c r="K3512">
        <f t="shared" si="219"/>
        <v>0</v>
      </c>
    </row>
    <row r="3513" spans="1:11" s="11" customFormat="1">
      <c r="A3513">
        <v>2025</v>
      </c>
      <c r="B3513">
        <v>6071</v>
      </c>
      <c r="C3513" t="s">
        <v>321</v>
      </c>
      <c r="D3513" t="s">
        <v>322</v>
      </c>
      <c r="E3513">
        <v>66072</v>
      </c>
      <c r="F3513">
        <v>22.821000000000002</v>
      </c>
      <c r="G3513">
        <v>238.4</v>
      </c>
      <c r="H3513">
        <f t="shared" si="216"/>
        <v>3594664.6030080002</v>
      </c>
      <c r="I3513">
        <f t="shared" si="217"/>
        <v>66072</v>
      </c>
      <c r="J3513">
        <f t="shared" si="218"/>
        <v>1507829.1120000002</v>
      </c>
      <c r="K3513">
        <f t="shared" si="219"/>
        <v>0</v>
      </c>
    </row>
    <row r="3514" spans="1:11" s="11" customFormat="1">
      <c r="A3514">
        <v>2025</v>
      </c>
      <c r="B3514">
        <v>6071</v>
      </c>
      <c r="C3514" t="s">
        <v>321</v>
      </c>
      <c r="D3514" t="s">
        <v>322</v>
      </c>
      <c r="E3514">
        <v>1526</v>
      </c>
      <c r="F3514">
        <v>26.062000000000001</v>
      </c>
      <c r="G3514">
        <v>179.8</v>
      </c>
      <c r="H3514">
        <f t="shared" si="216"/>
        <v>71507.560375999994</v>
      </c>
      <c r="I3514">
        <f t="shared" si="217"/>
        <v>1526</v>
      </c>
      <c r="J3514">
        <f t="shared" si="218"/>
        <v>39770.612000000001</v>
      </c>
      <c r="K3514">
        <f t="shared" si="219"/>
        <v>0</v>
      </c>
    </row>
    <row r="3515" spans="1:11" s="11" customFormat="1">
      <c r="A3515">
        <v>2025</v>
      </c>
      <c r="B3515">
        <v>6071</v>
      </c>
      <c r="C3515" t="s">
        <v>321</v>
      </c>
      <c r="D3515" t="s">
        <v>322</v>
      </c>
      <c r="E3515">
        <v>12295</v>
      </c>
      <c r="F3515">
        <v>25.527999999999999</v>
      </c>
      <c r="G3515">
        <v>240.1</v>
      </c>
      <c r="H3515">
        <f t="shared" si="216"/>
        <v>753594.09075999982</v>
      </c>
      <c r="I3515">
        <f t="shared" si="217"/>
        <v>12295</v>
      </c>
      <c r="J3515">
        <f t="shared" si="218"/>
        <v>313866.76</v>
      </c>
      <c r="K3515">
        <f t="shared" si="219"/>
        <v>0</v>
      </c>
    </row>
    <row r="3516" spans="1:11" s="11" customFormat="1">
      <c r="A3516">
        <v>2025</v>
      </c>
      <c r="B3516">
        <v>6071</v>
      </c>
      <c r="C3516" t="s">
        <v>321</v>
      </c>
      <c r="D3516" t="s">
        <v>322</v>
      </c>
      <c r="E3516">
        <v>37125</v>
      </c>
      <c r="F3516">
        <v>23.28</v>
      </c>
      <c r="G3516">
        <v>173.8</v>
      </c>
      <c r="H3516">
        <f t="shared" si="216"/>
        <v>1502101.2600000002</v>
      </c>
      <c r="I3516">
        <f t="shared" si="217"/>
        <v>37125</v>
      </c>
      <c r="J3516">
        <f t="shared" si="218"/>
        <v>864270</v>
      </c>
      <c r="K3516">
        <f t="shared" si="219"/>
        <v>0</v>
      </c>
    </row>
    <row r="3517" spans="1:11" s="11" customFormat="1">
      <c r="A3517">
        <v>2025</v>
      </c>
      <c r="B3517">
        <v>6071</v>
      </c>
      <c r="C3517" t="s">
        <v>321</v>
      </c>
      <c r="D3517" t="s">
        <v>322</v>
      </c>
      <c r="E3517">
        <v>19471</v>
      </c>
      <c r="F3517">
        <v>22.254999999999999</v>
      </c>
      <c r="G3517">
        <v>242.8</v>
      </c>
      <c r="H3517">
        <f t="shared" si="216"/>
        <v>1052118.2109399999</v>
      </c>
      <c r="I3517">
        <f t="shared" si="217"/>
        <v>19471</v>
      </c>
      <c r="J3517">
        <f t="shared" si="218"/>
        <v>433327.10499999998</v>
      </c>
      <c r="K3517">
        <f t="shared" si="219"/>
        <v>0</v>
      </c>
    </row>
    <row r="3518" spans="1:11" s="11" customFormat="1">
      <c r="A3518">
        <v>2025</v>
      </c>
      <c r="B3518">
        <v>6071</v>
      </c>
      <c r="C3518" t="s">
        <v>321</v>
      </c>
      <c r="D3518" t="s">
        <v>322</v>
      </c>
      <c r="E3518">
        <v>6198</v>
      </c>
      <c r="F3518">
        <v>25.919</v>
      </c>
      <c r="G3518">
        <v>232.2</v>
      </c>
      <c r="H3518">
        <f t="shared" si="216"/>
        <v>373019.92376400001</v>
      </c>
      <c r="I3518">
        <f t="shared" si="217"/>
        <v>6198</v>
      </c>
      <c r="J3518">
        <f t="shared" si="218"/>
        <v>160645.962</v>
      </c>
      <c r="K3518">
        <f t="shared" si="219"/>
        <v>0</v>
      </c>
    </row>
    <row r="3519" spans="1:11" s="11" customFormat="1">
      <c r="A3519">
        <v>2025</v>
      </c>
      <c r="B3519">
        <v>6071</v>
      </c>
      <c r="C3519" t="s">
        <v>321</v>
      </c>
      <c r="D3519" t="s">
        <v>322</v>
      </c>
      <c r="E3519">
        <v>9923</v>
      </c>
      <c r="F3519">
        <v>22.771999999999998</v>
      </c>
      <c r="G3519">
        <v>240.5</v>
      </c>
      <c r="H3519">
        <f t="shared" si="216"/>
        <v>543449.5671799999</v>
      </c>
      <c r="I3519">
        <f t="shared" si="217"/>
        <v>9923</v>
      </c>
      <c r="J3519">
        <f t="shared" si="218"/>
        <v>225966.55599999998</v>
      </c>
      <c r="K3519">
        <f t="shared" si="219"/>
        <v>0</v>
      </c>
    </row>
    <row r="3520" spans="1:11" s="11" customFormat="1">
      <c r="A3520">
        <v>2025</v>
      </c>
      <c r="B3520">
        <v>6071</v>
      </c>
      <c r="C3520" t="s">
        <v>321</v>
      </c>
      <c r="D3520" t="s">
        <v>322</v>
      </c>
      <c r="E3520">
        <v>82154</v>
      </c>
      <c r="F3520">
        <v>22.837</v>
      </c>
      <c r="G3520">
        <v>233.5</v>
      </c>
      <c r="H3520">
        <f t="shared" si="216"/>
        <v>4380812.3468299992</v>
      </c>
      <c r="I3520">
        <f t="shared" si="217"/>
        <v>82154</v>
      </c>
      <c r="J3520">
        <f t="shared" si="218"/>
        <v>1876150.898</v>
      </c>
      <c r="K3520">
        <f t="shared" si="219"/>
        <v>0</v>
      </c>
    </row>
    <row r="3521" spans="1:11" s="11" customFormat="1">
      <c r="A3521">
        <v>2025</v>
      </c>
      <c r="B3521">
        <v>6071</v>
      </c>
      <c r="C3521" t="s">
        <v>321</v>
      </c>
      <c r="D3521" t="s">
        <v>322</v>
      </c>
      <c r="E3521">
        <v>2137</v>
      </c>
      <c r="F3521">
        <v>22</v>
      </c>
      <c r="G3521">
        <v>113.6</v>
      </c>
      <c r="H3521">
        <f t="shared" si="216"/>
        <v>53407.903999999995</v>
      </c>
      <c r="I3521">
        <f t="shared" si="217"/>
        <v>2137</v>
      </c>
      <c r="J3521">
        <f t="shared" si="218"/>
        <v>47014</v>
      </c>
      <c r="K3521">
        <f t="shared" si="219"/>
        <v>0</v>
      </c>
    </row>
    <row r="3522" spans="1:11" s="11" customFormat="1">
      <c r="A3522">
        <v>2025</v>
      </c>
      <c r="B3522">
        <v>6071</v>
      </c>
      <c r="C3522" t="s">
        <v>321</v>
      </c>
      <c r="D3522" t="s">
        <v>322</v>
      </c>
      <c r="E3522">
        <v>6618</v>
      </c>
      <c r="F3522">
        <v>23.242000000000001</v>
      </c>
      <c r="G3522">
        <v>215.8</v>
      </c>
      <c r="H3522">
        <f t="shared" si="216"/>
        <v>331933.96984799998</v>
      </c>
      <c r="I3522">
        <f t="shared" si="217"/>
        <v>6618</v>
      </c>
      <c r="J3522">
        <f t="shared" si="218"/>
        <v>153815.55600000001</v>
      </c>
      <c r="K3522">
        <f t="shared" si="219"/>
        <v>0</v>
      </c>
    </row>
    <row r="3523" spans="1:11" s="11" customFormat="1">
      <c r="A3523">
        <v>2025</v>
      </c>
      <c r="B3523">
        <v>6071</v>
      </c>
      <c r="C3523" t="s">
        <v>321</v>
      </c>
      <c r="D3523" t="s">
        <v>322</v>
      </c>
      <c r="E3523">
        <v>14797</v>
      </c>
      <c r="F3523">
        <v>22.821000000000002</v>
      </c>
      <c r="G3523">
        <v>218.3</v>
      </c>
      <c r="H3523">
        <f t="shared" si="216"/>
        <v>737160.54167100019</v>
      </c>
      <c r="I3523">
        <f t="shared" si="217"/>
        <v>14797</v>
      </c>
      <c r="J3523">
        <f t="shared" si="218"/>
        <v>337682.337</v>
      </c>
      <c r="K3523">
        <f t="shared" si="219"/>
        <v>0</v>
      </c>
    </row>
    <row r="3524" spans="1:11" s="11" customFormat="1">
      <c r="A3524">
        <v>2025</v>
      </c>
      <c r="B3524">
        <v>6073</v>
      </c>
      <c r="C3524" t="s">
        <v>331</v>
      </c>
      <c r="D3524" t="s">
        <v>322</v>
      </c>
      <c r="E3524">
        <v>127137</v>
      </c>
      <c r="F3524">
        <v>17.457999999999998</v>
      </c>
      <c r="G3524">
        <v>290.3</v>
      </c>
      <c r="H3524">
        <f t="shared" si="216"/>
        <v>6443376.1366379987</v>
      </c>
      <c r="I3524">
        <f t="shared" si="217"/>
        <v>127137</v>
      </c>
      <c r="J3524">
        <f t="shared" si="218"/>
        <v>2219557.7459999998</v>
      </c>
      <c r="K3524">
        <f t="shared" si="219"/>
        <v>0</v>
      </c>
    </row>
    <row r="3525" spans="1:11" s="11" customFormat="1">
      <c r="A3525">
        <v>2025</v>
      </c>
      <c r="B3525">
        <v>6076</v>
      </c>
      <c r="C3525" t="s">
        <v>331</v>
      </c>
      <c r="D3525" t="s">
        <v>322</v>
      </c>
      <c r="E3525">
        <v>636929</v>
      </c>
      <c r="F3525">
        <v>17.21</v>
      </c>
      <c r="G3525" t="s">
        <v>332</v>
      </c>
      <c r="H3525" t="str">
        <f t="shared" ref="H3525:H3588" si="220">IF(I3525="","",G3525/100*F3525*E3525)</f>
        <v/>
      </c>
      <c r="I3525" t="str">
        <f t="shared" ref="I3525:I3588" si="221">IF(OR(G3525=".",F3525=".",E3525="."),"",E3525)</f>
        <v/>
      </c>
      <c r="J3525" t="str">
        <f t="shared" ref="J3525:J3588" si="222">IF(I3525="","",F3525*I3525)</f>
        <v/>
      </c>
      <c r="K3525">
        <f t="shared" ref="K3525:K3588" si="223">IF(C3525="LIG",1,0)</f>
        <v>0</v>
      </c>
    </row>
    <row r="3526" spans="1:11" s="11" customFormat="1">
      <c r="A3526">
        <v>2025</v>
      </c>
      <c r="B3526">
        <v>6077</v>
      </c>
      <c r="C3526" t="s">
        <v>331</v>
      </c>
      <c r="D3526" t="s">
        <v>322</v>
      </c>
      <c r="E3526">
        <v>51347</v>
      </c>
      <c r="F3526">
        <v>17.103999999999999</v>
      </c>
      <c r="G3526">
        <v>107.1</v>
      </c>
      <c r="H3526">
        <f t="shared" si="220"/>
        <v>940594.06324799987</v>
      </c>
      <c r="I3526">
        <f t="shared" si="221"/>
        <v>51347</v>
      </c>
      <c r="J3526">
        <f t="shared" si="222"/>
        <v>878239.08799999999</v>
      </c>
      <c r="K3526">
        <f t="shared" si="223"/>
        <v>0</v>
      </c>
    </row>
    <row r="3527" spans="1:11" s="11" customFormat="1">
      <c r="A3527">
        <v>2025</v>
      </c>
      <c r="B3527">
        <v>6077</v>
      </c>
      <c r="C3527" t="s">
        <v>331</v>
      </c>
      <c r="D3527" t="s">
        <v>322</v>
      </c>
      <c r="E3527">
        <v>80610</v>
      </c>
      <c r="F3527">
        <v>17.154</v>
      </c>
      <c r="G3527">
        <v>108.3</v>
      </c>
      <c r="H3527">
        <f t="shared" si="220"/>
        <v>1497555.0070199999</v>
      </c>
      <c r="I3527">
        <f t="shared" si="221"/>
        <v>80610</v>
      </c>
      <c r="J3527">
        <f t="shared" si="222"/>
        <v>1382783.94</v>
      </c>
      <c r="K3527">
        <f t="shared" si="223"/>
        <v>0</v>
      </c>
    </row>
    <row r="3528" spans="1:11" s="11" customFormat="1">
      <c r="A3528">
        <v>2025</v>
      </c>
      <c r="B3528">
        <v>6077</v>
      </c>
      <c r="C3528" t="s">
        <v>331</v>
      </c>
      <c r="D3528" t="s">
        <v>322</v>
      </c>
      <c r="E3528">
        <v>102714</v>
      </c>
      <c r="F3528">
        <v>16.893999999999998</v>
      </c>
      <c r="G3528">
        <v>120.3</v>
      </c>
      <c r="H3528">
        <f t="shared" si="220"/>
        <v>2087506.1301479999</v>
      </c>
      <c r="I3528">
        <f t="shared" si="221"/>
        <v>102714</v>
      </c>
      <c r="J3528">
        <f t="shared" si="222"/>
        <v>1735250.3159999999</v>
      </c>
      <c r="K3528">
        <f t="shared" si="223"/>
        <v>0</v>
      </c>
    </row>
    <row r="3529" spans="1:11" s="11" customFormat="1">
      <c r="A3529">
        <v>2025</v>
      </c>
      <c r="B3529">
        <v>6077</v>
      </c>
      <c r="C3529" t="s">
        <v>331</v>
      </c>
      <c r="D3529" t="s">
        <v>322</v>
      </c>
      <c r="E3529">
        <v>51313</v>
      </c>
      <c r="F3529">
        <v>17.100999999999999</v>
      </c>
      <c r="G3529">
        <v>105.5</v>
      </c>
      <c r="H3529">
        <f t="shared" si="220"/>
        <v>925766.31171499996</v>
      </c>
      <c r="I3529">
        <f t="shared" si="221"/>
        <v>51313</v>
      </c>
      <c r="J3529">
        <f t="shared" si="222"/>
        <v>877503.6129999999</v>
      </c>
      <c r="K3529">
        <f t="shared" si="223"/>
        <v>0</v>
      </c>
    </row>
    <row r="3530" spans="1:11" s="11" customFormat="1">
      <c r="A3530">
        <v>2025</v>
      </c>
      <c r="B3530">
        <v>6077</v>
      </c>
      <c r="C3530" t="s">
        <v>331</v>
      </c>
      <c r="D3530" t="s">
        <v>322</v>
      </c>
      <c r="E3530">
        <v>102645</v>
      </c>
      <c r="F3530">
        <v>16.937999999999999</v>
      </c>
      <c r="G3530">
        <v>103.3</v>
      </c>
      <c r="H3530">
        <f t="shared" si="220"/>
        <v>1795974.8433299998</v>
      </c>
      <c r="I3530">
        <f t="shared" si="221"/>
        <v>102645</v>
      </c>
      <c r="J3530">
        <f t="shared" si="222"/>
        <v>1738601.0099999998</v>
      </c>
      <c r="K3530">
        <f t="shared" si="223"/>
        <v>0</v>
      </c>
    </row>
    <row r="3531" spans="1:11" s="11" customFormat="1">
      <c r="A3531">
        <v>2025</v>
      </c>
      <c r="B3531">
        <v>6085</v>
      </c>
      <c r="C3531" t="s">
        <v>321</v>
      </c>
      <c r="D3531" t="s">
        <v>322</v>
      </c>
      <c r="E3531">
        <v>77036</v>
      </c>
      <c r="F3531">
        <v>22</v>
      </c>
      <c r="G3531">
        <v>479.3</v>
      </c>
      <c r="H3531">
        <f t="shared" si="220"/>
        <v>8123138.0559999999</v>
      </c>
      <c r="I3531">
        <f t="shared" si="221"/>
        <v>77036</v>
      </c>
      <c r="J3531">
        <f t="shared" si="222"/>
        <v>1694792</v>
      </c>
      <c r="K3531">
        <f t="shared" si="223"/>
        <v>0</v>
      </c>
    </row>
    <row r="3532" spans="1:11" s="11" customFormat="1">
      <c r="A3532">
        <v>2025</v>
      </c>
      <c r="B3532">
        <v>6090</v>
      </c>
      <c r="C3532" t="s">
        <v>331</v>
      </c>
      <c r="D3532" t="s">
        <v>322</v>
      </c>
      <c r="E3532">
        <v>974</v>
      </c>
      <c r="F3532">
        <v>17.643000000000001</v>
      </c>
      <c r="G3532">
        <v>232.4</v>
      </c>
      <c r="H3532">
        <f t="shared" si="220"/>
        <v>39936.271367999994</v>
      </c>
      <c r="I3532">
        <f t="shared" si="221"/>
        <v>974</v>
      </c>
      <c r="J3532">
        <f t="shared" si="222"/>
        <v>17184.281999999999</v>
      </c>
      <c r="K3532">
        <f t="shared" si="223"/>
        <v>0</v>
      </c>
    </row>
    <row r="3533" spans="1:11" s="11" customFormat="1">
      <c r="A3533">
        <v>2025</v>
      </c>
      <c r="B3533">
        <v>6090</v>
      </c>
      <c r="C3533" t="s">
        <v>331</v>
      </c>
      <c r="D3533" t="s">
        <v>322</v>
      </c>
      <c r="E3533">
        <v>29691</v>
      </c>
      <c r="F3533">
        <v>17.870999999999999</v>
      </c>
      <c r="G3533">
        <v>243.6</v>
      </c>
      <c r="H3533">
        <f t="shared" si="220"/>
        <v>1292560.7493959998</v>
      </c>
      <c r="I3533">
        <f t="shared" si="221"/>
        <v>29691</v>
      </c>
      <c r="J3533">
        <f t="shared" si="222"/>
        <v>530607.86099999992</v>
      </c>
      <c r="K3533">
        <f t="shared" si="223"/>
        <v>0</v>
      </c>
    </row>
    <row r="3534" spans="1:11" s="11" customFormat="1">
      <c r="A3534">
        <v>2025</v>
      </c>
      <c r="B3534">
        <v>6090</v>
      </c>
      <c r="C3534" t="s">
        <v>331</v>
      </c>
      <c r="D3534" t="s">
        <v>322</v>
      </c>
      <c r="E3534">
        <v>29366</v>
      </c>
      <c r="F3534">
        <v>17.756</v>
      </c>
      <c r="G3534">
        <v>243.6</v>
      </c>
      <c r="H3534">
        <f t="shared" si="220"/>
        <v>1270185.6874560001</v>
      </c>
      <c r="I3534">
        <f t="shared" si="221"/>
        <v>29366</v>
      </c>
      <c r="J3534">
        <f t="shared" si="222"/>
        <v>521422.696</v>
      </c>
      <c r="K3534">
        <f t="shared" si="223"/>
        <v>0</v>
      </c>
    </row>
    <row r="3535" spans="1:11" s="11" customFormat="1">
      <c r="A3535">
        <v>2025</v>
      </c>
      <c r="B3535">
        <v>6090</v>
      </c>
      <c r="C3535" t="s">
        <v>331</v>
      </c>
      <c r="D3535" t="s">
        <v>322</v>
      </c>
      <c r="E3535">
        <v>43603</v>
      </c>
      <c r="F3535">
        <v>17.933</v>
      </c>
      <c r="G3535">
        <v>232.4</v>
      </c>
      <c r="H3535">
        <f t="shared" si="220"/>
        <v>1817211.3600759997</v>
      </c>
      <c r="I3535">
        <f t="shared" si="221"/>
        <v>43603</v>
      </c>
      <c r="J3535">
        <f t="shared" si="222"/>
        <v>781932.59900000005</v>
      </c>
      <c r="K3535">
        <f t="shared" si="223"/>
        <v>0</v>
      </c>
    </row>
    <row r="3536" spans="1:11" s="11" customFormat="1">
      <c r="A3536">
        <v>2025</v>
      </c>
      <c r="B3536">
        <v>6095</v>
      </c>
      <c r="C3536" t="s">
        <v>331</v>
      </c>
      <c r="D3536" t="s">
        <v>322</v>
      </c>
      <c r="E3536">
        <v>107348</v>
      </c>
      <c r="F3536">
        <v>17.431999999999999</v>
      </c>
      <c r="G3536">
        <v>217.5</v>
      </c>
      <c r="H3536">
        <f t="shared" si="220"/>
        <v>4070056.4807999991</v>
      </c>
      <c r="I3536">
        <f t="shared" si="221"/>
        <v>107348</v>
      </c>
      <c r="J3536">
        <f t="shared" si="222"/>
        <v>1871290.3359999999</v>
      </c>
      <c r="K3536">
        <f t="shared" si="223"/>
        <v>0</v>
      </c>
    </row>
    <row r="3537" spans="1:11" s="11" customFormat="1">
      <c r="A3537">
        <v>2025</v>
      </c>
      <c r="B3537">
        <v>6095</v>
      </c>
      <c r="C3537" t="s">
        <v>331</v>
      </c>
      <c r="D3537" t="s">
        <v>322</v>
      </c>
      <c r="E3537">
        <v>109109</v>
      </c>
      <c r="F3537">
        <v>17.687999999999999</v>
      </c>
      <c r="G3537">
        <v>216.6</v>
      </c>
      <c r="H3537">
        <f t="shared" si="220"/>
        <v>4180206.702672</v>
      </c>
      <c r="I3537">
        <f t="shared" si="221"/>
        <v>109109</v>
      </c>
      <c r="J3537">
        <f t="shared" si="222"/>
        <v>1929919.9919999999</v>
      </c>
      <c r="K3537">
        <f t="shared" si="223"/>
        <v>0</v>
      </c>
    </row>
    <row r="3538" spans="1:11" s="11" customFormat="1">
      <c r="A3538">
        <v>2025</v>
      </c>
      <c r="B3538">
        <v>6096</v>
      </c>
      <c r="C3538" t="s">
        <v>331</v>
      </c>
      <c r="D3538" t="s">
        <v>322</v>
      </c>
      <c r="E3538">
        <v>168042</v>
      </c>
      <c r="F3538">
        <v>17.149999999999999</v>
      </c>
      <c r="G3538">
        <v>114.5</v>
      </c>
      <c r="H3538">
        <f t="shared" si="220"/>
        <v>3299798.7434999999</v>
      </c>
      <c r="I3538">
        <f t="shared" si="221"/>
        <v>168042</v>
      </c>
      <c r="J3538">
        <f t="shared" si="222"/>
        <v>2881920.3</v>
      </c>
      <c r="K3538">
        <f t="shared" si="223"/>
        <v>0</v>
      </c>
    </row>
    <row r="3539" spans="1:11" s="11" customFormat="1">
      <c r="A3539">
        <v>2025</v>
      </c>
      <c r="B3539">
        <v>6096</v>
      </c>
      <c r="C3539" t="s">
        <v>331</v>
      </c>
      <c r="D3539" t="s">
        <v>322</v>
      </c>
      <c r="E3539">
        <v>67360</v>
      </c>
      <c r="F3539">
        <v>17.55</v>
      </c>
      <c r="G3539">
        <v>133.4</v>
      </c>
      <c r="H3539">
        <f t="shared" si="220"/>
        <v>1577012.1120000002</v>
      </c>
      <c r="I3539">
        <f t="shared" si="221"/>
        <v>67360</v>
      </c>
      <c r="J3539">
        <f t="shared" si="222"/>
        <v>1182168</v>
      </c>
      <c r="K3539">
        <f t="shared" si="223"/>
        <v>0</v>
      </c>
    </row>
    <row r="3540" spans="1:11" s="11" customFormat="1">
      <c r="A3540">
        <v>2025</v>
      </c>
      <c r="B3540">
        <v>6096</v>
      </c>
      <c r="C3540" t="s">
        <v>331</v>
      </c>
      <c r="D3540" t="s">
        <v>322</v>
      </c>
      <c r="E3540">
        <v>85723</v>
      </c>
      <c r="F3540">
        <v>17.64</v>
      </c>
      <c r="G3540">
        <v>132.69999999999999</v>
      </c>
      <c r="H3540">
        <f t="shared" si="220"/>
        <v>2006627.9864400001</v>
      </c>
      <c r="I3540">
        <f t="shared" si="221"/>
        <v>85723</v>
      </c>
      <c r="J3540">
        <f t="shared" si="222"/>
        <v>1512153.72</v>
      </c>
      <c r="K3540">
        <f t="shared" si="223"/>
        <v>0</v>
      </c>
    </row>
    <row r="3541" spans="1:11" s="11" customFormat="1">
      <c r="A3541">
        <v>2025</v>
      </c>
      <c r="B3541">
        <v>6096</v>
      </c>
      <c r="C3541" t="s">
        <v>331</v>
      </c>
      <c r="D3541" t="s">
        <v>322</v>
      </c>
      <c r="E3541">
        <v>17218</v>
      </c>
      <c r="F3541">
        <v>16.760000000000002</v>
      </c>
      <c r="G3541">
        <v>122.1</v>
      </c>
      <c r="H3541">
        <f t="shared" si="220"/>
        <v>352348.46328000003</v>
      </c>
      <c r="I3541">
        <f t="shared" si="221"/>
        <v>17218</v>
      </c>
      <c r="J3541">
        <f t="shared" si="222"/>
        <v>288573.68000000005</v>
      </c>
      <c r="K3541">
        <f t="shared" si="223"/>
        <v>0</v>
      </c>
    </row>
    <row r="3542" spans="1:11" s="11" customFormat="1">
      <c r="A3542">
        <v>2025</v>
      </c>
      <c r="B3542">
        <v>6098</v>
      </c>
      <c r="C3542" t="s">
        <v>331</v>
      </c>
      <c r="D3542" t="s">
        <v>322</v>
      </c>
      <c r="E3542">
        <v>108892</v>
      </c>
      <c r="F3542">
        <v>17.108000000000001</v>
      </c>
      <c r="G3542">
        <v>237.6</v>
      </c>
      <c r="H3542">
        <f t="shared" si="220"/>
        <v>4426308.2223359998</v>
      </c>
      <c r="I3542">
        <f t="shared" si="221"/>
        <v>108892</v>
      </c>
      <c r="J3542">
        <f t="shared" si="222"/>
        <v>1862924.3360000001</v>
      </c>
      <c r="K3542">
        <f t="shared" si="223"/>
        <v>0</v>
      </c>
    </row>
    <row r="3543" spans="1:11" s="11" customFormat="1">
      <c r="A3543">
        <v>2025</v>
      </c>
      <c r="B3543">
        <v>6101</v>
      </c>
      <c r="C3543" t="s">
        <v>331</v>
      </c>
      <c r="D3543" t="s">
        <v>322</v>
      </c>
      <c r="E3543">
        <v>154259</v>
      </c>
      <c r="F3543">
        <v>16.100000000000001</v>
      </c>
      <c r="G3543">
        <v>136.9</v>
      </c>
      <c r="H3543">
        <f t="shared" si="220"/>
        <v>3400007.1931000003</v>
      </c>
      <c r="I3543">
        <f t="shared" si="221"/>
        <v>154259</v>
      </c>
      <c r="J3543">
        <f t="shared" si="222"/>
        <v>2483569.9000000004</v>
      </c>
      <c r="K3543">
        <f t="shared" si="223"/>
        <v>0</v>
      </c>
    </row>
    <row r="3544" spans="1:11" s="11" customFormat="1">
      <c r="A3544">
        <v>2025</v>
      </c>
      <c r="B3544">
        <v>6113</v>
      </c>
      <c r="C3544" t="s">
        <v>321</v>
      </c>
      <c r="D3544" t="s">
        <v>322</v>
      </c>
      <c r="E3544">
        <v>83948</v>
      </c>
      <c r="F3544">
        <v>22.021999999999998</v>
      </c>
      <c r="G3544">
        <v>299.3</v>
      </c>
      <c r="H3544">
        <f t="shared" si="220"/>
        <v>5533167.6480080001</v>
      </c>
      <c r="I3544">
        <f t="shared" si="221"/>
        <v>83948</v>
      </c>
      <c r="J3544">
        <f t="shared" si="222"/>
        <v>1848702.8559999999</v>
      </c>
      <c r="K3544">
        <f t="shared" si="223"/>
        <v>0</v>
      </c>
    </row>
    <row r="3545" spans="1:11" s="11" customFormat="1">
      <c r="A3545">
        <v>2025</v>
      </c>
      <c r="B3545">
        <v>6113</v>
      </c>
      <c r="C3545" t="s">
        <v>321</v>
      </c>
      <c r="D3545" t="s">
        <v>322</v>
      </c>
      <c r="E3545">
        <v>138629</v>
      </c>
      <c r="F3545">
        <v>22.018000000000001</v>
      </c>
      <c r="G3545">
        <v>268.5</v>
      </c>
      <c r="H3545">
        <f t="shared" si="220"/>
        <v>8195514.9695699997</v>
      </c>
      <c r="I3545">
        <f t="shared" si="221"/>
        <v>138629</v>
      </c>
      <c r="J3545">
        <f t="shared" si="222"/>
        <v>3052333.3220000002</v>
      </c>
      <c r="K3545">
        <f t="shared" si="223"/>
        <v>0</v>
      </c>
    </row>
    <row r="3546" spans="1:11" s="11" customFormat="1">
      <c r="A3546">
        <v>2025</v>
      </c>
      <c r="B3546">
        <v>6113</v>
      </c>
      <c r="C3546" t="s">
        <v>321</v>
      </c>
      <c r="D3546" t="s">
        <v>322</v>
      </c>
      <c r="E3546">
        <v>187592</v>
      </c>
      <c r="F3546">
        <v>23.1</v>
      </c>
      <c r="G3546">
        <v>266.8</v>
      </c>
      <c r="H3546">
        <f t="shared" si="220"/>
        <v>11561445.033600001</v>
      </c>
      <c r="I3546">
        <f t="shared" si="221"/>
        <v>187592</v>
      </c>
      <c r="J3546">
        <f t="shared" si="222"/>
        <v>4333375.2</v>
      </c>
      <c r="K3546">
        <f t="shared" si="223"/>
        <v>0</v>
      </c>
    </row>
    <row r="3547" spans="1:11" s="11" customFormat="1">
      <c r="A3547">
        <v>2025</v>
      </c>
      <c r="B3547">
        <v>6113</v>
      </c>
      <c r="C3547" t="s">
        <v>321</v>
      </c>
      <c r="D3547" t="s">
        <v>322</v>
      </c>
      <c r="E3547">
        <v>23106</v>
      </c>
      <c r="F3547">
        <v>21.75</v>
      </c>
      <c r="G3547">
        <v>301.3</v>
      </c>
      <c r="H3547">
        <f t="shared" si="220"/>
        <v>1514199.7214999998</v>
      </c>
      <c r="I3547">
        <f t="shared" si="221"/>
        <v>23106</v>
      </c>
      <c r="J3547">
        <f t="shared" si="222"/>
        <v>502555.5</v>
      </c>
      <c r="K3547">
        <f t="shared" si="223"/>
        <v>0</v>
      </c>
    </row>
    <row r="3548" spans="1:11" s="11" customFormat="1">
      <c r="A3548">
        <v>2025</v>
      </c>
      <c r="B3548">
        <v>6138</v>
      </c>
      <c r="C3548" t="s">
        <v>331</v>
      </c>
      <c r="D3548" t="s">
        <v>322</v>
      </c>
      <c r="E3548">
        <v>15375</v>
      </c>
      <c r="F3548">
        <v>17.61</v>
      </c>
      <c r="G3548">
        <v>89.2</v>
      </c>
      <c r="H3548">
        <f t="shared" si="220"/>
        <v>241512.345</v>
      </c>
      <c r="I3548">
        <f t="shared" si="221"/>
        <v>15375</v>
      </c>
      <c r="J3548">
        <f t="shared" si="222"/>
        <v>270753.75</v>
      </c>
      <c r="K3548">
        <f t="shared" si="223"/>
        <v>0</v>
      </c>
    </row>
    <row r="3549" spans="1:11" s="11" customFormat="1">
      <c r="A3549">
        <v>2025</v>
      </c>
      <c r="B3549">
        <v>6138</v>
      </c>
      <c r="C3549" t="s">
        <v>331</v>
      </c>
      <c r="D3549" t="s">
        <v>322</v>
      </c>
      <c r="E3549">
        <v>30750</v>
      </c>
      <c r="F3549">
        <v>17.3</v>
      </c>
      <c r="G3549">
        <v>176.9</v>
      </c>
      <c r="H3549">
        <f t="shared" si="220"/>
        <v>941063.77500000014</v>
      </c>
      <c r="I3549">
        <f t="shared" si="221"/>
        <v>30750</v>
      </c>
      <c r="J3549">
        <f t="shared" si="222"/>
        <v>531975</v>
      </c>
      <c r="K3549">
        <f t="shared" si="223"/>
        <v>0</v>
      </c>
    </row>
    <row r="3550" spans="1:11" s="11" customFormat="1">
      <c r="A3550">
        <v>2025</v>
      </c>
      <c r="B3550">
        <v>6138</v>
      </c>
      <c r="C3550" t="s">
        <v>331</v>
      </c>
      <c r="D3550" t="s">
        <v>322</v>
      </c>
      <c r="E3550">
        <v>30309</v>
      </c>
      <c r="F3550">
        <v>17.350000000000001</v>
      </c>
      <c r="G3550">
        <v>110</v>
      </c>
      <c r="H3550">
        <f t="shared" si="220"/>
        <v>578447.26500000013</v>
      </c>
      <c r="I3550">
        <f t="shared" si="221"/>
        <v>30309</v>
      </c>
      <c r="J3550">
        <f t="shared" si="222"/>
        <v>525861.15</v>
      </c>
      <c r="K3550">
        <f t="shared" si="223"/>
        <v>0</v>
      </c>
    </row>
    <row r="3551" spans="1:11" s="11" customFormat="1">
      <c r="A3551">
        <v>2025</v>
      </c>
      <c r="B3551">
        <v>6138</v>
      </c>
      <c r="C3551" t="s">
        <v>331</v>
      </c>
      <c r="D3551" t="s">
        <v>322</v>
      </c>
      <c r="E3551">
        <v>30751</v>
      </c>
      <c r="F3551">
        <v>17.64</v>
      </c>
      <c r="G3551">
        <v>181.3</v>
      </c>
      <c r="H3551">
        <f t="shared" si="220"/>
        <v>983457.5713200001</v>
      </c>
      <c r="I3551">
        <f t="shared" si="221"/>
        <v>30751</v>
      </c>
      <c r="J3551">
        <f t="shared" si="222"/>
        <v>542447.64</v>
      </c>
      <c r="K3551">
        <f t="shared" si="223"/>
        <v>0</v>
      </c>
    </row>
    <row r="3552" spans="1:11" s="11" customFormat="1">
      <c r="A3552">
        <v>2025</v>
      </c>
      <c r="B3552">
        <v>6138</v>
      </c>
      <c r="C3552" t="s">
        <v>331</v>
      </c>
      <c r="D3552" t="s">
        <v>322</v>
      </c>
      <c r="E3552">
        <v>46109</v>
      </c>
      <c r="F3552">
        <v>17.73</v>
      </c>
      <c r="G3552">
        <v>171</v>
      </c>
      <c r="H3552">
        <f t="shared" si="220"/>
        <v>1397946.4946999999</v>
      </c>
      <c r="I3552">
        <f t="shared" si="221"/>
        <v>46109</v>
      </c>
      <c r="J3552">
        <f t="shared" si="222"/>
        <v>817512.57000000007</v>
      </c>
      <c r="K3552">
        <f t="shared" si="223"/>
        <v>0</v>
      </c>
    </row>
    <row r="3553" spans="1:11" s="11" customFormat="1">
      <c r="A3553">
        <v>2025</v>
      </c>
      <c r="B3553">
        <v>6139</v>
      </c>
      <c r="C3553" t="s">
        <v>331</v>
      </c>
      <c r="D3553" t="s">
        <v>322</v>
      </c>
      <c r="E3553">
        <v>45703</v>
      </c>
      <c r="F3553">
        <v>17.149999999999999</v>
      </c>
      <c r="G3553">
        <v>227</v>
      </c>
      <c r="H3553">
        <f t="shared" si="220"/>
        <v>1779240.6414999997</v>
      </c>
      <c r="I3553">
        <f t="shared" si="221"/>
        <v>45703</v>
      </c>
      <c r="J3553">
        <f t="shared" si="222"/>
        <v>783806.45</v>
      </c>
      <c r="K3553">
        <f t="shared" si="223"/>
        <v>0</v>
      </c>
    </row>
    <row r="3554" spans="1:11" s="11" customFormat="1">
      <c r="A3554">
        <v>2025</v>
      </c>
      <c r="B3554">
        <v>6139</v>
      </c>
      <c r="C3554" t="s">
        <v>331</v>
      </c>
      <c r="D3554" t="s">
        <v>322</v>
      </c>
      <c r="E3554">
        <v>76696</v>
      </c>
      <c r="F3554">
        <v>17.489999999999998</v>
      </c>
      <c r="G3554">
        <v>223.9</v>
      </c>
      <c r="H3554">
        <f t="shared" si="220"/>
        <v>3003423.7965599997</v>
      </c>
      <c r="I3554">
        <f t="shared" si="221"/>
        <v>76696</v>
      </c>
      <c r="J3554">
        <f t="shared" si="222"/>
        <v>1341413.0399999998</v>
      </c>
      <c r="K3554">
        <f t="shared" si="223"/>
        <v>0</v>
      </c>
    </row>
    <row r="3555" spans="1:11" s="11" customFormat="1">
      <c r="A3555">
        <v>2025</v>
      </c>
      <c r="B3555">
        <v>6139</v>
      </c>
      <c r="C3555" t="s">
        <v>331</v>
      </c>
      <c r="D3555" t="s">
        <v>322</v>
      </c>
      <c r="E3555">
        <v>46007</v>
      </c>
      <c r="F3555">
        <v>17.22</v>
      </c>
      <c r="G3555">
        <v>204.5</v>
      </c>
      <c r="H3555">
        <f t="shared" si="220"/>
        <v>1620131.9042999996</v>
      </c>
      <c r="I3555">
        <f t="shared" si="221"/>
        <v>46007</v>
      </c>
      <c r="J3555">
        <f t="shared" si="222"/>
        <v>792240.53999999992</v>
      </c>
      <c r="K3555">
        <f t="shared" si="223"/>
        <v>0</v>
      </c>
    </row>
    <row r="3556" spans="1:11" s="11" customFormat="1">
      <c r="A3556">
        <v>2025</v>
      </c>
      <c r="B3556">
        <v>6146</v>
      </c>
      <c r="C3556" t="s">
        <v>331</v>
      </c>
      <c r="D3556" t="s">
        <v>322</v>
      </c>
      <c r="E3556">
        <v>460027</v>
      </c>
      <c r="F3556">
        <v>16.5</v>
      </c>
      <c r="G3556" t="s">
        <v>332</v>
      </c>
      <c r="H3556" t="str">
        <f t="shared" si="220"/>
        <v/>
      </c>
      <c r="I3556" t="str">
        <f t="shared" si="221"/>
        <v/>
      </c>
      <c r="J3556" t="str">
        <f t="shared" si="222"/>
        <v/>
      </c>
      <c r="K3556">
        <f t="shared" si="223"/>
        <v>0</v>
      </c>
    </row>
    <row r="3557" spans="1:11" s="11" customFormat="1">
      <c r="A3557">
        <v>2025</v>
      </c>
      <c r="B3557">
        <v>6165</v>
      </c>
      <c r="C3557" t="s">
        <v>321</v>
      </c>
      <c r="D3557" t="s">
        <v>322</v>
      </c>
      <c r="E3557">
        <v>25600</v>
      </c>
      <c r="F3557">
        <v>24.15</v>
      </c>
      <c r="G3557">
        <v>360.4</v>
      </c>
      <c r="H3557">
        <f t="shared" si="220"/>
        <v>2228136.96</v>
      </c>
      <c r="I3557">
        <f t="shared" si="221"/>
        <v>25600</v>
      </c>
      <c r="J3557">
        <f t="shared" si="222"/>
        <v>618240</v>
      </c>
      <c r="K3557">
        <f t="shared" si="223"/>
        <v>0</v>
      </c>
    </row>
    <row r="3558" spans="1:11" s="11" customFormat="1">
      <c r="A3558">
        <v>2025</v>
      </c>
      <c r="B3558">
        <v>6165</v>
      </c>
      <c r="C3558" t="s">
        <v>321</v>
      </c>
      <c r="D3558" t="s">
        <v>322</v>
      </c>
      <c r="E3558">
        <v>15646</v>
      </c>
      <c r="F3558">
        <v>23.78</v>
      </c>
      <c r="G3558">
        <v>327.39999999999998</v>
      </c>
      <c r="H3558">
        <f t="shared" si="220"/>
        <v>1218130.59512</v>
      </c>
      <c r="I3558">
        <f t="shared" si="221"/>
        <v>15646</v>
      </c>
      <c r="J3558">
        <f t="shared" si="222"/>
        <v>372061.88</v>
      </c>
      <c r="K3558">
        <f t="shared" si="223"/>
        <v>0</v>
      </c>
    </row>
    <row r="3559" spans="1:11" s="11" customFormat="1">
      <c r="A3559">
        <v>2025</v>
      </c>
      <c r="B3559">
        <v>6165</v>
      </c>
      <c r="C3559" t="s">
        <v>321</v>
      </c>
      <c r="D3559" t="s">
        <v>322</v>
      </c>
      <c r="E3559">
        <v>237409</v>
      </c>
      <c r="F3559">
        <v>22.48</v>
      </c>
      <c r="G3559">
        <v>353.5</v>
      </c>
      <c r="H3559">
        <f t="shared" si="220"/>
        <v>18866133.521200001</v>
      </c>
      <c r="I3559">
        <f t="shared" si="221"/>
        <v>237409</v>
      </c>
      <c r="J3559">
        <f t="shared" si="222"/>
        <v>5336954.32</v>
      </c>
      <c r="K3559">
        <f t="shared" si="223"/>
        <v>0</v>
      </c>
    </row>
    <row r="3560" spans="1:11" s="11" customFormat="1">
      <c r="A3560">
        <v>2025</v>
      </c>
      <c r="B3560">
        <v>6166</v>
      </c>
      <c r="C3560" t="s">
        <v>321</v>
      </c>
      <c r="D3560" t="s">
        <v>322</v>
      </c>
      <c r="E3560">
        <v>17454</v>
      </c>
      <c r="F3560">
        <v>24.31</v>
      </c>
      <c r="G3560">
        <v>368.7</v>
      </c>
      <c r="H3560">
        <f t="shared" si="220"/>
        <v>1564418.9503799998</v>
      </c>
      <c r="I3560">
        <f t="shared" si="221"/>
        <v>17454</v>
      </c>
      <c r="J3560">
        <f t="shared" si="222"/>
        <v>424306.74</v>
      </c>
      <c r="K3560">
        <f t="shared" si="223"/>
        <v>0</v>
      </c>
    </row>
    <row r="3561" spans="1:11" s="11" customFormat="1">
      <c r="A3561">
        <v>2025</v>
      </c>
      <c r="B3561">
        <v>6177</v>
      </c>
      <c r="C3561" t="s">
        <v>331</v>
      </c>
      <c r="D3561" t="s">
        <v>322</v>
      </c>
      <c r="E3561">
        <v>14972</v>
      </c>
      <c r="F3561">
        <v>18.03</v>
      </c>
      <c r="G3561">
        <v>324.89999999999998</v>
      </c>
      <c r="H3561">
        <f t="shared" si="220"/>
        <v>877051.82484000002</v>
      </c>
      <c r="I3561">
        <f t="shared" si="221"/>
        <v>14972</v>
      </c>
      <c r="J3561">
        <f t="shared" si="222"/>
        <v>269945.16000000003</v>
      </c>
      <c r="K3561">
        <f t="shared" si="223"/>
        <v>0</v>
      </c>
    </row>
    <row r="3562" spans="1:11" s="11" customFormat="1">
      <c r="A3562">
        <v>2025</v>
      </c>
      <c r="B3562">
        <v>6177</v>
      </c>
      <c r="C3562" t="s">
        <v>331</v>
      </c>
      <c r="D3562" t="s">
        <v>322</v>
      </c>
      <c r="E3562">
        <v>15109</v>
      </c>
      <c r="F3562">
        <v>17.736000000000001</v>
      </c>
      <c r="G3562">
        <v>299.8</v>
      </c>
      <c r="H3562">
        <f t="shared" si="220"/>
        <v>803383.72555200011</v>
      </c>
      <c r="I3562">
        <f t="shared" si="221"/>
        <v>15109</v>
      </c>
      <c r="J3562">
        <f t="shared" si="222"/>
        <v>267973.22399999999</v>
      </c>
      <c r="K3562">
        <f t="shared" si="223"/>
        <v>0</v>
      </c>
    </row>
    <row r="3563" spans="1:11" s="11" customFormat="1">
      <c r="A3563">
        <v>2025</v>
      </c>
      <c r="B3563">
        <v>6177</v>
      </c>
      <c r="C3563" t="s">
        <v>331</v>
      </c>
      <c r="D3563" t="s">
        <v>322</v>
      </c>
      <c r="E3563">
        <v>105636</v>
      </c>
      <c r="F3563">
        <v>18.103000000000002</v>
      </c>
      <c r="G3563">
        <v>299.10000000000002</v>
      </c>
      <c r="H3563">
        <f t="shared" si="220"/>
        <v>5719774.5674280012</v>
      </c>
      <c r="I3563">
        <f t="shared" si="221"/>
        <v>105636</v>
      </c>
      <c r="J3563">
        <f t="shared" si="222"/>
        <v>1912328.5080000001</v>
      </c>
      <c r="K3563">
        <f t="shared" si="223"/>
        <v>0</v>
      </c>
    </row>
    <row r="3564" spans="1:11" s="11" customFormat="1">
      <c r="A3564">
        <v>2025</v>
      </c>
      <c r="B3564">
        <v>6178</v>
      </c>
      <c r="C3564" t="s">
        <v>331</v>
      </c>
      <c r="D3564" t="s">
        <v>322</v>
      </c>
      <c r="E3564">
        <v>15785</v>
      </c>
      <c r="F3564">
        <v>17.2</v>
      </c>
      <c r="G3564" t="s">
        <v>332</v>
      </c>
      <c r="H3564" t="str">
        <f t="shared" si="220"/>
        <v/>
      </c>
      <c r="I3564" t="str">
        <f t="shared" si="221"/>
        <v/>
      </c>
      <c r="J3564" t="str">
        <f t="shared" si="222"/>
        <v/>
      </c>
      <c r="K3564">
        <f t="shared" si="223"/>
        <v>0</v>
      </c>
    </row>
    <row r="3565" spans="1:11" s="11" customFormat="1">
      <c r="A3565">
        <v>2025</v>
      </c>
      <c r="B3565">
        <v>6178</v>
      </c>
      <c r="C3565" t="s">
        <v>331</v>
      </c>
      <c r="D3565" t="s">
        <v>322</v>
      </c>
      <c r="E3565">
        <v>146099</v>
      </c>
      <c r="F3565">
        <v>17.8</v>
      </c>
      <c r="G3565" t="s">
        <v>332</v>
      </c>
      <c r="H3565" t="str">
        <f t="shared" si="220"/>
        <v/>
      </c>
      <c r="I3565" t="str">
        <f t="shared" si="221"/>
        <v/>
      </c>
      <c r="J3565" t="str">
        <f t="shared" si="222"/>
        <v/>
      </c>
      <c r="K3565">
        <f t="shared" si="223"/>
        <v>0</v>
      </c>
    </row>
    <row r="3566" spans="1:11" s="11" customFormat="1">
      <c r="A3566">
        <v>2025</v>
      </c>
      <c r="B3566">
        <v>6179</v>
      </c>
      <c r="C3566" t="s">
        <v>331</v>
      </c>
      <c r="D3566" t="s">
        <v>322</v>
      </c>
      <c r="E3566">
        <v>16191</v>
      </c>
      <c r="F3566">
        <v>17.760000000000002</v>
      </c>
      <c r="G3566">
        <v>161</v>
      </c>
      <c r="H3566">
        <f t="shared" si="220"/>
        <v>462958.9776000001</v>
      </c>
      <c r="I3566">
        <f t="shared" si="221"/>
        <v>16191</v>
      </c>
      <c r="J3566">
        <f t="shared" si="222"/>
        <v>287552.16000000003</v>
      </c>
      <c r="K3566">
        <f t="shared" si="223"/>
        <v>0</v>
      </c>
    </row>
    <row r="3567" spans="1:11" s="11" customFormat="1">
      <c r="A3567">
        <v>2025</v>
      </c>
      <c r="B3567">
        <v>6179</v>
      </c>
      <c r="C3567" t="s">
        <v>331</v>
      </c>
      <c r="D3567" t="s">
        <v>322</v>
      </c>
      <c r="E3567">
        <v>16131</v>
      </c>
      <c r="F3567">
        <v>17.795999999999999</v>
      </c>
      <c r="G3567">
        <v>162.30000000000001</v>
      </c>
      <c r="H3567">
        <f t="shared" si="220"/>
        <v>465910.18894800008</v>
      </c>
      <c r="I3567">
        <f t="shared" si="221"/>
        <v>16131</v>
      </c>
      <c r="J3567">
        <f t="shared" si="222"/>
        <v>287067.27600000001</v>
      </c>
      <c r="K3567">
        <f t="shared" si="223"/>
        <v>0</v>
      </c>
    </row>
    <row r="3568" spans="1:11" s="11" customFormat="1">
      <c r="A3568">
        <v>2025</v>
      </c>
      <c r="B3568">
        <v>6179</v>
      </c>
      <c r="C3568" t="s">
        <v>331</v>
      </c>
      <c r="D3568" t="s">
        <v>322</v>
      </c>
      <c r="E3568">
        <v>15031</v>
      </c>
      <c r="F3568">
        <v>17.282</v>
      </c>
      <c r="G3568">
        <v>146.5</v>
      </c>
      <c r="H3568">
        <f t="shared" si="220"/>
        <v>380556.81202999997</v>
      </c>
      <c r="I3568">
        <f t="shared" si="221"/>
        <v>15031</v>
      </c>
      <c r="J3568">
        <f t="shared" si="222"/>
        <v>259765.742</v>
      </c>
      <c r="K3568">
        <f t="shared" si="223"/>
        <v>0</v>
      </c>
    </row>
    <row r="3569" spans="1:11" s="11" customFormat="1">
      <c r="A3569">
        <v>2025</v>
      </c>
      <c r="B3569">
        <v>6179</v>
      </c>
      <c r="C3569" t="s">
        <v>331</v>
      </c>
      <c r="D3569" t="s">
        <v>322</v>
      </c>
      <c r="E3569">
        <v>32531</v>
      </c>
      <c r="F3569">
        <v>17.003</v>
      </c>
      <c r="G3569">
        <v>150.30000000000001</v>
      </c>
      <c r="H3569">
        <f t="shared" si="220"/>
        <v>831346.26327900006</v>
      </c>
      <c r="I3569">
        <f t="shared" si="221"/>
        <v>32531</v>
      </c>
      <c r="J3569">
        <f t="shared" si="222"/>
        <v>553124.59299999999</v>
      </c>
      <c r="K3569">
        <f t="shared" si="223"/>
        <v>0</v>
      </c>
    </row>
    <row r="3570" spans="1:11" s="11" customFormat="1">
      <c r="A3570">
        <v>2025</v>
      </c>
      <c r="B3570">
        <v>6179</v>
      </c>
      <c r="C3570" t="s">
        <v>331</v>
      </c>
      <c r="D3570" t="s">
        <v>322</v>
      </c>
      <c r="E3570">
        <v>82064</v>
      </c>
      <c r="F3570">
        <v>16.936</v>
      </c>
      <c r="G3570">
        <v>151.6</v>
      </c>
      <c r="H3570">
        <f t="shared" si="220"/>
        <v>2106991.2304640003</v>
      </c>
      <c r="I3570">
        <f t="shared" si="221"/>
        <v>82064</v>
      </c>
      <c r="J3570">
        <f t="shared" si="222"/>
        <v>1389835.9040000001</v>
      </c>
      <c r="K3570">
        <f t="shared" si="223"/>
        <v>0</v>
      </c>
    </row>
    <row r="3571" spans="1:11" s="11" customFormat="1">
      <c r="A3571">
        <v>2025</v>
      </c>
      <c r="B3571">
        <v>6179</v>
      </c>
      <c r="C3571" t="s">
        <v>331</v>
      </c>
      <c r="D3571" t="s">
        <v>322</v>
      </c>
      <c r="E3571">
        <v>81042</v>
      </c>
      <c r="F3571">
        <v>17.14</v>
      </c>
      <c r="G3571">
        <v>148.9</v>
      </c>
      <c r="H3571">
        <f t="shared" si="220"/>
        <v>2068310.1613200002</v>
      </c>
      <c r="I3571">
        <f t="shared" si="221"/>
        <v>81042</v>
      </c>
      <c r="J3571">
        <f t="shared" si="222"/>
        <v>1389059.8800000001</v>
      </c>
      <c r="K3571">
        <f t="shared" si="223"/>
        <v>0</v>
      </c>
    </row>
    <row r="3572" spans="1:11" s="11" customFormat="1">
      <c r="A3572">
        <v>2025</v>
      </c>
      <c r="B3572">
        <v>6179</v>
      </c>
      <c r="C3572" t="s">
        <v>331</v>
      </c>
      <c r="D3572" t="s">
        <v>322</v>
      </c>
      <c r="E3572">
        <v>65234</v>
      </c>
      <c r="F3572">
        <v>16.837</v>
      </c>
      <c r="G3572">
        <v>148.4</v>
      </c>
      <c r="H3572">
        <f t="shared" si="220"/>
        <v>1629943.7692719998</v>
      </c>
      <c r="I3572">
        <f t="shared" si="221"/>
        <v>65234</v>
      </c>
      <c r="J3572">
        <f t="shared" si="222"/>
        <v>1098344.858</v>
      </c>
      <c r="K3572">
        <f t="shared" si="223"/>
        <v>0</v>
      </c>
    </row>
    <row r="3573" spans="1:11" s="11" customFormat="1">
      <c r="A3573">
        <v>2025</v>
      </c>
      <c r="B3573">
        <v>6179</v>
      </c>
      <c r="C3573" t="s">
        <v>331</v>
      </c>
      <c r="D3573" t="s">
        <v>322</v>
      </c>
      <c r="E3573">
        <v>32894</v>
      </c>
      <c r="F3573">
        <v>17.129000000000001</v>
      </c>
      <c r="G3573">
        <v>150.69999999999999</v>
      </c>
      <c r="H3573">
        <f t="shared" si="220"/>
        <v>849106.07828200003</v>
      </c>
      <c r="I3573">
        <f t="shared" si="221"/>
        <v>32894</v>
      </c>
      <c r="J3573">
        <f t="shared" si="222"/>
        <v>563441.326</v>
      </c>
      <c r="K3573">
        <f t="shared" si="223"/>
        <v>0</v>
      </c>
    </row>
    <row r="3574" spans="1:11" s="11" customFormat="1">
      <c r="A3574">
        <v>2025</v>
      </c>
      <c r="B3574">
        <v>6179</v>
      </c>
      <c r="C3574" t="s">
        <v>331</v>
      </c>
      <c r="D3574" t="s">
        <v>322</v>
      </c>
      <c r="E3574">
        <v>46673</v>
      </c>
      <c r="F3574">
        <v>16.504999999999999</v>
      </c>
      <c r="G3574">
        <v>150.4</v>
      </c>
      <c r="H3574">
        <f t="shared" si="220"/>
        <v>1158588.1489599999</v>
      </c>
      <c r="I3574">
        <f t="shared" si="221"/>
        <v>46673</v>
      </c>
      <c r="J3574">
        <f t="shared" si="222"/>
        <v>770337.86499999999</v>
      </c>
      <c r="K3574">
        <f t="shared" si="223"/>
        <v>0</v>
      </c>
    </row>
    <row r="3575" spans="1:11" s="11" customFormat="1">
      <c r="A3575">
        <v>2025</v>
      </c>
      <c r="B3575">
        <v>6179</v>
      </c>
      <c r="C3575" t="s">
        <v>331</v>
      </c>
      <c r="D3575" t="s">
        <v>322</v>
      </c>
      <c r="E3575">
        <v>48117</v>
      </c>
      <c r="F3575">
        <v>16.257999999999999</v>
      </c>
      <c r="G3575">
        <v>152.80000000000001</v>
      </c>
      <c r="H3575">
        <f t="shared" si="220"/>
        <v>1195333.2922079999</v>
      </c>
      <c r="I3575">
        <f t="shared" si="221"/>
        <v>48117</v>
      </c>
      <c r="J3575">
        <f t="shared" si="222"/>
        <v>782286.18599999999</v>
      </c>
      <c r="K3575">
        <f t="shared" si="223"/>
        <v>0</v>
      </c>
    </row>
    <row r="3576" spans="1:11" s="11" customFormat="1">
      <c r="A3576">
        <v>2025</v>
      </c>
      <c r="B3576">
        <v>6179</v>
      </c>
      <c r="C3576" t="s">
        <v>331</v>
      </c>
      <c r="D3576" t="s">
        <v>322</v>
      </c>
      <c r="E3576">
        <v>48619</v>
      </c>
      <c r="F3576">
        <v>16.673999999999999</v>
      </c>
      <c r="G3576">
        <v>150</v>
      </c>
      <c r="H3576">
        <f t="shared" si="220"/>
        <v>1216009.8089999999</v>
      </c>
      <c r="I3576">
        <f t="shared" si="221"/>
        <v>48619</v>
      </c>
      <c r="J3576">
        <f t="shared" si="222"/>
        <v>810673.20600000001</v>
      </c>
      <c r="K3576">
        <f t="shared" si="223"/>
        <v>0</v>
      </c>
    </row>
    <row r="3577" spans="1:11" s="11" customFormat="1">
      <c r="A3577">
        <v>2025</v>
      </c>
      <c r="B3577">
        <v>6179</v>
      </c>
      <c r="C3577" t="s">
        <v>331</v>
      </c>
      <c r="D3577" t="s">
        <v>322</v>
      </c>
      <c r="E3577">
        <v>48687</v>
      </c>
      <c r="F3577">
        <v>17.957999999999998</v>
      </c>
      <c r="G3577">
        <v>157.5</v>
      </c>
      <c r="H3577">
        <f t="shared" si="220"/>
        <v>1377055.8049499998</v>
      </c>
      <c r="I3577">
        <f t="shared" si="221"/>
        <v>48687</v>
      </c>
      <c r="J3577">
        <f t="shared" si="222"/>
        <v>874321.14599999995</v>
      </c>
      <c r="K3577">
        <f t="shared" si="223"/>
        <v>0</v>
      </c>
    </row>
    <row r="3578" spans="1:11" s="11" customFormat="1">
      <c r="A3578">
        <v>2025</v>
      </c>
      <c r="B3578">
        <v>6180</v>
      </c>
      <c r="C3578" t="s">
        <v>330</v>
      </c>
      <c r="D3578" t="s">
        <v>322</v>
      </c>
      <c r="E3578">
        <v>883738</v>
      </c>
      <c r="F3578">
        <v>13.6</v>
      </c>
      <c r="G3578" t="s">
        <v>332</v>
      </c>
      <c r="H3578" t="str">
        <f t="shared" si="220"/>
        <v/>
      </c>
      <c r="I3578" t="str">
        <f t="shared" si="221"/>
        <v/>
      </c>
      <c r="J3578" t="str">
        <f t="shared" si="222"/>
        <v/>
      </c>
      <c r="K3578">
        <f t="shared" si="223"/>
        <v>1</v>
      </c>
    </row>
    <row r="3579" spans="1:11" s="11" customFormat="1">
      <c r="A3579">
        <v>2025</v>
      </c>
      <c r="B3579">
        <v>6183</v>
      </c>
      <c r="C3579" t="s">
        <v>330</v>
      </c>
      <c r="D3579" t="s">
        <v>322</v>
      </c>
      <c r="E3579">
        <v>134445</v>
      </c>
      <c r="F3579">
        <v>10.48</v>
      </c>
      <c r="G3579">
        <v>380</v>
      </c>
      <c r="H3579">
        <f t="shared" si="220"/>
        <v>5354137.68</v>
      </c>
      <c r="I3579">
        <f t="shared" si="221"/>
        <v>134445</v>
      </c>
      <c r="J3579">
        <f t="shared" si="222"/>
        <v>1408983.6</v>
      </c>
      <c r="K3579">
        <f t="shared" si="223"/>
        <v>1</v>
      </c>
    </row>
    <row r="3580" spans="1:11" s="11" customFormat="1">
      <c r="A3580">
        <v>2025</v>
      </c>
      <c r="B3580">
        <v>6190</v>
      </c>
      <c r="C3580" t="s">
        <v>331</v>
      </c>
      <c r="D3580" t="s">
        <v>322</v>
      </c>
      <c r="E3580">
        <v>122381</v>
      </c>
      <c r="F3580">
        <v>17.616</v>
      </c>
      <c r="G3580">
        <v>255.6</v>
      </c>
      <c r="H3580">
        <f t="shared" si="220"/>
        <v>5510387.6069760006</v>
      </c>
      <c r="I3580">
        <f t="shared" si="221"/>
        <v>122381</v>
      </c>
      <c r="J3580">
        <f t="shared" si="222"/>
        <v>2155863.696</v>
      </c>
      <c r="K3580">
        <f t="shared" si="223"/>
        <v>0</v>
      </c>
    </row>
    <row r="3581" spans="1:11" s="11" customFormat="1">
      <c r="A3581">
        <v>2025</v>
      </c>
      <c r="B3581">
        <v>6194</v>
      </c>
      <c r="C3581" t="s">
        <v>331</v>
      </c>
      <c r="D3581" t="s">
        <v>322</v>
      </c>
      <c r="E3581">
        <v>117477</v>
      </c>
      <c r="F3581">
        <v>17.992999999999999</v>
      </c>
      <c r="G3581">
        <v>220.4</v>
      </c>
      <c r="H3581">
        <f t="shared" si="220"/>
        <v>4658735.1088439999</v>
      </c>
      <c r="I3581">
        <f t="shared" si="221"/>
        <v>117477</v>
      </c>
      <c r="J3581">
        <f t="shared" si="222"/>
        <v>2113763.6609999998</v>
      </c>
      <c r="K3581">
        <f t="shared" si="223"/>
        <v>0</v>
      </c>
    </row>
    <row r="3582" spans="1:11" s="11" customFormat="1">
      <c r="A3582">
        <v>2025</v>
      </c>
      <c r="B3582">
        <v>6195</v>
      </c>
      <c r="C3582" t="s">
        <v>331</v>
      </c>
      <c r="D3582" t="s">
        <v>322</v>
      </c>
      <c r="E3582">
        <v>124081</v>
      </c>
      <c r="F3582">
        <v>17.87</v>
      </c>
      <c r="G3582">
        <v>252.7</v>
      </c>
      <c r="H3582">
        <f t="shared" si="220"/>
        <v>5603186.516689999</v>
      </c>
      <c r="I3582">
        <f t="shared" si="221"/>
        <v>124081</v>
      </c>
      <c r="J3582">
        <f t="shared" si="222"/>
        <v>2217327.4700000002</v>
      </c>
      <c r="K3582">
        <f t="shared" si="223"/>
        <v>0</v>
      </c>
    </row>
    <row r="3583" spans="1:11" s="11" customFormat="1">
      <c r="A3583">
        <v>2025</v>
      </c>
      <c r="B3583">
        <v>6204</v>
      </c>
      <c r="C3583" t="s">
        <v>331</v>
      </c>
      <c r="D3583" t="s">
        <v>322</v>
      </c>
      <c r="E3583">
        <v>49314</v>
      </c>
      <c r="F3583">
        <v>17.872</v>
      </c>
      <c r="G3583">
        <v>127.4</v>
      </c>
      <c r="H3583">
        <f t="shared" si="220"/>
        <v>1122826.915392</v>
      </c>
      <c r="I3583">
        <f t="shared" si="221"/>
        <v>49314</v>
      </c>
      <c r="J3583">
        <f t="shared" si="222"/>
        <v>881339.80799999996</v>
      </c>
      <c r="K3583">
        <f t="shared" si="223"/>
        <v>0</v>
      </c>
    </row>
    <row r="3584" spans="1:11" s="11" customFormat="1">
      <c r="A3584">
        <v>2025</v>
      </c>
      <c r="B3584">
        <v>6204</v>
      </c>
      <c r="C3584" t="s">
        <v>331</v>
      </c>
      <c r="D3584" t="s">
        <v>322</v>
      </c>
      <c r="E3584">
        <v>65609</v>
      </c>
      <c r="F3584">
        <v>17.616</v>
      </c>
      <c r="G3584">
        <v>122.9</v>
      </c>
      <c r="H3584">
        <f t="shared" si="220"/>
        <v>1420439.0489759999</v>
      </c>
      <c r="I3584">
        <f t="shared" si="221"/>
        <v>65609</v>
      </c>
      <c r="J3584">
        <f t="shared" si="222"/>
        <v>1155768.1440000001</v>
      </c>
      <c r="K3584">
        <f t="shared" si="223"/>
        <v>0</v>
      </c>
    </row>
    <row r="3585" spans="1:11" s="11" customFormat="1">
      <c r="A3585">
        <v>2025</v>
      </c>
      <c r="B3585">
        <v>6204</v>
      </c>
      <c r="C3585" t="s">
        <v>331</v>
      </c>
      <c r="D3585" t="s">
        <v>322</v>
      </c>
      <c r="E3585">
        <v>98579</v>
      </c>
      <c r="F3585">
        <v>17.984000000000002</v>
      </c>
      <c r="G3585">
        <v>134.9</v>
      </c>
      <c r="H3585">
        <f t="shared" si="220"/>
        <v>2391567.5488640005</v>
      </c>
      <c r="I3585">
        <f t="shared" si="221"/>
        <v>98579</v>
      </c>
      <c r="J3585">
        <f t="shared" si="222"/>
        <v>1772844.7360000003</v>
      </c>
      <c r="K3585">
        <f t="shared" si="223"/>
        <v>0</v>
      </c>
    </row>
    <row r="3586" spans="1:11" s="11" customFormat="1">
      <c r="A3586">
        <v>2025</v>
      </c>
      <c r="B3586">
        <v>6204</v>
      </c>
      <c r="C3586" t="s">
        <v>331</v>
      </c>
      <c r="D3586" t="s">
        <v>322</v>
      </c>
      <c r="E3586">
        <v>196408</v>
      </c>
      <c r="F3586">
        <v>16.263999999999999</v>
      </c>
      <c r="G3586">
        <v>166</v>
      </c>
      <c r="H3586">
        <f t="shared" si="220"/>
        <v>5302670.32192</v>
      </c>
      <c r="I3586">
        <f t="shared" si="221"/>
        <v>196408</v>
      </c>
      <c r="J3586">
        <f t="shared" si="222"/>
        <v>3194379.7119999998</v>
      </c>
      <c r="K3586">
        <f t="shared" si="223"/>
        <v>0</v>
      </c>
    </row>
    <row r="3587" spans="1:11" s="11" customFormat="1">
      <c r="A3587">
        <v>2025</v>
      </c>
      <c r="B3587">
        <v>6213</v>
      </c>
      <c r="C3587" t="s">
        <v>321</v>
      </c>
      <c r="D3587" t="s">
        <v>322</v>
      </c>
      <c r="E3587">
        <v>104437</v>
      </c>
      <c r="F3587">
        <v>22.75</v>
      </c>
      <c r="G3587">
        <v>239.6</v>
      </c>
      <c r="H3587">
        <f t="shared" si="220"/>
        <v>5692756.4330000002</v>
      </c>
      <c r="I3587">
        <f t="shared" si="221"/>
        <v>104437</v>
      </c>
      <c r="J3587">
        <f t="shared" si="222"/>
        <v>2375941.75</v>
      </c>
      <c r="K3587">
        <f t="shared" si="223"/>
        <v>0</v>
      </c>
    </row>
    <row r="3588" spans="1:11" s="11" customFormat="1">
      <c r="A3588">
        <v>2025</v>
      </c>
      <c r="B3588">
        <v>6213</v>
      </c>
      <c r="C3588" t="s">
        <v>321</v>
      </c>
      <c r="D3588" t="s">
        <v>322</v>
      </c>
      <c r="E3588">
        <v>38353</v>
      </c>
      <c r="F3588">
        <v>22.36</v>
      </c>
      <c r="G3588">
        <v>243.5</v>
      </c>
      <c r="H3588">
        <f t="shared" si="220"/>
        <v>2088190.4497999998</v>
      </c>
      <c r="I3588">
        <f t="shared" si="221"/>
        <v>38353</v>
      </c>
      <c r="J3588">
        <f t="shared" si="222"/>
        <v>857573.08</v>
      </c>
      <c r="K3588">
        <f t="shared" si="223"/>
        <v>0</v>
      </c>
    </row>
    <row r="3589" spans="1:11" s="11" customFormat="1">
      <c r="A3589">
        <v>2025</v>
      </c>
      <c r="B3589">
        <v>6213</v>
      </c>
      <c r="C3589" t="s">
        <v>321</v>
      </c>
      <c r="D3589" t="s">
        <v>322</v>
      </c>
      <c r="E3589">
        <v>60799</v>
      </c>
      <c r="F3589">
        <v>21.9</v>
      </c>
      <c r="G3589">
        <v>236</v>
      </c>
      <c r="H3589">
        <f t="shared" ref="H3589:H3652" si="224">IF(I3589="","",G3589/100*F3589*E3589)</f>
        <v>3142335.5159999994</v>
      </c>
      <c r="I3589">
        <f t="shared" ref="I3589:I3652" si="225">IF(OR(G3589=".",F3589=".",E3589="."),"",E3589)</f>
        <v>60799</v>
      </c>
      <c r="J3589">
        <f t="shared" ref="J3589:J3652" si="226">IF(I3589="","",F3589*I3589)</f>
        <v>1331498.0999999999</v>
      </c>
      <c r="K3589">
        <f t="shared" ref="K3589:K3652" si="227">IF(C3589="LIG",1,0)</f>
        <v>0</v>
      </c>
    </row>
    <row r="3590" spans="1:11" s="11" customFormat="1">
      <c r="A3590">
        <v>2025</v>
      </c>
      <c r="B3590">
        <v>6248</v>
      </c>
      <c r="C3590" t="s">
        <v>331</v>
      </c>
      <c r="D3590" t="s">
        <v>322</v>
      </c>
      <c r="E3590">
        <v>83991</v>
      </c>
      <c r="F3590">
        <v>16.712</v>
      </c>
      <c r="G3590">
        <v>156.4</v>
      </c>
      <c r="H3590">
        <f t="shared" si="224"/>
        <v>2195320.473888</v>
      </c>
      <c r="I3590">
        <f t="shared" si="225"/>
        <v>83991</v>
      </c>
      <c r="J3590">
        <f t="shared" si="226"/>
        <v>1403657.5919999999</v>
      </c>
      <c r="K3590">
        <f t="shared" si="227"/>
        <v>0</v>
      </c>
    </row>
    <row r="3591" spans="1:11" s="11" customFormat="1">
      <c r="A3591">
        <v>2025</v>
      </c>
      <c r="B3591">
        <v>6248</v>
      </c>
      <c r="C3591" t="s">
        <v>331</v>
      </c>
      <c r="D3591" t="s">
        <v>322</v>
      </c>
      <c r="E3591">
        <v>27928</v>
      </c>
      <c r="F3591">
        <v>16.64</v>
      </c>
      <c r="G3591">
        <v>150.19999999999999</v>
      </c>
      <c r="H3591">
        <f t="shared" si="224"/>
        <v>698012.32383999997</v>
      </c>
      <c r="I3591">
        <f t="shared" si="225"/>
        <v>27928</v>
      </c>
      <c r="J3591">
        <f t="shared" si="226"/>
        <v>464721.92000000004</v>
      </c>
      <c r="K3591">
        <f t="shared" si="227"/>
        <v>0</v>
      </c>
    </row>
    <row r="3592" spans="1:11" s="11" customFormat="1">
      <c r="A3592">
        <v>2025</v>
      </c>
      <c r="B3592">
        <v>6249</v>
      </c>
      <c r="C3592" t="s">
        <v>321</v>
      </c>
      <c r="D3592" t="s">
        <v>322</v>
      </c>
      <c r="E3592">
        <v>105199</v>
      </c>
      <c r="F3592">
        <v>23.68</v>
      </c>
      <c r="G3592">
        <v>342.8</v>
      </c>
      <c r="H3592">
        <f t="shared" si="224"/>
        <v>8539533.0329599995</v>
      </c>
      <c r="I3592">
        <f t="shared" si="225"/>
        <v>105199</v>
      </c>
      <c r="J3592">
        <f t="shared" si="226"/>
        <v>2491112.3199999998</v>
      </c>
      <c r="K3592">
        <f t="shared" si="227"/>
        <v>0</v>
      </c>
    </row>
    <row r="3593" spans="1:11" s="11" customFormat="1">
      <c r="A3593">
        <v>2025</v>
      </c>
      <c r="B3593">
        <v>6249</v>
      </c>
      <c r="C3593" t="s">
        <v>321</v>
      </c>
      <c r="D3593" t="s">
        <v>322</v>
      </c>
      <c r="E3593">
        <v>52755</v>
      </c>
      <c r="F3593">
        <v>23.62</v>
      </c>
      <c r="G3593">
        <v>358</v>
      </c>
      <c r="H3593">
        <f t="shared" si="224"/>
        <v>4460941.6979999999</v>
      </c>
      <c r="I3593">
        <f t="shared" si="225"/>
        <v>52755</v>
      </c>
      <c r="J3593">
        <f t="shared" si="226"/>
        <v>1246073.1000000001</v>
      </c>
      <c r="K3593">
        <f t="shared" si="227"/>
        <v>0</v>
      </c>
    </row>
    <row r="3594" spans="1:11" s="11" customFormat="1">
      <c r="A3594">
        <v>2025</v>
      </c>
      <c r="B3594">
        <v>6249</v>
      </c>
      <c r="C3594" t="s">
        <v>321</v>
      </c>
      <c r="D3594" t="s">
        <v>322</v>
      </c>
      <c r="E3594">
        <v>26340</v>
      </c>
      <c r="F3594">
        <v>23.64</v>
      </c>
      <c r="G3594">
        <v>236.2</v>
      </c>
      <c r="H3594">
        <f t="shared" si="224"/>
        <v>1470764.4912</v>
      </c>
      <c r="I3594">
        <f t="shared" si="225"/>
        <v>26340</v>
      </c>
      <c r="J3594">
        <f t="shared" si="226"/>
        <v>622677.6</v>
      </c>
      <c r="K3594">
        <f t="shared" si="227"/>
        <v>0</v>
      </c>
    </row>
    <row r="3595" spans="1:11" s="11" customFormat="1">
      <c r="A3595">
        <v>2025</v>
      </c>
      <c r="B3595">
        <v>6249</v>
      </c>
      <c r="C3595" t="s">
        <v>321</v>
      </c>
      <c r="D3595" t="s">
        <v>322</v>
      </c>
      <c r="E3595">
        <v>26334</v>
      </c>
      <c r="F3595">
        <v>26.1</v>
      </c>
      <c r="G3595">
        <v>347.1</v>
      </c>
      <c r="H3595">
        <f t="shared" si="224"/>
        <v>2385678.6954000001</v>
      </c>
      <c r="I3595">
        <f t="shared" si="225"/>
        <v>26334</v>
      </c>
      <c r="J3595">
        <f t="shared" si="226"/>
        <v>687317.4</v>
      </c>
      <c r="K3595">
        <f t="shared" si="227"/>
        <v>0</v>
      </c>
    </row>
    <row r="3596" spans="1:11" s="11" customFormat="1">
      <c r="A3596">
        <v>2025</v>
      </c>
      <c r="B3596">
        <v>6250</v>
      </c>
      <c r="C3596" t="s">
        <v>321</v>
      </c>
      <c r="D3596" t="s">
        <v>322</v>
      </c>
      <c r="E3596">
        <v>12441</v>
      </c>
      <c r="F3596">
        <v>25.722000000000001</v>
      </c>
      <c r="G3596">
        <v>332.2</v>
      </c>
      <c r="H3596">
        <f t="shared" si="224"/>
        <v>1063064.589444</v>
      </c>
      <c r="I3596">
        <f t="shared" si="225"/>
        <v>12441</v>
      </c>
      <c r="J3596">
        <f t="shared" si="226"/>
        <v>320007.402</v>
      </c>
      <c r="K3596">
        <f t="shared" si="227"/>
        <v>0</v>
      </c>
    </row>
    <row r="3597" spans="1:11" s="11" customFormat="1">
      <c r="A3597">
        <v>2025</v>
      </c>
      <c r="B3597">
        <v>6250</v>
      </c>
      <c r="C3597" t="s">
        <v>321</v>
      </c>
      <c r="D3597" t="s">
        <v>322</v>
      </c>
      <c r="E3597">
        <v>12227</v>
      </c>
      <c r="F3597">
        <v>25.751999999999999</v>
      </c>
      <c r="G3597">
        <v>470.2</v>
      </c>
      <c r="H3597">
        <f t="shared" si="224"/>
        <v>1480517.348208</v>
      </c>
      <c r="I3597">
        <f t="shared" si="225"/>
        <v>12227</v>
      </c>
      <c r="J3597">
        <f t="shared" si="226"/>
        <v>314869.70399999997</v>
      </c>
      <c r="K3597">
        <f t="shared" si="227"/>
        <v>0</v>
      </c>
    </row>
    <row r="3598" spans="1:11" s="11" customFormat="1">
      <c r="A3598">
        <v>2025</v>
      </c>
      <c r="B3598">
        <v>6250</v>
      </c>
      <c r="C3598" t="s">
        <v>321</v>
      </c>
      <c r="D3598" t="s">
        <v>322</v>
      </c>
      <c r="E3598">
        <v>24830</v>
      </c>
      <c r="F3598">
        <v>24.693999999999999</v>
      </c>
      <c r="G3598">
        <v>470.1</v>
      </c>
      <c r="H3598">
        <f t="shared" si="224"/>
        <v>2882427.6460199999</v>
      </c>
      <c r="I3598">
        <f t="shared" si="225"/>
        <v>24830</v>
      </c>
      <c r="J3598">
        <f t="shared" si="226"/>
        <v>613152.02</v>
      </c>
      <c r="K3598">
        <f t="shared" si="227"/>
        <v>0</v>
      </c>
    </row>
    <row r="3599" spans="1:11" s="11" customFormat="1">
      <c r="A3599">
        <v>2025</v>
      </c>
      <c r="B3599">
        <v>6250</v>
      </c>
      <c r="C3599" t="s">
        <v>321</v>
      </c>
      <c r="D3599" t="s">
        <v>322</v>
      </c>
      <c r="E3599">
        <v>12259</v>
      </c>
      <c r="F3599">
        <v>24.463999999999999</v>
      </c>
      <c r="G3599">
        <v>477.3</v>
      </c>
      <c r="H3599">
        <f t="shared" si="224"/>
        <v>1431442.6320479999</v>
      </c>
      <c r="I3599">
        <f t="shared" si="225"/>
        <v>12259</v>
      </c>
      <c r="J3599">
        <f t="shared" si="226"/>
        <v>299904.17599999998</v>
      </c>
      <c r="K3599">
        <f t="shared" si="227"/>
        <v>0</v>
      </c>
    </row>
    <row r="3600" spans="1:11" s="11" customFormat="1">
      <c r="A3600">
        <v>2025</v>
      </c>
      <c r="B3600">
        <v>6250</v>
      </c>
      <c r="C3600" t="s">
        <v>321</v>
      </c>
      <c r="D3600" t="s">
        <v>322</v>
      </c>
      <c r="E3600">
        <v>12230</v>
      </c>
      <c r="F3600">
        <v>25.882000000000001</v>
      </c>
      <c r="G3600">
        <v>352.1</v>
      </c>
      <c r="H3600">
        <f t="shared" si="224"/>
        <v>1114526.2840600002</v>
      </c>
      <c r="I3600">
        <f t="shared" si="225"/>
        <v>12230</v>
      </c>
      <c r="J3600">
        <f t="shared" si="226"/>
        <v>316536.86000000004</v>
      </c>
      <c r="K3600">
        <f t="shared" si="227"/>
        <v>0</v>
      </c>
    </row>
    <row r="3601" spans="1:11" s="11" customFormat="1">
      <c r="A3601">
        <v>2025</v>
      </c>
      <c r="B3601">
        <v>6254</v>
      </c>
      <c r="C3601" t="s">
        <v>331</v>
      </c>
      <c r="D3601" t="s">
        <v>322</v>
      </c>
      <c r="E3601">
        <v>60346</v>
      </c>
      <c r="F3601">
        <v>17.193999999999999</v>
      </c>
      <c r="G3601">
        <v>189.5</v>
      </c>
      <c r="H3601">
        <f t="shared" si="224"/>
        <v>1966231.3899800002</v>
      </c>
      <c r="I3601">
        <f t="shared" si="225"/>
        <v>60346</v>
      </c>
      <c r="J3601">
        <f t="shared" si="226"/>
        <v>1037589.124</v>
      </c>
      <c r="K3601">
        <f t="shared" si="227"/>
        <v>0</v>
      </c>
    </row>
    <row r="3602" spans="1:11" s="11" customFormat="1">
      <c r="A3602">
        <v>2025</v>
      </c>
      <c r="B3602">
        <v>6254</v>
      </c>
      <c r="C3602" t="s">
        <v>331</v>
      </c>
      <c r="D3602" t="s">
        <v>322</v>
      </c>
      <c r="E3602">
        <v>135201</v>
      </c>
      <c r="F3602">
        <v>16.946000000000002</v>
      </c>
      <c r="G3602">
        <v>180.9</v>
      </c>
      <c r="H3602">
        <f t="shared" si="224"/>
        <v>4144629.1081140004</v>
      </c>
      <c r="I3602">
        <f t="shared" si="225"/>
        <v>135201</v>
      </c>
      <c r="J3602">
        <f t="shared" si="226"/>
        <v>2291116.1460000002</v>
      </c>
      <c r="K3602">
        <f t="shared" si="227"/>
        <v>0</v>
      </c>
    </row>
    <row r="3603" spans="1:11" s="11" customFormat="1">
      <c r="A3603">
        <v>2025</v>
      </c>
      <c r="B3603">
        <v>6254</v>
      </c>
      <c r="C3603" t="s">
        <v>331</v>
      </c>
      <c r="D3603" t="s">
        <v>322</v>
      </c>
      <c r="E3603">
        <v>15144</v>
      </c>
      <c r="F3603">
        <v>16.968</v>
      </c>
      <c r="G3603">
        <v>172</v>
      </c>
      <c r="H3603">
        <f t="shared" si="224"/>
        <v>441977.03424000001</v>
      </c>
      <c r="I3603">
        <f t="shared" si="225"/>
        <v>15144</v>
      </c>
      <c r="J3603">
        <f t="shared" si="226"/>
        <v>256963.39199999999</v>
      </c>
      <c r="K3603">
        <f t="shared" si="227"/>
        <v>0</v>
      </c>
    </row>
    <row r="3604" spans="1:11" s="11" customFormat="1">
      <c r="A3604">
        <v>2025</v>
      </c>
      <c r="B3604">
        <v>6257</v>
      </c>
      <c r="C3604" t="s">
        <v>331</v>
      </c>
      <c r="D3604" t="s">
        <v>322</v>
      </c>
      <c r="E3604">
        <v>47028</v>
      </c>
      <c r="F3604">
        <v>17.071999999999999</v>
      </c>
      <c r="G3604">
        <v>290.10000000000002</v>
      </c>
      <c r="H3604">
        <f t="shared" si="224"/>
        <v>2329102.708416</v>
      </c>
      <c r="I3604">
        <f t="shared" si="225"/>
        <v>47028</v>
      </c>
      <c r="J3604">
        <f t="shared" si="226"/>
        <v>802862.01599999995</v>
      </c>
      <c r="K3604">
        <f t="shared" si="227"/>
        <v>0</v>
      </c>
    </row>
    <row r="3605" spans="1:11" s="11" customFormat="1">
      <c r="A3605">
        <v>2025</v>
      </c>
      <c r="B3605">
        <v>6257</v>
      </c>
      <c r="C3605" t="s">
        <v>331</v>
      </c>
      <c r="D3605" t="s">
        <v>322</v>
      </c>
      <c r="E3605">
        <v>47570</v>
      </c>
      <c r="F3605">
        <v>17.654</v>
      </c>
      <c r="G3605">
        <v>315.8</v>
      </c>
      <c r="H3605">
        <f t="shared" si="224"/>
        <v>2652090.8632399999</v>
      </c>
      <c r="I3605">
        <f t="shared" si="225"/>
        <v>47570</v>
      </c>
      <c r="J3605">
        <f t="shared" si="226"/>
        <v>839800.78</v>
      </c>
      <c r="K3605">
        <f t="shared" si="227"/>
        <v>0</v>
      </c>
    </row>
    <row r="3606" spans="1:11" s="11" customFormat="1">
      <c r="A3606">
        <v>2025</v>
      </c>
      <c r="B3606">
        <v>6257</v>
      </c>
      <c r="C3606" t="s">
        <v>331</v>
      </c>
      <c r="D3606" t="s">
        <v>322</v>
      </c>
      <c r="E3606">
        <v>63854</v>
      </c>
      <c r="F3606">
        <v>17.741</v>
      </c>
      <c r="G3606">
        <v>307.5</v>
      </c>
      <c r="H3606">
        <f t="shared" si="224"/>
        <v>3483463.97805</v>
      </c>
      <c r="I3606">
        <f t="shared" si="225"/>
        <v>63854</v>
      </c>
      <c r="J3606">
        <f t="shared" si="226"/>
        <v>1132833.814</v>
      </c>
      <c r="K3606">
        <f t="shared" si="227"/>
        <v>0</v>
      </c>
    </row>
    <row r="3607" spans="1:11" s="11" customFormat="1">
      <c r="A3607">
        <v>2025</v>
      </c>
      <c r="B3607">
        <v>6257</v>
      </c>
      <c r="C3607" t="s">
        <v>331</v>
      </c>
      <c r="D3607" t="s">
        <v>322</v>
      </c>
      <c r="E3607">
        <v>63861</v>
      </c>
      <c r="F3607">
        <v>16.613</v>
      </c>
      <c r="G3607">
        <v>294.60000000000002</v>
      </c>
      <c r="H3607">
        <f t="shared" si="224"/>
        <v>3125478.5481779999</v>
      </c>
      <c r="I3607">
        <f t="shared" si="225"/>
        <v>63861</v>
      </c>
      <c r="J3607">
        <f t="shared" si="226"/>
        <v>1060922.7930000001</v>
      </c>
      <c r="K3607">
        <f t="shared" si="227"/>
        <v>0</v>
      </c>
    </row>
    <row r="3608" spans="1:11" s="11" customFormat="1">
      <c r="A3608">
        <v>2025</v>
      </c>
      <c r="B3608">
        <v>6257</v>
      </c>
      <c r="C3608" t="s">
        <v>331</v>
      </c>
      <c r="D3608" t="s">
        <v>322</v>
      </c>
      <c r="E3608">
        <v>78353</v>
      </c>
      <c r="F3608">
        <v>16.713999999999999</v>
      </c>
      <c r="G3608">
        <v>298.2</v>
      </c>
      <c r="H3608">
        <f t="shared" si="224"/>
        <v>3905203.4692439991</v>
      </c>
      <c r="I3608">
        <f t="shared" si="225"/>
        <v>78353</v>
      </c>
      <c r="J3608">
        <f t="shared" si="226"/>
        <v>1309592.0419999999</v>
      </c>
      <c r="K3608">
        <f t="shared" si="227"/>
        <v>0</v>
      </c>
    </row>
    <row r="3609" spans="1:11" s="11" customFormat="1">
      <c r="A3609">
        <v>2025</v>
      </c>
      <c r="B3609">
        <v>6257</v>
      </c>
      <c r="C3609" t="s">
        <v>331</v>
      </c>
      <c r="D3609" t="s">
        <v>322</v>
      </c>
      <c r="E3609">
        <v>79109</v>
      </c>
      <c r="F3609">
        <v>16.706</v>
      </c>
      <c r="G3609">
        <v>308.8</v>
      </c>
      <c r="H3609">
        <f t="shared" si="224"/>
        <v>4081085.217952</v>
      </c>
      <c r="I3609">
        <f t="shared" si="225"/>
        <v>79109</v>
      </c>
      <c r="J3609">
        <f t="shared" si="226"/>
        <v>1321594.9539999999</v>
      </c>
      <c r="K3609">
        <f t="shared" si="227"/>
        <v>0</v>
      </c>
    </row>
    <row r="3610" spans="1:11" s="11" customFormat="1">
      <c r="A3610">
        <v>2025</v>
      </c>
      <c r="B3610">
        <v>6257</v>
      </c>
      <c r="C3610" t="s">
        <v>331</v>
      </c>
      <c r="D3610" t="s">
        <v>322</v>
      </c>
      <c r="E3610">
        <v>46774</v>
      </c>
      <c r="F3610">
        <v>16.878</v>
      </c>
      <c r="G3610">
        <v>293.5</v>
      </c>
      <c r="H3610">
        <f t="shared" si="224"/>
        <v>2317040.3638200001</v>
      </c>
      <c r="I3610">
        <f t="shared" si="225"/>
        <v>46774</v>
      </c>
      <c r="J3610">
        <f t="shared" si="226"/>
        <v>789451.57200000004</v>
      </c>
      <c r="K3610">
        <f t="shared" si="227"/>
        <v>0</v>
      </c>
    </row>
    <row r="3611" spans="1:11" s="11" customFormat="1">
      <c r="A3611">
        <v>2025</v>
      </c>
      <c r="B3611">
        <v>6257</v>
      </c>
      <c r="C3611" t="s">
        <v>331</v>
      </c>
      <c r="D3611" t="s">
        <v>322</v>
      </c>
      <c r="E3611">
        <v>31939</v>
      </c>
      <c r="F3611">
        <v>16.939</v>
      </c>
      <c r="G3611">
        <v>295.89999999999998</v>
      </c>
      <c r="H3611">
        <f t="shared" si="224"/>
        <v>1600862.5594389997</v>
      </c>
      <c r="I3611">
        <f t="shared" si="225"/>
        <v>31939</v>
      </c>
      <c r="J3611">
        <f t="shared" si="226"/>
        <v>541014.72100000002</v>
      </c>
      <c r="K3611">
        <f t="shared" si="227"/>
        <v>0</v>
      </c>
    </row>
    <row r="3612" spans="1:11" s="11" customFormat="1">
      <c r="A3612">
        <v>2025</v>
      </c>
      <c r="B3612">
        <v>6257</v>
      </c>
      <c r="C3612" t="s">
        <v>331</v>
      </c>
      <c r="D3612" t="s">
        <v>322</v>
      </c>
      <c r="E3612">
        <v>31812</v>
      </c>
      <c r="F3612">
        <v>17.137</v>
      </c>
      <c r="G3612">
        <v>295.3</v>
      </c>
      <c r="H3612">
        <f t="shared" si="224"/>
        <v>1609864.1065320002</v>
      </c>
      <c r="I3612">
        <f t="shared" si="225"/>
        <v>31812</v>
      </c>
      <c r="J3612">
        <f t="shared" si="226"/>
        <v>545162.24400000006</v>
      </c>
      <c r="K3612">
        <f t="shared" si="227"/>
        <v>0</v>
      </c>
    </row>
    <row r="3613" spans="1:11" s="11" customFormat="1">
      <c r="A3613">
        <v>2025</v>
      </c>
      <c r="B3613">
        <v>6257</v>
      </c>
      <c r="C3613" t="s">
        <v>331</v>
      </c>
      <c r="D3613" t="s">
        <v>322</v>
      </c>
      <c r="E3613">
        <v>31702</v>
      </c>
      <c r="F3613">
        <v>16.690000000000001</v>
      </c>
      <c r="G3613">
        <v>313.10000000000002</v>
      </c>
      <c r="H3613">
        <f t="shared" si="224"/>
        <v>1656632.0757800003</v>
      </c>
      <c r="I3613">
        <f t="shared" si="225"/>
        <v>31702</v>
      </c>
      <c r="J3613">
        <f t="shared" si="226"/>
        <v>529106.38</v>
      </c>
      <c r="K3613">
        <f t="shared" si="227"/>
        <v>0</v>
      </c>
    </row>
    <row r="3614" spans="1:11" s="11" customFormat="1">
      <c r="A3614">
        <v>2025</v>
      </c>
      <c r="B3614">
        <v>6257</v>
      </c>
      <c r="C3614" t="s">
        <v>331</v>
      </c>
      <c r="D3614" t="s">
        <v>322</v>
      </c>
      <c r="E3614">
        <v>31466</v>
      </c>
      <c r="F3614">
        <v>16.622</v>
      </c>
      <c r="G3614">
        <v>310.10000000000002</v>
      </c>
      <c r="H3614">
        <f t="shared" si="224"/>
        <v>1621909.3690520001</v>
      </c>
      <c r="I3614">
        <f t="shared" si="225"/>
        <v>31466</v>
      </c>
      <c r="J3614">
        <f t="shared" si="226"/>
        <v>523027.85200000001</v>
      </c>
      <c r="K3614">
        <f t="shared" si="227"/>
        <v>0</v>
      </c>
    </row>
    <row r="3615" spans="1:11" s="11" customFormat="1">
      <c r="A3615">
        <v>2025</v>
      </c>
      <c r="B3615">
        <v>6257</v>
      </c>
      <c r="C3615" t="s">
        <v>331</v>
      </c>
      <c r="D3615" t="s">
        <v>322</v>
      </c>
      <c r="E3615">
        <v>15899</v>
      </c>
      <c r="F3615">
        <v>16.684000000000001</v>
      </c>
      <c r="G3615">
        <v>298.7</v>
      </c>
      <c r="H3615">
        <f t="shared" si="224"/>
        <v>792328.3820920001</v>
      </c>
      <c r="I3615">
        <f t="shared" si="225"/>
        <v>15899</v>
      </c>
      <c r="J3615">
        <f t="shared" si="226"/>
        <v>265258.91600000003</v>
      </c>
      <c r="K3615">
        <f t="shared" si="227"/>
        <v>0</v>
      </c>
    </row>
    <row r="3616" spans="1:11" s="11" customFormat="1">
      <c r="A3616">
        <v>2025</v>
      </c>
      <c r="B3616">
        <v>6257</v>
      </c>
      <c r="C3616" t="s">
        <v>331</v>
      </c>
      <c r="D3616" t="s">
        <v>322</v>
      </c>
      <c r="E3616">
        <v>30215</v>
      </c>
      <c r="F3616">
        <v>16.725000000000001</v>
      </c>
      <c r="G3616">
        <v>303.3</v>
      </c>
      <c r="H3616">
        <f t="shared" si="224"/>
        <v>1532714.0388750001</v>
      </c>
      <c r="I3616">
        <f t="shared" si="225"/>
        <v>30215</v>
      </c>
      <c r="J3616">
        <f t="shared" si="226"/>
        <v>505345.87500000006</v>
      </c>
      <c r="K3616">
        <f t="shared" si="227"/>
        <v>0</v>
      </c>
    </row>
    <row r="3617" spans="1:11" s="11" customFormat="1">
      <c r="A3617">
        <v>2025</v>
      </c>
      <c r="B3617">
        <v>6264</v>
      </c>
      <c r="C3617" t="s">
        <v>321</v>
      </c>
      <c r="D3617" t="s">
        <v>322</v>
      </c>
      <c r="E3617">
        <v>24951</v>
      </c>
      <c r="F3617">
        <v>23.58</v>
      </c>
      <c r="G3617">
        <v>304</v>
      </c>
      <c r="H3617">
        <f t="shared" si="224"/>
        <v>1788567.5231999999</v>
      </c>
      <c r="I3617">
        <f t="shared" si="225"/>
        <v>24951</v>
      </c>
      <c r="J3617">
        <f t="shared" si="226"/>
        <v>588344.57999999996</v>
      </c>
      <c r="K3617">
        <f t="shared" si="227"/>
        <v>0</v>
      </c>
    </row>
    <row r="3618" spans="1:11" s="11" customFormat="1">
      <c r="A3618">
        <v>2025</v>
      </c>
      <c r="B3618">
        <v>6264</v>
      </c>
      <c r="C3618" t="s">
        <v>321</v>
      </c>
      <c r="D3618" t="s">
        <v>322</v>
      </c>
      <c r="E3618">
        <v>47131</v>
      </c>
      <c r="F3618">
        <v>25.15</v>
      </c>
      <c r="G3618">
        <v>337.6</v>
      </c>
      <c r="H3618">
        <f t="shared" si="224"/>
        <v>4001723.5384000004</v>
      </c>
      <c r="I3618">
        <f t="shared" si="225"/>
        <v>47131</v>
      </c>
      <c r="J3618">
        <f t="shared" si="226"/>
        <v>1185344.6499999999</v>
      </c>
      <c r="K3618">
        <f t="shared" si="227"/>
        <v>0</v>
      </c>
    </row>
    <row r="3619" spans="1:11" s="11" customFormat="1">
      <c r="A3619">
        <v>2025</v>
      </c>
      <c r="B3619">
        <v>6264</v>
      </c>
      <c r="C3619" t="s">
        <v>321</v>
      </c>
      <c r="D3619" t="s">
        <v>322</v>
      </c>
      <c r="E3619">
        <v>47131</v>
      </c>
      <c r="F3619">
        <v>25.15</v>
      </c>
      <c r="G3619">
        <v>337.6</v>
      </c>
      <c r="H3619">
        <f t="shared" si="224"/>
        <v>4001723.5384000004</v>
      </c>
      <c r="I3619">
        <f t="shared" si="225"/>
        <v>47131</v>
      </c>
      <c r="J3619">
        <f t="shared" si="226"/>
        <v>1185344.6499999999</v>
      </c>
      <c r="K3619">
        <f t="shared" si="227"/>
        <v>0</v>
      </c>
    </row>
    <row r="3620" spans="1:11" s="11" customFormat="1">
      <c r="A3620">
        <v>2025</v>
      </c>
      <c r="B3620">
        <v>6264</v>
      </c>
      <c r="C3620" t="s">
        <v>321</v>
      </c>
      <c r="D3620" t="s">
        <v>322</v>
      </c>
      <c r="E3620">
        <v>14425</v>
      </c>
      <c r="F3620">
        <v>26.12</v>
      </c>
      <c r="G3620">
        <v>180.5</v>
      </c>
      <c r="H3620">
        <f t="shared" si="224"/>
        <v>680089.70499999996</v>
      </c>
      <c r="I3620">
        <f t="shared" si="225"/>
        <v>14425</v>
      </c>
      <c r="J3620">
        <f t="shared" si="226"/>
        <v>376781</v>
      </c>
      <c r="K3620">
        <f t="shared" si="227"/>
        <v>0</v>
      </c>
    </row>
    <row r="3621" spans="1:11" s="11" customFormat="1">
      <c r="A3621">
        <v>2025</v>
      </c>
      <c r="B3621">
        <v>6264</v>
      </c>
      <c r="C3621" t="s">
        <v>321</v>
      </c>
      <c r="D3621" t="s">
        <v>322</v>
      </c>
      <c r="E3621">
        <v>53099</v>
      </c>
      <c r="F3621">
        <v>25.49</v>
      </c>
      <c r="G3621">
        <v>181.6</v>
      </c>
      <c r="H3621">
        <f t="shared" si="224"/>
        <v>2457944.2141599995</v>
      </c>
      <c r="I3621">
        <f t="shared" si="225"/>
        <v>53099</v>
      </c>
      <c r="J3621">
        <f t="shared" si="226"/>
        <v>1353493.51</v>
      </c>
      <c r="K3621">
        <f t="shared" si="227"/>
        <v>0</v>
      </c>
    </row>
    <row r="3622" spans="1:11" s="11" customFormat="1">
      <c r="A3622">
        <v>2025</v>
      </c>
      <c r="B3622">
        <v>6288</v>
      </c>
      <c r="C3622" t="s">
        <v>330</v>
      </c>
      <c r="D3622" t="s">
        <v>322</v>
      </c>
      <c r="E3622">
        <v>42638</v>
      </c>
      <c r="F3622">
        <v>14.6</v>
      </c>
      <c r="G3622">
        <v>433</v>
      </c>
      <c r="H3622">
        <f t="shared" si="224"/>
        <v>2695489.0839999998</v>
      </c>
      <c r="I3622">
        <f t="shared" si="225"/>
        <v>42638</v>
      </c>
      <c r="J3622">
        <f t="shared" si="226"/>
        <v>622514.79999999993</v>
      </c>
      <c r="K3622">
        <f t="shared" si="227"/>
        <v>1</v>
      </c>
    </row>
    <row r="3623" spans="1:11" s="11" customFormat="1">
      <c r="A3623">
        <v>2025</v>
      </c>
      <c r="B3623">
        <v>6469</v>
      </c>
      <c r="C3623" t="s">
        <v>330</v>
      </c>
      <c r="D3623" t="s">
        <v>322</v>
      </c>
      <c r="E3623">
        <v>536581</v>
      </c>
      <c r="F3623">
        <v>13.356</v>
      </c>
      <c r="G3623">
        <v>162.5</v>
      </c>
      <c r="H3623">
        <f t="shared" si="224"/>
        <v>11645685.733499998</v>
      </c>
      <c r="I3623">
        <f t="shared" si="225"/>
        <v>536581</v>
      </c>
      <c r="J3623">
        <f t="shared" si="226"/>
        <v>7166575.8360000001</v>
      </c>
      <c r="K3623">
        <f t="shared" si="227"/>
        <v>1</v>
      </c>
    </row>
    <row r="3624" spans="1:11" s="11" customFormat="1">
      <c r="A3624">
        <v>2025</v>
      </c>
      <c r="B3624">
        <v>6481</v>
      </c>
      <c r="C3624" t="s">
        <v>321</v>
      </c>
      <c r="D3624" t="s">
        <v>322</v>
      </c>
      <c r="E3624">
        <v>34153</v>
      </c>
      <c r="F3624">
        <v>24.137</v>
      </c>
      <c r="G3624">
        <v>333.9</v>
      </c>
      <c r="H3624">
        <f t="shared" si="224"/>
        <v>2752507.8587790001</v>
      </c>
      <c r="I3624">
        <f t="shared" si="225"/>
        <v>34153</v>
      </c>
      <c r="J3624">
        <f t="shared" si="226"/>
        <v>824350.96100000001</v>
      </c>
      <c r="K3624">
        <f t="shared" si="227"/>
        <v>0</v>
      </c>
    </row>
    <row r="3625" spans="1:11" s="11" customFormat="1">
      <c r="A3625">
        <v>2025</v>
      </c>
      <c r="B3625">
        <v>6481</v>
      </c>
      <c r="C3625" t="s">
        <v>321</v>
      </c>
      <c r="D3625" t="s">
        <v>322</v>
      </c>
      <c r="E3625">
        <v>35702</v>
      </c>
      <c r="F3625">
        <v>22.436</v>
      </c>
      <c r="G3625">
        <v>333.9</v>
      </c>
      <c r="H3625">
        <f t="shared" si="224"/>
        <v>2674572.6304079997</v>
      </c>
      <c r="I3625">
        <f t="shared" si="225"/>
        <v>35702</v>
      </c>
      <c r="J3625">
        <f t="shared" si="226"/>
        <v>801010.07200000004</v>
      </c>
      <c r="K3625">
        <f t="shared" si="227"/>
        <v>0</v>
      </c>
    </row>
    <row r="3626" spans="1:11" s="11" customFormat="1">
      <c r="A3626">
        <v>2025</v>
      </c>
      <c r="B3626">
        <v>6481</v>
      </c>
      <c r="C3626" t="s">
        <v>321</v>
      </c>
      <c r="D3626" t="s">
        <v>322</v>
      </c>
      <c r="E3626">
        <v>68527</v>
      </c>
      <c r="F3626">
        <v>22.786000000000001</v>
      </c>
      <c r="G3626">
        <v>333.9</v>
      </c>
      <c r="H3626">
        <f t="shared" si="224"/>
        <v>5213702.3252579998</v>
      </c>
      <c r="I3626">
        <f t="shared" si="225"/>
        <v>68527</v>
      </c>
      <c r="J3626">
        <f t="shared" si="226"/>
        <v>1561456.2220000001</v>
      </c>
      <c r="K3626">
        <f t="shared" si="227"/>
        <v>0</v>
      </c>
    </row>
    <row r="3627" spans="1:11" s="11" customFormat="1">
      <c r="A3627">
        <v>2025</v>
      </c>
      <c r="B3627">
        <v>6641</v>
      </c>
      <c r="C3627" t="s">
        <v>331</v>
      </c>
      <c r="D3627" t="s">
        <v>322</v>
      </c>
      <c r="E3627">
        <v>114304</v>
      </c>
      <c r="F3627">
        <v>17.649999999999999</v>
      </c>
      <c r="G3627">
        <v>233.5</v>
      </c>
      <c r="H3627">
        <f t="shared" si="224"/>
        <v>4710782.175999999</v>
      </c>
      <c r="I3627">
        <f t="shared" si="225"/>
        <v>114304</v>
      </c>
      <c r="J3627">
        <f t="shared" si="226"/>
        <v>2017465.5999999999</v>
      </c>
      <c r="K3627">
        <f t="shared" si="227"/>
        <v>0</v>
      </c>
    </row>
    <row r="3628" spans="1:11" s="11" customFormat="1">
      <c r="A3628">
        <v>2025</v>
      </c>
      <c r="B3628">
        <v>6641</v>
      </c>
      <c r="C3628" t="s">
        <v>331</v>
      </c>
      <c r="D3628" t="s">
        <v>322</v>
      </c>
      <c r="E3628">
        <v>48198</v>
      </c>
      <c r="F3628">
        <v>18.05</v>
      </c>
      <c r="G3628">
        <v>234.5</v>
      </c>
      <c r="H3628">
        <f t="shared" si="224"/>
        <v>2040088.7955000002</v>
      </c>
      <c r="I3628">
        <f t="shared" si="225"/>
        <v>48198</v>
      </c>
      <c r="J3628">
        <f t="shared" si="226"/>
        <v>869973.9</v>
      </c>
      <c r="K3628">
        <f t="shared" si="227"/>
        <v>0</v>
      </c>
    </row>
    <row r="3629" spans="1:11" s="11" customFormat="1">
      <c r="A3629">
        <v>2025</v>
      </c>
      <c r="B3629">
        <v>6641</v>
      </c>
      <c r="C3629" t="s">
        <v>331</v>
      </c>
      <c r="D3629" t="s">
        <v>322</v>
      </c>
      <c r="E3629">
        <v>65405</v>
      </c>
      <c r="F3629">
        <v>17.98</v>
      </c>
      <c r="G3629">
        <v>237.3</v>
      </c>
      <c r="H3629">
        <f t="shared" si="224"/>
        <v>2790605.0487000002</v>
      </c>
      <c r="I3629">
        <f t="shared" si="225"/>
        <v>65405</v>
      </c>
      <c r="J3629">
        <f t="shared" si="226"/>
        <v>1175981.9000000001</v>
      </c>
      <c r="K3629">
        <f t="shared" si="227"/>
        <v>0</v>
      </c>
    </row>
    <row r="3630" spans="1:11" s="11" customFormat="1">
      <c r="A3630">
        <v>2025</v>
      </c>
      <c r="B3630">
        <v>6641</v>
      </c>
      <c r="C3630" t="s">
        <v>331</v>
      </c>
      <c r="D3630" t="s">
        <v>322</v>
      </c>
      <c r="E3630">
        <v>48248</v>
      </c>
      <c r="F3630">
        <v>17.809999999999999</v>
      </c>
      <c r="G3630">
        <v>230.6</v>
      </c>
      <c r="H3630">
        <f t="shared" si="224"/>
        <v>1981538.60528</v>
      </c>
      <c r="I3630">
        <f t="shared" si="225"/>
        <v>48248</v>
      </c>
      <c r="J3630">
        <f t="shared" si="226"/>
        <v>859296.87999999989</v>
      </c>
      <c r="K3630">
        <f t="shared" si="227"/>
        <v>0</v>
      </c>
    </row>
    <row r="3631" spans="1:11" s="11" customFormat="1">
      <c r="A3631">
        <v>2025</v>
      </c>
      <c r="B3631">
        <v>6641</v>
      </c>
      <c r="C3631" t="s">
        <v>331</v>
      </c>
      <c r="D3631" t="s">
        <v>322</v>
      </c>
      <c r="E3631">
        <v>129286</v>
      </c>
      <c r="F3631">
        <v>17.91</v>
      </c>
      <c r="G3631">
        <v>233.8</v>
      </c>
      <c r="H3631">
        <f t="shared" si="224"/>
        <v>5413667.6638800008</v>
      </c>
      <c r="I3631">
        <f t="shared" si="225"/>
        <v>129286</v>
      </c>
      <c r="J3631">
        <f t="shared" si="226"/>
        <v>2315512.2600000002</v>
      </c>
      <c r="K3631">
        <f t="shared" si="227"/>
        <v>0</v>
      </c>
    </row>
    <row r="3632" spans="1:11" s="11" customFormat="1">
      <c r="A3632">
        <v>2025</v>
      </c>
      <c r="B3632">
        <v>6664</v>
      </c>
      <c r="C3632" t="s">
        <v>331</v>
      </c>
      <c r="D3632" t="s">
        <v>322</v>
      </c>
      <c r="E3632">
        <v>16284</v>
      </c>
      <c r="F3632">
        <v>17.431999999999999</v>
      </c>
      <c r="G3632">
        <v>174.9</v>
      </c>
      <c r="H3632">
        <f t="shared" si="224"/>
        <v>496475.841312</v>
      </c>
      <c r="I3632">
        <f t="shared" si="225"/>
        <v>16284</v>
      </c>
      <c r="J3632">
        <f t="shared" si="226"/>
        <v>283862.68799999997</v>
      </c>
      <c r="K3632">
        <f t="shared" si="227"/>
        <v>0</v>
      </c>
    </row>
    <row r="3633" spans="1:11" s="11" customFormat="1">
      <c r="A3633">
        <v>2025</v>
      </c>
      <c r="B3633">
        <v>6664</v>
      </c>
      <c r="C3633" t="s">
        <v>331</v>
      </c>
      <c r="D3633" t="s">
        <v>322</v>
      </c>
      <c r="E3633">
        <v>49367</v>
      </c>
      <c r="F3633">
        <v>18.058</v>
      </c>
      <c r="G3633">
        <v>168.1</v>
      </c>
      <c r="H3633">
        <f t="shared" si="224"/>
        <v>1498559.869766</v>
      </c>
      <c r="I3633">
        <f t="shared" si="225"/>
        <v>49367</v>
      </c>
      <c r="J3633">
        <f t="shared" si="226"/>
        <v>891469.28599999996</v>
      </c>
      <c r="K3633">
        <f t="shared" si="227"/>
        <v>0</v>
      </c>
    </row>
    <row r="3634" spans="1:11" s="11" customFormat="1">
      <c r="A3634">
        <v>2025</v>
      </c>
      <c r="B3634">
        <v>6664</v>
      </c>
      <c r="C3634" t="s">
        <v>331</v>
      </c>
      <c r="D3634" t="s">
        <v>322</v>
      </c>
      <c r="E3634">
        <v>131308</v>
      </c>
      <c r="F3634">
        <v>17.576000000000001</v>
      </c>
      <c r="G3634">
        <v>162.69999999999999</v>
      </c>
      <c r="H3634">
        <f t="shared" si="224"/>
        <v>3754903.5268159998</v>
      </c>
      <c r="I3634">
        <f t="shared" si="225"/>
        <v>131308</v>
      </c>
      <c r="J3634">
        <f t="shared" si="226"/>
        <v>2307869.4080000003</v>
      </c>
      <c r="K3634">
        <f t="shared" si="227"/>
        <v>0</v>
      </c>
    </row>
    <row r="3635" spans="1:11" s="11" customFormat="1">
      <c r="A3635">
        <v>2025</v>
      </c>
      <c r="B3635">
        <v>6705</v>
      </c>
      <c r="C3635" t="s">
        <v>321</v>
      </c>
      <c r="D3635" t="s">
        <v>322</v>
      </c>
      <c r="E3635">
        <v>15769</v>
      </c>
      <c r="F3635">
        <v>22.3</v>
      </c>
      <c r="G3635" t="s">
        <v>332</v>
      </c>
      <c r="H3635" t="str">
        <f t="shared" si="224"/>
        <v/>
      </c>
      <c r="I3635" t="str">
        <f t="shared" si="225"/>
        <v/>
      </c>
      <c r="J3635" t="str">
        <f t="shared" si="226"/>
        <v/>
      </c>
      <c r="K3635">
        <f t="shared" si="227"/>
        <v>0</v>
      </c>
    </row>
    <row r="3636" spans="1:11" s="11" customFormat="1">
      <c r="A3636">
        <v>2025</v>
      </c>
      <c r="B3636">
        <v>6705</v>
      </c>
      <c r="C3636" t="s">
        <v>321</v>
      </c>
      <c r="D3636" t="s">
        <v>322</v>
      </c>
      <c r="E3636">
        <v>106200</v>
      </c>
      <c r="F3636">
        <v>22.49</v>
      </c>
      <c r="G3636" t="s">
        <v>332</v>
      </c>
      <c r="H3636" t="str">
        <f t="shared" si="224"/>
        <v/>
      </c>
      <c r="I3636" t="str">
        <f t="shared" si="225"/>
        <v/>
      </c>
      <c r="J3636" t="str">
        <f t="shared" si="226"/>
        <v/>
      </c>
      <c r="K3636">
        <f t="shared" si="227"/>
        <v>0</v>
      </c>
    </row>
    <row r="3637" spans="1:11" s="11" customFormat="1">
      <c r="A3637">
        <v>2025</v>
      </c>
      <c r="B3637">
        <v>6761</v>
      </c>
      <c r="C3637" t="s">
        <v>331</v>
      </c>
      <c r="D3637" t="s">
        <v>322</v>
      </c>
      <c r="E3637">
        <v>83300</v>
      </c>
      <c r="F3637">
        <v>17.88</v>
      </c>
      <c r="G3637">
        <v>162.69999999999999</v>
      </c>
      <c r="H3637">
        <f t="shared" si="224"/>
        <v>2423260.3079999997</v>
      </c>
      <c r="I3637">
        <f t="shared" si="225"/>
        <v>83300</v>
      </c>
      <c r="J3637">
        <f t="shared" si="226"/>
        <v>1489404</v>
      </c>
      <c r="K3637">
        <f t="shared" si="227"/>
        <v>0</v>
      </c>
    </row>
    <row r="3638" spans="1:11" s="11" customFormat="1">
      <c r="A3638">
        <v>2025</v>
      </c>
      <c r="B3638">
        <v>6768</v>
      </c>
      <c r="C3638" t="s">
        <v>331</v>
      </c>
      <c r="D3638" t="s">
        <v>322</v>
      </c>
      <c r="E3638">
        <v>67674</v>
      </c>
      <c r="F3638">
        <v>17.93</v>
      </c>
      <c r="G3638">
        <v>229.2</v>
      </c>
      <c r="H3638">
        <f t="shared" si="224"/>
        <v>2781100.9274399998</v>
      </c>
      <c r="I3638">
        <f t="shared" si="225"/>
        <v>67674</v>
      </c>
      <c r="J3638">
        <f t="shared" si="226"/>
        <v>1213394.82</v>
      </c>
      <c r="K3638">
        <f t="shared" si="227"/>
        <v>0</v>
      </c>
    </row>
    <row r="3639" spans="1:11" s="11" customFormat="1">
      <c r="A3639">
        <v>2025</v>
      </c>
      <c r="B3639">
        <v>6772</v>
      </c>
      <c r="C3639" t="s">
        <v>331</v>
      </c>
      <c r="D3639" t="s">
        <v>322</v>
      </c>
      <c r="E3639">
        <v>98752</v>
      </c>
      <c r="F3639">
        <v>17.806000000000001</v>
      </c>
      <c r="G3639">
        <v>188.2</v>
      </c>
      <c r="H3639">
        <f t="shared" si="224"/>
        <v>3309267.6067840001</v>
      </c>
      <c r="I3639">
        <f t="shared" si="225"/>
        <v>98752</v>
      </c>
      <c r="J3639">
        <f t="shared" si="226"/>
        <v>1758378.1120000002</v>
      </c>
      <c r="K3639">
        <f t="shared" si="227"/>
        <v>0</v>
      </c>
    </row>
    <row r="3640" spans="1:11" s="11" customFormat="1">
      <c r="A3640">
        <v>2025</v>
      </c>
      <c r="B3640">
        <v>6823</v>
      </c>
      <c r="C3640" t="s">
        <v>321</v>
      </c>
      <c r="D3640" t="s">
        <v>322</v>
      </c>
      <c r="E3640">
        <v>42254</v>
      </c>
      <c r="F3640">
        <v>22.35</v>
      </c>
      <c r="G3640">
        <v>211.7</v>
      </c>
      <c r="H3640">
        <f t="shared" si="224"/>
        <v>1999245.8973000001</v>
      </c>
      <c r="I3640">
        <f t="shared" si="225"/>
        <v>42254</v>
      </c>
      <c r="J3640">
        <f t="shared" si="226"/>
        <v>944376.9</v>
      </c>
      <c r="K3640">
        <f t="shared" si="227"/>
        <v>0</v>
      </c>
    </row>
    <row r="3641" spans="1:11" s="11" customFormat="1">
      <c r="A3641">
        <v>2025</v>
      </c>
      <c r="B3641">
        <v>6823</v>
      </c>
      <c r="C3641" t="s">
        <v>321</v>
      </c>
      <c r="D3641" t="s">
        <v>322</v>
      </c>
      <c r="E3641">
        <v>77560</v>
      </c>
      <c r="F3641">
        <v>22.89</v>
      </c>
      <c r="G3641">
        <v>238.6</v>
      </c>
      <c r="H3641">
        <f t="shared" si="224"/>
        <v>4235981.2823999999</v>
      </c>
      <c r="I3641">
        <f t="shared" si="225"/>
        <v>77560</v>
      </c>
      <c r="J3641">
        <f t="shared" si="226"/>
        <v>1775348.4000000001</v>
      </c>
      <c r="K3641">
        <f t="shared" si="227"/>
        <v>0</v>
      </c>
    </row>
    <row r="3642" spans="1:11" s="11" customFormat="1">
      <c r="A3642">
        <v>2025</v>
      </c>
      <c r="B3642">
        <v>7030</v>
      </c>
      <c r="C3642" t="s">
        <v>330</v>
      </c>
      <c r="D3642" t="s">
        <v>322</v>
      </c>
      <c r="E3642">
        <v>159825</v>
      </c>
      <c r="F3642">
        <v>13.259</v>
      </c>
      <c r="G3642" t="s">
        <v>332</v>
      </c>
      <c r="H3642" t="str">
        <f t="shared" si="224"/>
        <v/>
      </c>
      <c r="I3642" t="str">
        <f t="shared" si="225"/>
        <v/>
      </c>
      <c r="J3642" t="str">
        <f t="shared" si="226"/>
        <v/>
      </c>
      <c r="K3642">
        <f t="shared" si="227"/>
        <v>1</v>
      </c>
    </row>
    <row r="3643" spans="1:11" s="11" customFormat="1">
      <c r="A3643">
        <v>2025</v>
      </c>
      <c r="B3643">
        <v>7097</v>
      </c>
      <c r="C3643" t="s">
        <v>331</v>
      </c>
      <c r="D3643" t="s">
        <v>322</v>
      </c>
      <c r="E3643">
        <v>309901</v>
      </c>
      <c r="F3643">
        <v>17.102</v>
      </c>
      <c r="G3643">
        <v>160.19999999999999</v>
      </c>
      <c r="H3643">
        <f t="shared" si="224"/>
        <v>8490482.897003999</v>
      </c>
      <c r="I3643">
        <f t="shared" si="225"/>
        <v>309901</v>
      </c>
      <c r="J3643">
        <f t="shared" si="226"/>
        <v>5299926.9019999998</v>
      </c>
      <c r="K3643">
        <f t="shared" si="227"/>
        <v>0</v>
      </c>
    </row>
    <row r="3644" spans="1:11" s="11" customFormat="1">
      <c r="A3644">
        <v>2025</v>
      </c>
      <c r="B3644">
        <v>7210</v>
      </c>
      <c r="C3644" t="s">
        <v>321</v>
      </c>
      <c r="D3644" t="s">
        <v>322</v>
      </c>
      <c r="E3644">
        <v>12605</v>
      </c>
      <c r="F3644">
        <v>26</v>
      </c>
      <c r="G3644">
        <v>433.7</v>
      </c>
      <c r="H3644">
        <f t="shared" si="224"/>
        <v>1421365.01</v>
      </c>
      <c r="I3644">
        <f t="shared" si="225"/>
        <v>12605</v>
      </c>
      <c r="J3644">
        <f t="shared" si="226"/>
        <v>327730</v>
      </c>
      <c r="K3644">
        <f t="shared" si="227"/>
        <v>0</v>
      </c>
    </row>
    <row r="3645" spans="1:11" s="11" customFormat="1">
      <c r="A3645">
        <v>2025</v>
      </c>
      <c r="B3645">
        <v>7210</v>
      </c>
      <c r="C3645" t="s">
        <v>321</v>
      </c>
      <c r="D3645" t="s">
        <v>322</v>
      </c>
      <c r="E3645">
        <v>12584</v>
      </c>
      <c r="F3645">
        <v>25.54</v>
      </c>
      <c r="G3645">
        <v>445.4</v>
      </c>
      <c r="H3645">
        <f t="shared" si="224"/>
        <v>1431494.9334399998</v>
      </c>
      <c r="I3645">
        <f t="shared" si="225"/>
        <v>12584</v>
      </c>
      <c r="J3645">
        <f t="shared" si="226"/>
        <v>321395.36</v>
      </c>
      <c r="K3645">
        <f t="shared" si="227"/>
        <v>0</v>
      </c>
    </row>
    <row r="3646" spans="1:11" s="11" customFormat="1">
      <c r="A3646">
        <v>2025</v>
      </c>
      <c r="B3646">
        <v>7213</v>
      </c>
      <c r="C3646" t="s">
        <v>321</v>
      </c>
      <c r="D3646" t="s">
        <v>322</v>
      </c>
      <c r="E3646">
        <v>24200</v>
      </c>
      <c r="F3646">
        <v>25.007999999999999</v>
      </c>
      <c r="G3646">
        <v>613.70000000000005</v>
      </c>
      <c r="H3646">
        <f t="shared" si="224"/>
        <v>3714073.1232000003</v>
      </c>
      <c r="I3646">
        <f t="shared" si="225"/>
        <v>24200</v>
      </c>
      <c r="J3646">
        <f t="shared" si="226"/>
        <v>605193.6</v>
      </c>
      <c r="K3646">
        <f t="shared" si="227"/>
        <v>0</v>
      </c>
    </row>
    <row r="3647" spans="1:11" s="11" customFormat="1">
      <c r="A3647">
        <v>2025</v>
      </c>
      <c r="B3647">
        <v>7343</v>
      </c>
      <c r="C3647" t="s">
        <v>331</v>
      </c>
      <c r="D3647" t="s">
        <v>322</v>
      </c>
      <c r="E3647">
        <v>16635</v>
      </c>
      <c r="F3647">
        <v>17.416</v>
      </c>
      <c r="G3647">
        <v>228</v>
      </c>
      <c r="H3647">
        <f t="shared" si="224"/>
        <v>660550.56479999993</v>
      </c>
      <c r="I3647">
        <f t="shared" si="225"/>
        <v>16635</v>
      </c>
      <c r="J3647">
        <f t="shared" si="226"/>
        <v>289715.16000000003</v>
      </c>
      <c r="K3647">
        <f t="shared" si="227"/>
        <v>0</v>
      </c>
    </row>
    <row r="3648" spans="1:11" s="11" customFormat="1">
      <c r="A3648">
        <v>2025</v>
      </c>
      <c r="B3648">
        <v>7343</v>
      </c>
      <c r="C3648" t="s">
        <v>331</v>
      </c>
      <c r="D3648" t="s">
        <v>322</v>
      </c>
      <c r="E3648">
        <v>50939</v>
      </c>
      <c r="F3648">
        <v>17.238</v>
      </c>
      <c r="G3648">
        <v>248.7</v>
      </c>
      <c r="H3648">
        <f t="shared" si="224"/>
        <v>2183801.0807340001</v>
      </c>
      <c r="I3648">
        <f t="shared" si="225"/>
        <v>50939</v>
      </c>
      <c r="J3648">
        <f t="shared" si="226"/>
        <v>878086.48199999996</v>
      </c>
      <c r="K3648">
        <f t="shared" si="227"/>
        <v>0</v>
      </c>
    </row>
    <row r="3649" spans="1:11" s="11" customFormat="1">
      <c r="A3649">
        <v>2025</v>
      </c>
      <c r="B3649">
        <v>7504</v>
      </c>
      <c r="C3649" t="s">
        <v>331</v>
      </c>
      <c r="D3649" t="s">
        <v>322</v>
      </c>
      <c r="E3649">
        <v>36463</v>
      </c>
      <c r="F3649">
        <v>16.100000000000001</v>
      </c>
      <c r="G3649">
        <v>126.3</v>
      </c>
      <c r="H3649">
        <f t="shared" si="224"/>
        <v>741449.58089999994</v>
      </c>
      <c r="I3649">
        <f t="shared" si="225"/>
        <v>36463</v>
      </c>
      <c r="J3649">
        <f t="shared" si="226"/>
        <v>587054.30000000005</v>
      </c>
      <c r="K3649">
        <f t="shared" si="227"/>
        <v>0</v>
      </c>
    </row>
    <row r="3650" spans="1:11" s="11" customFormat="1">
      <c r="A3650">
        <v>2025</v>
      </c>
      <c r="B3650">
        <v>7790</v>
      </c>
      <c r="C3650" t="s">
        <v>321</v>
      </c>
      <c r="D3650" t="s">
        <v>322</v>
      </c>
      <c r="E3650">
        <v>51181</v>
      </c>
      <c r="F3650">
        <v>20</v>
      </c>
      <c r="G3650">
        <v>333</v>
      </c>
      <c r="H3650">
        <f t="shared" si="224"/>
        <v>3408654.5999999996</v>
      </c>
      <c r="I3650">
        <f t="shared" si="225"/>
        <v>51181</v>
      </c>
      <c r="J3650">
        <f t="shared" si="226"/>
        <v>1023620</v>
      </c>
      <c r="K3650">
        <f t="shared" si="227"/>
        <v>0</v>
      </c>
    </row>
    <row r="3651" spans="1:11" s="11" customFormat="1">
      <c r="A3651">
        <v>2025</v>
      </c>
      <c r="B3651">
        <v>8023</v>
      </c>
      <c r="C3651" t="s">
        <v>331</v>
      </c>
      <c r="D3651" t="s">
        <v>322</v>
      </c>
      <c r="E3651">
        <v>82120</v>
      </c>
      <c r="F3651">
        <v>17.52</v>
      </c>
      <c r="G3651">
        <v>242.8</v>
      </c>
      <c r="H3651">
        <f t="shared" si="224"/>
        <v>3493266.5471999999</v>
      </c>
      <c r="I3651">
        <f t="shared" si="225"/>
        <v>82120</v>
      </c>
      <c r="J3651">
        <f t="shared" si="226"/>
        <v>1438742.4</v>
      </c>
      <c r="K3651">
        <f t="shared" si="227"/>
        <v>0</v>
      </c>
    </row>
    <row r="3652" spans="1:11" s="11" customFormat="1">
      <c r="A3652">
        <v>2025</v>
      </c>
      <c r="B3652">
        <v>8023</v>
      </c>
      <c r="C3652" t="s">
        <v>331</v>
      </c>
      <c r="D3652" t="s">
        <v>322</v>
      </c>
      <c r="E3652">
        <v>55276</v>
      </c>
      <c r="F3652">
        <v>17.736000000000001</v>
      </c>
      <c r="G3652">
        <v>232.3</v>
      </c>
      <c r="H3652">
        <f t="shared" si="224"/>
        <v>2277411.440928</v>
      </c>
      <c r="I3652">
        <f t="shared" si="225"/>
        <v>55276</v>
      </c>
      <c r="J3652">
        <f t="shared" si="226"/>
        <v>980375.13600000006</v>
      </c>
      <c r="K3652">
        <f t="shared" si="227"/>
        <v>0</v>
      </c>
    </row>
    <row r="3653" spans="1:11" s="11" customFormat="1">
      <c r="A3653">
        <v>2025</v>
      </c>
      <c r="B3653">
        <v>8023</v>
      </c>
      <c r="C3653" t="s">
        <v>331</v>
      </c>
      <c r="D3653" t="s">
        <v>322</v>
      </c>
      <c r="E3653">
        <v>121407</v>
      </c>
      <c r="F3653">
        <v>17.16</v>
      </c>
      <c r="G3653">
        <v>241.6</v>
      </c>
      <c r="H3653">
        <f t="shared" ref="H3653:H3716" si="228">IF(I3653="","",G3653/100*F3653*E3653)</f>
        <v>5033359.3939199997</v>
      </c>
      <c r="I3653">
        <f t="shared" ref="I3653:I3716" si="229">IF(OR(G3653=".",F3653=".",E3653="."),"",E3653)</f>
        <v>121407</v>
      </c>
      <c r="J3653">
        <f t="shared" ref="J3653:J3716" si="230">IF(I3653="","",F3653*I3653)</f>
        <v>2083344.12</v>
      </c>
      <c r="K3653">
        <f t="shared" ref="K3653:K3716" si="231">IF(C3653="LIG",1,0)</f>
        <v>0</v>
      </c>
    </row>
    <row r="3654" spans="1:11" s="11" customFormat="1">
      <c r="A3654">
        <v>2025</v>
      </c>
      <c r="B3654">
        <v>8023</v>
      </c>
      <c r="C3654" t="s">
        <v>331</v>
      </c>
      <c r="D3654" t="s">
        <v>322</v>
      </c>
      <c r="E3654">
        <v>41181</v>
      </c>
      <c r="F3654">
        <v>16.878</v>
      </c>
      <c r="G3654">
        <v>233.5</v>
      </c>
      <c r="H3654">
        <f t="shared" si="228"/>
        <v>1622948.5635300002</v>
      </c>
      <c r="I3654">
        <f t="shared" si="229"/>
        <v>41181</v>
      </c>
      <c r="J3654">
        <f t="shared" si="230"/>
        <v>695052.91799999995</v>
      </c>
      <c r="K3654">
        <f t="shared" si="231"/>
        <v>0</v>
      </c>
    </row>
    <row r="3655" spans="1:11" s="11" customFormat="1">
      <c r="A3655">
        <v>2025</v>
      </c>
      <c r="B3655">
        <v>8023</v>
      </c>
      <c r="C3655" t="s">
        <v>331</v>
      </c>
      <c r="D3655" t="s">
        <v>322</v>
      </c>
      <c r="E3655">
        <v>13810</v>
      </c>
      <c r="F3655">
        <v>18.126000000000001</v>
      </c>
      <c r="G3655">
        <v>228.7</v>
      </c>
      <c r="H3655">
        <f t="shared" si="228"/>
        <v>572481.97722</v>
      </c>
      <c r="I3655">
        <f t="shared" si="229"/>
        <v>13810</v>
      </c>
      <c r="J3655">
        <f t="shared" si="230"/>
        <v>250320.06000000003</v>
      </c>
      <c r="K3655">
        <f t="shared" si="231"/>
        <v>0</v>
      </c>
    </row>
    <row r="3656" spans="1:11" s="11" customFormat="1">
      <c r="A3656">
        <v>2025</v>
      </c>
      <c r="B3656">
        <v>8042</v>
      </c>
      <c r="C3656" t="s">
        <v>321</v>
      </c>
      <c r="D3656" t="s">
        <v>322</v>
      </c>
      <c r="E3656">
        <v>76862</v>
      </c>
      <c r="F3656">
        <v>26.132000000000001</v>
      </c>
      <c r="G3656">
        <v>467.5</v>
      </c>
      <c r="H3656">
        <f t="shared" si="228"/>
        <v>9390007.6402000003</v>
      </c>
      <c r="I3656">
        <f t="shared" si="229"/>
        <v>76862</v>
      </c>
      <c r="J3656">
        <f t="shared" si="230"/>
        <v>2008557.7840000002</v>
      </c>
      <c r="K3656">
        <f t="shared" si="231"/>
        <v>0</v>
      </c>
    </row>
    <row r="3657" spans="1:11" s="11" customFormat="1">
      <c r="A3657">
        <v>2025</v>
      </c>
      <c r="B3657">
        <v>8042</v>
      </c>
      <c r="C3657" t="s">
        <v>321</v>
      </c>
      <c r="D3657" t="s">
        <v>322</v>
      </c>
      <c r="E3657">
        <v>12257</v>
      </c>
      <c r="F3657">
        <v>24.39</v>
      </c>
      <c r="G3657">
        <v>483.2</v>
      </c>
      <c r="H3657">
        <f t="shared" si="228"/>
        <v>1444517.84736</v>
      </c>
      <c r="I3657">
        <f t="shared" si="229"/>
        <v>12257</v>
      </c>
      <c r="J3657">
        <f t="shared" si="230"/>
        <v>298948.23</v>
      </c>
      <c r="K3657">
        <f t="shared" si="231"/>
        <v>0</v>
      </c>
    </row>
    <row r="3658" spans="1:11" s="11" customFormat="1">
      <c r="A3658">
        <v>2025</v>
      </c>
      <c r="B3658">
        <v>8066</v>
      </c>
      <c r="C3658" t="s">
        <v>331</v>
      </c>
      <c r="D3658" t="s">
        <v>322</v>
      </c>
      <c r="E3658">
        <v>300989</v>
      </c>
      <c r="F3658">
        <v>18.571000000000002</v>
      </c>
      <c r="G3658">
        <v>333.8</v>
      </c>
      <c r="H3658">
        <f t="shared" si="228"/>
        <v>18658307.508022003</v>
      </c>
      <c r="I3658">
        <f t="shared" si="229"/>
        <v>300989</v>
      </c>
      <c r="J3658">
        <f t="shared" si="230"/>
        <v>5589666.7190000005</v>
      </c>
      <c r="K3658">
        <f t="shared" si="231"/>
        <v>0</v>
      </c>
    </row>
    <row r="3659" spans="1:11" s="11" customFormat="1">
      <c r="A3659">
        <v>2025</v>
      </c>
      <c r="B3659">
        <v>8066</v>
      </c>
      <c r="C3659" t="s">
        <v>331</v>
      </c>
      <c r="D3659" t="s">
        <v>322</v>
      </c>
      <c r="E3659">
        <v>11968</v>
      </c>
      <c r="F3659">
        <v>17.748000000000001</v>
      </c>
      <c r="G3659">
        <v>233.7</v>
      </c>
      <c r="H3659">
        <f t="shared" si="228"/>
        <v>496397.64556799998</v>
      </c>
      <c r="I3659">
        <f t="shared" si="229"/>
        <v>11968</v>
      </c>
      <c r="J3659">
        <f t="shared" si="230"/>
        <v>212408.06400000001</v>
      </c>
      <c r="K3659">
        <f t="shared" si="231"/>
        <v>0</v>
      </c>
    </row>
    <row r="3660" spans="1:11" s="11" customFormat="1">
      <c r="A3660">
        <v>2025</v>
      </c>
      <c r="B3660">
        <v>8069</v>
      </c>
      <c r="C3660" t="s">
        <v>321</v>
      </c>
      <c r="D3660" t="s">
        <v>322</v>
      </c>
      <c r="E3660">
        <v>134793</v>
      </c>
      <c r="F3660">
        <v>24.890999999999998</v>
      </c>
      <c r="G3660">
        <v>352.4</v>
      </c>
      <c r="H3660">
        <f t="shared" si="228"/>
        <v>11823487.152011998</v>
      </c>
      <c r="I3660">
        <f t="shared" si="229"/>
        <v>134793</v>
      </c>
      <c r="J3660">
        <f t="shared" si="230"/>
        <v>3355132.5629999996</v>
      </c>
      <c r="K3660">
        <f t="shared" si="231"/>
        <v>0</v>
      </c>
    </row>
    <row r="3661" spans="1:11" s="11" customFormat="1">
      <c r="A3661">
        <v>2025</v>
      </c>
      <c r="B3661">
        <v>8069</v>
      </c>
      <c r="C3661" t="s">
        <v>321</v>
      </c>
      <c r="D3661" t="s">
        <v>322</v>
      </c>
      <c r="E3661">
        <v>85417</v>
      </c>
      <c r="F3661">
        <v>21.661999999999999</v>
      </c>
      <c r="G3661">
        <v>404.9</v>
      </c>
      <c r="H3661">
        <f t="shared" si="228"/>
        <v>7491877.0656459993</v>
      </c>
      <c r="I3661">
        <f t="shared" si="229"/>
        <v>85417</v>
      </c>
      <c r="J3661">
        <f t="shared" si="230"/>
        <v>1850303.054</v>
      </c>
      <c r="K3661">
        <f t="shared" si="231"/>
        <v>0</v>
      </c>
    </row>
    <row r="3662" spans="1:11" s="11" customFormat="1">
      <c r="A3662">
        <v>2025</v>
      </c>
      <c r="B3662">
        <v>8102</v>
      </c>
      <c r="C3662" t="s">
        <v>321</v>
      </c>
      <c r="D3662" t="s">
        <v>322</v>
      </c>
      <c r="E3662">
        <v>91219</v>
      </c>
      <c r="F3662">
        <v>22.52</v>
      </c>
      <c r="G3662" t="s">
        <v>332</v>
      </c>
      <c r="H3662" t="str">
        <f t="shared" si="228"/>
        <v/>
      </c>
      <c r="I3662" t="str">
        <f t="shared" si="229"/>
        <v/>
      </c>
      <c r="J3662" t="str">
        <f t="shared" si="230"/>
        <v/>
      </c>
      <c r="K3662">
        <f t="shared" si="231"/>
        <v>0</v>
      </c>
    </row>
    <row r="3663" spans="1:11" s="11" customFormat="1">
      <c r="A3663">
        <v>2025</v>
      </c>
      <c r="B3663">
        <v>8102</v>
      </c>
      <c r="C3663" t="s">
        <v>321</v>
      </c>
      <c r="D3663" t="s">
        <v>322</v>
      </c>
      <c r="E3663">
        <v>322259</v>
      </c>
      <c r="F3663">
        <v>25.431999999999999</v>
      </c>
      <c r="G3663" t="s">
        <v>332</v>
      </c>
      <c r="H3663" t="str">
        <f t="shared" si="228"/>
        <v/>
      </c>
      <c r="I3663" t="str">
        <f t="shared" si="229"/>
        <v/>
      </c>
      <c r="J3663" t="str">
        <f t="shared" si="230"/>
        <v/>
      </c>
      <c r="K3663">
        <f t="shared" si="231"/>
        <v>0</v>
      </c>
    </row>
    <row r="3664" spans="1:11" s="11" customFormat="1">
      <c r="A3664">
        <v>2025</v>
      </c>
      <c r="B3664">
        <v>8102</v>
      </c>
      <c r="C3664" t="s">
        <v>321</v>
      </c>
      <c r="D3664" t="s">
        <v>322</v>
      </c>
      <c r="E3664">
        <v>141750</v>
      </c>
      <c r="F3664">
        <v>25.18</v>
      </c>
      <c r="G3664" t="s">
        <v>332</v>
      </c>
      <c r="H3664" t="str">
        <f t="shared" si="228"/>
        <v/>
      </c>
      <c r="I3664" t="str">
        <f t="shared" si="229"/>
        <v/>
      </c>
      <c r="J3664" t="str">
        <f t="shared" si="230"/>
        <v/>
      </c>
      <c r="K3664">
        <f t="shared" si="231"/>
        <v>0</v>
      </c>
    </row>
    <row r="3665" spans="1:11" s="11" customFormat="1">
      <c r="A3665">
        <v>2025</v>
      </c>
      <c r="B3665">
        <v>8219</v>
      </c>
      <c r="C3665" t="s">
        <v>331</v>
      </c>
      <c r="D3665" t="s">
        <v>322</v>
      </c>
      <c r="E3665">
        <v>89684</v>
      </c>
      <c r="F3665">
        <v>17.600000000000001</v>
      </c>
      <c r="G3665">
        <v>124.5</v>
      </c>
      <c r="H3665">
        <f t="shared" si="228"/>
        <v>1965155.8080000002</v>
      </c>
      <c r="I3665">
        <f t="shared" si="229"/>
        <v>89684</v>
      </c>
      <c r="J3665">
        <f t="shared" si="230"/>
        <v>1578438.4000000001</v>
      </c>
      <c r="K3665">
        <f t="shared" si="231"/>
        <v>0</v>
      </c>
    </row>
    <row r="3666" spans="1:11" s="11" customFormat="1">
      <c r="A3666">
        <v>2025</v>
      </c>
      <c r="B3666">
        <v>8222</v>
      </c>
      <c r="C3666" t="s">
        <v>330</v>
      </c>
      <c r="D3666" t="s">
        <v>322</v>
      </c>
      <c r="E3666">
        <v>250508</v>
      </c>
      <c r="F3666">
        <v>13.448</v>
      </c>
      <c r="G3666">
        <v>214.4</v>
      </c>
      <c r="H3666">
        <f t="shared" si="228"/>
        <v>7222774.916096</v>
      </c>
      <c r="I3666">
        <f t="shared" si="229"/>
        <v>250508</v>
      </c>
      <c r="J3666">
        <f t="shared" si="230"/>
        <v>3368831.5840000003</v>
      </c>
      <c r="K3666">
        <f t="shared" si="231"/>
        <v>1</v>
      </c>
    </row>
    <row r="3667" spans="1:11" s="11" customFormat="1">
      <c r="A3667">
        <v>2025</v>
      </c>
      <c r="B3667">
        <v>8223</v>
      </c>
      <c r="C3667" t="s">
        <v>331</v>
      </c>
      <c r="D3667" t="s">
        <v>322</v>
      </c>
      <c r="E3667">
        <v>60764</v>
      </c>
      <c r="F3667">
        <v>17.760000000000002</v>
      </c>
      <c r="G3667">
        <v>303.3</v>
      </c>
      <c r="H3667">
        <f t="shared" si="228"/>
        <v>3273118.4851200003</v>
      </c>
      <c r="I3667">
        <f t="shared" si="229"/>
        <v>60764</v>
      </c>
      <c r="J3667">
        <f t="shared" si="230"/>
        <v>1079168.6400000001</v>
      </c>
      <c r="K3667">
        <f t="shared" si="231"/>
        <v>0</v>
      </c>
    </row>
    <row r="3668" spans="1:11" s="11" customFormat="1">
      <c r="A3668">
        <v>2025</v>
      </c>
      <c r="B3668">
        <v>8223</v>
      </c>
      <c r="C3668" t="s">
        <v>331</v>
      </c>
      <c r="D3668" t="s">
        <v>322</v>
      </c>
      <c r="E3668">
        <v>30856</v>
      </c>
      <c r="F3668">
        <v>17.73</v>
      </c>
      <c r="G3668">
        <v>354.6</v>
      </c>
      <c r="H3668">
        <f t="shared" si="228"/>
        <v>1939934.6164800001</v>
      </c>
      <c r="I3668">
        <f t="shared" si="229"/>
        <v>30856</v>
      </c>
      <c r="J3668">
        <f t="shared" si="230"/>
        <v>547076.88</v>
      </c>
      <c r="K3668">
        <f t="shared" si="231"/>
        <v>0</v>
      </c>
    </row>
    <row r="3669" spans="1:11" s="11" customFormat="1">
      <c r="A3669">
        <v>2025</v>
      </c>
      <c r="B3669">
        <v>8223</v>
      </c>
      <c r="C3669" t="s">
        <v>331</v>
      </c>
      <c r="D3669" t="s">
        <v>322</v>
      </c>
      <c r="E3669">
        <v>15345</v>
      </c>
      <c r="F3669">
        <v>17.760000000000002</v>
      </c>
      <c r="G3669">
        <v>299.89999999999998</v>
      </c>
      <c r="H3669">
        <f t="shared" si="228"/>
        <v>817309.07279999997</v>
      </c>
      <c r="I3669">
        <f t="shared" si="229"/>
        <v>15345</v>
      </c>
      <c r="J3669">
        <f t="shared" si="230"/>
        <v>272527.2</v>
      </c>
      <c r="K3669">
        <f t="shared" si="231"/>
        <v>0</v>
      </c>
    </row>
    <row r="3670" spans="1:11" s="11" customFormat="1">
      <c r="A3670">
        <v>2025</v>
      </c>
      <c r="B3670">
        <v>8223</v>
      </c>
      <c r="C3670" t="s">
        <v>331</v>
      </c>
      <c r="D3670" t="s">
        <v>322</v>
      </c>
      <c r="E3670">
        <v>77318</v>
      </c>
      <c r="F3670">
        <v>17.73</v>
      </c>
      <c r="G3670">
        <v>331.2</v>
      </c>
      <c r="H3670">
        <f t="shared" si="228"/>
        <v>4540249.0396799995</v>
      </c>
      <c r="I3670">
        <f t="shared" si="229"/>
        <v>77318</v>
      </c>
      <c r="J3670">
        <f t="shared" si="230"/>
        <v>1370848.1400000001</v>
      </c>
      <c r="K3670">
        <f t="shared" si="231"/>
        <v>0</v>
      </c>
    </row>
    <row r="3671" spans="1:11" s="11" customFormat="1">
      <c r="A3671">
        <v>2025</v>
      </c>
      <c r="B3671">
        <v>8223</v>
      </c>
      <c r="C3671" t="s">
        <v>331</v>
      </c>
      <c r="D3671" t="s">
        <v>322</v>
      </c>
      <c r="E3671">
        <v>109693</v>
      </c>
      <c r="F3671">
        <v>19</v>
      </c>
      <c r="G3671">
        <v>358.7</v>
      </c>
      <c r="H3671">
        <f t="shared" si="228"/>
        <v>7475907.0289999992</v>
      </c>
      <c r="I3671">
        <f t="shared" si="229"/>
        <v>109693</v>
      </c>
      <c r="J3671">
        <f t="shared" si="230"/>
        <v>2084167</v>
      </c>
      <c r="K3671">
        <f t="shared" si="231"/>
        <v>0</v>
      </c>
    </row>
    <row r="3672" spans="1:11" s="11" customFormat="1">
      <c r="A3672">
        <v>2025</v>
      </c>
      <c r="B3672">
        <v>8224</v>
      </c>
      <c r="C3672" t="s">
        <v>321</v>
      </c>
      <c r="D3672" t="s">
        <v>322</v>
      </c>
      <c r="E3672">
        <v>31665</v>
      </c>
      <c r="F3672">
        <v>19.28</v>
      </c>
      <c r="G3672">
        <v>554.4</v>
      </c>
      <c r="H3672">
        <f t="shared" si="228"/>
        <v>3384618.6527999998</v>
      </c>
      <c r="I3672">
        <f t="shared" si="229"/>
        <v>31665</v>
      </c>
      <c r="J3672">
        <f t="shared" si="230"/>
        <v>610501.20000000007</v>
      </c>
      <c r="K3672">
        <f t="shared" si="231"/>
        <v>0</v>
      </c>
    </row>
    <row r="3673" spans="1:11" s="11" customFormat="1">
      <c r="A3673">
        <v>2025</v>
      </c>
      <c r="B3673">
        <v>8827</v>
      </c>
      <c r="C3673" t="s">
        <v>321</v>
      </c>
      <c r="D3673" t="s">
        <v>322</v>
      </c>
      <c r="E3673">
        <v>19228</v>
      </c>
      <c r="F3673">
        <v>22.844000000000001</v>
      </c>
      <c r="G3673">
        <v>321.2</v>
      </c>
      <c r="H3673">
        <f t="shared" si="228"/>
        <v>1410853.115584</v>
      </c>
      <c r="I3673">
        <f t="shared" si="229"/>
        <v>19228</v>
      </c>
      <c r="J3673">
        <f t="shared" si="230"/>
        <v>439244.43200000003</v>
      </c>
      <c r="K3673">
        <f t="shared" si="231"/>
        <v>0</v>
      </c>
    </row>
    <row r="3674" spans="1:11" s="11" customFormat="1">
      <c r="A3674">
        <v>2025</v>
      </c>
      <c r="B3674">
        <v>8827</v>
      </c>
      <c r="C3674" t="s">
        <v>321</v>
      </c>
      <c r="D3674" t="s">
        <v>322</v>
      </c>
      <c r="E3674">
        <v>42855</v>
      </c>
      <c r="F3674">
        <v>22.353999999999999</v>
      </c>
      <c r="G3674">
        <v>310.5</v>
      </c>
      <c r="H3674">
        <f t="shared" si="228"/>
        <v>2974529.9803500003</v>
      </c>
      <c r="I3674">
        <f t="shared" si="229"/>
        <v>42855</v>
      </c>
      <c r="J3674">
        <f t="shared" si="230"/>
        <v>957980.66999999993</v>
      </c>
      <c r="K3674">
        <f t="shared" si="231"/>
        <v>0</v>
      </c>
    </row>
    <row r="3675" spans="1:11" s="11" customFormat="1">
      <c r="A3675">
        <v>2025</v>
      </c>
      <c r="B3675">
        <v>8827</v>
      </c>
      <c r="C3675" t="s">
        <v>321</v>
      </c>
      <c r="D3675" t="s">
        <v>322</v>
      </c>
      <c r="E3675">
        <v>11569</v>
      </c>
      <c r="F3675">
        <v>22.37</v>
      </c>
      <c r="G3675">
        <v>311.60000000000002</v>
      </c>
      <c r="H3675">
        <f t="shared" si="228"/>
        <v>806416.21947999997</v>
      </c>
      <c r="I3675">
        <f t="shared" si="229"/>
        <v>11569</v>
      </c>
      <c r="J3675">
        <f t="shared" si="230"/>
        <v>258798.53</v>
      </c>
      <c r="K3675">
        <f t="shared" si="231"/>
        <v>0</v>
      </c>
    </row>
    <row r="3676" spans="1:11" s="11" customFormat="1">
      <c r="A3676">
        <v>2025</v>
      </c>
      <c r="B3676">
        <v>8837</v>
      </c>
      <c r="C3676" t="s">
        <v>321</v>
      </c>
      <c r="D3676" t="s">
        <v>322</v>
      </c>
      <c r="E3676">
        <v>73092</v>
      </c>
      <c r="F3676">
        <v>21.975999999999999</v>
      </c>
      <c r="G3676">
        <v>262.10000000000002</v>
      </c>
      <c r="H3676">
        <f t="shared" si="228"/>
        <v>4210033.1248320006</v>
      </c>
      <c r="I3676">
        <f t="shared" si="229"/>
        <v>73092</v>
      </c>
      <c r="J3676">
        <f t="shared" si="230"/>
        <v>1606269.7919999999</v>
      </c>
      <c r="K3676">
        <f t="shared" si="231"/>
        <v>0</v>
      </c>
    </row>
    <row r="3677" spans="1:11" s="11" customFormat="1">
      <c r="A3677">
        <v>2025</v>
      </c>
      <c r="B3677">
        <v>8837</v>
      </c>
      <c r="C3677" t="s">
        <v>321</v>
      </c>
      <c r="D3677" t="s">
        <v>322</v>
      </c>
      <c r="E3677">
        <v>95341</v>
      </c>
      <c r="F3677">
        <v>23.414000000000001</v>
      </c>
      <c r="G3677">
        <v>247.9</v>
      </c>
      <c r="H3677">
        <f t="shared" si="228"/>
        <v>5533906.8373460006</v>
      </c>
      <c r="I3677">
        <f t="shared" si="229"/>
        <v>95341</v>
      </c>
      <c r="J3677">
        <f t="shared" si="230"/>
        <v>2232314.1740000001</v>
      </c>
      <c r="K3677">
        <f t="shared" si="231"/>
        <v>0</v>
      </c>
    </row>
    <row r="3678" spans="1:11" s="11" customFormat="1">
      <c r="A3678">
        <v>2025</v>
      </c>
      <c r="B3678">
        <v>8837</v>
      </c>
      <c r="C3678" t="s">
        <v>331</v>
      </c>
      <c r="D3678" t="s">
        <v>322</v>
      </c>
      <c r="E3678">
        <v>15914</v>
      </c>
      <c r="F3678">
        <v>17.974</v>
      </c>
      <c r="G3678">
        <v>166.5</v>
      </c>
      <c r="H3678">
        <f t="shared" si="228"/>
        <v>476253.66294000001</v>
      </c>
      <c r="I3678">
        <f t="shared" si="229"/>
        <v>15914</v>
      </c>
      <c r="J3678">
        <f t="shared" si="230"/>
        <v>286038.23599999998</v>
      </c>
      <c r="K3678">
        <f t="shared" si="231"/>
        <v>0</v>
      </c>
    </row>
    <row r="3679" spans="1:11" s="11" customFormat="1">
      <c r="A3679">
        <v>2025</v>
      </c>
      <c r="B3679">
        <v>8837</v>
      </c>
      <c r="C3679" t="s">
        <v>321</v>
      </c>
      <c r="D3679" t="s">
        <v>322</v>
      </c>
      <c r="E3679">
        <v>172147</v>
      </c>
      <c r="F3679">
        <v>24.738</v>
      </c>
      <c r="G3679">
        <v>256.3</v>
      </c>
      <c r="H3679">
        <f t="shared" si="228"/>
        <v>10914721.281618001</v>
      </c>
      <c r="I3679">
        <f t="shared" si="229"/>
        <v>172147</v>
      </c>
      <c r="J3679">
        <f t="shared" si="230"/>
        <v>4258572.4859999996</v>
      </c>
      <c r="K3679">
        <f t="shared" si="231"/>
        <v>0</v>
      </c>
    </row>
    <row r="3680" spans="1:11" s="11" customFormat="1">
      <c r="A3680">
        <v>2025</v>
      </c>
      <c r="B3680">
        <v>8841</v>
      </c>
      <c r="C3680" t="s">
        <v>331</v>
      </c>
      <c r="D3680" t="s">
        <v>322</v>
      </c>
      <c r="E3680">
        <v>378424</v>
      </c>
      <c r="F3680">
        <v>19.163</v>
      </c>
      <c r="G3680">
        <v>218.2</v>
      </c>
      <c r="H3680">
        <f t="shared" si="228"/>
        <v>15823294.742384</v>
      </c>
      <c r="I3680">
        <f t="shared" si="229"/>
        <v>378424</v>
      </c>
      <c r="J3680">
        <f t="shared" si="230"/>
        <v>7251739.1119999997</v>
      </c>
      <c r="K3680">
        <f t="shared" si="231"/>
        <v>0</v>
      </c>
    </row>
    <row r="3681" spans="1:11" s="11" customFormat="1">
      <c r="A3681">
        <v>2025</v>
      </c>
      <c r="B3681">
        <v>8845</v>
      </c>
      <c r="C3681" t="s">
        <v>321</v>
      </c>
      <c r="D3681" t="s">
        <v>322</v>
      </c>
      <c r="E3681">
        <v>119068</v>
      </c>
      <c r="F3681">
        <v>25.948</v>
      </c>
      <c r="G3681" t="s">
        <v>332</v>
      </c>
      <c r="H3681" t="str">
        <f t="shared" si="228"/>
        <v/>
      </c>
      <c r="I3681" t="str">
        <f t="shared" si="229"/>
        <v/>
      </c>
      <c r="J3681" t="str">
        <f t="shared" si="230"/>
        <v/>
      </c>
      <c r="K3681">
        <f t="shared" si="231"/>
        <v>0</v>
      </c>
    </row>
    <row r="3682" spans="1:11" s="11" customFormat="1">
      <c r="A3682">
        <v>2025</v>
      </c>
      <c r="B3682">
        <v>8845</v>
      </c>
      <c r="C3682" t="s">
        <v>321</v>
      </c>
      <c r="D3682" t="s">
        <v>322</v>
      </c>
      <c r="E3682">
        <v>11269</v>
      </c>
      <c r="F3682">
        <v>25.15</v>
      </c>
      <c r="G3682" t="s">
        <v>332</v>
      </c>
      <c r="H3682" t="str">
        <f t="shared" si="228"/>
        <v/>
      </c>
      <c r="I3682" t="str">
        <f t="shared" si="229"/>
        <v/>
      </c>
      <c r="J3682" t="str">
        <f t="shared" si="230"/>
        <v/>
      </c>
      <c r="K3682">
        <f t="shared" si="231"/>
        <v>0</v>
      </c>
    </row>
    <row r="3683" spans="1:11" s="11" customFormat="1">
      <c r="A3683">
        <v>2025</v>
      </c>
      <c r="B3683">
        <v>8845</v>
      </c>
      <c r="C3683" t="s">
        <v>321</v>
      </c>
      <c r="D3683" t="s">
        <v>322</v>
      </c>
      <c r="E3683">
        <v>9941</v>
      </c>
      <c r="F3683">
        <v>25.385999999999999</v>
      </c>
      <c r="G3683" t="s">
        <v>332</v>
      </c>
      <c r="H3683" t="str">
        <f t="shared" si="228"/>
        <v/>
      </c>
      <c r="I3683" t="str">
        <f t="shared" si="229"/>
        <v/>
      </c>
      <c r="J3683" t="str">
        <f t="shared" si="230"/>
        <v/>
      </c>
      <c r="K3683">
        <f t="shared" si="231"/>
        <v>0</v>
      </c>
    </row>
    <row r="3684" spans="1:11" s="11" customFormat="1">
      <c r="A3684">
        <v>2025</v>
      </c>
      <c r="B3684">
        <v>8845</v>
      </c>
      <c r="C3684" t="s">
        <v>321</v>
      </c>
      <c r="D3684" t="s">
        <v>322</v>
      </c>
      <c r="E3684">
        <v>28453</v>
      </c>
      <c r="F3684">
        <v>26.05</v>
      </c>
      <c r="G3684" t="s">
        <v>332</v>
      </c>
      <c r="H3684" t="str">
        <f t="shared" si="228"/>
        <v/>
      </c>
      <c r="I3684" t="str">
        <f t="shared" si="229"/>
        <v/>
      </c>
      <c r="J3684" t="str">
        <f t="shared" si="230"/>
        <v/>
      </c>
      <c r="K3684">
        <f t="shared" si="231"/>
        <v>0</v>
      </c>
    </row>
    <row r="3685" spans="1:11" s="11" customFormat="1">
      <c r="A3685">
        <v>2025</v>
      </c>
      <c r="B3685">
        <v>8845</v>
      </c>
      <c r="C3685" t="s">
        <v>321</v>
      </c>
      <c r="D3685" t="s">
        <v>322</v>
      </c>
      <c r="E3685">
        <v>15173</v>
      </c>
      <c r="F3685">
        <v>25.611999999999998</v>
      </c>
      <c r="G3685" t="s">
        <v>332</v>
      </c>
      <c r="H3685" t="str">
        <f t="shared" si="228"/>
        <v/>
      </c>
      <c r="I3685" t="str">
        <f t="shared" si="229"/>
        <v/>
      </c>
      <c r="J3685" t="str">
        <f t="shared" si="230"/>
        <v/>
      </c>
      <c r="K3685">
        <f t="shared" si="231"/>
        <v>0</v>
      </c>
    </row>
    <row r="3686" spans="1:11" s="11" customFormat="1">
      <c r="A3686">
        <v>2025</v>
      </c>
      <c r="B3686">
        <v>8846</v>
      </c>
      <c r="C3686" t="s">
        <v>321</v>
      </c>
      <c r="D3686" t="s">
        <v>322</v>
      </c>
      <c r="E3686">
        <v>8498</v>
      </c>
      <c r="F3686">
        <v>25.122</v>
      </c>
      <c r="G3686" t="s">
        <v>332</v>
      </c>
      <c r="H3686" t="str">
        <f t="shared" si="228"/>
        <v/>
      </c>
      <c r="I3686" t="str">
        <f t="shared" si="229"/>
        <v/>
      </c>
      <c r="J3686" t="str">
        <f t="shared" si="230"/>
        <v/>
      </c>
      <c r="K3686">
        <f t="shared" si="231"/>
        <v>0</v>
      </c>
    </row>
    <row r="3687" spans="1:11" s="11" customFormat="1">
      <c r="A3687">
        <v>2025</v>
      </c>
      <c r="B3687">
        <v>8846</v>
      </c>
      <c r="C3687" t="s">
        <v>321</v>
      </c>
      <c r="D3687" t="s">
        <v>322</v>
      </c>
      <c r="E3687">
        <v>89750</v>
      </c>
      <c r="F3687">
        <v>25.91</v>
      </c>
      <c r="G3687" t="s">
        <v>332</v>
      </c>
      <c r="H3687" t="str">
        <f t="shared" si="228"/>
        <v/>
      </c>
      <c r="I3687" t="str">
        <f t="shared" si="229"/>
        <v/>
      </c>
      <c r="J3687" t="str">
        <f t="shared" si="230"/>
        <v/>
      </c>
      <c r="K3687">
        <f t="shared" si="231"/>
        <v>0</v>
      </c>
    </row>
    <row r="3688" spans="1:11" s="11" customFormat="1">
      <c r="A3688">
        <v>2025</v>
      </c>
      <c r="B3688">
        <v>8846</v>
      </c>
      <c r="C3688" t="s">
        <v>321</v>
      </c>
      <c r="D3688" t="s">
        <v>322</v>
      </c>
      <c r="E3688">
        <v>44994</v>
      </c>
      <c r="F3688">
        <v>26.146000000000001</v>
      </c>
      <c r="G3688" t="s">
        <v>332</v>
      </c>
      <c r="H3688" t="str">
        <f t="shared" si="228"/>
        <v/>
      </c>
      <c r="I3688" t="str">
        <f t="shared" si="229"/>
        <v/>
      </c>
      <c r="J3688" t="str">
        <f t="shared" si="230"/>
        <v/>
      </c>
      <c r="K3688">
        <f t="shared" si="231"/>
        <v>0</v>
      </c>
    </row>
    <row r="3689" spans="1:11" s="11" customFormat="1">
      <c r="A3689">
        <v>2025</v>
      </c>
      <c r="B3689">
        <v>8846</v>
      </c>
      <c r="C3689" t="s">
        <v>321</v>
      </c>
      <c r="D3689" t="s">
        <v>322</v>
      </c>
      <c r="E3689">
        <v>9899</v>
      </c>
      <c r="F3689">
        <v>25.411999999999999</v>
      </c>
      <c r="G3689" t="s">
        <v>332</v>
      </c>
      <c r="H3689" t="str">
        <f t="shared" si="228"/>
        <v/>
      </c>
      <c r="I3689" t="str">
        <f t="shared" si="229"/>
        <v/>
      </c>
      <c r="J3689" t="str">
        <f t="shared" si="230"/>
        <v/>
      </c>
      <c r="K3689">
        <f t="shared" si="231"/>
        <v>0</v>
      </c>
    </row>
    <row r="3690" spans="1:11" s="11" customFormat="1">
      <c r="A3690">
        <v>2025</v>
      </c>
      <c r="B3690">
        <v>8851</v>
      </c>
      <c r="C3690" t="s">
        <v>321</v>
      </c>
      <c r="D3690" t="s">
        <v>322</v>
      </c>
      <c r="E3690">
        <v>20946</v>
      </c>
      <c r="F3690">
        <v>22.867999999999999</v>
      </c>
      <c r="G3690">
        <v>316.3</v>
      </c>
      <c r="H3690">
        <f t="shared" si="228"/>
        <v>1515055.2638640001</v>
      </c>
      <c r="I3690">
        <f t="shared" si="229"/>
        <v>20946</v>
      </c>
      <c r="J3690">
        <f t="shared" si="230"/>
        <v>478993.12799999997</v>
      </c>
      <c r="K3690">
        <f t="shared" si="231"/>
        <v>0</v>
      </c>
    </row>
    <row r="3691" spans="1:11" s="11" customFormat="1">
      <c r="A3691">
        <v>2025</v>
      </c>
      <c r="B3691">
        <v>8851</v>
      </c>
      <c r="C3691" t="s">
        <v>321</v>
      </c>
      <c r="D3691" t="s">
        <v>322</v>
      </c>
      <c r="E3691">
        <v>15496</v>
      </c>
      <c r="F3691">
        <v>22.914000000000001</v>
      </c>
      <c r="G3691">
        <v>252.5</v>
      </c>
      <c r="H3691">
        <f t="shared" si="228"/>
        <v>896565.24359999993</v>
      </c>
      <c r="I3691">
        <f t="shared" si="229"/>
        <v>15496</v>
      </c>
      <c r="J3691">
        <f t="shared" si="230"/>
        <v>355075.34400000004</v>
      </c>
      <c r="K3691">
        <f t="shared" si="231"/>
        <v>0</v>
      </c>
    </row>
    <row r="3692" spans="1:11" s="11" customFormat="1">
      <c r="A3692">
        <v>2025</v>
      </c>
      <c r="B3692">
        <v>8852</v>
      </c>
      <c r="C3692" t="s">
        <v>331</v>
      </c>
      <c r="D3692" t="s">
        <v>322</v>
      </c>
      <c r="E3692">
        <v>77756</v>
      </c>
      <c r="F3692">
        <v>17.47</v>
      </c>
      <c r="G3692">
        <v>164.9</v>
      </c>
      <c r="H3692">
        <f t="shared" si="228"/>
        <v>2239997.1806799998</v>
      </c>
      <c r="I3692">
        <f t="shared" si="229"/>
        <v>77756</v>
      </c>
      <c r="J3692">
        <f t="shared" si="230"/>
        <v>1358397.3199999998</v>
      </c>
      <c r="K3692">
        <f t="shared" si="231"/>
        <v>0</v>
      </c>
    </row>
    <row r="3693" spans="1:11" s="11" customFormat="1">
      <c r="A3693">
        <v>2025</v>
      </c>
      <c r="B3693">
        <v>8852</v>
      </c>
      <c r="C3693" t="s">
        <v>331</v>
      </c>
      <c r="D3693" t="s">
        <v>322</v>
      </c>
      <c r="E3693">
        <v>362321</v>
      </c>
      <c r="F3693">
        <v>17.54</v>
      </c>
      <c r="G3693">
        <v>148.5</v>
      </c>
      <c r="H3693">
        <f t="shared" si="228"/>
        <v>9437338.8549000006</v>
      </c>
      <c r="I3693">
        <f t="shared" si="229"/>
        <v>362321</v>
      </c>
      <c r="J3693">
        <f t="shared" si="230"/>
        <v>6355110.3399999999</v>
      </c>
      <c r="K3693">
        <f t="shared" si="231"/>
        <v>0</v>
      </c>
    </row>
    <row r="3694" spans="1:11" s="11" customFormat="1">
      <c r="A3694">
        <v>2025</v>
      </c>
      <c r="B3694">
        <v>8899</v>
      </c>
      <c r="C3694" t="s">
        <v>331</v>
      </c>
      <c r="D3694" t="s">
        <v>322</v>
      </c>
      <c r="E3694">
        <v>31875</v>
      </c>
      <c r="F3694">
        <v>17.73</v>
      </c>
      <c r="G3694">
        <v>155.4</v>
      </c>
      <c r="H3694">
        <f t="shared" si="228"/>
        <v>878233.38750000007</v>
      </c>
      <c r="I3694">
        <f t="shared" si="229"/>
        <v>31875</v>
      </c>
      <c r="J3694">
        <f t="shared" si="230"/>
        <v>565143.75</v>
      </c>
      <c r="K3694">
        <f t="shared" si="231"/>
        <v>0</v>
      </c>
    </row>
    <row r="3695" spans="1:11" s="11" customFormat="1">
      <c r="A3695">
        <v>2025</v>
      </c>
      <c r="B3695">
        <v>8899</v>
      </c>
      <c r="C3695" t="s">
        <v>331</v>
      </c>
      <c r="D3695" t="s">
        <v>322</v>
      </c>
      <c r="E3695">
        <v>15944</v>
      </c>
      <c r="F3695">
        <v>17.484000000000002</v>
      </c>
      <c r="G3695">
        <v>161.9</v>
      </c>
      <c r="H3695">
        <f t="shared" si="228"/>
        <v>451320.36662400002</v>
      </c>
      <c r="I3695">
        <f t="shared" si="229"/>
        <v>15944</v>
      </c>
      <c r="J3695">
        <f t="shared" si="230"/>
        <v>278764.89600000001</v>
      </c>
      <c r="K3695">
        <f t="shared" si="231"/>
        <v>0</v>
      </c>
    </row>
    <row r="3696" spans="1:11" s="11" customFormat="1">
      <c r="A3696">
        <v>2025</v>
      </c>
      <c r="B3696">
        <v>8899</v>
      </c>
      <c r="C3696" t="s">
        <v>331</v>
      </c>
      <c r="D3696" t="s">
        <v>322</v>
      </c>
      <c r="E3696">
        <v>95400</v>
      </c>
      <c r="F3696">
        <v>17.943999999999999</v>
      </c>
      <c r="G3696">
        <v>171.6</v>
      </c>
      <c r="H3696">
        <f t="shared" si="228"/>
        <v>2937547.6415999997</v>
      </c>
      <c r="I3696">
        <f t="shared" si="229"/>
        <v>95400</v>
      </c>
      <c r="J3696">
        <f t="shared" si="230"/>
        <v>1711857.5999999999</v>
      </c>
      <c r="K3696">
        <f t="shared" si="231"/>
        <v>0</v>
      </c>
    </row>
    <row r="3697" spans="1:11" s="11" customFormat="1">
      <c r="A3697">
        <v>2025</v>
      </c>
      <c r="B3697">
        <v>8899</v>
      </c>
      <c r="C3697" t="s">
        <v>331</v>
      </c>
      <c r="D3697" t="s">
        <v>322</v>
      </c>
      <c r="E3697">
        <v>31127</v>
      </c>
      <c r="F3697">
        <v>17.777999999999999</v>
      </c>
      <c r="G3697">
        <v>165</v>
      </c>
      <c r="H3697">
        <f t="shared" si="228"/>
        <v>913070.0798999999</v>
      </c>
      <c r="I3697">
        <f t="shared" si="229"/>
        <v>31127</v>
      </c>
      <c r="J3697">
        <f t="shared" si="230"/>
        <v>553375.80599999998</v>
      </c>
      <c r="K3697">
        <f t="shared" si="231"/>
        <v>0</v>
      </c>
    </row>
    <row r="3698" spans="1:11" s="11" customFormat="1">
      <c r="A3698">
        <v>2025</v>
      </c>
      <c r="B3698">
        <v>8899</v>
      </c>
      <c r="C3698" t="s">
        <v>331</v>
      </c>
      <c r="D3698" t="s">
        <v>322</v>
      </c>
      <c r="E3698">
        <v>15935</v>
      </c>
      <c r="F3698">
        <v>18.015999999999998</v>
      </c>
      <c r="G3698">
        <v>151.69999999999999</v>
      </c>
      <c r="H3698">
        <f t="shared" si="228"/>
        <v>435507.88431999995</v>
      </c>
      <c r="I3698">
        <f t="shared" si="229"/>
        <v>15935</v>
      </c>
      <c r="J3698">
        <f t="shared" si="230"/>
        <v>287084.95999999996</v>
      </c>
      <c r="K3698">
        <f t="shared" si="231"/>
        <v>0</v>
      </c>
    </row>
    <row r="3699" spans="1:11" s="11" customFormat="1">
      <c r="A3699">
        <v>2025</v>
      </c>
      <c r="B3699">
        <v>10113</v>
      </c>
      <c r="C3699" t="s">
        <v>333</v>
      </c>
      <c r="D3699" t="s">
        <v>322</v>
      </c>
      <c r="E3699">
        <v>73600</v>
      </c>
      <c r="F3699">
        <v>11.64</v>
      </c>
      <c r="G3699" t="s">
        <v>332</v>
      </c>
      <c r="H3699" t="str">
        <f t="shared" si="228"/>
        <v/>
      </c>
      <c r="I3699" t="str">
        <f t="shared" si="229"/>
        <v/>
      </c>
      <c r="J3699" t="str">
        <f t="shared" si="230"/>
        <v/>
      </c>
      <c r="K3699">
        <f t="shared" si="231"/>
        <v>0</v>
      </c>
    </row>
    <row r="3700" spans="1:11" s="11" customFormat="1">
      <c r="A3700">
        <v>2025</v>
      </c>
      <c r="B3700">
        <v>10143</v>
      </c>
      <c r="C3700" t="s">
        <v>333</v>
      </c>
      <c r="D3700" t="s">
        <v>322</v>
      </c>
      <c r="E3700">
        <v>64056</v>
      </c>
      <c r="F3700">
        <v>12.898999999999999</v>
      </c>
      <c r="G3700" t="s">
        <v>332</v>
      </c>
      <c r="H3700" t="str">
        <f t="shared" si="228"/>
        <v/>
      </c>
      <c r="I3700" t="str">
        <f t="shared" si="229"/>
        <v/>
      </c>
      <c r="J3700" t="str">
        <f t="shared" si="230"/>
        <v/>
      </c>
      <c r="K3700">
        <f t="shared" si="231"/>
        <v>0</v>
      </c>
    </row>
    <row r="3701" spans="1:11" s="11" customFormat="1">
      <c r="A3701">
        <v>2025</v>
      </c>
      <c r="B3701">
        <v>10151</v>
      </c>
      <c r="C3701" t="s">
        <v>333</v>
      </c>
      <c r="D3701" t="s">
        <v>322</v>
      </c>
      <c r="E3701">
        <v>2409</v>
      </c>
      <c r="F3701">
        <v>9.8699999999999992</v>
      </c>
      <c r="G3701" t="s">
        <v>332</v>
      </c>
      <c r="H3701" t="str">
        <f t="shared" si="228"/>
        <v/>
      </c>
      <c r="I3701" t="str">
        <f t="shared" si="229"/>
        <v/>
      </c>
      <c r="J3701" t="str">
        <f t="shared" si="230"/>
        <v/>
      </c>
      <c r="K3701">
        <f t="shared" si="231"/>
        <v>0</v>
      </c>
    </row>
    <row r="3702" spans="1:11" s="11" customFormat="1">
      <c r="A3702">
        <v>2025</v>
      </c>
      <c r="B3702">
        <v>10151</v>
      </c>
      <c r="C3702" t="s">
        <v>333</v>
      </c>
      <c r="D3702" t="s">
        <v>322</v>
      </c>
      <c r="E3702">
        <v>13159</v>
      </c>
      <c r="F3702">
        <v>18.920000000000002</v>
      </c>
      <c r="G3702" t="s">
        <v>332</v>
      </c>
      <c r="H3702" t="str">
        <f t="shared" si="228"/>
        <v/>
      </c>
      <c r="I3702" t="str">
        <f t="shared" si="229"/>
        <v/>
      </c>
      <c r="J3702" t="str">
        <f t="shared" si="230"/>
        <v/>
      </c>
      <c r="K3702">
        <f t="shared" si="231"/>
        <v>0</v>
      </c>
    </row>
    <row r="3703" spans="1:11" s="11" customFormat="1">
      <c r="A3703">
        <v>2025</v>
      </c>
      <c r="B3703">
        <v>10151</v>
      </c>
      <c r="C3703" t="s">
        <v>333</v>
      </c>
      <c r="D3703" t="s">
        <v>322</v>
      </c>
      <c r="E3703">
        <v>8206</v>
      </c>
      <c r="F3703">
        <v>16.14</v>
      </c>
      <c r="G3703" t="s">
        <v>332</v>
      </c>
      <c r="H3703" t="str">
        <f t="shared" si="228"/>
        <v/>
      </c>
      <c r="I3703" t="str">
        <f t="shared" si="229"/>
        <v/>
      </c>
      <c r="J3703" t="str">
        <f t="shared" si="230"/>
        <v/>
      </c>
      <c r="K3703">
        <f t="shared" si="231"/>
        <v>0</v>
      </c>
    </row>
    <row r="3704" spans="1:11" s="11" customFormat="1">
      <c r="A3704">
        <v>2025</v>
      </c>
      <c r="B3704">
        <v>10151</v>
      </c>
      <c r="C3704" t="s">
        <v>333</v>
      </c>
      <c r="D3704" t="s">
        <v>322</v>
      </c>
      <c r="E3704">
        <v>3446</v>
      </c>
      <c r="F3704">
        <v>16.2</v>
      </c>
      <c r="G3704" t="s">
        <v>332</v>
      </c>
      <c r="H3704" t="str">
        <f t="shared" si="228"/>
        <v/>
      </c>
      <c r="I3704" t="str">
        <f t="shared" si="229"/>
        <v/>
      </c>
      <c r="J3704" t="str">
        <f t="shared" si="230"/>
        <v/>
      </c>
      <c r="K3704">
        <f t="shared" si="231"/>
        <v>0</v>
      </c>
    </row>
    <row r="3705" spans="1:11" s="11" customFormat="1">
      <c r="A3705">
        <v>2025</v>
      </c>
      <c r="B3705">
        <v>10495</v>
      </c>
      <c r="C3705" t="s">
        <v>321</v>
      </c>
      <c r="D3705" t="s">
        <v>322</v>
      </c>
      <c r="E3705">
        <v>4916</v>
      </c>
      <c r="F3705">
        <v>20.481999999999999</v>
      </c>
      <c r="G3705" t="s">
        <v>332</v>
      </c>
      <c r="H3705" t="str">
        <f t="shared" si="228"/>
        <v/>
      </c>
      <c r="I3705" t="str">
        <f t="shared" si="229"/>
        <v/>
      </c>
      <c r="J3705" t="str">
        <f t="shared" si="230"/>
        <v/>
      </c>
      <c r="K3705">
        <f t="shared" si="231"/>
        <v>0</v>
      </c>
    </row>
    <row r="3706" spans="1:11" s="11" customFormat="1">
      <c r="A3706">
        <v>2025</v>
      </c>
      <c r="B3706">
        <v>10603</v>
      </c>
      <c r="C3706" t="s">
        <v>333</v>
      </c>
      <c r="D3706" t="s">
        <v>322</v>
      </c>
      <c r="E3706">
        <v>37615</v>
      </c>
      <c r="F3706">
        <v>11.8</v>
      </c>
      <c r="G3706" t="s">
        <v>332</v>
      </c>
      <c r="H3706" t="str">
        <f t="shared" si="228"/>
        <v/>
      </c>
      <c r="I3706" t="str">
        <f t="shared" si="229"/>
        <v/>
      </c>
      <c r="J3706" t="str">
        <f t="shared" si="230"/>
        <v/>
      </c>
      <c r="K3706">
        <f t="shared" si="231"/>
        <v>0</v>
      </c>
    </row>
    <row r="3707" spans="1:11" s="11" customFormat="1">
      <c r="A3707">
        <v>2025</v>
      </c>
      <c r="B3707">
        <v>10671</v>
      </c>
      <c r="C3707" t="s">
        <v>331</v>
      </c>
      <c r="D3707" t="s">
        <v>322</v>
      </c>
      <c r="E3707">
        <v>41920</v>
      </c>
      <c r="F3707">
        <v>16.257999999999999</v>
      </c>
      <c r="G3707">
        <v>241.5</v>
      </c>
      <c r="H3707">
        <f t="shared" si="228"/>
        <v>1645907.8943999999</v>
      </c>
      <c r="I3707">
        <f t="shared" si="229"/>
        <v>41920</v>
      </c>
      <c r="J3707">
        <f t="shared" si="230"/>
        <v>681535.36</v>
      </c>
      <c r="K3707">
        <f t="shared" si="231"/>
        <v>0</v>
      </c>
    </row>
    <row r="3708" spans="1:11" s="11" customFormat="1">
      <c r="A3708">
        <v>2025</v>
      </c>
      <c r="B3708">
        <v>10684</v>
      </c>
      <c r="C3708" t="s">
        <v>321</v>
      </c>
      <c r="D3708" t="s">
        <v>322</v>
      </c>
      <c r="E3708">
        <v>58053</v>
      </c>
      <c r="F3708">
        <v>22.8</v>
      </c>
      <c r="G3708" t="s">
        <v>332</v>
      </c>
      <c r="H3708" t="str">
        <f t="shared" si="228"/>
        <v/>
      </c>
      <c r="I3708" t="str">
        <f t="shared" si="229"/>
        <v/>
      </c>
      <c r="J3708" t="str">
        <f t="shared" si="230"/>
        <v/>
      </c>
      <c r="K3708">
        <f t="shared" si="231"/>
        <v>0</v>
      </c>
    </row>
    <row r="3709" spans="1:11" s="11" customFormat="1">
      <c r="A3709">
        <v>2025</v>
      </c>
      <c r="B3709">
        <v>10860</v>
      </c>
      <c r="C3709" t="s">
        <v>331</v>
      </c>
      <c r="D3709" t="s">
        <v>322</v>
      </c>
      <c r="E3709">
        <v>65965</v>
      </c>
      <c r="F3709">
        <v>17.600000000000001</v>
      </c>
      <c r="G3709" t="s">
        <v>332</v>
      </c>
      <c r="H3709" t="str">
        <f t="shared" si="228"/>
        <v/>
      </c>
      <c r="I3709" t="str">
        <f t="shared" si="229"/>
        <v/>
      </c>
      <c r="J3709" t="str">
        <f t="shared" si="230"/>
        <v/>
      </c>
      <c r="K3709">
        <f t="shared" si="231"/>
        <v>0</v>
      </c>
    </row>
    <row r="3710" spans="1:11" s="11" customFormat="1">
      <c r="A3710">
        <v>2025</v>
      </c>
      <c r="B3710">
        <v>10864</v>
      </c>
      <c r="C3710" t="s">
        <v>321</v>
      </c>
      <c r="D3710" t="s">
        <v>322</v>
      </c>
      <c r="E3710">
        <v>31553</v>
      </c>
      <c r="F3710">
        <v>21.8</v>
      </c>
      <c r="G3710" t="s">
        <v>332</v>
      </c>
      <c r="H3710" t="str">
        <f t="shared" si="228"/>
        <v/>
      </c>
      <c r="I3710" t="str">
        <f t="shared" si="229"/>
        <v/>
      </c>
      <c r="J3710" t="str">
        <f t="shared" si="230"/>
        <v/>
      </c>
      <c r="K3710">
        <f t="shared" si="231"/>
        <v>0</v>
      </c>
    </row>
    <row r="3711" spans="1:11" s="11" customFormat="1">
      <c r="A3711">
        <v>2025</v>
      </c>
      <c r="B3711">
        <v>10864</v>
      </c>
      <c r="C3711" t="s">
        <v>331</v>
      </c>
      <c r="D3711" t="s">
        <v>322</v>
      </c>
      <c r="E3711">
        <v>80858</v>
      </c>
      <c r="F3711">
        <v>17.7</v>
      </c>
      <c r="G3711" t="s">
        <v>332</v>
      </c>
      <c r="H3711" t="str">
        <f t="shared" si="228"/>
        <v/>
      </c>
      <c r="I3711" t="str">
        <f t="shared" si="229"/>
        <v/>
      </c>
      <c r="J3711" t="str">
        <f t="shared" si="230"/>
        <v/>
      </c>
      <c r="K3711">
        <f t="shared" si="231"/>
        <v>0</v>
      </c>
    </row>
    <row r="3712" spans="1:11" s="11" customFormat="1">
      <c r="A3712">
        <v>2025</v>
      </c>
      <c r="B3712">
        <v>10864</v>
      </c>
      <c r="C3712" t="s">
        <v>331</v>
      </c>
      <c r="D3712" t="s">
        <v>322</v>
      </c>
      <c r="E3712">
        <v>1500</v>
      </c>
      <c r="F3712">
        <v>17.600000000000001</v>
      </c>
      <c r="G3712" t="s">
        <v>332</v>
      </c>
      <c r="H3712" t="str">
        <f t="shared" si="228"/>
        <v/>
      </c>
      <c r="I3712" t="str">
        <f t="shared" si="229"/>
        <v/>
      </c>
      <c r="J3712" t="str">
        <f t="shared" si="230"/>
        <v/>
      </c>
      <c r="K3712">
        <f t="shared" si="231"/>
        <v>0</v>
      </c>
    </row>
    <row r="3713" spans="1:11" s="11" customFormat="1">
      <c r="A3713">
        <v>2025</v>
      </c>
      <c r="B3713">
        <v>10865</v>
      </c>
      <c r="C3713" t="s">
        <v>321</v>
      </c>
      <c r="D3713" t="s">
        <v>322</v>
      </c>
      <c r="E3713">
        <v>89110</v>
      </c>
      <c r="F3713">
        <v>21.7</v>
      </c>
      <c r="G3713" t="s">
        <v>332</v>
      </c>
      <c r="H3713" t="str">
        <f t="shared" si="228"/>
        <v/>
      </c>
      <c r="I3713" t="str">
        <f t="shared" si="229"/>
        <v/>
      </c>
      <c r="J3713" t="str">
        <f t="shared" si="230"/>
        <v/>
      </c>
      <c r="K3713">
        <f t="shared" si="231"/>
        <v>0</v>
      </c>
    </row>
    <row r="3714" spans="1:11" s="11" customFormat="1">
      <c r="A3714">
        <v>2025</v>
      </c>
      <c r="B3714">
        <v>10865</v>
      </c>
      <c r="C3714" t="s">
        <v>331</v>
      </c>
      <c r="D3714" t="s">
        <v>322</v>
      </c>
      <c r="E3714">
        <v>31921</v>
      </c>
      <c r="F3714">
        <v>17.600000000000001</v>
      </c>
      <c r="G3714" t="s">
        <v>332</v>
      </c>
      <c r="H3714" t="str">
        <f t="shared" si="228"/>
        <v/>
      </c>
      <c r="I3714" t="str">
        <f t="shared" si="229"/>
        <v/>
      </c>
      <c r="J3714" t="str">
        <f t="shared" si="230"/>
        <v/>
      </c>
      <c r="K3714">
        <f t="shared" si="231"/>
        <v>0</v>
      </c>
    </row>
    <row r="3715" spans="1:11" s="11" customFormat="1">
      <c r="A3715">
        <v>2025</v>
      </c>
      <c r="B3715">
        <v>50397</v>
      </c>
      <c r="C3715" t="s">
        <v>321</v>
      </c>
      <c r="D3715" t="s">
        <v>322</v>
      </c>
      <c r="E3715">
        <v>7539</v>
      </c>
      <c r="F3715">
        <v>26</v>
      </c>
      <c r="G3715" t="s">
        <v>332</v>
      </c>
      <c r="H3715" t="str">
        <f t="shared" si="228"/>
        <v/>
      </c>
      <c r="I3715" t="str">
        <f t="shared" si="229"/>
        <v/>
      </c>
      <c r="J3715" t="str">
        <f t="shared" si="230"/>
        <v/>
      </c>
      <c r="K3715">
        <f t="shared" si="231"/>
        <v>0</v>
      </c>
    </row>
    <row r="3716" spans="1:11" s="11" customFormat="1">
      <c r="A3716">
        <v>2025</v>
      </c>
      <c r="B3716">
        <v>50481</v>
      </c>
      <c r="C3716" t="s">
        <v>321</v>
      </c>
      <c r="D3716" t="s">
        <v>322</v>
      </c>
      <c r="E3716">
        <v>13933</v>
      </c>
      <c r="F3716">
        <v>25.7</v>
      </c>
      <c r="G3716" t="s">
        <v>332</v>
      </c>
      <c r="H3716" t="str">
        <f t="shared" si="228"/>
        <v/>
      </c>
      <c r="I3716" t="str">
        <f t="shared" si="229"/>
        <v/>
      </c>
      <c r="J3716" t="str">
        <f t="shared" si="230"/>
        <v/>
      </c>
      <c r="K3716">
        <f t="shared" si="231"/>
        <v>0</v>
      </c>
    </row>
    <row r="3717" spans="1:11" s="11" customFormat="1">
      <c r="A3717">
        <v>2025</v>
      </c>
      <c r="B3717">
        <v>50481</v>
      </c>
      <c r="C3717" t="s">
        <v>321</v>
      </c>
      <c r="D3717" t="s">
        <v>322</v>
      </c>
      <c r="E3717">
        <v>10500</v>
      </c>
      <c r="F3717">
        <v>25.73</v>
      </c>
      <c r="G3717" t="s">
        <v>332</v>
      </c>
      <c r="H3717" t="str">
        <f t="shared" ref="H3717:H3780" si="232">IF(I3717="","",G3717/100*F3717*E3717)</f>
        <v/>
      </c>
      <c r="I3717" t="str">
        <f t="shared" ref="I3717:I3780" si="233">IF(OR(G3717=".",F3717=".",E3717="."),"",E3717)</f>
        <v/>
      </c>
      <c r="J3717" t="str">
        <f t="shared" ref="J3717:J3780" si="234">IF(I3717="","",F3717*I3717)</f>
        <v/>
      </c>
      <c r="K3717">
        <f t="shared" ref="K3717:K3780" si="235">IF(C3717="LIG",1,0)</f>
        <v>0</v>
      </c>
    </row>
    <row r="3718" spans="1:11" s="11" customFormat="1">
      <c r="A3718">
        <v>2025</v>
      </c>
      <c r="B3718">
        <v>50481</v>
      </c>
      <c r="C3718" t="s">
        <v>321</v>
      </c>
      <c r="D3718" t="s">
        <v>322</v>
      </c>
      <c r="E3718">
        <v>6635</v>
      </c>
      <c r="F3718">
        <v>26.22</v>
      </c>
      <c r="G3718" t="s">
        <v>332</v>
      </c>
      <c r="H3718" t="str">
        <f t="shared" si="232"/>
        <v/>
      </c>
      <c r="I3718" t="str">
        <f t="shared" si="233"/>
        <v/>
      </c>
      <c r="J3718" t="str">
        <f t="shared" si="234"/>
        <v/>
      </c>
      <c r="K3718">
        <f t="shared" si="235"/>
        <v>0</v>
      </c>
    </row>
    <row r="3719" spans="1:11" s="11" customFormat="1">
      <c r="A3719">
        <v>2025</v>
      </c>
      <c r="B3719">
        <v>50481</v>
      </c>
      <c r="C3719" t="s">
        <v>321</v>
      </c>
      <c r="D3719" t="s">
        <v>322</v>
      </c>
      <c r="E3719">
        <v>4665</v>
      </c>
      <c r="F3719">
        <v>25.19</v>
      </c>
      <c r="G3719" t="s">
        <v>332</v>
      </c>
      <c r="H3719" t="str">
        <f t="shared" si="232"/>
        <v/>
      </c>
      <c r="I3719" t="str">
        <f t="shared" si="233"/>
        <v/>
      </c>
      <c r="J3719" t="str">
        <f t="shared" si="234"/>
        <v/>
      </c>
      <c r="K3719">
        <f t="shared" si="235"/>
        <v>0</v>
      </c>
    </row>
    <row r="3720" spans="1:11" s="11" customFormat="1">
      <c r="A3720">
        <v>2025</v>
      </c>
      <c r="B3720">
        <v>50481</v>
      </c>
      <c r="C3720" t="s">
        <v>321</v>
      </c>
      <c r="D3720" t="s">
        <v>322</v>
      </c>
      <c r="E3720">
        <v>2204</v>
      </c>
      <c r="F3720">
        <v>25.81</v>
      </c>
      <c r="G3720" t="s">
        <v>332</v>
      </c>
      <c r="H3720" t="str">
        <f t="shared" si="232"/>
        <v/>
      </c>
      <c r="I3720" t="str">
        <f t="shared" si="233"/>
        <v/>
      </c>
      <c r="J3720" t="str">
        <f t="shared" si="234"/>
        <v/>
      </c>
      <c r="K3720">
        <f t="shared" si="235"/>
        <v>0</v>
      </c>
    </row>
    <row r="3721" spans="1:11" s="11" customFormat="1">
      <c r="A3721">
        <v>2025</v>
      </c>
      <c r="B3721">
        <v>50835</v>
      </c>
      <c r="C3721" t="s">
        <v>321</v>
      </c>
      <c r="D3721" t="s">
        <v>322</v>
      </c>
      <c r="E3721">
        <v>13336</v>
      </c>
      <c r="F3721">
        <v>22.67</v>
      </c>
      <c r="G3721" t="s">
        <v>332</v>
      </c>
      <c r="H3721" t="str">
        <f t="shared" si="232"/>
        <v/>
      </c>
      <c r="I3721" t="str">
        <f t="shared" si="233"/>
        <v/>
      </c>
      <c r="J3721" t="str">
        <f t="shared" si="234"/>
        <v/>
      </c>
      <c r="K3721">
        <f t="shared" si="235"/>
        <v>0</v>
      </c>
    </row>
    <row r="3722" spans="1:11" s="11" customFormat="1">
      <c r="A3722">
        <v>2025</v>
      </c>
      <c r="B3722">
        <v>50888</v>
      </c>
      <c r="C3722" t="s">
        <v>333</v>
      </c>
      <c r="D3722" t="s">
        <v>322</v>
      </c>
      <c r="E3722">
        <v>57277</v>
      </c>
      <c r="F3722">
        <v>12.83</v>
      </c>
      <c r="G3722" t="s">
        <v>332</v>
      </c>
      <c r="H3722" t="str">
        <f t="shared" si="232"/>
        <v/>
      </c>
      <c r="I3722" t="str">
        <f t="shared" si="233"/>
        <v/>
      </c>
      <c r="J3722" t="str">
        <f t="shared" si="234"/>
        <v/>
      </c>
      <c r="K3722">
        <f t="shared" si="235"/>
        <v>0</v>
      </c>
    </row>
    <row r="3723" spans="1:11" s="11" customFormat="1">
      <c r="A3723">
        <v>2025</v>
      </c>
      <c r="B3723">
        <v>50900</v>
      </c>
      <c r="C3723" t="s">
        <v>321</v>
      </c>
      <c r="D3723" t="s">
        <v>322</v>
      </c>
      <c r="E3723">
        <v>7792</v>
      </c>
      <c r="F3723">
        <v>25.4</v>
      </c>
      <c r="G3723" t="s">
        <v>332</v>
      </c>
      <c r="H3723" t="str">
        <f t="shared" si="232"/>
        <v/>
      </c>
      <c r="I3723" t="str">
        <f t="shared" si="233"/>
        <v/>
      </c>
      <c r="J3723" t="str">
        <f t="shared" si="234"/>
        <v/>
      </c>
      <c r="K3723">
        <f t="shared" si="235"/>
        <v>0</v>
      </c>
    </row>
    <row r="3724" spans="1:11" s="11" customFormat="1">
      <c r="A3724">
        <v>2025</v>
      </c>
      <c r="B3724">
        <v>50951</v>
      </c>
      <c r="C3724" t="s">
        <v>333</v>
      </c>
      <c r="D3724" t="s">
        <v>322</v>
      </c>
      <c r="E3724">
        <v>35301</v>
      </c>
      <c r="F3724">
        <v>15</v>
      </c>
      <c r="G3724" t="s">
        <v>332</v>
      </c>
      <c r="H3724" t="str">
        <f t="shared" si="232"/>
        <v/>
      </c>
      <c r="I3724" t="str">
        <f t="shared" si="233"/>
        <v/>
      </c>
      <c r="J3724" t="str">
        <f t="shared" si="234"/>
        <v/>
      </c>
      <c r="K3724">
        <f t="shared" si="235"/>
        <v>0</v>
      </c>
    </row>
    <row r="3725" spans="1:11" s="11" customFormat="1">
      <c r="A3725">
        <v>2025</v>
      </c>
      <c r="B3725">
        <v>50969</v>
      </c>
      <c r="C3725" t="s">
        <v>321</v>
      </c>
      <c r="D3725" t="s">
        <v>322</v>
      </c>
      <c r="E3725">
        <v>1839</v>
      </c>
      <c r="F3725">
        <v>22.77</v>
      </c>
      <c r="G3725" t="s">
        <v>332</v>
      </c>
      <c r="H3725" t="str">
        <f t="shared" si="232"/>
        <v/>
      </c>
      <c r="I3725" t="str">
        <f t="shared" si="233"/>
        <v/>
      </c>
      <c r="J3725" t="str">
        <f t="shared" si="234"/>
        <v/>
      </c>
      <c r="K3725">
        <f t="shared" si="235"/>
        <v>0</v>
      </c>
    </row>
    <row r="3726" spans="1:11" s="11" customFormat="1">
      <c r="A3726">
        <v>2025</v>
      </c>
      <c r="B3726">
        <v>50974</v>
      </c>
      <c r="C3726" t="s">
        <v>321</v>
      </c>
      <c r="D3726" t="s">
        <v>322</v>
      </c>
      <c r="E3726">
        <v>44</v>
      </c>
      <c r="F3726">
        <v>21.068000000000001</v>
      </c>
      <c r="G3726" t="s">
        <v>332</v>
      </c>
      <c r="H3726" t="str">
        <f t="shared" si="232"/>
        <v/>
      </c>
      <c r="I3726" t="str">
        <f t="shared" si="233"/>
        <v/>
      </c>
      <c r="J3726" t="str">
        <f t="shared" si="234"/>
        <v/>
      </c>
      <c r="K3726">
        <f t="shared" si="235"/>
        <v>0</v>
      </c>
    </row>
    <row r="3727" spans="1:11" s="11" customFormat="1">
      <c r="A3727">
        <v>2025</v>
      </c>
      <c r="B3727">
        <v>50974</v>
      </c>
      <c r="C3727" t="s">
        <v>321</v>
      </c>
      <c r="D3727" t="s">
        <v>322</v>
      </c>
      <c r="E3727">
        <v>2063</v>
      </c>
      <c r="F3727">
        <v>24.04</v>
      </c>
      <c r="G3727" t="s">
        <v>332</v>
      </c>
      <c r="H3727" t="str">
        <f t="shared" si="232"/>
        <v/>
      </c>
      <c r="I3727" t="str">
        <f t="shared" si="233"/>
        <v/>
      </c>
      <c r="J3727" t="str">
        <f t="shared" si="234"/>
        <v/>
      </c>
      <c r="K3727">
        <f t="shared" si="235"/>
        <v>0</v>
      </c>
    </row>
    <row r="3728" spans="1:11" s="11" customFormat="1">
      <c r="A3728">
        <v>2025</v>
      </c>
      <c r="B3728">
        <v>50974</v>
      </c>
      <c r="C3728" t="s">
        <v>321</v>
      </c>
      <c r="D3728" t="s">
        <v>322</v>
      </c>
      <c r="E3728">
        <v>1203</v>
      </c>
      <c r="F3728">
        <v>24.248999999999999</v>
      </c>
      <c r="G3728" t="s">
        <v>332</v>
      </c>
      <c r="H3728" t="str">
        <f t="shared" si="232"/>
        <v/>
      </c>
      <c r="I3728" t="str">
        <f t="shared" si="233"/>
        <v/>
      </c>
      <c r="J3728" t="str">
        <f t="shared" si="234"/>
        <v/>
      </c>
      <c r="K3728">
        <f t="shared" si="235"/>
        <v>0</v>
      </c>
    </row>
    <row r="3729" spans="1:11" s="11" customFormat="1">
      <c r="A3729">
        <v>2025</v>
      </c>
      <c r="B3729">
        <v>50974</v>
      </c>
      <c r="C3729" t="s">
        <v>321</v>
      </c>
      <c r="D3729" t="s">
        <v>322</v>
      </c>
      <c r="E3729">
        <v>28</v>
      </c>
      <c r="F3729">
        <v>24.934000000000001</v>
      </c>
      <c r="G3729" t="s">
        <v>332</v>
      </c>
      <c r="H3729" t="str">
        <f t="shared" si="232"/>
        <v/>
      </c>
      <c r="I3729" t="str">
        <f t="shared" si="233"/>
        <v/>
      </c>
      <c r="J3729" t="str">
        <f t="shared" si="234"/>
        <v/>
      </c>
      <c r="K3729">
        <f t="shared" si="235"/>
        <v>0</v>
      </c>
    </row>
    <row r="3730" spans="1:11" s="11" customFormat="1">
      <c r="A3730">
        <v>2025</v>
      </c>
      <c r="B3730">
        <v>50974</v>
      </c>
      <c r="C3730" t="s">
        <v>321</v>
      </c>
      <c r="D3730" t="s">
        <v>322</v>
      </c>
      <c r="E3730">
        <v>126</v>
      </c>
      <c r="F3730">
        <v>24.576000000000001</v>
      </c>
      <c r="G3730" t="s">
        <v>332</v>
      </c>
      <c r="H3730" t="str">
        <f t="shared" si="232"/>
        <v/>
      </c>
      <c r="I3730" t="str">
        <f t="shared" si="233"/>
        <v/>
      </c>
      <c r="J3730" t="str">
        <f t="shared" si="234"/>
        <v/>
      </c>
      <c r="K3730">
        <f t="shared" si="235"/>
        <v>0</v>
      </c>
    </row>
    <row r="3731" spans="1:11" s="11" customFormat="1">
      <c r="A3731">
        <v>2025</v>
      </c>
      <c r="B3731">
        <v>50974</v>
      </c>
      <c r="C3731" t="s">
        <v>333</v>
      </c>
      <c r="D3731" t="s">
        <v>322</v>
      </c>
      <c r="E3731">
        <v>740</v>
      </c>
      <c r="F3731">
        <v>9.6679999999999993</v>
      </c>
      <c r="G3731" t="s">
        <v>332</v>
      </c>
      <c r="H3731" t="str">
        <f t="shared" si="232"/>
        <v/>
      </c>
      <c r="I3731" t="str">
        <f t="shared" si="233"/>
        <v/>
      </c>
      <c r="J3731" t="str">
        <f t="shared" si="234"/>
        <v/>
      </c>
      <c r="K3731">
        <f t="shared" si="235"/>
        <v>0</v>
      </c>
    </row>
    <row r="3732" spans="1:11" s="11" customFormat="1">
      <c r="A3732">
        <v>2025</v>
      </c>
      <c r="B3732">
        <v>50974</v>
      </c>
      <c r="C3732" t="s">
        <v>333</v>
      </c>
      <c r="D3732" t="s">
        <v>322</v>
      </c>
      <c r="E3732">
        <v>52698</v>
      </c>
      <c r="F3732">
        <v>12.816000000000001</v>
      </c>
      <c r="G3732" t="s">
        <v>332</v>
      </c>
      <c r="H3732" t="str">
        <f t="shared" si="232"/>
        <v/>
      </c>
      <c r="I3732" t="str">
        <f t="shared" si="233"/>
        <v/>
      </c>
      <c r="J3732" t="str">
        <f t="shared" si="234"/>
        <v/>
      </c>
      <c r="K3732">
        <f t="shared" si="235"/>
        <v>0</v>
      </c>
    </row>
    <row r="3733" spans="1:11" s="11" customFormat="1">
      <c r="A3733">
        <v>2025</v>
      </c>
      <c r="B3733">
        <v>54101</v>
      </c>
      <c r="C3733" t="s">
        <v>321</v>
      </c>
      <c r="D3733" t="s">
        <v>322</v>
      </c>
      <c r="E3733">
        <v>8892</v>
      </c>
      <c r="F3733">
        <v>25</v>
      </c>
      <c r="G3733" t="s">
        <v>332</v>
      </c>
      <c r="H3733" t="str">
        <f t="shared" si="232"/>
        <v/>
      </c>
      <c r="I3733" t="str">
        <f t="shared" si="233"/>
        <v/>
      </c>
      <c r="J3733" t="str">
        <f t="shared" si="234"/>
        <v/>
      </c>
      <c r="K3733">
        <f t="shared" si="235"/>
        <v>0</v>
      </c>
    </row>
    <row r="3734" spans="1:11" s="11" customFormat="1">
      <c r="A3734">
        <v>2025</v>
      </c>
      <c r="B3734">
        <v>54104</v>
      </c>
      <c r="C3734" t="s">
        <v>321</v>
      </c>
      <c r="D3734" t="s">
        <v>322</v>
      </c>
      <c r="E3734">
        <v>3248</v>
      </c>
      <c r="F3734">
        <v>24</v>
      </c>
      <c r="G3734" t="s">
        <v>332</v>
      </c>
      <c r="H3734" t="str">
        <f t="shared" si="232"/>
        <v/>
      </c>
      <c r="I3734" t="str">
        <f t="shared" si="233"/>
        <v/>
      </c>
      <c r="J3734" t="str">
        <f t="shared" si="234"/>
        <v/>
      </c>
      <c r="K3734">
        <f t="shared" si="235"/>
        <v>0</v>
      </c>
    </row>
    <row r="3735" spans="1:11" s="11" customFormat="1">
      <c r="A3735">
        <v>2025</v>
      </c>
      <c r="B3735">
        <v>54634</v>
      </c>
      <c r="C3735" t="s">
        <v>333</v>
      </c>
      <c r="D3735" t="s">
        <v>322</v>
      </c>
      <c r="E3735">
        <v>118847</v>
      </c>
      <c r="F3735">
        <v>7.1</v>
      </c>
      <c r="G3735" t="s">
        <v>332</v>
      </c>
      <c r="H3735" t="str">
        <f t="shared" si="232"/>
        <v/>
      </c>
      <c r="I3735" t="str">
        <f t="shared" si="233"/>
        <v/>
      </c>
      <c r="J3735" t="str">
        <f t="shared" si="234"/>
        <v/>
      </c>
      <c r="K3735">
        <f t="shared" si="235"/>
        <v>0</v>
      </c>
    </row>
    <row r="3736" spans="1:11" s="11" customFormat="1">
      <c r="A3736">
        <v>2025</v>
      </c>
      <c r="B3736">
        <v>55076</v>
      </c>
      <c r="C3736" t="s">
        <v>330</v>
      </c>
      <c r="D3736" t="s">
        <v>322</v>
      </c>
      <c r="E3736">
        <v>291366</v>
      </c>
      <c r="F3736">
        <v>10.220000000000001</v>
      </c>
      <c r="G3736" t="s">
        <v>332</v>
      </c>
      <c r="H3736" t="str">
        <f t="shared" si="232"/>
        <v/>
      </c>
      <c r="I3736" t="str">
        <f t="shared" si="233"/>
        <v/>
      </c>
      <c r="J3736" t="str">
        <f t="shared" si="234"/>
        <v/>
      </c>
      <c r="K3736">
        <f t="shared" si="235"/>
        <v>1</v>
      </c>
    </row>
    <row r="3737" spans="1:11" s="11" customFormat="1">
      <c r="A3737">
        <v>2025</v>
      </c>
      <c r="B3737">
        <v>55479</v>
      </c>
      <c r="C3737" t="s">
        <v>331</v>
      </c>
      <c r="D3737" t="s">
        <v>322</v>
      </c>
      <c r="E3737">
        <v>45403</v>
      </c>
      <c r="F3737">
        <v>16.12</v>
      </c>
      <c r="G3737" t="s">
        <v>332</v>
      </c>
      <c r="H3737" t="str">
        <f t="shared" si="232"/>
        <v/>
      </c>
      <c r="I3737" t="str">
        <f t="shared" si="233"/>
        <v/>
      </c>
      <c r="J3737" t="str">
        <f t="shared" si="234"/>
        <v/>
      </c>
      <c r="K3737">
        <f t="shared" si="235"/>
        <v>0</v>
      </c>
    </row>
    <row r="3738" spans="1:11" s="11" customFormat="1">
      <c r="A3738">
        <v>2025</v>
      </c>
      <c r="B3738">
        <v>55749</v>
      </c>
      <c r="C3738" t="s">
        <v>331</v>
      </c>
      <c r="D3738" t="s">
        <v>322</v>
      </c>
      <c r="E3738">
        <v>16567</v>
      </c>
      <c r="F3738">
        <v>17.100000000000001</v>
      </c>
      <c r="G3738" t="s">
        <v>332</v>
      </c>
      <c r="H3738" t="str">
        <f t="shared" si="232"/>
        <v/>
      </c>
      <c r="I3738" t="str">
        <f t="shared" si="233"/>
        <v/>
      </c>
      <c r="J3738" t="str">
        <f t="shared" si="234"/>
        <v/>
      </c>
      <c r="K3738">
        <f t="shared" si="235"/>
        <v>0</v>
      </c>
    </row>
    <row r="3739" spans="1:11" s="11" customFormat="1">
      <c r="A3739">
        <v>2025</v>
      </c>
      <c r="B3739">
        <v>55856</v>
      </c>
      <c r="C3739" t="s">
        <v>321</v>
      </c>
      <c r="D3739" t="s">
        <v>322</v>
      </c>
      <c r="E3739">
        <v>552622</v>
      </c>
      <c r="F3739">
        <v>17.690000000000001</v>
      </c>
      <c r="G3739" t="s">
        <v>332</v>
      </c>
      <c r="H3739" t="str">
        <f t="shared" si="232"/>
        <v/>
      </c>
      <c r="I3739" t="str">
        <f t="shared" si="233"/>
        <v/>
      </c>
      <c r="J3739" t="str">
        <f t="shared" si="234"/>
        <v/>
      </c>
      <c r="K3739">
        <f t="shared" si="235"/>
        <v>0</v>
      </c>
    </row>
    <row r="3740" spans="1:11" s="11" customFormat="1">
      <c r="A3740">
        <v>2025</v>
      </c>
      <c r="B3740">
        <v>56068</v>
      </c>
      <c r="C3740" t="s">
        <v>321</v>
      </c>
      <c r="D3740" t="s">
        <v>322</v>
      </c>
      <c r="E3740">
        <v>31645</v>
      </c>
      <c r="F3740">
        <v>26.54</v>
      </c>
      <c r="G3740">
        <v>401.9</v>
      </c>
      <c r="H3740">
        <f t="shared" si="232"/>
        <v>3375390.5077</v>
      </c>
      <c r="I3740">
        <f t="shared" si="233"/>
        <v>31645</v>
      </c>
      <c r="J3740">
        <f t="shared" si="234"/>
        <v>839858.29999999993</v>
      </c>
      <c r="K3740">
        <f t="shared" si="235"/>
        <v>0</v>
      </c>
    </row>
    <row r="3741" spans="1:11" s="11" customFormat="1">
      <c r="A3741">
        <v>2025</v>
      </c>
      <c r="B3741">
        <v>56068</v>
      </c>
      <c r="C3741" t="s">
        <v>321</v>
      </c>
      <c r="D3741" t="s">
        <v>322</v>
      </c>
      <c r="E3741">
        <v>46702</v>
      </c>
      <c r="F3741">
        <v>26.02</v>
      </c>
      <c r="G3741">
        <v>423.4</v>
      </c>
      <c r="H3741">
        <f t="shared" si="232"/>
        <v>5145097.6933599999</v>
      </c>
      <c r="I3741">
        <f t="shared" si="233"/>
        <v>46702</v>
      </c>
      <c r="J3741">
        <f t="shared" si="234"/>
        <v>1215186.04</v>
      </c>
      <c r="K3741">
        <f t="shared" si="235"/>
        <v>0</v>
      </c>
    </row>
    <row r="3742" spans="1:11" s="11" customFormat="1">
      <c r="A3742">
        <v>2025</v>
      </c>
      <c r="B3742">
        <v>56068</v>
      </c>
      <c r="C3742" t="s">
        <v>331</v>
      </c>
      <c r="D3742" t="s">
        <v>322</v>
      </c>
      <c r="E3742">
        <v>26637</v>
      </c>
      <c r="F3742">
        <v>17.71</v>
      </c>
      <c r="G3742">
        <v>247.2</v>
      </c>
      <c r="H3742">
        <f t="shared" si="232"/>
        <v>1166144.4194400001</v>
      </c>
      <c r="I3742">
        <f t="shared" si="233"/>
        <v>26637</v>
      </c>
      <c r="J3742">
        <f t="shared" si="234"/>
        <v>471741.27</v>
      </c>
      <c r="K3742">
        <f t="shared" si="235"/>
        <v>0</v>
      </c>
    </row>
    <row r="3743" spans="1:11" s="11" customFormat="1">
      <c r="A3743">
        <v>2025</v>
      </c>
      <c r="B3743">
        <v>56068</v>
      </c>
      <c r="C3743" t="s">
        <v>331</v>
      </c>
      <c r="D3743" t="s">
        <v>322</v>
      </c>
      <c r="E3743">
        <v>70491</v>
      </c>
      <c r="F3743">
        <v>17.579999999999998</v>
      </c>
      <c r="G3743">
        <v>250.6</v>
      </c>
      <c r="H3743">
        <f t="shared" si="232"/>
        <v>3105514.840679999</v>
      </c>
      <c r="I3743">
        <f t="shared" si="233"/>
        <v>70491</v>
      </c>
      <c r="J3743">
        <f t="shared" si="234"/>
        <v>1239231.7799999998</v>
      </c>
      <c r="K3743">
        <f t="shared" si="235"/>
        <v>0</v>
      </c>
    </row>
    <row r="3744" spans="1:11" s="11" customFormat="1">
      <c r="A3744">
        <v>2025</v>
      </c>
      <c r="B3744">
        <v>56068</v>
      </c>
      <c r="C3744" t="s">
        <v>331</v>
      </c>
      <c r="D3744" t="s">
        <v>322</v>
      </c>
      <c r="E3744">
        <v>96465</v>
      </c>
      <c r="F3744">
        <v>17.72</v>
      </c>
      <c r="G3744">
        <v>256.3</v>
      </c>
      <c r="H3744">
        <f t="shared" si="232"/>
        <v>4381089.1673999997</v>
      </c>
      <c r="I3744">
        <f t="shared" si="233"/>
        <v>96465</v>
      </c>
      <c r="J3744">
        <f t="shared" si="234"/>
        <v>1709359.7999999998</v>
      </c>
      <c r="K3744">
        <f t="shared" si="235"/>
        <v>0</v>
      </c>
    </row>
    <row r="3745" spans="1:11" s="11" customFormat="1">
      <c r="A3745">
        <v>2025</v>
      </c>
      <c r="B3745">
        <v>56068</v>
      </c>
      <c r="C3745" t="s">
        <v>331</v>
      </c>
      <c r="D3745" t="s">
        <v>322</v>
      </c>
      <c r="E3745">
        <v>38591</v>
      </c>
      <c r="F3745">
        <v>17.7</v>
      </c>
      <c r="G3745">
        <v>246</v>
      </c>
      <c r="H3745">
        <f t="shared" si="232"/>
        <v>1680329.3219999997</v>
      </c>
      <c r="I3745">
        <f t="shared" si="233"/>
        <v>38591</v>
      </c>
      <c r="J3745">
        <f t="shared" si="234"/>
        <v>683060.7</v>
      </c>
      <c r="K3745">
        <f t="shared" si="235"/>
        <v>0</v>
      </c>
    </row>
    <row r="3746" spans="1:11" s="11" customFormat="1">
      <c r="A3746">
        <v>2025</v>
      </c>
      <c r="B3746">
        <v>56224</v>
      </c>
      <c r="C3746" t="s">
        <v>331</v>
      </c>
      <c r="D3746" t="s">
        <v>322</v>
      </c>
      <c r="E3746">
        <v>59777</v>
      </c>
      <c r="F3746">
        <v>17.632000000000001</v>
      </c>
      <c r="G3746" t="s">
        <v>332</v>
      </c>
      <c r="H3746" t="str">
        <f t="shared" si="232"/>
        <v/>
      </c>
      <c r="I3746" t="str">
        <f t="shared" si="233"/>
        <v/>
      </c>
      <c r="J3746" t="str">
        <f t="shared" si="234"/>
        <v/>
      </c>
      <c r="K3746">
        <f t="shared" si="235"/>
        <v>0</v>
      </c>
    </row>
    <row r="3747" spans="1:11" s="11" customFormat="1">
      <c r="A3747">
        <v>2025</v>
      </c>
      <c r="B3747">
        <v>56319</v>
      </c>
      <c r="C3747" t="s">
        <v>331</v>
      </c>
      <c r="D3747" t="s">
        <v>322</v>
      </c>
      <c r="E3747">
        <v>40609</v>
      </c>
      <c r="F3747">
        <v>16</v>
      </c>
      <c r="G3747">
        <v>126.4</v>
      </c>
      <c r="H3747">
        <f t="shared" si="232"/>
        <v>821276.41599999997</v>
      </c>
      <c r="I3747">
        <f t="shared" si="233"/>
        <v>40609</v>
      </c>
      <c r="J3747">
        <f t="shared" si="234"/>
        <v>649744</v>
      </c>
      <c r="K3747">
        <f t="shared" si="235"/>
        <v>0</v>
      </c>
    </row>
    <row r="3748" spans="1:11" s="11" customFormat="1">
      <c r="A3748">
        <v>2025</v>
      </c>
      <c r="B3748">
        <v>56456</v>
      </c>
      <c r="C3748" t="s">
        <v>331</v>
      </c>
      <c r="D3748" t="s">
        <v>322</v>
      </c>
      <c r="E3748">
        <v>32987</v>
      </c>
      <c r="F3748">
        <v>17.79</v>
      </c>
      <c r="G3748" t="s">
        <v>332</v>
      </c>
      <c r="H3748" t="str">
        <f t="shared" si="232"/>
        <v/>
      </c>
      <c r="I3748" t="str">
        <f t="shared" si="233"/>
        <v/>
      </c>
      <c r="J3748" t="str">
        <f t="shared" si="234"/>
        <v/>
      </c>
      <c r="K3748">
        <f t="shared" si="235"/>
        <v>0</v>
      </c>
    </row>
    <row r="3749" spans="1:11" s="11" customFormat="1">
      <c r="A3749">
        <v>2025</v>
      </c>
      <c r="B3749">
        <v>56456</v>
      </c>
      <c r="C3749" t="s">
        <v>331</v>
      </c>
      <c r="D3749" t="s">
        <v>322</v>
      </c>
      <c r="E3749">
        <v>65115</v>
      </c>
      <c r="F3749">
        <v>17.690000000000001</v>
      </c>
      <c r="G3749" t="s">
        <v>332</v>
      </c>
      <c r="H3749" t="str">
        <f t="shared" si="232"/>
        <v/>
      </c>
      <c r="I3749" t="str">
        <f t="shared" si="233"/>
        <v/>
      </c>
      <c r="J3749" t="str">
        <f t="shared" si="234"/>
        <v/>
      </c>
      <c r="K3749">
        <f t="shared" si="235"/>
        <v>0</v>
      </c>
    </row>
    <row r="3750" spans="1:11" s="11" customFormat="1">
      <c r="A3750">
        <v>2025</v>
      </c>
      <c r="B3750">
        <v>56456</v>
      </c>
      <c r="C3750" t="s">
        <v>331</v>
      </c>
      <c r="D3750" t="s">
        <v>322</v>
      </c>
      <c r="E3750">
        <v>64157</v>
      </c>
      <c r="F3750">
        <v>17.170000000000002</v>
      </c>
      <c r="G3750" t="s">
        <v>332</v>
      </c>
      <c r="H3750" t="str">
        <f t="shared" si="232"/>
        <v/>
      </c>
      <c r="I3750" t="str">
        <f t="shared" si="233"/>
        <v/>
      </c>
      <c r="J3750" t="str">
        <f t="shared" si="234"/>
        <v/>
      </c>
      <c r="K3750">
        <f t="shared" si="235"/>
        <v>0</v>
      </c>
    </row>
    <row r="3751" spans="1:11" s="11" customFormat="1">
      <c r="A3751">
        <v>2025</v>
      </c>
      <c r="B3751">
        <v>56456</v>
      </c>
      <c r="C3751" t="s">
        <v>331</v>
      </c>
      <c r="D3751" t="s">
        <v>322</v>
      </c>
      <c r="E3751">
        <v>48983</v>
      </c>
      <c r="F3751">
        <v>17.850000000000001</v>
      </c>
      <c r="G3751" t="s">
        <v>332</v>
      </c>
      <c r="H3751" t="str">
        <f t="shared" si="232"/>
        <v/>
      </c>
      <c r="I3751" t="str">
        <f t="shared" si="233"/>
        <v/>
      </c>
      <c r="J3751" t="str">
        <f t="shared" si="234"/>
        <v/>
      </c>
      <c r="K3751">
        <f t="shared" si="235"/>
        <v>0</v>
      </c>
    </row>
    <row r="3752" spans="1:11" s="11" customFormat="1">
      <c r="A3752">
        <v>2025</v>
      </c>
      <c r="B3752">
        <v>56564</v>
      </c>
      <c r="C3752" t="s">
        <v>331</v>
      </c>
      <c r="D3752" t="s">
        <v>322</v>
      </c>
      <c r="E3752">
        <v>65422</v>
      </c>
      <c r="F3752">
        <v>17.61</v>
      </c>
      <c r="G3752">
        <v>193</v>
      </c>
      <c r="H3752">
        <f t="shared" si="232"/>
        <v>2223517.1406</v>
      </c>
      <c r="I3752">
        <f t="shared" si="233"/>
        <v>65422</v>
      </c>
      <c r="J3752">
        <f t="shared" si="234"/>
        <v>1152081.42</v>
      </c>
      <c r="K3752">
        <f t="shared" si="235"/>
        <v>0</v>
      </c>
    </row>
    <row r="3753" spans="1:11" s="11" customFormat="1">
      <c r="A3753">
        <v>2025</v>
      </c>
      <c r="B3753">
        <v>56564</v>
      </c>
      <c r="C3753" t="s">
        <v>331</v>
      </c>
      <c r="D3753" t="s">
        <v>322</v>
      </c>
      <c r="E3753">
        <v>16345</v>
      </c>
      <c r="F3753">
        <v>17.22</v>
      </c>
      <c r="G3753">
        <v>222.5</v>
      </c>
      <c r="H3753">
        <f t="shared" si="232"/>
        <v>626250.50250000006</v>
      </c>
      <c r="I3753">
        <f t="shared" si="233"/>
        <v>16345</v>
      </c>
      <c r="J3753">
        <f t="shared" si="234"/>
        <v>281460.89999999997</v>
      </c>
      <c r="K3753">
        <f t="shared" si="235"/>
        <v>0</v>
      </c>
    </row>
    <row r="3754" spans="1:11" s="11" customFormat="1">
      <c r="A3754">
        <v>2025</v>
      </c>
      <c r="B3754">
        <v>56564</v>
      </c>
      <c r="C3754" t="s">
        <v>331</v>
      </c>
      <c r="D3754" t="s">
        <v>322</v>
      </c>
      <c r="E3754">
        <v>82092</v>
      </c>
      <c r="F3754">
        <v>17.98</v>
      </c>
      <c r="G3754">
        <v>174.1</v>
      </c>
      <c r="H3754">
        <f t="shared" si="232"/>
        <v>2569740.6525599998</v>
      </c>
      <c r="I3754">
        <f t="shared" si="233"/>
        <v>82092</v>
      </c>
      <c r="J3754">
        <f t="shared" si="234"/>
        <v>1476014.1600000001</v>
      </c>
      <c r="K3754">
        <f t="shared" si="235"/>
        <v>0</v>
      </c>
    </row>
    <row r="3755" spans="1:11" s="11" customFormat="1">
      <c r="A3755">
        <v>2025</v>
      </c>
      <c r="B3755">
        <v>56596</v>
      </c>
      <c r="C3755" t="s">
        <v>331</v>
      </c>
      <c r="D3755" t="s">
        <v>322</v>
      </c>
      <c r="E3755">
        <v>6350</v>
      </c>
      <c r="F3755">
        <v>16.05</v>
      </c>
      <c r="G3755">
        <v>126</v>
      </c>
      <c r="H3755">
        <f t="shared" si="232"/>
        <v>128416.05000000002</v>
      </c>
      <c r="I3755">
        <f t="shared" si="233"/>
        <v>6350</v>
      </c>
      <c r="J3755">
        <f t="shared" si="234"/>
        <v>101917.5</v>
      </c>
      <c r="K3755">
        <f t="shared" si="235"/>
        <v>0</v>
      </c>
    </row>
    <row r="3756" spans="1:11" s="11" customFormat="1">
      <c r="A3756">
        <v>2025</v>
      </c>
      <c r="B3756">
        <v>56609</v>
      </c>
      <c r="C3756" t="s">
        <v>331</v>
      </c>
      <c r="D3756" t="s">
        <v>322</v>
      </c>
      <c r="E3756">
        <v>182415</v>
      </c>
      <c r="F3756">
        <v>16.146000000000001</v>
      </c>
      <c r="G3756">
        <v>82.8</v>
      </c>
      <c r="H3756">
        <f t="shared" si="232"/>
        <v>2438685.7045200001</v>
      </c>
      <c r="I3756">
        <f t="shared" si="233"/>
        <v>182415</v>
      </c>
      <c r="J3756">
        <f t="shared" si="234"/>
        <v>2945272.5900000003</v>
      </c>
      <c r="K3756">
        <f t="shared" si="235"/>
        <v>0</v>
      </c>
    </row>
    <row r="3757" spans="1:11" s="11" customFormat="1">
      <c r="A3757">
        <v>2025</v>
      </c>
      <c r="B3757">
        <v>56671</v>
      </c>
      <c r="C3757" t="s">
        <v>321</v>
      </c>
      <c r="D3757" t="s">
        <v>322</v>
      </c>
      <c r="E3757">
        <v>74592</v>
      </c>
      <c r="F3757">
        <v>25.98</v>
      </c>
      <c r="G3757" t="s">
        <v>332</v>
      </c>
      <c r="H3757" t="str">
        <f t="shared" si="232"/>
        <v/>
      </c>
      <c r="I3757" t="str">
        <f t="shared" si="233"/>
        <v/>
      </c>
      <c r="J3757" t="str">
        <f t="shared" si="234"/>
        <v/>
      </c>
      <c r="K3757">
        <f t="shared" si="235"/>
        <v>0</v>
      </c>
    </row>
    <row r="3758" spans="1:11" s="11" customFormat="1">
      <c r="A3758">
        <v>2025</v>
      </c>
      <c r="B3758">
        <v>56671</v>
      </c>
      <c r="C3758" t="s">
        <v>321</v>
      </c>
      <c r="D3758" t="s">
        <v>322</v>
      </c>
      <c r="E3758">
        <v>53595</v>
      </c>
      <c r="F3758">
        <v>25.07</v>
      </c>
      <c r="G3758" t="s">
        <v>332</v>
      </c>
      <c r="H3758" t="str">
        <f t="shared" si="232"/>
        <v/>
      </c>
      <c r="I3758" t="str">
        <f t="shared" si="233"/>
        <v/>
      </c>
      <c r="J3758" t="str">
        <f t="shared" si="234"/>
        <v/>
      </c>
      <c r="K3758">
        <f t="shared" si="235"/>
        <v>0</v>
      </c>
    </row>
    <row r="3759" spans="1:11" s="11" customFormat="1">
      <c r="A3759">
        <v>2025</v>
      </c>
      <c r="B3759">
        <v>56671</v>
      </c>
      <c r="C3759" t="s">
        <v>321</v>
      </c>
      <c r="D3759" t="s">
        <v>322</v>
      </c>
      <c r="E3759">
        <v>46741</v>
      </c>
      <c r="F3759">
        <v>25.97</v>
      </c>
      <c r="G3759" t="s">
        <v>332</v>
      </c>
      <c r="H3759" t="str">
        <f t="shared" si="232"/>
        <v/>
      </c>
      <c r="I3759" t="str">
        <f t="shared" si="233"/>
        <v/>
      </c>
      <c r="J3759" t="str">
        <f t="shared" si="234"/>
        <v/>
      </c>
      <c r="K3759">
        <f t="shared" si="235"/>
        <v>0</v>
      </c>
    </row>
    <row r="3760" spans="1:11" s="11" customFormat="1">
      <c r="A3760">
        <v>2025</v>
      </c>
      <c r="B3760">
        <v>56671</v>
      </c>
      <c r="C3760" t="s">
        <v>321</v>
      </c>
      <c r="D3760" t="s">
        <v>322</v>
      </c>
      <c r="E3760">
        <v>9246</v>
      </c>
      <c r="F3760">
        <v>25.66</v>
      </c>
      <c r="G3760" t="s">
        <v>332</v>
      </c>
      <c r="H3760" t="str">
        <f t="shared" si="232"/>
        <v/>
      </c>
      <c r="I3760" t="str">
        <f t="shared" si="233"/>
        <v/>
      </c>
      <c r="J3760" t="str">
        <f t="shared" si="234"/>
        <v/>
      </c>
      <c r="K3760">
        <f t="shared" si="235"/>
        <v>0</v>
      </c>
    </row>
    <row r="3761" spans="1:11" s="11" customFormat="1">
      <c r="A3761">
        <v>2025</v>
      </c>
      <c r="B3761">
        <v>56786</v>
      </c>
      <c r="C3761" t="s">
        <v>1966</v>
      </c>
      <c r="D3761" t="s">
        <v>322</v>
      </c>
      <c r="E3761">
        <v>4713</v>
      </c>
      <c r="F3761">
        <v>14.3</v>
      </c>
      <c r="G3761">
        <v>375.3</v>
      </c>
      <c r="H3761">
        <f t="shared" si="232"/>
        <v>252936.81270000001</v>
      </c>
      <c r="I3761">
        <f t="shared" si="233"/>
        <v>4713</v>
      </c>
      <c r="J3761">
        <f t="shared" si="234"/>
        <v>67395.900000000009</v>
      </c>
      <c r="K3761">
        <f t="shared" si="235"/>
        <v>0</v>
      </c>
    </row>
    <row r="3762" spans="1:11" s="11" customFormat="1">
      <c r="A3762">
        <v>2025</v>
      </c>
      <c r="B3762">
        <v>56808</v>
      </c>
      <c r="C3762" t="s">
        <v>321</v>
      </c>
      <c r="D3762" t="s">
        <v>322</v>
      </c>
      <c r="E3762">
        <v>190493</v>
      </c>
      <c r="F3762">
        <v>16.206</v>
      </c>
      <c r="G3762">
        <v>397.3</v>
      </c>
      <c r="H3762">
        <f t="shared" si="232"/>
        <v>12265165.733934</v>
      </c>
      <c r="I3762">
        <f t="shared" si="233"/>
        <v>190493</v>
      </c>
      <c r="J3762">
        <f t="shared" si="234"/>
        <v>3087129.5579999997</v>
      </c>
      <c r="K3762">
        <f t="shared" si="235"/>
        <v>0</v>
      </c>
    </row>
    <row r="3763" spans="1:11" s="11" customFormat="1">
      <c r="A3763">
        <v>2025</v>
      </c>
      <c r="B3763">
        <v>57046</v>
      </c>
      <c r="C3763" t="s">
        <v>331</v>
      </c>
      <c r="D3763" t="s">
        <v>322</v>
      </c>
      <c r="E3763">
        <v>61712</v>
      </c>
      <c r="F3763">
        <v>17.600000000000001</v>
      </c>
      <c r="G3763" t="s">
        <v>332</v>
      </c>
      <c r="H3763" t="str">
        <f t="shared" si="232"/>
        <v/>
      </c>
      <c r="I3763" t="str">
        <f t="shared" si="233"/>
        <v/>
      </c>
      <c r="J3763" t="str">
        <f t="shared" si="234"/>
        <v/>
      </c>
      <c r="K3763">
        <f t="shared" si="235"/>
        <v>0</v>
      </c>
    </row>
    <row r="3764" spans="1:11" s="11" customFormat="1">
      <c r="A3764">
        <v>2025</v>
      </c>
      <c r="B3764">
        <v>59</v>
      </c>
      <c r="C3764" t="s">
        <v>331</v>
      </c>
      <c r="D3764" t="s">
        <v>322</v>
      </c>
      <c r="E3764">
        <v>21570</v>
      </c>
      <c r="F3764">
        <v>16.798999999999999</v>
      </c>
      <c r="G3764">
        <v>183.7</v>
      </c>
      <c r="H3764">
        <f t="shared" si="232"/>
        <v>665645.08790999989</v>
      </c>
      <c r="I3764">
        <f t="shared" si="233"/>
        <v>21570</v>
      </c>
      <c r="J3764">
        <f t="shared" si="234"/>
        <v>362354.43</v>
      </c>
      <c r="K3764">
        <f t="shared" si="235"/>
        <v>0</v>
      </c>
    </row>
    <row r="3765" spans="1:11" s="11" customFormat="1">
      <c r="A3765">
        <v>2025</v>
      </c>
      <c r="B3765">
        <v>60</v>
      </c>
      <c r="C3765" t="s">
        <v>331</v>
      </c>
      <c r="D3765" t="s">
        <v>322</v>
      </c>
      <c r="E3765">
        <v>111532</v>
      </c>
      <c r="F3765">
        <v>16.623000000000001</v>
      </c>
      <c r="G3765">
        <v>131</v>
      </c>
      <c r="H3765">
        <f t="shared" si="232"/>
        <v>2428735.3311600001</v>
      </c>
      <c r="I3765">
        <f t="shared" si="233"/>
        <v>111532</v>
      </c>
      <c r="J3765">
        <f t="shared" si="234"/>
        <v>1853996.4360000002</v>
      </c>
      <c r="K3765">
        <f t="shared" si="235"/>
        <v>0</v>
      </c>
    </row>
    <row r="3766" spans="1:11" s="11" customFormat="1">
      <c r="A3766">
        <v>2025</v>
      </c>
      <c r="B3766">
        <v>108</v>
      </c>
      <c r="C3766" t="s">
        <v>331</v>
      </c>
      <c r="D3766" t="s">
        <v>322</v>
      </c>
      <c r="E3766">
        <v>45069</v>
      </c>
      <c r="F3766">
        <v>17.704000000000001</v>
      </c>
      <c r="G3766">
        <v>165.2</v>
      </c>
      <c r="H3766">
        <f t="shared" si="232"/>
        <v>1318133.4035519999</v>
      </c>
      <c r="I3766">
        <f t="shared" si="233"/>
        <v>45069</v>
      </c>
      <c r="J3766">
        <f t="shared" si="234"/>
        <v>797901.576</v>
      </c>
      <c r="K3766">
        <f t="shared" si="235"/>
        <v>0</v>
      </c>
    </row>
    <row r="3767" spans="1:11" s="11" customFormat="1">
      <c r="A3767">
        <v>2025</v>
      </c>
      <c r="B3767">
        <v>108</v>
      </c>
      <c r="C3767" t="s">
        <v>331</v>
      </c>
      <c r="D3767" t="s">
        <v>322</v>
      </c>
      <c r="E3767">
        <v>15070</v>
      </c>
      <c r="F3767">
        <v>17.574000000000002</v>
      </c>
      <c r="G3767">
        <v>167.7</v>
      </c>
      <c r="H3767">
        <f t="shared" si="232"/>
        <v>444136.98186</v>
      </c>
      <c r="I3767">
        <f t="shared" si="233"/>
        <v>15070</v>
      </c>
      <c r="J3767">
        <f t="shared" si="234"/>
        <v>264840.18000000005</v>
      </c>
      <c r="K3767">
        <f t="shared" si="235"/>
        <v>0</v>
      </c>
    </row>
    <row r="3768" spans="1:11" s="11" customFormat="1">
      <c r="A3768">
        <v>2025</v>
      </c>
      <c r="B3768">
        <v>108</v>
      </c>
      <c r="C3768" t="s">
        <v>331</v>
      </c>
      <c r="D3768" t="s">
        <v>322</v>
      </c>
      <c r="E3768">
        <v>15100</v>
      </c>
      <c r="F3768">
        <v>17.866</v>
      </c>
      <c r="G3768">
        <v>156.9</v>
      </c>
      <c r="H3768">
        <f t="shared" si="232"/>
        <v>423279.48540000001</v>
      </c>
      <c r="I3768">
        <f t="shared" si="233"/>
        <v>15100</v>
      </c>
      <c r="J3768">
        <f t="shared" si="234"/>
        <v>269776.59999999998</v>
      </c>
      <c r="K3768">
        <f t="shared" si="235"/>
        <v>0</v>
      </c>
    </row>
    <row r="3769" spans="1:11" s="11" customFormat="1">
      <c r="A3769">
        <v>2025</v>
      </c>
      <c r="B3769">
        <v>130</v>
      </c>
      <c r="C3769" t="s">
        <v>321</v>
      </c>
      <c r="D3769" t="s">
        <v>322</v>
      </c>
      <c r="E3769">
        <v>12863</v>
      </c>
      <c r="F3769">
        <v>23.63</v>
      </c>
      <c r="G3769">
        <v>264.60000000000002</v>
      </c>
      <c r="H3769">
        <f t="shared" si="232"/>
        <v>804258.81774000009</v>
      </c>
      <c r="I3769">
        <f t="shared" si="233"/>
        <v>12863</v>
      </c>
      <c r="J3769">
        <f t="shared" si="234"/>
        <v>303952.69</v>
      </c>
      <c r="K3769">
        <f t="shared" si="235"/>
        <v>0</v>
      </c>
    </row>
    <row r="3770" spans="1:11" s="11" customFormat="1">
      <c r="A3770">
        <v>2025</v>
      </c>
      <c r="B3770">
        <v>130</v>
      </c>
      <c r="C3770" t="s">
        <v>321</v>
      </c>
      <c r="D3770" t="s">
        <v>322</v>
      </c>
      <c r="E3770">
        <v>66247</v>
      </c>
      <c r="F3770">
        <v>23.66</v>
      </c>
      <c r="G3770">
        <v>345.6</v>
      </c>
      <c r="H3770">
        <f t="shared" si="232"/>
        <v>5416948.2931200005</v>
      </c>
      <c r="I3770">
        <f t="shared" si="233"/>
        <v>66247</v>
      </c>
      <c r="J3770">
        <f t="shared" si="234"/>
        <v>1567404.02</v>
      </c>
      <c r="K3770">
        <f t="shared" si="235"/>
        <v>0</v>
      </c>
    </row>
    <row r="3771" spans="1:11" s="11" customFormat="1">
      <c r="A3771">
        <v>2025</v>
      </c>
      <c r="B3771">
        <v>130</v>
      </c>
      <c r="C3771" t="s">
        <v>321</v>
      </c>
      <c r="D3771" t="s">
        <v>322</v>
      </c>
      <c r="E3771">
        <v>26033</v>
      </c>
      <c r="F3771">
        <v>23.78</v>
      </c>
      <c r="G3771">
        <v>452.4</v>
      </c>
      <c r="H3771">
        <f t="shared" si="232"/>
        <v>2800648.8837600001</v>
      </c>
      <c r="I3771">
        <f t="shared" si="233"/>
        <v>26033</v>
      </c>
      <c r="J3771">
        <f t="shared" si="234"/>
        <v>619064.74</v>
      </c>
      <c r="K3771">
        <f t="shared" si="235"/>
        <v>0</v>
      </c>
    </row>
    <row r="3772" spans="1:11" s="11" customFormat="1">
      <c r="A3772">
        <v>2025</v>
      </c>
      <c r="B3772">
        <v>130</v>
      </c>
      <c r="C3772" t="s">
        <v>321</v>
      </c>
      <c r="D3772" t="s">
        <v>322</v>
      </c>
      <c r="E3772">
        <v>26142</v>
      </c>
      <c r="F3772">
        <v>23.94</v>
      </c>
      <c r="G3772">
        <v>248.6</v>
      </c>
      <c r="H3772">
        <f t="shared" si="232"/>
        <v>1555836.94728</v>
      </c>
      <c r="I3772">
        <f t="shared" si="233"/>
        <v>26142</v>
      </c>
      <c r="J3772">
        <f t="shared" si="234"/>
        <v>625839.48</v>
      </c>
      <c r="K3772">
        <f t="shared" si="235"/>
        <v>0</v>
      </c>
    </row>
    <row r="3773" spans="1:11" s="11" customFormat="1">
      <c r="A3773">
        <v>2025</v>
      </c>
      <c r="B3773">
        <v>130</v>
      </c>
      <c r="C3773" t="s">
        <v>321</v>
      </c>
      <c r="D3773" t="s">
        <v>322</v>
      </c>
      <c r="E3773">
        <v>53984</v>
      </c>
      <c r="F3773">
        <v>26.04</v>
      </c>
      <c r="G3773">
        <v>357.9</v>
      </c>
      <c r="H3773">
        <f t="shared" si="232"/>
        <v>5031155.48544</v>
      </c>
      <c r="I3773">
        <f t="shared" si="233"/>
        <v>53984</v>
      </c>
      <c r="J3773">
        <f t="shared" si="234"/>
        <v>1405743.3599999999</v>
      </c>
      <c r="K3773">
        <f t="shared" si="235"/>
        <v>0</v>
      </c>
    </row>
    <row r="3774" spans="1:11" s="11" customFormat="1">
      <c r="A3774">
        <v>2025</v>
      </c>
      <c r="B3774">
        <v>130</v>
      </c>
      <c r="C3774" t="s">
        <v>321</v>
      </c>
      <c r="D3774" t="s">
        <v>322</v>
      </c>
      <c r="E3774">
        <v>54791</v>
      </c>
      <c r="F3774">
        <v>26.07</v>
      </c>
      <c r="G3774">
        <v>357.9</v>
      </c>
      <c r="H3774">
        <f t="shared" si="232"/>
        <v>5112248.5032299999</v>
      </c>
      <c r="I3774">
        <f t="shared" si="233"/>
        <v>54791</v>
      </c>
      <c r="J3774">
        <f t="shared" si="234"/>
        <v>1428401.37</v>
      </c>
      <c r="K3774">
        <f t="shared" si="235"/>
        <v>0</v>
      </c>
    </row>
    <row r="3775" spans="1:11" s="11" customFormat="1">
      <c r="A3775">
        <v>2025</v>
      </c>
      <c r="B3775">
        <v>130</v>
      </c>
      <c r="C3775" t="s">
        <v>321</v>
      </c>
      <c r="D3775" t="s">
        <v>322</v>
      </c>
      <c r="E3775">
        <v>12858</v>
      </c>
      <c r="F3775">
        <v>23.68</v>
      </c>
      <c r="G3775">
        <v>366.5</v>
      </c>
      <c r="H3775">
        <f t="shared" si="232"/>
        <v>1115909.8176</v>
      </c>
      <c r="I3775">
        <f t="shared" si="233"/>
        <v>12858</v>
      </c>
      <c r="J3775">
        <f t="shared" si="234"/>
        <v>304477.44</v>
      </c>
      <c r="K3775">
        <f t="shared" si="235"/>
        <v>0</v>
      </c>
    </row>
    <row r="3776" spans="1:11" s="11" customFormat="1">
      <c r="A3776">
        <v>2025</v>
      </c>
      <c r="B3776">
        <v>130</v>
      </c>
      <c r="C3776" t="s">
        <v>321</v>
      </c>
      <c r="D3776" t="s">
        <v>322</v>
      </c>
      <c r="E3776">
        <v>37384</v>
      </c>
      <c r="F3776">
        <v>25.72</v>
      </c>
      <c r="G3776">
        <v>444.2</v>
      </c>
      <c r="H3776">
        <f t="shared" si="232"/>
        <v>4271056.2041600002</v>
      </c>
      <c r="I3776">
        <f t="shared" si="233"/>
        <v>37384</v>
      </c>
      <c r="J3776">
        <f t="shared" si="234"/>
        <v>961516.48</v>
      </c>
      <c r="K3776">
        <f t="shared" si="235"/>
        <v>0</v>
      </c>
    </row>
    <row r="3777" spans="1:11" s="11" customFormat="1">
      <c r="A3777">
        <v>2025</v>
      </c>
      <c r="B3777">
        <v>130</v>
      </c>
      <c r="C3777" t="s">
        <v>321</v>
      </c>
      <c r="D3777" t="s">
        <v>322</v>
      </c>
      <c r="E3777">
        <v>13505</v>
      </c>
      <c r="F3777">
        <v>25.52</v>
      </c>
      <c r="G3777">
        <v>339.7</v>
      </c>
      <c r="H3777">
        <f t="shared" si="232"/>
        <v>1170767.8972</v>
      </c>
      <c r="I3777">
        <f t="shared" si="233"/>
        <v>13505</v>
      </c>
      <c r="J3777">
        <f t="shared" si="234"/>
        <v>344647.6</v>
      </c>
      <c r="K3777">
        <f t="shared" si="235"/>
        <v>0</v>
      </c>
    </row>
    <row r="3778" spans="1:11" s="11" customFormat="1">
      <c r="A3778">
        <v>2025</v>
      </c>
      <c r="B3778">
        <v>130</v>
      </c>
      <c r="C3778" t="s">
        <v>321</v>
      </c>
      <c r="D3778" t="s">
        <v>322</v>
      </c>
      <c r="E3778">
        <v>12776</v>
      </c>
      <c r="F3778">
        <v>24.02</v>
      </c>
      <c r="G3778">
        <v>468</v>
      </c>
      <c r="H3778">
        <f t="shared" si="232"/>
        <v>1436196.1535999998</v>
      </c>
      <c r="I3778">
        <f t="shared" si="233"/>
        <v>12776</v>
      </c>
      <c r="J3778">
        <f t="shared" si="234"/>
        <v>306879.52</v>
      </c>
      <c r="K3778">
        <f t="shared" si="235"/>
        <v>0</v>
      </c>
    </row>
    <row r="3779" spans="1:11" s="11" customFormat="1">
      <c r="A3779">
        <v>2025</v>
      </c>
      <c r="B3779">
        <v>130</v>
      </c>
      <c r="C3779" t="s">
        <v>321</v>
      </c>
      <c r="D3779" t="s">
        <v>322</v>
      </c>
      <c r="E3779">
        <v>6723</v>
      </c>
      <c r="F3779">
        <v>25</v>
      </c>
      <c r="G3779">
        <v>466.1</v>
      </c>
      <c r="H3779">
        <f t="shared" si="232"/>
        <v>783397.57500000007</v>
      </c>
      <c r="I3779">
        <f t="shared" si="233"/>
        <v>6723</v>
      </c>
      <c r="J3779">
        <f t="shared" si="234"/>
        <v>168075</v>
      </c>
      <c r="K3779">
        <f t="shared" si="235"/>
        <v>0</v>
      </c>
    </row>
    <row r="3780" spans="1:11" s="11" customFormat="1">
      <c r="A3780">
        <v>2025</v>
      </c>
      <c r="B3780">
        <v>130</v>
      </c>
      <c r="C3780" t="s">
        <v>321</v>
      </c>
      <c r="D3780" t="s">
        <v>322</v>
      </c>
      <c r="E3780">
        <v>418</v>
      </c>
      <c r="F3780">
        <v>24.48</v>
      </c>
      <c r="G3780">
        <v>258.8</v>
      </c>
      <c r="H3780">
        <f t="shared" si="232"/>
        <v>26482.072320000003</v>
      </c>
      <c r="I3780">
        <f t="shared" si="233"/>
        <v>418</v>
      </c>
      <c r="J3780">
        <f t="shared" si="234"/>
        <v>10232.64</v>
      </c>
      <c r="K3780">
        <f t="shared" si="235"/>
        <v>0</v>
      </c>
    </row>
    <row r="3781" spans="1:11" s="11" customFormat="1">
      <c r="A3781">
        <v>2025</v>
      </c>
      <c r="B3781">
        <v>136</v>
      </c>
      <c r="C3781" t="s">
        <v>321</v>
      </c>
      <c r="D3781" t="s">
        <v>322</v>
      </c>
      <c r="E3781">
        <v>129483</v>
      </c>
      <c r="F3781">
        <v>23.43</v>
      </c>
      <c r="G3781">
        <v>277.60000000000002</v>
      </c>
      <c r="H3781">
        <f t="shared" ref="H3781:H3844" si="236">IF(I3781="","",G3781/100*F3781*E3781)</f>
        <v>8421791.8514399994</v>
      </c>
      <c r="I3781">
        <f t="shared" ref="I3781:I3844" si="237">IF(OR(G3781=".",F3781=".",E3781="."),"",E3781)</f>
        <v>129483</v>
      </c>
      <c r="J3781">
        <f t="shared" ref="J3781:J3844" si="238">IF(I3781="","",F3781*I3781)</f>
        <v>3033786.69</v>
      </c>
      <c r="K3781">
        <f t="shared" ref="K3781:K3844" si="239">IF(C3781="LIG",1,0)</f>
        <v>0</v>
      </c>
    </row>
    <row r="3782" spans="1:11" s="11" customFormat="1">
      <c r="A3782">
        <v>2025</v>
      </c>
      <c r="B3782">
        <v>136</v>
      </c>
      <c r="C3782" t="s">
        <v>321</v>
      </c>
      <c r="D3782" t="s">
        <v>322</v>
      </c>
      <c r="E3782">
        <v>13687</v>
      </c>
      <c r="F3782">
        <v>24.63</v>
      </c>
      <c r="G3782">
        <v>294.3</v>
      </c>
      <c r="H3782">
        <f t="shared" si="236"/>
        <v>992117.11383000005</v>
      </c>
      <c r="I3782">
        <f t="shared" si="237"/>
        <v>13687</v>
      </c>
      <c r="J3782">
        <f t="shared" si="238"/>
        <v>337110.81</v>
      </c>
      <c r="K3782">
        <f t="shared" si="239"/>
        <v>0</v>
      </c>
    </row>
    <row r="3783" spans="1:11" s="11" customFormat="1">
      <c r="A3783">
        <v>2025</v>
      </c>
      <c r="B3783">
        <v>165</v>
      </c>
      <c r="C3783" t="s">
        <v>331</v>
      </c>
      <c r="D3783" t="s">
        <v>322</v>
      </c>
      <c r="E3783">
        <v>82270</v>
      </c>
      <c r="F3783">
        <v>16.86</v>
      </c>
      <c r="G3783">
        <v>148.4</v>
      </c>
      <c r="H3783">
        <f t="shared" si="236"/>
        <v>2058415.1447999999</v>
      </c>
      <c r="I3783">
        <f t="shared" si="237"/>
        <v>82270</v>
      </c>
      <c r="J3783">
        <f t="shared" si="238"/>
        <v>1387072.2</v>
      </c>
      <c r="K3783">
        <f t="shared" si="239"/>
        <v>0</v>
      </c>
    </row>
    <row r="3784" spans="1:11" s="11" customFormat="1">
      <c r="A3784">
        <v>2025</v>
      </c>
      <c r="B3784">
        <v>298</v>
      </c>
      <c r="C3784" t="s">
        <v>331</v>
      </c>
      <c r="D3784" t="s">
        <v>322</v>
      </c>
      <c r="E3784">
        <v>15562</v>
      </c>
      <c r="F3784">
        <v>16.39</v>
      </c>
      <c r="G3784" t="s">
        <v>332</v>
      </c>
      <c r="H3784" t="str">
        <f t="shared" si="236"/>
        <v/>
      </c>
      <c r="I3784" t="str">
        <f t="shared" si="237"/>
        <v/>
      </c>
      <c r="J3784" t="str">
        <f t="shared" si="238"/>
        <v/>
      </c>
      <c r="K3784">
        <f t="shared" si="239"/>
        <v>0</v>
      </c>
    </row>
    <row r="3785" spans="1:11" s="11" customFormat="1">
      <c r="A3785">
        <v>2025</v>
      </c>
      <c r="B3785">
        <v>298</v>
      </c>
      <c r="C3785" t="s">
        <v>331</v>
      </c>
      <c r="D3785" t="s">
        <v>322</v>
      </c>
      <c r="E3785">
        <v>106601</v>
      </c>
      <c r="F3785">
        <v>16.829999999999998</v>
      </c>
      <c r="G3785" t="s">
        <v>332</v>
      </c>
      <c r="H3785" t="str">
        <f t="shared" si="236"/>
        <v/>
      </c>
      <c r="I3785" t="str">
        <f t="shared" si="237"/>
        <v/>
      </c>
      <c r="J3785" t="str">
        <f t="shared" si="238"/>
        <v/>
      </c>
      <c r="K3785">
        <f t="shared" si="239"/>
        <v>0</v>
      </c>
    </row>
    <row r="3786" spans="1:11" s="11" customFormat="1">
      <c r="A3786">
        <v>2025</v>
      </c>
      <c r="B3786">
        <v>298</v>
      </c>
      <c r="C3786" t="s">
        <v>331</v>
      </c>
      <c r="D3786" t="s">
        <v>322</v>
      </c>
      <c r="E3786">
        <v>61746</v>
      </c>
      <c r="F3786">
        <v>16.54</v>
      </c>
      <c r="G3786" t="s">
        <v>332</v>
      </c>
      <c r="H3786" t="str">
        <f t="shared" si="236"/>
        <v/>
      </c>
      <c r="I3786" t="str">
        <f t="shared" si="237"/>
        <v/>
      </c>
      <c r="J3786" t="str">
        <f t="shared" si="238"/>
        <v/>
      </c>
      <c r="K3786">
        <f t="shared" si="239"/>
        <v>0</v>
      </c>
    </row>
    <row r="3787" spans="1:11" s="11" customFormat="1">
      <c r="A3787">
        <v>2025</v>
      </c>
      <c r="B3787">
        <v>298</v>
      </c>
      <c r="C3787" t="s">
        <v>331</v>
      </c>
      <c r="D3787" t="s">
        <v>322</v>
      </c>
      <c r="E3787">
        <v>15279</v>
      </c>
      <c r="F3787">
        <v>16.5</v>
      </c>
      <c r="G3787" t="s">
        <v>332</v>
      </c>
      <c r="H3787" t="str">
        <f t="shared" si="236"/>
        <v/>
      </c>
      <c r="I3787" t="str">
        <f t="shared" si="237"/>
        <v/>
      </c>
      <c r="J3787" t="str">
        <f t="shared" si="238"/>
        <v/>
      </c>
      <c r="K3787">
        <f t="shared" si="239"/>
        <v>0</v>
      </c>
    </row>
    <row r="3788" spans="1:11" s="11" customFormat="1">
      <c r="A3788">
        <v>2025</v>
      </c>
      <c r="B3788">
        <v>298</v>
      </c>
      <c r="C3788" t="s">
        <v>331</v>
      </c>
      <c r="D3788" t="s">
        <v>322</v>
      </c>
      <c r="E3788">
        <v>182933</v>
      </c>
      <c r="F3788">
        <v>16.54</v>
      </c>
      <c r="G3788" t="s">
        <v>332</v>
      </c>
      <c r="H3788" t="str">
        <f t="shared" si="236"/>
        <v/>
      </c>
      <c r="I3788" t="str">
        <f t="shared" si="237"/>
        <v/>
      </c>
      <c r="J3788" t="str">
        <f t="shared" si="238"/>
        <v/>
      </c>
      <c r="K3788">
        <f t="shared" si="239"/>
        <v>0</v>
      </c>
    </row>
    <row r="3789" spans="1:11" s="11" customFormat="1">
      <c r="A3789">
        <v>2025</v>
      </c>
      <c r="B3789">
        <v>298</v>
      </c>
      <c r="C3789" t="s">
        <v>331</v>
      </c>
      <c r="D3789" t="s">
        <v>322</v>
      </c>
      <c r="E3789">
        <v>151756</v>
      </c>
      <c r="F3789">
        <v>16.7</v>
      </c>
      <c r="G3789" t="s">
        <v>332</v>
      </c>
      <c r="H3789" t="str">
        <f t="shared" si="236"/>
        <v/>
      </c>
      <c r="I3789" t="str">
        <f t="shared" si="237"/>
        <v/>
      </c>
      <c r="J3789" t="str">
        <f t="shared" si="238"/>
        <v/>
      </c>
      <c r="K3789">
        <f t="shared" si="239"/>
        <v>0</v>
      </c>
    </row>
    <row r="3790" spans="1:11" s="11" customFormat="1">
      <c r="A3790">
        <v>2025</v>
      </c>
      <c r="B3790">
        <v>470</v>
      </c>
      <c r="C3790" t="s">
        <v>331</v>
      </c>
      <c r="D3790" t="s">
        <v>322</v>
      </c>
      <c r="E3790">
        <v>13893</v>
      </c>
      <c r="F3790">
        <v>17.024000000000001</v>
      </c>
      <c r="G3790">
        <v>154.69999999999999</v>
      </c>
      <c r="H3790">
        <f t="shared" si="236"/>
        <v>365887.82630399999</v>
      </c>
      <c r="I3790">
        <f t="shared" si="237"/>
        <v>13893</v>
      </c>
      <c r="J3790">
        <f t="shared" si="238"/>
        <v>236514.432</v>
      </c>
      <c r="K3790">
        <f t="shared" si="239"/>
        <v>0</v>
      </c>
    </row>
    <row r="3791" spans="1:11" s="11" customFormat="1">
      <c r="A3791">
        <v>2025</v>
      </c>
      <c r="B3791">
        <v>470</v>
      </c>
      <c r="C3791" t="s">
        <v>331</v>
      </c>
      <c r="D3791" t="s">
        <v>322</v>
      </c>
      <c r="E3791">
        <v>27980</v>
      </c>
      <c r="F3791">
        <v>17.22</v>
      </c>
      <c r="G3791">
        <v>200.8</v>
      </c>
      <c r="H3791">
        <f t="shared" si="236"/>
        <v>967485.72479999997</v>
      </c>
      <c r="I3791">
        <f t="shared" si="237"/>
        <v>27980</v>
      </c>
      <c r="J3791">
        <f t="shared" si="238"/>
        <v>481815.6</v>
      </c>
      <c r="K3791">
        <f t="shared" si="239"/>
        <v>0</v>
      </c>
    </row>
    <row r="3792" spans="1:11" s="11" customFormat="1">
      <c r="A3792">
        <v>2025</v>
      </c>
      <c r="B3792">
        <v>470</v>
      </c>
      <c r="C3792" t="s">
        <v>331</v>
      </c>
      <c r="D3792" t="s">
        <v>322</v>
      </c>
      <c r="E3792">
        <v>27780</v>
      </c>
      <c r="F3792">
        <v>16.98</v>
      </c>
      <c r="G3792">
        <v>167.8</v>
      </c>
      <c r="H3792">
        <f t="shared" si="236"/>
        <v>791519.98320000002</v>
      </c>
      <c r="I3792">
        <f t="shared" si="237"/>
        <v>27780</v>
      </c>
      <c r="J3792">
        <f t="shared" si="238"/>
        <v>471704.4</v>
      </c>
      <c r="K3792">
        <f t="shared" si="239"/>
        <v>0</v>
      </c>
    </row>
    <row r="3793" spans="1:11" s="11" customFormat="1">
      <c r="A3793">
        <v>2025</v>
      </c>
      <c r="B3793">
        <v>470</v>
      </c>
      <c r="C3793" t="s">
        <v>331</v>
      </c>
      <c r="D3793" t="s">
        <v>322</v>
      </c>
      <c r="E3793">
        <v>69502</v>
      </c>
      <c r="F3793">
        <v>17.154</v>
      </c>
      <c r="G3793">
        <v>155</v>
      </c>
      <c r="H3793">
        <f t="shared" si="236"/>
        <v>1847967.8274000001</v>
      </c>
      <c r="I3793">
        <f t="shared" si="237"/>
        <v>69502</v>
      </c>
      <c r="J3793">
        <f t="shared" si="238"/>
        <v>1192237.308</v>
      </c>
      <c r="K3793">
        <f t="shared" si="239"/>
        <v>0</v>
      </c>
    </row>
    <row r="3794" spans="1:11" s="11" customFormat="1">
      <c r="A3794">
        <v>2025</v>
      </c>
      <c r="B3794">
        <v>525</v>
      </c>
      <c r="C3794" t="s">
        <v>321</v>
      </c>
      <c r="D3794" t="s">
        <v>322</v>
      </c>
      <c r="E3794">
        <v>135914</v>
      </c>
      <c r="F3794">
        <v>22.068999999999999</v>
      </c>
      <c r="G3794">
        <v>227</v>
      </c>
      <c r="H3794">
        <f t="shared" si="236"/>
        <v>6808833.3698199997</v>
      </c>
      <c r="I3794">
        <f t="shared" si="237"/>
        <v>135914</v>
      </c>
      <c r="J3794">
        <f t="shared" si="238"/>
        <v>2999486.0659999996</v>
      </c>
      <c r="K3794">
        <f t="shared" si="239"/>
        <v>0</v>
      </c>
    </row>
    <row r="3795" spans="1:11" s="11" customFormat="1">
      <c r="A3795">
        <v>2025</v>
      </c>
      <c r="B3795">
        <v>564</v>
      </c>
      <c r="C3795" t="s">
        <v>321</v>
      </c>
      <c r="D3795" t="s">
        <v>322</v>
      </c>
      <c r="E3795">
        <v>123671</v>
      </c>
      <c r="F3795">
        <v>23.49</v>
      </c>
      <c r="G3795">
        <v>400</v>
      </c>
      <c r="H3795">
        <f t="shared" si="236"/>
        <v>11620127.16</v>
      </c>
      <c r="I3795">
        <f t="shared" si="237"/>
        <v>123671</v>
      </c>
      <c r="J3795">
        <f t="shared" si="238"/>
        <v>2905031.79</v>
      </c>
      <c r="K3795">
        <f t="shared" si="239"/>
        <v>0</v>
      </c>
    </row>
    <row r="3796" spans="1:11" s="11" customFormat="1">
      <c r="A3796">
        <v>2025</v>
      </c>
      <c r="B3796">
        <v>564</v>
      </c>
      <c r="C3796" t="s">
        <v>321</v>
      </c>
      <c r="D3796" t="s">
        <v>322</v>
      </c>
      <c r="E3796">
        <v>47353</v>
      </c>
      <c r="F3796">
        <v>23.6</v>
      </c>
      <c r="G3796">
        <v>256</v>
      </c>
      <c r="H3796">
        <f t="shared" si="236"/>
        <v>2860878.8480000002</v>
      </c>
      <c r="I3796">
        <f t="shared" si="237"/>
        <v>47353</v>
      </c>
      <c r="J3796">
        <f t="shared" si="238"/>
        <v>1117530.8</v>
      </c>
      <c r="K3796">
        <f t="shared" si="239"/>
        <v>0</v>
      </c>
    </row>
    <row r="3797" spans="1:11" s="11" customFormat="1">
      <c r="A3797">
        <v>2025</v>
      </c>
      <c r="B3797">
        <v>602</v>
      </c>
      <c r="C3797" t="s">
        <v>321</v>
      </c>
      <c r="D3797" t="s">
        <v>322</v>
      </c>
      <c r="E3797">
        <v>82472</v>
      </c>
      <c r="F3797">
        <v>26.04</v>
      </c>
      <c r="G3797" t="s">
        <v>332</v>
      </c>
      <c r="H3797" t="str">
        <f t="shared" si="236"/>
        <v/>
      </c>
      <c r="I3797" t="str">
        <f t="shared" si="237"/>
        <v/>
      </c>
      <c r="J3797" t="str">
        <f t="shared" si="238"/>
        <v/>
      </c>
      <c r="K3797">
        <f t="shared" si="239"/>
        <v>0</v>
      </c>
    </row>
    <row r="3798" spans="1:11" s="11" customFormat="1">
      <c r="A3798">
        <v>2025</v>
      </c>
      <c r="B3798">
        <v>602</v>
      </c>
      <c r="C3798" t="s">
        <v>321</v>
      </c>
      <c r="D3798" t="s">
        <v>322</v>
      </c>
      <c r="E3798">
        <v>47239</v>
      </c>
      <c r="F3798">
        <v>26.44</v>
      </c>
      <c r="G3798" t="s">
        <v>332</v>
      </c>
      <c r="H3798" t="str">
        <f t="shared" si="236"/>
        <v/>
      </c>
      <c r="I3798" t="str">
        <f t="shared" si="237"/>
        <v/>
      </c>
      <c r="J3798" t="str">
        <f t="shared" si="238"/>
        <v/>
      </c>
      <c r="K3798">
        <f t="shared" si="239"/>
        <v>0</v>
      </c>
    </row>
    <row r="3799" spans="1:11" s="11" customFormat="1">
      <c r="A3799">
        <v>2025</v>
      </c>
      <c r="B3799">
        <v>703</v>
      </c>
      <c r="C3799" t="s">
        <v>321</v>
      </c>
      <c r="D3799" t="s">
        <v>322</v>
      </c>
      <c r="E3799">
        <v>14723</v>
      </c>
      <c r="F3799">
        <v>23.532</v>
      </c>
      <c r="G3799">
        <v>501.3</v>
      </c>
      <c r="H3799">
        <f t="shared" si="236"/>
        <v>1736812.1812679998</v>
      </c>
      <c r="I3799">
        <f t="shared" si="237"/>
        <v>14723</v>
      </c>
      <c r="J3799">
        <f t="shared" si="238"/>
        <v>346461.636</v>
      </c>
      <c r="K3799">
        <f t="shared" si="239"/>
        <v>0</v>
      </c>
    </row>
    <row r="3800" spans="1:11" s="11" customFormat="1">
      <c r="A3800">
        <v>2025</v>
      </c>
      <c r="B3800">
        <v>703</v>
      </c>
      <c r="C3800" t="s">
        <v>321</v>
      </c>
      <c r="D3800" t="s">
        <v>322</v>
      </c>
      <c r="E3800">
        <v>71750</v>
      </c>
      <c r="F3800">
        <v>23.007000000000001</v>
      </c>
      <c r="G3800">
        <v>327</v>
      </c>
      <c r="H3800">
        <f t="shared" si="236"/>
        <v>5397959.8575000009</v>
      </c>
      <c r="I3800">
        <f t="shared" si="237"/>
        <v>71750</v>
      </c>
      <c r="J3800">
        <f t="shared" si="238"/>
        <v>1650752.25</v>
      </c>
      <c r="K3800">
        <f t="shared" si="239"/>
        <v>0</v>
      </c>
    </row>
    <row r="3801" spans="1:11" s="11" customFormat="1">
      <c r="A3801">
        <v>2025</v>
      </c>
      <c r="B3801">
        <v>703</v>
      </c>
      <c r="C3801" t="s">
        <v>321</v>
      </c>
      <c r="D3801" t="s">
        <v>322</v>
      </c>
      <c r="E3801">
        <v>59099</v>
      </c>
      <c r="F3801">
        <v>23.555</v>
      </c>
      <c r="G3801">
        <v>315.39999999999998</v>
      </c>
      <c r="H3801">
        <f t="shared" si="236"/>
        <v>4390610.6845299993</v>
      </c>
      <c r="I3801">
        <f t="shared" si="237"/>
        <v>59099</v>
      </c>
      <c r="J3801">
        <f t="shared" si="238"/>
        <v>1392076.9450000001</v>
      </c>
      <c r="K3801">
        <f t="shared" si="239"/>
        <v>0</v>
      </c>
    </row>
    <row r="3802" spans="1:11" s="11" customFormat="1">
      <c r="A3802">
        <v>2025</v>
      </c>
      <c r="B3802">
        <v>703</v>
      </c>
      <c r="C3802" t="s">
        <v>321</v>
      </c>
      <c r="D3802" t="s">
        <v>322</v>
      </c>
      <c r="E3802">
        <v>43281</v>
      </c>
      <c r="F3802">
        <v>26.280999999999999</v>
      </c>
      <c r="G3802">
        <v>334.2</v>
      </c>
      <c r="H3802">
        <f t="shared" si="236"/>
        <v>3801417.9256620002</v>
      </c>
      <c r="I3802">
        <f t="shared" si="237"/>
        <v>43281</v>
      </c>
      <c r="J3802">
        <f t="shared" si="238"/>
        <v>1137467.9609999999</v>
      </c>
      <c r="K3802">
        <f t="shared" si="239"/>
        <v>0</v>
      </c>
    </row>
    <row r="3803" spans="1:11" s="11" customFormat="1">
      <c r="A3803">
        <v>2025</v>
      </c>
      <c r="B3803">
        <v>703</v>
      </c>
      <c r="C3803" t="s">
        <v>321</v>
      </c>
      <c r="D3803" t="s">
        <v>322</v>
      </c>
      <c r="E3803">
        <v>103387</v>
      </c>
      <c r="F3803">
        <v>23.556000000000001</v>
      </c>
      <c r="G3803">
        <v>304</v>
      </c>
      <c r="H3803">
        <f t="shared" si="236"/>
        <v>7403567.8828800004</v>
      </c>
      <c r="I3803">
        <f t="shared" si="237"/>
        <v>103387</v>
      </c>
      <c r="J3803">
        <f t="shared" si="238"/>
        <v>2435384.1720000003</v>
      </c>
      <c r="K3803">
        <f t="shared" si="239"/>
        <v>0</v>
      </c>
    </row>
    <row r="3804" spans="1:11" s="11" customFormat="1">
      <c r="A3804">
        <v>2025</v>
      </c>
      <c r="B3804">
        <v>703</v>
      </c>
      <c r="C3804" t="s">
        <v>321</v>
      </c>
      <c r="D3804" t="s">
        <v>322</v>
      </c>
      <c r="E3804">
        <v>86317</v>
      </c>
      <c r="F3804">
        <v>26.141999999999999</v>
      </c>
      <c r="G3804">
        <v>450.2</v>
      </c>
      <c r="H3804">
        <f t="shared" si="236"/>
        <v>10158758.561028</v>
      </c>
      <c r="I3804">
        <f t="shared" si="237"/>
        <v>86317</v>
      </c>
      <c r="J3804">
        <f t="shared" si="238"/>
        <v>2256499.014</v>
      </c>
      <c r="K3804">
        <f t="shared" si="239"/>
        <v>0</v>
      </c>
    </row>
    <row r="3805" spans="1:11" s="11" customFormat="1">
      <c r="A3805">
        <v>2025</v>
      </c>
      <c r="B3805">
        <v>703</v>
      </c>
      <c r="C3805" t="s">
        <v>321</v>
      </c>
      <c r="D3805" t="s">
        <v>322</v>
      </c>
      <c r="E3805">
        <v>25589</v>
      </c>
      <c r="F3805">
        <v>23.725000000000001</v>
      </c>
      <c r="G3805">
        <v>533.79999999999995</v>
      </c>
      <c r="H3805">
        <f t="shared" si="236"/>
        <v>3240694.5954499999</v>
      </c>
      <c r="I3805">
        <f t="shared" si="237"/>
        <v>25589</v>
      </c>
      <c r="J3805">
        <f t="shared" si="238"/>
        <v>607099.02500000002</v>
      </c>
      <c r="K3805">
        <f t="shared" si="239"/>
        <v>0</v>
      </c>
    </row>
    <row r="3806" spans="1:11" s="11" customFormat="1">
      <c r="A3806">
        <v>2025</v>
      </c>
      <c r="B3806">
        <v>703</v>
      </c>
      <c r="C3806" t="s">
        <v>321</v>
      </c>
      <c r="D3806" t="s">
        <v>322</v>
      </c>
      <c r="E3806">
        <v>27718</v>
      </c>
      <c r="F3806">
        <v>23.64</v>
      </c>
      <c r="G3806">
        <v>335.7</v>
      </c>
      <c r="H3806">
        <f t="shared" si="236"/>
        <v>2199686.0666399999</v>
      </c>
      <c r="I3806">
        <f t="shared" si="237"/>
        <v>27718</v>
      </c>
      <c r="J3806">
        <f t="shared" si="238"/>
        <v>655253.52</v>
      </c>
      <c r="K3806">
        <f t="shared" si="239"/>
        <v>0</v>
      </c>
    </row>
    <row r="3807" spans="1:11" s="11" customFormat="1">
      <c r="A3807">
        <v>2025</v>
      </c>
      <c r="B3807">
        <v>703</v>
      </c>
      <c r="C3807" t="s">
        <v>321</v>
      </c>
      <c r="D3807" t="s">
        <v>322</v>
      </c>
      <c r="E3807">
        <v>29491</v>
      </c>
      <c r="F3807">
        <v>23.699000000000002</v>
      </c>
      <c r="G3807">
        <v>504.5</v>
      </c>
      <c r="H3807">
        <f t="shared" si="236"/>
        <v>3525986.8694050005</v>
      </c>
      <c r="I3807">
        <f t="shared" si="237"/>
        <v>29491</v>
      </c>
      <c r="J3807">
        <f t="shared" si="238"/>
        <v>698907.20900000003</v>
      </c>
      <c r="K3807">
        <f t="shared" si="239"/>
        <v>0</v>
      </c>
    </row>
    <row r="3808" spans="1:11" s="11" customFormat="1">
      <c r="A3808">
        <v>2025</v>
      </c>
      <c r="B3808">
        <v>703</v>
      </c>
      <c r="C3808" t="s">
        <v>321</v>
      </c>
      <c r="D3808" t="s">
        <v>322</v>
      </c>
      <c r="E3808">
        <v>12428</v>
      </c>
      <c r="F3808">
        <v>24.391999999999999</v>
      </c>
      <c r="G3808">
        <v>449.6</v>
      </c>
      <c r="H3808">
        <f t="shared" si="236"/>
        <v>1362934.4168960003</v>
      </c>
      <c r="I3808">
        <f t="shared" si="237"/>
        <v>12428</v>
      </c>
      <c r="J3808">
        <f t="shared" si="238"/>
        <v>303143.77600000001</v>
      </c>
      <c r="K3808">
        <f t="shared" si="239"/>
        <v>0</v>
      </c>
    </row>
    <row r="3809" spans="1:11" s="11" customFormat="1">
      <c r="A3809">
        <v>2025</v>
      </c>
      <c r="B3809">
        <v>703</v>
      </c>
      <c r="C3809" t="s">
        <v>321</v>
      </c>
      <c r="D3809" t="s">
        <v>322</v>
      </c>
      <c r="E3809">
        <v>14455</v>
      </c>
      <c r="F3809">
        <v>26.184000000000001</v>
      </c>
      <c r="G3809">
        <v>353.4</v>
      </c>
      <c r="H3809">
        <f t="shared" si="236"/>
        <v>1337582.6704800001</v>
      </c>
      <c r="I3809">
        <f t="shared" si="237"/>
        <v>14455</v>
      </c>
      <c r="J3809">
        <f t="shared" si="238"/>
        <v>378489.72000000003</v>
      </c>
      <c r="K3809">
        <f t="shared" si="239"/>
        <v>0</v>
      </c>
    </row>
    <row r="3810" spans="1:11" s="11" customFormat="1">
      <c r="A3810">
        <v>2025</v>
      </c>
      <c r="B3810">
        <v>876</v>
      </c>
      <c r="C3810" t="s">
        <v>331</v>
      </c>
      <c r="D3810" t="s">
        <v>322</v>
      </c>
      <c r="E3810">
        <v>173470</v>
      </c>
      <c r="F3810">
        <v>17.803999999999998</v>
      </c>
      <c r="G3810" t="s">
        <v>332</v>
      </c>
      <c r="H3810" t="str">
        <f t="shared" si="236"/>
        <v/>
      </c>
      <c r="I3810" t="str">
        <f t="shared" si="237"/>
        <v/>
      </c>
      <c r="J3810" t="str">
        <f t="shared" si="238"/>
        <v/>
      </c>
      <c r="K3810">
        <f t="shared" si="239"/>
        <v>0</v>
      </c>
    </row>
    <row r="3811" spans="1:11" s="11" customFormat="1">
      <c r="A3811">
        <v>2025</v>
      </c>
      <c r="B3811">
        <v>879</v>
      </c>
      <c r="C3811" t="s">
        <v>331</v>
      </c>
      <c r="D3811" t="s">
        <v>322</v>
      </c>
      <c r="E3811">
        <v>222067</v>
      </c>
      <c r="F3811">
        <v>17.46</v>
      </c>
      <c r="G3811" t="s">
        <v>332</v>
      </c>
      <c r="H3811" t="str">
        <f t="shared" si="236"/>
        <v/>
      </c>
      <c r="I3811" t="str">
        <f t="shared" si="237"/>
        <v/>
      </c>
      <c r="J3811" t="str">
        <f t="shared" si="238"/>
        <v/>
      </c>
      <c r="K3811">
        <f t="shared" si="239"/>
        <v>0</v>
      </c>
    </row>
    <row r="3812" spans="1:11" s="11" customFormat="1">
      <c r="A3812">
        <v>2025</v>
      </c>
      <c r="B3812">
        <v>889</v>
      </c>
      <c r="C3812" t="s">
        <v>331</v>
      </c>
      <c r="D3812" t="s">
        <v>322</v>
      </c>
      <c r="E3812">
        <v>47216</v>
      </c>
      <c r="F3812">
        <v>17.170000000000002</v>
      </c>
      <c r="G3812" t="s">
        <v>332</v>
      </c>
      <c r="H3812" t="str">
        <f t="shared" si="236"/>
        <v/>
      </c>
      <c r="I3812" t="str">
        <f t="shared" si="237"/>
        <v/>
      </c>
      <c r="J3812" t="str">
        <f t="shared" si="238"/>
        <v/>
      </c>
      <c r="K3812">
        <f t="shared" si="239"/>
        <v>0</v>
      </c>
    </row>
    <row r="3813" spans="1:11" s="11" customFormat="1">
      <c r="A3813">
        <v>2025</v>
      </c>
      <c r="B3813">
        <v>889</v>
      </c>
      <c r="C3813" t="s">
        <v>331</v>
      </c>
      <c r="D3813" t="s">
        <v>322</v>
      </c>
      <c r="E3813">
        <v>112926</v>
      </c>
      <c r="F3813">
        <v>17.8</v>
      </c>
      <c r="G3813" t="s">
        <v>332</v>
      </c>
      <c r="H3813" t="str">
        <f t="shared" si="236"/>
        <v/>
      </c>
      <c r="I3813" t="str">
        <f t="shared" si="237"/>
        <v/>
      </c>
      <c r="J3813" t="str">
        <f t="shared" si="238"/>
        <v/>
      </c>
      <c r="K3813">
        <f t="shared" si="239"/>
        <v>0</v>
      </c>
    </row>
    <row r="3814" spans="1:11" s="11" customFormat="1">
      <c r="A3814">
        <v>2025</v>
      </c>
      <c r="B3814">
        <v>889</v>
      </c>
      <c r="C3814" t="s">
        <v>331</v>
      </c>
      <c r="D3814" t="s">
        <v>322</v>
      </c>
      <c r="E3814">
        <v>161489</v>
      </c>
      <c r="F3814">
        <v>17.100000000000001</v>
      </c>
      <c r="G3814" t="s">
        <v>332</v>
      </c>
      <c r="H3814" t="str">
        <f t="shared" si="236"/>
        <v/>
      </c>
      <c r="I3814" t="str">
        <f t="shared" si="237"/>
        <v/>
      </c>
      <c r="J3814" t="str">
        <f t="shared" si="238"/>
        <v/>
      </c>
      <c r="K3814">
        <f t="shared" si="239"/>
        <v>0</v>
      </c>
    </row>
    <row r="3815" spans="1:11" s="11" customFormat="1">
      <c r="A3815">
        <v>2025</v>
      </c>
      <c r="B3815">
        <v>963</v>
      </c>
      <c r="C3815" t="s">
        <v>321</v>
      </c>
      <c r="D3815" t="s">
        <v>322</v>
      </c>
      <c r="E3815">
        <v>30485</v>
      </c>
      <c r="F3815">
        <v>21.28</v>
      </c>
      <c r="G3815">
        <v>191.4</v>
      </c>
      <c r="H3815">
        <f t="shared" si="236"/>
        <v>1241651.6112000002</v>
      </c>
      <c r="I3815">
        <f t="shared" si="237"/>
        <v>30485</v>
      </c>
      <c r="J3815">
        <f t="shared" si="238"/>
        <v>648720.80000000005</v>
      </c>
      <c r="K3815">
        <f t="shared" si="239"/>
        <v>0</v>
      </c>
    </row>
    <row r="3816" spans="1:11" s="11" customFormat="1">
      <c r="A3816">
        <v>2025</v>
      </c>
      <c r="B3816">
        <v>976</v>
      </c>
      <c r="C3816" t="s">
        <v>321</v>
      </c>
      <c r="D3816" t="s">
        <v>322</v>
      </c>
      <c r="E3816">
        <v>3854</v>
      </c>
      <c r="F3816">
        <v>23.66</v>
      </c>
      <c r="G3816">
        <v>454.7</v>
      </c>
      <c r="H3816">
        <f t="shared" si="236"/>
        <v>414621.10508000001</v>
      </c>
      <c r="I3816">
        <f t="shared" si="237"/>
        <v>3854</v>
      </c>
      <c r="J3816">
        <f t="shared" si="238"/>
        <v>91185.64</v>
      </c>
      <c r="K3816">
        <f t="shared" si="239"/>
        <v>0</v>
      </c>
    </row>
    <row r="3817" spans="1:11" s="11" customFormat="1">
      <c r="A3817">
        <v>2025</v>
      </c>
      <c r="B3817">
        <v>976</v>
      </c>
      <c r="C3817" t="s">
        <v>321</v>
      </c>
      <c r="D3817" t="s">
        <v>322</v>
      </c>
      <c r="E3817">
        <v>3797</v>
      </c>
      <c r="F3817">
        <v>17.07</v>
      </c>
      <c r="G3817">
        <v>243.4</v>
      </c>
      <c r="H3817">
        <f t="shared" si="236"/>
        <v>157759.19886</v>
      </c>
      <c r="I3817">
        <f t="shared" si="237"/>
        <v>3797</v>
      </c>
      <c r="J3817">
        <f t="shared" si="238"/>
        <v>64814.79</v>
      </c>
      <c r="K3817">
        <f t="shared" si="239"/>
        <v>0</v>
      </c>
    </row>
    <row r="3818" spans="1:11" s="11" customFormat="1">
      <c r="A3818">
        <v>2025</v>
      </c>
      <c r="B3818">
        <v>976</v>
      </c>
      <c r="C3818" t="s">
        <v>321</v>
      </c>
      <c r="D3818" t="s">
        <v>322</v>
      </c>
      <c r="E3818">
        <v>9</v>
      </c>
      <c r="F3818">
        <v>19.78</v>
      </c>
      <c r="G3818">
        <v>115</v>
      </c>
      <c r="H3818">
        <f t="shared" si="236"/>
        <v>204.72300000000001</v>
      </c>
      <c r="I3818">
        <f t="shared" si="237"/>
        <v>9</v>
      </c>
      <c r="J3818">
        <f t="shared" si="238"/>
        <v>178.02</v>
      </c>
      <c r="K3818">
        <f t="shared" si="239"/>
        <v>0</v>
      </c>
    </row>
    <row r="3819" spans="1:11" s="11" customFormat="1">
      <c r="A3819">
        <v>2025</v>
      </c>
      <c r="B3819">
        <v>976</v>
      </c>
      <c r="C3819" t="s">
        <v>321</v>
      </c>
      <c r="D3819" t="s">
        <v>322</v>
      </c>
      <c r="E3819">
        <v>3308</v>
      </c>
      <c r="F3819">
        <v>18.55</v>
      </c>
      <c r="G3819">
        <v>152.30000000000001</v>
      </c>
      <c r="H3819">
        <f t="shared" si="236"/>
        <v>93456.458200000023</v>
      </c>
      <c r="I3819">
        <f t="shared" si="237"/>
        <v>3308</v>
      </c>
      <c r="J3819">
        <f t="shared" si="238"/>
        <v>61363.4</v>
      </c>
      <c r="K3819">
        <f t="shared" si="239"/>
        <v>0</v>
      </c>
    </row>
    <row r="3820" spans="1:11" s="11" customFormat="1">
      <c r="A3820">
        <v>2025</v>
      </c>
      <c r="B3820">
        <v>976</v>
      </c>
      <c r="C3820" t="s">
        <v>321</v>
      </c>
      <c r="D3820" t="s">
        <v>322</v>
      </c>
      <c r="E3820">
        <v>8407</v>
      </c>
      <c r="F3820">
        <v>22.36</v>
      </c>
      <c r="G3820">
        <v>384.4</v>
      </c>
      <c r="H3820">
        <f t="shared" si="236"/>
        <v>722597.11887999997</v>
      </c>
      <c r="I3820">
        <f t="shared" si="237"/>
        <v>8407</v>
      </c>
      <c r="J3820">
        <f t="shared" si="238"/>
        <v>187980.52</v>
      </c>
      <c r="K3820">
        <f t="shared" si="239"/>
        <v>0</v>
      </c>
    </row>
    <row r="3821" spans="1:11" s="11" customFormat="1">
      <c r="A3821">
        <v>2025</v>
      </c>
      <c r="B3821">
        <v>983</v>
      </c>
      <c r="C3821" t="s">
        <v>321</v>
      </c>
      <c r="D3821" t="s">
        <v>322</v>
      </c>
      <c r="E3821">
        <v>110729</v>
      </c>
      <c r="F3821">
        <v>22.864000000000001</v>
      </c>
      <c r="G3821">
        <v>357.6</v>
      </c>
      <c r="H3821">
        <f t="shared" si="236"/>
        <v>9053387.2930560019</v>
      </c>
      <c r="I3821">
        <f t="shared" si="237"/>
        <v>110729</v>
      </c>
      <c r="J3821">
        <f t="shared" si="238"/>
        <v>2531707.8560000001</v>
      </c>
      <c r="K3821">
        <f t="shared" si="239"/>
        <v>0</v>
      </c>
    </row>
    <row r="3822" spans="1:11" s="11" customFormat="1">
      <c r="A3822">
        <v>2025</v>
      </c>
      <c r="B3822">
        <v>983</v>
      </c>
      <c r="C3822" t="s">
        <v>321</v>
      </c>
      <c r="D3822" t="s">
        <v>322</v>
      </c>
      <c r="E3822">
        <v>32842</v>
      </c>
      <c r="F3822">
        <v>22.888000000000002</v>
      </c>
      <c r="G3822">
        <v>263.3</v>
      </c>
      <c r="H3822">
        <f t="shared" si="236"/>
        <v>1979193.7035680001</v>
      </c>
      <c r="I3822">
        <f t="shared" si="237"/>
        <v>32842</v>
      </c>
      <c r="J3822">
        <f t="shared" si="238"/>
        <v>751687.69600000011</v>
      </c>
      <c r="K3822">
        <f t="shared" si="239"/>
        <v>0</v>
      </c>
    </row>
    <row r="3823" spans="1:11" s="11" customFormat="1">
      <c r="A3823">
        <v>2025</v>
      </c>
      <c r="B3823">
        <v>994</v>
      </c>
      <c r="C3823" t="s">
        <v>321</v>
      </c>
      <c r="D3823" t="s">
        <v>322</v>
      </c>
      <c r="E3823">
        <v>67049</v>
      </c>
      <c r="F3823">
        <v>23.08</v>
      </c>
      <c r="G3823">
        <v>222.6</v>
      </c>
      <c r="H3823">
        <f t="shared" si="236"/>
        <v>3444714.7879199996</v>
      </c>
      <c r="I3823">
        <f t="shared" si="237"/>
        <v>67049</v>
      </c>
      <c r="J3823">
        <f t="shared" si="238"/>
        <v>1547490.92</v>
      </c>
      <c r="K3823">
        <f t="shared" si="239"/>
        <v>0</v>
      </c>
    </row>
    <row r="3824" spans="1:11" s="11" customFormat="1">
      <c r="A3824">
        <v>2025</v>
      </c>
      <c r="B3824">
        <v>994</v>
      </c>
      <c r="C3824" t="s">
        <v>321</v>
      </c>
      <c r="D3824" t="s">
        <v>322</v>
      </c>
      <c r="E3824">
        <v>105621</v>
      </c>
      <c r="F3824">
        <v>21.95</v>
      </c>
      <c r="G3824">
        <v>235.2</v>
      </c>
      <c r="H3824">
        <f t="shared" si="236"/>
        <v>5452831.9943999993</v>
      </c>
      <c r="I3824">
        <f t="shared" si="237"/>
        <v>105621</v>
      </c>
      <c r="J3824">
        <f t="shared" si="238"/>
        <v>2318380.9499999997</v>
      </c>
      <c r="K3824">
        <f t="shared" si="239"/>
        <v>0</v>
      </c>
    </row>
    <row r="3825" spans="1:11" s="11" customFormat="1">
      <c r="A3825">
        <v>2025</v>
      </c>
      <c r="B3825">
        <v>997</v>
      </c>
      <c r="C3825" t="s">
        <v>331</v>
      </c>
      <c r="D3825" t="s">
        <v>322</v>
      </c>
      <c r="E3825">
        <v>105815</v>
      </c>
      <c r="F3825">
        <v>17.73</v>
      </c>
      <c r="G3825">
        <v>222.5</v>
      </c>
      <c r="H3825">
        <f t="shared" si="236"/>
        <v>4174322.3887499999</v>
      </c>
      <c r="I3825">
        <f t="shared" si="237"/>
        <v>105815</v>
      </c>
      <c r="J3825">
        <f t="shared" si="238"/>
        <v>1876099.95</v>
      </c>
      <c r="K3825">
        <f t="shared" si="239"/>
        <v>0</v>
      </c>
    </row>
    <row r="3826" spans="1:11" s="11" customFormat="1">
      <c r="A3826">
        <v>2025</v>
      </c>
      <c r="B3826">
        <v>1001</v>
      </c>
      <c r="C3826" t="s">
        <v>321</v>
      </c>
      <c r="D3826" t="s">
        <v>322</v>
      </c>
      <c r="E3826">
        <v>117790</v>
      </c>
      <c r="F3826">
        <v>22.143999999999998</v>
      </c>
      <c r="G3826">
        <v>286.2</v>
      </c>
      <c r="H3826">
        <f t="shared" si="236"/>
        <v>7465074.1171199996</v>
      </c>
      <c r="I3826">
        <f t="shared" si="237"/>
        <v>117790</v>
      </c>
      <c r="J3826">
        <f t="shared" si="238"/>
        <v>2608341.7599999998</v>
      </c>
      <c r="K3826">
        <f t="shared" si="239"/>
        <v>0</v>
      </c>
    </row>
    <row r="3827" spans="1:11" s="11" customFormat="1">
      <c r="A3827">
        <v>2025</v>
      </c>
      <c r="B3827">
        <v>1001</v>
      </c>
      <c r="C3827" t="s">
        <v>321</v>
      </c>
      <c r="D3827" t="s">
        <v>322</v>
      </c>
      <c r="E3827">
        <v>41358</v>
      </c>
      <c r="F3827">
        <v>22.63</v>
      </c>
      <c r="G3827">
        <v>277.10000000000002</v>
      </c>
      <c r="H3827">
        <f t="shared" si="236"/>
        <v>2593466.29734</v>
      </c>
      <c r="I3827">
        <f t="shared" si="237"/>
        <v>41358</v>
      </c>
      <c r="J3827">
        <f t="shared" si="238"/>
        <v>935931.53999999992</v>
      </c>
      <c r="K3827">
        <f t="shared" si="239"/>
        <v>0</v>
      </c>
    </row>
    <row r="3828" spans="1:11" s="11" customFormat="1">
      <c r="A3828">
        <v>2025</v>
      </c>
      <c r="B3828">
        <v>1004</v>
      </c>
      <c r="C3828" t="s">
        <v>321</v>
      </c>
      <c r="D3828" t="s">
        <v>322</v>
      </c>
      <c r="E3828">
        <v>58254</v>
      </c>
      <c r="F3828">
        <v>22.23</v>
      </c>
      <c r="G3828">
        <v>241.7</v>
      </c>
      <c r="H3828">
        <f t="shared" si="236"/>
        <v>3129982.1771399998</v>
      </c>
      <c r="I3828">
        <f t="shared" si="237"/>
        <v>58254</v>
      </c>
      <c r="J3828">
        <f t="shared" si="238"/>
        <v>1294986.42</v>
      </c>
      <c r="K3828">
        <f t="shared" si="239"/>
        <v>0</v>
      </c>
    </row>
    <row r="3829" spans="1:11" s="11" customFormat="1">
      <c r="A3829">
        <v>2025</v>
      </c>
      <c r="B3829">
        <v>1012</v>
      </c>
      <c r="C3829" t="s">
        <v>321</v>
      </c>
      <c r="D3829" t="s">
        <v>322</v>
      </c>
      <c r="E3829">
        <v>54556</v>
      </c>
      <c r="F3829">
        <v>22.5</v>
      </c>
      <c r="G3829">
        <v>299.3</v>
      </c>
      <c r="H3829">
        <f t="shared" si="236"/>
        <v>3673937.43</v>
      </c>
      <c r="I3829">
        <f t="shared" si="237"/>
        <v>54556</v>
      </c>
      <c r="J3829">
        <f t="shared" si="238"/>
        <v>1227510</v>
      </c>
      <c r="K3829">
        <f t="shared" si="239"/>
        <v>0</v>
      </c>
    </row>
    <row r="3830" spans="1:11" s="11" customFormat="1">
      <c r="A3830">
        <v>2025</v>
      </c>
      <c r="B3830">
        <v>1040</v>
      </c>
      <c r="C3830" t="s">
        <v>321</v>
      </c>
      <c r="D3830" t="s">
        <v>322</v>
      </c>
      <c r="E3830">
        <v>1697</v>
      </c>
      <c r="F3830">
        <v>22.3</v>
      </c>
      <c r="G3830">
        <v>419.6</v>
      </c>
      <c r="H3830">
        <f t="shared" si="236"/>
        <v>158789.64760000003</v>
      </c>
      <c r="I3830">
        <f t="shared" si="237"/>
        <v>1697</v>
      </c>
      <c r="J3830">
        <f t="shared" si="238"/>
        <v>37843.1</v>
      </c>
      <c r="K3830">
        <f t="shared" si="239"/>
        <v>0</v>
      </c>
    </row>
    <row r="3831" spans="1:11" s="11" customFormat="1">
      <c r="A3831">
        <v>2025</v>
      </c>
      <c r="B3831">
        <v>1073</v>
      </c>
      <c r="C3831" t="s">
        <v>331</v>
      </c>
      <c r="D3831" t="s">
        <v>322</v>
      </c>
      <c r="E3831">
        <v>14603</v>
      </c>
      <c r="F3831">
        <v>17.481999999999999</v>
      </c>
      <c r="G3831">
        <v>164.3</v>
      </c>
      <c r="H3831">
        <f t="shared" si="236"/>
        <v>419440.88837799995</v>
      </c>
      <c r="I3831">
        <f t="shared" si="237"/>
        <v>14603</v>
      </c>
      <c r="J3831">
        <f t="shared" si="238"/>
        <v>255289.64599999998</v>
      </c>
      <c r="K3831">
        <f t="shared" si="239"/>
        <v>0</v>
      </c>
    </row>
    <row r="3832" spans="1:11" s="11" customFormat="1">
      <c r="A3832">
        <v>2025</v>
      </c>
      <c r="B3832">
        <v>1082</v>
      </c>
      <c r="C3832" t="s">
        <v>331</v>
      </c>
      <c r="D3832" t="s">
        <v>322</v>
      </c>
      <c r="E3832">
        <v>147070</v>
      </c>
      <c r="F3832">
        <v>17.622</v>
      </c>
      <c r="G3832">
        <v>120.9</v>
      </c>
      <c r="H3832">
        <f t="shared" si="236"/>
        <v>3133326.0558600002</v>
      </c>
      <c r="I3832">
        <f t="shared" si="237"/>
        <v>147070</v>
      </c>
      <c r="J3832">
        <f t="shared" si="238"/>
        <v>2591667.54</v>
      </c>
      <c r="K3832">
        <f t="shared" si="239"/>
        <v>0</v>
      </c>
    </row>
    <row r="3833" spans="1:11" s="11" customFormat="1">
      <c r="A3833">
        <v>2025</v>
      </c>
      <c r="B3833">
        <v>1082</v>
      </c>
      <c r="C3833" t="s">
        <v>331</v>
      </c>
      <c r="D3833" t="s">
        <v>322</v>
      </c>
      <c r="E3833">
        <v>97876</v>
      </c>
      <c r="F3833">
        <v>17.960999999999999</v>
      </c>
      <c r="G3833">
        <v>128.6</v>
      </c>
      <c r="H3833">
        <f t="shared" si="236"/>
        <v>2260724.7750959997</v>
      </c>
      <c r="I3833">
        <f t="shared" si="237"/>
        <v>97876</v>
      </c>
      <c r="J3833">
        <f t="shared" si="238"/>
        <v>1757950.8359999999</v>
      </c>
      <c r="K3833">
        <f t="shared" si="239"/>
        <v>0</v>
      </c>
    </row>
    <row r="3834" spans="1:11" s="11" customFormat="1">
      <c r="A3834">
        <v>2025</v>
      </c>
      <c r="B3834">
        <v>1082</v>
      </c>
      <c r="C3834" t="s">
        <v>331</v>
      </c>
      <c r="D3834" t="s">
        <v>322</v>
      </c>
      <c r="E3834">
        <v>16331</v>
      </c>
      <c r="F3834">
        <v>18.038</v>
      </c>
      <c r="G3834">
        <v>128.9</v>
      </c>
      <c r="H3834">
        <f t="shared" si="236"/>
        <v>379711.78704200004</v>
      </c>
      <c r="I3834">
        <f t="shared" si="237"/>
        <v>16331</v>
      </c>
      <c r="J3834">
        <f t="shared" si="238"/>
        <v>294578.57799999998</v>
      </c>
      <c r="K3834">
        <f t="shared" si="239"/>
        <v>0</v>
      </c>
    </row>
    <row r="3835" spans="1:11" s="11" customFormat="1">
      <c r="A3835">
        <v>2025</v>
      </c>
      <c r="B3835">
        <v>1091</v>
      </c>
      <c r="C3835" t="s">
        <v>331</v>
      </c>
      <c r="D3835" t="s">
        <v>322</v>
      </c>
      <c r="E3835">
        <v>35203</v>
      </c>
      <c r="F3835">
        <v>17.103999999999999</v>
      </c>
      <c r="G3835">
        <v>249.8</v>
      </c>
      <c r="H3835">
        <f t="shared" si="236"/>
        <v>1504076.055776</v>
      </c>
      <c r="I3835">
        <f t="shared" si="237"/>
        <v>35203</v>
      </c>
      <c r="J3835">
        <f t="shared" si="238"/>
        <v>602112.11199999996</v>
      </c>
      <c r="K3835">
        <f t="shared" si="239"/>
        <v>0</v>
      </c>
    </row>
    <row r="3836" spans="1:11" s="11" customFormat="1">
      <c r="A3836">
        <v>2025</v>
      </c>
      <c r="B3836">
        <v>1091</v>
      </c>
      <c r="C3836" t="s">
        <v>331</v>
      </c>
      <c r="D3836" t="s">
        <v>322</v>
      </c>
      <c r="E3836">
        <v>86763</v>
      </c>
      <c r="F3836">
        <v>17.225000000000001</v>
      </c>
      <c r="G3836">
        <v>229.6</v>
      </c>
      <c r="H3836">
        <f t="shared" si="236"/>
        <v>3431355.1817999999</v>
      </c>
      <c r="I3836">
        <f t="shared" si="237"/>
        <v>86763</v>
      </c>
      <c r="J3836">
        <f t="shared" si="238"/>
        <v>1494492.675</v>
      </c>
      <c r="K3836">
        <f t="shared" si="239"/>
        <v>0</v>
      </c>
    </row>
    <row r="3837" spans="1:11" s="11" customFormat="1">
      <c r="A3837">
        <v>2025</v>
      </c>
      <c r="B3837">
        <v>1167</v>
      </c>
      <c r="C3837" t="s">
        <v>331</v>
      </c>
      <c r="D3837" t="s">
        <v>322</v>
      </c>
      <c r="E3837">
        <v>58393</v>
      </c>
      <c r="F3837">
        <v>16.530999999999999</v>
      </c>
      <c r="G3837">
        <v>219.4</v>
      </c>
      <c r="H3837">
        <f t="shared" si="236"/>
        <v>2117856.5345020001</v>
      </c>
      <c r="I3837">
        <f t="shared" si="237"/>
        <v>58393</v>
      </c>
      <c r="J3837">
        <f t="shared" si="238"/>
        <v>965294.68299999996</v>
      </c>
      <c r="K3837">
        <f t="shared" si="239"/>
        <v>0</v>
      </c>
    </row>
    <row r="3838" spans="1:11" s="11" customFormat="1">
      <c r="A3838">
        <v>2025</v>
      </c>
      <c r="B3838">
        <v>1241</v>
      </c>
      <c r="C3838" t="s">
        <v>331</v>
      </c>
      <c r="D3838" t="s">
        <v>322</v>
      </c>
      <c r="E3838">
        <v>47913</v>
      </c>
      <c r="F3838">
        <v>17.501999999999999</v>
      </c>
      <c r="G3838">
        <v>155.1</v>
      </c>
      <c r="H3838">
        <f t="shared" si="236"/>
        <v>1300627.2286259998</v>
      </c>
      <c r="I3838">
        <f t="shared" si="237"/>
        <v>47913</v>
      </c>
      <c r="J3838">
        <f t="shared" si="238"/>
        <v>838573.326</v>
      </c>
      <c r="K3838">
        <f t="shared" si="239"/>
        <v>0</v>
      </c>
    </row>
    <row r="3839" spans="1:11" s="11" customFormat="1">
      <c r="A3839">
        <v>2025</v>
      </c>
      <c r="B3839">
        <v>1241</v>
      </c>
      <c r="C3839" t="s">
        <v>331</v>
      </c>
      <c r="D3839" t="s">
        <v>322</v>
      </c>
      <c r="E3839">
        <v>81849</v>
      </c>
      <c r="F3839">
        <v>17.646000000000001</v>
      </c>
      <c r="G3839">
        <v>158.9</v>
      </c>
      <c r="H3839">
        <f t="shared" si="236"/>
        <v>2295004.5444060001</v>
      </c>
      <c r="I3839">
        <f t="shared" si="237"/>
        <v>81849</v>
      </c>
      <c r="J3839">
        <f t="shared" si="238"/>
        <v>1444307.4540000001</v>
      </c>
      <c r="K3839">
        <f t="shared" si="239"/>
        <v>0</v>
      </c>
    </row>
    <row r="3840" spans="1:11" s="11" customFormat="1">
      <c r="A3840">
        <v>2025</v>
      </c>
      <c r="B3840">
        <v>1241</v>
      </c>
      <c r="C3840" t="s">
        <v>331</v>
      </c>
      <c r="D3840" t="s">
        <v>322</v>
      </c>
      <c r="E3840">
        <v>112773</v>
      </c>
      <c r="F3840">
        <v>17.696999999999999</v>
      </c>
      <c r="G3840">
        <v>144.80000000000001</v>
      </c>
      <c r="H3840">
        <f t="shared" si="236"/>
        <v>2889836.9948880002</v>
      </c>
      <c r="I3840">
        <f t="shared" si="237"/>
        <v>112773</v>
      </c>
      <c r="J3840">
        <f t="shared" si="238"/>
        <v>1995743.781</v>
      </c>
      <c r="K3840">
        <f t="shared" si="239"/>
        <v>0</v>
      </c>
    </row>
    <row r="3841" spans="1:11" s="11" customFormat="1">
      <c r="A3841">
        <v>2025</v>
      </c>
      <c r="B3841">
        <v>1241</v>
      </c>
      <c r="C3841" t="s">
        <v>331</v>
      </c>
      <c r="D3841" t="s">
        <v>322</v>
      </c>
      <c r="E3841">
        <v>177658</v>
      </c>
      <c r="F3841">
        <v>17.68</v>
      </c>
      <c r="G3841">
        <v>158.80000000000001</v>
      </c>
      <c r="H3841">
        <f t="shared" si="236"/>
        <v>4987897.5827200003</v>
      </c>
      <c r="I3841">
        <f t="shared" si="237"/>
        <v>177658</v>
      </c>
      <c r="J3841">
        <f t="shared" si="238"/>
        <v>3140993.44</v>
      </c>
      <c r="K3841">
        <f t="shared" si="239"/>
        <v>0</v>
      </c>
    </row>
    <row r="3842" spans="1:11" s="11" customFormat="1">
      <c r="A3842">
        <v>2025</v>
      </c>
      <c r="B3842">
        <v>1241</v>
      </c>
      <c r="C3842" t="s">
        <v>331</v>
      </c>
      <c r="D3842" t="s">
        <v>322</v>
      </c>
      <c r="E3842">
        <v>98205</v>
      </c>
      <c r="F3842">
        <v>17.649999999999999</v>
      </c>
      <c r="G3842">
        <v>148.80000000000001</v>
      </c>
      <c r="H3842">
        <f t="shared" si="236"/>
        <v>2579177.5560000003</v>
      </c>
      <c r="I3842">
        <f t="shared" si="237"/>
        <v>98205</v>
      </c>
      <c r="J3842">
        <f t="shared" si="238"/>
        <v>1733318.2499999998</v>
      </c>
      <c r="K3842">
        <f t="shared" si="239"/>
        <v>0</v>
      </c>
    </row>
    <row r="3843" spans="1:11" s="11" customFormat="1">
      <c r="A3843">
        <v>2025</v>
      </c>
      <c r="B3843">
        <v>1250</v>
      </c>
      <c r="C3843" t="s">
        <v>331</v>
      </c>
      <c r="D3843" t="s">
        <v>322</v>
      </c>
      <c r="E3843">
        <v>47504</v>
      </c>
      <c r="F3843">
        <v>17.652999999999999</v>
      </c>
      <c r="G3843">
        <v>217.5</v>
      </c>
      <c r="H3843">
        <f t="shared" si="236"/>
        <v>1823929.1435999996</v>
      </c>
      <c r="I3843">
        <f t="shared" si="237"/>
        <v>47504</v>
      </c>
      <c r="J3843">
        <f t="shared" si="238"/>
        <v>838588.11199999996</v>
      </c>
      <c r="K3843">
        <f t="shared" si="239"/>
        <v>0</v>
      </c>
    </row>
    <row r="3844" spans="1:11" s="11" customFormat="1">
      <c r="A3844">
        <v>2025</v>
      </c>
      <c r="B3844">
        <v>1250</v>
      </c>
      <c r="C3844" t="s">
        <v>331</v>
      </c>
      <c r="D3844" t="s">
        <v>322</v>
      </c>
      <c r="E3844">
        <v>16019</v>
      </c>
      <c r="F3844">
        <v>17.765999999999998</v>
      </c>
      <c r="G3844">
        <v>215.5</v>
      </c>
      <c r="H3844">
        <f t="shared" si="236"/>
        <v>613299.10886999988</v>
      </c>
      <c r="I3844">
        <f t="shared" si="237"/>
        <v>16019</v>
      </c>
      <c r="J3844">
        <f t="shared" si="238"/>
        <v>284593.55399999995</v>
      </c>
      <c r="K3844">
        <f t="shared" si="239"/>
        <v>0</v>
      </c>
    </row>
    <row r="3845" spans="1:11" s="11" customFormat="1">
      <c r="A3845">
        <v>2025</v>
      </c>
      <c r="B3845">
        <v>1250</v>
      </c>
      <c r="C3845" t="s">
        <v>331</v>
      </c>
      <c r="D3845" t="s">
        <v>322</v>
      </c>
      <c r="E3845">
        <v>15915</v>
      </c>
      <c r="F3845">
        <v>17.878</v>
      </c>
      <c r="G3845">
        <v>201.4</v>
      </c>
      <c r="H3845">
        <f t="shared" ref="H3845:H3908" si="240">IF(I3845="","",G3845/100*F3845*E3845)</f>
        <v>573040.13718000008</v>
      </c>
      <c r="I3845">
        <f t="shared" ref="I3845:I3908" si="241">IF(OR(G3845=".",F3845=".",E3845="."),"",E3845)</f>
        <v>15915</v>
      </c>
      <c r="J3845">
        <f t="shared" ref="J3845:J3908" si="242">IF(I3845="","",F3845*I3845)</f>
        <v>284528.37</v>
      </c>
      <c r="K3845">
        <f t="shared" ref="K3845:K3908" si="243">IF(C3845="LIG",1,0)</f>
        <v>0</v>
      </c>
    </row>
    <row r="3846" spans="1:11" s="11" customFormat="1">
      <c r="A3846">
        <v>2025</v>
      </c>
      <c r="B3846">
        <v>1250</v>
      </c>
      <c r="C3846" t="s">
        <v>331</v>
      </c>
      <c r="D3846" t="s">
        <v>322</v>
      </c>
      <c r="E3846">
        <v>15855</v>
      </c>
      <c r="F3846">
        <v>17.756</v>
      </c>
      <c r="G3846">
        <v>203.2</v>
      </c>
      <c r="H3846">
        <f t="shared" si="240"/>
        <v>572051.44416000007</v>
      </c>
      <c r="I3846">
        <f t="shared" si="241"/>
        <v>15855</v>
      </c>
      <c r="J3846">
        <f t="shared" si="242"/>
        <v>281521.38</v>
      </c>
      <c r="K3846">
        <f t="shared" si="243"/>
        <v>0</v>
      </c>
    </row>
    <row r="3847" spans="1:11" s="11" customFormat="1">
      <c r="A3847">
        <v>2025</v>
      </c>
      <c r="B3847">
        <v>1355</v>
      </c>
      <c r="C3847" t="s">
        <v>321</v>
      </c>
      <c r="D3847" t="s">
        <v>322</v>
      </c>
      <c r="E3847">
        <v>89562</v>
      </c>
      <c r="F3847">
        <v>22.776</v>
      </c>
      <c r="G3847">
        <v>264.2</v>
      </c>
      <c r="H3847">
        <f t="shared" si="240"/>
        <v>5389320.9839039994</v>
      </c>
      <c r="I3847">
        <f t="shared" si="241"/>
        <v>89562</v>
      </c>
      <c r="J3847">
        <f t="shared" si="242"/>
        <v>2039864.112</v>
      </c>
      <c r="K3847">
        <f t="shared" si="243"/>
        <v>0</v>
      </c>
    </row>
    <row r="3848" spans="1:11" s="11" customFormat="1">
      <c r="A3848">
        <v>2025</v>
      </c>
      <c r="B3848">
        <v>1356</v>
      </c>
      <c r="C3848" t="s">
        <v>321</v>
      </c>
      <c r="D3848" t="s">
        <v>322</v>
      </c>
      <c r="E3848">
        <v>47482</v>
      </c>
      <c r="F3848">
        <v>22.294</v>
      </c>
      <c r="G3848">
        <v>214.3</v>
      </c>
      <c r="H3848">
        <f t="shared" si="240"/>
        <v>2268502.0262440001</v>
      </c>
      <c r="I3848">
        <f t="shared" si="241"/>
        <v>47482</v>
      </c>
      <c r="J3848">
        <f t="shared" si="242"/>
        <v>1058563.7080000001</v>
      </c>
      <c r="K3848">
        <f t="shared" si="243"/>
        <v>0</v>
      </c>
    </row>
    <row r="3849" spans="1:11" s="11" customFormat="1">
      <c r="A3849">
        <v>2025</v>
      </c>
      <c r="B3849">
        <v>1356</v>
      </c>
      <c r="C3849" t="s">
        <v>321</v>
      </c>
      <c r="D3849" t="s">
        <v>322</v>
      </c>
      <c r="E3849">
        <v>20987</v>
      </c>
      <c r="F3849">
        <v>22.835000000000001</v>
      </c>
      <c r="G3849">
        <v>209.3</v>
      </c>
      <c r="H3849">
        <f t="shared" si="240"/>
        <v>1003045.437485</v>
      </c>
      <c r="I3849">
        <f t="shared" si="241"/>
        <v>20987</v>
      </c>
      <c r="J3849">
        <f t="shared" si="242"/>
        <v>479238.14500000002</v>
      </c>
      <c r="K3849">
        <f t="shared" si="243"/>
        <v>0</v>
      </c>
    </row>
    <row r="3850" spans="1:11" s="11" customFormat="1">
      <c r="A3850">
        <v>2025</v>
      </c>
      <c r="B3850">
        <v>1356</v>
      </c>
      <c r="C3850" t="s">
        <v>321</v>
      </c>
      <c r="D3850" t="s">
        <v>322</v>
      </c>
      <c r="E3850">
        <v>3431</v>
      </c>
      <c r="F3850">
        <v>22.122</v>
      </c>
      <c r="G3850">
        <v>175.9</v>
      </c>
      <c r="H3850">
        <f t="shared" si="240"/>
        <v>133509.12373799999</v>
      </c>
      <c r="I3850">
        <f t="shared" si="241"/>
        <v>3431</v>
      </c>
      <c r="J3850">
        <f t="shared" si="242"/>
        <v>75900.581999999995</v>
      </c>
      <c r="K3850">
        <f t="shared" si="243"/>
        <v>0</v>
      </c>
    </row>
    <row r="3851" spans="1:11" s="11" customFormat="1">
      <c r="A3851">
        <v>2025</v>
      </c>
      <c r="B3851">
        <v>1356</v>
      </c>
      <c r="C3851" t="s">
        <v>321</v>
      </c>
      <c r="D3851" t="s">
        <v>322</v>
      </c>
      <c r="E3851">
        <v>39044</v>
      </c>
      <c r="F3851">
        <v>22.856000000000002</v>
      </c>
      <c r="G3851">
        <v>239.5</v>
      </c>
      <c r="H3851">
        <f t="shared" si="240"/>
        <v>2137273.2452800004</v>
      </c>
      <c r="I3851">
        <f t="shared" si="241"/>
        <v>39044</v>
      </c>
      <c r="J3851">
        <f t="shared" si="242"/>
        <v>892389.66400000011</v>
      </c>
      <c r="K3851">
        <f t="shared" si="243"/>
        <v>0</v>
      </c>
    </row>
    <row r="3852" spans="1:11" s="11" customFormat="1">
      <c r="A3852">
        <v>2025</v>
      </c>
      <c r="B3852">
        <v>1356</v>
      </c>
      <c r="C3852" t="s">
        <v>321</v>
      </c>
      <c r="D3852" t="s">
        <v>322</v>
      </c>
      <c r="E3852">
        <v>41550</v>
      </c>
      <c r="F3852">
        <v>25.927</v>
      </c>
      <c r="G3852">
        <v>178.5</v>
      </c>
      <c r="H3852">
        <f t="shared" si="240"/>
        <v>1922921.3272499999</v>
      </c>
      <c r="I3852">
        <f t="shared" si="241"/>
        <v>41550</v>
      </c>
      <c r="J3852">
        <f t="shared" si="242"/>
        <v>1077266.8500000001</v>
      </c>
      <c r="K3852">
        <f t="shared" si="243"/>
        <v>0</v>
      </c>
    </row>
    <row r="3853" spans="1:11" s="11" customFormat="1">
      <c r="A3853">
        <v>2025</v>
      </c>
      <c r="B3853">
        <v>1356</v>
      </c>
      <c r="C3853" t="s">
        <v>321</v>
      </c>
      <c r="D3853" t="s">
        <v>322</v>
      </c>
      <c r="E3853">
        <v>58907</v>
      </c>
      <c r="F3853">
        <v>23.260999999999999</v>
      </c>
      <c r="G3853">
        <v>176</v>
      </c>
      <c r="H3853">
        <f t="shared" si="240"/>
        <v>2411614.87952</v>
      </c>
      <c r="I3853">
        <f t="shared" si="241"/>
        <v>58907</v>
      </c>
      <c r="J3853">
        <f t="shared" si="242"/>
        <v>1370235.727</v>
      </c>
      <c r="K3853">
        <f t="shared" si="243"/>
        <v>0</v>
      </c>
    </row>
    <row r="3854" spans="1:11" s="11" customFormat="1">
      <c r="A3854">
        <v>2025</v>
      </c>
      <c r="B3854">
        <v>1356</v>
      </c>
      <c r="C3854" t="s">
        <v>321</v>
      </c>
      <c r="D3854" t="s">
        <v>322</v>
      </c>
      <c r="E3854">
        <v>37097</v>
      </c>
      <c r="F3854">
        <v>22.225000000000001</v>
      </c>
      <c r="G3854">
        <v>244.4</v>
      </c>
      <c r="H3854">
        <f t="shared" si="240"/>
        <v>2015031.1363000001</v>
      </c>
      <c r="I3854">
        <f t="shared" si="241"/>
        <v>37097</v>
      </c>
      <c r="J3854">
        <f t="shared" si="242"/>
        <v>824480.82500000007</v>
      </c>
      <c r="K3854">
        <f t="shared" si="243"/>
        <v>0</v>
      </c>
    </row>
    <row r="3855" spans="1:11" s="11" customFormat="1">
      <c r="A3855">
        <v>2025</v>
      </c>
      <c r="B3855">
        <v>1356</v>
      </c>
      <c r="C3855" t="s">
        <v>321</v>
      </c>
      <c r="D3855" t="s">
        <v>322</v>
      </c>
      <c r="E3855">
        <v>34264</v>
      </c>
      <c r="F3855">
        <v>22.821000000000002</v>
      </c>
      <c r="G3855">
        <v>241.2</v>
      </c>
      <c r="H3855">
        <f t="shared" si="240"/>
        <v>1886036.2505280001</v>
      </c>
      <c r="I3855">
        <f t="shared" si="241"/>
        <v>34264</v>
      </c>
      <c r="J3855">
        <f t="shared" si="242"/>
        <v>781938.74400000006</v>
      </c>
      <c r="K3855">
        <f t="shared" si="243"/>
        <v>0</v>
      </c>
    </row>
    <row r="3856" spans="1:11" s="11" customFormat="1">
      <c r="A3856">
        <v>2025</v>
      </c>
      <c r="B3856">
        <v>1356</v>
      </c>
      <c r="C3856" t="s">
        <v>321</v>
      </c>
      <c r="D3856" t="s">
        <v>322</v>
      </c>
      <c r="E3856">
        <v>24731</v>
      </c>
      <c r="F3856">
        <v>25.863</v>
      </c>
      <c r="G3856">
        <v>233.2</v>
      </c>
      <c r="H3856">
        <f t="shared" si="240"/>
        <v>1491588.833196</v>
      </c>
      <c r="I3856">
        <f t="shared" si="241"/>
        <v>24731</v>
      </c>
      <c r="J3856">
        <f t="shared" si="242"/>
        <v>639617.853</v>
      </c>
      <c r="K3856">
        <f t="shared" si="243"/>
        <v>0</v>
      </c>
    </row>
    <row r="3857" spans="1:11" s="11" customFormat="1">
      <c r="A3857">
        <v>2025</v>
      </c>
      <c r="B3857">
        <v>1356</v>
      </c>
      <c r="C3857" t="s">
        <v>321</v>
      </c>
      <c r="D3857" t="s">
        <v>322</v>
      </c>
      <c r="E3857">
        <v>114335</v>
      </c>
      <c r="F3857">
        <v>22.852</v>
      </c>
      <c r="G3857">
        <v>234.5</v>
      </c>
      <c r="H3857">
        <f t="shared" si="240"/>
        <v>6126977.1199000003</v>
      </c>
      <c r="I3857">
        <f t="shared" si="241"/>
        <v>114335</v>
      </c>
      <c r="J3857">
        <f t="shared" si="242"/>
        <v>2612783.42</v>
      </c>
      <c r="K3857">
        <f t="shared" si="243"/>
        <v>0</v>
      </c>
    </row>
    <row r="3858" spans="1:11" s="11" customFormat="1">
      <c r="A3858">
        <v>2025</v>
      </c>
      <c r="B3858">
        <v>1356</v>
      </c>
      <c r="C3858" t="s">
        <v>321</v>
      </c>
      <c r="D3858" t="s">
        <v>322</v>
      </c>
      <c r="E3858">
        <v>11887</v>
      </c>
      <c r="F3858">
        <v>23.302</v>
      </c>
      <c r="G3858">
        <v>216.4</v>
      </c>
      <c r="H3858">
        <f t="shared" si="240"/>
        <v>599408.25133600004</v>
      </c>
      <c r="I3858">
        <f t="shared" si="241"/>
        <v>11887</v>
      </c>
      <c r="J3858">
        <f t="shared" si="242"/>
        <v>276990.87400000001</v>
      </c>
      <c r="K3858">
        <f t="shared" si="243"/>
        <v>0</v>
      </c>
    </row>
    <row r="3859" spans="1:11" s="11" customFormat="1">
      <c r="A3859">
        <v>2025</v>
      </c>
      <c r="B3859">
        <v>1356</v>
      </c>
      <c r="C3859" t="s">
        <v>321</v>
      </c>
      <c r="D3859" t="s">
        <v>322</v>
      </c>
      <c r="E3859">
        <v>18175</v>
      </c>
      <c r="F3859">
        <v>22.786999999999999</v>
      </c>
      <c r="G3859">
        <v>219.3</v>
      </c>
      <c r="H3859">
        <f t="shared" si="240"/>
        <v>908239.11892499996</v>
      </c>
      <c r="I3859">
        <f t="shared" si="241"/>
        <v>18175</v>
      </c>
      <c r="J3859">
        <f t="shared" si="242"/>
        <v>414153.72499999998</v>
      </c>
      <c r="K3859">
        <f t="shared" si="243"/>
        <v>0</v>
      </c>
    </row>
    <row r="3860" spans="1:11" s="11" customFormat="1">
      <c r="A3860">
        <v>2025</v>
      </c>
      <c r="B3860">
        <v>1364</v>
      </c>
      <c r="C3860" t="s">
        <v>321</v>
      </c>
      <c r="D3860" t="s">
        <v>322</v>
      </c>
      <c r="E3860">
        <v>1670</v>
      </c>
      <c r="F3860">
        <v>23.038</v>
      </c>
      <c r="G3860">
        <v>203.3</v>
      </c>
      <c r="H3860">
        <f t="shared" si="240"/>
        <v>78216.544179999997</v>
      </c>
      <c r="I3860">
        <f t="shared" si="241"/>
        <v>1670</v>
      </c>
      <c r="J3860">
        <f t="shared" si="242"/>
        <v>38473.46</v>
      </c>
      <c r="K3860">
        <f t="shared" si="243"/>
        <v>0</v>
      </c>
    </row>
    <row r="3861" spans="1:11" s="11" customFormat="1">
      <c r="A3861">
        <v>2025</v>
      </c>
      <c r="B3861">
        <v>1364</v>
      </c>
      <c r="C3861" t="s">
        <v>321</v>
      </c>
      <c r="D3861" t="s">
        <v>322</v>
      </c>
      <c r="E3861">
        <v>14101</v>
      </c>
      <c r="F3861">
        <v>22.251999999999999</v>
      </c>
      <c r="G3861">
        <v>210.4</v>
      </c>
      <c r="H3861">
        <f t="shared" si="240"/>
        <v>660183.55100799992</v>
      </c>
      <c r="I3861">
        <f t="shared" si="241"/>
        <v>14101</v>
      </c>
      <c r="J3861">
        <f t="shared" si="242"/>
        <v>313775.45199999999</v>
      </c>
      <c r="K3861">
        <f t="shared" si="243"/>
        <v>0</v>
      </c>
    </row>
    <row r="3862" spans="1:11" s="11" customFormat="1">
      <c r="A3862">
        <v>2025</v>
      </c>
      <c r="B3862">
        <v>1364</v>
      </c>
      <c r="C3862" t="s">
        <v>321</v>
      </c>
      <c r="D3862" t="s">
        <v>322</v>
      </c>
      <c r="E3862">
        <v>147263</v>
      </c>
      <c r="F3862">
        <v>24.82</v>
      </c>
      <c r="G3862">
        <v>283.7</v>
      </c>
      <c r="H3862">
        <f t="shared" si="240"/>
        <v>10369426.95142</v>
      </c>
      <c r="I3862">
        <f t="shared" si="241"/>
        <v>147263</v>
      </c>
      <c r="J3862">
        <f t="shared" si="242"/>
        <v>3655067.66</v>
      </c>
      <c r="K3862">
        <f t="shared" si="243"/>
        <v>0</v>
      </c>
    </row>
    <row r="3863" spans="1:11" s="11" customFormat="1">
      <c r="A3863">
        <v>2025</v>
      </c>
      <c r="B3863">
        <v>1364</v>
      </c>
      <c r="C3863" t="s">
        <v>321</v>
      </c>
      <c r="D3863" t="s">
        <v>322</v>
      </c>
      <c r="E3863">
        <v>3451</v>
      </c>
      <c r="F3863">
        <v>23.710999999999999</v>
      </c>
      <c r="G3863">
        <v>169.2</v>
      </c>
      <c r="H3863">
        <f t="shared" si="240"/>
        <v>138450.71041199999</v>
      </c>
      <c r="I3863">
        <f t="shared" si="241"/>
        <v>3451</v>
      </c>
      <c r="J3863">
        <f t="shared" si="242"/>
        <v>81826.660999999993</v>
      </c>
      <c r="K3863">
        <f t="shared" si="243"/>
        <v>0</v>
      </c>
    </row>
    <row r="3864" spans="1:11" s="11" customFormat="1">
      <c r="A3864">
        <v>2025</v>
      </c>
      <c r="B3864">
        <v>1364</v>
      </c>
      <c r="C3864" t="s">
        <v>321</v>
      </c>
      <c r="D3864" t="s">
        <v>322</v>
      </c>
      <c r="E3864">
        <v>9906</v>
      </c>
      <c r="F3864">
        <v>22.853999999999999</v>
      </c>
      <c r="G3864">
        <v>235</v>
      </c>
      <c r="H3864">
        <f t="shared" si="240"/>
        <v>532020.5514</v>
      </c>
      <c r="I3864">
        <f t="shared" si="241"/>
        <v>9906</v>
      </c>
      <c r="J3864">
        <f t="shared" si="242"/>
        <v>226391.72399999999</v>
      </c>
      <c r="K3864">
        <f t="shared" si="243"/>
        <v>0</v>
      </c>
    </row>
    <row r="3865" spans="1:11" s="11" customFormat="1">
      <c r="A3865">
        <v>2025</v>
      </c>
      <c r="B3865">
        <v>1364</v>
      </c>
      <c r="C3865" t="s">
        <v>321</v>
      </c>
      <c r="D3865" t="s">
        <v>322</v>
      </c>
      <c r="E3865">
        <v>13166</v>
      </c>
      <c r="F3865">
        <v>22.827999999999999</v>
      </c>
      <c r="G3865">
        <v>237.3</v>
      </c>
      <c r="H3865">
        <f t="shared" si="240"/>
        <v>713213.33210400003</v>
      </c>
      <c r="I3865">
        <f t="shared" si="241"/>
        <v>13166</v>
      </c>
      <c r="J3865">
        <f t="shared" si="242"/>
        <v>300553.44799999997</v>
      </c>
      <c r="K3865">
        <f t="shared" si="243"/>
        <v>0</v>
      </c>
    </row>
    <row r="3866" spans="1:11" s="11" customFormat="1">
      <c r="A3866">
        <v>2025</v>
      </c>
      <c r="B3866">
        <v>1364</v>
      </c>
      <c r="C3866" t="s">
        <v>321</v>
      </c>
      <c r="D3866" t="s">
        <v>322</v>
      </c>
      <c r="E3866">
        <v>39458</v>
      </c>
      <c r="F3866">
        <v>22.876000000000001</v>
      </c>
      <c r="G3866">
        <v>230.1</v>
      </c>
      <c r="H3866">
        <f t="shared" si="240"/>
        <v>2076977.4196080002</v>
      </c>
      <c r="I3866">
        <f t="shared" si="241"/>
        <v>39458</v>
      </c>
      <c r="J3866">
        <f t="shared" si="242"/>
        <v>902641.2080000001</v>
      </c>
      <c r="K3866">
        <f t="shared" si="243"/>
        <v>0</v>
      </c>
    </row>
    <row r="3867" spans="1:11" s="11" customFormat="1">
      <c r="A3867">
        <v>2025</v>
      </c>
      <c r="B3867">
        <v>1379</v>
      </c>
      <c r="C3867" t="s">
        <v>331</v>
      </c>
      <c r="D3867" t="s">
        <v>322</v>
      </c>
      <c r="E3867">
        <v>317161</v>
      </c>
      <c r="F3867">
        <v>17.988</v>
      </c>
      <c r="G3867">
        <v>156.5</v>
      </c>
      <c r="H3867">
        <f t="shared" si="240"/>
        <v>8928469.0864199996</v>
      </c>
      <c r="I3867">
        <f t="shared" si="241"/>
        <v>317161</v>
      </c>
      <c r="J3867">
        <f t="shared" si="242"/>
        <v>5705092.068</v>
      </c>
      <c r="K3867">
        <f t="shared" si="243"/>
        <v>0</v>
      </c>
    </row>
    <row r="3868" spans="1:11" s="11" customFormat="1">
      <c r="A3868">
        <v>2025</v>
      </c>
      <c r="B3868">
        <v>1379</v>
      </c>
      <c r="C3868" t="s">
        <v>331</v>
      </c>
      <c r="D3868" t="s">
        <v>322</v>
      </c>
      <c r="E3868">
        <v>143043</v>
      </c>
      <c r="F3868">
        <v>17.899999999999999</v>
      </c>
      <c r="G3868">
        <v>153.1</v>
      </c>
      <c r="H3868">
        <f t="shared" si="240"/>
        <v>3920079.1106999996</v>
      </c>
      <c r="I3868">
        <f t="shared" si="241"/>
        <v>143043</v>
      </c>
      <c r="J3868">
        <f t="shared" si="242"/>
        <v>2560469.6999999997</v>
      </c>
      <c r="K3868">
        <f t="shared" si="243"/>
        <v>0</v>
      </c>
    </row>
    <row r="3869" spans="1:11" s="11" customFormat="1">
      <c r="A3869">
        <v>2025</v>
      </c>
      <c r="B3869">
        <v>1384</v>
      </c>
      <c r="C3869" t="s">
        <v>321</v>
      </c>
      <c r="D3869" t="s">
        <v>322</v>
      </c>
      <c r="E3869">
        <v>3921</v>
      </c>
      <c r="F3869">
        <v>25.29</v>
      </c>
      <c r="G3869">
        <v>426.8</v>
      </c>
      <c r="H3869">
        <f t="shared" si="240"/>
        <v>423223.80011999991</v>
      </c>
      <c r="I3869">
        <f t="shared" si="241"/>
        <v>3921</v>
      </c>
      <c r="J3869">
        <f t="shared" si="242"/>
        <v>99162.09</v>
      </c>
      <c r="K3869">
        <f t="shared" si="243"/>
        <v>0</v>
      </c>
    </row>
    <row r="3870" spans="1:11" s="11" customFormat="1">
      <c r="A3870">
        <v>2025</v>
      </c>
      <c r="B3870">
        <v>1384</v>
      </c>
      <c r="C3870" t="s">
        <v>321</v>
      </c>
      <c r="D3870" t="s">
        <v>322</v>
      </c>
      <c r="E3870">
        <v>1588</v>
      </c>
      <c r="F3870">
        <v>23.78</v>
      </c>
      <c r="G3870">
        <v>399.8</v>
      </c>
      <c r="H3870">
        <f t="shared" si="240"/>
        <v>150975.03472000003</v>
      </c>
      <c r="I3870">
        <f t="shared" si="241"/>
        <v>1588</v>
      </c>
      <c r="J3870">
        <f t="shared" si="242"/>
        <v>37762.639999999999</v>
      </c>
      <c r="K3870">
        <f t="shared" si="243"/>
        <v>0</v>
      </c>
    </row>
    <row r="3871" spans="1:11" s="11" customFormat="1">
      <c r="A3871">
        <v>2025</v>
      </c>
      <c r="B3871">
        <v>1393</v>
      </c>
      <c r="C3871" t="s">
        <v>331</v>
      </c>
      <c r="D3871" t="s">
        <v>322</v>
      </c>
      <c r="E3871">
        <v>44768</v>
      </c>
      <c r="F3871">
        <v>17.96</v>
      </c>
      <c r="G3871">
        <v>204</v>
      </c>
      <c r="H3871">
        <f t="shared" si="240"/>
        <v>1640227.8912000002</v>
      </c>
      <c r="I3871">
        <f t="shared" si="241"/>
        <v>44768</v>
      </c>
      <c r="J3871">
        <f t="shared" si="242"/>
        <v>804033.28</v>
      </c>
      <c r="K3871">
        <f t="shared" si="243"/>
        <v>0</v>
      </c>
    </row>
    <row r="3872" spans="1:11" s="11" customFormat="1">
      <c r="A3872">
        <v>2025</v>
      </c>
      <c r="B3872">
        <v>1393</v>
      </c>
      <c r="C3872" t="s">
        <v>331</v>
      </c>
      <c r="D3872" t="s">
        <v>322</v>
      </c>
      <c r="E3872">
        <v>59060</v>
      </c>
      <c r="F3872">
        <v>17.82</v>
      </c>
      <c r="G3872">
        <v>204.8</v>
      </c>
      <c r="H3872">
        <f t="shared" si="240"/>
        <v>2155415.9616</v>
      </c>
      <c r="I3872">
        <f t="shared" si="241"/>
        <v>59060</v>
      </c>
      <c r="J3872">
        <f t="shared" si="242"/>
        <v>1052449.2</v>
      </c>
      <c r="K3872">
        <f t="shared" si="243"/>
        <v>0</v>
      </c>
    </row>
    <row r="3873" spans="1:11" s="11" customFormat="1">
      <c r="A3873">
        <v>2025</v>
      </c>
      <c r="B3873">
        <v>1393</v>
      </c>
      <c r="C3873" t="s">
        <v>331</v>
      </c>
      <c r="D3873" t="s">
        <v>322</v>
      </c>
      <c r="E3873">
        <v>44729</v>
      </c>
      <c r="F3873">
        <v>17.79</v>
      </c>
      <c r="G3873">
        <v>203.2</v>
      </c>
      <c r="H3873">
        <f t="shared" si="240"/>
        <v>1616921.1451199998</v>
      </c>
      <c r="I3873">
        <f t="shared" si="241"/>
        <v>44729</v>
      </c>
      <c r="J3873">
        <f t="shared" si="242"/>
        <v>795728.90999999992</v>
      </c>
      <c r="K3873">
        <f t="shared" si="243"/>
        <v>0</v>
      </c>
    </row>
    <row r="3874" spans="1:11" s="11" customFormat="1">
      <c r="A3874">
        <v>2025</v>
      </c>
      <c r="B3874">
        <v>1710</v>
      </c>
      <c r="C3874" t="s">
        <v>331</v>
      </c>
      <c r="D3874" t="s">
        <v>322</v>
      </c>
      <c r="E3874">
        <v>243</v>
      </c>
      <c r="F3874">
        <v>18.012</v>
      </c>
      <c r="G3874">
        <v>283.7</v>
      </c>
      <c r="H3874">
        <f t="shared" si="240"/>
        <v>12417.310691999999</v>
      </c>
      <c r="I3874">
        <f t="shared" si="241"/>
        <v>243</v>
      </c>
      <c r="J3874">
        <f t="shared" si="242"/>
        <v>4376.9160000000002</v>
      </c>
      <c r="K3874">
        <f t="shared" si="243"/>
        <v>0</v>
      </c>
    </row>
    <row r="3875" spans="1:11" s="11" customFormat="1">
      <c r="A3875">
        <v>2025</v>
      </c>
      <c r="B3875">
        <v>1710</v>
      </c>
      <c r="C3875" t="s">
        <v>331</v>
      </c>
      <c r="D3875" t="s">
        <v>322</v>
      </c>
      <c r="E3875">
        <v>62015</v>
      </c>
      <c r="F3875">
        <v>17.863</v>
      </c>
      <c r="G3875">
        <v>293.39999999999998</v>
      </c>
      <c r="H3875">
        <f t="shared" si="240"/>
        <v>3250208.7546299999</v>
      </c>
      <c r="I3875">
        <f t="shared" si="241"/>
        <v>62015</v>
      </c>
      <c r="J3875">
        <f t="shared" si="242"/>
        <v>1107773.9450000001</v>
      </c>
      <c r="K3875">
        <f t="shared" si="243"/>
        <v>0</v>
      </c>
    </row>
    <row r="3876" spans="1:11" s="11" customFormat="1">
      <c r="A3876">
        <v>2025</v>
      </c>
      <c r="B3876">
        <v>1710</v>
      </c>
      <c r="C3876" t="s">
        <v>331</v>
      </c>
      <c r="D3876" t="s">
        <v>322</v>
      </c>
      <c r="E3876">
        <v>268584</v>
      </c>
      <c r="F3876">
        <v>17.834</v>
      </c>
      <c r="G3876">
        <v>270.60000000000002</v>
      </c>
      <c r="H3876">
        <f t="shared" si="240"/>
        <v>12961542.613536002</v>
      </c>
      <c r="I3876">
        <f t="shared" si="241"/>
        <v>268584</v>
      </c>
      <c r="J3876">
        <f t="shared" si="242"/>
        <v>4789927.0559999999</v>
      </c>
      <c r="K3876">
        <f t="shared" si="243"/>
        <v>0</v>
      </c>
    </row>
    <row r="3877" spans="1:11" s="11" customFormat="1">
      <c r="A3877">
        <v>2025</v>
      </c>
      <c r="B3877">
        <v>1733</v>
      </c>
      <c r="C3877" t="s">
        <v>331</v>
      </c>
      <c r="D3877" t="s">
        <v>322</v>
      </c>
      <c r="E3877">
        <v>205855</v>
      </c>
      <c r="F3877">
        <v>17.777999999999999</v>
      </c>
      <c r="G3877">
        <v>198.9</v>
      </c>
      <c r="H3877">
        <f t="shared" si="240"/>
        <v>7279123.7879099995</v>
      </c>
      <c r="I3877">
        <f t="shared" si="241"/>
        <v>205855</v>
      </c>
      <c r="J3877">
        <f t="shared" si="242"/>
        <v>3659690.19</v>
      </c>
      <c r="K3877">
        <f t="shared" si="243"/>
        <v>0</v>
      </c>
    </row>
    <row r="3878" spans="1:11" s="11" customFormat="1">
      <c r="A3878">
        <v>2025</v>
      </c>
      <c r="B3878">
        <v>1733</v>
      </c>
      <c r="C3878" t="s">
        <v>331</v>
      </c>
      <c r="D3878" t="s">
        <v>322</v>
      </c>
      <c r="E3878">
        <v>94781</v>
      </c>
      <c r="F3878">
        <v>17.808</v>
      </c>
      <c r="G3878">
        <v>209.2</v>
      </c>
      <c r="H3878">
        <f t="shared" si="240"/>
        <v>3531003.2204160001</v>
      </c>
      <c r="I3878">
        <f t="shared" si="241"/>
        <v>94781</v>
      </c>
      <c r="J3878">
        <f t="shared" si="242"/>
        <v>1687860.048</v>
      </c>
      <c r="K3878">
        <f t="shared" si="243"/>
        <v>0</v>
      </c>
    </row>
    <row r="3879" spans="1:11" s="11" customFormat="1">
      <c r="A3879">
        <v>2025</v>
      </c>
      <c r="B3879">
        <v>1733</v>
      </c>
      <c r="C3879" t="s">
        <v>321</v>
      </c>
      <c r="D3879" t="s">
        <v>322</v>
      </c>
      <c r="E3879">
        <v>31556</v>
      </c>
      <c r="F3879">
        <v>26.338000000000001</v>
      </c>
      <c r="G3879">
        <v>226.7</v>
      </c>
      <c r="H3879">
        <f t="shared" si="240"/>
        <v>1884153.410776</v>
      </c>
      <c r="I3879">
        <f t="shared" si="241"/>
        <v>31556</v>
      </c>
      <c r="J3879">
        <f t="shared" si="242"/>
        <v>831121.92800000007</v>
      </c>
      <c r="K3879">
        <f t="shared" si="243"/>
        <v>0</v>
      </c>
    </row>
    <row r="3880" spans="1:11" s="11" customFormat="1">
      <c r="A3880">
        <v>2025</v>
      </c>
      <c r="B3880">
        <v>1733</v>
      </c>
      <c r="C3880" t="s">
        <v>321</v>
      </c>
      <c r="D3880" t="s">
        <v>322</v>
      </c>
      <c r="E3880">
        <v>62617</v>
      </c>
      <c r="F3880">
        <v>25.998000000000001</v>
      </c>
      <c r="G3880">
        <v>245.9</v>
      </c>
      <c r="H3880">
        <f t="shared" si="240"/>
        <v>4003047.3275940004</v>
      </c>
      <c r="I3880">
        <f t="shared" si="241"/>
        <v>62617</v>
      </c>
      <c r="J3880">
        <f t="shared" si="242"/>
        <v>1627916.7660000001</v>
      </c>
      <c r="K3880">
        <f t="shared" si="243"/>
        <v>0</v>
      </c>
    </row>
    <row r="3881" spans="1:11" s="11" customFormat="1">
      <c r="A3881">
        <v>2025</v>
      </c>
      <c r="B3881">
        <v>1733</v>
      </c>
      <c r="C3881" t="s">
        <v>321</v>
      </c>
      <c r="D3881" t="s">
        <v>322</v>
      </c>
      <c r="E3881">
        <v>15676</v>
      </c>
      <c r="F3881">
        <v>26.004000000000001</v>
      </c>
      <c r="G3881">
        <v>293.2</v>
      </c>
      <c r="H3881">
        <f t="shared" si="240"/>
        <v>1195196.680128</v>
      </c>
      <c r="I3881">
        <f t="shared" si="241"/>
        <v>15676</v>
      </c>
      <c r="J3881">
        <f t="shared" si="242"/>
        <v>407638.70400000003</v>
      </c>
      <c r="K3881">
        <f t="shared" si="243"/>
        <v>0</v>
      </c>
    </row>
    <row r="3882" spans="1:11" s="11" customFormat="1">
      <c r="A3882">
        <v>2025</v>
      </c>
      <c r="B3882">
        <v>1733</v>
      </c>
      <c r="C3882" t="s">
        <v>331</v>
      </c>
      <c r="D3882" t="s">
        <v>322</v>
      </c>
      <c r="E3882">
        <v>63363</v>
      </c>
      <c r="F3882">
        <v>17.84</v>
      </c>
      <c r="G3882">
        <v>205.2</v>
      </c>
      <c r="H3882">
        <f t="shared" si="240"/>
        <v>2319572.42784</v>
      </c>
      <c r="I3882">
        <f t="shared" si="241"/>
        <v>63363</v>
      </c>
      <c r="J3882">
        <f t="shared" si="242"/>
        <v>1130395.92</v>
      </c>
      <c r="K3882">
        <f t="shared" si="243"/>
        <v>0</v>
      </c>
    </row>
    <row r="3883" spans="1:11" s="11" customFormat="1">
      <c r="A3883">
        <v>2025</v>
      </c>
      <c r="B3883">
        <v>1733</v>
      </c>
      <c r="C3883" t="s">
        <v>331</v>
      </c>
      <c r="D3883" t="s">
        <v>322</v>
      </c>
      <c r="E3883">
        <v>173403</v>
      </c>
      <c r="F3883">
        <v>17.887</v>
      </c>
      <c r="G3883">
        <v>199.9</v>
      </c>
      <c r="H3883">
        <f t="shared" si="240"/>
        <v>6200217.2625390012</v>
      </c>
      <c r="I3883">
        <f t="shared" si="241"/>
        <v>173403</v>
      </c>
      <c r="J3883">
        <f t="shared" si="242"/>
        <v>3101659.4610000001</v>
      </c>
      <c r="K3883">
        <f t="shared" si="243"/>
        <v>0</v>
      </c>
    </row>
    <row r="3884" spans="1:11" s="11" customFormat="1">
      <c r="A3884">
        <v>2025</v>
      </c>
      <c r="B3884">
        <v>1733</v>
      </c>
      <c r="C3884" t="s">
        <v>321</v>
      </c>
      <c r="D3884" t="s">
        <v>322</v>
      </c>
      <c r="E3884">
        <v>826</v>
      </c>
      <c r="F3884">
        <v>25.91</v>
      </c>
      <c r="G3884">
        <v>278.3</v>
      </c>
      <c r="H3884">
        <f t="shared" si="240"/>
        <v>59560.819779999998</v>
      </c>
      <c r="I3884">
        <f t="shared" si="241"/>
        <v>826</v>
      </c>
      <c r="J3884">
        <f t="shared" si="242"/>
        <v>21401.66</v>
      </c>
      <c r="K3884">
        <f t="shared" si="243"/>
        <v>0</v>
      </c>
    </row>
    <row r="3885" spans="1:11" s="11" customFormat="1">
      <c r="A3885">
        <v>2025</v>
      </c>
      <c r="B3885">
        <v>1733</v>
      </c>
      <c r="C3885" t="s">
        <v>321</v>
      </c>
      <c r="D3885" t="s">
        <v>322</v>
      </c>
      <c r="E3885">
        <v>14962</v>
      </c>
      <c r="F3885">
        <v>26.338000000000001</v>
      </c>
      <c r="G3885">
        <v>258.39999999999998</v>
      </c>
      <c r="H3885">
        <f t="shared" si="240"/>
        <v>1018274.6991039999</v>
      </c>
      <c r="I3885">
        <f t="shared" si="241"/>
        <v>14962</v>
      </c>
      <c r="J3885">
        <f t="shared" si="242"/>
        <v>394069.15600000002</v>
      </c>
      <c r="K3885">
        <f t="shared" si="243"/>
        <v>0</v>
      </c>
    </row>
    <row r="3886" spans="1:11" s="11" customFormat="1">
      <c r="A3886">
        <v>2025</v>
      </c>
      <c r="B3886">
        <v>1893</v>
      </c>
      <c r="C3886" t="s">
        <v>331</v>
      </c>
      <c r="D3886" t="s">
        <v>322</v>
      </c>
      <c r="E3886">
        <v>94816</v>
      </c>
      <c r="F3886">
        <v>17.75</v>
      </c>
      <c r="G3886">
        <v>240.3</v>
      </c>
      <c r="H3886">
        <f t="shared" si="240"/>
        <v>4044210.5520000001</v>
      </c>
      <c r="I3886">
        <f t="shared" si="241"/>
        <v>94816</v>
      </c>
      <c r="J3886">
        <f t="shared" si="242"/>
        <v>1682984</v>
      </c>
      <c r="K3886">
        <f t="shared" si="243"/>
        <v>0</v>
      </c>
    </row>
    <row r="3887" spans="1:11" s="11" customFormat="1">
      <c r="A3887">
        <v>2025</v>
      </c>
      <c r="B3887">
        <v>1893</v>
      </c>
      <c r="C3887" t="s">
        <v>331</v>
      </c>
      <c r="D3887" t="s">
        <v>322</v>
      </c>
      <c r="E3887">
        <v>110232</v>
      </c>
      <c r="F3887">
        <v>18.86</v>
      </c>
      <c r="G3887">
        <v>212.5</v>
      </c>
      <c r="H3887">
        <f t="shared" si="240"/>
        <v>4417822.9800000004</v>
      </c>
      <c r="I3887">
        <f t="shared" si="241"/>
        <v>110232</v>
      </c>
      <c r="J3887">
        <f t="shared" si="242"/>
        <v>2078975.52</v>
      </c>
      <c r="K3887">
        <f t="shared" si="243"/>
        <v>0</v>
      </c>
    </row>
    <row r="3888" spans="1:11" s="11" customFormat="1">
      <c r="A3888">
        <v>2025</v>
      </c>
      <c r="B3888">
        <v>1893</v>
      </c>
      <c r="C3888" t="s">
        <v>331</v>
      </c>
      <c r="D3888" t="s">
        <v>322</v>
      </c>
      <c r="E3888">
        <v>78804</v>
      </c>
      <c r="F3888">
        <v>17.77</v>
      </c>
      <c r="G3888">
        <v>235.9</v>
      </c>
      <c r="H3888">
        <f t="shared" si="240"/>
        <v>3303418.7617199998</v>
      </c>
      <c r="I3888">
        <f t="shared" si="241"/>
        <v>78804</v>
      </c>
      <c r="J3888">
        <f t="shared" si="242"/>
        <v>1400347.08</v>
      </c>
      <c r="K3888">
        <f t="shared" si="243"/>
        <v>0</v>
      </c>
    </row>
    <row r="3889" spans="1:11" s="11" customFormat="1">
      <c r="A3889">
        <v>2025</v>
      </c>
      <c r="B3889">
        <v>1915</v>
      </c>
      <c r="C3889" t="s">
        <v>331</v>
      </c>
      <c r="D3889" t="s">
        <v>322</v>
      </c>
      <c r="E3889">
        <v>26699</v>
      </c>
      <c r="F3889">
        <v>17.742000000000001</v>
      </c>
      <c r="G3889">
        <v>226.5</v>
      </c>
      <c r="H3889">
        <f t="shared" si="240"/>
        <v>1072916.13537</v>
      </c>
      <c r="I3889">
        <f t="shared" si="241"/>
        <v>26699</v>
      </c>
      <c r="J3889">
        <f t="shared" si="242"/>
        <v>473693.658</v>
      </c>
      <c r="K3889">
        <f t="shared" si="243"/>
        <v>0</v>
      </c>
    </row>
    <row r="3890" spans="1:11" s="11" customFormat="1">
      <c r="A3890">
        <v>2025</v>
      </c>
      <c r="B3890">
        <v>1915</v>
      </c>
      <c r="C3890" t="s">
        <v>331</v>
      </c>
      <c r="D3890" t="s">
        <v>322</v>
      </c>
      <c r="E3890">
        <v>13436</v>
      </c>
      <c r="F3890">
        <v>17.891999999999999</v>
      </c>
      <c r="G3890">
        <v>232.9</v>
      </c>
      <c r="H3890">
        <f t="shared" si="240"/>
        <v>559884.40804799995</v>
      </c>
      <c r="I3890">
        <f t="shared" si="241"/>
        <v>13436</v>
      </c>
      <c r="J3890">
        <f t="shared" si="242"/>
        <v>240396.91199999998</v>
      </c>
      <c r="K3890">
        <f t="shared" si="243"/>
        <v>0</v>
      </c>
    </row>
    <row r="3891" spans="1:11" s="11" customFormat="1">
      <c r="A3891">
        <v>2025</v>
      </c>
      <c r="B3891">
        <v>2079</v>
      </c>
      <c r="C3891" t="s">
        <v>331</v>
      </c>
      <c r="D3891" t="s">
        <v>322</v>
      </c>
      <c r="E3891">
        <v>32740</v>
      </c>
      <c r="F3891">
        <v>17.829999999999998</v>
      </c>
      <c r="G3891">
        <v>144.5</v>
      </c>
      <c r="H3891">
        <f t="shared" si="240"/>
        <v>843524.81900000002</v>
      </c>
      <c r="I3891">
        <f t="shared" si="241"/>
        <v>32740</v>
      </c>
      <c r="J3891">
        <f t="shared" si="242"/>
        <v>583754.19999999995</v>
      </c>
      <c r="K3891">
        <f t="shared" si="243"/>
        <v>0</v>
      </c>
    </row>
    <row r="3892" spans="1:11" s="11" customFormat="1">
      <c r="A3892">
        <v>2025</v>
      </c>
      <c r="B3892">
        <v>2079</v>
      </c>
      <c r="C3892" t="s">
        <v>331</v>
      </c>
      <c r="D3892" t="s">
        <v>322</v>
      </c>
      <c r="E3892">
        <v>16292</v>
      </c>
      <c r="F3892">
        <v>17.577999999999999</v>
      </c>
      <c r="G3892">
        <v>140.5</v>
      </c>
      <c r="H3892">
        <f t="shared" si="240"/>
        <v>402364.99027999997</v>
      </c>
      <c r="I3892">
        <f t="shared" si="241"/>
        <v>16292</v>
      </c>
      <c r="J3892">
        <f t="shared" si="242"/>
        <v>286380.77600000001</v>
      </c>
      <c r="K3892">
        <f t="shared" si="243"/>
        <v>0</v>
      </c>
    </row>
    <row r="3893" spans="1:11" s="11" customFormat="1">
      <c r="A3893">
        <v>2025</v>
      </c>
      <c r="B3893">
        <v>2079</v>
      </c>
      <c r="C3893" t="s">
        <v>331</v>
      </c>
      <c r="D3893" t="s">
        <v>322</v>
      </c>
      <c r="E3893">
        <v>15362</v>
      </c>
      <c r="F3893">
        <v>17.63</v>
      </c>
      <c r="G3893">
        <v>130.1</v>
      </c>
      <c r="H3893">
        <f t="shared" si="240"/>
        <v>352352.51005999994</v>
      </c>
      <c r="I3893">
        <f t="shared" si="241"/>
        <v>15362</v>
      </c>
      <c r="J3893">
        <f t="shared" si="242"/>
        <v>270832.06</v>
      </c>
      <c r="K3893">
        <f t="shared" si="243"/>
        <v>0</v>
      </c>
    </row>
    <row r="3894" spans="1:11" s="11" customFormat="1">
      <c r="A3894">
        <v>2025</v>
      </c>
      <c r="B3894">
        <v>2079</v>
      </c>
      <c r="C3894" t="s">
        <v>331</v>
      </c>
      <c r="D3894" t="s">
        <v>322</v>
      </c>
      <c r="E3894">
        <v>111218</v>
      </c>
      <c r="F3894">
        <v>17.619</v>
      </c>
      <c r="G3894">
        <v>145.4</v>
      </c>
      <c r="H3894">
        <f t="shared" si="240"/>
        <v>2849185.6156680002</v>
      </c>
      <c r="I3894">
        <f t="shared" si="241"/>
        <v>111218</v>
      </c>
      <c r="J3894">
        <f t="shared" si="242"/>
        <v>1959549.942</v>
      </c>
      <c r="K3894">
        <f t="shared" si="243"/>
        <v>0</v>
      </c>
    </row>
    <row r="3895" spans="1:11" s="11" customFormat="1">
      <c r="A3895">
        <v>2025</v>
      </c>
      <c r="B3895">
        <v>2098</v>
      </c>
      <c r="C3895" t="s">
        <v>331</v>
      </c>
      <c r="D3895" t="s">
        <v>322</v>
      </c>
      <c r="E3895">
        <v>13978</v>
      </c>
      <c r="F3895">
        <v>18.036000000000001</v>
      </c>
      <c r="G3895">
        <v>245.6</v>
      </c>
      <c r="H3895">
        <f t="shared" si="240"/>
        <v>619175.30284799996</v>
      </c>
      <c r="I3895">
        <f t="shared" si="241"/>
        <v>13978</v>
      </c>
      <c r="J3895">
        <f t="shared" si="242"/>
        <v>252107.20800000001</v>
      </c>
      <c r="K3895">
        <f t="shared" si="243"/>
        <v>0</v>
      </c>
    </row>
    <row r="3896" spans="1:11" s="11" customFormat="1">
      <c r="A3896">
        <v>2025</v>
      </c>
      <c r="B3896">
        <v>2103</v>
      </c>
      <c r="C3896" t="s">
        <v>331</v>
      </c>
      <c r="D3896" t="s">
        <v>322</v>
      </c>
      <c r="E3896">
        <v>192172</v>
      </c>
      <c r="F3896">
        <v>17.760000000000002</v>
      </c>
      <c r="G3896">
        <v>149.5</v>
      </c>
      <c r="H3896">
        <f t="shared" si="240"/>
        <v>5102397.2064000014</v>
      </c>
      <c r="I3896">
        <f t="shared" si="241"/>
        <v>192172</v>
      </c>
      <c r="J3896">
        <f t="shared" si="242"/>
        <v>3412974.72</v>
      </c>
      <c r="K3896">
        <f t="shared" si="243"/>
        <v>0</v>
      </c>
    </row>
    <row r="3897" spans="1:11" s="11" customFormat="1">
      <c r="A3897">
        <v>2025</v>
      </c>
      <c r="B3897">
        <v>2103</v>
      </c>
      <c r="C3897" t="s">
        <v>331</v>
      </c>
      <c r="D3897" t="s">
        <v>322</v>
      </c>
      <c r="E3897">
        <v>242517</v>
      </c>
      <c r="F3897">
        <v>17.8</v>
      </c>
      <c r="G3897">
        <v>157</v>
      </c>
      <c r="H3897">
        <f t="shared" si="240"/>
        <v>6777380.0820000004</v>
      </c>
      <c r="I3897">
        <f t="shared" si="241"/>
        <v>242517</v>
      </c>
      <c r="J3897">
        <f t="shared" si="242"/>
        <v>4316802.6000000006</v>
      </c>
      <c r="K3897">
        <f t="shared" si="243"/>
        <v>0</v>
      </c>
    </row>
    <row r="3898" spans="1:11" s="11" customFormat="1">
      <c r="A3898">
        <v>2025</v>
      </c>
      <c r="B3898">
        <v>2103</v>
      </c>
      <c r="C3898" t="s">
        <v>331</v>
      </c>
      <c r="D3898" t="s">
        <v>322</v>
      </c>
      <c r="E3898">
        <v>15087</v>
      </c>
      <c r="F3898">
        <v>17.68</v>
      </c>
      <c r="G3898">
        <v>148.4</v>
      </c>
      <c r="H3898">
        <f t="shared" si="240"/>
        <v>395839.42944000004</v>
      </c>
      <c r="I3898">
        <f t="shared" si="241"/>
        <v>15087</v>
      </c>
      <c r="J3898">
        <f t="shared" si="242"/>
        <v>266738.15999999997</v>
      </c>
      <c r="K3898">
        <f t="shared" si="243"/>
        <v>0</v>
      </c>
    </row>
    <row r="3899" spans="1:11" s="11" customFormat="1">
      <c r="A3899">
        <v>2025</v>
      </c>
      <c r="B3899">
        <v>2103</v>
      </c>
      <c r="C3899" t="s">
        <v>331</v>
      </c>
      <c r="D3899" t="s">
        <v>322</v>
      </c>
      <c r="E3899">
        <v>34587</v>
      </c>
      <c r="F3899">
        <v>17.95</v>
      </c>
      <c r="G3899">
        <v>150.1</v>
      </c>
      <c r="H3899">
        <f t="shared" si="240"/>
        <v>931875.81164999981</v>
      </c>
      <c r="I3899">
        <f t="shared" si="241"/>
        <v>34587</v>
      </c>
      <c r="J3899">
        <f t="shared" si="242"/>
        <v>620836.65</v>
      </c>
      <c r="K3899">
        <f t="shared" si="243"/>
        <v>0</v>
      </c>
    </row>
    <row r="3900" spans="1:11" s="11" customFormat="1">
      <c r="A3900">
        <v>2025</v>
      </c>
      <c r="B3900">
        <v>2103</v>
      </c>
      <c r="C3900" t="s">
        <v>331</v>
      </c>
      <c r="D3900" t="s">
        <v>322</v>
      </c>
      <c r="E3900">
        <v>187459</v>
      </c>
      <c r="F3900">
        <v>17.91</v>
      </c>
      <c r="G3900">
        <v>148</v>
      </c>
      <c r="H3900">
        <f t="shared" si="240"/>
        <v>4968938.2211999996</v>
      </c>
      <c r="I3900">
        <f t="shared" si="241"/>
        <v>187459</v>
      </c>
      <c r="J3900">
        <f t="shared" si="242"/>
        <v>3357390.69</v>
      </c>
      <c r="K3900">
        <f t="shared" si="243"/>
        <v>0</v>
      </c>
    </row>
    <row r="3901" spans="1:11" s="11" customFormat="1">
      <c r="A3901">
        <v>2025</v>
      </c>
      <c r="B3901">
        <v>2107</v>
      </c>
      <c r="C3901" t="s">
        <v>331</v>
      </c>
      <c r="D3901" t="s">
        <v>322</v>
      </c>
      <c r="E3901">
        <v>159805</v>
      </c>
      <c r="F3901">
        <v>18.02</v>
      </c>
      <c r="G3901">
        <v>201.9</v>
      </c>
      <c r="H3901">
        <f t="shared" si="240"/>
        <v>5814086.2359000007</v>
      </c>
      <c r="I3901">
        <f t="shared" si="241"/>
        <v>159805</v>
      </c>
      <c r="J3901">
        <f t="shared" si="242"/>
        <v>2879686.1</v>
      </c>
      <c r="K3901">
        <f t="shared" si="243"/>
        <v>0</v>
      </c>
    </row>
    <row r="3902" spans="1:11" s="11" customFormat="1">
      <c r="A3902">
        <v>2025</v>
      </c>
      <c r="B3902">
        <v>2107</v>
      </c>
      <c r="C3902" t="s">
        <v>321</v>
      </c>
      <c r="D3902" t="s">
        <v>322</v>
      </c>
      <c r="E3902">
        <v>80820</v>
      </c>
      <c r="F3902">
        <v>22.13</v>
      </c>
      <c r="G3902">
        <v>256.3</v>
      </c>
      <c r="H3902">
        <f t="shared" si="240"/>
        <v>4584044.9358000001</v>
      </c>
      <c r="I3902">
        <f t="shared" si="241"/>
        <v>80820</v>
      </c>
      <c r="J3902">
        <f t="shared" si="242"/>
        <v>1788546.5999999999</v>
      </c>
      <c r="K3902">
        <f t="shared" si="243"/>
        <v>0</v>
      </c>
    </row>
    <row r="3903" spans="1:11" s="11" customFormat="1">
      <c r="A3903">
        <v>2025</v>
      </c>
      <c r="B3903">
        <v>2107</v>
      </c>
      <c r="C3903" t="s">
        <v>331</v>
      </c>
      <c r="D3903" t="s">
        <v>322</v>
      </c>
      <c r="E3903">
        <v>48117</v>
      </c>
      <c r="F3903">
        <v>17.82</v>
      </c>
      <c r="G3903">
        <v>208.4</v>
      </c>
      <c r="H3903">
        <f t="shared" si="240"/>
        <v>1786915.2549600003</v>
      </c>
      <c r="I3903">
        <f t="shared" si="241"/>
        <v>48117</v>
      </c>
      <c r="J3903">
        <f t="shared" si="242"/>
        <v>857444.94000000006</v>
      </c>
      <c r="K3903">
        <f t="shared" si="243"/>
        <v>0</v>
      </c>
    </row>
    <row r="3904" spans="1:11" s="11" customFormat="1">
      <c r="A3904">
        <v>2025</v>
      </c>
      <c r="B3904">
        <v>2167</v>
      </c>
      <c r="C3904" t="s">
        <v>331</v>
      </c>
      <c r="D3904" t="s">
        <v>322</v>
      </c>
      <c r="E3904">
        <v>330916</v>
      </c>
      <c r="F3904">
        <v>17.66</v>
      </c>
      <c r="G3904">
        <v>237.1</v>
      </c>
      <c r="H3904">
        <f t="shared" si="240"/>
        <v>13856068.423759999</v>
      </c>
      <c r="I3904">
        <f t="shared" si="241"/>
        <v>330916</v>
      </c>
      <c r="J3904">
        <f t="shared" si="242"/>
        <v>5843976.5599999996</v>
      </c>
      <c r="K3904">
        <f t="shared" si="243"/>
        <v>0</v>
      </c>
    </row>
    <row r="3905" spans="1:11" s="11" customFormat="1">
      <c r="A3905">
        <v>2025</v>
      </c>
      <c r="B3905">
        <v>2168</v>
      </c>
      <c r="C3905" t="s">
        <v>331</v>
      </c>
      <c r="D3905" t="s">
        <v>322</v>
      </c>
      <c r="E3905">
        <v>253704</v>
      </c>
      <c r="F3905">
        <v>17.706</v>
      </c>
      <c r="G3905">
        <v>215.1</v>
      </c>
      <c r="H3905">
        <f t="shared" si="240"/>
        <v>9662470.5846239999</v>
      </c>
      <c r="I3905">
        <f t="shared" si="241"/>
        <v>253704</v>
      </c>
      <c r="J3905">
        <f t="shared" si="242"/>
        <v>4492083.0240000002</v>
      </c>
      <c r="K3905">
        <f t="shared" si="243"/>
        <v>0</v>
      </c>
    </row>
    <row r="3906" spans="1:11" s="11" customFormat="1">
      <c r="A3906">
        <v>2025</v>
      </c>
      <c r="B3906">
        <v>2277</v>
      </c>
      <c r="C3906" t="s">
        <v>331</v>
      </c>
      <c r="D3906" t="s">
        <v>322</v>
      </c>
      <c r="E3906">
        <v>58900</v>
      </c>
      <c r="F3906">
        <v>17.193999999999999</v>
      </c>
      <c r="G3906">
        <v>148.4</v>
      </c>
      <c r="H3906">
        <f t="shared" si="240"/>
        <v>1502886.2743999998</v>
      </c>
      <c r="I3906">
        <f t="shared" si="241"/>
        <v>58900</v>
      </c>
      <c r="J3906">
        <f t="shared" si="242"/>
        <v>1012726.6</v>
      </c>
      <c r="K3906">
        <f t="shared" si="243"/>
        <v>0</v>
      </c>
    </row>
    <row r="3907" spans="1:11" s="11" customFormat="1">
      <c r="A3907">
        <v>2025</v>
      </c>
      <c r="B3907">
        <v>2291</v>
      </c>
      <c r="C3907" t="s">
        <v>331</v>
      </c>
      <c r="D3907" t="s">
        <v>322</v>
      </c>
      <c r="E3907">
        <v>17754</v>
      </c>
      <c r="F3907">
        <v>17.64</v>
      </c>
      <c r="G3907">
        <v>139.19999999999999</v>
      </c>
      <c r="H3907">
        <f t="shared" si="240"/>
        <v>435947.33952000004</v>
      </c>
      <c r="I3907">
        <f t="shared" si="241"/>
        <v>17754</v>
      </c>
      <c r="J3907">
        <f t="shared" si="242"/>
        <v>313180.56</v>
      </c>
      <c r="K3907">
        <f t="shared" si="243"/>
        <v>0</v>
      </c>
    </row>
    <row r="3908" spans="1:11" s="11" customFormat="1">
      <c r="A3908">
        <v>2025</v>
      </c>
      <c r="B3908">
        <v>2291</v>
      </c>
      <c r="C3908" t="s">
        <v>331</v>
      </c>
      <c r="D3908" t="s">
        <v>322</v>
      </c>
      <c r="E3908">
        <v>34551</v>
      </c>
      <c r="F3908">
        <v>17.350000000000001</v>
      </c>
      <c r="G3908">
        <v>124.9</v>
      </c>
      <c r="H3908">
        <f t="shared" si="240"/>
        <v>748725.35265000013</v>
      </c>
      <c r="I3908">
        <f t="shared" si="241"/>
        <v>34551</v>
      </c>
      <c r="J3908">
        <f t="shared" si="242"/>
        <v>599459.85000000009</v>
      </c>
      <c r="K3908">
        <f t="shared" si="243"/>
        <v>0</v>
      </c>
    </row>
    <row r="3909" spans="1:11" s="11" customFormat="1">
      <c r="A3909">
        <v>2025</v>
      </c>
      <c r="B3909">
        <v>2291</v>
      </c>
      <c r="C3909" t="s">
        <v>331</v>
      </c>
      <c r="D3909" t="s">
        <v>322</v>
      </c>
      <c r="E3909">
        <v>34567</v>
      </c>
      <c r="F3909">
        <v>16.7</v>
      </c>
      <c r="G3909">
        <v>134.5</v>
      </c>
      <c r="H3909">
        <f t="shared" ref="H3909:H3972" si="244">IF(I3909="","",G3909/100*F3909*E3909)</f>
        <v>776426.67049999989</v>
      </c>
      <c r="I3909">
        <f t="shared" ref="I3909:I3972" si="245">IF(OR(G3909=".",F3909=".",E3909="."),"",E3909)</f>
        <v>34567</v>
      </c>
      <c r="J3909">
        <f t="shared" ref="J3909:J3972" si="246">IF(I3909="","",F3909*I3909)</f>
        <v>577268.9</v>
      </c>
      <c r="K3909">
        <f t="shared" ref="K3909:K3972" si="247">IF(C3909="LIG",1,0)</f>
        <v>0</v>
      </c>
    </row>
    <row r="3910" spans="1:11" s="11" customFormat="1">
      <c r="A3910">
        <v>2025</v>
      </c>
      <c r="B3910">
        <v>2291</v>
      </c>
      <c r="C3910" t="s">
        <v>331</v>
      </c>
      <c r="D3910" t="s">
        <v>322</v>
      </c>
      <c r="E3910">
        <v>16947</v>
      </c>
      <c r="F3910">
        <v>16.91</v>
      </c>
      <c r="G3910">
        <v>134.80000000000001</v>
      </c>
      <c r="H3910">
        <f t="shared" si="244"/>
        <v>386301.44196000003</v>
      </c>
      <c r="I3910">
        <f t="shared" si="245"/>
        <v>16947</v>
      </c>
      <c r="J3910">
        <f t="shared" si="246"/>
        <v>286573.77</v>
      </c>
      <c r="K3910">
        <f t="shared" si="247"/>
        <v>0</v>
      </c>
    </row>
    <row r="3911" spans="1:11" s="11" customFormat="1">
      <c r="A3911">
        <v>2025</v>
      </c>
      <c r="B3911">
        <v>2442</v>
      </c>
      <c r="C3911" t="s">
        <v>321</v>
      </c>
      <c r="D3911" t="s">
        <v>322</v>
      </c>
      <c r="E3911">
        <v>498944</v>
      </c>
      <c r="F3911">
        <v>18.38</v>
      </c>
      <c r="G3911">
        <v>358.5</v>
      </c>
      <c r="H3911">
        <f t="shared" si="244"/>
        <v>32876567.731199995</v>
      </c>
      <c r="I3911">
        <f t="shared" si="245"/>
        <v>498944</v>
      </c>
      <c r="J3911">
        <f t="shared" si="246"/>
        <v>9170590.7199999988</v>
      </c>
      <c r="K3911">
        <f t="shared" si="247"/>
        <v>0</v>
      </c>
    </row>
    <row r="3912" spans="1:11" s="11" customFormat="1">
      <c r="A3912">
        <v>2025</v>
      </c>
      <c r="B3912">
        <v>2712</v>
      </c>
      <c r="C3912" t="s">
        <v>321</v>
      </c>
      <c r="D3912" t="s">
        <v>322</v>
      </c>
      <c r="E3912">
        <v>12282</v>
      </c>
      <c r="F3912">
        <v>26.187999999999999</v>
      </c>
      <c r="G3912">
        <v>448.1</v>
      </c>
      <c r="H3912">
        <f t="shared" si="244"/>
        <v>1441273.3926959999</v>
      </c>
      <c r="I3912">
        <f t="shared" si="245"/>
        <v>12282</v>
      </c>
      <c r="J3912">
        <f t="shared" si="246"/>
        <v>321641.016</v>
      </c>
      <c r="K3912">
        <f t="shared" si="247"/>
        <v>0</v>
      </c>
    </row>
    <row r="3913" spans="1:11" s="11" customFormat="1">
      <c r="A3913">
        <v>2025</v>
      </c>
      <c r="B3913">
        <v>2712</v>
      </c>
      <c r="C3913" t="s">
        <v>321</v>
      </c>
      <c r="D3913" t="s">
        <v>322</v>
      </c>
      <c r="E3913">
        <v>12443</v>
      </c>
      <c r="F3913">
        <v>25.841999999999999</v>
      </c>
      <c r="G3913">
        <v>316.89999999999998</v>
      </c>
      <c r="H3913">
        <f t="shared" si="244"/>
        <v>1018998.3070139998</v>
      </c>
      <c r="I3913">
        <f t="shared" si="245"/>
        <v>12443</v>
      </c>
      <c r="J3913">
        <f t="shared" si="246"/>
        <v>321552.00599999999</v>
      </c>
      <c r="K3913">
        <f t="shared" si="247"/>
        <v>0</v>
      </c>
    </row>
    <row r="3914" spans="1:11" s="11" customFormat="1">
      <c r="A3914">
        <v>2025</v>
      </c>
      <c r="B3914">
        <v>2712</v>
      </c>
      <c r="C3914" t="s">
        <v>321</v>
      </c>
      <c r="D3914" t="s">
        <v>322</v>
      </c>
      <c r="E3914">
        <v>24015</v>
      </c>
      <c r="F3914">
        <v>24.827999999999999</v>
      </c>
      <c r="G3914">
        <v>482.4</v>
      </c>
      <c r="H3914">
        <f t="shared" si="244"/>
        <v>2876283.0820799996</v>
      </c>
      <c r="I3914">
        <f t="shared" si="245"/>
        <v>24015</v>
      </c>
      <c r="J3914">
        <f t="shared" si="246"/>
        <v>596244.42000000004</v>
      </c>
      <c r="K3914">
        <f t="shared" si="247"/>
        <v>0</v>
      </c>
    </row>
    <row r="3915" spans="1:11" s="11" customFormat="1">
      <c r="A3915">
        <v>2025</v>
      </c>
      <c r="B3915">
        <v>2712</v>
      </c>
      <c r="C3915" t="s">
        <v>321</v>
      </c>
      <c r="D3915" t="s">
        <v>322</v>
      </c>
      <c r="E3915">
        <v>62213</v>
      </c>
      <c r="F3915">
        <v>24.797999999999998</v>
      </c>
      <c r="G3915">
        <v>466.5</v>
      </c>
      <c r="H3915">
        <f t="shared" si="244"/>
        <v>7196965.9487099992</v>
      </c>
      <c r="I3915">
        <f t="shared" si="245"/>
        <v>62213</v>
      </c>
      <c r="J3915">
        <f t="shared" si="246"/>
        <v>1542757.9739999999</v>
      </c>
      <c r="K3915">
        <f t="shared" si="247"/>
        <v>0</v>
      </c>
    </row>
    <row r="3916" spans="1:11" s="11" customFormat="1">
      <c r="A3916">
        <v>2025</v>
      </c>
      <c r="B3916">
        <v>2712</v>
      </c>
      <c r="C3916" t="s">
        <v>321</v>
      </c>
      <c r="D3916" t="s">
        <v>322</v>
      </c>
      <c r="E3916">
        <v>49014</v>
      </c>
      <c r="F3916">
        <v>24.117999999999999</v>
      </c>
      <c r="G3916">
        <v>472.9</v>
      </c>
      <c r="H3916">
        <f t="shared" si="244"/>
        <v>5590243.8343079994</v>
      </c>
      <c r="I3916">
        <f t="shared" si="245"/>
        <v>49014</v>
      </c>
      <c r="J3916">
        <f t="shared" si="246"/>
        <v>1182119.652</v>
      </c>
      <c r="K3916">
        <f t="shared" si="247"/>
        <v>0</v>
      </c>
    </row>
    <row r="3917" spans="1:11" s="11" customFormat="1">
      <c r="A3917">
        <v>2025</v>
      </c>
      <c r="B3917">
        <v>2712</v>
      </c>
      <c r="C3917" t="s">
        <v>321</v>
      </c>
      <c r="D3917" t="s">
        <v>322</v>
      </c>
      <c r="E3917">
        <v>37331</v>
      </c>
      <c r="F3917">
        <v>25.762</v>
      </c>
      <c r="G3917">
        <v>348.6</v>
      </c>
      <c r="H3917">
        <f t="shared" si="244"/>
        <v>3352560.1798920003</v>
      </c>
      <c r="I3917">
        <f t="shared" si="245"/>
        <v>37331</v>
      </c>
      <c r="J3917">
        <f t="shared" si="246"/>
        <v>961721.22200000007</v>
      </c>
      <c r="K3917">
        <f t="shared" si="247"/>
        <v>0</v>
      </c>
    </row>
    <row r="3918" spans="1:11" s="11" customFormat="1">
      <c r="A3918">
        <v>2025</v>
      </c>
      <c r="B3918">
        <v>2712</v>
      </c>
      <c r="C3918" t="s">
        <v>321</v>
      </c>
      <c r="D3918" t="s">
        <v>322</v>
      </c>
      <c r="E3918">
        <v>49663</v>
      </c>
      <c r="F3918">
        <v>26.068000000000001</v>
      </c>
      <c r="G3918">
        <v>339.7</v>
      </c>
      <c r="H3918">
        <f t="shared" si="244"/>
        <v>4397807.4403479993</v>
      </c>
      <c r="I3918">
        <f t="shared" si="245"/>
        <v>49663</v>
      </c>
      <c r="J3918">
        <f t="shared" si="246"/>
        <v>1294615.084</v>
      </c>
      <c r="K3918">
        <f t="shared" si="247"/>
        <v>0</v>
      </c>
    </row>
    <row r="3919" spans="1:11" s="11" customFormat="1">
      <c r="A3919">
        <v>2025</v>
      </c>
      <c r="B3919">
        <v>2721</v>
      </c>
      <c r="C3919" t="s">
        <v>321</v>
      </c>
      <c r="D3919" t="s">
        <v>322</v>
      </c>
      <c r="E3919">
        <v>24924</v>
      </c>
      <c r="F3919">
        <v>26.187999999999999</v>
      </c>
      <c r="G3919">
        <v>450.1</v>
      </c>
      <c r="H3919">
        <f t="shared" si="244"/>
        <v>2937846.413712</v>
      </c>
      <c r="I3919">
        <f t="shared" si="245"/>
        <v>24924</v>
      </c>
      <c r="J3919">
        <f t="shared" si="246"/>
        <v>652709.71199999994</v>
      </c>
      <c r="K3919">
        <f t="shared" si="247"/>
        <v>0</v>
      </c>
    </row>
    <row r="3920" spans="1:11" s="11" customFormat="1">
      <c r="A3920">
        <v>2025</v>
      </c>
      <c r="B3920">
        <v>2721</v>
      </c>
      <c r="C3920" t="s">
        <v>321</v>
      </c>
      <c r="D3920" t="s">
        <v>322</v>
      </c>
      <c r="E3920">
        <v>24864</v>
      </c>
      <c r="F3920">
        <v>26.32</v>
      </c>
      <c r="G3920">
        <v>307.89999999999998</v>
      </c>
      <c r="H3920">
        <f t="shared" si="244"/>
        <v>2014960.6579199997</v>
      </c>
      <c r="I3920">
        <f t="shared" si="245"/>
        <v>24864</v>
      </c>
      <c r="J3920">
        <f t="shared" si="246"/>
        <v>654420.47999999998</v>
      </c>
      <c r="K3920">
        <f t="shared" si="247"/>
        <v>0</v>
      </c>
    </row>
    <row r="3921" spans="1:11" s="11" customFormat="1">
      <c r="A3921">
        <v>2025</v>
      </c>
      <c r="B3921">
        <v>2721</v>
      </c>
      <c r="C3921" t="s">
        <v>321</v>
      </c>
      <c r="D3921" t="s">
        <v>322</v>
      </c>
      <c r="E3921">
        <v>12421</v>
      </c>
      <c r="F3921">
        <v>24.116</v>
      </c>
      <c r="G3921">
        <v>469.4</v>
      </c>
      <c r="H3921">
        <f t="shared" si="244"/>
        <v>1406063.460184</v>
      </c>
      <c r="I3921">
        <f t="shared" si="245"/>
        <v>12421</v>
      </c>
      <c r="J3921">
        <f t="shared" si="246"/>
        <v>299544.83600000001</v>
      </c>
      <c r="K3921">
        <f t="shared" si="247"/>
        <v>0</v>
      </c>
    </row>
    <row r="3922" spans="1:11" s="11" customFormat="1">
      <c r="A3922">
        <v>2025</v>
      </c>
      <c r="B3922">
        <v>2721</v>
      </c>
      <c r="C3922" t="s">
        <v>321</v>
      </c>
      <c r="D3922" t="s">
        <v>322</v>
      </c>
      <c r="E3922">
        <v>12441</v>
      </c>
      <c r="F3922">
        <v>24.63</v>
      </c>
      <c r="G3922">
        <v>458.6</v>
      </c>
      <c r="H3922">
        <f t="shared" si="244"/>
        <v>1405250.51238</v>
      </c>
      <c r="I3922">
        <f t="shared" si="245"/>
        <v>12441</v>
      </c>
      <c r="J3922">
        <f t="shared" si="246"/>
        <v>306421.83</v>
      </c>
      <c r="K3922">
        <f t="shared" si="247"/>
        <v>0</v>
      </c>
    </row>
    <row r="3923" spans="1:11" s="11" customFormat="1">
      <c r="A3923">
        <v>2025</v>
      </c>
      <c r="B3923">
        <v>2721</v>
      </c>
      <c r="C3923" t="s">
        <v>321</v>
      </c>
      <c r="D3923" t="s">
        <v>322</v>
      </c>
      <c r="E3923">
        <v>36669</v>
      </c>
      <c r="F3923">
        <v>26</v>
      </c>
      <c r="G3923">
        <v>345.3</v>
      </c>
      <c r="H3923">
        <f t="shared" si="244"/>
        <v>3292069.4820000003</v>
      </c>
      <c r="I3923">
        <f t="shared" si="245"/>
        <v>36669</v>
      </c>
      <c r="J3923">
        <f t="shared" si="246"/>
        <v>953394</v>
      </c>
      <c r="K3923">
        <f t="shared" si="247"/>
        <v>0</v>
      </c>
    </row>
    <row r="3924" spans="1:11" s="11" customFormat="1">
      <c r="A3924">
        <v>2025</v>
      </c>
      <c r="B3924">
        <v>2721</v>
      </c>
      <c r="C3924" t="s">
        <v>321</v>
      </c>
      <c r="D3924" t="s">
        <v>322</v>
      </c>
      <c r="E3924">
        <v>12760</v>
      </c>
      <c r="F3924">
        <v>24.292000000000002</v>
      </c>
      <c r="G3924">
        <v>469.2</v>
      </c>
      <c r="H3924">
        <f t="shared" si="244"/>
        <v>1454360.0966400001</v>
      </c>
      <c r="I3924">
        <f t="shared" si="245"/>
        <v>12760</v>
      </c>
      <c r="J3924">
        <f t="shared" si="246"/>
        <v>309965.92000000004</v>
      </c>
      <c r="K3924">
        <f t="shared" si="247"/>
        <v>0</v>
      </c>
    </row>
    <row r="3925" spans="1:11" s="11" customFormat="1">
      <c r="A3925">
        <v>2025</v>
      </c>
      <c r="B3925">
        <v>2721</v>
      </c>
      <c r="C3925" t="s">
        <v>321</v>
      </c>
      <c r="D3925" t="s">
        <v>322</v>
      </c>
      <c r="E3925">
        <v>13365</v>
      </c>
      <c r="F3925">
        <v>25.73</v>
      </c>
      <c r="G3925">
        <v>461.6</v>
      </c>
      <c r="H3925">
        <f t="shared" si="244"/>
        <v>1587356.7732000004</v>
      </c>
      <c r="I3925">
        <f t="shared" si="245"/>
        <v>13365</v>
      </c>
      <c r="J3925">
        <f t="shared" si="246"/>
        <v>343881.45</v>
      </c>
      <c r="K3925">
        <f t="shared" si="247"/>
        <v>0</v>
      </c>
    </row>
    <row r="3926" spans="1:11" s="11" customFormat="1">
      <c r="A3926">
        <v>2025</v>
      </c>
      <c r="B3926">
        <v>2727</v>
      </c>
      <c r="C3926" t="s">
        <v>321</v>
      </c>
      <c r="D3926" t="s">
        <v>322</v>
      </c>
      <c r="E3926">
        <v>64056</v>
      </c>
      <c r="F3926">
        <v>26.088000000000001</v>
      </c>
      <c r="G3926">
        <v>460.6</v>
      </c>
      <c r="H3926">
        <f t="shared" si="244"/>
        <v>7697054.0263679996</v>
      </c>
      <c r="I3926">
        <f t="shared" si="245"/>
        <v>64056</v>
      </c>
      <c r="J3926">
        <f t="shared" si="246"/>
        <v>1671092.9280000001</v>
      </c>
      <c r="K3926">
        <f t="shared" si="247"/>
        <v>0</v>
      </c>
    </row>
    <row r="3927" spans="1:11" s="11" customFormat="1">
      <c r="A3927">
        <v>2025</v>
      </c>
      <c r="B3927">
        <v>2727</v>
      </c>
      <c r="C3927" t="s">
        <v>321</v>
      </c>
      <c r="D3927" t="s">
        <v>322</v>
      </c>
      <c r="E3927">
        <v>12231</v>
      </c>
      <c r="F3927">
        <v>24.251999999999999</v>
      </c>
      <c r="G3927">
        <v>467.6</v>
      </c>
      <c r="H3927">
        <f t="shared" si="244"/>
        <v>1387024.1673119999</v>
      </c>
      <c r="I3927">
        <f t="shared" si="245"/>
        <v>12231</v>
      </c>
      <c r="J3927">
        <f t="shared" si="246"/>
        <v>296626.212</v>
      </c>
      <c r="K3927">
        <f t="shared" si="247"/>
        <v>0</v>
      </c>
    </row>
    <row r="3928" spans="1:11" s="11" customFormat="1">
      <c r="A3928">
        <v>2025</v>
      </c>
      <c r="B3928">
        <v>2727</v>
      </c>
      <c r="C3928" t="s">
        <v>321</v>
      </c>
      <c r="D3928" t="s">
        <v>322</v>
      </c>
      <c r="E3928">
        <v>24921</v>
      </c>
      <c r="F3928">
        <v>24.09</v>
      </c>
      <c r="G3928">
        <v>473.9</v>
      </c>
      <c r="H3928">
        <f t="shared" si="244"/>
        <v>2845043.9117100001</v>
      </c>
      <c r="I3928">
        <f t="shared" si="245"/>
        <v>24921</v>
      </c>
      <c r="J3928">
        <f t="shared" si="246"/>
        <v>600346.89</v>
      </c>
      <c r="K3928">
        <f t="shared" si="247"/>
        <v>0</v>
      </c>
    </row>
    <row r="3929" spans="1:11" s="11" customFormat="1">
      <c r="A3929">
        <v>2025</v>
      </c>
      <c r="B3929">
        <v>2727</v>
      </c>
      <c r="C3929" t="s">
        <v>321</v>
      </c>
      <c r="D3929" t="s">
        <v>322</v>
      </c>
      <c r="E3929">
        <v>12279</v>
      </c>
      <c r="F3929">
        <v>24.65</v>
      </c>
      <c r="G3929">
        <v>416.8</v>
      </c>
      <c r="H3929">
        <f t="shared" si="244"/>
        <v>1261559.1947999999</v>
      </c>
      <c r="I3929">
        <f t="shared" si="245"/>
        <v>12279</v>
      </c>
      <c r="J3929">
        <f t="shared" si="246"/>
        <v>302677.34999999998</v>
      </c>
      <c r="K3929">
        <f t="shared" si="247"/>
        <v>0</v>
      </c>
    </row>
    <row r="3930" spans="1:11" s="11" customFormat="1">
      <c r="A3930">
        <v>2025</v>
      </c>
      <c r="B3930">
        <v>2727</v>
      </c>
      <c r="C3930" t="s">
        <v>321</v>
      </c>
      <c r="D3930" t="s">
        <v>322</v>
      </c>
      <c r="E3930">
        <v>50955</v>
      </c>
      <c r="F3930">
        <v>26.11</v>
      </c>
      <c r="G3930">
        <v>352.1</v>
      </c>
      <c r="H3930">
        <f t="shared" si="244"/>
        <v>4684461.8110500006</v>
      </c>
      <c r="I3930">
        <f t="shared" si="245"/>
        <v>50955</v>
      </c>
      <c r="J3930">
        <f t="shared" si="246"/>
        <v>1330435.05</v>
      </c>
      <c r="K3930">
        <f t="shared" si="247"/>
        <v>0</v>
      </c>
    </row>
    <row r="3931" spans="1:11" s="11" customFormat="1">
      <c r="A3931">
        <v>2025</v>
      </c>
      <c r="B3931">
        <v>2727</v>
      </c>
      <c r="C3931" t="s">
        <v>321</v>
      </c>
      <c r="D3931" t="s">
        <v>322</v>
      </c>
      <c r="E3931">
        <v>12268</v>
      </c>
      <c r="F3931">
        <v>26.23</v>
      </c>
      <c r="G3931">
        <v>345.2</v>
      </c>
      <c r="H3931">
        <f t="shared" si="244"/>
        <v>1110817.8372799999</v>
      </c>
      <c r="I3931">
        <f t="shared" si="245"/>
        <v>12268</v>
      </c>
      <c r="J3931">
        <f t="shared" si="246"/>
        <v>321789.64</v>
      </c>
      <c r="K3931">
        <f t="shared" si="247"/>
        <v>0</v>
      </c>
    </row>
    <row r="3932" spans="1:11" s="11" customFormat="1">
      <c r="A3932">
        <v>2025</v>
      </c>
      <c r="B3932">
        <v>2817</v>
      </c>
      <c r="C3932" t="s">
        <v>330</v>
      </c>
      <c r="D3932" t="s">
        <v>322</v>
      </c>
      <c r="E3932">
        <v>125864</v>
      </c>
      <c r="F3932">
        <v>13.644</v>
      </c>
      <c r="G3932">
        <v>189.9</v>
      </c>
      <c r="H3932">
        <f t="shared" si="244"/>
        <v>3261130.7019839999</v>
      </c>
      <c r="I3932">
        <f t="shared" si="245"/>
        <v>125864</v>
      </c>
      <c r="J3932">
        <f t="shared" si="246"/>
        <v>1717288.416</v>
      </c>
      <c r="K3932">
        <f t="shared" si="247"/>
        <v>1</v>
      </c>
    </row>
    <row r="3933" spans="1:11" s="11" customFormat="1">
      <c r="A3933">
        <v>2025</v>
      </c>
      <c r="B3933">
        <v>2823</v>
      </c>
      <c r="C3933" t="s">
        <v>330</v>
      </c>
      <c r="D3933" t="s">
        <v>322</v>
      </c>
      <c r="E3933">
        <v>133312</v>
      </c>
      <c r="F3933">
        <v>13.76</v>
      </c>
      <c r="G3933">
        <v>211.9</v>
      </c>
      <c r="H3933">
        <f t="shared" si="244"/>
        <v>3887036.6412800001</v>
      </c>
      <c r="I3933">
        <f t="shared" si="245"/>
        <v>133312</v>
      </c>
      <c r="J3933">
        <f t="shared" si="246"/>
        <v>1834373.1199999999</v>
      </c>
      <c r="K3933">
        <f t="shared" si="247"/>
        <v>1</v>
      </c>
    </row>
    <row r="3934" spans="1:11" s="11" customFormat="1">
      <c r="A3934">
        <v>2025</v>
      </c>
      <c r="B3934">
        <v>2823</v>
      </c>
      <c r="C3934" t="s">
        <v>330</v>
      </c>
      <c r="D3934" t="s">
        <v>322</v>
      </c>
      <c r="E3934">
        <v>213822</v>
      </c>
      <c r="F3934">
        <v>13.56</v>
      </c>
      <c r="G3934">
        <v>188</v>
      </c>
      <c r="H3934">
        <f t="shared" si="244"/>
        <v>5450921.4815999996</v>
      </c>
      <c r="I3934">
        <f t="shared" si="245"/>
        <v>213822</v>
      </c>
      <c r="J3934">
        <f t="shared" si="246"/>
        <v>2899426.3200000003</v>
      </c>
      <c r="K3934">
        <f t="shared" si="247"/>
        <v>1</v>
      </c>
    </row>
    <row r="3935" spans="1:11" s="11" customFormat="1">
      <c r="A3935">
        <v>2025</v>
      </c>
      <c r="B3935">
        <v>2828</v>
      </c>
      <c r="C3935" t="s">
        <v>321</v>
      </c>
      <c r="D3935" t="s">
        <v>322</v>
      </c>
      <c r="E3935">
        <v>3070</v>
      </c>
      <c r="F3935">
        <v>25.628</v>
      </c>
      <c r="G3935" t="s">
        <v>332</v>
      </c>
      <c r="H3935" t="str">
        <f t="shared" si="244"/>
        <v/>
      </c>
      <c r="I3935" t="str">
        <f t="shared" si="245"/>
        <v/>
      </c>
      <c r="J3935" t="str">
        <f t="shared" si="246"/>
        <v/>
      </c>
      <c r="K3935">
        <f t="shared" si="247"/>
        <v>0</v>
      </c>
    </row>
    <row r="3936" spans="1:11" s="11" customFormat="1">
      <c r="A3936">
        <v>2025</v>
      </c>
      <c r="B3936">
        <v>2828</v>
      </c>
      <c r="C3936" t="s">
        <v>321</v>
      </c>
      <c r="D3936" t="s">
        <v>322</v>
      </c>
      <c r="E3936">
        <v>31125</v>
      </c>
      <c r="F3936">
        <v>24.957999999999998</v>
      </c>
      <c r="G3936" t="s">
        <v>332</v>
      </c>
      <c r="H3936" t="str">
        <f t="shared" si="244"/>
        <v/>
      </c>
      <c r="I3936" t="str">
        <f t="shared" si="245"/>
        <v/>
      </c>
      <c r="J3936" t="str">
        <f t="shared" si="246"/>
        <v/>
      </c>
      <c r="K3936">
        <f t="shared" si="247"/>
        <v>0</v>
      </c>
    </row>
    <row r="3937" spans="1:11" s="11" customFormat="1">
      <c r="A3937">
        <v>2025</v>
      </c>
      <c r="B3937">
        <v>2828</v>
      </c>
      <c r="C3937" t="s">
        <v>321</v>
      </c>
      <c r="D3937" t="s">
        <v>322</v>
      </c>
      <c r="E3937">
        <v>37739</v>
      </c>
      <c r="F3937">
        <v>25.617999999999999</v>
      </c>
      <c r="G3937" t="s">
        <v>332</v>
      </c>
      <c r="H3937" t="str">
        <f t="shared" si="244"/>
        <v/>
      </c>
      <c r="I3937" t="str">
        <f t="shared" si="245"/>
        <v/>
      </c>
      <c r="J3937" t="str">
        <f t="shared" si="246"/>
        <v/>
      </c>
      <c r="K3937">
        <f t="shared" si="247"/>
        <v>0</v>
      </c>
    </row>
    <row r="3938" spans="1:11" s="11" customFormat="1">
      <c r="A3938">
        <v>2025</v>
      </c>
      <c r="B3938">
        <v>2828</v>
      </c>
      <c r="C3938" t="s">
        <v>321</v>
      </c>
      <c r="D3938" t="s">
        <v>322</v>
      </c>
      <c r="E3938">
        <v>26586</v>
      </c>
      <c r="F3938">
        <v>25.155999999999999</v>
      </c>
      <c r="G3938" t="s">
        <v>332</v>
      </c>
      <c r="H3938" t="str">
        <f t="shared" si="244"/>
        <v/>
      </c>
      <c r="I3938" t="str">
        <f t="shared" si="245"/>
        <v/>
      </c>
      <c r="J3938" t="str">
        <f t="shared" si="246"/>
        <v/>
      </c>
      <c r="K3938">
        <f t="shared" si="247"/>
        <v>0</v>
      </c>
    </row>
    <row r="3939" spans="1:11" s="11" customFormat="1">
      <c r="A3939">
        <v>2025</v>
      </c>
      <c r="B3939">
        <v>2828</v>
      </c>
      <c r="C3939" t="s">
        <v>321</v>
      </c>
      <c r="D3939" t="s">
        <v>322</v>
      </c>
      <c r="E3939">
        <v>20744</v>
      </c>
      <c r="F3939">
        <v>25.001999999999999</v>
      </c>
      <c r="G3939" t="s">
        <v>332</v>
      </c>
      <c r="H3939" t="str">
        <f t="shared" si="244"/>
        <v/>
      </c>
      <c r="I3939" t="str">
        <f t="shared" si="245"/>
        <v/>
      </c>
      <c r="J3939" t="str">
        <f t="shared" si="246"/>
        <v/>
      </c>
      <c r="K3939">
        <f t="shared" si="247"/>
        <v>0</v>
      </c>
    </row>
    <row r="3940" spans="1:11" s="11" customFormat="1">
      <c r="A3940">
        <v>2025</v>
      </c>
      <c r="B3940">
        <v>2828</v>
      </c>
      <c r="C3940" t="s">
        <v>321</v>
      </c>
      <c r="D3940" t="s">
        <v>322</v>
      </c>
      <c r="E3940">
        <v>15639</v>
      </c>
      <c r="F3940">
        <v>24.213999999999999</v>
      </c>
      <c r="G3940" t="s">
        <v>332</v>
      </c>
      <c r="H3940" t="str">
        <f t="shared" si="244"/>
        <v/>
      </c>
      <c r="I3940" t="str">
        <f t="shared" si="245"/>
        <v/>
      </c>
      <c r="J3940" t="str">
        <f t="shared" si="246"/>
        <v/>
      </c>
      <c r="K3940">
        <f t="shared" si="247"/>
        <v>0</v>
      </c>
    </row>
    <row r="3941" spans="1:11" s="11" customFormat="1">
      <c r="A3941">
        <v>2025</v>
      </c>
      <c r="B3941">
        <v>2828</v>
      </c>
      <c r="C3941" t="s">
        <v>321</v>
      </c>
      <c r="D3941" t="s">
        <v>322</v>
      </c>
      <c r="E3941">
        <v>25043</v>
      </c>
      <c r="F3941">
        <v>25.448</v>
      </c>
      <c r="G3941" t="s">
        <v>332</v>
      </c>
      <c r="H3941" t="str">
        <f t="shared" si="244"/>
        <v/>
      </c>
      <c r="I3941" t="str">
        <f t="shared" si="245"/>
        <v/>
      </c>
      <c r="J3941" t="str">
        <f t="shared" si="246"/>
        <v/>
      </c>
      <c r="K3941">
        <f t="shared" si="247"/>
        <v>0</v>
      </c>
    </row>
    <row r="3942" spans="1:11" s="11" customFormat="1">
      <c r="A3942">
        <v>2025</v>
      </c>
      <c r="B3942">
        <v>2828</v>
      </c>
      <c r="C3942" t="s">
        <v>321</v>
      </c>
      <c r="D3942" t="s">
        <v>322</v>
      </c>
      <c r="E3942">
        <v>10774</v>
      </c>
      <c r="F3942">
        <v>25.56</v>
      </c>
      <c r="G3942" t="s">
        <v>332</v>
      </c>
      <c r="H3942" t="str">
        <f t="shared" si="244"/>
        <v/>
      </c>
      <c r="I3942" t="str">
        <f t="shared" si="245"/>
        <v/>
      </c>
      <c r="J3942" t="str">
        <f t="shared" si="246"/>
        <v/>
      </c>
      <c r="K3942">
        <f t="shared" si="247"/>
        <v>0</v>
      </c>
    </row>
    <row r="3943" spans="1:11" s="11" customFormat="1">
      <c r="A3943">
        <v>2025</v>
      </c>
      <c r="B3943">
        <v>2828</v>
      </c>
      <c r="C3943" t="s">
        <v>321</v>
      </c>
      <c r="D3943" t="s">
        <v>322</v>
      </c>
      <c r="E3943">
        <v>21615</v>
      </c>
      <c r="F3943">
        <v>25.408000000000001</v>
      </c>
      <c r="G3943" t="s">
        <v>332</v>
      </c>
      <c r="H3943" t="str">
        <f t="shared" si="244"/>
        <v/>
      </c>
      <c r="I3943" t="str">
        <f t="shared" si="245"/>
        <v/>
      </c>
      <c r="J3943" t="str">
        <f t="shared" si="246"/>
        <v/>
      </c>
      <c r="K3943">
        <f t="shared" si="247"/>
        <v>0</v>
      </c>
    </row>
    <row r="3944" spans="1:11" s="11" customFormat="1">
      <c r="A3944">
        <v>2025</v>
      </c>
      <c r="B3944">
        <v>2828</v>
      </c>
      <c r="C3944" t="s">
        <v>321</v>
      </c>
      <c r="D3944" t="s">
        <v>322</v>
      </c>
      <c r="E3944">
        <v>10558</v>
      </c>
      <c r="F3944">
        <v>25.606000000000002</v>
      </c>
      <c r="G3944" t="s">
        <v>332</v>
      </c>
      <c r="H3944" t="str">
        <f t="shared" si="244"/>
        <v/>
      </c>
      <c r="I3944" t="str">
        <f t="shared" si="245"/>
        <v/>
      </c>
      <c r="J3944" t="str">
        <f t="shared" si="246"/>
        <v/>
      </c>
      <c r="K3944">
        <f t="shared" si="247"/>
        <v>0</v>
      </c>
    </row>
    <row r="3945" spans="1:11" s="11" customFormat="1">
      <c r="A3945">
        <v>2025</v>
      </c>
      <c r="B3945">
        <v>2828</v>
      </c>
      <c r="C3945" t="s">
        <v>321</v>
      </c>
      <c r="D3945" t="s">
        <v>322</v>
      </c>
      <c r="E3945">
        <v>4931</v>
      </c>
      <c r="F3945">
        <v>24.776</v>
      </c>
      <c r="G3945" t="s">
        <v>332</v>
      </c>
      <c r="H3945" t="str">
        <f t="shared" si="244"/>
        <v/>
      </c>
      <c r="I3945" t="str">
        <f t="shared" si="245"/>
        <v/>
      </c>
      <c r="J3945" t="str">
        <f t="shared" si="246"/>
        <v/>
      </c>
      <c r="K3945">
        <f t="shared" si="247"/>
        <v>0</v>
      </c>
    </row>
    <row r="3946" spans="1:11" s="11" customFormat="1">
      <c r="A3946">
        <v>2025</v>
      </c>
      <c r="B3946">
        <v>2828</v>
      </c>
      <c r="C3946" t="s">
        <v>321</v>
      </c>
      <c r="D3946" t="s">
        <v>322</v>
      </c>
      <c r="E3946">
        <v>24453</v>
      </c>
      <c r="F3946">
        <v>25.366</v>
      </c>
      <c r="G3946" t="s">
        <v>332</v>
      </c>
      <c r="H3946" t="str">
        <f t="shared" si="244"/>
        <v/>
      </c>
      <c r="I3946" t="str">
        <f t="shared" si="245"/>
        <v/>
      </c>
      <c r="J3946" t="str">
        <f t="shared" si="246"/>
        <v/>
      </c>
      <c r="K3946">
        <f t="shared" si="247"/>
        <v>0</v>
      </c>
    </row>
    <row r="3947" spans="1:11" s="11" customFormat="1">
      <c r="A3947">
        <v>2025</v>
      </c>
      <c r="B3947">
        <v>2828</v>
      </c>
      <c r="C3947" t="s">
        <v>321</v>
      </c>
      <c r="D3947" t="s">
        <v>322</v>
      </c>
      <c r="E3947">
        <v>12841</v>
      </c>
      <c r="F3947">
        <v>25.678000000000001</v>
      </c>
      <c r="G3947" t="s">
        <v>332</v>
      </c>
      <c r="H3947" t="str">
        <f t="shared" si="244"/>
        <v/>
      </c>
      <c r="I3947" t="str">
        <f t="shared" si="245"/>
        <v/>
      </c>
      <c r="J3947" t="str">
        <f t="shared" si="246"/>
        <v/>
      </c>
      <c r="K3947">
        <f t="shared" si="247"/>
        <v>0</v>
      </c>
    </row>
    <row r="3948" spans="1:11" s="11" customFormat="1">
      <c r="A3948">
        <v>2025</v>
      </c>
      <c r="B3948">
        <v>2832</v>
      </c>
      <c r="C3948" t="s">
        <v>321</v>
      </c>
      <c r="D3948" t="s">
        <v>322</v>
      </c>
      <c r="E3948">
        <v>1610</v>
      </c>
      <c r="F3948">
        <v>25.988</v>
      </c>
      <c r="G3948" t="s">
        <v>332</v>
      </c>
      <c r="H3948" t="str">
        <f t="shared" si="244"/>
        <v/>
      </c>
      <c r="I3948" t="str">
        <f t="shared" si="245"/>
        <v/>
      </c>
      <c r="J3948" t="str">
        <f t="shared" si="246"/>
        <v/>
      </c>
      <c r="K3948">
        <f t="shared" si="247"/>
        <v>0</v>
      </c>
    </row>
    <row r="3949" spans="1:11" s="11" customFormat="1">
      <c r="A3949">
        <v>2025</v>
      </c>
      <c r="B3949">
        <v>2832</v>
      </c>
      <c r="C3949" t="s">
        <v>321</v>
      </c>
      <c r="D3949" t="s">
        <v>322</v>
      </c>
      <c r="E3949">
        <v>58427</v>
      </c>
      <c r="F3949">
        <v>22.811</v>
      </c>
      <c r="G3949" t="s">
        <v>332</v>
      </c>
      <c r="H3949" t="str">
        <f t="shared" si="244"/>
        <v/>
      </c>
      <c r="I3949" t="str">
        <f t="shared" si="245"/>
        <v/>
      </c>
      <c r="J3949" t="str">
        <f t="shared" si="246"/>
        <v/>
      </c>
      <c r="K3949">
        <f t="shared" si="247"/>
        <v>0</v>
      </c>
    </row>
    <row r="3950" spans="1:11" s="11" customFormat="1">
      <c r="A3950">
        <v>2025</v>
      </c>
      <c r="B3950">
        <v>2832</v>
      </c>
      <c r="C3950" t="s">
        <v>321</v>
      </c>
      <c r="D3950" t="s">
        <v>322</v>
      </c>
      <c r="E3950">
        <v>43114</v>
      </c>
      <c r="F3950">
        <v>25.931000000000001</v>
      </c>
      <c r="G3950" t="s">
        <v>332</v>
      </c>
      <c r="H3950" t="str">
        <f t="shared" si="244"/>
        <v/>
      </c>
      <c r="I3950" t="str">
        <f t="shared" si="245"/>
        <v/>
      </c>
      <c r="J3950" t="str">
        <f t="shared" si="246"/>
        <v/>
      </c>
      <c r="K3950">
        <f t="shared" si="247"/>
        <v>0</v>
      </c>
    </row>
    <row r="3951" spans="1:11" s="11" customFormat="1">
      <c r="A3951">
        <v>2025</v>
      </c>
      <c r="B3951">
        <v>2832</v>
      </c>
      <c r="C3951" t="s">
        <v>321</v>
      </c>
      <c r="D3951" t="s">
        <v>322</v>
      </c>
      <c r="E3951">
        <v>39625</v>
      </c>
      <c r="F3951">
        <v>25.978999999999999</v>
      </c>
      <c r="G3951" t="s">
        <v>332</v>
      </c>
      <c r="H3951" t="str">
        <f t="shared" si="244"/>
        <v/>
      </c>
      <c r="I3951" t="str">
        <f t="shared" si="245"/>
        <v/>
      </c>
      <c r="J3951" t="str">
        <f t="shared" si="246"/>
        <v/>
      </c>
      <c r="K3951">
        <f t="shared" si="247"/>
        <v>0</v>
      </c>
    </row>
    <row r="3952" spans="1:11" s="11" customFormat="1">
      <c r="A3952">
        <v>2025</v>
      </c>
      <c r="B3952">
        <v>2832</v>
      </c>
      <c r="C3952" t="s">
        <v>321</v>
      </c>
      <c r="D3952" t="s">
        <v>322</v>
      </c>
      <c r="E3952">
        <v>39062</v>
      </c>
      <c r="F3952">
        <v>21.677</v>
      </c>
      <c r="G3952" t="s">
        <v>332</v>
      </c>
      <c r="H3952" t="str">
        <f t="shared" si="244"/>
        <v/>
      </c>
      <c r="I3952" t="str">
        <f t="shared" si="245"/>
        <v/>
      </c>
      <c r="J3952" t="str">
        <f t="shared" si="246"/>
        <v/>
      </c>
      <c r="K3952">
        <f t="shared" si="247"/>
        <v>0</v>
      </c>
    </row>
    <row r="3953" spans="1:11" s="11" customFormat="1">
      <c r="A3953">
        <v>2025</v>
      </c>
      <c r="B3953">
        <v>2832</v>
      </c>
      <c r="C3953" t="s">
        <v>321</v>
      </c>
      <c r="D3953" t="s">
        <v>322</v>
      </c>
      <c r="E3953">
        <v>35772</v>
      </c>
      <c r="F3953">
        <v>25.18</v>
      </c>
      <c r="G3953" t="s">
        <v>332</v>
      </c>
      <c r="H3953" t="str">
        <f t="shared" si="244"/>
        <v/>
      </c>
      <c r="I3953" t="str">
        <f t="shared" si="245"/>
        <v/>
      </c>
      <c r="J3953" t="str">
        <f t="shared" si="246"/>
        <v/>
      </c>
      <c r="K3953">
        <f t="shared" si="247"/>
        <v>0</v>
      </c>
    </row>
    <row r="3954" spans="1:11" s="11" customFormat="1">
      <c r="A3954">
        <v>2025</v>
      </c>
      <c r="B3954">
        <v>2832</v>
      </c>
      <c r="C3954" t="s">
        <v>321</v>
      </c>
      <c r="D3954" t="s">
        <v>322</v>
      </c>
      <c r="E3954">
        <v>29979</v>
      </c>
      <c r="F3954">
        <v>22.100999999999999</v>
      </c>
      <c r="G3954" t="s">
        <v>332</v>
      </c>
      <c r="H3954" t="str">
        <f t="shared" si="244"/>
        <v/>
      </c>
      <c r="I3954" t="str">
        <f t="shared" si="245"/>
        <v/>
      </c>
      <c r="J3954" t="str">
        <f t="shared" si="246"/>
        <v/>
      </c>
      <c r="K3954">
        <f t="shared" si="247"/>
        <v>0</v>
      </c>
    </row>
    <row r="3955" spans="1:11" s="11" customFormat="1">
      <c r="A3955">
        <v>2025</v>
      </c>
      <c r="B3955">
        <v>2832</v>
      </c>
      <c r="C3955" t="s">
        <v>321</v>
      </c>
      <c r="D3955" t="s">
        <v>322</v>
      </c>
      <c r="E3955">
        <v>16971</v>
      </c>
      <c r="F3955">
        <v>25.614999999999998</v>
      </c>
      <c r="G3955" t="s">
        <v>332</v>
      </c>
      <c r="H3955" t="str">
        <f t="shared" si="244"/>
        <v/>
      </c>
      <c r="I3955" t="str">
        <f t="shared" si="245"/>
        <v/>
      </c>
      <c r="J3955" t="str">
        <f t="shared" si="246"/>
        <v/>
      </c>
      <c r="K3955">
        <f t="shared" si="247"/>
        <v>0</v>
      </c>
    </row>
    <row r="3956" spans="1:11" s="11" customFormat="1">
      <c r="A3956">
        <v>2025</v>
      </c>
      <c r="B3956">
        <v>2832</v>
      </c>
      <c r="C3956" t="s">
        <v>321</v>
      </c>
      <c r="D3956" t="s">
        <v>322</v>
      </c>
      <c r="E3956">
        <v>3287</v>
      </c>
      <c r="F3956">
        <v>25.626999999999999</v>
      </c>
      <c r="G3956" t="s">
        <v>332</v>
      </c>
      <c r="H3956" t="str">
        <f t="shared" si="244"/>
        <v/>
      </c>
      <c r="I3956" t="str">
        <f t="shared" si="245"/>
        <v/>
      </c>
      <c r="J3956" t="str">
        <f t="shared" si="246"/>
        <v/>
      </c>
      <c r="K3956">
        <f t="shared" si="247"/>
        <v>0</v>
      </c>
    </row>
    <row r="3957" spans="1:11" s="11" customFormat="1">
      <c r="A3957">
        <v>2025</v>
      </c>
      <c r="B3957">
        <v>2876</v>
      </c>
      <c r="C3957" t="s">
        <v>321</v>
      </c>
      <c r="D3957" t="s">
        <v>322</v>
      </c>
      <c r="E3957">
        <v>93769</v>
      </c>
      <c r="F3957">
        <v>25.006</v>
      </c>
      <c r="G3957">
        <v>341.1</v>
      </c>
      <c r="H3957">
        <f t="shared" si="244"/>
        <v>7998070.5513540003</v>
      </c>
      <c r="I3957">
        <f t="shared" si="245"/>
        <v>93769</v>
      </c>
      <c r="J3957">
        <f t="shared" si="246"/>
        <v>2344787.6140000001</v>
      </c>
      <c r="K3957">
        <f t="shared" si="247"/>
        <v>0</v>
      </c>
    </row>
    <row r="3958" spans="1:11" s="11" customFormat="1">
      <c r="A3958">
        <v>2025</v>
      </c>
      <c r="B3958">
        <v>2876</v>
      </c>
      <c r="C3958" t="s">
        <v>321</v>
      </c>
      <c r="D3958" t="s">
        <v>322</v>
      </c>
      <c r="E3958">
        <v>29610</v>
      </c>
      <c r="F3958">
        <v>25.547999999999998</v>
      </c>
      <c r="G3958">
        <v>296</v>
      </c>
      <c r="H3958">
        <f t="shared" si="244"/>
        <v>2239169.7887999997</v>
      </c>
      <c r="I3958">
        <f t="shared" si="245"/>
        <v>29610</v>
      </c>
      <c r="J3958">
        <f t="shared" si="246"/>
        <v>756476.27999999991</v>
      </c>
      <c r="K3958">
        <f t="shared" si="247"/>
        <v>0</v>
      </c>
    </row>
    <row r="3959" spans="1:11" s="11" customFormat="1">
      <c r="A3959">
        <v>2025</v>
      </c>
      <c r="B3959">
        <v>2876</v>
      </c>
      <c r="C3959" t="s">
        <v>321</v>
      </c>
      <c r="D3959" t="s">
        <v>322</v>
      </c>
      <c r="E3959">
        <v>57586</v>
      </c>
      <c r="F3959">
        <v>25.9</v>
      </c>
      <c r="G3959">
        <v>258.89999999999998</v>
      </c>
      <c r="H3959">
        <f t="shared" si="244"/>
        <v>3861434.9885999998</v>
      </c>
      <c r="I3959">
        <f t="shared" si="245"/>
        <v>57586</v>
      </c>
      <c r="J3959">
        <f t="shared" si="246"/>
        <v>1491477.4</v>
      </c>
      <c r="K3959">
        <f t="shared" si="247"/>
        <v>0</v>
      </c>
    </row>
    <row r="3960" spans="1:11" s="11" customFormat="1">
      <c r="A3960">
        <v>2025</v>
      </c>
      <c r="B3960">
        <v>2936</v>
      </c>
      <c r="C3960" t="s">
        <v>321</v>
      </c>
      <c r="D3960" t="s">
        <v>322</v>
      </c>
      <c r="E3960">
        <v>12</v>
      </c>
      <c r="F3960">
        <v>27.16</v>
      </c>
      <c r="G3960">
        <v>680.2</v>
      </c>
      <c r="H3960">
        <f t="shared" si="244"/>
        <v>2216.9078399999999</v>
      </c>
      <c r="I3960">
        <f t="shared" si="245"/>
        <v>12</v>
      </c>
      <c r="J3960">
        <f t="shared" si="246"/>
        <v>325.92</v>
      </c>
      <c r="K3960">
        <f t="shared" si="247"/>
        <v>0</v>
      </c>
    </row>
    <row r="3961" spans="1:11" s="11" customFormat="1">
      <c r="A3961">
        <v>2025</v>
      </c>
      <c r="B3961">
        <v>2936</v>
      </c>
      <c r="C3961" t="s">
        <v>321</v>
      </c>
      <c r="D3961" t="s">
        <v>322</v>
      </c>
      <c r="E3961">
        <v>25</v>
      </c>
      <c r="F3961">
        <v>26.02</v>
      </c>
      <c r="G3961">
        <v>423.4</v>
      </c>
      <c r="H3961">
        <f t="shared" si="244"/>
        <v>2754.2169999999996</v>
      </c>
      <c r="I3961">
        <f t="shared" si="245"/>
        <v>25</v>
      </c>
      <c r="J3961">
        <f t="shared" si="246"/>
        <v>650.5</v>
      </c>
      <c r="K3961">
        <f t="shared" si="247"/>
        <v>0</v>
      </c>
    </row>
    <row r="3962" spans="1:11" s="11" customFormat="1">
      <c r="A3962">
        <v>2025</v>
      </c>
      <c r="B3962">
        <v>2963</v>
      </c>
      <c r="C3962" t="s">
        <v>331</v>
      </c>
      <c r="D3962" t="s">
        <v>322</v>
      </c>
      <c r="E3962">
        <v>15240</v>
      </c>
      <c r="F3962">
        <v>17.55</v>
      </c>
      <c r="G3962">
        <v>168</v>
      </c>
      <c r="H3962">
        <f t="shared" si="244"/>
        <v>449336.16000000003</v>
      </c>
      <c r="I3962">
        <f t="shared" si="245"/>
        <v>15240</v>
      </c>
      <c r="J3962">
        <f t="shared" si="246"/>
        <v>267462</v>
      </c>
      <c r="K3962">
        <f t="shared" si="247"/>
        <v>0</v>
      </c>
    </row>
    <row r="3963" spans="1:11" s="11" customFormat="1">
      <c r="A3963">
        <v>2025</v>
      </c>
      <c r="B3963">
        <v>2963</v>
      </c>
      <c r="C3963" t="s">
        <v>331</v>
      </c>
      <c r="D3963" t="s">
        <v>322</v>
      </c>
      <c r="E3963">
        <v>91252</v>
      </c>
      <c r="F3963">
        <v>17.46</v>
      </c>
      <c r="G3963">
        <v>138.69999999999999</v>
      </c>
      <c r="H3963">
        <f t="shared" si="244"/>
        <v>2209851.5090399999</v>
      </c>
      <c r="I3963">
        <f t="shared" si="245"/>
        <v>91252</v>
      </c>
      <c r="J3963">
        <f t="shared" si="246"/>
        <v>1593259.9200000002</v>
      </c>
      <c r="K3963">
        <f t="shared" si="247"/>
        <v>0</v>
      </c>
    </row>
    <row r="3964" spans="1:11" s="11" customFormat="1">
      <c r="A3964">
        <v>2025</v>
      </c>
      <c r="B3964">
        <v>3130</v>
      </c>
      <c r="C3964" t="s">
        <v>333</v>
      </c>
      <c r="D3964" t="s">
        <v>322</v>
      </c>
      <c r="E3964">
        <v>305225</v>
      </c>
      <c r="F3964">
        <v>11.78</v>
      </c>
      <c r="G3964" t="s">
        <v>332</v>
      </c>
      <c r="H3964" t="str">
        <f t="shared" si="244"/>
        <v/>
      </c>
      <c r="I3964" t="str">
        <f t="shared" si="245"/>
        <v/>
      </c>
      <c r="J3964" t="str">
        <f t="shared" si="246"/>
        <v/>
      </c>
      <c r="K3964">
        <f t="shared" si="247"/>
        <v>0</v>
      </c>
    </row>
    <row r="3965" spans="1:11" s="11" customFormat="1">
      <c r="A3965">
        <v>2025</v>
      </c>
      <c r="B3965">
        <v>3140</v>
      </c>
      <c r="C3965" t="s">
        <v>321</v>
      </c>
      <c r="D3965" t="s">
        <v>322</v>
      </c>
      <c r="E3965">
        <v>15628</v>
      </c>
      <c r="F3965">
        <v>26.29</v>
      </c>
      <c r="G3965" t="s">
        <v>332</v>
      </c>
      <c r="H3965" t="str">
        <f t="shared" si="244"/>
        <v/>
      </c>
      <c r="I3965" t="str">
        <f t="shared" si="245"/>
        <v/>
      </c>
      <c r="J3965" t="str">
        <f t="shared" si="246"/>
        <v/>
      </c>
      <c r="K3965">
        <f t="shared" si="247"/>
        <v>0</v>
      </c>
    </row>
    <row r="3966" spans="1:11" s="11" customFormat="1">
      <c r="A3966">
        <v>2025</v>
      </c>
      <c r="B3966">
        <v>3140</v>
      </c>
      <c r="C3966" t="s">
        <v>321</v>
      </c>
      <c r="D3966" t="s">
        <v>322</v>
      </c>
      <c r="E3966">
        <v>62072</v>
      </c>
      <c r="F3966">
        <v>26.49</v>
      </c>
      <c r="G3966" t="s">
        <v>332</v>
      </c>
      <c r="H3966" t="str">
        <f t="shared" si="244"/>
        <v/>
      </c>
      <c r="I3966" t="str">
        <f t="shared" si="245"/>
        <v/>
      </c>
      <c r="J3966" t="str">
        <f t="shared" si="246"/>
        <v/>
      </c>
      <c r="K3966">
        <f t="shared" si="247"/>
        <v>0</v>
      </c>
    </row>
    <row r="3967" spans="1:11" s="11" customFormat="1">
      <c r="A3967">
        <v>2025</v>
      </c>
      <c r="B3967">
        <v>3297</v>
      </c>
      <c r="C3967" t="s">
        <v>321</v>
      </c>
      <c r="D3967" t="s">
        <v>322</v>
      </c>
      <c r="E3967">
        <v>12528</v>
      </c>
      <c r="F3967">
        <v>25.99</v>
      </c>
      <c r="G3967">
        <v>432.3</v>
      </c>
      <c r="H3967">
        <f t="shared" si="244"/>
        <v>1407580.55856</v>
      </c>
      <c r="I3967">
        <f t="shared" si="245"/>
        <v>12528</v>
      </c>
      <c r="J3967">
        <f t="shared" si="246"/>
        <v>325602.71999999997</v>
      </c>
      <c r="K3967">
        <f t="shared" si="247"/>
        <v>0</v>
      </c>
    </row>
    <row r="3968" spans="1:11" s="11" customFormat="1">
      <c r="A3968">
        <v>2025</v>
      </c>
      <c r="B3968">
        <v>3297</v>
      </c>
      <c r="C3968" t="s">
        <v>321</v>
      </c>
      <c r="D3968" t="s">
        <v>322</v>
      </c>
      <c r="E3968">
        <v>12906</v>
      </c>
      <c r="F3968">
        <v>25.01</v>
      </c>
      <c r="G3968">
        <v>394.7</v>
      </c>
      <c r="H3968">
        <f t="shared" si="244"/>
        <v>1274008.94982</v>
      </c>
      <c r="I3968">
        <f t="shared" si="245"/>
        <v>12906</v>
      </c>
      <c r="J3968">
        <f t="shared" si="246"/>
        <v>322779.06</v>
      </c>
      <c r="K3968">
        <f t="shared" si="247"/>
        <v>0</v>
      </c>
    </row>
    <row r="3969" spans="1:11" s="11" customFormat="1">
      <c r="A3969">
        <v>2025</v>
      </c>
      <c r="B3969">
        <v>3297</v>
      </c>
      <c r="C3969" t="s">
        <v>321</v>
      </c>
      <c r="D3969" t="s">
        <v>322</v>
      </c>
      <c r="E3969">
        <v>12961</v>
      </c>
      <c r="F3969">
        <v>25.56</v>
      </c>
      <c r="G3969">
        <v>506.1</v>
      </c>
      <c r="H3969">
        <f t="shared" si="244"/>
        <v>1676624.0727600001</v>
      </c>
      <c r="I3969">
        <f t="shared" si="245"/>
        <v>12961</v>
      </c>
      <c r="J3969">
        <f t="shared" si="246"/>
        <v>331283.15999999997</v>
      </c>
      <c r="K3969">
        <f t="shared" si="247"/>
        <v>0</v>
      </c>
    </row>
    <row r="3970" spans="1:11" s="11" customFormat="1">
      <c r="A3970">
        <v>2025</v>
      </c>
      <c r="B3970">
        <v>3297</v>
      </c>
      <c r="C3970" t="s">
        <v>321</v>
      </c>
      <c r="D3970" t="s">
        <v>322</v>
      </c>
      <c r="E3970">
        <v>11871</v>
      </c>
      <c r="F3970">
        <v>24.5</v>
      </c>
      <c r="G3970">
        <v>427</v>
      </c>
      <c r="H3970">
        <f t="shared" si="244"/>
        <v>1241884.665</v>
      </c>
      <c r="I3970">
        <f t="shared" si="245"/>
        <v>11871</v>
      </c>
      <c r="J3970">
        <f t="shared" si="246"/>
        <v>290839.5</v>
      </c>
      <c r="K3970">
        <f t="shared" si="247"/>
        <v>0</v>
      </c>
    </row>
    <row r="3971" spans="1:11" s="11" customFormat="1">
      <c r="A3971">
        <v>2025</v>
      </c>
      <c r="B3971">
        <v>3297</v>
      </c>
      <c r="C3971" t="s">
        <v>321</v>
      </c>
      <c r="D3971" t="s">
        <v>322</v>
      </c>
      <c r="E3971">
        <v>12712</v>
      </c>
      <c r="F3971">
        <v>25.61</v>
      </c>
      <c r="G3971">
        <v>419.6</v>
      </c>
      <c r="H3971">
        <f t="shared" si="244"/>
        <v>1366025.9267200001</v>
      </c>
      <c r="I3971">
        <f t="shared" si="245"/>
        <v>12712</v>
      </c>
      <c r="J3971">
        <f t="shared" si="246"/>
        <v>325554.32</v>
      </c>
      <c r="K3971">
        <f t="shared" si="247"/>
        <v>0</v>
      </c>
    </row>
    <row r="3972" spans="1:11" s="11" customFormat="1">
      <c r="A3972">
        <v>2025</v>
      </c>
      <c r="B3972">
        <v>3297</v>
      </c>
      <c r="C3972" t="s">
        <v>321</v>
      </c>
      <c r="D3972" t="s">
        <v>322</v>
      </c>
      <c r="E3972">
        <v>24030</v>
      </c>
      <c r="F3972">
        <v>24.77</v>
      </c>
      <c r="G3972">
        <v>435</v>
      </c>
      <c r="H3972">
        <f t="shared" si="244"/>
        <v>2589220.4849999994</v>
      </c>
      <c r="I3972">
        <f t="shared" si="245"/>
        <v>24030</v>
      </c>
      <c r="J3972">
        <f t="shared" si="246"/>
        <v>595223.1</v>
      </c>
      <c r="K3972">
        <f t="shared" si="247"/>
        <v>0</v>
      </c>
    </row>
    <row r="3973" spans="1:11" s="11" customFormat="1">
      <c r="A3973">
        <v>2025</v>
      </c>
      <c r="B3973">
        <v>3297</v>
      </c>
      <c r="C3973" t="s">
        <v>321</v>
      </c>
      <c r="D3973" t="s">
        <v>322</v>
      </c>
      <c r="E3973">
        <v>25480</v>
      </c>
      <c r="F3973">
        <v>26.54</v>
      </c>
      <c r="G3973">
        <v>413.9</v>
      </c>
      <c r="H3973">
        <f t="shared" ref="H3973:H4036" si="248">IF(I3973="","",G3973/100*F3973*E3973)</f>
        <v>2798954.0487999995</v>
      </c>
      <c r="I3973">
        <f t="shared" ref="I3973:I4036" si="249">IF(OR(G3973=".",F3973=".",E3973="."),"",E3973)</f>
        <v>25480</v>
      </c>
      <c r="J3973">
        <f t="shared" ref="J3973:J4036" si="250">IF(I3973="","",F3973*I3973)</f>
        <v>676239.2</v>
      </c>
      <c r="K3973">
        <f t="shared" ref="K3973:K4036" si="251">IF(C3973="LIG",1,0)</f>
        <v>0</v>
      </c>
    </row>
    <row r="3974" spans="1:11" s="11" customFormat="1">
      <c r="A3974">
        <v>2025</v>
      </c>
      <c r="B3974">
        <v>3297</v>
      </c>
      <c r="C3974" t="s">
        <v>321</v>
      </c>
      <c r="D3974" t="s">
        <v>322</v>
      </c>
      <c r="E3974">
        <v>12546</v>
      </c>
      <c r="F3974">
        <v>25.02</v>
      </c>
      <c r="G3974">
        <v>413.1</v>
      </c>
      <c r="H3974">
        <f t="shared" si="248"/>
        <v>1296724.70052</v>
      </c>
      <c r="I3974">
        <f t="shared" si="249"/>
        <v>12546</v>
      </c>
      <c r="J3974">
        <f t="shared" si="250"/>
        <v>313900.92</v>
      </c>
      <c r="K3974">
        <f t="shared" si="251"/>
        <v>0</v>
      </c>
    </row>
    <row r="3975" spans="1:11" s="11" customFormat="1">
      <c r="A3975">
        <v>2025</v>
      </c>
      <c r="B3975">
        <v>3298</v>
      </c>
      <c r="C3975" t="s">
        <v>321</v>
      </c>
      <c r="D3975" t="s">
        <v>322</v>
      </c>
      <c r="E3975">
        <v>25596</v>
      </c>
      <c r="F3975">
        <v>25.15</v>
      </c>
      <c r="G3975">
        <v>514.70000000000005</v>
      </c>
      <c r="H3975">
        <f t="shared" si="248"/>
        <v>3313326.6917999997</v>
      </c>
      <c r="I3975">
        <f t="shared" si="249"/>
        <v>25596</v>
      </c>
      <c r="J3975">
        <f t="shared" si="250"/>
        <v>643739.39999999991</v>
      </c>
      <c r="K3975">
        <f t="shared" si="251"/>
        <v>0</v>
      </c>
    </row>
    <row r="3976" spans="1:11" s="11" customFormat="1">
      <c r="A3976">
        <v>2025</v>
      </c>
      <c r="B3976">
        <v>3298</v>
      </c>
      <c r="C3976" t="s">
        <v>321</v>
      </c>
      <c r="D3976" t="s">
        <v>322</v>
      </c>
      <c r="E3976">
        <v>11645</v>
      </c>
      <c r="F3976">
        <v>24.68</v>
      </c>
      <c r="G3976">
        <v>454</v>
      </c>
      <c r="H3976">
        <f t="shared" si="248"/>
        <v>1304789.6440000001</v>
      </c>
      <c r="I3976">
        <f t="shared" si="249"/>
        <v>11645</v>
      </c>
      <c r="J3976">
        <f t="shared" si="250"/>
        <v>287398.59999999998</v>
      </c>
      <c r="K3976">
        <f t="shared" si="251"/>
        <v>0</v>
      </c>
    </row>
    <row r="3977" spans="1:11" s="11" customFormat="1">
      <c r="A3977">
        <v>2025</v>
      </c>
      <c r="B3977">
        <v>3298</v>
      </c>
      <c r="C3977" t="s">
        <v>321</v>
      </c>
      <c r="D3977" t="s">
        <v>322</v>
      </c>
      <c r="E3977">
        <v>12268</v>
      </c>
      <c r="F3977">
        <v>24.87</v>
      </c>
      <c r="G3977">
        <v>433</v>
      </c>
      <c r="H3977">
        <f t="shared" si="248"/>
        <v>1321105.3428</v>
      </c>
      <c r="I3977">
        <f t="shared" si="249"/>
        <v>12268</v>
      </c>
      <c r="J3977">
        <f t="shared" si="250"/>
        <v>305105.16000000003</v>
      </c>
      <c r="K3977">
        <f t="shared" si="251"/>
        <v>0</v>
      </c>
    </row>
    <row r="3978" spans="1:11" s="11" customFormat="1">
      <c r="A3978">
        <v>2025</v>
      </c>
      <c r="B3978">
        <v>3298</v>
      </c>
      <c r="C3978" t="s">
        <v>321</v>
      </c>
      <c r="D3978" t="s">
        <v>322</v>
      </c>
      <c r="E3978">
        <v>13005</v>
      </c>
      <c r="F3978">
        <v>25.01</v>
      </c>
      <c r="G3978">
        <v>441.4</v>
      </c>
      <c r="H3978">
        <f t="shared" si="248"/>
        <v>1435675.7907</v>
      </c>
      <c r="I3978">
        <f t="shared" si="249"/>
        <v>13005</v>
      </c>
      <c r="J3978">
        <f t="shared" si="250"/>
        <v>325255.05000000005</v>
      </c>
      <c r="K3978">
        <f t="shared" si="251"/>
        <v>0</v>
      </c>
    </row>
    <row r="3979" spans="1:11" s="11" customFormat="1">
      <c r="A3979">
        <v>2025</v>
      </c>
      <c r="B3979">
        <v>3298</v>
      </c>
      <c r="C3979" t="s">
        <v>321</v>
      </c>
      <c r="D3979" t="s">
        <v>322</v>
      </c>
      <c r="E3979">
        <v>13067</v>
      </c>
      <c r="F3979">
        <v>25.31</v>
      </c>
      <c r="G3979">
        <v>432.8</v>
      </c>
      <c r="H3979">
        <f t="shared" si="248"/>
        <v>1431381.1325600001</v>
      </c>
      <c r="I3979">
        <f t="shared" si="249"/>
        <v>13067</v>
      </c>
      <c r="J3979">
        <f t="shared" si="250"/>
        <v>330725.76999999996</v>
      </c>
      <c r="K3979">
        <f t="shared" si="251"/>
        <v>0</v>
      </c>
    </row>
    <row r="3980" spans="1:11" s="11" customFormat="1">
      <c r="A3980">
        <v>2025</v>
      </c>
      <c r="B3980">
        <v>3298</v>
      </c>
      <c r="C3980" t="s">
        <v>321</v>
      </c>
      <c r="D3980" t="s">
        <v>322</v>
      </c>
      <c r="E3980">
        <v>35594</v>
      </c>
      <c r="F3980">
        <v>25.86</v>
      </c>
      <c r="G3980">
        <v>439.7</v>
      </c>
      <c r="H3980">
        <f t="shared" si="248"/>
        <v>4047266.3134800005</v>
      </c>
      <c r="I3980">
        <f t="shared" si="249"/>
        <v>35594</v>
      </c>
      <c r="J3980">
        <f t="shared" si="250"/>
        <v>920460.84</v>
      </c>
      <c r="K3980">
        <f t="shared" si="251"/>
        <v>0</v>
      </c>
    </row>
    <row r="3981" spans="1:11" s="11" customFormat="1">
      <c r="A3981">
        <v>2025</v>
      </c>
      <c r="B3981">
        <v>3399</v>
      </c>
      <c r="C3981" t="s">
        <v>321</v>
      </c>
      <c r="D3981" t="s">
        <v>322</v>
      </c>
      <c r="E3981">
        <v>66004</v>
      </c>
      <c r="F3981">
        <v>23.335999999999999</v>
      </c>
      <c r="G3981">
        <v>229.7</v>
      </c>
      <c r="H3981">
        <f t="shared" si="248"/>
        <v>3537998.6831679991</v>
      </c>
      <c r="I3981">
        <f t="shared" si="249"/>
        <v>66004</v>
      </c>
      <c r="J3981">
        <f t="shared" si="250"/>
        <v>1540269.3439999998</v>
      </c>
      <c r="K3981">
        <f t="shared" si="251"/>
        <v>0</v>
      </c>
    </row>
    <row r="3982" spans="1:11" s="11" customFormat="1">
      <c r="A3982">
        <v>2025</v>
      </c>
      <c r="B3982">
        <v>3399</v>
      </c>
      <c r="C3982" t="s">
        <v>321</v>
      </c>
      <c r="D3982" t="s">
        <v>322</v>
      </c>
      <c r="E3982">
        <v>54182</v>
      </c>
      <c r="F3982">
        <v>22.96</v>
      </c>
      <c r="G3982">
        <v>227.1</v>
      </c>
      <c r="H3982">
        <f t="shared" si="248"/>
        <v>2825166.5131199998</v>
      </c>
      <c r="I3982">
        <f t="shared" si="249"/>
        <v>54182</v>
      </c>
      <c r="J3982">
        <f t="shared" si="250"/>
        <v>1244018.72</v>
      </c>
      <c r="K3982">
        <f t="shared" si="251"/>
        <v>0</v>
      </c>
    </row>
    <row r="3983" spans="1:11" s="11" customFormat="1">
      <c r="A3983">
        <v>2025</v>
      </c>
      <c r="B3983">
        <v>3407</v>
      </c>
      <c r="C3983" t="s">
        <v>331</v>
      </c>
      <c r="D3983" t="s">
        <v>322</v>
      </c>
      <c r="E3983">
        <v>58546</v>
      </c>
      <c r="F3983">
        <v>17.79</v>
      </c>
      <c r="G3983">
        <v>303.89999999999998</v>
      </c>
      <c r="H3983">
        <f t="shared" si="248"/>
        <v>3165219.8202599995</v>
      </c>
      <c r="I3983">
        <f t="shared" si="249"/>
        <v>58546</v>
      </c>
      <c r="J3983">
        <f t="shared" si="250"/>
        <v>1041533.34</v>
      </c>
      <c r="K3983">
        <f t="shared" si="251"/>
        <v>0</v>
      </c>
    </row>
    <row r="3984" spans="1:11" s="11" customFormat="1">
      <c r="A3984">
        <v>2025</v>
      </c>
      <c r="B3984">
        <v>3407</v>
      </c>
      <c r="C3984" t="s">
        <v>331</v>
      </c>
      <c r="D3984" t="s">
        <v>322</v>
      </c>
      <c r="E3984">
        <v>43833</v>
      </c>
      <c r="F3984">
        <v>17.803999999999998</v>
      </c>
      <c r="G3984">
        <v>253.7</v>
      </c>
      <c r="H3984">
        <f t="shared" si="248"/>
        <v>1979881.7310839996</v>
      </c>
      <c r="I3984">
        <f t="shared" si="249"/>
        <v>43833</v>
      </c>
      <c r="J3984">
        <f t="shared" si="250"/>
        <v>780402.73199999996</v>
      </c>
      <c r="K3984">
        <f t="shared" si="251"/>
        <v>0</v>
      </c>
    </row>
    <row r="3985" spans="1:11" s="11" customFormat="1">
      <c r="A3985">
        <v>2025</v>
      </c>
      <c r="B3985">
        <v>3407</v>
      </c>
      <c r="C3985" t="s">
        <v>331</v>
      </c>
      <c r="D3985" t="s">
        <v>322</v>
      </c>
      <c r="E3985">
        <v>28998</v>
      </c>
      <c r="F3985">
        <v>18.015999999999998</v>
      </c>
      <c r="G3985">
        <v>252.9</v>
      </c>
      <c r="H3985">
        <f t="shared" si="248"/>
        <v>1321220.3310719999</v>
      </c>
      <c r="I3985">
        <f t="shared" si="249"/>
        <v>28998</v>
      </c>
      <c r="J3985">
        <f t="shared" si="250"/>
        <v>522427.96799999994</v>
      </c>
      <c r="K3985">
        <f t="shared" si="251"/>
        <v>0</v>
      </c>
    </row>
    <row r="3986" spans="1:11" s="11" customFormat="1">
      <c r="A3986">
        <v>2025</v>
      </c>
      <c r="B3986">
        <v>3407</v>
      </c>
      <c r="C3986" t="s">
        <v>331</v>
      </c>
      <c r="D3986" t="s">
        <v>322</v>
      </c>
      <c r="E3986">
        <v>14638</v>
      </c>
      <c r="F3986">
        <v>17.61</v>
      </c>
      <c r="G3986">
        <v>253.8</v>
      </c>
      <c r="H3986">
        <f t="shared" si="248"/>
        <v>654233.40684000007</v>
      </c>
      <c r="I3986">
        <f t="shared" si="249"/>
        <v>14638</v>
      </c>
      <c r="J3986">
        <f t="shared" si="250"/>
        <v>257775.18</v>
      </c>
      <c r="K3986">
        <f t="shared" si="251"/>
        <v>0</v>
      </c>
    </row>
    <row r="3987" spans="1:11" s="11" customFormat="1">
      <c r="A3987">
        <v>2025</v>
      </c>
      <c r="B3987">
        <v>3407</v>
      </c>
      <c r="C3987" t="s">
        <v>321</v>
      </c>
      <c r="D3987" t="s">
        <v>322</v>
      </c>
      <c r="E3987">
        <v>69260</v>
      </c>
      <c r="F3987">
        <v>24.774000000000001</v>
      </c>
      <c r="G3987">
        <v>391.6</v>
      </c>
      <c r="H3987">
        <f t="shared" si="248"/>
        <v>6719257.791840001</v>
      </c>
      <c r="I3987">
        <f t="shared" si="249"/>
        <v>69260</v>
      </c>
      <c r="J3987">
        <f t="shared" si="250"/>
        <v>1715847.24</v>
      </c>
      <c r="K3987">
        <f t="shared" si="251"/>
        <v>0</v>
      </c>
    </row>
    <row r="3988" spans="1:11" s="11" customFormat="1">
      <c r="A3988">
        <v>2025</v>
      </c>
      <c r="B3988">
        <v>3470</v>
      </c>
      <c r="C3988" t="s">
        <v>331</v>
      </c>
      <c r="D3988" t="s">
        <v>322</v>
      </c>
      <c r="E3988">
        <v>61727</v>
      </c>
      <c r="F3988">
        <v>16.62</v>
      </c>
      <c r="G3988" t="s">
        <v>332</v>
      </c>
      <c r="H3988" t="str">
        <f t="shared" si="248"/>
        <v/>
      </c>
      <c r="I3988" t="str">
        <f t="shared" si="249"/>
        <v/>
      </c>
      <c r="J3988" t="str">
        <f t="shared" si="250"/>
        <v/>
      </c>
      <c r="K3988">
        <f t="shared" si="251"/>
        <v>0</v>
      </c>
    </row>
    <row r="3989" spans="1:11" s="11" customFormat="1">
      <c r="A3989">
        <v>2025</v>
      </c>
      <c r="B3989">
        <v>3470</v>
      </c>
      <c r="C3989" t="s">
        <v>331</v>
      </c>
      <c r="D3989" t="s">
        <v>322</v>
      </c>
      <c r="E3989">
        <v>62374</v>
      </c>
      <c r="F3989">
        <v>16.649999999999999</v>
      </c>
      <c r="G3989" t="s">
        <v>332</v>
      </c>
      <c r="H3989" t="str">
        <f t="shared" si="248"/>
        <v/>
      </c>
      <c r="I3989" t="str">
        <f t="shared" si="249"/>
        <v/>
      </c>
      <c r="J3989" t="str">
        <f t="shared" si="250"/>
        <v/>
      </c>
      <c r="K3989">
        <f t="shared" si="251"/>
        <v>0</v>
      </c>
    </row>
    <row r="3990" spans="1:11" s="11" customFormat="1">
      <c r="A3990">
        <v>2025</v>
      </c>
      <c r="B3990">
        <v>3470</v>
      </c>
      <c r="C3990" t="s">
        <v>331</v>
      </c>
      <c r="D3990" t="s">
        <v>322</v>
      </c>
      <c r="E3990">
        <v>30924</v>
      </c>
      <c r="F3990">
        <v>16.690000000000001</v>
      </c>
      <c r="G3990" t="s">
        <v>332</v>
      </c>
      <c r="H3990" t="str">
        <f t="shared" si="248"/>
        <v/>
      </c>
      <c r="I3990" t="str">
        <f t="shared" si="249"/>
        <v/>
      </c>
      <c r="J3990" t="str">
        <f t="shared" si="250"/>
        <v/>
      </c>
      <c r="K3990">
        <f t="shared" si="251"/>
        <v>0</v>
      </c>
    </row>
    <row r="3991" spans="1:11" s="11" customFormat="1">
      <c r="A3991">
        <v>2025</v>
      </c>
      <c r="B3991">
        <v>3470</v>
      </c>
      <c r="C3991" t="s">
        <v>331</v>
      </c>
      <c r="D3991" t="s">
        <v>322</v>
      </c>
      <c r="E3991">
        <v>61255</v>
      </c>
      <c r="F3991">
        <v>17.14</v>
      </c>
      <c r="G3991" t="s">
        <v>332</v>
      </c>
      <c r="H3991" t="str">
        <f t="shared" si="248"/>
        <v/>
      </c>
      <c r="I3991" t="str">
        <f t="shared" si="249"/>
        <v/>
      </c>
      <c r="J3991" t="str">
        <f t="shared" si="250"/>
        <v/>
      </c>
      <c r="K3991">
        <f t="shared" si="251"/>
        <v>0</v>
      </c>
    </row>
    <row r="3992" spans="1:11" s="11" customFormat="1">
      <c r="A3992">
        <v>2025</v>
      </c>
      <c r="B3992">
        <v>3470</v>
      </c>
      <c r="C3992" t="s">
        <v>331</v>
      </c>
      <c r="D3992" t="s">
        <v>322</v>
      </c>
      <c r="E3992">
        <v>135666</v>
      </c>
      <c r="F3992">
        <v>16.559999999999999</v>
      </c>
      <c r="G3992" t="s">
        <v>332</v>
      </c>
      <c r="H3992" t="str">
        <f t="shared" si="248"/>
        <v/>
      </c>
      <c r="I3992" t="str">
        <f t="shared" si="249"/>
        <v/>
      </c>
      <c r="J3992" t="str">
        <f t="shared" si="250"/>
        <v/>
      </c>
      <c r="K3992">
        <f t="shared" si="251"/>
        <v>0</v>
      </c>
    </row>
    <row r="3993" spans="1:11" s="11" customFormat="1">
      <c r="A3993">
        <v>2025</v>
      </c>
      <c r="B3993">
        <v>3470</v>
      </c>
      <c r="C3993" t="s">
        <v>331</v>
      </c>
      <c r="D3993" t="s">
        <v>322</v>
      </c>
      <c r="E3993">
        <v>291390</v>
      </c>
      <c r="F3993">
        <v>16.64</v>
      </c>
      <c r="G3993" t="s">
        <v>332</v>
      </c>
      <c r="H3993" t="str">
        <f t="shared" si="248"/>
        <v/>
      </c>
      <c r="I3993" t="str">
        <f t="shared" si="249"/>
        <v/>
      </c>
      <c r="J3993" t="str">
        <f t="shared" si="250"/>
        <v/>
      </c>
      <c r="K3993">
        <f t="shared" si="251"/>
        <v>0</v>
      </c>
    </row>
    <row r="3994" spans="1:11" s="11" customFormat="1">
      <c r="A3994">
        <v>2025</v>
      </c>
      <c r="B3994">
        <v>3845</v>
      </c>
      <c r="C3994" t="s">
        <v>331</v>
      </c>
      <c r="D3994" t="s">
        <v>322</v>
      </c>
      <c r="E3994">
        <v>110638</v>
      </c>
      <c r="F3994">
        <v>17.71</v>
      </c>
      <c r="G3994" t="s">
        <v>332</v>
      </c>
      <c r="H3994" t="str">
        <f t="shared" si="248"/>
        <v/>
      </c>
      <c r="I3994" t="str">
        <f t="shared" si="249"/>
        <v/>
      </c>
      <c r="J3994" t="str">
        <f t="shared" si="250"/>
        <v/>
      </c>
      <c r="K3994">
        <f t="shared" si="251"/>
        <v>0</v>
      </c>
    </row>
    <row r="3995" spans="1:11" s="11" customFormat="1">
      <c r="A3995">
        <v>2025</v>
      </c>
      <c r="B3995">
        <v>3845</v>
      </c>
      <c r="C3995" t="s">
        <v>331</v>
      </c>
      <c r="D3995" t="s">
        <v>322</v>
      </c>
      <c r="E3995">
        <v>63834</v>
      </c>
      <c r="F3995">
        <v>16.57</v>
      </c>
      <c r="G3995" t="s">
        <v>332</v>
      </c>
      <c r="H3995" t="str">
        <f t="shared" si="248"/>
        <v/>
      </c>
      <c r="I3995" t="str">
        <f t="shared" si="249"/>
        <v/>
      </c>
      <c r="J3995" t="str">
        <f t="shared" si="250"/>
        <v/>
      </c>
      <c r="K3995">
        <f t="shared" si="251"/>
        <v>0</v>
      </c>
    </row>
    <row r="3996" spans="1:11" s="11" customFormat="1">
      <c r="A3996">
        <v>2025</v>
      </c>
      <c r="B3996">
        <v>3935</v>
      </c>
      <c r="C3996" t="s">
        <v>321</v>
      </c>
      <c r="D3996" t="s">
        <v>322</v>
      </c>
      <c r="E3996">
        <v>1619</v>
      </c>
      <c r="F3996">
        <v>24.26</v>
      </c>
      <c r="G3996">
        <v>353.1</v>
      </c>
      <c r="H3996">
        <f t="shared" si="248"/>
        <v>138686.87514000002</v>
      </c>
      <c r="I3996">
        <f t="shared" si="249"/>
        <v>1619</v>
      </c>
      <c r="J3996">
        <f t="shared" si="250"/>
        <v>39276.94</v>
      </c>
      <c r="K3996">
        <f t="shared" si="251"/>
        <v>0</v>
      </c>
    </row>
    <row r="3997" spans="1:11" s="11" customFormat="1">
      <c r="A3997">
        <v>2025</v>
      </c>
      <c r="B3997">
        <v>3935</v>
      </c>
      <c r="C3997" t="s">
        <v>321</v>
      </c>
      <c r="D3997" t="s">
        <v>322</v>
      </c>
      <c r="E3997">
        <v>6435</v>
      </c>
      <c r="F3997">
        <v>24.61</v>
      </c>
      <c r="G3997">
        <v>343.3</v>
      </c>
      <c r="H3997">
        <f t="shared" si="248"/>
        <v>543668.24655000004</v>
      </c>
      <c r="I3997">
        <f t="shared" si="249"/>
        <v>6435</v>
      </c>
      <c r="J3997">
        <f t="shared" si="250"/>
        <v>158365.35</v>
      </c>
      <c r="K3997">
        <f t="shared" si="251"/>
        <v>0</v>
      </c>
    </row>
    <row r="3998" spans="1:11" s="11" customFormat="1">
      <c r="A3998">
        <v>2025</v>
      </c>
      <c r="B3998">
        <v>3935</v>
      </c>
      <c r="C3998" t="s">
        <v>321</v>
      </c>
      <c r="D3998" t="s">
        <v>322</v>
      </c>
      <c r="E3998">
        <v>17799</v>
      </c>
      <c r="F3998">
        <v>25.28</v>
      </c>
      <c r="G3998">
        <v>391</v>
      </c>
      <c r="H3998">
        <f t="shared" si="248"/>
        <v>1759338.5952000001</v>
      </c>
      <c r="I3998">
        <f t="shared" si="249"/>
        <v>17799</v>
      </c>
      <c r="J3998">
        <f t="shared" si="250"/>
        <v>449958.72000000003</v>
      </c>
      <c r="K3998">
        <f t="shared" si="251"/>
        <v>0</v>
      </c>
    </row>
    <row r="3999" spans="1:11" s="11" customFormat="1">
      <c r="A3999">
        <v>2025</v>
      </c>
      <c r="B3999">
        <v>3935</v>
      </c>
      <c r="C3999" t="s">
        <v>321</v>
      </c>
      <c r="D3999" t="s">
        <v>322</v>
      </c>
      <c r="E3999">
        <v>10593</v>
      </c>
      <c r="F3999">
        <v>25.16</v>
      </c>
      <c r="G3999">
        <v>523.9</v>
      </c>
      <c r="H3999">
        <f t="shared" si="248"/>
        <v>1396297.6513200002</v>
      </c>
      <c r="I3999">
        <f t="shared" si="249"/>
        <v>10593</v>
      </c>
      <c r="J3999">
        <f t="shared" si="250"/>
        <v>266519.88</v>
      </c>
      <c r="K3999">
        <f t="shared" si="251"/>
        <v>0</v>
      </c>
    </row>
    <row r="4000" spans="1:11" s="11" customFormat="1">
      <c r="A4000">
        <v>2025</v>
      </c>
      <c r="B4000">
        <v>3935</v>
      </c>
      <c r="C4000" t="s">
        <v>321</v>
      </c>
      <c r="D4000" t="s">
        <v>322</v>
      </c>
      <c r="E4000">
        <v>4483</v>
      </c>
      <c r="F4000">
        <v>24.83</v>
      </c>
      <c r="G4000">
        <v>401.4</v>
      </c>
      <c r="H4000">
        <f t="shared" si="248"/>
        <v>446809.9404599999</v>
      </c>
      <c r="I4000">
        <f t="shared" si="249"/>
        <v>4483</v>
      </c>
      <c r="J4000">
        <f t="shared" si="250"/>
        <v>111312.89</v>
      </c>
      <c r="K4000">
        <f t="shared" si="251"/>
        <v>0</v>
      </c>
    </row>
    <row r="4001" spans="1:11" s="11" customFormat="1">
      <c r="A4001">
        <v>2025</v>
      </c>
      <c r="B4001">
        <v>3935</v>
      </c>
      <c r="C4001" t="s">
        <v>321</v>
      </c>
      <c r="D4001" t="s">
        <v>322</v>
      </c>
      <c r="E4001">
        <v>20132</v>
      </c>
      <c r="F4001">
        <v>25.26</v>
      </c>
      <c r="G4001">
        <v>294.2</v>
      </c>
      <c r="H4001">
        <f t="shared" si="248"/>
        <v>1496107.9694399999</v>
      </c>
      <c r="I4001">
        <f t="shared" si="249"/>
        <v>20132</v>
      </c>
      <c r="J4001">
        <f t="shared" si="250"/>
        <v>508534.32</v>
      </c>
      <c r="K4001">
        <f t="shared" si="251"/>
        <v>0</v>
      </c>
    </row>
    <row r="4002" spans="1:11" s="11" customFormat="1">
      <c r="A4002">
        <v>2025</v>
      </c>
      <c r="B4002">
        <v>3935</v>
      </c>
      <c r="C4002" t="s">
        <v>321</v>
      </c>
      <c r="D4002" t="s">
        <v>322</v>
      </c>
      <c r="E4002">
        <v>96459</v>
      </c>
      <c r="F4002">
        <v>26.06</v>
      </c>
      <c r="G4002">
        <v>315.60000000000002</v>
      </c>
      <c r="H4002">
        <f t="shared" si="248"/>
        <v>7933305.1802400006</v>
      </c>
      <c r="I4002">
        <f t="shared" si="249"/>
        <v>96459</v>
      </c>
      <c r="J4002">
        <f t="shared" si="250"/>
        <v>2513721.54</v>
      </c>
      <c r="K4002">
        <f t="shared" si="251"/>
        <v>0</v>
      </c>
    </row>
    <row r="4003" spans="1:11" s="11" customFormat="1">
      <c r="A4003">
        <v>2025</v>
      </c>
      <c r="B4003">
        <v>3935</v>
      </c>
      <c r="C4003" t="s">
        <v>321</v>
      </c>
      <c r="D4003" t="s">
        <v>322</v>
      </c>
      <c r="E4003">
        <v>20132</v>
      </c>
      <c r="F4003">
        <v>25.26</v>
      </c>
      <c r="G4003">
        <v>294.2</v>
      </c>
      <c r="H4003">
        <f t="shared" si="248"/>
        <v>1496107.9694399999</v>
      </c>
      <c r="I4003">
        <f t="shared" si="249"/>
        <v>20132</v>
      </c>
      <c r="J4003">
        <f t="shared" si="250"/>
        <v>508534.32</v>
      </c>
      <c r="K4003">
        <f t="shared" si="251"/>
        <v>0</v>
      </c>
    </row>
    <row r="4004" spans="1:11" s="11" customFormat="1">
      <c r="A4004">
        <v>2025</v>
      </c>
      <c r="B4004">
        <v>3935</v>
      </c>
      <c r="C4004" t="s">
        <v>321</v>
      </c>
      <c r="D4004" t="s">
        <v>322</v>
      </c>
      <c r="E4004">
        <v>58828</v>
      </c>
      <c r="F4004">
        <v>25.78</v>
      </c>
      <c r="G4004">
        <v>344.6</v>
      </c>
      <c r="H4004">
        <f t="shared" si="248"/>
        <v>5226154.8046400007</v>
      </c>
      <c r="I4004">
        <f t="shared" si="249"/>
        <v>58828</v>
      </c>
      <c r="J4004">
        <f t="shared" si="250"/>
        <v>1516585.84</v>
      </c>
      <c r="K4004">
        <f t="shared" si="251"/>
        <v>0</v>
      </c>
    </row>
    <row r="4005" spans="1:11" s="11" customFormat="1">
      <c r="A4005">
        <v>2025</v>
      </c>
      <c r="B4005">
        <v>3935</v>
      </c>
      <c r="C4005" t="s">
        <v>321</v>
      </c>
      <c r="D4005" t="s">
        <v>322</v>
      </c>
      <c r="E4005">
        <v>19456</v>
      </c>
      <c r="F4005">
        <v>24.33</v>
      </c>
      <c r="G4005">
        <v>322.39999999999998</v>
      </c>
      <c r="H4005">
        <f t="shared" si="248"/>
        <v>1526127.0835199996</v>
      </c>
      <c r="I4005">
        <f t="shared" si="249"/>
        <v>19456</v>
      </c>
      <c r="J4005">
        <f t="shared" si="250"/>
        <v>473364.47999999998</v>
      </c>
      <c r="K4005">
        <f t="shared" si="251"/>
        <v>0</v>
      </c>
    </row>
    <row r="4006" spans="1:11" s="11" customFormat="1">
      <c r="A4006">
        <v>2025</v>
      </c>
      <c r="B4006">
        <v>3935</v>
      </c>
      <c r="C4006" t="s">
        <v>321</v>
      </c>
      <c r="D4006" t="s">
        <v>322</v>
      </c>
      <c r="E4006">
        <v>32859</v>
      </c>
      <c r="F4006">
        <v>25.94</v>
      </c>
      <c r="G4006">
        <v>193.4</v>
      </c>
      <c r="H4006">
        <f t="shared" si="248"/>
        <v>1648468.9976400002</v>
      </c>
      <c r="I4006">
        <f t="shared" si="249"/>
        <v>32859</v>
      </c>
      <c r="J4006">
        <f t="shared" si="250"/>
        <v>852362.46000000008</v>
      </c>
      <c r="K4006">
        <f t="shared" si="251"/>
        <v>0</v>
      </c>
    </row>
    <row r="4007" spans="1:11" s="11" customFormat="1">
      <c r="A4007">
        <v>2025</v>
      </c>
      <c r="B4007">
        <v>3935</v>
      </c>
      <c r="C4007" t="s">
        <v>321</v>
      </c>
      <c r="D4007" t="s">
        <v>322</v>
      </c>
      <c r="E4007">
        <v>39582</v>
      </c>
      <c r="F4007">
        <v>25.13</v>
      </c>
      <c r="G4007">
        <v>170.2</v>
      </c>
      <c r="H4007">
        <f t="shared" si="248"/>
        <v>1692972.0133199999</v>
      </c>
      <c r="I4007">
        <f t="shared" si="249"/>
        <v>39582</v>
      </c>
      <c r="J4007">
        <f t="shared" si="250"/>
        <v>994695.65999999992</v>
      </c>
      <c r="K4007">
        <f t="shared" si="251"/>
        <v>0</v>
      </c>
    </row>
    <row r="4008" spans="1:11" s="11" customFormat="1">
      <c r="A4008">
        <v>2025</v>
      </c>
      <c r="B4008">
        <v>3935</v>
      </c>
      <c r="C4008" t="s">
        <v>321</v>
      </c>
      <c r="D4008" t="s">
        <v>322</v>
      </c>
      <c r="E4008">
        <v>1462</v>
      </c>
      <c r="F4008">
        <v>25.9</v>
      </c>
      <c r="G4008">
        <v>118.6</v>
      </c>
      <c r="H4008">
        <f t="shared" si="248"/>
        <v>44908.838799999998</v>
      </c>
      <c r="I4008">
        <f t="shared" si="249"/>
        <v>1462</v>
      </c>
      <c r="J4008">
        <f t="shared" si="250"/>
        <v>37865.799999999996</v>
      </c>
      <c r="K4008">
        <f t="shared" si="251"/>
        <v>0</v>
      </c>
    </row>
    <row r="4009" spans="1:11" s="11" customFormat="1">
      <c r="A4009">
        <v>2025</v>
      </c>
      <c r="B4009">
        <v>3943</v>
      </c>
      <c r="C4009" t="s">
        <v>321</v>
      </c>
      <c r="D4009" t="s">
        <v>322</v>
      </c>
      <c r="E4009">
        <v>4459</v>
      </c>
      <c r="F4009">
        <v>26.172000000000001</v>
      </c>
      <c r="G4009">
        <v>299.60000000000002</v>
      </c>
      <c r="H4009">
        <f t="shared" si="248"/>
        <v>349636.04020800005</v>
      </c>
      <c r="I4009">
        <f t="shared" si="249"/>
        <v>4459</v>
      </c>
      <c r="J4009">
        <f t="shared" si="250"/>
        <v>116700.948</v>
      </c>
      <c r="K4009">
        <f t="shared" si="251"/>
        <v>0</v>
      </c>
    </row>
    <row r="4010" spans="1:11" s="11" customFormat="1">
      <c r="A4010">
        <v>2025</v>
      </c>
      <c r="B4010">
        <v>3943</v>
      </c>
      <c r="C4010" t="s">
        <v>321</v>
      </c>
      <c r="D4010" t="s">
        <v>322</v>
      </c>
      <c r="E4010">
        <v>6067</v>
      </c>
      <c r="F4010">
        <v>24.925999999999998</v>
      </c>
      <c r="G4010">
        <v>374</v>
      </c>
      <c r="H4010">
        <f t="shared" si="248"/>
        <v>565585.39708000002</v>
      </c>
      <c r="I4010">
        <f t="shared" si="249"/>
        <v>6067</v>
      </c>
      <c r="J4010">
        <f t="shared" si="250"/>
        <v>151226.04199999999</v>
      </c>
      <c r="K4010">
        <f t="shared" si="251"/>
        <v>0</v>
      </c>
    </row>
    <row r="4011" spans="1:11" s="11" customFormat="1">
      <c r="A4011">
        <v>2025</v>
      </c>
      <c r="B4011">
        <v>3943</v>
      </c>
      <c r="C4011" t="s">
        <v>321</v>
      </c>
      <c r="D4011" t="s">
        <v>322</v>
      </c>
      <c r="E4011">
        <v>22102</v>
      </c>
      <c r="F4011">
        <v>26.190999999999999</v>
      </c>
      <c r="G4011">
        <v>399</v>
      </c>
      <c r="H4011">
        <f t="shared" si="248"/>
        <v>2309705.1931799999</v>
      </c>
      <c r="I4011">
        <f t="shared" si="249"/>
        <v>22102</v>
      </c>
      <c r="J4011">
        <f t="shared" si="250"/>
        <v>578873.48199999996</v>
      </c>
      <c r="K4011">
        <f t="shared" si="251"/>
        <v>0</v>
      </c>
    </row>
    <row r="4012" spans="1:11" s="11" customFormat="1">
      <c r="A4012">
        <v>2025</v>
      </c>
      <c r="B4012">
        <v>3943</v>
      </c>
      <c r="C4012" t="s">
        <v>321</v>
      </c>
      <c r="D4012" t="s">
        <v>322</v>
      </c>
      <c r="E4012">
        <v>6577</v>
      </c>
      <c r="F4012">
        <v>26.079000000000001</v>
      </c>
      <c r="G4012">
        <v>314</v>
      </c>
      <c r="H4012">
        <f t="shared" si="248"/>
        <v>538577.77062000008</v>
      </c>
      <c r="I4012">
        <f t="shared" si="249"/>
        <v>6577</v>
      </c>
      <c r="J4012">
        <f t="shared" si="250"/>
        <v>171521.58300000001</v>
      </c>
      <c r="K4012">
        <f t="shared" si="251"/>
        <v>0</v>
      </c>
    </row>
    <row r="4013" spans="1:11" s="11" customFormat="1">
      <c r="A4013">
        <v>2025</v>
      </c>
      <c r="B4013">
        <v>3943</v>
      </c>
      <c r="C4013" t="s">
        <v>321</v>
      </c>
      <c r="D4013" t="s">
        <v>322</v>
      </c>
      <c r="E4013">
        <v>10624</v>
      </c>
      <c r="F4013">
        <v>24.994</v>
      </c>
      <c r="G4013">
        <v>254.9</v>
      </c>
      <c r="H4013">
        <f t="shared" si="248"/>
        <v>676851.91654399992</v>
      </c>
      <c r="I4013">
        <f t="shared" si="249"/>
        <v>10624</v>
      </c>
      <c r="J4013">
        <f t="shared" si="250"/>
        <v>265536.25599999999</v>
      </c>
      <c r="K4013">
        <f t="shared" si="251"/>
        <v>0</v>
      </c>
    </row>
    <row r="4014" spans="1:11" s="11" customFormat="1">
      <c r="A4014">
        <v>2025</v>
      </c>
      <c r="B4014">
        <v>3943</v>
      </c>
      <c r="C4014" t="s">
        <v>321</v>
      </c>
      <c r="D4014" t="s">
        <v>322</v>
      </c>
      <c r="E4014">
        <v>24037</v>
      </c>
      <c r="F4014">
        <v>25.593</v>
      </c>
      <c r="G4014">
        <v>249.6</v>
      </c>
      <c r="H4014">
        <f t="shared" si="248"/>
        <v>1535486.636736</v>
      </c>
      <c r="I4014">
        <f t="shared" si="249"/>
        <v>24037</v>
      </c>
      <c r="J4014">
        <f t="shared" si="250"/>
        <v>615178.94099999999</v>
      </c>
      <c r="K4014">
        <f t="shared" si="251"/>
        <v>0</v>
      </c>
    </row>
    <row r="4015" spans="1:11" s="11" customFormat="1">
      <c r="A4015">
        <v>2025</v>
      </c>
      <c r="B4015">
        <v>3944</v>
      </c>
      <c r="C4015" t="s">
        <v>321</v>
      </c>
      <c r="D4015" t="s">
        <v>322</v>
      </c>
      <c r="E4015">
        <v>195968</v>
      </c>
      <c r="F4015">
        <v>25.6</v>
      </c>
      <c r="G4015">
        <v>216.7</v>
      </c>
      <c r="H4015">
        <f t="shared" si="248"/>
        <v>10871363.9936</v>
      </c>
      <c r="I4015">
        <f t="shared" si="249"/>
        <v>195968</v>
      </c>
      <c r="J4015">
        <f t="shared" si="250"/>
        <v>5016780.7999999998</v>
      </c>
      <c r="K4015">
        <f t="shared" si="251"/>
        <v>0</v>
      </c>
    </row>
    <row r="4016" spans="1:11" s="11" customFormat="1">
      <c r="A4016">
        <v>2025</v>
      </c>
      <c r="B4016">
        <v>3948</v>
      </c>
      <c r="C4016" t="s">
        <v>321</v>
      </c>
      <c r="D4016" t="s">
        <v>322</v>
      </c>
      <c r="E4016">
        <v>3116</v>
      </c>
      <c r="F4016">
        <v>24.5</v>
      </c>
      <c r="G4016">
        <v>386.4</v>
      </c>
      <c r="H4016">
        <f t="shared" si="248"/>
        <v>294985.48799999995</v>
      </c>
      <c r="I4016">
        <f t="shared" si="249"/>
        <v>3116</v>
      </c>
      <c r="J4016">
        <f t="shared" si="250"/>
        <v>76342</v>
      </c>
      <c r="K4016">
        <f t="shared" si="251"/>
        <v>0</v>
      </c>
    </row>
    <row r="4017" spans="1:11" s="11" customFormat="1">
      <c r="A4017">
        <v>2025</v>
      </c>
      <c r="B4017">
        <v>3948</v>
      </c>
      <c r="C4017" t="s">
        <v>321</v>
      </c>
      <c r="D4017" t="s">
        <v>322</v>
      </c>
      <c r="E4017">
        <v>73960</v>
      </c>
      <c r="F4017">
        <v>25.67</v>
      </c>
      <c r="G4017">
        <v>288.8</v>
      </c>
      <c r="H4017">
        <f t="shared" si="248"/>
        <v>5483021.6416000007</v>
      </c>
      <c r="I4017">
        <f t="shared" si="249"/>
        <v>73960</v>
      </c>
      <c r="J4017">
        <f t="shared" si="250"/>
        <v>1898553.2000000002</v>
      </c>
      <c r="K4017">
        <f t="shared" si="251"/>
        <v>0</v>
      </c>
    </row>
    <row r="4018" spans="1:11" s="11" customFormat="1">
      <c r="A4018">
        <v>2025</v>
      </c>
      <c r="B4018">
        <v>3948</v>
      </c>
      <c r="C4018" t="s">
        <v>321</v>
      </c>
      <c r="D4018" t="s">
        <v>322</v>
      </c>
      <c r="E4018">
        <v>17506</v>
      </c>
      <c r="F4018">
        <v>25.14</v>
      </c>
      <c r="G4018">
        <v>326.2</v>
      </c>
      <c r="H4018">
        <f t="shared" si="248"/>
        <v>1435608.9400800001</v>
      </c>
      <c r="I4018">
        <f t="shared" si="249"/>
        <v>17506</v>
      </c>
      <c r="J4018">
        <f t="shared" si="250"/>
        <v>440100.84</v>
      </c>
      <c r="K4018">
        <f t="shared" si="251"/>
        <v>0</v>
      </c>
    </row>
    <row r="4019" spans="1:11" s="11" customFormat="1">
      <c r="A4019">
        <v>2025</v>
      </c>
      <c r="B4019">
        <v>3948</v>
      </c>
      <c r="C4019" t="s">
        <v>321</v>
      </c>
      <c r="D4019" t="s">
        <v>322</v>
      </c>
      <c r="E4019">
        <v>17506</v>
      </c>
      <c r="F4019">
        <v>25.14</v>
      </c>
      <c r="G4019">
        <v>326.2</v>
      </c>
      <c r="H4019">
        <f t="shared" si="248"/>
        <v>1435608.9400800001</v>
      </c>
      <c r="I4019">
        <f t="shared" si="249"/>
        <v>17506</v>
      </c>
      <c r="J4019">
        <f t="shared" si="250"/>
        <v>440100.84</v>
      </c>
      <c r="K4019">
        <f t="shared" si="251"/>
        <v>0</v>
      </c>
    </row>
    <row r="4020" spans="1:11" s="11" customFormat="1">
      <c r="A4020">
        <v>2025</v>
      </c>
      <c r="B4020">
        <v>3948</v>
      </c>
      <c r="C4020" t="s">
        <v>321</v>
      </c>
      <c r="D4020" t="s">
        <v>322</v>
      </c>
      <c r="E4020">
        <v>10921</v>
      </c>
      <c r="F4020">
        <v>24.99</v>
      </c>
      <c r="G4020">
        <v>426.7</v>
      </c>
      <c r="H4020">
        <f t="shared" si="248"/>
        <v>1164531.6759299999</v>
      </c>
      <c r="I4020">
        <f t="shared" si="249"/>
        <v>10921</v>
      </c>
      <c r="J4020">
        <f t="shared" si="250"/>
        <v>272915.78999999998</v>
      </c>
      <c r="K4020">
        <f t="shared" si="251"/>
        <v>0</v>
      </c>
    </row>
    <row r="4021" spans="1:11" s="11" customFormat="1">
      <c r="A4021">
        <v>2025</v>
      </c>
      <c r="B4021">
        <v>3948</v>
      </c>
      <c r="C4021" t="s">
        <v>321</v>
      </c>
      <c r="D4021" t="s">
        <v>322</v>
      </c>
      <c r="E4021">
        <v>27365</v>
      </c>
      <c r="F4021">
        <v>24.8</v>
      </c>
      <c r="G4021">
        <v>396.2</v>
      </c>
      <c r="H4021">
        <f t="shared" si="248"/>
        <v>2688819.2239999999</v>
      </c>
      <c r="I4021">
        <f t="shared" si="249"/>
        <v>27365</v>
      </c>
      <c r="J4021">
        <f t="shared" si="250"/>
        <v>678652</v>
      </c>
      <c r="K4021">
        <f t="shared" si="251"/>
        <v>0</v>
      </c>
    </row>
    <row r="4022" spans="1:11" s="11" customFormat="1">
      <c r="A4022">
        <v>2025</v>
      </c>
      <c r="B4022">
        <v>3948</v>
      </c>
      <c r="C4022" t="s">
        <v>321</v>
      </c>
      <c r="D4022" t="s">
        <v>322</v>
      </c>
      <c r="E4022">
        <v>4122</v>
      </c>
      <c r="F4022">
        <v>24.73</v>
      </c>
      <c r="G4022">
        <v>494.6</v>
      </c>
      <c r="H4022">
        <f t="shared" si="248"/>
        <v>504180.69876000006</v>
      </c>
      <c r="I4022">
        <f t="shared" si="249"/>
        <v>4122</v>
      </c>
      <c r="J4022">
        <f t="shared" si="250"/>
        <v>101937.06</v>
      </c>
      <c r="K4022">
        <f t="shared" si="251"/>
        <v>0</v>
      </c>
    </row>
    <row r="4023" spans="1:11" s="11" customFormat="1">
      <c r="A4023">
        <v>2025</v>
      </c>
      <c r="B4023">
        <v>3948</v>
      </c>
      <c r="C4023" t="s">
        <v>321</v>
      </c>
      <c r="D4023" t="s">
        <v>322</v>
      </c>
      <c r="E4023">
        <v>4122</v>
      </c>
      <c r="F4023">
        <v>24.73</v>
      </c>
      <c r="G4023">
        <v>494.6</v>
      </c>
      <c r="H4023">
        <f t="shared" si="248"/>
        <v>504180.69876000006</v>
      </c>
      <c r="I4023">
        <f t="shared" si="249"/>
        <v>4122</v>
      </c>
      <c r="J4023">
        <f t="shared" si="250"/>
        <v>101937.06</v>
      </c>
      <c r="K4023">
        <f t="shared" si="251"/>
        <v>0</v>
      </c>
    </row>
    <row r="4024" spans="1:11" s="11" customFormat="1">
      <c r="A4024">
        <v>2025</v>
      </c>
      <c r="B4024">
        <v>3954</v>
      </c>
      <c r="C4024" t="s">
        <v>321</v>
      </c>
      <c r="D4024" t="s">
        <v>322</v>
      </c>
      <c r="E4024">
        <v>5996</v>
      </c>
      <c r="F4024">
        <v>25.141999999999999</v>
      </c>
      <c r="G4024">
        <v>320</v>
      </c>
      <c r="H4024">
        <f t="shared" si="248"/>
        <v>482404.58240000001</v>
      </c>
      <c r="I4024">
        <f t="shared" si="249"/>
        <v>5996</v>
      </c>
      <c r="J4024">
        <f t="shared" si="250"/>
        <v>150751.432</v>
      </c>
      <c r="K4024">
        <f t="shared" si="251"/>
        <v>0</v>
      </c>
    </row>
    <row r="4025" spans="1:11" s="11" customFormat="1">
      <c r="A4025">
        <v>2025</v>
      </c>
      <c r="B4025">
        <v>3954</v>
      </c>
      <c r="C4025" t="s">
        <v>321</v>
      </c>
      <c r="D4025" t="s">
        <v>322</v>
      </c>
      <c r="E4025">
        <v>92242</v>
      </c>
      <c r="F4025">
        <v>26.222000000000001</v>
      </c>
      <c r="G4025">
        <v>308.5</v>
      </c>
      <c r="H4025">
        <f t="shared" si="248"/>
        <v>7461904.5985399997</v>
      </c>
      <c r="I4025">
        <f t="shared" si="249"/>
        <v>92242</v>
      </c>
      <c r="J4025">
        <f t="shared" si="250"/>
        <v>2418769.7239999999</v>
      </c>
      <c r="K4025">
        <f t="shared" si="251"/>
        <v>0</v>
      </c>
    </row>
    <row r="4026" spans="1:11" s="11" customFormat="1">
      <c r="A4026">
        <v>2025</v>
      </c>
      <c r="B4026">
        <v>3954</v>
      </c>
      <c r="C4026" t="s">
        <v>321</v>
      </c>
      <c r="D4026" t="s">
        <v>322</v>
      </c>
      <c r="E4026">
        <v>22197</v>
      </c>
      <c r="F4026">
        <v>25.341999999999999</v>
      </c>
      <c r="G4026">
        <v>380</v>
      </c>
      <c r="H4026">
        <f t="shared" si="248"/>
        <v>2137562.2211999996</v>
      </c>
      <c r="I4026">
        <f t="shared" si="249"/>
        <v>22197</v>
      </c>
      <c r="J4026">
        <f t="shared" si="250"/>
        <v>562516.37399999995</v>
      </c>
      <c r="K4026">
        <f t="shared" si="251"/>
        <v>0</v>
      </c>
    </row>
    <row r="4027" spans="1:11" s="11" customFormat="1">
      <c r="A4027">
        <v>2025</v>
      </c>
      <c r="B4027">
        <v>3954</v>
      </c>
      <c r="C4027" t="s">
        <v>321</v>
      </c>
      <c r="D4027" t="s">
        <v>322</v>
      </c>
      <c r="E4027">
        <v>112425</v>
      </c>
      <c r="F4027">
        <v>25.263999999999999</v>
      </c>
      <c r="G4027">
        <v>516.70000000000005</v>
      </c>
      <c r="H4027">
        <f t="shared" si="248"/>
        <v>14675856.968400002</v>
      </c>
      <c r="I4027">
        <f t="shared" si="249"/>
        <v>112425</v>
      </c>
      <c r="J4027">
        <f t="shared" si="250"/>
        <v>2840305.1999999997</v>
      </c>
      <c r="K4027">
        <f t="shared" si="251"/>
        <v>0</v>
      </c>
    </row>
    <row r="4028" spans="1:11" s="11" customFormat="1">
      <c r="A4028">
        <v>2025</v>
      </c>
      <c r="B4028">
        <v>4041</v>
      </c>
      <c r="C4028" t="s">
        <v>331</v>
      </c>
      <c r="D4028" t="s">
        <v>322</v>
      </c>
      <c r="E4028">
        <v>7101</v>
      </c>
      <c r="F4028">
        <v>17.73</v>
      </c>
      <c r="G4028">
        <v>242.3</v>
      </c>
      <c r="H4028">
        <f t="shared" si="248"/>
        <v>305057.46879000001</v>
      </c>
      <c r="I4028">
        <f t="shared" si="249"/>
        <v>7101</v>
      </c>
      <c r="J4028">
        <f t="shared" si="250"/>
        <v>125900.73</v>
      </c>
      <c r="K4028">
        <f t="shared" si="251"/>
        <v>0</v>
      </c>
    </row>
    <row r="4029" spans="1:11" s="11" customFormat="1">
      <c r="A4029">
        <v>2025</v>
      </c>
      <c r="B4029">
        <v>4041</v>
      </c>
      <c r="C4029" t="s">
        <v>331</v>
      </c>
      <c r="D4029" t="s">
        <v>322</v>
      </c>
      <c r="E4029">
        <v>57187</v>
      </c>
      <c r="F4029">
        <v>17.73</v>
      </c>
      <c r="G4029">
        <v>238.8</v>
      </c>
      <c r="H4029">
        <f t="shared" si="248"/>
        <v>2421254.1178799998</v>
      </c>
      <c r="I4029">
        <f t="shared" si="249"/>
        <v>57187</v>
      </c>
      <c r="J4029">
        <f t="shared" si="250"/>
        <v>1013925.51</v>
      </c>
      <c r="K4029">
        <f t="shared" si="251"/>
        <v>0</v>
      </c>
    </row>
    <row r="4030" spans="1:11" s="11" customFormat="1">
      <c r="A4030">
        <v>2025</v>
      </c>
      <c r="B4030">
        <v>4041</v>
      </c>
      <c r="C4030" t="s">
        <v>331</v>
      </c>
      <c r="D4030" t="s">
        <v>322</v>
      </c>
      <c r="E4030">
        <v>44941</v>
      </c>
      <c r="F4030">
        <v>17.829999999999998</v>
      </c>
      <c r="G4030">
        <v>252.1</v>
      </c>
      <c r="H4030">
        <f t="shared" si="248"/>
        <v>2020072.3336299998</v>
      </c>
      <c r="I4030">
        <f t="shared" si="249"/>
        <v>44941</v>
      </c>
      <c r="J4030">
        <f t="shared" si="250"/>
        <v>801298.02999999991</v>
      </c>
      <c r="K4030">
        <f t="shared" si="251"/>
        <v>0</v>
      </c>
    </row>
    <row r="4031" spans="1:11" s="11" customFormat="1">
      <c r="A4031">
        <v>2025</v>
      </c>
      <c r="B4031">
        <v>4041</v>
      </c>
      <c r="C4031" t="s">
        <v>331</v>
      </c>
      <c r="D4031" t="s">
        <v>322</v>
      </c>
      <c r="E4031">
        <v>87760</v>
      </c>
      <c r="F4031">
        <v>17.68</v>
      </c>
      <c r="G4031">
        <v>237.9</v>
      </c>
      <c r="H4031">
        <f t="shared" si="248"/>
        <v>3691248.7871999997</v>
      </c>
      <c r="I4031">
        <f t="shared" si="249"/>
        <v>87760</v>
      </c>
      <c r="J4031">
        <f t="shared" si="250"/>
        <v>1551596.8</v>
      </c>
      <c r="K4031">
        <f t="shared" si="251"/>
        <v>0</v>
      </c>
    </row>
    <row r="4032" spans="1:11" s="11" customFormat="1">
      <c r="A4032">
        <v>2025</v>
      </c>
      <c r="B4032">
        <v>4050</v>
      </c>
      <c r="C4032" t="s">
        <v>331</v>
      </c>
      <c r="D4032" t="s">
        <v>322</v>
      </c>
      <c r="E4032">
        <v>16265</v>
      </c>
      <c r="F4032">
        <v>17.626000000000001</v>
      </c>
      <c r="G4032">
        <v>201.8</v>
      </c>
      <c r="H4032">
        <f t="shared" si="248"/>
        <v>578534.14402000012</v>
      </c>
      <c r="I4032">
        <f t="shared" si="249"/>
        <v>16265</v>
      </c>
      <c r="J4032">
        <f t="shared" si="250"/>
        <v>286686.89</v>
      </c>
      <c r="K4032">
        <f t="shared" si="251"/>
        <v>0</v>
      </c>
    </row>
    <row r="4033" spans="1:11" s="11" customFormat="1">
      <c r="A4033">
        <v>2025</v>
      </c>
      <c r="B4033">
        <v>4050</v>
      </c>
      <c r="C4033" t="s">
        <v>331</v>
      </c>
      <c r="D4033" t="s">
        <v>322</v>
      </c>
      <c r="E4033">
        <v>32628</v>
      </c>
      <c r="F4033">
        <v>17.77</v>
      </c>
      <c r="G4033">
        <v>203</v>
      </c>
      <c r="H4033">
        <f t="shared" si="248"/>
        <v>1176993.1068</v>
      </c>
      <c r="I4033">
        <f t="shared" si="249"/>
        <v>32628</v>
      </c>
      <c r="J4033">
        <f t="shared" si="250"/>
        <v>579799.55999999994</v>
      </c>
      <c r="K4033">
        <f t="shared" si="251"/>
        <v>0</v>
      </c>
    </row>
    <row r="4034" spans="1:11" s="11" customFormat="1">
      <c r="A4034">
        <v>2025</v>
      </c>
      <c r="B4034">
        <v>4050</v>
      </c>
      <c r="C4034" t="s">
        <v>331</v>
      </c>
      <c r="D4034" t="s">
        <v>322</v>
      </c>
      <c r="E4034">
        <v>28963</v>
      </c>
      <c r="F4034">
        <v>17.808</v>
      </c>
      <c r="G4034">
        <v>200.4</v>
      </c>
      <c r="H4034">
        <f t="shared" si="248"/>
        <v>1033609.3004160001</v>
      </c>
      <c r="I4034">
        <f t="shared" si="249"/>
        <v>28963</v>
      </c>
      <c r="J4034">
        <f t="shared" si="250"/>
        <v>515773.10399999999</v>
      </c>
      <c r="K4034">
        <f t="shared" si="251"/>
        <v>0</v>
      </c>
    </row>
    <row r="4035" spans="1:11" s="11" customFormat="1">
      <c r="A4035">
        <v>2025</v>
      </c>
      <c r="B4035">
        <v>4078</v>
      </c>
      <c r="C4035" t="s">
        <v>331</v>
      </c>
      <c r="D4035" t="s">
        <v>322</v>
      </c>
      <c r="E4035">
        <v>54205</v>
      </c>
      <c r="F4035">
        <v>17.760000000000002</v>
      </c>
      <c r="G4035">
        <v>246.3</v>
      </c>
      <c r="H4035">
        <f t="shared" si="248"/>
        <v>2371082.8104000003</v>
      </c>
      <c r="I4035">
        <f t="shared" si="249"/>
        <v>54205</v>
      </c>
      <c r="J4035">
        <f t="shared" si="250"/>
        <v>962680.8</v>
      </c>
      <c r="K4035">
        <f t="shared" si="251"/>
        <v>0</v>
      </c>
    </row>
    <row r="4036" spans="1:11" s="11" customFormat="1">
      <c r="A4036">
        <v>2025</v>
      </c>
      <c r="B4036">
        <v>4078</v>
      </c>
      <c r="C4036" t="s">
        <v>331</v>
      </c>
      <c r="D4036" t="s">
        <v>322</v>
      </c>
      <c r="E4036">
        <v>36476</v>
      </c>
      <c r="F4036">
        <v>17.86</v>
      </c>
      <c r="G4036">
        <v>251.7</v>
      </c>
      <c r="H4036">
        <f t="shared" si="248"/>
        <v>1639728.2431199998</v>
      </c>
      <c r="I4036">
        <f t="shared" si="249"/>
        <v>36476</v>
      </c>
      <c r="J4036">
        <f t="shared" si="250"/>
        <v>651461.36</v>
      </c>
      <c r="K4036">
        <f t="shared" si="251"/>
        <v>0</v>
      </c>
    </row>
    <row r="4037" spans="1:11" s="11" customFormat="1">
      <c r="A4037">
        <v>2025</v>
      </c>
      <c r="B4037">
        <v>4078</v>
      </c>
      <c r="C4037" t="s">
        <v>331</v>
      </c>
      <c r="D4037" t="s">
        <v>322</v>
      </c>
      <c r="E4037">
        <v>90824</v>
      </c>
      <c r="F4037">
        <v>17.64</v>
      </c>
      <c r="G4037">
        <v>244.3</v>
      </c>
      <c r="H4037">
        <f t="shared" ref="H4037:H4100" si="252">IF(I4037="","",G4037/100*F4037*E4037)</f>
        <v>3914016.6844800003</v>
      </c>
      <c r="I4037">
        <f t="shared" ref="I4037:I4100" si="253">IF(OR(G4037=".",F4037=".",E4037="."),"",E4037)</f>
        <v>90824</v>
      </c>
      <c r="J4037">
        <f t="shared" ref="J4037:J4100" si="254">IF(I4037="","",F4037*I4037)</f>
        <v>1602135.36</v>
      </c>
      <c r="K4037">
        <f t="shared" ref="K4037:K4100" si="255">IF(C4037="LIG",1,0)</f>
        <v>0</v>
      </c>
    </row>
    <row r="4038" spans="1:11" s="11" customFormat="1">
      <c r="A4038">
        <v>2025</v>
      </c>
      <c r="B4038">
        <v>4158</v>
      </c>
      <c r="C4038" t="s">
        <v>331</v>
      </c>
      <c r="D4038" t="s">
        <v>322</v>
      </c>
      <c r="E4038">
        <v>160234</v>
      </c>
      <c r="F4038">
        <v>16.838999999999999</v>
      </c>
      <c r="G4038">
        <v>128.4</v>
      </c>
      <c r="H4038">
        <f t="shared" si="252"/>
        <v>3464463.5385839995</v>
      </c>
      <c r="I4038">
        <f t="shared" si="253"/>
        <v>160234</v>
      </c>
      <c r="J4038">
        <f t="shared" si="254"/>
        <v>2698180.3259999999</v>
      </c>
      <c r="K4038">
        <f t="shared" si="255"/>
        <v>0</v>
      </c>
    </row>
    <row r="4039" spans="1:11" s="11" customFormat="1">
      <c r="A4039">
        <v>2025</v>
      </c>
      <c r="B4039">
        <v>4158</v>
      </c>
      <c r="C4039" t="s">
        <v>331</v>
      </c>
      <c r="D4039" t="s">
        <v>322</v>
      </c>
      <c r="E4039">
        <v>31676</v>
      </c>
      <c r="F4039">
        <v>16.817</v>
      </c>
      <c r="G4039">
        <v>116.4</v>
      </c>
      <c r="H4039">
        <f t="shared" si="252"/>
        <v>620057.31988800003</v>
      </c>
      <c r="I4039">
        <f t="shared" si="253"/>
        <v>31676</v>
      </c>
      <c r="J4039">
        <f t="shared" si="254"/>
        <v>532695.29200000002</v>
      </c>
      <c r="K4039">
        <f t="shared" si="255"/>
        <v>0</v>
      </c>
    </row>
    <row r="4040" spans="1:11" s="11" customFormat="1">
      <c r="A4040">
        <v>2025</v>
      </c>
      <c r="B4040">
        <v>4158</v>
      </c>
      <c r="C4040" t="s">
        <v>331</v>
      </c>
      <c r="D4040" t="s">
        <v>322</v>
      </c>
      <c r="E4040">
        <v>47877</v>
      </c>
      <c r="F4040">
        <v>16.084</v>
      </c>
      <c r="G4040">
        <v>112.1</v>
      </c>
      <c r="H4040">
        <f t="shared" si="252"/>
        <v>863230.16182799998</v>
      </c>
      <c r="I4040">
        <f t="shared" si="253"/>
        <v>47877</v>
      </c>
      <c r="J4040">
        <f t="shared" si="254"/>
        <v>770053.66799999995</v>
      </c>
      <c r="K4040">
        <f t="shared" si="255"/>
        <v>0</v>
      </c>
    </row>
    <row r="4041" spans="1:11" s="11" customFormat="1">
      <c r="A4041">
        <v>2025</v>
      </c>
      <c r="B4041">
        <v>4162</v>
      </c>
      <c r="C4041" t="s">
        <v>331</v>
      </c>
      <c r="D4041" t="s">
        <v>322</v>
      </c>
      <c r="E4041">
        <v>45077</v>
      </c>
      <c r="F4041">
        <v>20.114999999999998</v>
      </c>
      <c r="G4041">
        <v>266.2</v>
      </c>
      <c r="H4041">
        <f t="shared" si="252"/>
        <v>2413698.9020099994</v>
      </c>
      <c r="I4041">
        <f t="shared" si="253"/>
        <v>45077</v>
      </c>
      <c r="J4041">
        <f t="shared" si="254"/>
        <v>906723.85499999998</v>
      </c>
      <c r="K4041">
        <f t="shared" si="255"/>
        <v>0</v>
      </c>
    </row>
    <row r="4042" spans="1:11" s="11" customFormat="1">
      <c r="A4042">
        <v>2025</v>
      </c>
      <c r="B4042">
        <v>4271</v>
      </c>
      <c r="C4042" t="s">
        <v>331</v>
      </c>
      <c r="D4042" t="s">
        <v>322</v>
      </c>
      <c r="E4042">
        <v>15611</v>
      </c>
      <c r="F4042">
        <v>17.564</v>
      </c>
      <c r="G4042">
        <v>279.60000000000002</v>
      </c>
      <c r="H4042">
        <f t="shared" si="252"/>
        <v>766639.72478400008</v>
      </c>
      <c r="I4042">
        <f t="shared" si="253"/>
        <v>15611</v>
      </c>
      <c r="J4042">
        <f t="shared" si="254"/>
        <v>274191.60399999999</v>
      </c>
      <c r="K4042">
        <f t="shared" si="255"/>
        <v>0</v>
      </c>
    </row>
    <row r="4043" spans="1:11" s="11" customFormat="1">
      <c r="A4043">
        <v>2025</v>
      </c>
      <c r="B4043">
        <v>4271</v>
      </c>
      <c r="C4043" t="s">
        <v>331</v>
      </c>
      <c r="D4043" t="s">
        <v>322</v>
      </c>
      <c r="E4043">
        <v>31698</v>
      </c>
      <c r="F4043">
        <v>17.731999999999999</v>
      </c>
      <c r="G4043">
        <v>274.2</v>
      </c>
      <c r="H4043">
        <f t="shared" si="252"/>
        <v>1541193.0225120001</v>
      </c>
      <c r="I4043">
        <f t="shared" si="253"/>
        <v>31698</v>
      </c>
      <c r="J4043">
        <f t="shared" si="254"/>
        <v>562068.93599999999</v>
      </c>
      <c r="K4043">
        <f t="shared" si="255"/>
        <v>0</v>
      </c>
    </row>
    <row r="4044" spans="1:11" s="11" customFormat="1">
      <c r="A4044">
        <v>2025</v>
      </c>
      <c r="B4044">
        <v>6002</v>
      </c>
      <c r="C4044" t="s">
        <v>331</v>
      </c>
      <c r="D4044" t="s">
        <v>322</v>
      </c>
      <c r="E4044">
        <v>302989</v>
      </c>
      <c r="F4044">
        <v>17.696000000000002</v>
      </c>
      <c r="G4044">
        <v>218.9</v>
      </c>
      <c r="H4044">
        <f t="shared" si="252"/>
        <v>11736746.730016001</v>
      </c>
      <c r="I4044">
        <f t="shared" si="253"/>
        <v>302989</v>
      </c>
      <c r="J4044">
        <f t="shared" si="254"/>
        <v>5361693.3440000005</v>
      </c>
      <c r="K4044">
        <f t="shared" si="255"/>
        <v>0</v>
      </c>
    </row>
    <row r="4045" spans="1:11" s="11" customFormat="1">
      <c r="A4045">
        <v>2025</v>
      </c>
      <c r="B4045">
        <v>6002</v>
      </c>
      <c r="C4045" t="s">
        <v>331</v>
      </c>
      <c r="D4045" t="s">
        <v>322</v>
      </c>
      <c r="E4045">
        <v>80017</v>
      </c>
      <c r="F4045">
        <v>17.103999999999999</v>
      </c>
      <c r="G4045">
        <v>201.4</v>
      </c>
      <c r="H4045">
        <f t="shared" si="252"/>
        <v>2756382.0867520003</v>
      </c>
      <c r="I4045">
        <f t="shared" si="253"/>
        <v>80017</v>
      </c>
      <c r="J4045">
        <f t="shared" si="254"/>
        <v>1368610.7679999999</v>
      </c>
      <c r="K4045">
        <f t="shared" si="255"/>
        <v>0</v>
      </c>
    </row>
    <row r="4046" spans="1:11" s="11" customFormat="1">
      <c r="A4046">
        <v>2025</v>
      </c>
      <c r="B4046">
        <v>6002</v>
      </c>
      <c r="C4046" t="s">
        <v>331</v>
      </c>
      <c r="D4046" t="s">
        <v>322</v>
      </c>
      <c r="E4046">
        <v>319455</v>
      </c>
      <c r="F4046">
        <v>17.588999999999999</v>
      </c>
      <c r="G4046">
        <v>213.7</v>
      </c>
      <c r="H4046">
        <f t="shared" si="252"/>
        <v>12007576.467314998</v>
      </c>
      <c r="I4046">
        <f t="shared" si="253"/>
        <v>319455</v>
      </c>
      <c r="J4046">
        <f t="shared" si="254"/>
        <v>5618893.9949999992</v>
      </c>
      <c r="K4046">
        <f t="shared" si="255"/>
        <v>0</v>
      </c>
    </row>
    <row r="4047" spans="1:11" s="11" customFormat="1">
      <c r="A4047">
        <v>2025</v>
      </c>
      <c r="B4047">
        <v>6002</v>
      </c>
      <c r="C4047" t="s">
        <v>331</v>
      </c>
      <c r="D4047" t="s">
        <v>322</v>
      </c>
      <c r="E4047">
        <v>175021</v>
      </c>
      <c r="F4047">
        <v>17.565000000000001</v>
      </c>
      <c r="G4047">
        <v>213.7</v>
      </c>
      <c r="H4047">
        <f t="shared" si="252"/>
        <v>6569659.1395050008</v>
      </c>
      <c r="I4047">
        <f t="shared" si="253"/>
        <v>175021</v>
      </c>
      <c r="J4047">
        <f t="shared" si="254"/>
        <v>3074243.8650000002</v>
      </c>
      <c r="K4047">
        <f t="shared" si="255"/>
        <v>0</v>
      </c>
    </row>
    <row r="4048" spans="1:11" s="11" customFormat="1">
      <c r="A4048">
        <v>2025</v>
      </c>
      <c r="B4048">
        <v>6002</v>
      </c>
      <c r="C4048" t="s">
        <v>331</v>
      </c>
      <c r="D4048" t="s">
        <v>322</v>
      </c>
      <c r="E4048">
        <v>96133</v>
      </c>
      <c r="F4048">
        <v>17.526</v>
      </c>
      <c r="G4048">
        <v>214.1</v>
      </c>
      <c r="H4048">
        <f t="shared" si="252"/>
        <v>3607214.5170780001</v>
      </c>
      <c r="I4048">
        <f t="shared" si="253"/>
        <v>96133</v>
      </c>
      <c r="J4048">
        <f t="shared" si="254"/>
        <v>1684826.9579999999</v>
      </c>
      <c r="K4048">
        <f t="shared" si="255"/>
        <v>0</v>
      </c>
    </row>
    <row r="4049" spans="1:11" s="11" customFormat="1">
      <c r="A4049">
        <v>2025</v>
      </c>
      <c r="B4049">
        <v>6004</v>
      </c>
      <c r="C4049" t="s">
        <v>321</v>
      </c>
      <c r="D4049" t="s">
        <v>322</v>
      </c>
      <c r="E4049">
        <v>22655</v>
      </c>
      <c r="F4049">
        <v>23.27</v>
      </c>
      <c r="G4049" t="s">
        <v>332</v>
      </c>
      <c r="H4049" t="str">
        <f t="shared" si="252"/>
        <v/>
      </c>
      <c r="I4049" t="str">
        <f t="shared" si="253"/>
        <v/>
      </c>
      <c r="J4049" t="str">
        <f t="shared" si="254"/>
        <v/>
      </c>
      <c r="K4049">
        <f t="shared" si="255"/>
        <v>0</v>
      </c>
    </row>
    <row r="4050" spans="1:11" s="11" customFormat="1">
      <c r="A4050">
        <v>2025</v>
      </c>
      <c r="B4050">
        <v>6004</v>
      </c>
      <c r="C4050" t="s">
        <v>321</v>
      </c>
      <c r="D4050" t="s">
        <v>322</v>
      </c>
      <c r="E4050">
        <v>51776</v>
      </c>
      <c r="F4050">
        <v>25.28</v>
      </c>
      <c r="G4050" t="s">
        <v>332</v>
      </c>
      <c r="H4050" t="str">
        <f t="shared" si="252"/>
        <v/>
      </c>
      <c r="I4050" t="str">
        <f t="shared" si="253"/>
        <v/>
      </c>
      <c r="J4050" t="str">
        <f t="shared" si="254"/>
        <v/>
      </c>
      <c r="K4050">
        <f t="shared" si="255"/>
        <v>0</v>
      </c>
    </row>
    <row r="4051" spans="1:11" s="11" customFormat="1">
      <c r="A4051">
        <v>2025</v>
      </c>
      <c r="B4051">
        <v>6009</v>
      </c>
      <c r="C4051" t="s">
        <v>331</v>
      </c>
      <c r="D4051" t="s">
        <v>322</v>
      </c>
      <c r="E4051">
        <v>81197</v>
      </c>
      <c r="F4051">
        <v>17.96</v>
      </c>
      <c r="G4051">
        <v>230.7</v>
      </c>
      <c r="H4051">
        <f t="shared" si="252"/>
        <v>3364293.76284</v>
      </c>
      <c r="I4051">
        <f t="shared" si="253"/>
        <v>81197</v>
      </c>
      <c r="J4051">
        <f t="shared" si="254"/>
        <v>1458298.12</v>
      </c>
      <c r="K4051">
        <f t="shared" si="255"/>
        <v>0</v>
      </c>
    </row>
    <row r="4052" spans="1:11" s="11" customFormat="1">
      <c r="A4052">
        <v>2025</v>
      </c>
      <c r="B4052">
        <v>6009</v>
      </c>
      <c r="C4052" t="s">
        <v>331</v>
      </c>
      <c r="D4052" t="s">
        <v>322</v>
      </c>
      <c r="E4052">
        <v>114535</v>
      </c>
      <c r="F4052">
        <v>17.600000000000001</v>
      </c>
      <c r="G4052">
        <v>233.1</v>
      </c>
      <c r="H4052">
        <f t="shared" si="252"/>
        <v>4698867.0960000008</v>
      </c>
      <c r="I4052">
        <f t="shared" si="253"/>
        <v>114535</v>
      </c>
      <c r="J4052">
        <f t="shared" si="254"/>
        <v>2015816.0000000002</v>
      </c>
      <c r="K4052">
        <f t="shared" si="255"/>
        <v>0</v>
      </c>
    </row>
    <row r="4053" spans="1:11" s="11" customFormat="1">
      <c r="A4053">
        <v>2025</v>
      </c>
      <c r="B4053">
        <v>6009</v>
      </c>
      <c r="C4053" t="s">
        <v>331</v>
      </c>
      <c r="D4053" t="s">
        <v>322</v>
      </c>
      <c r="E4053">
        <v>114253</v>
      </c>
      <c r="F4053">
        <v>17.91</v>
      </c>
      <c r="G4053">
        <v>228.7</v>
      </c>
      <c r="H4053">
        <f t="shared" si="252"/>
        <v>4679822.3030099999</v>
      </c>
      <c r="I4053">
        <f t="shared" si="253"/>
        <v>114253</v>
      </c>
      <c r="J4053">
        <f t="shared" si="254"/>
        <v>2046271.23</v>
      </c>
      <c r="K4053">
        <f t="shared" si="255"/>
        <v>0</v>
      </c>
    </row>
    <row r="4054" spans="1:11" s="11" customFormat="1">
      <c r="A4054">
        <v>2025</v>
      </c>
      <c r="B4054">
        <v>6017</v>
      </c>
      <c r="C4054" t="s">
        <v>331</v>
      </c>
      <c r="D4054" t="s">
        <v>322</v>
      </c>
      <c r="E4054">
        <v>15966</v>
      </c>
      <c r="F4054">
        <v>18.100000000000001</v>
      </c>
      <c r="G4054" t="s">
        <v>332</v>
      </c>
      <c r="H4054" t="str">
        <f t="shared" si="252"/>
        <v/>
      </c>
      <c r="I4054" t="str">
        <f t="shared" si="253"/>
        <v/>
      </c>
      <c r="J4054" t="str">
        <f t="shared" si="254"/>
        <v/>
      </c>
      <c r="K4054">
        <f t="shared" si="255"/>
        <v>0</v>
      </c>
    </row>
    <row r="4055" spans="1:11" s="11" customFormat="1">
      <c r="A4055">
        <v>2025</v>
      </c>
      <c r="B4055">
        <v>6017</v>
      </c>
      <c r="C4055" t="s">
        <v>331</v>
      </c>
      <c r="D4055" t="s">
        <v>322</v>
      </c>
      <c r="E4055">
        <v>78952</v>
      </c>
      <c r="F4055">
        <v>17.8</v>
      </c>
      <c r="G4055" t="s">
        <v>332</v>
      </c>
      <c r="H4055" t="str">
        <f t="shared" si="252"/>
        <v/>
      </c>
      <c r="I4055" t="str">
        <f t="shared" si="253"/>
        <v/>
      </c>
      <c r="J4055" t="str">
        <f t="shared" si="254"/>
        <v/>
      </c>
      <c r="K4055">
        <f t="shared" si="255"/>
        <v>0</v>
      </c>
    </row>
    <row r="4056" spans="1:11" s="11" customFormat="1">
      <c r="A4056">
        <v>2025</v>
      </c>
      <c r="B4056">
        <v>6017</v>
      </c>
      <c r="C4056" t="s">
        <v>331</v>
      </c>
      <c r="D4056" t="s">
        <v>322</v>
      </c>
      <c r="E4056">
        <v>16358</v>
      </c>
      <c r="F4056">
        <v>17.100000000000001</v>
      </c>
      <c r="G4056" t="s">
        <v>332</v>
      </c>
      <c r="H4056" t="str">
        <f t="shared" si="252"/>
        <v/>
      </c>
      <c r="I4056" t="str">
        <f t="shared" si="253"/>
        <v/>
      </c>
      <c r="J4056" t="str">
        <f t="shared" si="254"/>
        <v/>
      </c>
      <c r="K4056">
        <f t="shared" si="255"/>
        <v>0</v>
      </c>
    </row>
    <row r="4057" spans="1:11" s="11" customFormat="1">
      <c r="A4057">
        <v>2025</v>
      </c>
      <c r="B4057">
        <v>6018</v>
      </c>
      <c r="C4057" t="s">
        <v>321</v>
      </c>
      <c r="D4057" t="s">
        <v>322</v>
      </c>
      <c r="E4057">
        <v>42939</v>
      </c>
      <c r="F4057">
        <v>25.152000000000001</v>
      </c>
      <c r="G4057">
        <v>228.4</v>
      </c>
      <c r="H4057">
        <f t="shared" si="252"/>
        <v>2466723.9467520006</v>
      </c>
      <c r="I4057">
        <f t="shared" si="253"/>
        <v>42939</v>
      </c>
      <c r="J4057">
        <f t="shared" si="254"/>
        <v>1080001.7280000001</v>
      </c>
      <c r="K4057">
        <f t="shared" si="255"/>
        <v>0</v>
      </c>
    </row>
    <row r="4058" spans="1:11" s="11" customFormat="1">
      <c r="A4058">
        <v>2025</v>
      </c>
      <c r="B4058">
        <v>6018</v>
      </c>
      <c r="C4058" t="s">
        <v>321</v>
      </c>
      <c r="D4058" t="s">
        <v>322</v>
      </c>
      <c r="E4058">
        <v>23029</v>
      </c>
      <c r="F4058">
        <v>22.446000000000002</v>
      </c>
      <c r="G4058">
        <v>274.2</v>
      </c>
      <c r="H4058">
        <f t="shared" si="252"/>
        <v>1417364.2970280002</v>
      </c>
      <c r="I4058">
        <f t="shared" si="253"/>
        <v>23029</v>
      </c>
      <c r="J4058">
        <f t="shared" si="254"/>
        <v>516908.93400000001</v>
      </c>
      <c r="K4058">
        <f t="shared" si="255"/>
        <v>0</v>
      </c>
    </row>
    <row r="4059" spans="1:11" s="11" customFormat="1">
      <c r="A4059">
        <v>2025</v>
      </c>
      <c r="B4059">
        <v>6018</v>
      </c>
      <c r="C4059" t="s">
        <v>321</v>
      </c>
      <c r="D4059" t="s">
        <v>322</v>
      </c>
      <c r="E4059">
        <v>49454</v>
      </c>
      <c r="F4059">
        <v>22.32</v>
      </c>
      <c r="G4059">
        <v>269.7</v>
      </c>
      <c r="H4059">
        <f t="shared" si="252"/>
        <v>2976984.41616</v>
      </c>
      <c r="I4059">
        <f t="shared" si="253"/>
        <v>49454</v>
      </c>
      <c r="J4059">
        <f t="shared" si="254"/>
        <v>1103813.28</v>
      </c>
      <c r="K4059">
        <f t="shared" si="255"/>
        <v>0</v>
      </c>
    </row>
    <row r="4060" spans="1:11" s="11" customFormat="1">
      <c r="A4060">
        <v>2025</v>
      </c>
      <c r="B4060">
        <v>6018</v>
      </c>
      <c r="C4060" t="s">
        <v>321</v>
      </c>
      <c r="D4060" t="s">
        <v>322</v>
      </c>
      <c r="E4060">
        <v>18674</v>
      </c>
      <c r="F4060">
        <v>25.628</v>
      </c>
      <c r="G4060">
        <v>294.3</v>
      </c>
      <c r="H4060">
        <f t="shared" si="252"/>
        <v>1408452.9114959999</v>
      </c>
      <c r="I4060">
        <f t="shared" si="253"/>
        <v>18674</v>
      </c>
      <c r="J4060">
        <f t="shared" si="254"/>
        <v>478577.272</v>
      </c>
      <c r="K4060">
        <f t="shared" si="255"/>
        <v>0</v>
      </c>
    </row>
    <row r="4061" spans="1:11" s="11" customFormat="1">
      <c r="A4061">
        <v>2025</v>
      </c>
      <c r="B4061">
        <v>6018</v>
      </c>
      <c r="C4061" t="s">
        <v>321</v>
      </c>
      <c r="D4061" t="s">
        <v>322</v>
      </c>
      <c r="E4061">
        <v>1600</v>
      </c>
      <c r="F4061">
        <v>22.78</v>
      </c>
      <c r="G4061">
        <v>239.6</v>
      </c>
      <c r="H4061">
        <f t="shared" si="252"/>
        <v>87329.407999999996</v>
      </c>
      <c r="I4061">
        <f t="shared" si="253"/>
        <v>1600</v>
      </c>
      <c r="J4061">
        <f t="shared" si="254"/>
        <v>36448</v>
      </c>
      <c r="K4061">
        <f t="shared" si="255"/>
        <v>0</v>
      </c>
    </row>
    <row r="4062" spans="1:11" s="11" customFormat="1">
      <c r="A4062">
        <v>2025</v>
      </c>
      <c r="B4062">
        <v>6018</v>
      </c>
      <c r="C4062" t="s">
        <v>321</v>
      </c>
      <c r="D4062" t="s">
        <v>322</v>
      </c>
      <c r="E4062">
        <v>20616</v>
      </c>
      <c r="F4062">
        <v>25.213999999999999</v>
      </c>
      <c r="G4062">
        <v>228.4</v>
      </c>
      <c r="H4062">
        <f t="shared" si="252"/>
        <v>1187250.2060160001</v>
      </c>
      <c r="I4062">
        <f t="shared" si="253"/>
        <v>20616</v>
      </c>
      <c r="J4062">
        <f t="shared" si="254"/>
        <v>519811.82399999996</v>
      </c>
      <c r="K4062">
        <f t="shared" si="255"/>
        <v>0</v>
      </c>
    </row>
    <row r="4063" spans="1:11" s="11" customFormat="1">
      <c r="A4063">
        <v>2025</v>
      </c>
      <c r="B4063">
        <v>6021</v>
      </c>
      <c r="C4063" t="s">
        <v>331</v>
      </c>
      <c r="D4063" t="s">
        <v>322</v>
      </c>
      <c r="E4063">
        <v>221401</v>
      </c>
      <c r="F4063">
        <v>19.04</v>
      </c>
      <c r="G4063">
        <v>285.3</v>
      </c>
      <c r="H4063">
        <f t="shared" si="252"/>
        <v>12026750.28912</v>
      </c>
      <c r="I4063">
        <f t="shared" si="253"/>
        <v>221401</v>
      </c>
      <c r="J4063">
        <f t="shared" si="254"/>
        <v>4215475.04</v>
      </c>
      <c r="K4063">
        <f t="shared" si="255"/>
        <v>0</v>
      </c>
    </row>
    <row r="4064" spans="1:11" s="11" customFormat="1">
      <c r="A4064">
        <v>2025</v>
      </c>
      <c r="B4064">
        <v>6021</v>
      </c>
      <c r="C4064" t="s">
        <v>331</v>
      </c>
      <c r="D4064" t="s">
        <v>322</v>
      </c>
      <c r="E4064">
        <v>103406</v>
      </c>
      <c r="F4064">
        <v>19.829999999999998</v>
      </c>
      <c r="G4064">
        <v>409.1</v>
      </c>
      <c r="H4064">
        <f t="shared" si="252"/>
        <v>8388763.1491799988</v>
      </c>
      <c r="I4064">
        <f t="shared" si="253"/>
        <v>103406</v>
      </c>
      <c r="J4064">
        <f t="shared" si="254"/>
        <v>2050540.9799999997</v>
      </c>
      <c r="K4064">
        <f t="shared" si="255"/>
        <v>0</v>
      </c>
    </row>
    <row r="4065" spans="1:11" s="11" customFormat="1">
      <c r="A4065">
        <v>2025</v>
      </c>
      <c r="B4065">
        <v>6030</v>
      </c>
      <c r="C4065" t="s">
        <v>330</v>
      </c>
      <c r="D4065" t="s">
        <v>322</v>
      </c>
      <c r="E4065">
        <v>670719</v>
      </c>
      <c r="F4065">
        <v>12.47</v>
      </c>
      <c r="G4065">
        <v>188.7</v>
      </c>
      <c r="H4065">
        <f t="shared" si="252"/>
        <v>15782615.00991</v>
      </c>
      <c r="I4065">
        <f t="shared" si="253"/>
        <v>670719</v>
      </c>
      <c r="J4065">
        <f t="shared" si="254"/>
        <v>8363865.9300000006</v>
      </c>
      <c r="K4065">
        <f t="shared" si="255"/>
        <v>1</v>
      </c>
    </row>
    <row r="4066" spans="1:11" s="11" customFormat="1">
      <c r="A4066">
        <v>2025</v>
      </c>
      <c r="B4066">
        <v>6041</v>
      </c>
      <c r="C4066" t="s">
        <v>321</v>
      </c>
      <c r="D4066" t="s">
        <v>322</v>
      </c>
      <c r="E4066">
        <v>19430</v>
      </c>
      <c r="F4066">
        <v>22.93</v>
      </c>
      <c r="G4066">
        <v>231.8</v>
      </c>
      <c r="H4066">
        <f t="shared" si="252"/>
        <v>1032738.3082000001</v>
      </c>
      <c r="I4066">
        <f t="shared" si="253"/>
        <v>19430</v>
      </c>
      <c r="J4066">
        <f t="shared" si="254"/>
        <v>445529.9</v>
      </c>
      <c r="K4066">
        <f t="shared" si="255"/>
        <v>0</v>
      </c>
    </row>
    <row r="4067" spans="1:11" s="11" customFormat="1">
      <c r="A4067">
        <v>2025</v>
      </c>
      <c r="B4067">
        <v>6041</v>
      </c>
      <c r="C4067" t="s">
        <v>321</v>
      </c>
      <c r="D4067" t="s">
        <v>322</v>
      </c>
      <c r="E4067">
        <v>10120</v>
      </c>
      <c r="F4067">
        <v>22.66</v>
      </c>
      <c r="G4067">
        <v>362.7</v>
      </c>
      <c r="H4067">
        <f t="shared" si="252"/>
        <v>831740.73840000003</v>
      </c>
      <c r="I4067">
        <f t="shared" si="253"/>
        <v>10120</v>
      </c>
      <c r="J4067">
        <f t="shared" si="254"/>
        <v>229319.2</v>
      </c>
      <c r="K4067">
        <f t="shared" si="255"/>
        <v>0</v>
      </c>
    </row>
    <row r="4068" spans="1:11" s="11" customFormat="1">
      <c r="A4068">
        <v>2025</v>
      </c>
      <c r="B4068">
        <v>6041</v>
      </c>
      <c r="C4068" t="s">
        <v>321</v>
      </c>
      <c r="D4068" t="s">
        <v>322</v>
      </c>
      <c r="E4068">
        <v>9797</v>
      </c>
      <c r="F4068">
        <v>23.12</v>
      </c>
      <c r="G4068">
        <v>435.6</v>
      </c>
      <c r="H4068">
        <f t="shared" si="252"/>
        <v>986662.92383999994</v>
      </c>
      <c r="I4068">
        <f t="shared" si="253"/>
        <v>9797</v>
      </c>
      <c r="J4068">
        <f t="shared" si="254"/>
        <v>226506.64</v>
      </c>
      <c r="K4068">
        <f t="shared" si="255"/>
        <v>0</v>
      </c>
    </row>
    <row r="4069" spans="1:11" s="11" customFormat="1">
      <c r="A4069">
        <v>2025</v>
      </c>
      <c r="B4069">
        <v>6041</v>
      </c>
      <c r="C4069" t="s">
        <v>321</v>
      </c>
      <c r="D4069" t="s">
        <v>322</v>
      </c>
      <c r="E4069">
        <v>11523</v>
      </c>
      <c r="F4069">
        <v>22.72</v>
      </c>
      <c r="G4069">
        <v>232.1</v>
      </c>
      <c r="H4069">
        <f t="shared" si="252"/>
        <v>607643.74175999989</v>
      </c>
      <c r="I4069">
        <f t="shared" si="253"/>
        <v>11523</v>
      </c>
      <c r="J4069">
        <f t="shared" si="254"/>
        <v>261802.56</v>
      </c>
      <c r="K4069">
        <f t="shared" si="255"/>
        <v>0</v>
      </c>
    </row>
    <row r="4070" spans="1:11" s="11" customFormat="1">
      <c r="A4070">
        <v>2025</v>
      </c>
      <c r="B4070">
        <v>6041</v>
      </c>
      <c r="C4070" t="s">
        <v>321</v>
      </c>
      <c r="D4070" t="s">
        <v>322</v>
      </c>
      <c r="E4070">
        <v>31377</v>
      </c>
      <c r="F4070">
        <v>22.45</v>
      </c>
      <c r="G4070">
        <v>250</v>
      </c>
      <c r="H4070">
        <f t="shared" si="252"/>
        <v>1761034.125</v>
      </c>
      <c r="I4070">
        <f t="shared" si="253"/>
        <v>31377</v>
      </c>
      <c r="J4070">
        <f t="shared" si="254"/>
        <v>704413.65</v>
      </c>
      <c r="K4070">
        <f t="shared" si="255"/>
        <v>0</v>
      </c>
    </row>
    <row r="4071" spans="1:11" s="11" customFormat="1">
      <c r="A4071">
        <v>2025</v>
      </c>
      <c r="B4071">
        <v>6041</v>
      </c>
      <c r="C4071" t="s">
        <v>321</v>
      </c>
      <c r="D4071" t="s">
        <v>322</v>
      </c>
      <c r="E4071">
        <v>35071</v>
      </c>
      <c r="F4071">
        <v>22.86</v>
      </c>
      <c r="G4071">
        <v>247.9</v>
      </c>
      <c r="H4071">
        <f t="shared" si="252"/>
        <v>1987471.4657400001</v>
      </c>
      <c r="I4071">
        <f t="shared" si="253"/>
        <v>35071</v>
      </c>
      <c r="J4071">
        <f t="shared" si="254"/>
        <v>801723.05999999994</v>
      </c>
      <c r="K4071">
        <f t="shared" si="255"/>
        <v>0</v>
      </c>
    </row>
    <row r="4072" spans="1:11" s="11" customFormat="1">
      <c r="A4072">
        <v>2025</v>
      </c>
      <c r="B4072">
        <v>6041</v>
      </c>
      <c r="C4072" t="s">
        <v>321</v>
      </c>
      <c r="D4072" t="s">
        <v>322</v>
      </c>
      <c r="E4072">
        <v>12709</v>
      </c>
      <c r="F4072">
        <v>22.85</v>
      </c>
      <c r="G4072">
        <v>261.89999999999998</v>
      </c>
      <c r="H4072">
        <f t="shared" si="252"/>
        <v>760559.30235000001</v>
      </c>
      <c r="I4072">
        <f t="shared" si="253"/>
        <v>12709</v>
      </c>
      <c r="J4072">
        <f t="shared" si="254"/>
        <v>290400.65000000002</v>
      </c>
      <c r="K4072">
        <f t="shared" si="255"/>
        <v>0</v>
      </c>
    </row>
    <row r="4073" spans="1:11" s="11" customFormat="1">
      <c r="A4073">
        <v>2025</v>
      </c>
      <c r="B4073">
        <v>6041</v>
      </c>
      <c r="C4073" t="s">
        <v>321</v>
      </c>
      <c r="D4073" t="s">
        <v>322</v>
      </c>
      <c r="E4073">
        <v>20534</v>
      </c>
      <c r="F4073">
        <v>25.54</v>
      </c>
      <c r="G4073">
        <v>253.2</v>
      </c>
      <c r="H4073">
        <f t="shared" si="252"/>
        <v>1327877.9275200001</v>
      </c>
      <c r="I4073">
        <f t="shared" si="253"/>
        <v>20534</v>
      </c>
      <c r="J4073">
        <f t="shared" si="254"/>
        <v>524438.36</v>
      </c>
      <c r="K4073">
        <f t="shared" si="255"/>
        <v>0</v>
      </c>
    </row>
    <row r="4074" spans="1:11" s="11" customFormat="1">
      <c r="A4074">
        <v>2025</v>
      </c>
      <c r="B4074">
        <v>6041</v>
      </c>
      <c r="C4074" t="s">
        <v>321</v>
      </c>
      <c r="D4074" t="s">
        <v>322</v>
      </c>
      <c r="E4074">
        <v>30760</v>
      </c>
      <c r="F4074">
        <v>22.94</v>
      </c>
      <c r="G4074">
        <v>232.6</v>
      </c>
      <c r="H4074">
        <f t="shared" si="252"/>
        <v>1641305.6144000001</v>
      </c>
      <c r="I4074">
        <f t="shared" si="253"/>
        <v>30760</v>
      </c>
      <c r="J4074">
        <f t="shared" si="254"/>
        <v>705634.4</v>
      </c>
      <c r="K4074">
        <f t="shared" si="255"/>
        <v>0</v>
      </c>
    </row>
    <row r="4075" spans="1:11" s="11" customFormat="1">
      <c r="A4075">
        <v>2025</v>
      </c>
      <c r="B4075">
        <v>6041</v>
      </c>
      <c r="C4075" t="s">
        <v>321</v>
      </c>
      <c r="D4075" t="s">
        <v>322</v>
      </c>
      <c r="E4075">
        <v>9806</v>
      </c>
      <c r="F4075">
        <v>22.26</v>
      </c>
      <c r="G4075">
        <v>240.3</v>
      </c>
      <c r="H4075">
        <f t="shared" si="252"/>
        <v>524530.58868000004</v>
      </c>
      <c r="I4075">
        <f t="shared" si="253"/>
        <v>9806</v>
      </c>
      <c r="J4075">
        <f t="shared" si="254"/>
        <v>218281.56000000003</v>
      </c>
      <c r="K4075">
        <f t="shared" si="255"/>
        <v>0</v>
      </c>
    </row>
    <row r="4076" spans="1:11" s="11" customFormat="1">
      <c r="A4076">
        <v>2025</v>
      </c>
      <c r="B4076">
        <v>6041</v>
      </c>
      <c r="C4076" t="s">
        <v>321</v>
      </c>
      <c r="D4076" t="s">
        <v>322</v>
      </c>
      <c r="E4076">
        <v>6526</v>
      </c>
      <c r="F4076">
        <v>22.83</v>
      </c>
      <c r="G4076">
        <v>262.3</v>
      </c>
      <c r="H4076">
        <f t="shared" si="252"/>
        <v>390797.04534000001</v>
      </c>
      <c r="I4076">
        <f t="shared" si="253"/>
        <v>6526</v>
      </c>
      <c r="J4076">
        <f t="shared" si="254"/>
        <v>148988.57999999999</v>
      </c>
      <c r="K4076">
        <f t="shared" si="255"/>
        <v>0</v>
      </c>
    </row>
    <row r="4077" spans="1:11" s="11" customFormat="1">
      <c r="A4077">
        <v>2025</v>
      </c>
      <c r="B4077">
        <v>6041</v>
      </c>
      <c r="C4077" t="s">
        <v>321</v>
      </c>
      <c r="D4077" t="s">
        <v>322</v>
      </c>
      <c r="E4077">
        <v>6332</v>
      </c>
      <c r="F4077">
        <v>24.53</v>
      </c>
      <c r="G4077">
        <v>245</v>
      </c>
      <c r="H4077">
        <f t="shared" si="252"/>
        <v>380543.70200000005</v>
      </c>
      <c r="I4077">
        <f t="shared" si="253"/>
        <v>6332</v>
      </c>
      <c r="J4077">
        <f t="shared" si="254"/>
        <v>155323.96000000002</v>
      </c>
      <c r="K4077">
        <f t="shared" si="255"/>
        <v>0</v>
      </c>
    </row>
    <row r="4078" spans="1:11" s="11" customFormat="1">
      <c r="A4078">
        <v>2025</v>
      </c>
      <c r="B4078">
        <v>6041</v>
      </c>
      <c r="C4078" t="s">
        <v>321</v>
      </c>
      <c r="D4078" t="s">
        <v>322</v>
      </c>
      <c r="E4078">
        <v>4814</v>
      </c>
      <c r="F4078">
        <v>23.55</v>
      </c>
      <c r="G4078">
        <v>222.3</v>
      </c>
      <c r="H4078">
        <f t="shared" si="252"/>
        <v>252020.84310000003</v>
      </c>
      <c r="I4078">
        <f t="shared" si="253"/>
        <v>4814</v>
      </c>
      <c r="J4078">
        <f t="shared" si="254"/>
        <v>113369.7</v>
      </c>
      <c r="K4078">
        <f t="shared" si="255"/>
        <v>0</v>
      </c>
    </row>
    <row r="4079" spans="1:11" s="11" customFormat="1">
      <c r="A4079">
        <v>2025</v>
      </c>
      <c r="B4079">
        <v>6041</v>
      </c>
      <c r="C4079" t="s">
        <v>321</v>
      </c>
      <c r="D4079" t="s">
        <v>322</v>
      </c>
      <c r="E4079">
        <v>1716</v>
      </c>
      <c r="F4079">
        <v>24.22</v>
      </c>
      <c r="G4079">
        <v>231.7</v>
      </c>
      <c r="H4079">
        <f t="shared" si="252"/>
        <v>96298.041839999991</v>
      </c>
      <c r="I4079">
        <f t="shared" si="253"/>
        <v>1716</v>
      </c>
      <c r="J4079">
        <f t="shared" si="254"/>
        <v>41561.519999999997</v>
      </c>
      <c r="K4079">
        <f t="shared" si="255"/>
        <v>0</v>
      </c>
    </row>
    <row r="4080" spans="1:11" s="11" customFormat="1">
      <c r="A4080">
        <v>2025</v>
      </c>
      <c r="B4080">
        <v>6041</v>
      </c>
      <c r="C4080" t="s">
        <v>321</v>
      </c>
      <c r="D4080" t="s">
        <v>322</v>
      </c>
      <c r="E4080">
        <v>1610</v>
      </c>
      <c r="F4080">
        <v>25.93</v>
      </c>
      <c r="G4080">
        <v>232.5</v>
      </c>
      <c r="H4080">
        <f t="shared" si="252"/>
        <v>97062.472500000018</v>
      </c>
      <c r="I4080">
        <f t="shared" si="253"/>
        <v>1610</v>
      </c>
      <c r="J4080">
        <f t="shared" si="254"/>
        <v>41747.300000000003</v>
      </c>
      <c r="K4080">
        <f t="shared" si="255"/>
        <v>0</v>
      </c>
    </row>
    <row r="4081" spans="1:11" s="11" customFormat="1">
      <c r="A4081">
        <v>2025</v>
      </c>
      <c r="B4081">
        <v>6041</v>
      </c>
      <c r="C4081" t="s">
        <v>321</v>
      </c>
      <c r="D4081" t="s">
        <v>322</v>
      </c>
      <c r="E4081">
        <v>1673</v>
      </c>
      <c r="F4081">
        <v>24.3</v>
      </c>
      <c r="G4081">
        <v>244.8</v>
      </c>
      <c r="H4081">
        <f t="shared" si="252"/>
        <v>99520.747200000013</v>
      </c>
      <c r="I4081">
        <f t="shared" si="253"/>
        <v>1673</v>
      </c>
      <c r="J4081">
        <f t="shared" si="254"/>
        <v>40653.9</v>
      </c>
      <c r="K4081">
        <f t="shared" si="255"/>
        <v>0</v>
      </c>
    </row>
    <row r="4082" spans="1:11" s="11" customFormat="1">
      <c r="A4082">
        <v>2025</v>
      </c>
      <c r="B4082">
        <v>6041</v>
      </c>
      <c r="C4082" t="s">
        <v>321</v>
      </c>
      <c r="D4082" t="s">
        <v>322</v>
      </c>
      <c r="E4082">
        <v>73507</v>
      </c>
      <c r="F4082">
        <v>22.84</v>
      </c>
      <c r="G4082">
        <v>241.5</v>
      </c>
      <c r="H4082">
        <f t="shared" si="252"/>
        <v>4054543.2102000001</v>
      </c>
      <c r="I4082">
        <f t="shared" si="253"/>
        <v>73507</v>
      </c>
      <c r="J4082">
        <f t="shared" si="254"/>
        <v>1678899.88</v>
      </c>
      <c r="K4082">
        <f t="shared" si="255"/>
        <v>0</v>
      </c>
    </row>
    <row r="4083" spans="1:11" s="11" customFormat="1">
      <c r="A4083">
        <v>2025</v>
      </c>
      <c r="B4083">
        <v>6041</v>
      </c>
      <c r="C4083" t="s">
        <v>321</v>
      </c>
      <c r="D4083" t="s">
        <v>322</v>
      </c>
      <c r="E4083">
        <v>49815</v>
      </c>
      <c r="F4083">
        <v>25.02</v>
      </c>
      <c r="G4083">
        <v>234.5</v>
      </c>
      <c r="H4083">
        <f t="shared" si="252"/>
        <v>2922740.6984999999</v>
      </c>
      <c r="I4083">
        <f t="shared" si="253"/>
        <v>49815</v>
      </c>
      <c r="J4083">
        <f t="shared" si="254"/>
        <v>1246371.3</v>
      </c>
      <c r="K4083">
        <f t="shared" si="255"/>
        <v>0</v>
      </c>
    </row>
    <row r="4084" spans="1:11" s="11" customFormat="1">
      <c r="A4084">
        <v>2025</v>
      </c>
      <c r="B4084">
        <v>6041</v>
      </c>
      <c r="C4084" t="s">
        <v>321</v>
      </c>
      <c r="D4084" t="s">
        <v>322</v>
      </c>
      <c r="E4084">
        <v>61798</v>
      </c>
      <c r="F4084">
        <v>25.02</v>
      </c>
      <c r="G4084">
        <v>234.5</v>
      </c>
      <c r="H4084">
        <f t="shared" si="252"/>
        <v>3625806.0762</v>
      </c>
      <c r="I4084">
        <f t="shared" si="253"/>
        <v>61798</v>
      </c>
      <c r="J4084">
        <f t="shared" si="254"/>
        <v>1546185.96</v>
      </c>
      <c r="K4084">
        <f t="shared" si="255"/>
        <v>0</v>
      </c>
    </row>
    <row r="4085" spans="1:11" s="11" customFormat="1">
      <c r="A4085">
        <v>2025</v>
      </c>
      <c r="B4085">
        <v>6055</v>
      </c>
      <c r="C4085" t="s">
        <v>331</v>
      </c>
      <c r="D4085" t="s">
        <v>322</v>
      </c>
      <c r="E4085">
        <v>62653</v>
      </c>
      <c r="F4085">
        <v>16.43</v>
      </c>
      <c r="G4085" t="s">
        <v>332</v>
      </c>
      <c r="H4085" t="str">
        <f t="shared" si="252"/>
        <v/>
      </c>
      <c r="I4085" t="str">
        <f t="shared" si="253"/>
        <v/>
      </c>
      <c r="J4085" t="str">
        <f t="shared" si="254"/>
        <v/>
      </c>
      <c r="K4085">
        <f t="shared" si="255"/>
        <v>0</v>
      </c>
    </row>
    <row r="4086" spans="1:11" s="11" customFormat="1">
      <c r="A4086">
        <v>2025</v>
      </c>
      <c r="B4086">
        <v>6064</v>
      </c>
      <c r="C4086" t="s">
        <v>331</v>
      </c>
      <c r="D4086" t="s">
        <v>322</v>
      </c>
      <c r="E4086">
        <v>98214</v>
      </c>
      <c r="F4086">
        <v>18.05</v>
      </c>
      <c r="G4086">
        <v>187.6</v>
      </c>
      <c r="H4086">
        <f t="shared" si="252"/>
        <v>3325702.8252000003</v>
      </c>
      <c r="I4086">
        <f t="shared" si="253"/>
        <v>98214</v>
      </c>
      <c r="J4086">
        <f t="shared" si="254"/>
        <v>1772762.7</v>
      </c>
      <c r="K4086">
        <f t="shared" si="255"/>
        <v>0</v>
      </c>
    </row>
    <row r="4087" spans="1:11" s="11" customFormat="1">
      <c r="A4087">
        <v>2025</v>
      </c>
      <c r="B4087">
        <v>6065</v>
      </c>
      <c r="C4087" t="s">
        <v>331</v>
      </c>
      <c r="D4087" t="s">
        <v>322</v>
      </c>
      <c r="E4087">
        <v>16394</v>
      </c>
      <c r="F4087">
        <v>16.893999999999998</v>
      </c>
      <c r="G4087">
        <v>196.3</v>
      </c>
      <c r="H4087">
        <f t="shared" si="252"/>
        <v>543672.94326799992</v>
      </c>
      <c r="I4087">
        <f t="shared" si="253"/>
        <v>16394</v>
      </c>
      <c r="J4087">
        <f t="shared" si="254"/>
        <v>276960.23599999998</v>
      </c>
      <c r="K4087">
        <f t="shared" si="255"/>
        <v>0</v>
      </c>
    </row>
    <row r="4088" spans="1:11" s="11" customFormat="1">
      <c r="A4088">
        <v>2025</v>
      </c>
      <c r="B4088">
        <v>6065</v>
      </c>
      <c r="C4088" t="s">
        <v>331</v>
      </c>
      <c r="D4088" t="s">
        <v>322</v>
      </c>
      <c r="E4088">
        <v>81915</v>
      </c>
      <c r="F4088">
        <v>17.861999999999998</v>
      </c>
      <c r="G4088">
        <v>194</v>
      </c>
      <c r="H4088">
        <f t="shared" si="252"/>
        <v>2838541.5162</v>
      </c>
      <c r="I4088">
        <f t="shared" si="253"/>
        <v>81915</v>
      </c>
      <c r="J4088">
        <f t="shared" si="254"/>
        <v>1463165.7299999997</v>
      </c>
      <c r="K4088">
        <f t="shared" si="255"/>
        <v>0</v>
      </c>
    </row>
    <row r="4089" spans="1:11" s="11" customFormat="1">
      <c r="A4089">
        <v>2025</v>
      </c>
      <c r="B4089">
        <v>6065</v>
      </c>
      <c r="C4089" t="s">
        <v>331</v>
      </c>
      <c r="D4089" t="s">
        <v>322</v>
      </c>
      <c r="E4089">
        <v>16394</v>
      </c>
      <c r="F4089">
        <v>17.315999999999999</v>
      </c>
      <c r="G4089">
        <v>184.6</v>
      </c>
      <c r="H4089">
        <f t="shared" si="252"/>
        <v>524039.71838399995</v>
      </c>
      <c r="I4089">
        <f t="shared" si="253"/>
        <v>16394</v>
      </c>
      <c r="J4089">
        <f t="shared" si="254"/>
        <v>283878.50399999996</v>
      </c>
      <c r="K4089">
        <f t="shared" si="255"/>
        <v>0</v>
      </c>
    </row>
    <row r="4090" spans="1:11" s="11" customFormat="1">
      <c r="A4090">
        <v>2025</v>
      </c>
      <c r="B4090">
        <v>6065</v>
      </c>
      <c r="C4090" t="s">
        <v>331</v>
      </c>
      <c r="D4090" t="s">
        <v>322</v>
      </c>
      <c r="E4090">
        <v>162410</v>
      </c>
      <c r="F4090">
        <v>17.673999999999999</v>
      </c>
      <c r="G4090">
        <v>207.6</v>
      </c>
      <c r="H4090">
        <f t="shared" si="252"/>
        <v>5959021.6898400001</v>
      </c>
      <c r="I4090">
        <f t="shared" si="253"/>
        <v>162410</v>
      </c>
      <c r="J4090">
        <f t="shared" si="254"/>
        <v>2870434.34</v>
      </c>
      <c r="K4090">
        <f t="shared" si="255"/>
        <v>0</v>
      </c>
    </row>
    <row r="4091" spans="1:11" s="11" customFormat="1">
      <c r="A4091">
        <v>2025</v>
      </c>
      <c r="B4091">
        <v>6065</v>
      </c>
      <c r="C4091" t="s">
        <v>331</v>
      </c>
      <c r="D4091" t="s">
        <v>322</v>
      </c>
      <c r="E4091">
        <v>48817</v>
      </c>
      <c r="F4091">
        <v>16.838000000000001</v>
      </c>
      <c r="G4091">
        <v>189.8</v>
      </c>
      <c r="H4091">
        <f t="shared" si="252"/>
        <v>1560119.2661080002</v>
      </c>
      <c r="I4091">
        <f t="shared" si="253"/>
        <v>48817</v>
      </c>
      <c r="J4091">
        <f t="shared" si="254"/>
        <v>821980.64600000007</v>
      </c>
      <c r="K4091">
        <f t="shared" si="255"/>
        <v>0</v>
      </c>
    </row>
    <row r="4092" spans="1:11" s="11" customFormat="1">
      <c r="A4092">
        <v>2025</v>
      </c>
      <c r="B4092">
        <v>6065</v>
      </c>
      <c r="C4092" t="s">
        <v>331</v>
      </c>
      <c r="D4092" t="s">
        <v>322</v>
      </c>
      <c r="E4092">
        <v>16391</v>
      </c>
      <c r="F4092">
        <v>17.641999999999999</v>
      </c>
      <c r="G4092">
        <v>198.3</v>
      </c>
      <c r="H4092">
        <f t="shared" si="252"/>
        <v>573424.15362599993</v>
      </c>
      <c r="I4092">
        <f t="shared" si="253"/>
        <v>16391</v>
      </c>
      <c r="J4092">
        <f t="shared" si="254"/>
        <v>289170.022</v>
      </c>
      <c r="K4092">
        <f t="shared" si="255"/>
        <v>0</v>
      </c>
    </row>
    <row r="4093" spans="1:11" s="11" customFormat="1">
      <c r="A4093">
        <v>2025</v>
      </c>
      <c r="B4093">
        <v>6068</v>
      </c>
      <c r="C4093" t="s">
        <v>331</v>
      </c>
      <c r="D4093" t="s">
        <v>322</v>
      </c>
      <c r="E4093">
        <v>73787</v>
      </c>
      <c r="F4093">
        <v>17.195</v>
      </c>
      <c r="G4093">
        <v>167</v>
      </c>
      <c r="H4093">
        <f t="shared" si="252"/>
        <v>2118841.6665500002</v>
      </c>
      <c r="I4093">
        <f t="shared" si="253"/>
        <v>73787</v>
      </c>
      <c r="J4093">
        <f t="shared" si="254"/>
        <v>1268767.4650000001</v>
      </c>
      <c r="K4093">
        <f t="shared" si="255"/>
        <v>0</v>
      </c>
    </row>
    <row r="4094" spans="1:11" s="11" customFormat="1">
      <c r="A4094">
        <v>2025</v>
      </c>
      <c r="B4094">
        <v>6068</v>
      </c>
      <c r="C4094" t="s">
        <v>331</v>
      </c>
      <c r="D4094" t="s">
        <v>322</v>
      </c>
      <c r="E4094">
        <v>133576</v>
      </c>
      <c r="F4094">
        <v>17.677</v>
      </c>
      <c r="G4094">
        <v>181.1</v>
      </c>
      <c r="H4094">
        <f t="shared" si="252"/>
        <v>4276174.7660720004</v>
      </c>
      <c r="I4094">
        <f t="shared" si="253"/>
        <v>133576</v>
      </c>
      <c r="J4094">
        <f t="shared" si="254"/>
        <v>2361222.952</v>
      </c>
      <c r="K4094">
        <f t="shared" si="255"/>
        <v>0</v>
      </c>
    </row>
    <row r="4095" spans="1:11" s="11" customFormat="1">
      <c r="A4095">
        <v>2025</v>
      </c>
      <c r="B4095">
        <v>6068</v>
      </c>
      <c r="C4095" t="s">
        <v>331</v>
      </c>
      <c r="D4095" t="s">
        <v>322</v>
      </c>
      <c r="E4095">
        <v>59274</v>
      </c>
      <c r="F4095">
        <v>17.835999999999999</v>
      </c>
      <c r="G4095">
        <v>180</v>
      </c>
      <c r="H4095">
        <f t="shared" si="252"/>
        <v>1902979.9151999999</v>
      </c>
      <c r="I4095">
        <f t="shared" si="253"/>
        <v>59274</v>
      </c>
      <c r="J4095">
        <f t="shared" si="254"/>
        <v>1057211.064</v>
      </c>
      <c r="K4095">
        <f t="shared" si="255"/>
        <v>0</v>
      </c>
    </row>
    <row r="4096" spans="1:11" s="11" customFormat="1">
      <c r="A4096">
        <v>2025</v>
      </c>
      <c r="B4096">
        <v>6068</v>
      </c>
      <c r="C4096" t="s">
        <v>331</v>
      </c>
      <c r="D4096" t="s">
        <v>322</v>
      </c>
      <c r="E4096">
        <v>14892</v>
      </c>
      <c r="F4096">
        <v>17.666</v>
      </c>
      <c r="G4096">
        <v>167.1</v>
      </c>
      <c r="H4096">
        <f t="shared" si="252"/>
        <v>439610.14231199998</v>
      </c>
      <c r="I4096">
        <f t="shared" si="253"/>
        <v>14892</v>
      </c>
      <c r="J4096">
        <f t="shared" si="254"/>
        <v>263082.07199999999</v>
      </c>
      <c r="K4096">
        <f t="shared" si="255"/>
        <v>0</v>
      </c>
    </row>
    <row r="4097" spans="1:11" s="11" customFormat="1">
      <c r="A4097">
        <v>2025</v>
      </c>
      <c r="B4097">
        <v>6068</v>
      </c>
      <c r="C4097" t="s">
        <v>331</v>
      </c>
      <c r="D4097" t="s">
        <v>322</v>
      </c>
      <c r="E4097">
        <v>14742</v>
      </c>
      <c r="F4097">
        <v>17.78</v>
      </c>
      <c r="G4097">
        <v>166.1</v>
      </c>
      <c r="H4097">
        <f t="shared" si="252"/>
        <v>435369.29436000006</v>
      </c>
      <c r="I4097">
        <f t="shared" si="253"/>
        <v>14742</v>
      </c>
      <c r="J4097">
        <f t="shared" si="254"/>
        <v>262112.76</v>
      </c>
      <c r="K4097">
        <f t="shared" si="255"/>
        <v>0</v>
      </c>
    </row>
    <row r="4098" spans="1:11" s="11" customFormat="1">
      <c r="A4098">
        <v>2025</v>
      </c>
      <c r="B4098">
        <v>6068</v>
      </c>
      <c r="C4098" t="s">
        <v>331</v>
      </c>
      <c r="D4098" t="s">
        <v>322</v>
      </c>
      <c r="E4098">
        <v>44937</v>
      </c>
      <c r="F4098">
        <v>17.763000000000002</v>
      </c>
      <c r="G4098">
        <v>165.3</v>
      </c>
      <c r="H4098">
        <f t="shared" si="252"/>
        <v>1319450.9339430002</v>
      </c>
      <c r="I4098">
        <f t="shared" si="253"/>
        <v>44937</v>
      </c>
      <c r="J4098">
        <f t="shared" si="254"/>
        <v>798215.9310000001</v>
      </c>
      <c r="K4098">
        <f t="shared" si="255"/>
        <v>0</v>
      </c>
    </row>
    <row r="4099" spans="1:11" s="11" customFormat="1">
      <c r="A4099">
        <v>2025</v>
      </c>
      <c r="B4099">
        <v>6071</v>
      </c>
      <c r="C4099" t="s">
        <v>321</v>
      </c>
      <c r="D4099" t="s">
        <v>322</v>
      </c>
      <c r="E4099">
        <v>12333</v>
      </c>
      <c r="F4099">
        <v>22.257000000000001</v>
      </c>
      <c r="G4099">
        <v>214</v>
      </c>
      <c r="H4099">
        <f t="shared" si="252"/>
        <v>587420.54334000009</v>
      </c>
      <c r="I4099">
        <f t="shared" si="253"/>
        <v>12333</v>
      </c>
      <c r="J4099">
        <f t="shared" si="254"/>
        <v>274495.58100000001</v>
      </c>
      <c r="K4099">
        <f t="shared" si="255"/>
        <v>0</v>
      </c>
    </row>
    <row r="4100" spans="1:11" s="11" customFormat="1">
      <c r="A4100">
        <v>2025</v>
      </c>
      <c r="B4100">
        <v>6071</v>
      </c>
      <c r="C4100" t="s">
        <v>321</v>
      </c>
      <c r="D4100" t="s">
        <v>322</v>
      </c>
      <c r="E4100">
        <v>14894</v>
      </c>
      <c r="F4100">
        <v>22.846</v>
      </c>
      <c r="G4100">
        <v>208.2</v>
      </c>
      <c r="H4100">
        <f t="shared" si="252"/>
        <v>708438.65056799992</v>
      </c>
      <c r="I4100">
        <f t="shared" si="253"/>
        <v>14894</v>
      </c>
      <c r="J4100">
        <f t="shared" si="254"/>
        <v>340268.32400000002</v>
      </c>
      <c r="K4100">
        <f t="shared" si="255"/>
        <v>0</v>
      </c>
    </row>
    <row r="4101" spans="1:11" s="11" customFormat="1">
      <c r="A4101">
        <v>2025</v>
      </c>
      <c r="B4101">
        <v>6071</v>
      </c>
      <c r="C4101" t="s">
        <v>331</v>
      </c>
      <c r="D4101" t="s">
        <v>322</v>
      </c>
      <c r="E4101">
        <v>35851</v>
      </c>
      <c r="F4101">
        <v>17.640999999999998</v>
      </c>
      <c r="G4101">
        <v>256.5</v>
      </c>
      <c r="H4101">
        <f t="shared" ref="H4101:H4164" si="256">IF(I4101="","",G4101/100*F4101*E4101)</f>
        <v>1622227.8144149999</v>
      </c>
      <c r="I4101">
        <f t="shared" ref="I4101:I4164" si="257">IF(OR(G4101=".",F4101=".",E4101="."),"",E4101)</f>
        <v>35851</v>
      </c>
      <c r="J4101">
        <f t="shared" ref="J4101:J4164" si="258">IF(I4101="","",F4101*I4101)</f>
        <v>632447.49099999992</v>
      </c>
      <c r="K4101">
        <f t="shared" ref="K4101:K4164" si="259">IF(C4101="LIG",1,0)</f>
        <v>0</v>
      </c>
    </row>
    <row r="4102" spans="1:11" s="11" customFormat="1">
      <c r="A4102">
        <v>2025</v>
      </c>
      <c r="B4102">
        <v>6071</v>
      </c>
      <c r="C4102" t="s">
        <v>321</v>
      </c>
      <c r="D4102" t="s">
        <v>322</v>
      </c>
      <c r="E4102">
        <v>9080</v>
      </c>
      <c r="F4102">
        <v>25.494</v>
      </c>
      <c r="G4102">
        <v>240.4</v>
      </c>
      <c r="H4102">
        <f t="shared" si="256"/>
        <v>556491.19007999997</v>
      </c>
      <c r="I4102">
        <f t="shared" si="257"/>
        <v>9080</v>
      </c>
      <c r="J4102">
        <f t="shared" si="258"/>
        <v>231485.52</v>
      </c>
      <c r="K4102">
        <f t="shared" si="259"/>
        <v>0</v>
      </c>
    </row>
    <row r="4103" spans="1:11" s="11" customFormat="1">
      <c r="A4103">
        <v>2025</v>
      </c>
      <c r="B4103">
        <v>6071</v>
      </c>
      <c r="C4103" t="s">
        <v>321</v>
      </c>
      <c r="D4103" t="s">
        <v>322</v>
      </c>
      <c r="E4103">
        <v>26915</v>
      </c>
      <c r="F4103">
        <v>23.652999999999999</v>
      </c>
      <c r="G4103">
        <v>172.7</v>
      </c>
      <c r="H4103">
        <f t="shared" si="256"/>
        <v>1099443.5948649999</v>
      </c>
      <c r="I4103">
        <f t="shared" si="257"/>
        <v>26915</v>
      </c>
      <c r="J4103">
        <f t="shared" si="258"/>
        <v>636620.495</v>
      </c>
      <c r="K4103">
        <f t="shared" si="259"/>
        <v>0</v>
      </c>
    </row>
    <row r="4104" spans="1:11" s="11" customFormat="1">
      <c r="A4104">
        <v>2025</v>
      </c>
      <c r="B4104">
        <v>6071</v>
      </c>
      <c r="C4104" t="s">
        <v>321</v>
      </c>
      <c r="D4104" t="s">
        <v>322</v>
      </c>
      <c r="E4104">
        <v>39692</v>
      </c>
      <c r="F4104">
        <v>22.878</v>
      </c>
      <c r="G4104">
        <v>238.2</v>
      </c>
      <c r="H4104">
        <f t="shared" si="256"/>
        <v>2163031.2580319997</v>
      </c>
      <c r="I4104">
        <f t="shared" si="257"/>
        <v>39692</v>
      </c>
      <c r="J4104">
        <f t="shared" si="258"/>
        <v>908073.576</v>
      </c>
      <c r="K4104">
        <f t="shared" si="259"/>
        <v>0</v>
      </c>
    </row>
    <row r="4105" spans="1:11" s="11" customFormat="1">
      <c r="A4105">
        <v>2025</v>
      </c>
      <c r="B4105">
        <v>6071</v>
      </c>
      <c r="C4105" t="s">
        <v>321</v>
      </c>
      <c r="D4105" t="s">
        <v>322</v>
      </c>
      <c r="E4105">
        <v>14122</v>
      </c>
      <c r="F4105">
        <v>22.178000000000001</v>
      </c>
      <c r="G4105">
        <v>244.6</v>
      </c>
      <c r="H4105">
        <f t="shared" si="256"/>
        <v>766081.61333599989</v>
      </c>
      <c r="I4105">
        <f t="shared" si="257"/>
        <v>14122</v>
      </c>
      <c r="J4105">
        <f t="shared" si="258"/>
        <v>313197.71600000001</v>
      </c>
      <c r="K4105">
        <f t="shared" si="259"/>
        <v>0</v>
      </c>
    </row>
    <row r="4106" spans="1:11" s="11" customFormat="1">
      <c r="A4106">
        <v>2025</v>
      </c>
      <c r="B4106">
        <v>6071</v>
      </c>
      <c r="C4106" t="s">
        <v>321</v>
      </c>
      <c r="D4106" t="s">
        <v>322</v>
      </c>
      <c r="E4106">
        <v>16553</v>
      </c>
      <c r="F4106">
        <v>22.844000000000001</v>
      </c>
      <c r="G4106">
        <v>239.9</v>
      </c>
      <c r="H4106">
        <f t="shared" si="256"/>
        <v>907150.02006800007</v>
      </c>
      <c r="I4106">
        <f t="shared" si="257"/>
        <v>16553</v>
      </c>
      <c r="J4106">
        <f t="shared" si="258"/>
        <v>378136.73200000002</v>
      </c>
      <c r="K4106">
        <f t="shared" si="259"/>
        <v>0</v>
      </c>
    </row>
    <row r="4107" spans="1:11" s="11" customFormat="1">
      <c r="A4107">
        <v>2025</v>
      </c>
      <c r="B4107">
        <v>6071</v>
      </c>
      <c r="C4107" t="s">
        <v>321</v>
      </c>
      <c r="D4107" t="s">
        <v>322</v>
      </c>
      <c r="E4107">
        <v>44870</v>
      </c>
      <c r="F4107">
        <v>22.835999999999999</v>
      </c>
      <c r="G4107">
        <v>233.7</v>
      </c>
      <c r="H4107">
        <f t="shared" si="256"/>
        <v>2394610.1348399995</v>
      </c>
      <c r="I4107">
        <f t="shared" si="257"/>
        <v>44870</v>
      </c>
      <c r="J4107">
        <f t="shared" si="258"/>
        <v>1024651.32</v>
      </c>
      <c r="K4107">
        <f t="shared" si="259"/>
        <v>0</v>
      </c>
    </row>
    <row r="4108" spans="1:11" s="11" customFormat="1">
      <c r="A4108">
        <v>2025</v>
      </c>
      <c r="B4108">
        <v>6071</v>
      </c>
      <c r="C4108" t="s">
        <v>321</v>
      </c>
      <c r="D4108" t="s">
        <v>322</v>
      </c>
      <c r="E4108">
        <v>6436</v>
      </c>
      <c r="F4108">
        <v>22.835000000000001</v>
      </c>
      <c r="G4108">
        <v>218</v>
      </c>
      <c r="H4108">
        <f t="shared" si="256"/>
        <v>320386.01080000005</v>
      </c>
      <c r="I4108">
        <f t="shared" si="257"/>
        <v>6436</v>
      </c>
      <c r="J4108">
        <f t="shared" si="258"/>
        <v>146966.06</v>
      </c>
      <c r="K4108">
        <f t="shared" si="259"/>
        <v>0</v>
      </c>
    </row>
    <row r="4109" spans="1:11" s="11" customFormat="1">
      <c r="A4109">
        <v>2025</v>
      </c>
      <c r="B4109">
        <v>6071</v>
      </c>
      <c r="C4109" t="s">
        <v>321</v>
      </c>
      <c r="D4109" t="s">
        <v>322</v>
      </c>
      <c r="E4109">
        <v>2515</v>
      </c>
      <c r="F4109">
        <v>23.562000000000001</v>
      </c>
      <c r="G4109">
        <v>113.6</v>
      </c>
      <c r="H4109">
        <f t="shared" si="256"/>
        <v>67317.576479999989</v>
      </c>
      <c r="I4109">
        <f t="shared" si="257"/>
        <v>2515</v>
      </c>
      <c r="J4109">
        <f t="shared" si="258"/>
        <v>59258.43</v>
      </c>
      <c r="K4109">
        <f t="shared" si="259"/>
        <v>0</v>
      </c>
    </row>
    <row r="4110" spans="1:11" s="11" customFormat="1">
      <c r="A4110">
        <v>2025</v>
      </c>
      <c r="B4110">
        <v>6073</v>
      </c>
      <c r="C4110" t="s">
        <v>331</v>
      </c>
      <c r="D4110" t="s">
        <v>322</v>
      </c>
      <c r="E4110">
        <v>158808</v>
      </c>
      <c r="F4110">
        <v>17.556999999999999</v>
      </c>
      <c r="G4110">
        <v>289.8</v>
      </c>
      <c r="H4110">
        <f t="shared" si="256"/>
        <v>8080180.5782879991</v>
      </c>
      <c r="I4110">
        <f t="shared" si="257"/>
        <v>158808</v>
      </c>
      <c r="J4110">
        <f t="shared" si="258"/>
        <v>2788192.0559999999</v>
      </c>
      <c r="K4110">
        <f t="shared" si="259"/>
        <v>0</v>
      </c>
    </row>
    <row r="4111" spans="1:11" s="11" customFormat="1">
      <c r="A4111">
        <v>2025</v>
      </c>
      <c r="B4111">
        <v>6076</v>
      </c>
      <c r="C4111" t="s">
        <v>331</v>
      </c>
      <c r="D4111" t="s">
        <v>322</v>
      </c>
      <c r="E4111">
        <v>625177</v>
      </c>
      <c r="F4111">
        <v>17.34</v>
      </c>
      <c r="G4111" t="s">
        <v>332</v>
      </c>
      <c r="H4111" t="str">
        <f t="shared" si="256"/>
        <v/>
      </c>
      <c r="I4111" t="str">
        <f t="shared" si="257"/>
        <v/>
      </c>
      <c r="J4111" t="str">
        <f t="shared" si="258"/>
        <v/>
      </c>
      <c r="K4111">
        <f t="shared" si="259"/>
        <v>0</v>
      </c>
    </row>
    <row r="4112" spans="1:11" s="11" customFormat="1">
      <c r="A4112">
        <v>2025</v>
      </c>
      <c r="B4112">
        <v>6077</v>
      </c>
      <c r="C4112" t="s">
        <v>331</v>
      </c>
      <c r="D4112" t="s">
        <v>322</v>
      </c>
      <c r="E4112">
        <v>102653</v>
      </c>
      <c r="F4112">
        <v>17.2</v>
      </c>
      <c r="G4112">
        <v>103.8</v>
      </c>
      <c r="H4112">
        <f t="shared" si="256"/>
        <v>1832725.6007999999</v>
      </c>
      <c r="I4112">
        <f t="shared" si="257"/>
        <v>102653</v>
      </c>
      <c r="J4112">
        <f t="shared" si="258"/>
        <v>1765631.5999999999</v>
      </c>
      <c r="K4112">
        <f t="shared" si="259"/>
        <v>0</v>
      </c>
    </row>
    <row r="4113" spans="1:11" s="11" customFormat="1">
      <c r="A4113">
        <v>2025</v>
      </c>
      <c r="B4113">
        <v>6077</v>
      </c>
      <c r="C4113" t="s">
        <v>331</v>
      </c>
      <c r="D4113" t="s">
        <v>322</v>
      </c>
      <c r="E4113">
        <v>85008</v>
      </c>
      <c r="F4113">
        <v>16.902000000000001</v>
      </c>
      <c r="G4113">
        <v>116</v>
      </c>
      <c r="H4113">
        <f t="shared" si="256"/>
        <v>1666694.0505600001</v>
      </c>
      <c r="I4113">
        <f t="shared" si="257"/>
        <v>85008</v>
      </c>
      <c r="J4113">
        <f t="shared" si="258"/>
        <v>1436805.216</v>
      </c>
      <c r="K4113">
        <f t="shared" si="259"/>
        <v>0</v>
      </c>
    </row>
    <row r="4114" spans="1:11" s="11" customFormat="1">
      <c r="A4114">
        <v>2025</v>
      </c>
      <c r="B4114">
        <v>6077</v>
      </c>
      <c r="C4114" t="s">
        <v>331</v>
      </c>
      <c r="D4114" t="s">
        <v>322</v>
      </c>
      <c r="E4114">
        <v>48982</v>
      </c>
      <c r="F4114">
        <v>17.068000000000001</v>
      </c>
      <c r="G4114">
        <v>102.7</v>
      </c>
      <c r="H4114">
        <f t="shared" si="256"/>
        <v>858597.44495200028</v>
      </c>
      <c r="I4114">
        <f t="shared" si="257"/>
        <v>48982</v>
      </c>
      <c r="J4114">
        <f t="shared" si="258"/>
        <v>836024.77600000007</v>
      </c>
      <c r="K4114">
        <f t="shared" si="259"/>
        <v>0</v>
      </c>
    </row>
    <row r="4115" spans="1:11" s="11" customFormat="1">
      <c r="A4115">
        <v>2025</v>
      </c>
      <c r="B4115">
        <v>6077</v>
      </c>
      <c r="C4115" t="s">
        <v>331</v>
      </c>
      <c r="D4115" t="s">
        <v>322</v>
      </c>
      <c r="E4115">
        <v>66213</v>
      </c>
      <c r="F4115">
        <v>17.236999999999998</v>
      </c>
      <c r="G4115">
        <v>104.6</v>
      </c>
      <c r="H4115">
        <f t="shared" si="256"/>
        <v>1193813.9011260001</v>
      </c>
      <c r="I4115">
        <f t="shared" si="257"/>
        <v>66213</v>
      </c>
      <c r="J4115">
        <f t="shared" si="258"/>
        <v>1141313.4809999999</v>
      </c>
      <c r="K4115">
        <f t="shared" si="259"/>
        <v>0</v>
      </c>
    </row>
    <row r="4116" spans="1:11" s="11" customFormat="1">
      <c r="A4116">
        <v>2025</v>
      </c>
      <c r="B4116">
        <v>6077</v>
      </c>
      <c r="C4116" t="s">
        <v>331</v>
      </c>
      <c r="D4116" t="s">
        <v>322</v>
      </c>
      <c r="E4116">
        <v>68609</v>
      </c>
      <c r="F4116">
        <v>16.951000000000001</v>
      </c>
      <c r="G4116">
        <v>103.6</v>
      </c>
      <c r="H4116">
        <f t="shared" si="256"/>
        <v>1204858.840724</v>
      </c>
      <c r="I4116">
        <f t="shared" si="257"/>
        <v>68609</v>
      </c>
      <c r="J4116">
        <f t="shared" si="258"/>
        <v>1162991.159</v>
      </c>
      <c r="K4116">
        <f t="shared" si="259"/>
        <v>0</v>
      </c>
    </row>
    <row r="4117" spans="1:11" s="11" customFormat="1">
      <c r="A4117">
        <v>2025</v>
      </c>
      <c r="B4117">
        <v>6085</v>
      </c>
      <c r="C4117" t="s">
        <v>321</v>
      </c>
      <c r="D4117" t="s">
        <v>322</v>
      </c>
      <c r="E4117">
        <v>62451</v>
      </c>
      <c r="F4117">
        <v>22.11</v>
      </c>
      <c r="G4117">
        <v>321.89999999999998</v>
      </c>
      <c r="H4117">
        <f t="shared" si="256"/>
        <v>4444768.1925900001</v>
      </c>
      <c r="I4117">
        <f t="shared" si="257"/>
        <v>62451</v>
      </c>
      <c r="J4117">
        <f t="shared" si="258"/>
        <v>1380791.6099999999</v>
      </c>
      <c r="K4117">
        <f t="shared" si="259"/>
        <v>0</v>
      </c>
    </row>
    <row r="4118" spans="1:11" s="11" customFormat="1">
      <c r="A4118">
        <v>2025</v>
      </c>
      <c r="B4118">
        <v>6090</v>
      </c>
      <c r="C4118" t="s">
        <v>331</v>
      </c>
      <c r="D4118" t="s">
        <v>322</v>
      </c>
      <c r="E4118">
        <v>29211</v>
      </c>
      <c r="F4118">
        <v>17.827000000000002</v>
      </c>
      <c r="G4118">
        <v>232.3</v>
      </c>
      <c r="H4118">
        <f t="shared" si="256"/>
        <v>1209689.4665310001</v>
      </c>
      <c r="I4118">
        <f t="shared" si="257"/>
        <v>29211</v>
      </c>
      <c r="J4118">
        <f t="shared" si="258"/>
        <v>520744.49700000003</v>
      </c>
      <c r="K4118">
        <f t="shared" si="259"/>
        <v>0</v>
      </c>
    </row>
    <row r="4119" spans="1:11" s="11" customFormat="1">
      <c r="A4119">
        <v>2025</v>
      </c>
      <c r="B4119">
        <v>6090</v>
      </c>
      <c r="C4119" t="s">
        <v>331</v>
      </c>
      <c r="D4119" t="s">
        <v>322</v>
      </c>
      <c r="E4119">
        <v>29392</v>
      </c>
      <c r="F4119">
        <v>18.04</v>
      </c>
      <c r="G4119">
        <v>244.8</v>
      </c>
      <c r="H4119">
        <f t="shared" si="256"/>
        <v>1298007.1526399998</v>
      </c>
      <c r="I4119">
        <f t="shared" si="257"/>
        <v>29392</v>
      </c>
      <c r="J4119">
        <f t="shared" si="258"/>
        <v>530231.67999999993</v>
      </c>
      <c r="K4119">
        <f t="shared" si="259"/>
        <v>0</v>
      </c>
    </row>
    <row r="4120" spans="1:11" s="11" customFormat="1">
      <c r="A4120">
        <v>2025</v>
      </c>
      <c r="B4120">
        <v>6090</v>
      </c>
      <c r="C4120" t="s">
        <v>331</v>
      </c>
      <c r="D4120" t="s">
        <v>322</v>
      </c>
      <c r="E4120">
        <v>58166</v>
      </c>
      <c r="F4120">
        <v>17.762</v>
      </c>
      <c r="G4120">
        <v>244.8</v>
      </c>
      <c r="H4120">
        <f t="shared" si="256"/>
        <v>2529137.7164159999</v>
      </c>
      <c r="I4120">
        <f t="shared" si="257"/>
        <v>58166</v>
      </c>
      <c r="J4120">
        <f t="shared" si="258"/>
        <v>1033144.492</v>
      </c>
      <c r="K4120">
        <f t="shared" si="259"/>
        <v>0</v>
      </c>
    </row>
    <row r="4121" spans="1:11" s="11" customFormat="1">
      <c r="A4121">
        <v>2025</v>
      </c>
      <c r="B4121">
        <v>6090</v>
      </c>
      <c r="C4121" t="s">
        <v>331</v>
      </c>
      <c r="D4121" t="s">
        <v>322</v>
      </c>
      <c r="E4121">
        <v>28605</v>
      </c>
      <c r="F4121">
        <v>17.856000000000002</v>
      </c>
      <c r="G4121">
        <v>238.8</v>
      </c>
      <c r="H4121">
        <f t="shared" si="256"/>
        <v>1219720.8614400001</v>
      </c>
      <c r="I4121">
        <f t="shared" si="257"/>
        <v>28605</v>
      </c>
      <c r="J4121">
        <f t="shared" si="258"/>
        <v>510770.88000000006</v>
      </c>
      <c r="K4121">
        <f t="shared" si="259"/>
        <v>0</v>
      </c>
    </row>
    <row r="4122" spans="1:11" s="11" customFormat="1">
      <c r="A4122">
        <v>2025</v>
      </c>
      <c r="B4122">
        <v>6090</v>
      </c>
      <c r="C4122" t="s">
        <v>331</v>
      </c>
      <c r="D4122" t="s">
        <v>322</v>
      </c>
      <c r="E4122">
        <v>29341</v>
      </c>
      <c r="F4122">
        <v>17.791</v>
      </c>
      <c r="G4122">
        <v>231.5</v>
      </c>
      <c r="H4122">
        <f t="shared" si="256"/>
        <v>1208443.2672650001</v>
      </c>
      <c r="I4122">
        <f t="shared" si="257"/>
        <v>29341</v>
      </c>
      <c r="J4122">
        <f t="shared" si="258"/>
        <v>522005.73100000003</v>
      </c>
      <c r="K4122">
        <f t="shared" si="259"/>
        <v>0</v>
      </c>
    </row>
    <row r="4123" spans="1:11" s="11" customFormat="1">
      <c r="A4123">
        <v>2025</v>
      </c>
      <c r="B4123">
        <v>6095</v>
      </c>
      <c r="C4123" t="s">
        <v>331</v>
      </c>
      <c r="D4123" t="s">
        <v>322</v>
      </c>
      <c r="E4123">
        <v>145175</v>
      </c>
      <c r="F4123">
        <v>17.506</v>
      </c>
      <c r="G4123">
        <v>216.3</v>
      </c>
      <c r="H4123">
        <f t="shared" si="256"/>
        <v>5497120.76865</v>
      </c>
      <c r="I4123">
        <f t="shared" si="257"/>
        <v>145175</v>
      </c>
      <c r="J4123">
        <f t="shared" si="258"/>
        <v>2541433.5499999998</v>
      </c>
      <c r="K4123">
        <f t="shared" si="259"/>
        <v>0</v>
      </c>
    </row>
    <row r="4124" spans="1:11" s="11" customFormat="1">
      <c r="A4124">
        <v>2025</v>
      </c>
      <c r="B4124">
        <v>6095</v>
      </c>
      <c r="C4124" t="s">
        <v>331</v>
      </c>
      <c r="D4124" t="s">
        <v>322</v>
      </c>
      <c r="E4124">
        <v>36086</v>
      </c>
      <c r="F4124">
        <v>17.744</v>
      </c>
      <c r="G4124">
        <v>215.6</v>
      </c>
      <c r="H4124">
        <f t="shared" si="256"/>
        <v>1380508.3255040001</v>
      </c>
      <c r="I4124">
        <f t="shared" si="257"/>
        <v>36086</v>
      </c>
      <c r="J4124">
        <f t="shared" si="258"/>
        <v>640309.98399999994</v>
      </c>
      <c r="K4124">
        <f t="shared" si="259"/>
        <v>0</v>
      </c>
    </row>
    <row r="4125" spans="1:11" s="11" customFormat="1">
      <c r="A4125">
        <v>2025</v>
      </c>
      <c r="B4125">
        <v>6096</v>
      </c>
      <c r="C4125" t="s">
        <v>331</v>
      </c>
      <c r="D4125" t="s">
        <v>322</v>
      </c>
      <c r="E4125">
        <v>137095</v>
      </c>
      <c r="F4125">
        <v>17.14</v>
      </c>
      <c r="G4125">
        <v>115.7</v>
      </c>
      <c r="H4125">
        <f t="shared" si="256"/>
        <v>2718728.2031</v>
      </c>
      <c r="I4125">
        <f t="shared" si="257"/>
        <v>137095</v>
      </c>
      <c r="J4125">
        <f t="shared" si="258"/>
        <v>2349808.3000000003</v>
      </c>
      <c r="K4125">
        <f t="shared" si="259"/>
        <v>0</v>
      </c>
    </row>
    <row r="4126" spans="1:11" s="11" customFormat="1">
      <c r="A4126">
        <v>2025</v>
      </c>
      <c r="B4126">
        <v>6096</v>
      </c>
      <c r="C4126" t="s">
        <v>331</v>
      </c>
      <c r="D4126" t="s">
        <v>322</v>
      </c>
      <c r="E4126">
        <v>52245</v>
      </c>
      <c r="F4126">
        <v>17.52</v>
      </c>
      <c r="G4126">
        <v>129.6</v>
      </c>
      <c r="H4126">
        <f t="shared" si="256"/>
        <v>1186270.7904000001</v>
      </c>
      <c r="I4126">
        <f t="shared" si="257"/>
        <v>52245</v>
      </c>
      <c r="J4126">
        <f t="shared" si="258"/>
        <v>915332.4</v>
      </c>
      <c r="K4126">
        <f t="shared" si="259"/>
        <v>0</v>
      </c>
    </row>
    <row r="4127" spans="1:11" s="11" customFormat="1">
      <c r="A4127">
        <v>2025</v>
      </c>
      <c r="B4127">
        <v>6096</v>
      </c>
      <c r="C4127" t="s">
        <v>331</v>
      </c>
      <c r="D4127" t="s">
        <v>322</v>
      </c>
      <c r="E4127">
        <v>51443</v>
      </c>
      <c r="F4127">
        <v>16.7</v>
      </c>
      <c r="G4127">
        <v>123.4</v>
      </c>
      <c r="H4127">
        <f t="shared" si="256"/>
        <v>1060127.0554</v>
      </c>
      <c r="I4127">
        <f t="shared" si="257"/>
        <v>51443</v>
      </c>
      <c r="J4127">
        <f t="shared" si="258"/>
        <v>859098.1</v>
      </c>
      <c r="K4127">
        <f t="shared" si="259"/>
        <v>0</v>
      </c>
    </row>
    <row r="4128" spans="1:11" s="11" customFormat="1">
      <c r="A4128">
        <v>2025</v>
      </c>
      <c r="B4128">
        <v>6096</v>
      </c>
      <c r="C4128" t="s">
        <v>331</v>
      </c>
      <c r="D4128" t="s">
        <v>322</v>
      </c>
      <c r="E4128">
        <v>17119</v>
      </c>
      <c r="F4128">
        <v>16.8</v>
      </c>
      <c r="G4128">
        <v>124.7</v>
      </c>
      <c r="H4128">
        <f t="shared" si="256"/>
        <v>358636.20240000007</v>
      </c>
      <c r="I4128">
        <f t="shared" si="257"/>
        <v>17119</v>
      </c>
      <c r="J4128">
        <f t="shared" si="258"/>
        <v>287599.2</v>
      </c>
      <c r="K4128">
        <f t="shared" si="259"/>
        <v>0</v>
      </c>
    </row>
    <row r="4129" spans="1:11" s="11" customFormat="1">
      <c r="A4129">
        <v>2025</v>
      </c>
      <c r="B4129">
        <v>6096</v>
      </c>
      <c r="C4129" t="s">
        <v>331</v>
      </c>
      <c r="D4129" t="s">
        <v>322</v>
      </c>
      <c r="E4129">
        <v>16930</v>
      </c>
      <c r="F4129">
        <v>17.98</v>
      </c>
      <c r="G4129">
        <v>132.5</v>
      </c>
      <c r="H4129">
        <f t="shared" si="256"/>
        <v>403331.85499999998</v>
      </c>
      <c r="I4129">
        <f t="shared" si="257"/>
        <v>16930</v>
      </c>
      <c r="J4129">
        <f t="shared" si="258"/>
        <v>304401.40000000002</v>
      </c>
      <c r="K4129">
        <f t="shared" si="259"/>
        <v>0</v>
      </c>
    </row>
    <row r="4130" spans="1:11" s="11" customFormat="1">
      <c r="A4130">
        <v>2025</v>
      </c>
      <c r="B4130">
        <v>6098</v>
      </c>
      <c r="C4130" t="s">
        <v>331</v>
      </c>
      <c r="D4130" t="s">
        <v>322</v>
      </c>
      <c r="E4130">
        <v>141587</v>
      </c>
      <c r="F4130">
        <v>17.193999999999999</v>
      </c>
      <c r="G4130">
        <v>232.4</v>
      </c>
      <c r="H4130">
        <f t="shared" si="256"/>
        <v>5657654.5444719996</v>
      </c>
      <c r="I4130">
        <f t="shared" si="257"/>
        <v>141587</v>
      </c>
      <c r="J4130">
        <f t="shared" si="258"/>
        <v>2434446.878</v>
      </c>
      <c r="K4130">
        <f t="shared" si="259"/>
        <v>0</v>
      </c>
    </row>
    <row r="4131" spans="1:11" s="11" customFormat="1">
      <c r="A4131">
        <v>2025</v>
      </c>
      <c r="B4131">
        <v>6101</v>
      </c>
      <c r="C4131" t="s">
        <v>331</v>
      </c>
      <c r="D4131" t="s">
        <v>322</v>
      </c>
      <c r="E4131">
        <v>126620</v>
      </c>
      <c r="F4131">
        <v>16.103999999999999</v>
      </c>
      <c r="G4131">
        <v>136.5</v>
      </c>
      <c r="H4131">
        <f t="shared" si="256"/>
        <v>2783355.7751999996</v>
      </c>
      <c r="I4131">
        <f t="shared" si="257"/>
        <v>126620</v>
      </c>
      <c r="J4131">
        <f t="shared" si="258"/>
        <v>2039088.48</v>
      </c>
      <c r="K4131">
        <f t="shared" si="259"/>
        <v>0</v>
      </c>
    </row>
    <row r="4132" spans="1:11" s="11" customFormat="1">
      <c r="A4132">
        <v>2025</v>
      </c>
      <c r="B4132">
        <v>6113</v>
      </c>
      <c r="C4132" t="s">
        <v>321</v>
      </c>
      <c r="D4132" t="s">
        <v>322</v>
      </c>
      <c r="E4132">
        <v>54757</v>
      </c>
      <c r="F4132">
        <v>22.265999999999998</v>
      </c>
      <c r="G4132">
        <v>281.39999999999998</v>
      </c>
      <c r="H4132">
        <f t="shared" si="256"/>
        <v>3430883.284667999</v>
      </c>
      <c r="I4132">
        <f t="shared" si="257"/>
        <v>54757</v>
      </c>
      <c r="J4132">
        <f t="shared" si="258"/>
        <v>1219219.362</v>
      </c>
      <c r="K4132">
        <f t="shared" si="259"/>
        <v>0</v>
      </c>
    </row>
    <row r="4133" spans="1:11" s="11" customFormat="1">
      <c r="A4133">
        <v>2025</v>
      </c>
      <c r="B4133">
        <v>6113</v>
      </c>
      <c r="C4133" t="s">
        <v>321</v>
      </c>
      <c r="D4133" t="s">
        <v>322</v>
      </c>
      <c r="E4133">
        <v>117054</v>
      </c>
      <c r="F4133">
        <v>23.616</v>
      </c>
      <c r="G4133">
        <v>266.7</v>
      </c>
      <c r="H4133">
        <f t="shared" si="256"/>
        <v>7372514.1530879997</v>
      </c>
      <c r="I4133">
        <f t="shared" si="257"/>
        <v>117054</v>
      </c>
      <c r="J4133">
        <f t="shared" si="258"/>
        <v>2764347.264</v>
      </c>
      <c r="K4133">
        <f t="shared" si="259"/>
        <v>0</v>
      </c>
    </row>
    <row r="4134" spans="1:11" s="11" customFormat="1">
      <c r="A4134">
        <v>2025</v>
      </c>
      <c r="B4134">
        <v>6113</v>
      </c>
      <c r="C4134" t="s">
        <v>321</v>
      </c>
      <c r="D4134" t="s">
        <v>322</v>
      </c>
      <c r="E4134">
        <v>180097</v>
      </c>
      <c r="F4134">
        <v>22.06</v>
      </c>
      <c r="G4134">
        <v>269</v>
      </c>
      <c r="H4134">
        <f t="shared" si="256"/>
        <v>10687208.115799999</v>
      </c>
      <c r="I4134">
        <f t="shared" si="257"/>
        <v>180097</v>
      </c>
      <c r="J4134">
        <f t="shared" si="258"/>
        <v>3972939.82</v>
      </c>
      <c r="K4134">
        <f t="shared" si="259"/>
        <v>0</v>
      </c>
    </row>
    <row r="4135" spans="1:11" s="11" customFormat="1">
      <c r="A4135">
        <v>2025</v>
      </c>
      <c r="B4135">
        <v>6113</v>
      </c>
      <c r="C4135" t="s">
        <v>321</v>
      </c>
      <c r="D4135" t="s">
        <v>322</v>
      </c>
      <c r="E4135">
        <v>11693</v>
      </c>
      <c r="F4135">
        <v>21.577999999999999</v>
      </c>
      <c r="G4135">
        <v>301.8</v>
      </c>
      <c r="H4135">
        <f t="shared" si="256"/>
        <v>761476.26997200004</v>
      </c>
      <c r="I4135">
        <f t="shared" si="257"/>
        <v>11693</v>
      </c>
      <c r="J4135">
        <f t="shared" si="258"/>
        <v>252311.554</v>
      </c>
      <c r="K4135">
        <f t="shared" si="259"/>
        <v>0</v>
      </c>
    </row>
    <row r="4136" spans="1:11" s="11" customFormat="1">
      <c r="A4136">
        <v>2025</v>
      </c>
      <c r="B4136">
        <v>6138</v>
      </c>
      <c r="C4136" t="s">
        <v>331</v>
      </c>
      <c r="D4136" t="s">
        <v>322</v>
      </c>
      <c r="E4136">
        <v>46101</v>
      </c>
      <c r="F4136">
        <v>17.63</v>
      </c>
      <c r="G4136">
        <v>172.2</v>
      </c>
      <c r="H4136">
        <f t="shared" si="256"/>
        <v>1399573.8048599998</v>
      </c>
      <c r="I4136">
        <f t="shared" si="257"/>
        <v>46101</v>
      </c>
      <c r="J4136">
        <f t="shared" si="258"/>
        <v>812760.63</v>
      </c>
      <c r="K4136">
        <f t="shared" si="259"/>
        <v>0</v>
      </c>
    </row>
    <row r="4137" spans="1:11" s="11" customFormat="1">
      <c r="A4137">
        <v>2025</v>
      </c>
      <c r="B4137">
        <v>6138</v>
      </c>
      <c r="C4137" t="s">
        <v>331</v>
      </c>
      <c r="D4137" t="s">
        <v>322</v>
      </c>
      <c r="E4137">
        <v>60285</v>
      </c>
      <c r="F4137">
        <v>17.22</v>
      </c>
      <c r="G4137">
        <v>157.9</v>
      </c>
      <c r="H4137">
        <f t="shared" si="256"/>
        <v>1639172.0582999999</v>
      </c>
      <c r="I4137">
        <f t="shared" si="257"/>
        <v>60285</v>
      </c>
      <c r="J4137">
        <f t="shared" si="258"/>
        <v>1038107.7</v>
      </c>
      <c r="K4137">
        <f t="shared" si="259"/>
        <v>0</v>
      </c>
    </row>
    <row r="4138" spans="1:11" s="11" customFormat="1">
      <c r="A4138">
        <v>2025</v>
      </c>
      <c r="B4138">
        <v>6138</v>
      </c>
      <c r="C4138" t="s">
        <v>331</v>
      </c>
      <c r="D4138" t="s">
        <v>322</v>
      </c>
      <c r="E4138">
        <v>63107</v>
      </c>
      <c r="F4138">
        <v>17.79</v>
      </c>
      <c r="G4138">
        <v>157.30000000000001</v>
      </c>
      <c r="H4138">
        <f t="shared" si="256"/>
        <v>1765965.46269</v>
      </c>
      <c r="I4138">
        <f t="shared" si="257"/>
        <v>63107</v>
      </c>
      <c r="J4138">
        <f t="shared" si="258"/>
        <v>1122673.53</v>
      </c>
      <c r="K4138">
        <f t="shared" si="259"/>
        <v>0</v>
      </c>
    </row>
    <row r="4139" spans="1:11" s="11" customFormat="1">
      <c r="A4139">
        <v>2025</v>
      </c>
      <c r="B4139">
        <v>6139</v>
      </c>
      <c r="C4139" t="s">
        <v>331</v>
      </c>
      <c r="D4139" t="s">
        <v>322</v>
      </c>
      <c r="E4139">
        <v>15273</v>
      </c>
      <c r="F4139">
        <v>17.12</v>
      </c>
      <c r="G4139">
        <v>100.2</v>
      </c>
      <c r="H4139">
        <f t="shared" si="256"/>
        <v>261996.70752000003</v>
      </c>
      <c r="I4139">
        <f t="shared" si="257"/>
        <v>15273</v>
      </c>
      <c r="J4139">
        <f t="shared" si="258"/>
        <v>261473.76</v>
      </c>
      <c r="K4139">
        <f t="shared" si="259"/>
        <v>0</v>
      </c>
    </row>
    <row r="4140" spans="1:11" s="11" customFormat="1">
      <c r="A4140">
        <v>2025</v>
      </c>
      <c r="B4140">
        <v>6139</v>
      </c>
      <c r="C4140" t="s">
        <v>331</v>
      </c>
      <c r="D4140" t="s">
        <v>322</v>
      </c>
      <c r="E4140">
        <v>106817</v>
      </c>
      <c r="F4140">
        <v>17.48</v>
      </c>
      <c r="G4140">
        <v>184.1</v>
      </c>
      <c r="H4140">
        <f t="shared" si="256"/>
        <v>3437443.6955600004</v>
      </c>
      <c r="I4140">
        <f t="shared" si="257"/>
        <v>106817</v>
      </c>
      <c r="J4140">
        <f t="shared" si="258"/>
        <v>1867161.1600000001</v>
      </c>
      <c r="K4140">
        <f t="shared" si="259"/>
        <v>0</v>
      </c>
    </row>
    <row r="4141" spans="1:11" s="11" customFormat="1">
      <c r="A4141">
        <v>2025</v>
      </c>
      <c r="B4141">
        <v>6139</v>
      </c>
      <c r="C4141" t="s">
        <v>331</v>
      </c>
      <c r="D4141" t="s">
        <v>322</v>
      </c>
      <c r="E4141">
        <v>90645</v>
      </c>
      <c r="F4141">
        <v>17.22</v>
      </c>
      <c r="G4141">
        <v>182.6</v>
      </c>
      <c r="H4141">
        <f t="shared" si="256"/>
        <v>2850215.9993999996</v>
      </c>
      <c r="I4141">
        <f t="shared" si="257"/>
        <v>90645</v>
      </c>
      <c r="J4141">
        <f t="shared" si="258"/>
        <v>1560906.9</v>
      </c>
      <c r="K4141">
        <f t="shared" si="259"/>
        <v>0</v>
      </c>
    </row>
    <row r="4142" spans="1:11" s="11" customFormat="1">
      <c r="A4142">
        <v>2025</v>
      </c>
      <c r="B4142">
        <v>6146</v>
      </c>
      <c r="C4142" t="s">
        <v>331</v>
      </c>
      <c r="D4142" t="s">
        <v>322</v>
      </c>
      <c r="E4142">
        <v>542955</v>
      </c>
      <c r="F4142">
        <v>16.55</v>
      </c>
      <c r="G4142" t="s">
        <v>332</v>
      </c>
      <c r="H4142" t="str">
        <f t="shared" si="256"/>
        <v/>
      </c>
      <c r="I4142" t="str">
        <f t="shared" si="257"/>
        <v/>
      </c>
      <c r="J4142" t="str">
        <f t="shared" si="258"/>
        <v/>
      </c>
      <c r="K4142">
        <f t="shared" si="259"/>
        <v>0</v>
      </c>
    </row>
    <row r="4143" spans="1:11" s="11" customFormat="1">
      <c r="A4143">
        <v>2025</v>
      </c>
      <c r="B4143">
        <v>6165</v>
      </c>
      <c r="C4143" t="s">
        <v>321</v>
      </c>
      <c r="D4143" t="s">
        <v>322</v>
      </c>
      <c r="E4143">
        <v>22580</v>
      </c>
      <c r="F4143">
        <v>23.946000000000002</v>
      </c>
      <c r="G4143">
        <v>328.1</v>
      </c>
      <c r="H4143">
        <f t="shared" si="256"/>
        <v>1774038.9310800002</v>
      </c>
      <c r="I4143">
        <f t="shared" si="257"/>
        <v>22580</v>
      </c>
      <c r="J4143">
        <f t="shared" si="258"/>
        <v>540700.68000000005</v>
      </c>
      <c r="K4143">
        <f t="shared" si="259"/>
        <v>0</v>
      </c>
    </row>
    <row r="4144" spans="1:11" s="11" customFormat="1">
      <c r="A4144">
        <v>2025</v>
      </c>
      <c r="B4144">
        <v>6165</v>
      </c>
      <c r="C4144" t="s">
        <v>321</v>
      </c>
      <c r="D4144" t="s">
        <v>322</v>
      </c>
      <c r="E4144">
        <v>35681</v>
      </c>
      <c r="F4144">
        <v>23.904</v>
      </c>
      <c r="G4144">
        <v>360.6</v>
      </c>
      <c r="H4144">
        <f t="shared" si="256"/>
        <v>3075624.5581440004</v>
      </c>
      <c r="I4144">
        <f t="shared" si="257"/>
        <v>35681</v>
      </c>
      <c r="J4144">
        <f t="shared" si="258"/>
        <v>852918.62399999995</v>
      </c>
      <c r="K4144">
        <f t="shared" si="259"/>
        <v>0</v>
      </c>
    </row>
    <row r="4145" spans="1:11" s="11" customFormat="1">
      <c r="A4145">
        <v>2025</v>
      </c>
      <c r="B4145">
        <v>6165</v>
      </c>
      <c r="C4145" t="s">
        <v>321</v>
      </c>
      <c r="D4145" t="s">
        <v>322</v>
      </c>
      <c r="E4145">
        <v>241667</v>
      </c>
      <c r="F4145">
        <v>22.108000000000001</v>
      </c>
      <c r="G4145">
        <v>354.1</v>
      </c>
      <c r="H4145">
        <f t="shared" si="256"/>
        <v>18918762.861476</v>
      </c>
      <c r="I4145">
        <f t="shared" si="257"/>
        <v>241667</v>
      </c>
      <c r="J4145">
        <f t="shared" si="258"/>
        <v>5342774.0360000003</v>
      </c>
      <c r="K4145">
        <f t="shared" si="259"/>
        <v>0</v>
      </c>
    </row>
    <row r="4146" spans="1:11" s="11" customFormat="1">
      <c r="A4146">
        <v>2025</v>
      </c>
      <c r="B4146">
        <v>6166</v>
      </c>
      <c r="C4146" t="s">
        <v>321</v>
      </c>
      <c r="D4146" t="s">
        <v>322</v>
      </c>
      <c r="E4146">
        <v>14182</v>
      </c>
      <c r="F4146">
        <v>24.38</v>
      </c>
      <c r="G4146">
        <v>308.3</v>
      </c>
      <c r="H4146">
        <f t="shared" si="256"/>
        <v>1065969.3242800001</v>
      </c>
      <c r="I4146">
        <f t="shared" si="257"/>
        <v>14182</v>
      </c>
      <c r="J4146">
        <f t="shared" si="258"/>
        <v>345757.16</v>
      </c>
      <c r="K4146">
        <f t="shared" si="259"/>
        <v>0</v>
      </c>
    </row>
    <row r="4147" spans="1:11" s="11" customFormat="1">
      <c r="A4147">
        <v>2025</v>
      </c>
      <c r="B4147">
        <v>6177</v>
      </c>
      <c r="C4147" t="s">
        <v>331</v>
      </c>
      <c r="D4147" t="s">
        <v>322</v>
      </c>
      <c r="E4147">
        <v>15102</v>
      </c>
      <c r="F4147">
        <v>17.675999999999998</v>
      </c>
      <c r="G4147">
        <v>297</v>
      </c>
      <c r="H4147">
        <f t="shared" si="256"/>
        <v>792820.56744000001</v>
      </c>
      <c r="I4147">
        <f t="shared" si="257"/>
        <v>15102</v>
      </c>
      <c r="J4147">
        <f t="shared" si="258"/>
        <v>266942.95199999999</v>
      </c>
      <c r="K4147">
        <f t="shared" si="259"/>
        <v>0</v>
      </c>
    </row>
    <row r="4148" spans="1:11" s="11" customFormat="1">
      <c r="A4148">
        <v>2025</v>
      </c>
      <c r="B4148">
        <v>6177</v>
      </c>
      <c r="C4148" t="s">
        <v>331</v>
      </c>
      <c r="D4148" t="s">
        <v>322</v>
      </c>
      <c r="E4148">
        <v>30011</v>
      </c>
      <c r="F4148">
        <v>18.954000000000001</v>
      </c>
      <c r="G4148">
        <v>319.8</v>
      </c>
      <c r="H4148">
        <f t="shared" si="256"/>
        <v>1819113.5238120002</v>
      </c>
      <c r="I4148">
        <f t="shared" si="257"/>
        <v>30011</v>
      </c>
      <c r="J4148">
        <f t="shared" si="258"/>
        <v>568828.49400000006</v>
      </c>
      <c r="K4148">
        <f t="shared" si="259"/>
        <v>0</v>
      </c>
    </row>
    <row r="4149" spans="1:11" s="11" customFormat="1">
      <c r="A4149">
        <v>2025</v>
      </c>
      <c r="B4149">
        <v>6177</v>
      </c>
      <c r="C4149" t="s">
        <v>331</v>
      </c>
      <c r="D4149" t="s">
        <v>322</v>
      </c>
      <c r="E4149">
        <v>105860</v>
      </c>
      <c r="F4149">
        <v>17.879000000000001</v>
      </c>
      <c r="G4149">
        <v>302.60000000000002</v>
      </c>
      <c r="H4149">
        <f t="shared" si="256"/>
        <v>5727222.264440001</v>
      </c>
      <c r="I4149">
        <f t="shared" si="257"/>
        <v>105860</v>
      </c>
      <c r="J4149">
        <f t="shared" si="258"/>
        <v>1892670.9400000002</v>
      </c>
      <c r="K4149">
        <f t="shared" si="259"/>
        <v>0</v>
      </c>
    </row>
    <row r="4150" spans="1:11" s="11" customFormat="1">
      <c r="A4150">
        <v>2025</v>
      </c>
      <c r="B4150">
        <v>6178</v>
      </c>
      <c r="C4150" t="s">
        <v>331</v>
      </c>
      <c r="D4150" t="s">
        <v>322</v>
      </c>
      <c r="E4150">
        <v>31699</v>
      </c>
      <c r="F4150">
        <v>17.88</v>
      </c>
      <c r="G4150" t="s">
        <v>332</v>
      </c>
      <c r="H4150" t="str">
        <f t="shared" si="256"/>
        <v/>
      </c>
      <c r="I4150" t="str">
        <f t="shared" si="257"/>
        <v/>
      </c>
      <c r="J4150" t="str">
        <f t="shared" si="258"/>
        <v/>
      </c>
      <c r="K4150">
        <f t="shared" si="259"/>
        <v>0</v>
      </c>
    </row>
    <row r="4151" spans="1:11" s="11" customFormat="1">
      <c r="A4151">
        <v>2025</v>
      </c>
      <c r="B4151">
        <v>6178</v>
      </c>
      <c r="C4151" t="s">
        <v>331</v>
      </c>
      <c r="D4151" t="s">
        <v>322</v>
      </c>
      <c r="E4151">
        <v>31479</v>
      </c>
      <c r="F4151">
        <v>17.05</v>
      </c>
      <c r="G4151" t="s">
        <v>332</v>
      </c>
      <c r="H4151" t="str">
        <f t="shared" si="256"/>
        <v/>
      </c>
      <c r="I4151" t="str">
        <f t="shared" si="257"/>
        <v/>
      </c>
      <c r="J4151" t="str">
        <f t="shared" si="258"/>
        <v/>
      </c>
      <c r="K4151">
        <f t="shared" si="259"/>
        <v>0</v>
      </c>
    </row>
    <row r="4152" spans="1:11" s="11" customFormat="1">
      <c r="A4152">
        <v>2025</v>
      </c>
      <c r="B4152">
        <v>6178</v>
      </c>
      <c r="C4152" t="s">
        <v>331</v>
      </c>
      <c r="D4152" t="s">
        <v>322</v>
      </c>
      <c r="E4152">
        <v>32022</v>
      </c>
      <c r="F4152">
        <v>16.84</v>
      </c>
      <c r="G4152" t="s">
        <v>332</v>
      </c>
      <c r="H4152" t="str">
        <f t="shared" si="256"/>
        <v/>
      </c>
      <c r="I4152" t="str">
        <f t="shared" si="257"/>
        <v/>
      </c>
      <c r="J4152" t="str">
        <f t="shared" si="258"/>
        <v/>
      </c>
      <c r="K4152">
        <f t="shared" si="259"/>
        <v>0</v>
      </c>
    </row>
    <row r="4153" spans="1:11" s="11" customFormat="1">
      <c r="A4153">
        <v>2025</v>
      </c>
      <c r="B4153">
        <v>6179</v>
      </c>
      <c r="C4153" t="s">
        <v>331</v>
      </c>
      <c r="D4153" t="s">
        <v>322</v>
      </c>
      <c r="E4153">
        <v>16422</v>
      </c>
      <c r="F4153">
        <v>17.077999999999999</v>
      </c>
      <c r="G4153">
        <v>152.19999999999999</v>
      </c>
      <c r="H4153">
        <f t="shared" si="256"/>
        <v>426852.38215199992</v>
      </c>
      <c r="I4153">
        <f t="shared" si="257"/>
        <v>16422</v>
      </c>
      <c r="J4153">
        <f t="shared" si="258"/>
        <v>280454.91599999997</v>
      </c>
      <c r="K4153">
        <f t="shared" si="259"/>
        <v>0</v>
      </c>
    </row>
    <row r="4154" spans="1:11" s="11" customFormat="1">
      <c r="A4154">
        <v>2025</v>
      </c>
      <c r="B4154">
        <v>6179</v>
      </c>
      <c r="C4154" t="s">
        <v>331</v>
      </c>
      <c r="D4154" t="s">
        <v>322</v>
      </c>
      <c r="E4154">
        <v>81635</v>
      </c>
      <c r="F4154">
        <v>16.873999999999999</v>
      </c>
      <c r="G4154">
        <v>149.69999999999999</v>
      </c>
      <c r="H4154">
        <f t="shared" si="256"/>
        <v>2062130.9580299996</v>
      </c>
      <c r="I4154">
        <f t="shared" si="257"/>
        <v>81635</v>
      </c>
      <c r="J4154">
        <f t="shared" si="258"/>
        <v>1377508.99</v>
      </c>
      <c r="K4154">
        <f t="shared" si="259"/>
        <v>0</v>
      </c>
    </row>
    <row r="4155" spans="1:11" s="11" customFormat="1">
      <c r="A4155">
        <v>2025</v>
      </c>
      <c r="B4155">
        <v>6179</v>
      </c>
      <c r="C4155" t="s">
        <v>331</v>
      </c>
      <c r="D4155" t="s">
        <v>322</v>
      </c>
      <c r="E4155">
        <v>80061</v>
      </c>
      <c r="F4155">
        <v>16.622</v>
      </c>
      <c r="G4155">
        <v>151.1</v>
      </c>
      <c r="H4155">
        <f t="shared" si="256"/>
        <v>2010799.4263619997</v>
      </c>
      <c r="I4155">
        <f t="shared" si="257"/>
        <v>80061</v>
      </c>
      <c r="J4155">
        <f t="shared" si="258"/>
        <v>1330773.942</v>
      </c>
      <c r="K4155">
        <f t="shared" si="259"/>
        <v>0</v>
      </c>
    </row>
    <row r="4156" spans="1:11" s="11" customFormat="1">
      <c r="A4156">
        <v>2025</v>
      </c>
      <c r="B4156">
        <v>6179</v>
      </c>
      <c r="C4156" t="s">
        <v>331</v>
      </c>
      <c r="D4156" t="s">
        <v>322</v>
      </c>
      <c r="E4156">
        <v>16468</v>
      </c>
      <c r="F4156">
        <v>17.268000000000001</v>
      </c>
      <c r="G4156">
        <v>148.5</v>
      </c>
      <c r="H4156">
        <f t="shared" si="256"/>
        <v>422288.59464000002</v>
      </c>
      <c r="I4156">
        <f t="shared" si="257"/>
        <v>16468</v>
      </c>
      <c r="J4156">
        <f t="shared" si="258"/>
        <v>284369.424</v>
      </c>
      <c r="K4156">
        <f t="shared" si="259"/>
        <v>0</v>
      </c>
    </row>
    <row r="4157" spans="1:11" s="11" customFormat="1">
      <c r="A4157">
        <v>2025</v>
      </c>
      <c r="B4157">
        <v>6179</v>
      </c>
      <c r="C4157" t="s">
        <v>331</v>
      </c>
      <c r="D4157" t="s">
        <v>322</v>
      </c>
      <c r="E4157">
        <v>16492</v>
      </c>
      <c r="F4157">
        <v>17.545999999999999</v>
      </c>
      <c r="G4157">
        <v>161</v>
      </c>
      <c r="H4157">
        <f t="shared" si="256"/>
        <v>465883.49751999998</v>
      </c>
      <c r="I4157">
        <f t="shared" si="257"/>
        <v>16492</v>
      </c>
      <c r="J4157">
        <f t="shared" si="258"/>
        <v>289368.63199999998</v>
      </c>
      <c r="K4157">
        <f t="shared" si="259"/>
        <v>0</v>
      </c>
    </row>
    <row r="4158" spans="1:11" s="11" customFormat="1">
      <c r="A4158">
        <v>2025</v>
      </c>
      <c r="B4158">
        <v>6179</v>
      </c>
      <c r="C4158" t="s">
        <v>331</v>
      </c>
      <c r="D4158" t="s">
        <v>322</v>
      </c>
      <c r="E4158">
        <v>16502</v>
      </c>
      <c r="F4158">
        <v>17.192</v>
      </c>
      <c r="G4158">
        <v>147</v>
      </c>
      <c r="H4158">
        <f t="shared" si="256"/>
        <v>417042.50448</v>
      </c>
      <c r="I4158">
        <f t="shared" si="257"/>
        <v>16502</v>
      </c>
      <c r="J4158">
        <f t="shared" si="258"/>
        <v>283702.38400000002</v>
      </c>
      <c r="K4158">
        <f t="shared" si="259"/>
        <v>0</v>
      </c>
    </row>
    <row r="4159" spans="1:11" s="11" customFormat="1">
      <c r="A4159">
        <v>2025</v>
      </c>
      <c r="B4159">
        <v>6179</v>
      </c>
      <c r="C4159" t="s">
        <v>331</v>
      </c>
      <c r="D4159" t="s">
        <v>322</v>
      </c>
      <c r="E4159">
        <v>32649</v>
      </c>
      <c r="F4159">
        <v>16.806999999999999</v>
      </c>
      <c r="G4159">
        <v>150.30000000000001</v>
      </c>
      <c r="H4159">
        <f t="shared" si="256"/>
        <v>824743.80972899997</v>
      </c>
      <c r="I4159">
        <f t="shared" si="257"/>
        <v>32649</v>
      </c>
      <c r="J4159">
        <f t="shared" si="258"/>
        <v>548731.7429999999</v>
      </c>
      <c r="K4159">
        <f t="shared" si="259"/>
        <v>0</v>
      </c>
    </row>
    <row r="4160" spans="1:11" s="11" customFormat="1">
      <c r="A4160">
        <v>2025</v>
      </c>
      <c r="B4160">
        <v>6179</v>
      </c>
      <c r="C4160" t="s">
        <v>331</v>
      </c>
      <c r="D4160" t="s">
        <v>322</v>
      </c>
      <c r="E4160">
        <v>32758</v>
      </c>
      <c r="F4160">
        <v>17.704000000000001</v>
      </c>
      <c r="G4160">
        <v>164.1</v>
      </c>
      <c r="H4160">
        <f t="shared" si="256"/>
        <v>951694.06411200005</v>
      </c>
      <c r="I4160">
        <f t="shared" si="257"/>
        <v>32758</v>
      </c>
      <c r="J4160">
        <f t="shared" si="258"/>
        <v>579947.63199999998</v>
      </c>
      <c r="K4160">
        <f t="shared" si="259"/>
        <v>0</v>
      </c>
    </row>
    <row r="4161" spans="1:11" s="11" customFormat="1">
      <c r="A4161">
        <v>2025</v>
      </c>
      <c r="B4161">
        <v>6179</v>
      </c>
      <c r="C4161" t="s">
        <v>331</v>
      </c>
      <c r="D4161" t="s">
        <v>322</v>
      </c>
      <c r="E4161">
        <v>32950</v>
      </c>
      <c r="F4161">
        <v>16.960999999999999</v>
      </c>
      <c r="G4161">
        <v>149.1</v>
      </c>
      <c r="H4161">
        <f t="shared" si="256"/>
        <v>833267.64044999995</v>
      </c>
      <c r="I4161">
        <f t="shared" si="257"/>
        <v>32950</v>
      </c>
      <c r="J4161">
        <f t="shared" si="258"/>
        <v>558864.94999999995</v>
      </c>
      <c r="K4161">
        <f t="shared" si="259"/>
        <v>0</v>
      </c>
    </row>
    <row r="4162" spans="1:11" s="11" customFormat="1">
      <c r="A4162">
        <v>2025</v>
      </c>
      <c r="B4162">
        <v>6179</v>
      </c>
      <c r="C4162" t="s">
        <v>331</v>
      </c>
      <c r="D4162" t="s">
        <v>322</v>
      </c>
      <c r="E4162">
        <v>48366</v>
      </c>
      <c r="F4162">
        <v>17.986000000000001</v>
      </c>
      <c r="G4162">
        <v>158.5</v>
      </c>
      <c r="H4162">
        <f t="shared" si="256"/>
        <v>1378808.7384599999</v>
      </c>
      <c r="I4162">
        <f t="shared" si="257"/>
        <v>48366</v>
      </c>
      <c r="J4162">
        <f t="shared" si="258"/>
        <v>869910.87600000005</v>
      </c>
      <c r="K4162">
        <f t="shared" si="259"/>
        <v>0</v>
      </c>
    </row>
    <row r="4163" spans="1:11" s="11" customFormat="1">
      <c r="A4163">
        <v>2025</v>
      </c>
      <c r="B4163">
        <v>6179</v>
      </c>
      <c r="C4163" t="s">
        <v>331</v>
      </c>
      <c r="D4163" t="s">
        <v>322</v>
      </c>
      <c r="E4163">
        <v>64922</v>
      </c>
      <c r="F4163">
        <v>17.161000000000001</v>
      </c>
      <c r="G4163">
        <v>149.5</v>
      </c>
      <c r="H4163">
        <f t="shared" si="256"/>
        <v>1665619.0307900002</v>
      </c>
      <c r="I4163">
        <f t="shared" si="257"/>
        <v>64922</v>
      </c>
      <c r="J4163">
        <f t="shared" si="258"/>
        <v>1114126.442</v>
      </c>
      <c r="K4163">
        <f t="shared" si="259"/>
        <v>0</v>
      </c>
    </row>
    <row r="4164" spans="1:11" s="11" customFormat="1">
      <c r="A4164">
        <v>2025</v>
      </c>
      <c r="B4164">
        <v>6179</v>
      </c>
      <c r="C4164" t="s">
        <v>331</v>
      </c>
      <c r="D4164" t="s">
        <v>322</v>
      </c>
      <c r="E4164">
        <v>65554</v>
      </c>
      <c r="F4164">
        <v>17.190999999999999</v>
      </c>
      <c r="G4164">
        <v>149.80000000000001</v>
      </c>
      <c r="H4164">
        <f t="shared" si="256"/>
        <v>1688154.3433720001</v>
      </c>
      <c r="I4164">
        <f t="shared" si="257"/>
        <v>65554</v>
      </c>
      <c r="J4164">
        <f t="shared" si="258"/>
        <v>1126938.814</v>
      </c>
      <c r="K4164">
        <f t="shared" si="259"/>
        <v>0</v>
      </c>
    </row>
    <row r="4165" spans="1:11" s="11" customFormat="1">
      <c r="A4165">
        <v>2025</v>
      </c>
      <c r="B4165">
        <v>6180</v>
      </c>
      <c r="C4165" t="s">
        <v>330</v>
      </c>
      <c r="D4165" t="s">
        <v>322</v>
      </c>
      <c r="E4165">
        <v>866630</v>
      </c>
      <c r="F4165">
        <v>13.6</v>
      </c>
      <c r="G4165" t="s">
        <v>332</v>
      </c>
      <c r="H4165" t="str">
        <f t="shared" ref="H4165:H4228" si="260">IF(I4165="","",G4165/100*F4165*E4165)</f>
        <v/>
      </c>
      <c r="I4165" t="str">
        <f t="shared" ref="I4165:I4228" si="261">IF(OR(G4165=".",F4165=".",E4165="."),"",E4165)</f>
        <v/>
      </c>
      <c r="J4165" t="str">
        <f t="shared" ref="J4165:J4228" si="262">IF(I4165="","",F4165*I4165)</f>
        <v/>
      </c>
      <c r="K4165">
        <f t="shared" ref="K4165:K4228" si="263">IF(C4165="LIG",1,0)</f>
        <v>1</v>
      </c>
    </row>
    <row r="4166" spans="1:11" s="11" customFormat="1">
      <c r="A4166">
        <v>2025</v>
      </c>
      <c r="B4166">
        <v>6183</v>
      </c>
      <c r="C4166" t="s">
        <v>330</v>
      </c>
      <c r="D4166" t="s">
        <v>322</v>
      </c>
      <c r="E4166">
        <v>133668</v>
      </c>
      <c r="F4166">
        <v>10.38</v>
      </c>
      <c r="G4166">
        <v>451</v>
      </c>
      <c r="H4166">
        <f t="shared" si="260"/>
        <v>6257507.0184000004</v>
      </c>
      <c r="I4166">
        <f t="shared" si="261"/>
        <v>133668</v>
      </c>
      <c r="J4166">
        <f t="shared" si="262"/>
        <v>1387473.84</v>
      </c>
      <c r="K4166">
        <f t="shared" si="263"/>
        <v>1</v>
      </c>
    </row>
    <row r="4167" spans="1:11" s="11" customFormat="1">
      <c r="A4167">
        <v>2025</v>
      </c>
      <c r="B4167">
        <v>6190</v>
      </c>
      <c r="C4167" t="s">
        <v>331</v>
      </c>
      <c r="D4167" t="s">
        <v>322</v>
      </c>
      <c r="E4167">
        <v>17186</v>
      </c>
      <c r="F4167">
        <v>17.72</v>
      </c>
      <c r="G4167">
        <v>247.4</v>
      </c>
      <c r="H4167">
        <f t="shared" si="260"/>
        <v>753421.86608000007</v>
      </c>
      <c r="I4167">
        <f t="shared" si="261"/>
        <v>17186</v>
      </c>
      <c r="J4167">
        <f t="shared" si="262"/>
        <v>304535.92</v>
      </c>
      <c r="K4167">
        <f t="shared" si="263"/>
        <v>0</v>
      </c>
    </row>
    <row r="4168" spans="1:11" s="11" customFormat="1">
      <c r="A4168">
        <v>2025</v>
      </c>
      <c r="B4168">
        <v>6190</v>
      </c>
      <c r="C4168" t="s">
        <v>331</v>
      </c>
      <c r="D4168" t="s">
        <v>322</v>
      </c>
      <c r="E4168">
        <v>108661</v>
      </c>
      <c r="F4168">
        <v>17.73</v>
      </c>
      <c r="G4168">
        <v>245.5</v>
      </c>
      <c r="H4168">
        <f t="shared" si="260"/>
        <v>4729703.6461499995</v>
      </c>
      <c r="I4168">
        <f t="shared" si="261"/>
        <v>108661</v>
      </c>
      <c r="J4168">
        <f t="shared" si="262"/>
        <v>1926559.53</v>
      </c>
      <c r="K4168">
        <f t="shared" si="263"/>
        <v>0</v>
      </c>
    </row>
    <row r="4169" spans="1:11" s="11" customFormat="1">
      <c r="A4169">
        <v>2025</v>
      </c>
      <c r="B4169">
        <v>6194</v>
      </c>
      <c r="C4169" t="s">
        <v>331</v>
      </c>
      <c r="D4169" t="s">
        <v>322</v>
      </c>
      <c r="E4169">
        <v>103494</v>
      </c>
      <c r="F4169">
        <v>18.103999999999999</v>
      </c>
      <c r="G4169">
        <v>218.5</v>
      </c>
      <c r="H4169">
        <f t="shared" si="260"/>
        <v>4093936.9965599999</v>
      </c>
      <c r="I4169">
        <f t="shared" si="261"/>
        <v>103494</v>
      </c>
      <c r="J4169">
        <f t="shared" si="262"/>
        <v>1873655.3759999999</v>
      </c>
      <c r="K4169">
        <f t="shared" si="263"/>
        <v>0</v>
      </c>
    </row>
    <row r="4170" spans="1:11" s="11" customFormat="1">
      <c r="A4170">
        <v>2025</v>
      </c>
      <c r="B4170">
        <v>6195</v>
      </c>
      <c r="C4170" t="s">
        <v>331</v>
      </c>
      <c r="D4170" t="s">
        <v>322</v>
      </c>
      <c r="E4170">
        <v>62730</v>
      </c>
      <c r="F4170">
        <v>17.91</v>
      </c>
      <c r="G4170">
        <v>250</v>
      </c>
      <c r="H4170">
        <f t="shared" si="260"/>
        <v>2808735.75</v>
      </c>
      <c r="I4170">
        <f t="shared" si="261"/>
        <v>62730</v>
      </c>
      <c r="J4170">
        <f t="shared" si="262"/>
        <v>1123494.3</v>
      </c>
      <c r="K4170">
        <f t="shared" si="263"/>
        <v>0</v>
      </c>
    </row>
    <row r="4171" spans="1:11" s="11" customFormat="1">
      <c r="A4171">
        <v>2025</v>
      </c>
      <c r="B4171">
        <v>6204</v>
      </c>
      <c r="C4171" t="s">
        <v>331</v>
      </c>
      <c r="D4171" t="s">
        <v>322</v>
      </c>
      <c r="E4171">
        <v>65715</v>
      </c>
      <c r="F4171">
        <v>18.079999999999998</v>
      </c>
      <c r="G4171">
        <v>126</v>
      </c>
      <c r="H4171">
        <f t="shared" si="260"/>
        <v>1497040.2719999999</v>
      </c>
      <c r="I4171">
        <f t="shared" si="261"/>
        <v>65715</v>
      </c>
      <c r="J4171">
        <f t="shared" si="262"/>
        <v>1188127.2</v>
      </c>
      <c r="K4171">
        <f t="shared" si="263"/>
        <v>0</v>
      </c>
    </row>
    <row r="4172" spans="1:11" s="11" customFormat="1">
      <c r="A4172">
        <v>2025</v>
      </c>
      <c r="B4172">
        <v>6204</v>
      </c>
      <c r="C4172" t="s">
        <v>331</v>
      </c>
      <c r="D4172" t="s">
        <v>322</v>
      </c>
      <c r="E4172">
        <v>98618</v>
      </c>
      <c r="F4172">
        <v>17.882000000000001</v>
      </c>
      <c r="G4172">
        <v>135.69999999999999</v>
      </c>
      <c r="H4172">
        <f t="shared" si="260"/>
        <v>2393051.9621319999</v>
      </c>
      <c r="I4172">
        <f t="shared" si="261"/>
        <v>98618</v>
      </c>
      <c r="J4172">
        <f t="shared" si="262"/>
        <v>1763487.0760000001</v>
      </c>
      <c r="K4172">
        <f t="shared" si="263"/>
        <v>0</v>
      </c>
    </row>
    <row r="4173" spans="1:11" s="11" customFormat="1">
      <c r="A4173">
        <v>2025</v>
      </c>
      <c r="B4173">
        <v>6204</v>
      </c>
      <c r="C4173" t="s">
        <v>331</v>
      </c>
      <c r="D4173" t="s">
        <v>322</v>
      </c>
      <c r="E4173">
        <v>212914</v>
      </c>
      <c r="F4173">
        <v>16.22</v>
      </c>
      <c r="G4173">
        <v>166.5</v>
      </c>
      <c r="H4173">
        <f t="shared" si="260"/>
        <v>5750019.3581999997</v>
      </c>
      <c r="I4173">
        <f t="shared" si="261"/>
        <v>212914</v>
      </c>
      <c r="J4173">
        <f t="shared" si="262"/>
        <v>3453465.0799999996</v>
      </c>
      <c r="K4173">
        <f t="shared" si="263"/>
        <v>0</v>
      </c>
    </row>
    <row r="4174" spans="1:11" s="11" customFormat="1">
      <c r="A4174">
        <v>2025</v>
      </c>
      <c r="B4174">
        <v>6213</v>
      </c>
      <c r="C4174" t="s">
        <v>321</v>
      </c>
      <c r="D4174" t="s">
        <v>322</v>
      </c>
      <c r="E4174">
        <v>22876</v>
      </c>
      <c r="F4174">
        <v>22.402000000000001</v>
      </c>
      <c r="G4174">
        <v>249.4</v>
      </c>
      <c r="H4174">
        <f t="shared" si="260"/>
        <v>1278095.5710880002</v>
      </c>
      <c r="I4174">
        <f t="shared" si="261"/>
        <v>22876</v>
      </c>
      <c r="J4174">
        <f t="shared" si="262"/>
        <v>512468.152</v>
      </c>
      <c r="K4174">
        <f t="shared" si="263"/>
        <v>0</v>
      </c>
    </row>
    <row r="4175" spans="1:11" s="11" customFormat="1">
      <c r="A4175">
        <v>2025</v>
      </c>
      <c r="B4175">
        <v>6213</v>
      </c>
      <c r="C4175" t="s">
        <v>321</v>
      </c>
      <c r="D4175" t="s">
        <v>322</v>
      </c>
      <c r="E4175">
        <v>136077</v>
      </c>
      <c r="F4175">
        <v>22.65</v>
      </c>
      <c r="G4175">
        <v>240.5</v>
      </c>
      <c r="H4175">
        <f t="shared" si="260"/>
        <v>7412556.4402499991</v>
      </c>
      <c r="I4175">
        <f t="shared" si="261"/>
        <v>136077</v>
      </c>
      <c r="J4175">
        <f t="shared" si="262"/>
        <v>3082144.05</v>
      </c>
      <c r="K4175">
        <f t="shared" si="263"/>
        <v>0</v>
      </c>
    </row>
    <row r="4176" spans="1:11" s="11" customFormat="1">
      <c r="A4176">
        <v>2025</v>
      </c>
      <c r="B4176">
        <v>6213</v>
      </c>
      <c r="C4176" t="s">
        <v>321</v>
      </c>
      <c r="D4176" t="s">
        <v>322</v>
      </c>
      <c r="E4176">
        <v>61421</v>
      </c>
      <c r="F4176">
        <v>21.99</v>
      </c>
      <c r="G4176">
        <v>234.3</v>
      </c>
      <c r="H4176">
        <f t="shared" si="260"/>
        <v>3164567.7719699997</v>
      </c>
      <c r="I4176">
        <f t="shared" si="261"/>
        <v>61421</v>
      </c>
      <c r="J4176">
        <f t="shared" si="262"/>
        <v>1350647.7899999998</v>
      </c>
      <c r="K4176">
        <f t="shared" si="263"/>
        <v>0</v>
      </c>
    </row>
    <row r="4177" spans="1:11" s="11" customFormat="1">
      <c r="A4177">
        <v>2025</v>
      </c>
      <c r="B4177">
        <v>6248</v>
      </c>
      <c r="C4177" t="s">
        <v>331</v>
      </c>
      <c r="D4177" t="s">
        <v>322</v>
      </c>
      <c r="E4177">
        <v>41453</v>
      </c>
      <c r="F4177">
        <v>17.140999999999998</v>
      </c>
      <c r="G4177">
        <v>156.6</v>
      </c>
      <c r="H4177">
        <f t="shared" si="260"/>
        <v>1112714.8371179998</v>
      </c>
      <c r="I4177">
        <f t="shared" si="261"/>
        <v>41453</v>
      </c>
      <c r="J4177">
        <f t="shared" si="262"/>
        <v>710545.87299999991</v>
      </c>
      <c r="K4177">
        <f t="shared" si="263"/>
        <v>0</v>
      </c>
    </row>
    <row r="4178" spans="1:11" s="11" customFormat="1">
      <c r="A4178">
        <v>2025</v>
      </c>
      <c r="B4178">
        <v>6248</v>
      </c>
      <c r="C4178" t="s">
        <v>331</v>
      </c>
      <c r="D4178" t="s">
        <v>322</v>
      </c>
      <c r="E4178">
        <v>27982</v>
      </c>
      <c r="F4178">
        <v>16.495000000000001</v>
      </c>
      <c r="G4178">
        <v>154.80000000000001</v>
      </c>
      <c r="H4178">
        <f t="shared" si="260"/>
        <v>714499.66332000005</v>
      </c>
      <c r="I4178">
        <f t="shared" si="261"/>
        <v>27982</v>
      </c>
      <c r="J4178">
        <f t="shared" si="262"/>
        <v>461563.09</v>
      </c>
      <c r="K4178">
        <f t="shared" si="263"/>
        <v>0</v>
      </c>
    </row>
    <row r="4179" spans="1:11" s="11" customFormat="1">
      <c r="A4179">
        <v>2025</v>
      </c>
      <c r="B4179">
        <v>6249</v>
      </c>
      <c r="C4179" t="s">
        <v>321</v>
      </c>
      <c r="D4179" t="s">
        <v>322</v>
      </c>
      <c r="E4179">
        <v>12915</v>
      </c>
      <c r="F4179">
        <v>25.96</v>
      </c>
      <c r="G4179">
        <v>357.1</v>
      </c>
      <c r="H4179">
        <f t="shared" si="260"/>
        <v>1197261.3114000002</v>
      </c>
      <c r="I4179">
        <f t="shared" si="261"/>
        <v>12915</v>
      </c>
      <c r="J4179">
        <f t="shared" si="262"/>
        <v>335273.40000000002</v>
      </c>
      <c r="K4179">
        <f t="shared" si="263"/>
        <v>0</v>
      </c>
    </row>
    <row r="4180" spans="1:11" s="11" customFormat="1">
      <c r="A4180">
        <v>2025</v>
      </c>
      <c r="B4180">
        <v>6249</v>
      </c>
      <c r="C4180" t="s">
        <v>321</v>
      </c>
      <c r="D4180" t="s">
        <v>322</v>
      </c>
      <c r="E4180">
        <v>104204</v>
      </c>
      <c r="F4180">
        <v>23.82</v>
      </c>
      <c r="G4180">
        <v>255.3</v>
      </c>
      <c r="H4180">
        <f t="shared" si="260"/>
        <v>6336901.5818400001</v>
      </c>
      <c r="I4180">
        <f t="shared" si="261"/>
        <v>104204</v>
      </c>
      <c r="J4180">
        <f t="shared" si="262"/>
        <v>2482139.2800000003</v>
      </c>
      <c r="K4180">
        <f t="shared" si="263"/>
        <v>0</v>
      </c>
    </row>
    <row r="4181" spans="1:11" s="11" customFormat="1">
      <c r="A4181">
        <v>2025</v>
      </c>
      <c r="B4181">
        <v>6249</v>
      </c>
      <c r="C4181" t="s">
        <v>321</v>
      </c>
      <c r="D4181" t="s">
        <v>322</v>
      </c>
      <c r="E4181">
        <v>38145</v>
      </c>
      <c r="F4181">
        <v>23.63</v>
      </c>
      <c r="G4181">
        <v>367.3</v>
      </c>
      <c r="H4181">
        <f t="shared" si="260"/>
        <v>3310718.6035500001</v>
      </c>
      <c r="I4181">
        <f t="shared" si="261"/>
        <v>38145</v>
      </c>
      <c r="J4181">
        <f t="shared" si="262"/>
        <v>901366.35</v>
      </c>
      <c r="K4181">
        <f t="shared" si="263"/>
        <v>0</v>
      </c>
    </row>
    <row r="4182" spans="1:11" s="11" customFormat="1">
      <c r="A4182">
        <v>2025</v>
      </c>
      <c r="B4182">
        <v>6249</v>
      </c>
      <c r="C4182" t="s">
        <v>321</v>
      </c>
      <c r="D4182" t="s">
        <v>322</v>
      </c>
      <c r="E4182">
        <v>12992</v>
      </c>
      <c r="F4182">
        <v>23.65</v>
      </c>
      <c r="G4182">
        <v>344.6</v>
      </c>
      <c r="H4182">
        <f t="shared" si="260"/>
        <v>1058820.7168000001</v>
      </c>
      <c r="I4182">
        <f t="shared" si="261"/>
        <v>12992</v>
      </c>
      <c r="J4182">
        <f t="shared" si="262"/>
        <v>307260.79999999999</v>
      </c>
      <c r="K4182">
        <f t="shared" si="263"/>
        <v>0</v>
      </c>
    </row>
    <row r="4183" spans="1:11" s="11" customFormat="1">
      <c r="A4183">
        <v>2025</v>
      </c>
      <c r="B4183">
        <v>6249</v>
      </c>
      <c r="C4183" t="s">
        <v>321</v>
      </c>
      <c r="D4183" t="s">
        <v>322</v>
      </c>
      <c r="E4183">
        <v>13398</v>
      </c>
      <c r="F4183">
        <v>25.52</v>
      </c>
      <c r="G4183">
        <v>339.7</v>
      </c>
      <c r="H4183">
        <f t="shared" si="260"/>
        <v>1161491.9131199999</v>
      </c>
      <c r="I4183">
        <f t="shared" si="261"/>
        <v>13398</v>
      </c>
      <c r="J4183">
        <f t="shared" si="262"/>
        <v>341916.96</v>
      </c>
      <c r="K4183">
        <f t="shared" si="263"/>
        <v>0</v>
      </c>
    </row>
    <row r="4184" spans="1:11" s="11" customFormat="1">
      <c r="A4184">
        <v>2025</v>
      </c>
      <c r="B4184">
        <v>6250</v>
      </c>
      <c r="C4184" t="s">
        <v>321</v>
      </c>
      <c r="D4184" t="s">
        <v>322</v>
      </c>
      <c r="E4184">
        <v>12442</v>
      </c>
      <c r="F4184">
        <v>26.492000000000001</v>
      </c>
      <c r="G4184">
        <v>325.8</v>
      </c>
      <c r="H4184">
        <f t="shared" si="260"/>
        <v>1073880.6657119999</v>
      </c>
      <c r="I4184">
        <f t="shared" si="261"/>
        <v>12442</v>
      </c>
      <c r="J4184">
        <f t="shared" si="262"/>
        <v>329613.46400000004</v>
      </c>
      <c r="K4184">
        <f t="shared" si="263"/>
        <v>0</v>
      </c>
    </row>
    <row r="4185" spans="1:11" s="11" customFormat="1">
      <c r="A4185">
        <v>2025</v>
      </c>
      <c r="B4185">
        <v>6250</v>
      </c>
      <c r="C4185" t="s">
        <v>321</v>
      </c>
      <c r="D4185" t="s">
        <v>322</v>
      </c>
      <c r="E4185">
        <v>24739</v>
      </c>
      <c r="F4185">
        <v>23.824000000000002</v>
      </c>
      <c r="G4185">
        <v>475.2</v>
      </c>
      <c r="H4185">
        <f t="shared" si="260"/>
        <v>2800742.9598719999</v>
      </c>
      <c r="I4185">
        <f t="shared" si="261"/>
        <v>24739</v>
      </c>
      <c r="J4185">
        <f t="shared" si="262"/>
        <v>589381.93599999999</v>
      </c>
      <c r="K4185">
        <f t="shared" si="263"/>
        <v>0</v>
      </c>
    </row>
    <row r="4186" spans="1:11" s="11" customFormat="1">
      <c r="A4186">
        <v>2025</v>
      </c>
      <c r="B4186">
        <v>6250</v>
      </c>
      <c r="C4186" t="s">
        <v>321</v>
      </c>
      <c r="D4186" t="s">
        <v>322</v>
      </c>
      <c r="E4186">
        <v>12273</v>
      </c>
      <c r="F4186">
        <v>24.026</v>
      </c>
      <c r="G4186">
        <v>482.6</v>
      </c>
      <c r="H4186">
        <f t="shared" si="260"/>
        <v>1423047.9189480003</v>
      </c>
      <c r="I4186">
        <f t="shared" si="261"/>
        <v>12273</v>
      </c>
      <c r="J4186">
        <f t="shared" si="262"/>
        <v>294871.098</v>
      </c>
      <c r="K4186">
        <f t="shared" si="263"/>
        <v>0</v>
      </c>
    </row>
    <row r="4187" spans="1:11" s="11" customFormat="1">
      <c r="A4187">
        <v>2025</v>
      </c>
      <c r="B4187">
        <v>6250</v>
      </c>
      <c r="C4187" t="s">
        <v>321</v>
      </c>
      <c r="D4187" t="s">
        <v>322</v>
      </c>
      <c r="E4187">
        <v>24882</v>
      </c>
      <c r="F4187">
        <v>25.788</v>
      </c>
      <c r="G4187">
        <v>348.7</v>
      </c>
      <c r="H4187">
        <f t="shared" si="260"/>
        <v>2237458.0147919999</v>
      </c>
      <c r="I4187">
        <f t="shared" si="261"/>
        <v>24882</v>
      </c>
      <c r="J4187">
        <f t="shared" si="262"/>
        <v>641657.01600000006</v>
      </c>
      <c r="K4187">
        <f t="shared" si="263"/>
        <v>0</v>
      </c>
    </row>
    <row r="4188" spans="1:11" s="11" customFormat="1">
      <c r="A4188">
        <v>2025</v>
      </c>
      <c r="B4188">
        <v>6250</v>
      </c>
      <c r="C4188" t="s">
        <v>321</v>
      </c>
      <c r="D4188" t="s">
        <v>322</v>
      </c>
      <c r="E4188">
        <v>24354</v>
      </c>
      <c r="F4188">
        <v>25.928000000000001</v>
      </c>
      <c r="G4188">
        <v>353.7</v>
      </c>
      <c r="H4188">
        <f t="shared" si="260"/>
        <v>2233440.4609440002</v>
      </c>
      <c r="I4188">
        <f t="shared" si="261"/>
        <v>24354</v>
      </c>
      <c r="J4188">
        <f t="shared" si="262"/>
        <v>631450.51199999999</v>
      </c>
      <c r="K4188">
        <f t="shared" si="263"/>
        <v>0</v>
      </c>
    </row>
    <row r="4189" spans="1:11" s="11" customFormat="1">
      <c r="A4189">
        <v>2025</v>
      </c>
      <c r="B4189">
        <v>6254</v>
      </c>
      <c r="C4189" t="s">
        <v>331</v>
      </c>
      <c r="D4189" t="s">
        <v>322</v>
      </c>
      <c r="E4189">
        <v>75160</v>
      </c>
      <c r="F4189">
        <v>17.212</v>
      </c>
      <c r="G4189">
        <v>190.2</v>
      </c>
      <c r="H4189">
        <f t="shared" si="260"/>
        <v>2460529.7558399998</v>
      </c>
      <c r="I4189">
        <f t="shared" si="261"/>
        <v>75160</v>
      </c>
      <c r="J4189">
        <f t="shared" si="262"/>
        <v>1293653.92</v>
      </c>
      <c r="K4189">
        <f t="shared" si="263"/>
        <v>0</v>
      </c>
    </row>
    <row r="4190" spans="1:11" s="11" customFormat="1">
      <c r="A4190">
        <v>2025</v>
      </c>
      <c r="B4190">
        <v>6254</v>
      </c>
      <c r="C4190" t="s">
        <v>331</v>
      </c>
      <c r="D4190" t="s">
        <v>322</v>
      </c>
      <c r="E4190">
        <v>150700</v>
      </c>
      <c r="F4190">
        <v>16.888000000000002</v>
      </c>
      <c r="G4190">
        <v>182</v>
      </c>
      <c r="H4190">
        <f t="shared" si="260"/>
        <v>4631939.3120000008</v>
      </c>
      <c r="I4190">
        <f t="shared" si="261"/>
        <v>150700</v>
      </c>
      <c r="J4190">
        <f t="shared" si="262"/>
        <v>2545021.6</v>
      </c>
      <c r="K4190">
        <f t="shared" si="263"/>
        <v>0</v>
      </c>
    </row>
    <row r="4191" spans="1:11" s="11" customFormat="1">
      <c r="A4191">
        <v>2025</v>
      </c>
      <c r="B4191">
        <v>6257</v>
      </c>
      <c r="C4191" t="s">
        <v>331</v>
      </c>
      <c r="D4191" t="s">
        <v>322</v>
      </c>
      <c r="E4191">
        <v>94095</v>
      </c>
      <c r="F4191">
        <v>16.553000000000001</v>
      </c>
      <c r="G4191">
        <v>296.10000000000002</v>
      </c>
      <c r="H4191">
        <f t="shared" si="260"/>
        <v>4611918.9781350009</v>
      </c>
      <c r="I4191">
        <f t="shared" si="261"/>
        <v>94095</v>
      </c>
      <c r="J4191">
        <f t="shared" si="262"/>
        <v>1557554.5350000001</v>
      </c>
      <c r="K4191">
        <f t="shared" si="263"/>
        <v>0</v>
      </c>
    </row>
    <row r="4192" spans="1:11" s="11" customFormat="1">
      <c r="A4192">
        <v>2025</v>
      </c>
      <c r="B4192">
        <v>6257</v>
      </c>
      <c r="C4192" t="s">
        <v>331</v>
      </c>
      <c r="D4192" t="s">
        <v>322</v>
      </c>
      <c r="E4192">
        <v>110971</v>
      </c>
      <c r="F4192">
        <v>16.576000000000001</v>
      </c>
      <c r="G4192">
        <v>294.8</v>
      </c>
      <c r="H4192">
        <f t="shared" si="260"/>
        <v>5422714.2126080003</v>
      </c>
      <c r="I4192">
        <f t="shared" si="261"/>
        <v>110971</v>
      </c>
      <c r="J4192">
        <f t="shared" si="262"/>
        <v>1839455.2960000001</v>
      </c>
      <c r="K4192">
        <f t="shared" si="263"/>
        <v>0</v>
      </c>
    </row>
    <row r="4193" spans="1:11" s="11" customFormat="1">
      <c r="A4193">
        <v>2025</v>
      </c>
      <c r="B4193">
        <v>6257</v>
      </c>
      <c r="C4193" t="s">
        <v>331</v>
      </c>
      <c r="D4193" t="s">
        <v>322</v>
      </c>
      <c r="E4193">
        <v>15671</v>
      </c>
      <c r="F4193">
        <v>16.786000000000001</v>
      </c>
      <c r="G4193">
        <v>304.3</v>
      </c>
      <c r="H4193">
        <f t="shared" si="260"/>
        <v>800471.51445800008</v>
      </c>
      <c r="I4193">
        <f t="shared" si="261"/>
        <v>15671</v>
      </c>
      <c r="J4193">
        <f t="shared" si="262"/>
        <v>263053.40600000002</v>
      </c>
      <c r="K4193">
        <f t="shared" si="263"/>
        <v>0</v>
      </c>
    </row>
    <row r="4194" spans="1:11" s="11" customFormat="1">
      <c r="A4194">
        <v>2025</v>
      </c>
      <c r="B4194">
        <v>6257</v>
      </c>
      <c r="C4194" t="s">
        <v>331</v>
      </c>
      <c r="D4194" t="s">
        <v>322</v>
      </c>
      <c r="E4194">
        <v>15906</v>
      </c>
      <c r="F4194">
        <v>17.934000000000001</v>
      </c>
      <c r="G4194">
        <v>294.7</v>
      </c>
      <c r="H4194">
        <f t="shared" si="260"/>
        <v>840655.92718800006</v>
      </c>
      <c r="I4194">
        <f t="shared" si="261"/>
        <v>15906</v>
      </c>
      <c r="J4194">
        <f t="shared" si="262"/>
        <v>285258.20400000003</v>
      </c>
      <c r="K4194">
        <f t="shared" si="263"/>
        <v>0</v>
      </c>
    </row>
    <row r="4195" spans="1:11" s="11" customFormat="1">
      <c r="A4195">
        <v>2025</v>
      </c>
      <c r="B4195">
        <v>6257</v>
      </c>
      <c r="C4195" t="s">
        <v>331</v>
      </c>
      <c r="D4195" t="s">
        <v>322</v>
      </c>
      <c r="E4195">
        <v>15966</v>
      </c>
      <c r="F4195">
        <v>17.001999999999999</v>
      </c>
      <c r="G4195">
        <v>293.39999999999998</v>
      </c>
      <c r="H4195">
        <f t="shared" si="260"/>
        <v>796445.83648799988</v>
      </c>
      <c r="I4195">
        <f t="shared" si="261"/>
        <v>15966</v>
      </c>
      <c r="J4195">
        <f t="shared" si="262"/>
        <v>271453.93199999997</v>
      </c>
      <c r="K4195">
        <f t="shared" si="263"/>
        <v>0</v>
      </c>
    </row>
    <row r="4196" spans="1:11" s="11" customFormat="1">
      <c r="A4196">
        <v>2025</v>
      </c>
      <c r="B4196">
        <v>6257</v>
      </c>
      <c r="C4196" t="s">
        <v>331</v>
      </c>
      <c r="D4196" t="s">
        <v>322</v>
      </c>
      <c r="E4196">
        <v>46012</v>
      </c>
      <c r="F4196">
        <v>16.939</v>
      </c>
      <c r="G4196">
        <v>304.2</v>
      </c>
      <c r="H4196">
        <f t="shared" si="260"/>
        <v>2370926.4892559997</v>
      </c>
      <c r="I4196">
        <f t="shared" si="261"/>
        <v>46012</v>
      </c>
      <c r="J4196">
        <f t="shared" si="262"/>
        <v>779397.26800000004</v>
      </c>
      <c r="K4196">
        <f t="shared" si="263"/>
        <v>0</v>
      </c>
    </row>
    <row r="4197" spans="1:11" s="11" customFormat="1">
      <c r="A4197">
        <v>2025</v>
      </c>
      <c r="B4197">
        <v>6257</v>
      </c>
      <c r="C4197" t="s">
        <v>331</v>
      </c>
      <c r="D4197" t="s">
        <v>322</v>
      </c>
      <c r="E4197">
        <v>47134</v>
      </c>
      <c r="F4197">
        <v>16.547000000000001</v>
      </c>
      <c r="G4197">
        <v>312.8</v>
      </c>
      <c r="H4197">
        <f t="shared" si="260"/>
        <v>2439609.4601440001</v>
      </c>
      <c r="I4197">
        <f t="shared" si="261"/>
        <v>47134</v>
      </c>
      <c r="J4197">
        <f t="shared" si="262"/>
        <v>779926.29800000007</v>
      </c>
      <c r="K4197">
        <f t="shared" si="263"/>
        <v>0</v>
      </c>
    </row>
    <row r="4198" spans="1:11" s="11" customFormat="1">
      <c r="A4198">
        <v>2025</v>
      </c>
      <c r="B4198">
        <v>6257</v>
      </c>
      <c r="C4198" t="s">
        <v>331</v>
      </c>
      <c r="D4198" t="s">
        <v>322</v>
      </c>
      <c r="E4198">
        <v>47368</v>
      </c>
      <c r="F4198">
        <v>16.843</v>
      </c>
      <c r="G4198">
        <v>311.39999999999998</v>
      </c>
      <c r="H4198">
        <f t="shared" si="260"/>
        <v>2484409.063536</v>
      </c>
      <c r="I4198">
        <f t="shared" si="261"/>
        <v>47368</v>
      </c>
      <c r="J4198">
        <f t="shared" si="262"/>
        <v>797819.22400000005</v>
      </c>
      <c r="K4198">
        <f t="shared" si="263"/>
        <v>0</v>
      </c>
    </row>
    <row r="4199" spans="1:11" s="11" customFormat="1">
      <c r="A4199">
        <v>2025</v>
      </c>
      <c r="B4199">
        <v>6257</v>
      </c>
      <c r="C4199" t="s">
        <v>331</v>
      </c>
      <c r="D4199" t="s">
        <v>322</v>
      </c>
      <c r="E4199">
        <v>47659</v>
      </c>
      <c r="F4199">
        <v>16.582999999999998</v>
      </c>
      <c r="G4199">
        <v>312.7</v>
      </c>
      <c r="H4199">
        <f t="shared" si="260"/>
        <v>2471359.3990189997</v>
      </c>
      <c r="I4199">
        <f t="shared" si="261"/>
        <v>47659</v>
      </c>
      <c r="J4199">
        <f t="shared" si="262"/>
        <v>790329.19699999993</v>
      </c>
      <c r="K4199">
        <f t="shared" si="263"/>
        <v>0</v>
      </c>
    </row>
    <row r="4200" spans="1:11" s="11" customFormat="1">
      <c r="A4200">
        <v>2025</v>
      </c>
      <c r="B4200">
        <v>6257</v>
      </c>
      <c r="C4200" t="s">
        <v>331</v>
      </c>
      <c r="D4200" t="s">
        <v>322</v>
      </c>
      <c r="E4200">
        <v>47891</v>
      </c>
      <c r="F4200">
        <v>17.766999999999999</v>
      </c>
      <c r="G4200">
        <v>299.8</v>
      </c>
      <c r="H4200">
        <f t="shared" si="260"/>
        <v>2550936.4322060002</v>
      </c>
      <c r="I4200">
        <f t="shared" si="261"/>
        <v>47891</v>
      </c>
      <c r="J4200">
        <f t="shared" si="262"/>
        <v>850879.397</v>
      </c>
      <c r="K4200">
        <f t="shared" si="263"/>
        <v>0</v>
      </c>
    </row>
    <row r="4201" spans="1:11" s="11" customFormat="1">
      <c r="A4201">
        <v>2025</v>
      </c>
      <c r="B4201">
        <v>6257</v>
      </c>
      <c r="C4201" t="s">
        <v>331</v>
      </c>
      <c r="D4201" t="s">
        <v>322</v>
      </c>
      <c r="E4201">
        <v>79377</v>
      </c>
      <c r="F4201">
        <v>16.748000000000001</v>
      </c>
      <c r="G4201">
        <v>296</v>
      </c>
      <c r="H4201">
        <f t="shared" si="260"/>
        <v>3935041.74816</v>
      </c>
      <c r="I4201">
        <f t="shared" si="261"/>
        <v>79377</v>
      </c>
      <c r="J4201">
        <f t="shared" si="262"/>
        <v>1329405.996</v>
      </c>
      <c r="K4201">
        <f t="shared" si="263"/>
        <v>0</v>
      </c>
    </row>
    <row r="4202" spans="1:11" s="11" customFormat="1">
      <c r="A4202">
        <v>2025</v>
      </c>
      <c r="B4202">
        <v>6257</v>
      </c>
      <c r="C4202" t="s">
        <v>331</v>
      </c>
      <c r="D4202" t="s">
        <v>322</v>
      </c>
      <c r="E4202">
        <v>79827</v>
      </c>
      <c r="F4202">
        <v>16.91</v>
      </c>
      <c r="G4202">
        <v>297.7</v>
      </c>
      <c r="H4202">
        <f t="shared" si="260"/>
        <v>4018576.5948899994</v>
      </c>
      <c r="I4202">
        <f t="shared" si="261"/>
        <v>79827</v>
      </c>
      <c r="J4202">
        <f t="shared" si="262"/>
        <v>1349874.57</v>
      </c>
      <c r="K4202">
        <f t="shared" si="263"/>
        <v>0</v>
      </c>
    </row>
    <row r="4203" spans="1:11" s="11" customFormat="1">
      <c r="A4203">
        <v>2025</v>
      </c>
      <c r="B4203">
        <v>6264</v>
      </c>
      <c r="C4203" t="s">
        <v>321</v>
      </c>
      <c r="D4203" t="s">
        <v>322</v>
      </c>
      <c r="E4203">
        <v>28551</v>
      </c>
      <c r="F4203">
        <v>23.77</v>
      </c>
      <c r="G4203">
        <v>303</v>
      </c>
      <c r="H4203">
        <f t="shared" si="260"/>
        <v>2056331.5281</v>
      </c>
      <c r="I4203">
        <f t="shared" si="261"/>
        <v>28551</v>
      </c>
      <c r="J4203">
        <f t="shared" si="262"/>
        <v>678657.27</v>
      </c>
      <c r="K4203">
        <f t="shared" si="263"/>
        <v>0</v>
      </c>
    </row>
    <row r="4204" spans="1:11" s="11" customFormat="1">
      <c r="A4204">
        <v>2025</v>
      </c>
      <c r="B4204">
        <v>6264</v>
      </c>
      <c r="C4204" t="s">
        <v>321</v>
      </c>
      <c r="D4204" t="s">
        <v>322</v>
      </c>
      <c r="E4204">
        <v>76186</v>
      </c>
      <c r="F4204">
        <v>25.12</v>
      </c>
      <c r="G4204">
        <v>337.7</v>
      </c>
      <c r="H4204">
        <f t="shared" si="260"/>
        <v>6462876.6646400001</v>
      </c>
      <c r="I4204">
        <f t="shared" si="261"/>
        <v>76186</v>
      </c>
      <c r="J4204">
        <f t="shared" si="262"/>
        <v>1913792.32</v>
      </c>
      <c r="K4204">
        <f t="shared" si="263"/>
        <v>0</v>
      </c>
    </row>
    <row r="4205" spans="1:11" s="11" customFormat="1">
      <c r="A4205">
        <v>2025</v>
      </c>
      <c r="B4205">
        <v>6264</v>
      </c>
      <c r="C4205" t="s">
        <v>321</v>
      </c>
      <c r="D4205" t="s">
        <v>322</v>
      </c>
      <c r="E4205">
        <v>10497</v>
      </c>
      <c r="F4205">
        <v>26.03</v>
      </c>
      <c r="G4205">
        <v>327.3</v>
      </c>
      <c r="H4205">
        <f t="shared" si="260"/>
        <v>894304.40642999997</v>
      </c>
      <c r="I4205">
        <f t="shared" si="261"/>
        <v>10497</v>
      </c>
      <c r="J4205">
        <f t="shared" si="262"/>
        <v>273236.91000000003</v>
      </c>
      <c r="K4205">
        <f t="shared" si="263"/>
        <v>0</v>
      </c>
    </row>
    <row r="4206" spans="1:11" s="11" customFormat="1">
      <c r="A4206">
        <v>2025</v>
      </c>
      <c r="B4206">
        <v>6264</v>
      </c>
      <c r="C4206" t="s">
        <v>321</v>
      </c>
      <c r="D4206" t="s">
        <v>322</v>
      </c>
      <c r="E4206">
        <v>76186</v>
      </c>
      <c r="F4206">
        <v>25.12</v>
      </c>
      <c r="G4206">
        <v>337.7</v>
      </c>
      <c r="H4206">
        <f t="shared" si="260"/>
        <v>6462876.6646400001</v>
      </c>
      <c r="I4206">
        <f t="shared" si="261"/>
        <v>76186</v>
      </c>
      <c r="J4206">
        <f t="shared" si="262"/>
        <v>1913792.32</v>
      </c>
      <c r="K4206">
        <f t="shared" si="263"/>
        <v>0</v>
      </c>
    </row>
    <row r="4207" spans="1:11" s="11" customFormat="1">
      <c r="A4207">
        <v>2025</v>
      </c>
      <c r="B4207">
        <v>6264</v>
      </c>
      <c r="C4207" t="s">
        <v>321</v>
      </c>
      <c r="D4207" t="s">
        <v>322</v>
      </c>
      <c r="E4207">
        <v>5514</v>
      </c>
      <c r="F4207">
        <v>25.48</v>
      </c>
      <c r="G4207">
        <v>186</v>
      </c>
      <c r="H4207">
        <f t="shared" si="260"/>
        <v>261323.89920000001</v>
      </c>
      <c r="I4207">
        <f t="shared" si="261"/>
        <v>5514</v>
      </c>
      <c r="J4207">
        <f t="shared" si="262"/>
        <v>140496.72</v>
      </c>
      <c r="K4207">
        <f t="shared" si="263"/>
        <v>0</v>
      </c>
    </row>
    <row r="4208" spans="1:11" s="11" customFormat="1">
      <c r="A4208">
        <v>2025</v>
      </c>
      <c r="B4208">
        <v>6264</v>
      </c>
      <c r="C4208" t="s">
        <v>321</v>
      </c>
      <c r="D4208" t="s">
        <v>322</v>
      </c>
      <c r="E4208">
        <v>26615</v>
      </c>
      <c r="F4208">
        <v>25.05</v>
      </c>
      <c r="G4208">
        <v>178.2</v>
      </c>
      <c r="H4208">
        <f t="shared" si="260"/>
        <v>1188069.6465</v>
      </c>
      <c r="I4208">
        <f t="shared" si="261"/>
        <v>26615</v>
      </c>
      <c r="J4208">
        <f t="shared" si="262"/>
        <v>666705.75</v>
      </c>
      <c r="K4208">
        <f t="shared" si="263"/>
        <v>0</v>
      </c>
    </row>
    <row r="4209" spans="1:11" s="11" customFormat="1">
      <c r="A4209">
        <v>2025</v>
      </c>
      <c r="B4209">
        <v>6288</v>
      </c>
      <c r="C4209" t="s">
        <v>330</v>
      </c>
      <c r="D4209" t="s">
        <v>322</v>
      </c>
      <c r="E4209">
        <v>21783</v>
      </c>
      <c r="F4209">
        <v>14.6</v>
      </c>
      <c r="G4209">
        <v>422</v>
      </c>
      <c r="H4209">
        <f t="shared" si="260"/>
        <v>1342094.196</v>
      </c>
      <c r="I4209">
        <f t="shared" si="261"/>
        <v>21783</v>
      </c>
      <c r="J4209">
        <f t="shared" si="262"/>
        <v>318031.8</v>
      </c>
      <c r="K4209">
        <f t="shared" si="263"/>
        <v>1</v>
      </c>
    </row>
    <row r="4210" spans="1:11" s="11" customFormat="1">
      <c r="A4210">
        <v>2025</v>
      </c>
      <c r="B4210">
        <v>6469</v>
      </c>
      <c r="C4210" t="s">
        <v>330</v>
      </c>
      <c r="D4210" t="s">
        <v>322</v>
      </c>
      <c r="E4210">
        <v>475410</v>
      </c>
      <c r="F4210">
        <v>13.5</v>
      </c>
      <c r="G4210">
        <v>160.30000000000001</v>
      </c>
      <c r="H4210">
        <f t="shared" si="260"/>
        <v>10288110.105000002</v>
      </c>
      <c r="I4210">
        <f t="shared" si="261"/>
        <v>475410</v>
      </c>
      <c r="J4210">
        <f t="shared" si="262"/>
        <v>6418035</v>
      </c>
      <c r="K4210">
        <f t="shared" si="263"/>
        <v>1</v>
      </c>
    </row>
    <row r="4211" spans="1:11" s="11" customFormat="1">
      <c r="A4211">
        <v>2025</v>
      </c>
      <c r="B4211">
        <v>6481</v>
      </c>
      <c r="C4211" t="s">
        <v>321</v>
      </c>
      <c r="D4211" t="s">
        <v>322</v>
      </c>
      <c r="E4211">
        <v>2336</v>
      </c>
      <c r="F4211">
        <v>24.137</v>
      </c>
      <c r="G4211">
        <v>333.9</v>
      </c>
      <c r="H4211">
        <f t="shared" si="260"/>
        <v>188266.28284800003</v>
      </c>
      <c r="I4211">
        <f t="shared" si="261"/>
        <v>2336</v>
      </c>
      <c r="J4211">
        <f t="shared" si="262"/>
        <v>56384.031999999999</v>
      </c>
      <c r="K4211">
        <f t="shared" si="263"/>
        <v>0</v>
      </c>
    </row>
    <row r="4212" spans="1:11" s="11" customFormat="1">
      <c r="A4212">
        <v>2025</v>
      </c>
      <c r="B4212">
        <v>6481</v>
      </c>
      <c r="C4212" t="s">
        <v>321</v>
      </c>
      <c r="D4212" t="s">
        <v>322</v>
      </c>
      <c r="E4212">
        <v>2338</v>
      </c>
      <c r="F4212">
        <v>22.436</v>
      </c>
      <c r="G4212">
        <v>333.9</v>
      </c>
      <c r="H4212">
        <f t="shared" si="260"/>
        <v>175148.47375199999</v>
      </c>
      <c r="I4212">
        <f t="shared" si="261"/>
        <v>2338</v>
      </c>
      <c r="J4212">
        <f t="shared" si="262"/>
        <v>52455.368000000002</v>
      </c>
      <c r="K4212">
        <f t="shared" si="263"/>
        <v>0</v>
      </c>
    </row>
    <row r="4213" spans="1:11" s="11" customFormat="1">
      <c r="A4213">
        <v>2025</v>
      </c>
      <c r="B4213">
        <v>6481</v>
      </c>
      <c r="C4213" t="s">
        <v>321</v>
      </c>
      <c r="D4213" t="s">
        <v>322</v>
      </c>
      <c r="E4213">
        <v>2340</v>
      </c>
      <c r="F4213">
        <v>22.786000000000001</v>
      </c>
      <c r="G4213">
        <v>333.9</v>
      </c>
      <c r="H4213">
        <f t="shared" si="260"/>
        <v>178032.94235999999</v>
      </c>
      <c r="I4213">
        <f t="shared" si="261"/>
        <v>2340</v>
      </c>
      <c r="J4213">
        <f t="shared" si="262"/>
        <v>53319.240000000005</v>
      </c>
      <c r="K4213">
        <f t="shared" si="263"/>
        <v>0</v>
      </c>
    </row>
    <row r="4214" spans="1:11" s="11" customFormat="1">
      <c r="A4214">
        <v>2025</v>
      </c>
      <c r="B4214">
        <v>6641</v>
      </c>
      <c r="C4214" t="s">
        <v>331</v>
      </c>
      <c r="D4214" t="s">
        <v>322</v>
      </c>
      <c r="E4214">
        <v>163512</v>
      </c>
      <c r="F4214">
        <v>17.89</v>
      </c>
      <c r="G4214">
        <v>234.4</v>
      </c>
      <c r="H4214">
        <f t="shared" si="260"/>
        <v>6856738.3699199995</v>
      </c>
      <c r="I4214">
        <f t="shared" si="261"/>
        <v>163512</v>
      </c>
      <c r="J4214">
        <f t="shared" si="262"/>
        <v>2925229.68</v>
      </c>
      <c r="K4214">
        <f t="shared" si="263"/>
        <v>0</v>
      </c>
    </row>
    <row r="4215" spans="1:11" s="11" customFormat="1">
      <c r="A4215">
        <v>2025</v>
      </c>
      <c r="B4215">
        <v>6641</v>
      </c>
      <c r="C4215" t="s">
        <v>331</v>
      </c>
      <c r="D4215" t="s">
        <v>322</v>
      </c>
      <c r="E4215">
        <v>179675</v>
      </c>
      <c r="F4215">
        <v>17.89</v>
      </c>
      <c r="G4215">
        <v>236.4</v>
      </c>
      <c r="H4215">
        <f t="shared" si="260"/>
        <v>7598807.9129999997</v>
      </c>
      <c r="I4215">
        <f t="shared" si="261"/>
        <v>179675</v>
      </c>
      <c r="J4215">
        <f t="shared" si="262"/>
        <v>3214385.75</v>
      </c>
      <c r="K4215">
        <f t="shared" si="263"/>
        <v>0</v>
      </c>
    </row>
    <row r="4216" spans="1:11" s="11" customFormat="1">
      <c r="A4216">
        <v>2025</v>
      </c>
      <c r="B4216">
        <v>6641</v>
      </c>
      <c r="C4216" t="s">
        <v>331</v>
      </c>
      <c r="D4216" t="s">
        <v>322</v>
      </c>
      <c r="E4216">
        <v>65552</v>
      </c>
      <c r="F4216">
        <v>17.63</v>
      </c>
      <c r="G4216">
        <v>236.8</v>
      </c>
      <c r="H4216">
        <f t="shared" si="260"/>
        <v>2736654.4076800002</v>
      </c>
      <c r="I4216">
        <f t="shared" si="261"/>
        <v>65552</v>
      </c>
      <c r="J4216">
        <f t="shared" si="262"/>
        <v>1155681.76</v>
      </c>
      <c r="K4216">
        <f t="shared" si="263"/>
        <v>0</v>
      </c>
    </row>
    <row r="4217" spans="1:11" s="11" customFormat="1">
      <c r="A4217">
        <v>2025</v>
      </c>
      <c r="B4217">
        <v>6664</v>
      </c>
      <c r="C4217" t="s">
        <v>331</v>
      </c>
      <c r="D4217" t="s">
        <v>322</v>
      </c>
      <c r="E4217">
        <v>33020</v>
      </c>
      <c r="F4217">
        <v>17.576000000000001</v>
      </c>
      <c r="G4217">
        <v>171.3</v>
      </c>
      <c r="H4217">
        <f t="shared" si="260"/>
        <v>994155.85776000016</v>
      </c>
      <c r="I4217">
        <f t="shared" si="261"/>
        <v>33020</v>
      </c>
      <c r="J4217">
        <f t="shared" si="262"/>
        <v>580359.52</v>
      </c>
      <c r="K4217">
        <f t="shared" si="263"/>
        <v>0</v>
      </c>
    </row>
    <row r="4218" spans="1:11" s="11" customFormat="1">
      <c r="A4218">
        <v>2025</v>
      </c>
      <c r="B4218">
        <v>6664</v>
      </c>
      <c r="C4218" t="s">
        <v>331</v>
      </c>
      <c r="D4218" t="s">
        <v>322</v>
      </c>
      <c r="E4218">
        <v>180168</v>
      </c>
      <c r="F4218">
        <v>17.611000000000001</v>
      </c>
      <c r="G4218">
        <v>162.9</v>
      </c>
      <c r="H4218">
        <f t="shared" si="260"/>
        <v>5168717.0575919999</v>
      </c>
      <c r="I4218">
        <f t="shared" si="261"/>
        <v>180168</v>
      </c>
      <c r="J4218">
        <f t="shared" si="262"/>
        <v>3172938.648</v>
      </c>
      <c r="K4218">
        <f t="shared" si="263"/>
        <v>0</v>
      </c>
    </row>
    <row r="4219" spans="1:11" s="11" customFormat="1">
      <c r="A4219">
        <v>2025</v>
      </c>
      <c r="B4219">
        <v>6705</v>
      </c>
      <c r="C4219" t="s">
        <v>321</v>
      </c>
      <c r="D4219" t="s">
        <v>322</v>
      </c>
      <c r="E4219">
        <v>97350</v>
      </c>
      <c r="F4219">
        <v>22.99</v>
      </c>
      <c r="G4219" t="s">
        <v>332</v>
      </c>
      <c r="H4219" t="str">
        <f t="shared" si="260"/>
        <v/>
      </c>
      <c r="I4219" t="str">
        <f t="shared" si="261"/>
        <v/>
      </c>
      <c r="J4219" t="str">
        <f t="shared" si="262"/>
        <v/>
      </c>
      <c r="K4219">
        <f t="shared" si="263"/>
        <v>0</v>
      </c>
    </row>
    <row r="4220" spans="1:11" s="11" customFormat="1">
      <c r="A4220">
        <v>2025</v>
      </c>
      <c r="B4220">
        <v>6761</v>
      </c>
      <c r="C4220" t="s">
        <v>331</v>
      </c>
      <c r="D4220" t="s">
        <v>322</v>
      </c>
      <c r="E4220">
        <v>83264</v>
      </c>
      <c r="F4220">
        <v>17.952000000000002</v>
      </c>
      <c r="G4220">
        <v>152.5</v>
      </c>
      <c r="H4220">
        <f t="shared" si="260"/>
        <v>2279501.8752000001</v>
      </c>
      <c r="I4220">
        <f t="shared" si="261"/>
        <v>83264</v>
      </c>
      <c r="J4220">
        <f t="shared" si="262"/>
        <v>1494755.3280000002</v>
      </c>
      <c r="K4220">
        <f t="shared" si="263"/>
        <v>0</v>
      </c>
    </row>
    <row r="4221" spans="1:11" s="11" customFormat="1">
      <c r="A4221">
        <v>2025</v>
      </c>
      <c r="B4221">
        <v>6768</v>
      </c>
      <c r="C4221" t="s">
        <v>331</v>
      </c>
      <c r="D4221" t="s">
        <v>322</v>
      </c>
      <c r="E4221">
        <v>67462</v>
      </c>
      <c r="F4221">
        <v>17.79</v>
      </c>
      <c r="G4221">
        <v>229.5</v>
      </c>
      <c r="H4221">
        <f t="shared" si="260"/>
        <v>2754341.9090999998</v>
      </c>
      <c r="I4221">
        <f t="shared" si="261"/>
        <v>67462</v>
      </c>
      <c r="J4221">
        <f t="shared" si="262"/>
        <v>1200148.98</v>
      </c>
      <c r="K4221">
        <f t="shared" si="263"/>
        <v>0</v>
      </c>
    </row>
    <row r="4222" spans="1:11" s="11" customFormat="1">
      <c r="A4222">
        <v>2025</v>
      </c>
      <c r="B4222">
        <v>6772</v>
      </c>
      <c r="C4222" t="s">
        <v>331</v>
      </c>
      <c r="D4222" t="s">
        <v>322</v>
      </c>
      <c r="E4222">
        <v>115154</v>
      </c>
      <c r="F4222">
        <v>17.742000000000001</v>
      </c>
      <c r="G4222">
        <v>188.8</v>
      </c>
      <c r="H4222">
        <f t="shared" si="260"/>
        <v>3857301.5619840007</v>
      </c>
      <c r="I4222">
        <f t="shared" si="261"/>
        <v>115154</v>
      </c>
      <c r="J4222">
        <f t="shared" si="262"/>
        <v>2043062.2680000002</v>
      </c>
      <c r="K4222">
        <f t="shared" si="263"/>
        <v>0</v>
      </c>
    </row>
    <row r="4223" spans="1:11" s="11" customFormat="1">
      <c r="A4223">
        <v>2025</v>
      </c>
      <c r="B4223">
        <v>6823</v>
      </c>
      <c r="C4223" t="s">
        <v>321</v>
      </c>
      <c r="D4223" t="s">
        <v>322</v>
      </c>
      <c r="E4223">
        <v>13796</v>
      </c>
      <c r="F4223">
        <v>22.85</v>
      </c>
      <c r="G4223">
        <v>269.39999999999998</v>
      </c>
      <c r="H4223">
        <f t="shared" si="260"/>
        <v>849252.78840000008</v>
      </c>
      <c r="I4223">
        <f t="shared" si="261"/>
        <v>13796</v>
      </c>
      <c r="J4223">
        <f t="shared" si="262"/>
        <v>315238.60000000003</v>
      </c>
      <c r="K4223">
        <f t="shared" si="263"/>
        <v>0</v>
      </c>
    </row>
    <row r="4224" spans="1:11" s="11" customFormat="1">
      <c r="A4224">
        <v>2025</v>
      </c>
      <c r="B4224">
        <v>6823</v>
      </c>
      <c r="C4224" t="s">
        <v>321</v>
      </c>
      <c r="D4224" t="s">
        <v>322</v>
      </c>
      <c r="E4224">
        <v>32896</v>
      </c>
      <c r="F4224">
        <v>22.34</v>
      </c>
      <c r="G4224">
        <v>243.1</v>
      </c>
      <c r="H4224">
        <f t="shared" si="260"/>
        <v>1786533.73184</v>
      </c>
      <c r="I4224">
        <f t="shared" si="261"/>
        <v>32896</v>
      </c>
      <c r="J4224">
        <f t="shared" si="262"/>
        <v>734896.64000000001</v>
      </c>
      <c r="K4224">
        <f t="shared" si="263"/>
        <v>0</v>
      </c>
    </row>
    <row r="4225" spans="1:11" s="11" customFormat="1">
      <c r="A4225">
        <v>2025</v>
      </c>
      <c r="B4225">
        <v>7030</v>
      </c>
      <c r="C4225" t="s">
        <v>330</v>
      </c>
      <c r="D4225" t="s">
        <v>322</v>
      </c>
      <c r="E4225">
        <v>206689</v>
      </c>
      <c r="F4225">
        <v>13.412000000000001</v>
      </c>
      <c r="G4225" t="s">
        <v>332</v>
      </c>
      <c r="H4225" t="str">
        <f t="shared" si="260"/>
        <v/>
      </c>
      <c r="I4225" t="str">
        <f t="shared" si="261"/>
        <v/>
      </c>
      <c r="J4225" t="str">
        <f t="shared" si="262"/>
        <v/>
      </c>
      <c r="K4225">
        <f t="shared" si="263"/>
        <v>1</v>
      </c>
    </row>
    <row r="4226" spans="1:11" s="11" customFormat="1">
      <c r="A4226">
        <v>2025</v>
      </c>
      <c r="B4226">
        <v>7097</v>
      </c>
      <c r="C4226" t="s">
        <v>331</v>
      </c>
      <c r="D4226" t="s">
        <v>322</v>
      </c>
      <c r="E4226">
        <v>256012</v>
      </c>
      <c r="F4226">
        <v>17.026</v>
      </c>
      <c r="G4226">
        <v>161.9</v>
      </c>
      <c r="H4226">
        <f t="shared" si="260"/>
        <v>7056994.8451279998</v>
      </c>
      <c r="I4226">
        <f t="shared" si="261"/>
        <v>256012</v>
      </c>
      <c r="J4226">
        <f t="shared" si="262"/>
        <v>4358860.3119999999</v>
      </c>
      <c r="K4226">
        <f t="shared" si="263"/>
        <v>0</v>
      </c>
    </row>
    <row r="4227" spans="1:11" s="11" customFormat="1">
      <c r="A4227">
        <v>2025</v>
      </c>
      <c r="B4227">
        <v>7213</v>
      </c>
      <c r="C4227" t="s">
        <v>321</v>
      </c>
      <c r="D4227" t="s">
        <v>322</v>
      </c>
      <c r="E4227">
        <v>72596</v>
      </c>
      <c r="F4227">
        <v>24.885000000000002</v>
      </c>
      <c r="G4227">
        <v>535.9</v>
      </c>
      <c r="H4227">
        <f t="shared" si="260"/>
        <v>9681309.2741400022</v>
      </c>
      <c r="I4227">
        <f t="shared" si="261"/>
        <v>72596</v>
      </c>
      <c r="J4227">
        <f t="shared" si="262"/>
        <v>1806551.4600000002</v>
      </c>
      <c r="K4227">
        <f t="shared" si="263"/>
        <v>0</v>
      </c>
    </row>
    <row r="4228" spans="1:11" s="11" customFormat="1">
      <c r="A4228">
        <v>2025</v>
      </c>
      <c r="B4228">
        <v>7343</v>
      </c>
      <c r="C4228" t="s">
        <v>331</v>
      </c>
      <c r="D4228" t="s">
        <v>322</v>
      </c>
      <c r="E4228">
        <v>103072</v>
      </c>
      <c r="F4228">
        <v>17.120999999999999</v>
      </c>
      <c r="G4228">
        <v>230.5</v>
      </c>
      <c r="H4228">
        <f t="shared" si="260"/>
        <v>4067623.6161599997</v>
      </c>
      <c r="I4228">
        <f t="shared" si="261"/>
        <v>103072</v>
      </c>
      <c r="J4228">
        <f t="shared" si="262"/>
        <v>1764695.7119999998</v>
      </c>
      <c r="K4228">
        <f t="shared" si="263"/>
        <v>0</v>
      </c>
    </row>
    <row r="4229" spans="1:11" s="11" customFormat="1">
      <c r="A4229">
        <v>2025</v>
      </c>
      <c r="B4229">
        <v>7343</v>
      </c>
      <c r="C4229" t="s">
        <v>331</v>
      </c>
      <c r="D4229" t="s">
        <v>322</v>
      </c>
      <c r="E4229">
        <v>16888</v>
      </c>
      <c r="F4229">
        <v>17.14</v>
      </c>
      <c r="G4229">
        <v>249.5</v>
      </c>
      <c r="H4229">
        <f t="shared" ref="H4229:H4292" si="264">IF(I4229="","",G4229/100*F4229*E4229)</f>
        <v>722203.49840000004</v>
      </c>
      <c r="I4229">
        <f t="shared" ref="I4229:I4292" si="265">IF(OR(G4229=".",F4229=".",E4229="."),"",E4229)</f>
        <v>16888</v>
      </c>
      <c r="J4229">
        <f t="shared" ref="J4229:J4292" si="266">IF(I4229="","",F4229*I4229)</f>
        <v>289460.32</v>
      </c>
      <c r="K4229">
        <f t="shared" ref="K4229:K4292" si="267">IF(C4229="LIG",1,0)</f>
        <v>0</v>
      </c>
    </row>
    <row r="4230" spans="1:11" s="11" customFormat="1">
      <c r="A4230">
        <v>2025</v>
      </c>
      <c r="B4230">
        <v>7504</v>
      </c>
      <c r="C4230" t="s">
        <v>331</v>
      </c>
      <c r="D4230" t="s">
        <v>322</v>
      </c>
      <c r="E4230">
        <v>37399</v>
      </c>
      <c r="F4230">
        <v>16.100000000000001</v>
      </c>
      <c r="G4230">
        <v>127.8</v>
      </c>
      <c r="H4230">
        <f t="shared" si="264"/>
        <v>769514.34420000005</v>
      </c>
      <c r="I4230">
        <f t="shared" si="265"/>
        <v>37399</v>
      </c>
      <c r="J4230">
        <f t="shared" si="266"/>
        <v>602123.9</v>
      </c>
      <c r="K4230">
        <f t="shared" si="267"/>
        <v>0</v>
      </c>
    </row>
    <row r="4231" spans="1:11" s="11" customFormat="1">
      <c r="A4231">
        <v>2025</v>
      </c>
      <c r="B4231">
        <v>8023</v>
      </c>
      <c r="C4231" t="s">
        <v>331</v>
      </c>
      <c r="D4231" t="s">
        <v>322</v>
      </c>
      <c r="E4231">
        <v>82549</v>
      </c>
      <c r="F4231">
        <v>17.835999999999999</v>
      </c>
      <c r="G4231">
        <v>229.8</v>
      </c>
      <c r="H4231">
        <f t="shared" si="264"/>
        <v>3383446.4292719997</v>
      </c>
      <c r="I4231">
        <f t="shared" si="265"/>
        <v>82549</v>
      </c>
      <c r="J4231">
        <f t="shared" si="266"/>
        <v>1472343.9639999999</v>
      </c>
      <c r="K4231">
        <f t="shared" si="267"/>
        <v>0</v>
      </c>
    </row>
    <row r="4232" spans="1:11" s="11" customFormat="1">
      <c r="A4232">
        <v>2025</v>
      </c>
      <c r="B4232">
        <v>8023</v>
      </c>
      <c r="C4232" t="s">
        <v>331</v>
      </c>
      <c r="D4232" t="s">
        <v>322</v>
      </c>
      <c r="E4232">
        <v>55337</v>
      </c>
      <c r="F4232">
        <v>17.623999999999999</v>
      </c>
      <c r="G4232">
        <v>230.6</v>
      </c>
      <c r="H4232">
        <f t="shared" si="264"/>
        <v>2248947.9181279996</v>
      </c>
      <c r="I4232">
        <f t="shared" si="265"/>
        <v>55337</v>
      </c>
      <c r="J4232">
        <f t="shared" si="266"/>
        <v>975259.28799999994</v>
      </c>
      <c r="K4232">
        <f t="shared" si="267"/>
        <v>0</v>
      </c>
    </row>
    <row r="4233" spans="1:11" s="11" customFormat="1">
      <c r="A4233">
        <v>2025</v>
      </c>
      <c r="B4233">
        <v>8023</v>
      </c>
      <c r="C4233" t="s">
        <v>331</v>
      </c>
      <c r="D4233" t="s">
        <v>322</v>
      </c>
      <c r="E4233">
        <v>41280</v>
      </c>
      <c r="F4233">
        <v>17.678000000000001</v>
      </c>
      <c r="G4233">
        <v>232.6</v>
      </c>
      <c r="H4233">
        <f t="shared" si="264"/>
        <v>1697393.47584</v>
      </c>
      <c r="I4233">
        <f t="shared" si="265"/>
        <v>41280</v>
      </c>
      <c r="J4233">
        <f t="shared" si="266"/>
        <v>729747.84000000008</v>
      </c>
      <c r="K4233">
        <f t="shared" si="267"/>
        <v>0</v>
      </c>
    </row>
    <row r="4234" spans="1:11" s="11" customFormat="1">
      <c r="A4234">
        <v>2025</v>
      </c>
      <c r="B4234">
        <v>8023</v>
      </c>
      <c r="C4234" t="s">
        <v>331</v>
      </c>
      <c r="D4234" t="s">
        <v>322</v>
      </c>
      <c r="E4234">
        <v>41436</v>
      </c>
      <c r="F4234">
        <v>16.934000000000001</v>
      </c>
      <c r="G4234">
        <v>237.3</v>
      </c>
      <c r="H4234">
        <f t="shared" si="264"/>
        <v>1665080.0525520002</v>
      </c>
      <c r="I4234">
        <f t="shared" si="265"/>
        <v>41436</v>
      </c>
      <c r="J4234">
        <f t="shared" si="266"/>
        <v>701677.22400000005</v>
      </c>
      <c r="K4234">
        <f t="shared" si="267"/>
        <v>0</v>
      </c>
    </row>
    <row r="4235" spans="1:11" s="11" customFormat="1">
      <c r="A4235">
        <v>2025</v>
      </c>
      <c r="B4235">
        <v>8023</v>
      </c>
      <c r="C4235" t="s">
        <v>331</v>
      </c>
      <c r="D4235" t="s">
        <v>322</v>
      </c>
      <c r="E4235">
        <v>27526</v>
      </c>
      <c r="F4235">
        <v>17.192</v>
      </c>
      <c r="G4235">
        <v>247.8</v>
      </c>
      <c r="H4235">
        <f t="shared" si="264"/>
        <v>1172656.486176</v>
      </c>
      <c r="I4235">
        <f t="shared" si="265"/>
        <v>27526</v>
      </c>
      <c r="J4235">
        <f t="shared" si="266"/>
        <v>473226.99200000003</v>
      </c>
      <c r="K4235">
        <f t="shared" si="267"/>
        <v>0</v>
      </c>
    </row>
    <row r="4236" spans="1:11" s="11" customFormat="1">
      <c r="A4236">
        <v>2025</v>
      </c>
      <c r="B4236">
        <v>8023</v>
      </c>
      <c r="C4236" t="s">
        <v>331</v>
      </c>
      <c r="D4236" t="s">
        <v>322</v>
      </c>
      <c r="E4236">
        <v>109652</v>
      </c>
      <c r="F4236">
        <v>17.161999999999999</v>
      </c>
      <c r="G4236">
        <v>225.8</v>
      </c>
      <c r="H4236">
        <f t="shared" si="264"/>
        <v>4249211.9349919995</v>
      </c>
      <c r="I4236">
        <f t="shared" si="265"/>
        <v>109652</v>
      </c>
      <c r="J4236">
        <f t="shared" si="266"/>
        <v>1881847.6239999998</v>
      </c>
      <c r="K4236">
        <f t="shared" si="267"/>
        <v>0</v>
      </c>
    </row>
    <row r="4237" spans="1:11" s="11" customFormat="1">
      <c r="A4237">
        <v>2025</v>
      </c>
      <c r="B4237">
        <v>8042</v>
      </c>
      <c r="C4237" t="s">
        <v>321</v>
      </c>
      <c r="D4237" t="s">
        <v>322</v>
      </c>
      <c r="E4237">
        <v>62916</v>
      </c>
      <c r="F4237">
        <v>26.134</v>
      </c>
      <c r="G4237">
        <v>469.2</v>
      </c>
      <c r="H4237">
        <f t="shared" si="264"/>
        <v>7714805.722848</v>
      </c>
      <c r="I4237">
        <f t="shared" si="265"/>
        <v>62916</v>
      </c>
      <c r="J4237">
        <f t="shared" si="266"/>
        <v>1644246.7439999999</v>
      </c>
      <c r="K4237">
        <f t="shared" si="267"/>
        <v>0</v>
      </c>
    </row>
    <row r="4238" spans="1:11" s="11" customFormat="1">
      <c r="A4238">
        <v>2025</v>
      </c>
      <c r="B4238">
        <v>8042</v>
      </c>
      <c r="C4238" t="s">
        <v>321</v>
      </c>
      <c r="D4238" t="s">
        <v>322</v>
      </c>
      <c r="E4238">
        <v>12992</v>
      </c>
      <c r="F4238">
        <v>23.834</v>
      </c>
      <c r="G4238">
        <v>487.3</v>
      </c>
      <c r="H4238">
        <f t="shared" si="264"/>
        <v>1508930.9213440001</v>
      </c>
      <c r="I4238">
        <f t="shared" si="265"/>
        <v>12992</v>
      </c>
      <c r="J4238">
        <f t="shared" si="266"/>
        <v>309651.32799999998</v>
      </c>
      <c r="K4238">
        <f t="shared" si="267"/>
        <v>0</v>
      </c>
    </row>
    <row r="4239" spans="1:11" s="11" customFormat="1">
      <c r="A4239">
        <v>2025</v>
      </c>
      <c r="B4239">
        <v>8042</v>
      </c>
      <c r="C4239" t="s">
        <v>321</v>
      </c>
      <c r="D4239" t="s">
        <v>322</v>
      </c>
      <c r="E4239">
        <v>38025</v>
      </c>
      <c r="F4239">
        <v>26.154</v>
      </c>
      <c r="G4239">
        <v>359.3</v>
      </c>
      <c r="H4239">
        <f t="shared" si="264"/>
        <v>3573259.5190500002</v>
      </c>
      <c r="I4239">
        <f t="shared" si="265"/>
        <v>38025</v>
      </c>
      <c r="J4239">
        <f t="shared" si="266"/>
        <v>994505.85</v>
      </c>
      <c r="K4239">
        <f t="shared" si="267"/>
        <v>0</v>
      </c>
    </row>
    <row r="4240" spans="1:11" s="11" customFormat="1">
      <c r="A4240">
        <v>2025</v>
      </c>
      <c r="B4240">
        <v>8042</v>
      </c>
      <c r="C4240" t="s">
        <v>321</v>
      </c>
      <c r="D4240" t="s">
        <v>322</v>
      </c>
      <c r="E4240">
        <v>12268</v>
      </c>
      <c r="F4240">
        <v>23.666</v>
      </c>
      <c r="G4240">
        <v>494.6</v>
      </c>
      <c r="H4240">
        <f t="shared" si="264"/>
        <v>1435994.3776480001</v>
      </c>
      <c r="I4240">
        <f t="shared" si="265"/>
        <v>12268</v>
      </c>
      <c r="J4240">
        <f t="shared" si="266"/>
        <v>290334.48800000001</v>
      </c>
      <c r="K4240">
        <f t="shared" si="267"/>
        <v>0</v>
      </c>
    </row>
    <row r="4241" spans="1:11" s="11" customFormat="1">
      <c r="A4241">
        <v>2025</v>
      </c>
      <c r="B4241">
        <v>8066</v>
      </c>
      <c r="C4241" t="s">
        <v>331</v>
      </c>
      <c r="D4241" t="s">
        <v>322</v>
      </c>
      <c r="E4241">
        <v>37399</v>
      </c>
      <c r="F4241">
        <v>17.878</v>
      </c>
      <c r="G4241">
        <v>233.2</v>
      </c>
      <c r="H4241">
        <f t="shared" si="264"/>
        <v>1559220.258904</v>
      </c>
      <c r="I4241">
        <f t="shared" si="265"/>
        <v>37399</v>
      </c>
      <c r="J4241">
        <f t="shared" si="266"/>
        <v>668619.32200000004</v>
      </c>
      <c r="K4241">
        <f t="shared" si="267"/>
        <v>0</v>
      </c>
    </row>
    <row r="4242" spans="1:11" s="11" customFormat="1">
      <c r="A4242">
        <v>2025</v>
      </c>
      <c r="B4242">
        <v>8066</v>
      </c>
      <c r="C4242" t="s">
        <v>331</v>
      </c>
      <c r="D4242" t="s">
        <v>322</v>
      </c>
      <c r="E4242">
        <v>306872</v>
      </c>
      <c r="F4242">
        <v>18.286000000000001</v>
      </c>
      <c r="G4242">
        <v>339.1</v>
      </c>
      <c r="H4242">
        <f t="shared" si="264"/>
        <v>19028465.580272</v>
      </c>
      <c r="I4242">
        <f t="shared" si="265"/>
        <v>306872</v>
      </c>
      <c r="J4242">
        <f t="shared" si="266"/>
        <v>5611461.392</v>
      </c>
      <c r="K4242">
        <f t="shared" si="267"/>
        <v>0</v>
      </c>
    </row>
    <row r="4243" spans="1:11" s="11" customFormat="1">
      <c r="A4243">
        <v>2025</v>
      </c>
      <c r="B4243">
        <v>8069</v>
      </c>
      <c r="C4243" t="s">
        <v>321</v>
      </c>
      <c r="D4243" t="s">
        <v>322</v>
      </c>
      <c r="E4243">
        <v>113562</v>
      </c>
      <c r="F4243">
        <v>20.9</v>
      </c>
      <c r="G4243">
        <v>419.6</v>
      </c>
      <c r="H4243">
        <f t="shared" si="264"/>
        <v>9958978.5768000018</v>
      </c>
      <c r="I4243">
        <f t="shared" si="265"/>
        <v>113562</v>
      </c>
      <c r="J4243">
        <f t="shared" si="266"/>
        <v>2373445.7999999998</v>
      </c>
      <c r="K4243">
        <f t="shared" si="267"/>
        <v>0</v>
      </c>
    </row>
    <row r="4244" spans="1:11" s="11" customFormat="1">
      <c r="A4244">
        <v>2025</v>
      </c>
      <c r="B4244">
        <v>8069</v>
      </c>
      <c r="C4244" t="s">
        <v>321</v>
      </c>
      <c r="D4244" t="s">
        <v>322</v>
      </c>
      <c r="E4244">
        <v>85200</v>
      </c>
      <c r="F4244">
        <v>21.7</v>
      </c>
      <c r="G4244">
        <v>404.2</v>
      </c>
      <c r="H4244">
        <f t="shared" si="264"/>
        <v>7473011.2799999993</v>
      </c>
      <c r="I4244">
        <f t="shared" si="265"/>
        <v>85200</v>
      </c>
      <c r="J4244">
        <f t="shared" si="266"/>
        <v>1848840</v>
      </c>
      <c r="K4244">
        <f t="shared" si="267"/>
        <v>0</v>
      </c>
    </row>
    <row r="4245" spans="1:11" s="11" customFormat="1">
      <c r="A4245">
        <v>2025</v>
      </c>
      <c r="B4245">
        <v>8102</v>
      </c>
      <c r="C4245" t="s">
        <v>321</v>
      </c>
      <c r="D4245" t="s">
        <v>322</v>
      </c>
      <c r="E4245">
        <v>205802</v>
      </c>
      <c r="F4245">
        <v>25.35</v>
      </c>
      <c r="G4245" t="s">
        <v>332</v>
      </c>
      <c r="H4245" t="str">
        <f t="shared" si="264"/>
        <v/>
      </c>
      <c r="I4245" t="str">
        <f t="shared" si="265"/>
        <v/>
      </c>
      <c r="J4245" t="str">
        <f t="shared" si="266"/>
        <v/>
      </c>
      <c r="K4245">
        <f t="shared" si="267"/>
        <v>0</v>
      </c>
    </row>
    <row r="4246" spans="1:11" s="11" customFormat="1">
      <c r="A4246">
        <v>2025</v>
      </c>
      <c r="B4246">
        <v>8102</v>
      </c>
      <c r="C4246" t="s">
        <v>321</v>
      </c>
      <c r="D4246" t="s">
        <v>322</v>
      </c>
      <c r="E4246">
        <v>12445</v>
      </c>
      <c r="F4246">
        <v>24.95</v>
      </c>
      <c r="G4246" t="s">
        <v>332</v>
      </c>
      <c r="H4246" t="str">
        <f t="shared" si="264"/>
        <v/>
      </c>
      <c r="I4246" t="str">
        <f t="shared" si="265"/>
        <v/>
      </c>
      <c r="J4246" t="str">
        <f t="shared" si="266"/>
        <v/>
      </c>
      <c r="K4246">
        <f t="shared" si="267"/>
        <v>0</v>
      </c>
    </row>
    <row r="4247" spans="1:11" s="11" customFormat="1">
      <c r="A4247">
        <v>2025</v>
      </c>
      <c r="B4247">
        <v>8102</v>
      </c>
      <c r="C4247" t="s">
        <v>321</v>
      </c>
      <c r="D4247" t="s">
        <v>322</v>
      </c>
      <c r="E4247">
        <v>56325</v>
      </c>
      <c r="F4247">
        <v>22.867999999999999</v>
      </c>
      <c r="G4247" t="s">
        <v>332</v>
      </c>
      <c r="H4247" t="str">
        <f t="shared" si="264"/>
        <v/>
      </c>
      <c r="I4247" t="str">
        <f t="shared" si="265"/>
        <v/>
      </c>
      <c r="J4247" t="str">
        <f t="shared" si="266"/>
        <v/>
      </c>
      <c r="K4247">
        <f t="shared" si="267"/>
        <v>0</v>
      </c>
    </row>
    <row r="4248" spans="1:11" s="11" customFormat="1">
      <c r="A4248">
        <v>2025</v>
      </c>
      <c r="B4248">
        <v>8219</v>
      </c>
      <c r="C4248" t="s">
        <v>331</v>
      </c>
      <c r="D4248" t="s">
        <v>322</v>
      </c>
      <c r="E4248">
        <v>104297</v>
      </c>
      <c r="F4248">
        <v>17.600000000000001</v>
      </c>
      <c r="G4248">
        <v>130.6</v>
      </c>
      <c r="H4248">
        <f t="shared" si="264"/>
        <v>2397329.1232000003</v>
      </c>
      <c r="I4248">
        <f t="shared" si="265"/>
        <v>104297</v>
      </c>
      <c r="J4248">
        <f t="shared" si="266"/>
        <v>1835627.2000000002</v>
      </c>
      <c r="K4248">
        <f t="shared" si="267"/>
        <v>0</v>
      </c>
    </row>
    <row r="4249" spans="1:11" s="11" customFormat="1">
      <c r="A4249">
        <v>2025</v>
      </c>
      <c r="B4249">
        <v>8222</v>
      </c>
      <c r="C4249" t="s">
        <v>330</v>
      </c>
      <c r="D4249" t="s">
        <v>322</v>
      </c>
      <c r="E4249">
        <v>144475</v>
      </c>
      <c r="F4249">
        <v>13.832000000000001</v>
      </c>
      <c r="G4249">
        <v>174</v>
      </c>
      <c r="H4249">
        <f t="shared" si="264"/>
        <v>3477178.0680000004</v>
      </c>
      <c r="I4249">
        <f t="shared" si="265"/>
        <v>144475</v>
      </c>
      <c r="J4249">
        <f t="shared" si="266"/>
        <v>1998378.2000000002</v>
      </c>
      <c r="K4249">
        <f t="shared" si="267"/>
        <v>1</v>
      </c>
    </row>
    <row r="4250" spans="1:11" s="11" customFormat="1">
      <c r="A4250">
        <v>2025</v>
      </c>
      <c r="B4250">
        <v>8223</v>
      </c>
      <c r="C4250" t="s">
        <v>331</v>
      </c>
      <c r="D4250" t="s">
        <v>322</v>
      </c>
      <c r="E4250">
        <v>30890</v>
      </c>
      <c r="F4250">
        <v>17.739999999999998</v>
      </c>
      <c r="G4250">
        <v>353.8</v>
      </c>
      <c r="H4250">
        <f t="shared" si="264"/>
        <v>1938783.6668</v>
      </c>
      <c r="I4250">
        <f t="shared" si="265"/>
        <v>30890</v>
      </c>
      <c r="J4250">
        <f t="shared" si="266"/>
        <v>547988.6</v>
      </c>
      <c r="K4250">
        <f t="shared" si="267"/>
        <v>0</v>
      </c>
    </row>
    <row r="4251" spans="1:11" s="11" customFormat="1">
      <c r="A4251">
        <v>2025</v>
      </c>
      <c r="B4251">
        <v>8223</v>
      </c>
      <c r="C4251" t="s">
        <v>331</v>
      </c>
      <c r="D4251" t="s">
        <v>322</v>
      </c>
      <c r="E4251">
        <v>46194</v>
      </c>
      <c r="F4251">
        <v>17.920000000000002</v>
      </c>
      <c r="G4251">
        <v>302.5</v>
      </c>
      <c r="H4251">
        <f t="shared" si="264"/>
        <v>2504084.3520000004</v>
      </c>
      <c r="I4251">
        <f t="shared" si="265"/>
        <v>46194</v>
      </c>
      <c r="J4251">
        <f t="shared" si="266"/>
        <v>827796.4800000001</v>
      </c>
      <c r="K4251">
        <f t="shared" si="267"/>
        <v>0</v>
      </c>
    </row>
    <row r="4252" spans="1:11" s="11" customFormat="1">
      <c r="A4252">
        <v>2025</v>
      </c>
      <c r="B4252">
        <v>8223</v>
      </c>
      <c r="C4252" t="s">
        <v>331</v>
      </c>
      <c r="D4252" t="s">
        <v>322</v>
      </c>
      <c r="E4252">
        <v>15440</v>
      </c>
      <c r="F4252">
        <v>18.11</v>
      </c>
      <c r="G4252">
        <v>292.2</v>
      </c>
      <c r="H4252">
        <f t="shared" si="264"/>
        <v>817044.96479999984</v>
      </c>
      <c r="I4252">
        <f t="shared" si="265"/>
        <v>15440</v>
      </c>
      <c r="J4252">
        <f t="shared" si="266"/>
        <v>279618.39999999997</v>
      </c>
      <c r="K4252">
        <f t="shared" si="267"/>
        <v>0</v>
      </c>
    </row>
    <row r="4253" spans="1:11" s="11" customFormat="1">
      <c r="A4253">
        <v>2025</v>
      </c>
      <c r="B4253">
        <v>8223</v>
      </c>
      <c r="C4253" t="s">
        <v>331</v>
      </c>
      <c r="D4253" t="s">
        <v>322</v>
      </c>
      <c r="E4253">
        <v>61841</v>
      </c>
      <c r="F4253">
        <v>17.71</v>
      </c>
      <c r="G4253">
        <v>332.9</v>
      </c>
      <c r="H4253">
        <f t="shared" si="264"/>
        <v>3645934.4821899999</v>
      </c>
      <c r="I4253">
        <f t="shared" si="265"/>
        <v>61841</v>
      </c>
      <c r="J4253">
        <f t="shared" si="266"/>
        <v>1095204.1100000001</v>
      </c>
      <c r="K4253">
        <f t="shared" si="267"/>
        <v>0</v>
      </c>
    </row>
    <row r="4254" spans="1:11" s="11" customFormat="1">
      <c r="A4254">
        <v>2025</v>
      </c>
      <c r="B4254">
        <v>8223</v>
      </c>
      <c r="C4254" t="s">
        <v>331</v>
      </c>
      <c r="D4254" t="s">
        <v>322</v>
      </c>
      <c r="E4254">
        <v>172353</v>
      </c>
      <c r="F4254">
        <v>18.88</v>
      </c>
      <c r="G4254">
        <v>358.1</v>
      </c>
      <c r="H4254">
        <f t="shared" si="264"/>
        <v>11652662.23584</v>
      </c>
      <c r="I4254">
        <f t="shared" si="265"/>
        <v>172353</v>
      </c>
      <c r="J4254">
        <f t="shared" si="266"/>
        <v>3254024.6399999997</v>
      </c>
      <c r="K4254">
        <f t="shared" si="267"/>
        <v>0</v>
      </c>
    </row>
    <row r="4255" spans="1:11" s="11" customFormat="1">
      <c r="A4255">
        <v>2025</v>
      </c>
      <c r="B4255">
        <v>8224</v>
      </c>
      <c r="C4255" t="s">
        <v>321</v>
      </c>
      <c r="D4255" t="s">
        <v>322</v>
      </c>
      <c r="E4255">
        <v>31430</v>
      </c>
      <c r="F4255">
        <v>19.11</v>
      </c>
      <c r="G4255">
        <v>562.9</v>
      </c>
      <c r="H4255">
        <f t="shared" si="264"/>
        <v>3380931.0716999993</v>
      </c>
      <c r="I4255">
        <f t="shared" si="265"/>
        <v>31430</v>
      </c>
      <c r="J4255">
        <f t="shared" si="266"/>
        <v>600627.29999999993</v>
      </c>
      <c r="K4255">
        <f t="shared" si="267"/>
        <v>0</v>
      </c>
    </row>
    <row r="4256" spans="1:11" s="11" customFormat="1">
      <c r="A4256">
        <v>2025</v>
      </c>
      <c r="B4256">
        <v>8827</v>
      </c>
      <c r="C4256" t="s">
        <v>321</v>
      </c>
      <c r="D4256" t="s">
        <v>322</v>
      </c>
      <c r="E4256">
        <v>42629</v>
      </c>
      <c r="F4256">
        <v>22.864000000000001</v>
      </c>
      <c r="G4256">
        <v>305.2</v>
      </c>
      <c r="H4256">
        <f t="shared" si="264"/>
        <v>2974691.1797120003</v>
      </c>
      <c r="I4256">
        <f t="shared" si="265"/>
        <v>42629</v>
      </c>
      <c r="J4256">
        <f t="shared" si="266"/>
        <v>974669.45600000001</v>
      </c>
      <c r="K4256">
        <f t="shared" si="267"/>
        <v>0</v>
      </c>
    </row>
    <row r="4257" spans="1:11" s="11" customFormat="1">
      <c r="A4257">
        <v>2025</v>
      </c>
      <c r="B4257">
        <v>8827</v>
      </c>
      <c r="C4257" t="s">
        <v>321</v>
      </c>
      <c r="D4257" t="s">
        <v>322</v>
      </c>
      <c r="E4257">
        <v>52947</v>
      </c>
      <c r="F4257">
        <v>22.295999999999999</v>
      </c>
      <c r="G4257">
        <v>307.5</v>
      </c>
      <c r="H4257">
        <f t="shared" si="264"/>
        <v>3630056.9094000007</v>
      </c>
      <c r="I4257">
        <f t="shared" si="265"/>
        <v>52947</v>
      </c>
      <c r="J4257">
        <f t="shared" si="266"/>
        <v>1180506.3119999999</v>
      </c>
      <c r="K4257">
        <f t="shared" si="267"/>
        <v>0</v>
      </c>
    </row>
    <row r="4258" spans="1:11" s="11" customFormat="1">
      <c r="A4258">
        <v>2025</v>
      </c>
      <c r="B4258">
        <v>8827</v>
      </c>
      <c r="C4258" t="s">
        <v>321</v>
      </c>
      <c r="D4258" t="s">
        <v>322</v>
      </c>
      <c r="E4258">
        <v>6962</v>
      </c>
      <c r="F4258">
        <v>23.37</v>
      </c>
      <c r="G4258">
        <v>267.7</v>
      </c>
      <c r="H4258">
        <f t="shared" si="264"/>
        <v>435553.09338000003</v>
      </c>
      <c r="I4258">
        <f t="shared" si="265"/>
        <v>6962</v>
      </c>
      <c r="J4258">
        <f t="shared" si="266"/>
        <v>162701.94</v>
      </c>
      <c r="K4258">
        <f t="shared" si="267"/>
        <v>0</v>
      </c>
    </row>
    <row r="4259" spans="1:11" s="11" customFormat="1">
      <c r="A4259">
        <v>2025</v>
      </c>
      <c r="B4259">
        <v>8837</v>
      </c>
      <c r="C4259" t="s">
        <v>321</v>
      </c>
      <c r="D4259" t="s">
        <v>322</v>
      </c>
      <c r="E4259">
        <v>28980</v>
      </c>
      <c r="F4259">
        <v>22.36</v>
      </c>
      <c r="G4259">
        <v>210.3</v>
      </c>
      <c r="H4259">
        <f t="shared" si="264"/>
        <v>1362728.8584</v>
      </c>
      <c r="I4259">
        <f t="shared" si="265"/>
        <v>28980</v>
      </c>
      <c r="J4259">
        <f t="shared" si="266"/>
        <v>647992.79999999993</v>
      </c>
      <c r="K4259">
        <f t="shared" si="267"/>
        <v>0</v>
      </c>
    </row>
    <row r="4260" spans="1:11" s="11" customFormat="1">
      <c r="A4260">
        <v>2025</v>
      </c>
      <c r="B4260">
        <v>8837</v>
      </c>
      <c r="C4260" t="s">
        <v>321</v>
      </c>
      <c r="D4260" t="s">
        <v>322</v>
      </c>
      <c r="E4260">
        <v>95962</v>
      </c>
      <c r="F4260">
        <v>23.54</v>
      </c>
      <c r="G4260">
        <v>246</v>
      </c>
      <c r="H4260">
        <f t="shared" si="264"/>
        <v>5557005.8808000004</v>
      </c>
      <c r="I4260">
        <f t="shared" si="265"/>
        <v>95962</v>
      </c>
      <c r="J4260">
        <f t="shared" si="266"/>
        <v>2258945.48</v>
      </c>
      <c r="K4260">
        <f t="shared" si="267"/>
        <v>0</v>
      </c>
    </row>
    <row r="4261" spans="1:11" s="11" customFormat="1">
      <c r="A4261">
        <v>2025</v>
      </c>
      <c r="B4261">
        <v>8837</v>
      </c>
      <c r="C4261" t="s">
        <v>331</v>
      </c>
      <c r="D4261" t="s">
        <v>322</v>
      </c>
      <c r="E4261">
        <v>28769</v>
      </c>
      <c r="F4261">
        <v>17.489999999999998</v>
      </c>
      <c r="G4261">
        <v>264.8</v>
      </c>
      <c r="H4261">
        <f t="shared" si="264"/>
        <v>1332393.6568799999</v>
      </c>
      <c r="I4261">
        <f t="shared" si="265"/>
        <v>28769</v>
      </c>
      <c r="J4261">
        <f t="shared" si="266"/>
        <v>503169.80999999994</v>
      </c>
      <c r="K4261">
        <f t="shared" si="267"/>
        <v>0</v>
      </c>
    </row>
    <row r="4262" spans="1:11" s="11" customFormat="1">
      <c r="A4262">
        <v>2025</v>
      </c>
      <c r="B4262">
        <v>8837</v>
      </c>
      <c r="C4262" t="s">
        <v>321</v>
      </c>
      <c r="D4262" t="s">
        <v>322</v>
      </c>
      <c r="E4262">
        <v>141718</v>
      </c>
      <c r="F4262">
        <v>24.762</v>
      </c>
      <c r="G4262">
        <v>250.4</v>
      </c>
      <c r="H4262">
        <f t="shared" si="264"/>
        <v>8787089.6744640004</v>
      </c>
      <c r="I4262">
        <f t="shared" si="265"/>
        <v>141718</v>
      </c>
      <c r="J4262">
        <f t="shared" si="266"/>
        <v>3509221.1159999999</v>
      </c>
      <c r="K4262">
        <f t="shared" si="267"/>
        <v>0</v>
      </c>
    </row>
    <row r="4263" spans="1:11" s="11" customFormat="1">
      <c r="A4263">
        <v>2025</v>
      </c>
      <c r="B4263">
        <v>8841</v>
      </c>
      <c r="C4263" t="s">
        <v>331</v>
      </c>
      <c r="D4263" t="s">
        <v>322</v>
      </c>
      <c r="E4263">
        <v>409452</v>
      </c>
      <c r="F4263">
        <v>19.013000000000002</v>
      </c>
      <c r="G4263">
        <v>216.6</v>
      </c>
      <c r="H4263">
        <f t="shared" si="264"/>
        <v>16862116.957416002</v>
      </c>
      <c r="I4263">
        <f t="shared" si="265"/>
        <v>409452</v>
      </c>
      <c r="J4263">
        <f t="shared" si="266"/>
        <v>7784910.8760000011</v>
      </c>
      <c r="K4263">
        <f t="shared" si="267"/>
        <v>0</v>
      </c>
    </row>
    <row r="4264" spans="1:11" s="11" customFormat="1">
      <c r="A4264">
        <v>2025</v>
      </c>
      <c r="B4264">
        <v>8845</v>
      </c>
      <c r="C4264" t="s">
        <v>321</v>
      </c>
      <c r="D4264" t="s">
        <v>322</v>
      </c>
      <c r="E4264">
        <v>11150</v>
      </c>
      <c r="F4264">
        <v>25.096</v>
      </c>
      <c r="G4264" t="s">
        <v>332</v>
      </c>
      <c r="H4264" t="str">
        <f t="shared" si="264"/>
        <v/>
      </c>
      <c r="I4264" t="str">
        <f t="shared" si="265"/>
        <v/>
      </c>
      <c r="J4264" t="str">
        <f t="shared" si="266"/>
        <v/>
      </c>
      <c r="K4264">
        <f t="shared" si="267"/>
        <v>0</v>
      </c>
    </row>
    <row r="4265" spans="1:11" s="11" customFormat="1">
      <c r="A4265">
        <v>2025</v>
      </c>
      <c r="B4265">
        <v>8845</v>
      </c>
      <c r="C4265" t="s">
        <v>321</v>
      </c>
      <c r="D4265" t="s">
        <v>322</v>
      </c>
      <c r="E4265">
        <v>113032</v>
      </c>
      <c r="F4265">
        <v>26.035</v>
      </c>
      <c r="G4265" t="s">
        <v>332</v>
      </c>
      <c r="H4265" t="str">
        <f t="shared" si="264"/>
        <v/>
      </c>
      <c r="I4265" t="str">
        <f t="shared" si="265"/>
        <v/>
      </c>
      <c r="J4265" t="str">
        <f t="shared" si="266"/>
        <v/>
      </c>
      <c r="K4265">
        <f t="shared" si="267"/>
        <v>0</v>
      </c>
    </row>
    <row r="4266" spans="1:11" s="11" customFormat="1">
      <c r="A4266">
        <v>2025</v>
      </c>
      <c r="B4266">
        <v>8845</v>
      </c>
      <c r="C4266" t="s">
        <v>321</v>
      </c>
      <c r="D4266" t="s">
        <v>322</v>
      </c>
      <c r="E4266">
        <v>6517</v>
      </c>
      <c r="F4266">
        <v>25.602</v>
      </c>
      <c r="G4266" t="s">
        <v>332</v>
      </c>
      <c r="H4266" t="str">
        <f t="shared" si="264"/>
        <v/>
      </c>
      <c r="I4266" t="str">
        <f t="shared" si="265"/>
        <v/>
      </c>
      <c r="J4266" t="str">
        <f t="shared" si="266"/>
        <v/>
      </c>
      <c r="K4266">
        <f t="shared" si="267"/>
        <v>0</v>
      </c>
    </row>
    <row r="4267" spans="1:11" s="11" customFormat="1">
      <c r="A4267">
        <v>2025</v>
      </c>
      <c r="B4267">
        <v>8846</v>
      </c>
      <c r="C4267" t="s">
        <v>321</v>
      </c>
      <c r="D4267" t="s">
        <v>322</v>
      </c>
      <c r="E4267">
        <v>14639</v>
      </c>
      <c r="F4267">
        <v>25.071999999999999</v>
      </c>
      <c r="G4267" t="s">
        <v>332</v>
      </c>
      <c r="H4267" t="str">
        <f t="shared" si="264"/>
        <v/>
      </c>
      <c r="I4267" t="str">
        <f t="shared" si="265"/>
        <v/>
      </c>
      <c r="J4267" t="str">
        <f t="shared" si="266"/>
        <v/>
      </c>
      <c r="K4267">
        <f t="shared" si="267"/>
        <v>0</v>
      </c>
    </row>
    <row r="4268" spans="1:11" s="11" customFormat="1">
      <c r="A4268">
        <v>2025</v>
      </c>
      <c r="B4268">
        <v>8846</v>
      </c>
      <c r="C4268" t="s">
        <v>321</v>
      </c>
      <c r="D4268" t="s">
        <v>322</v>
      </c>
      <c r="E4268">
        <v>74188</v>
      </c>
      <c r="F4268">
        <v>26.088000000000001</v>
      </c>
      <c r="G4268" t="s">
        <v>332</v>
      </c>
      <c r="H4268" t="str">
        <f t="shared" si="264"/>
        <v/>
      </c>
      <c r="I4268" t="str">
        <f t="shared" si="265"/>
        <v/>
      </c>
      <c r="J4268" t="str">
        <f t="shared" si="266"/>
        <v/>
      </c>
      <c r="K4268">
        <f t="shared" si="267"/>
        <v>0</v>
      </c>
    </row>
    <row r="4269" spans="1:11" s="11" customFormat="1">
      <c r="A4269">
        <v>2025</v>
      </c>
      <c r="B4269">
        <v>8846</v>
      </c>
      <c r="C4269" t="s">
        <v>321</v>
      </c>
      <c r="D4269" t="s">
        <v>322</v>
      </c>
      <c r="E4269">
        <v>7152</v>
      </c>
      <c r="F4269">
        <v>25.51</v>
      </c>
      <c r="G4269" t="s">
        <v>332</v>
      </c>
      <c r="H4269" t="str">
        <f t="shared" si="264"/>
        <v/>
      </c>
      <c r="I4269" t="str">
        <f t="shared" si="265"/>
        <v/>
      </c>
      <c r="J4269" t="str">
        <f t="shared" si="266"/>
        <v/>
      </c>
      <c r="K4269">
        <f t="shared" si="267"/>
        <v>0</v>
      </c>
    </row>
    <row r="4270" spans="1:11" s="11" customFormat="1">
      <c r="A4270">
        <v>2025</v>
      </c>
      <c r="B4270">
        <v>8851</v>
      </c>
      <c r="C4270" t="s">
        <v>321</v>
      </c>
      <c r="D4270" t="s">
        <v>322</v>
      </c>
      <c r="E4270">
        <v>14640</v>
      </c>
      <c r="F4270">
        <v>22.856000000000002</v>
      </c>
      <c r="G4270">
        <v>286.89999999999998</v>
      </c>
      <c r="H4270">
        <f t="shared" si="264"/>
        <v>960001.36895999999</v>
      </c>
      <c r="I4270">
        <f t="shared" si="265"/>
        <v>14640</v>
      </c>
      <c r="J4270">
        <f t="shared" si="266"/>
        <v>334611.84000000003</v>
      </c>
      <c r="K4270">
        <f t="shared" si="267"/>
        <v>0</v>
      </c>
    </row>
    <row r="4271" spans="1:11" s="11" customFormat="1">
      <c r="A4271">
        <v>2025</v>
      </c>
      <c r="B4271">
        <v>8851</v>
      </c>
      <c r="C4271" t="s">
        <v>321</v>
      </c>
      <c r="D4271" t="s">
        <v>322</v>
      </c>
      <c r="E4271">
        <v>51249</v>
      </c>
      <c r="F4271">
        <v>22.361999999999998</v>
      </c>
      <c r="G4271">
        <v>286.10000000000002</v>
      </c>
      <c r="H4271">
        <f t="shared" si="264"/>
        <v>3278792.2248180001</v>
      </c>
      <c r="I4271">
        <f t="shared" si="265"/>
        <v>51249</v>
      </c>
      <c r="J4271">
        <f t="shared" si="266"/>
        <v>1146030.1379999998</v>
      </c>
      <c r="K4271">
        <f t="shared" si="267"/>
        <v>0</v>
      </c>
    </row>
    <row r="4272" spans="1:11" s="11" customFormat="1">
      <c r="A4272">
        <v>2025</v>
      </c>
      <c r="B4272">
        <v>8851</v>
      </c>
      <c r="C4272" t="s">
        <v>321</v>
      </c>
      <c r="D4272" t="s">
        <v>322</v>
      </c>
      <c r="E4272">
        <v>5942</v>
      </c>
      <c r="F4272">
        <v>22.62</v>
      </c>
      <c r="G4272">
        <v>240.7</v>
      </c>
      <c r="H4272">
        <f t="shared" si="264"/>
        <v>323520.15228000004</v>
      </c>
      <c r="I4272">
        <f t="shared" si="265"/>
        <v>5942</v>
      </c>
      <c r="J4272">
        <f t="shared" si="266"/>
        <v>134408.04</v>
      </c>
      <c r="K4272">
        <f t="shared" si="267"/>
        <v>0</v>
      </c>
    </row>
    <row r="4273" spans="1:11" s="11" customFormat="1">
      <c r="A4273">
        <v>2025</v>
      </c>
      <c r="B4273">
        <v>8852</v>
      </c>
      <c r="C4273" t="s">
        <v>331</v>
      </c>
      <c r="D4273" t="s">
        <v>322</v>
      </c>
      <c r="E4273">
        <v>15495</v>
      </c>
      <c r="F4273">
        <v>17.64</v>
      </c>
      <c r="G4273">
        <v>76.5</v>
      </c>
      <c r="H4273">
        <f t="shared" si="264"/>
        <v>209098.82699999999</v>
      </c>
      <c r="I4273">
        <f t="shared" si="265"/>
        <v>15495</v>
      </c>
      <c r="J4273">
        <f t="shared" si="266"/>
        <v>273331.8</v>
      </c>
      <c r="K4273">
        <f t="shared" si="267"/>
        <v>0</v>
      </c>
    </row>
    <row r="4274" spans="1:11" s="11" customFormat="1">
      <c r="A4274">
        <v>2025</v>
      </c>
      <c r="B4274">
        <v>8852</v>
      </c>
      <c r="C4274" t="s">
        <v>331</v>
      </c>
      <c r="D4274" t="s">
        <v>322</v>
      </c>
      <c r="E4274">
        <v>278844</v>
      </c>
      <c r="F4274">
        <v>17.64</v>
      </c>
      <c r="G4274">
        <v>159.5</v>
      </c>
      <c r="H4274">
        <f t="shared" si="264"/>
        <v>7845499.0152000003</v>
      </c>
      <c r="I4274">
        <f t="shared" si="265"/>
        <v>278844</v>
      </c>
      <c r="J4274">
        <f t="shared" si="266"/>
        <v>4918808.16</v>
      </c>
      <c r="K4274">
        <f t="shared" si="267"/>
        <v>0</v>
      </c>
    </row>
    <row r="4275" spans="1:11" s="11" customFormat="1">
      <c r="A4275">
        <v>2025</v>
      </c>
      <c r="B4275">
        <v>8852</v>
      </c>
      <c r="C4275" t="s">
        <v>331</v>
      </c>
      <c r="D4275" t="s">
        <v>322</v>
      </c>
      <c r="E4275">
        <v>112342</v>
      </c>
      <c r="F4275">
        <v>17.73</v>
      </c>
      <c r="G4275">
        <v>155.4</v>
      </c>
      <c r="H4275">
        <f t="shared" si="264"/>
        <v>3095293.9676400004</v>
      </c>
      <c r="I4275">
        <f t="shared" si="265"/>
        <v>112342</v>
      </c>
      <c r="J4275">
        <f t="shared" si="266"/>
        <v>1991823.6600000001</v>
      </c>
      <c r="K4275">
        <f t="shared" si="267"/>
        <v>0</v>
      </c>
    </row>
    <row r="4276" spans="1:11" s="11" customFormat="1">
      <c r="A4276">
        <v>2025</v>
      </c>
      <c r="B4276">
        <v>8899</v>
      </c>
      <c r="C4276" t="s">
        <v>331</v>
      </c>
      <c r="D4276" t="s">
        <v>322</v>
      </c>
      <c r="E4276">
        <v>15958</v>
      </c>
      <c r="F4276">
        <v>17.867999999999999</v>
      </c>
      <c r="G4276">
        <v>155.4</v>
      </c>
      <c r="H4276">
        <f t="shared" si="264"/>
        <v>443103.74337599997</v>
      </c>
      <c r="I4276">
        <f t="shared" si="265"/>
        <v>15958</v>
      </c>
      <c r="J4276">
        <f t="shared" si="266"/>
        <v>285137.54399999999</v>
      </c>
      <c r="K4276">
        <f t="shared" si="267"/>
        <v>0</v>
      </c>
    </row>
    <row r="4277" spans="1:11" s="11" customFormat="1">
      <c r="A4277">
        <v>2025</v>
      </c>
      <c r="B4277">
        <v>8899</v>
      </c>
      <c r="C4277" t="s">
        <v>331</v>
      </c>
      <c r="D4277" t="s">
        <v>322</v>
      </c>
      <c r="E4277">
        <v>31913</v>
      </c>
      <c r="F4277">
        <v>17.681999999999999</v>
      </c>
      <c r="G4277">
        <v>175.6</v>
      </c>
      <c r="H4277">
        <f t="shared" si="264"/>
        <v>990885.62949599989</v>
      </c>
      <c r="I4277">
        <f t="shared" si="265"/>
        <v>31913</v>
      </c>
      <c r="J4277">
        <f t="shared" si="266"/>
        <v>564285.66599999997</v>
      </c>
      <c r="K4277">
        <f t="shared" si="267"/>
        <v>0</v>
      </c>
    </row>
    <row r="4278" spans="1:11" s="11" customFormat="1">
      <c r="A4278">
        <v>2025</v>
      </c>
      <c r="B4278">
        <v>8899</v>
      </c>
      <c r="C4278" t="s">
        <v>331</v>
      </c>
      <c r="D4278" t="s">
        <v>322</v>
      </c>
      <c r="E4278">
        <v>94696</v>
      </c>
      <c r="F4278">
        <v>17.803999999999998</v>
      </c>
      <c r="G4278">
        <v>162.5</v>
      </c>
      <c r="H4278">
        <f t="shared" si="264"/>
        <v>2739697.3239999996</v>
      </c>
      <c r="I4278">
        <f t="shared" si="265"/>
        <v>94696</v>
      </c>
      <c r="J4278">
        <f t="shared" si="266"/>
        <v>1685967.5839999998</v>
      </c>
      <c r="K4278">
        <f t="shared" si="267"/>
        <v>0</v>
      </c>
    </row>
    <row r="4279" spans="1:11" s="11" customFormat="1">
      <c r="A4279">
        <v>2025</v>
      </c>
      <c r="B4279">
        <v>10017</v>
      </c>
      <c r="C4279" t="s">
        <v>321</v>
      </c>
      <c r="D4279" t="s">
        <v>322</v>
      </c>
      <c r="E4279">
        <v>2657</v>
      </c>
      <c r="F4279">
        <v>25</v>
      </c>
      <c r="G4279" t="s">
        <v>332</v>
      </c>
      <c r="H4279" t="str">
        <f t="shared" si="264"/>
        <v/>
      </c>
      <c r="I4279" t="str">
        <f t="shared" si="265"/>
        <v/>
      </c>
      <c r="J4279" t="str">
        <f t="shared" si="266"/>
        <v/>
      </c>
      <c r="K4279">
        <f t="shared" si="267"/>
        <v>0</v>
      </c>
    </row>
    <row r="4280" spans="1:11" s="11" customFormat="1">
      <c r="A4280">
        <v>2025</v>
      </c>
      <c r="B4280">
        <v>10113</v>
      </c>
      <c r="C4280" t="s">
        <v>333</v>
      </c>
      <c r="D4280" t="s">
        <v>322</v>
      </c>
      <c r="E4280">
        <v>69280</v>
      </c>
      <c r="F4280">
        <v>11.64</v>
      </c>
      <c r="G4280" t="s">
        <v>332</v>
      </c>
      <c r="H4280" t="str">
        <f t="shared" si="264"/>
        <v/>
      </c>
      <c r="I4280" t="str">
        <f t="shared" si="265"/>
        <v/>
      </c>
      <c r="J4280" t="str">
        <f t="shared" si="266"/>
        <v/>
      </c>
      <c r="K4280">
        <f t="shared" si="267"/>
        <v>0</v>
      </c>
    </row>
    <row r="4281" spans="1:11" s="11" customFormat="1">
      <c r="A4281">
        <v>2025</v>
      </c>
      <c r="B4281">
        <v>10143</v>
      </c>
      <c r="C4281" t="s">
        <v>333</v>
      </c>
      <c r="D4281" t="s">
        <v>322</v>
      </c>
      <c r="E4281">
        <v>60296</v>
      </c>
      <c r="F4281">
        <v>12.898999999999999</v>
      </c>
      <c r="G4281" t="s">
        <v>332</v>
      </c>
      <c r="H4281" t="str">
        <f t="shared" si="264"/>
        <v/>
      </c>
      <c r="I4281" t="str">
        <f t="shared" si="265"/>
        <v/>
      </c>
      <c r="J4281" t="str">
        <f t="shared" si="266"/>
        <v/>
      </c>
      <c r="K4281">
        <f t="shared" si="267"/>
        <v>0</v>
      </c>
    </row>
    <row r="4282" spans="1:11" s="11" customFormat="1">
      <c r="A4282">
        <v>2025</v>
      </c>
      <c r="B4282">
        <v>10151</v>
      </c>
      <c r="C4282" t="s">
        <v>333</v>
      </c>
      <c r="D4282" t="s">
        <v>322</v>
      </c>
      <c r="E4282">
        <v>2193</v>
      </c>
      <c r="F4282">
        <v>9.8699999999999992</v>
      </c>
      <c r="G4282" t="s">
        <v>332</v>
      </c>
      <c r="H4282" t="str">
        <f t="shared" si="264"/>
        <v/>
      </c>
      <c r="I4282" t="str">
        <f t="shared" si="265"/>
        <v/>
      </c>
      <c r="J4282" t="str">
        <f t="shared" si="266"/>
        <v/>
      </c>
      <c r="K4282">
        <f t="shared" si="267"/>
        <v>0</v>
      </c>
    </row>
    <row r="4283" spans="1:11" s="11" customFormat="1">
      <c r="A4283">
        <v>2025</v>
      </c>
      <c r="B4283">
        <v>10151</v>
      </c>
      <c r="C4283" t="s">
        <v>333</v>
      </c>
      <c r="D4283" t="s">
        <v>322</v>
      </c>
      <c r="E4283">
        <v>3137</v>
      </c>
      <c r="F4283">
        <v>16.2</v>
      </c>
      <c r="G4283" t="s">
        <v>332</v>
      </c>
      <c r="H4283" t="str">
        <f t="shared" si="264"/>
        <v/>
      </c>
      <c r="I4283" t="str">
        <f t="shared" si="265"/>
        <v/>
      </c>
      <c r="J4283" t="str">
        <f t="shared" si="266"/>
        <v/>
      </c>
      <c r="K4283">
        <f t="shared" si="267"/>
        <v>0</v>
      </c>
    </row>
    <row r="4284" spans="1:11" s="11" customFormat="1">
      <c r="A4284">
        <v>2025</v>
      </c>
      <c r="B4284">
        <v>10151</v>
      </c>
      <c r="C4284" t="s">
        <v>333</v>
      </c>
      <c r="D4284" t="s">
        <v>322</v>
      </c>
      <c r="E4284">
        <v>7470</v>
      </c>
      <c r="F4284">
        <v>16.14</v>
      </c>
      <c r="G4284" t="s">
        <v>332</v>
      </c>
      <c r="H4284" t="str">
        <f t="shared" si="264"/>
        <v/>
      </c>
      <c r="I4284" t="str">
        <f t="shared" si="265"/>
        <v/>
      </c>
      <c r="J4284" t="str">
        <f t="shared" si="266"/>
        <v/>
      </c>
      <c r="K4284">
        <f t="shared" si="267"/>
        <v>0</v>
      </c>
    </row>
    <row r="4285" spans="1:11" s="11" customFormat="1">
      <c r="A4285">
        <v>2025</v>
      </c>
      <c r="B4285">
        <v>10151</v>
      </c>
      <c r="C4285" t="s">
        <v>333</v>
      </c>
      <c r="D4285" t="s">
        <v>322</v>
      </c>
      <c r="E4285">
        <v>11979</v>
      </c>
      <c r="F4285">
        <v>18.920000000000002</v>
      </c>
      <c r="G4285" t="s">
        <v>332</v>
      </c>
      <c r="H4285" t="str">
        <f t="shared" si="264"/>
        <v/>
      </c>
      <c r="I4285" t="str">
        <f t="shared" si="265"/>
        <v/>
      </c>
      <c r="J4285" t="str">
        <f t="shared" si="266"/>
        <v/>
      </c>
      <c r="K4285">
        <f t="shared" si="267"/>
        <v>0</v>
      </c>
    </row>
    <row r="4286" spans="1:11" s="11" customFormat="1">
      <c r="A4286">
        <v>2025</v>
      </c>
      <c r="B4286">
        <v>10495</v>
      </c>
      <c r="C4286" t="s">
        <v>321</v>
      </c>
      <c r="D4286" t="s">
        <v>322</v>
      </c>
      <c r="E4286">
        <v>2680</v>
      </c>
      <c r="F4286">
        <v>20.481999999999999</v>
      </c>
      <c r="G4286" t="s">
        <v>332</v>
      </c>
      <c r="H4286" t="str">
        <f t="shared" si="264"/>
        <v/>
      </c>
      <c r="I4286" t="str">
        <f t="shared" si="265"/>
        <v/>
      </c>
      <c r="J4286" t="str">
        <f t="shared" si="266"/>
        <v/>
      </c>
      <c r="K4286">
        <f t="shared" si="267"/>
        <v>0</v>
      </c>
    </row>
    <row r="4287" spans="1:11" s="11" customFormat="1">
      <c r="A4287">
        <v>2025</v>
      </c>
      <c r="B4287">
        <v>10603</v>
      </c>
      <c r="C4287" t="s">
        <v>333</v>
      </c>
      <c r="D4287" t="s">
        <v>322</v>
      </c>
      <c r="E4287">
        <v>35407</v>
      </c>
      <c r="F4287">
        <v>11.8</v>
      </c>
      <c r="G4287" t="s">
        <v>332</v>
      </c>
      <c r="H4287" t="str">
        <f t="shared" si="264"/>
        <v/>
      </c>
      <c r="I4287" t="str">
        <f t="shared" si="265"/>
        <v/>
      </c>
      <c r="J4287" t="str">
        <f t="shared" si="266"/>
        <v/>
      </c>
      <c r="K4287">
        <f t="shared" si="267"/>
        <v>0</v>
      </c>
    </row>
    <row r="4288" spans="1:11" s="11" customFormat="1">
      <c r="A4288">
        <v>2025</v>
      </c>
      <c r="B4288">
        <v>10671</v>
      </c>
      <c r="C4288" t="s">
        <v>331</v>
      </c>
      <c r="D4288" t="s">
        <v>322</v>
      </c>
      <c r="E4288">
        <v>55077</v>
      </c>
      <c r="F4288">
        <v>16.41</v>
      </c>
      <c r="G4288">
        <v>238.4</v>
      </c>
      <c r="H4288">
        <f t="shared" si="264"/>
        <v>2154691.55088</v>
      </c>
      <c r="I4288">
        <f t="shared" si="265"/>
        <v>55077</v>
      </c>
      <c r="J4288">
        <f t="shared" si="266"/>
        <v>903813.57000000007</v>
      </c>
      <c r="K4288">
        <f t="shared" si="267"/>
        <v>0</v>
      </c>
    </row>
    <row r="4289" spans="1:11" s="11" customFormat="1">
      <c r="A4289">
        <v>2025</v>
      </c>
      <c r="B4289">
        <v>10684</v>
      </c>
      <c r="C4289" t="s">
        <v>321</v>
      </c>
      <c r="D4289" t="s">
        <v>322</v>
      </c>
      <c r="E4289">
        <v>23353</v>
      </c>
      <c r="F4289">
        <v>23.6</v>
      </c>
      <c r="G4289" t="s">
        <v>332</v>
      </c>
      <c r="H4289" t="str">
        <f t="shared" si="264"/>
        <v/>
      </c>
      <c r="I4289" t="str">
        <f t="shared" si="265"/>
        <v/>
      </c>
      <c r="J4289" t="str">
        <f t="shared" si="266"/>
        <v/>
      </c>
      <c r="K4289">
        <f t="shared" si="267"/>
        <v>0</v>
      </c>
    </row>
    <row r="4290" spans="1:11" s="11" customFormat="1">
      <c r="A4290">
        <v>2025</v>
      </c>
      <c r="B4290">
        <v>10860</v>
      </c>
      <c r="C4290" t="s">
        <v>331</v>
      </c>
      <c r="D4290" t="s">
        <v>322</v>
      </c>
      <c r="E4290">
        <v>64963</v>
      </c>
      <c r="F4290">
        <v>17.600000000000001</v>
      </c>
      <c r="G4290" t="s">
        <v>332</v>
      </c>
      <c r="H4290" t="str">
        <f t="shared" si="264"/>
        <v/>
      </c>
      <c r="I4290" t="str">
        <f t="shared" si="265"/>
        <v/>
      </c>
      <c r="J4290" t="str">
        <f t="shared" si="266"/>
        <v/>
      </c>
      <c r="K4290">
        <f t="shared" si="267"/>
        <v>0</v>
      </c>
    </row>
    <row r="4291" spans="1:11" s="11" customFormat="1">
      <c r="A4291">
        <v>2025</v>
      </c>
      <c r="B4291">
        <v>10864</v>
      </c>
      <c r="C4291" t="s">
        <v>321</v>
      </c>
      <c r="D4291" t="s">
        <v>322</v>
      </c>
      <c r="E4291">
        <v>15676</v>
      </c>
      <c r="F4291">
        <v>21.8</v>
      </c>
      <c r="G4291" t="s">
        <v>332</v>
      </c>
      <c r="H4291" t="str">
        <f t="shared" si="264"/>
        <v/>
      </c>
      <c r="I4291" t="str">
        <f t="shared" si="265"/>
        <v/>
      </c>
      <c r="J4291" t="str">
        <f t="shared" si="266"/>
        <v/>
      </c>
      <c r="K4291">
        <f t="shared" si="267"/>
        <v>0</v>
      </c>
    </row>
    <row r="4292" spans="1:11" s="11" customFormat="1">
      <c r="A4292">
        <v>2025</v>
      </c>
      <c r="B4292">
        <v>10864</v>
      </c>
      <c r="C4292" t="s">
        <v>331</v>
      </c>
      <c r="D4292" t="s">
        <v>322</v>
      </c>
      <c r="E4292">
        <v>96119</v>
      </c>
      <c r="F4292">
        <v>17.7</v>
      </c>
      <c r="G4292" t="s">
        <v>332</v>
      </c>
      <c r="H4292" t="str">
        <f t="shared" si="264"/>
        <v/>
      </c>
      <c r="I4292" t="str">
        <f t="shared" si="265"/>
        <v/>
      </c>
      <c r="J4292" t="str">
        <f t="shared" si="266"/>
        <v/>
      </c>
      <c r="K4292">
        <f t="shared" si="267"/>
        <v>0</v>
      </c>
    </row>
    <row r="4293" spans="1:11" s="11" customFormat="1">
      <c r="A4293">
        <v>2025</v>
      </c>
      <c r="B4293">
        <v>10864</v>
      </c>
      <c r="C4293" t="s">
        <v>331</v>
      </c>
      <c r="D4293" t="s">
        <v>322</v>
      </c>
      <c r="E4293">
        <v>835</v>
      </c>
      <c r="F4293">
        <v>18</v>
      </c>
      <c r="G4293" t="s">
        <v>332</v>
      </c>
      <c r="H4293" t="str">
        <f t="shared" ref="H4293:H4356" si="268">IF(I4293="","",G4293/100*F4293*E4293)</f>
        <v/>
      </c>
      <c r="I4293" t="str">
        <f t="shared" ref="I4293:I4356" si="269">IF(OR(G4293=".",F4293=".",E4293="."),"",E4293)</f>
        <v/>
      </c>
      <c r="J4293" t="str">
        <f t="shared" ref="J4293:J4356" si="270">IF(I4293="","",F4293*I4293)</f>
        <v/>
      </c>
      <c r="K4293">
        <f t="shared" ref="K4293:K4356" si="271">IF(C4293="LIG",1,0)</f>
        <v>0</v>
      </c>
    </row>
    <row r="4294" spans="1:11" s="11" customFormat="1">
      <c r="A4294">
        <v>2025</v>
      </c>
      <c r="B4294">
        <v>10865</v>
      </c>
      <c r="C4294" t="s">
        <v>321</v>
      </c>
      <c r="D4294" t="s">
        <v>322</v>
      </c>
      <c r="E4294">
        <v>69576</v>
      </c>
      <c r="F4294">
        <v>21.7</v>
      </c>
      <c r="G4294" t="s">
        <v>332</v>
      </c>
      <c r="H4294" t="str">
        <f t="shared" si="268"/>
        <v/>
      </c>
      <c r="I4294" t="str">
        <f t="shared" si="269"/>
        <v/>
      </c>
      <c r="J4294" t="str">
        <f t="shared" si="270"/>
        <v/>
      </c>
      <c r="K4294">
        <f t="shared" si="271"/>
        <v>0</v>
      </c>
    </row>
    <row r="4295" spans="1:11" s="11" customFormat="1">
      <c r="A4295">
        <v>2025</v>
      </c>
      <c r="B4295">
        <v>10865</v>
      </c>
      <c r="C4295" t="s">
        <v>331</v>
      </c>
      <c r="D4295" t="s">
        <v>322</v>
      </c>
      <c r="E4295">
        <v>48361</v>
      </c>
      <c r="F4295">
        <v>17.600000000000001</v>
      </c>
      <c r="G4295" t="s">
        <v>332</v>
      </c>
      <c r="H4295" t="str">
        <f t="shared" si="268"/>
        <v/>
      </c>
      <c r="I4295" t="str">
        <f t="shared" si="269"/>
        <v/>
      </c>
      <c r="J4295" t="str">
        <f t="shared" si="270"/>
        <v/>
      </c>
      <c r="K4295">
        <f t="shared" si="271"/>
        <v>0</v>
      </c>
    </row>
    <row r="4296" spans="1:11" s="11" customFormat="1">
      <c r="A4296">
        <v>2025</v>
      </c>
      <c r="B4296">
        <v>10865</v>
      </c>
      <c r="C4296" t="s">
        <v>331</v>
      </c>
      <c r="D4296" t="s">
        <v>322</v>
      </c>
      <c r="E4296">
        <v>8622</v>
      </c>
      <c r="F4296">
        <v>14.7</v>
      </c>
      <c r="G4296" t="s">
        <v>332</v>
      </c>
      <c r="H4296" t="str">
        <f t="shared" si="268"/>
        <v/>
      </c>
      <c r="I4296" t="str">
        <f t="shared" si="269"/>
        <v/>
      </c>
      <c r="J4296" t="str">
        <f t="shared" si="270"/>
        <v/>
      </c>
      <c r="K4296">
        <f t="shared" si="271"/>
        <v>0</v>
      </c>
    </row>
    <row r="4297" spans="1:11" s="11" customFormat="1">
      <c r="A4297">
        <v>2025</v>
      </c>
      <c r="B4297">
        <v>10865</v>
      </c>
      <c r="C4297" t="s">
        <v>331</v>
      </c>
      <c r="D4297" t="s">
        <v>322</v>
      </c>
      <c r="E4297">
        <v>16947</v>
      </c>
      <c r="F4297">
        <v>17.8</v>
      </c>
      <c r="G4297" t="s">
        <v>332</v>
      </c>
      <c r="H4297" t="str">
        <f t="shared" si="268"/>
        <v/>
      </c>
      <c r="I4297" t="str">
        <f t="shared" si="269"/>
        <v/>
      </c>
      <c r="J4297" t="str">
        <f t="shared" si="270"/>
        <v/>
      </c>
      <c r="K4297">
        <f t="shared" si="271"/>
        <v>0</v>
      </c>
    </row>
    <row r="4298" spans="1:11" s="11" customFormat="1">
      <c r="A4298">
        <v>2025</v>
      </c>
      <c r="B4298">
        <v>50397</v>
      </c>
      <c r="C4298" t="s">
        <v>321</v>
      </c>
      <c r="D4298" t="s">
        <v>322</v>
      </c>
      <c r="E4298">
        <v>11030</v>
      </c>
      <c r="F4298">
        <v>26</v>
      </c>
      <c r="G4298" t="s">
        <v>332</v>
      </c>
      <c r="H4298" t="str">
        <f t="shared" si="268"/>
        <v/>
      </c>
      <c r="I4298" t="str">
        <f t="shared" si="269"/>
        <v/>
      </c>
      <c r="J4298" t="str">
        <f t="shared" si="270"/>
        <v/>
      </c>
      <c r="K4298">
        <f t="shared" si="271"/>
        <v>0</v>
      </c>
    </row>
    <row r="4299" spans="1:11" s="11" customFormat="1">
      <c r="A4299">
        <v>2025</v>
      </c>
      <c r="B4299">
        <v>50481</v>
      </c>
      <c r="C4299" t="s">
        <v>321</v>
      </c>
      <c r="D4299" t="s">
        <v>322</v>
      </c>
      <c r="E4299">
        <v>5076</v>
      </c>
      <c r="F4299">
        <v>25.61</v>
      </c>
      <c r="G4299" t="s">
        <v>332</v>
      </c>
      <c r="H4299" t="str">
        <f t="shared" si="268"/>
        <v/>
      </c>
      <c r="I4299" t="str">
        <f t="shared" si="269"/>
        <v/>
      </c>
      <c r="J4299" t="str">
        <f t="shared" si="270"/>
        <v/>
      </c>
      <c r="K4299">
        <f t="shared" si="271"/>
        <v>0</v>
      </c>
    </row>
    <row r="4300" spans="1:11" s="11" customFormat="1">
      <c r="A4300">
        <v>2025</v>
      </c>
      <c r="B4300">
        <v>50481</v>
      </c>
      <c r="C4300" t="s">
        <v>321</v>
      </c>
      <c r="D4300" t="s">
        <v>322</v>
      </c>
      <c r="E4300">
        <v>6633</v>
      </c>
      <c r="F4300">
        <v>26.43</v>
      </c>
      <c r="G4300" t="s">
        <v>332</v>
      </c>
      <c r="H4300" t="str">
        <f t="shared" si="268"/>
        <v/>
      </c>
      <c r="I4300" t="str">
        <f t="shared" si="269"/>
        <v/>
      </c>
      <c r="J4300" t="str">
        <f t="shared" si="270"/>
        <v/>
      </c>
      <c r="K4300">
        <f t="shared" si="271"/>
        <v>0</v>
      </c>
    </row>
    <row r="4301" spans="1:11" s="11" customFormat="1">
      <c r="A4301">
        <v>2025</v>
      </c>
      <c r="B4301">
        <v>50481</v>
      </c>
      <c r="C4301" t="s">
        <v>321</v>
      </c>
      <c r="D4301" t="s">
        <v>322</v>
      </c>
      <c r="E4301">
        <v>10500</v>
      </c>
      <c r="F4301">
        <v>25.23</v>
      </c>
      <c r="G4301" t="s">
        <v>332</v>
      </c>
      <c r="H4301" t="str">
        <f t="shared" si="268"/>
        <v/>
      </c>
      <c r="I4301" t="str">
        <f t="shared" si="269"/>
        <v/>
      </c>
      <c r="J4301" t="str">
        <f t="shared" si="270"/>
        <v/>
      </c>
      <c r="K4301">
        <f t="shared" si="271"/>
        <v>0</v>
      </c>
    </row>
    <row r="4302" spans="1:11" s="11" customFormat="1">
      <c r="A4302">
        <v>2025</v>
      </c>
      <c r="B4302">
        <v>50481</v>
      </c>
      <c r="C4302" t="s">
        <v>321</v>
      </c>
      <c r="D4302" t="s">
        <v>322</v>
      </c>
      <c r="E4302">
        <v>13995</v>
      </c>
      <c r="F4302">
        <v>25.23</v>
      </c>
      <c r="G4302" t="s">
        <v>332</v>
      </c>
      <c r="H4302" t="str">
        <f t="shared" si="268"/>
        <v/>
      </c>
      <c r="I4302" t="str">
        <f t="shared" si="269"/>
        <v/>
      </c>
      <c r="J4302" t="str">
        <f t="shared" si="270"/>
        <v/>
      </c>
      <c r="K4302">
        <f t="shared" si="271"/>
        <v>0</v>
      </c>
    </row>
    <row r="4303" spans="1:11" s="11" customFormat="1">
      <c r="A4303">
        <v>2025</v>
      </c>
      <c r="B4303">
        <v>50835</v>
      </c>
      <c r="C4303" t="s">
        <v>321</v>
      </c>
      <c r="D4303" t="s">
        <v>322</v>
      </c>
      <c r="E4303">
        <v>13132</v>
      </c>
      <c r="F4303">
        <v>25.91</v>
      </c>
      <c r="G4303" t="s">
        <v>332</v>
      </c>
      <c r="H4303" t="str">
        <f t="shared" si="268"/>
        <v/>
      </c>
      <c r="I4303" t="str">
        <f t="shared" si="269"/>
        <v/>
      </c>
      <c r="J4303" t="str">
        <f t="shared" si="270"/>
        <v/>
      </c>
      <c r="K4303">
        <f t="shared" si="271"/>
        <v>0</v>
      </c>
    </row>
    <row r="4304" spans="1:11" s="11" customFormat="1">
      <c r="A4304">
        <v>2025</v>
      </c>
      <c r="B4304">
        <v>50835</v>
      </c>
      <c r="C4304" t="s">
        <v>321</v>
      </c>
      <c r="D4304" t="s">
        <v>322</v>
      </c>
      <c r="E4304">
        <v>13792</v>
      </c>
      <c r="F4304">
        <v>26.34</v>
      </c>
      <c r="G4304" t="s">
        <v>332</v>
      </c>
      <c r="H4304" t="str">
        <f t="shared" si="268"/>
        <v/>
      </c>
      <c r="I4304" t="str">
        <f t="shared" si="269"/>
        <v/>
      </c>
      <c r="J4304" t="str">
        <f t="shared" si="270"/>
        <v/>
      </c>
      <c r="K4304">
        <f t="shared" si="271"/>
        <v>0</v>
      </c>
    </row>
    <row r="4305" spans="1:11" s="11" customFormat="1">
      <c r="A4305">
        <v>2025</v>
      </c>
      <c r="B4305">
        <v>50888</v>
      </c>
      <c r="C4305" t="s">
        <v>333</v>
      </c>
      <c r="D4305" t="s">
        <v>322</v>
      </c>
      <c r="E4305">
        <v>52078</v>
      </c>
      <c r="F4305">
        <v>12.438000000000001</v>
      </c>
      <c r="G4305" t="s">
        <v>332</v>
      </c>
      <c r="H4305" t="str">
        <f t="shared" si="268"/>
        <v/>
      </c>
      <c r="I4305" t="str">
        <f t="shared" si="269"/>
        <v/>
      </c>
      <c r="J4305" t="str">
        <f t="shared" si="270"/>
        <v/>
      </c>
      <c r="K4305">
        <f t="shared" si="271"/>
        <v>0</v>
      </c>
    </row>
    <row r="4306" spans="1:11" s="11" customFormat="1">
      <c r="A4306">
        <v>2025</v>
      </c>
      <c r="B4306">
        <v>50900</v>
      </c>
      <c r="C4306" t="s">
        <v>321</v>
      </c>
      <c r="D4306" t="s">
        <v>322</v>
      </c>
      <c r="E4306">
        <v>7646</v>
      </c>
      <c r="F4306">
        <v>25.2</v>
      </c>
      <c r="G4306" t="s">
        <v>332</v>
      </c>
      <c r="H4306" t="str">
        <f t="shared" si="268"/>
        <v/>
      </c>
      <c r="I4306" t="str">
        <f t="shared" si="269"/>
        <v/>
      </c>
      <c r="J4306" t="str">
        <f t="shared" si="270"/>
        <v/>
      </c>
      <c r="K4306">
        <f t="shared" si="271"/>
        <v>0</v>
      </c>
    </row>
    <row r="4307" spans="1:11" s="11" customFormat="1">
      <c r="A4307">
        <v>2025</v>
      </c>
      <c r="B4307">
        <v>50951</v>
      </c>
      <c r="C4307" t="s">
        <v>333</v>
      </c>
      <c r="D4307" t="s">
        <v>322</v>
      </c>
      <c r="E4307">
        <v>24302</v>
      </c>
      <c r="F4307">
        <v>13.4</v>
      </c>
      <c r="G4307" t="s">
        <v>332</v>
      </c>
      <c r="H4307" t="str">
        <f t="shared" si="268"/>
        <v/>
      </c>
      <c r="I4307" t="str">
        <f t="shared" si="269"/>
        <v/>
      </c>
      <c r="J4307" t="str">
        <f t="shared" si="270"/>
        <v/>
      </c>
      <c r="K4307">
        <f t="shared" si="271"/>
        <v>0</v>
      </c>
    </row>
    <row r="4308" spans="1:11" s="11" customFormat="1">
      <c r="A4308">
        <v>2025</v>
      </c>
      <c r="B4308">
        <v>50969</v>
      </c>
      <c r="C4308" t="s">
        <v>321</v>
      </c>
      <c r="D4308" t="s">
        <v>322</v>
      </c>
      <c r="E4308">
        <v>52</v>
      </c>
      <c r="F4308">
        <v>22.78</v>
      </c>
      <c r="G4308" t="s">
        <v>332</v>
      </c>
      <c r="H4308" t="str">
        <f t="shared" si="268"/>
        <v/>
      </c>
      <c r="I4308" t="str">
        <f t="shared" si="269"/>
        <v/>
      </c>
      <c r="J4308" t="str">
        <f t="shared" si="270"/>
        <v/>
      </c>
      <c r="K4308">
        <f t="shared" si="271"/>
        <v>0</v>
      </c>
    </row>
    <row r="4309" spans="1:11" s="11" customFormat="1">
      <c r="A4309">
        <v>2025</v>
      </c>
      <c r="B4309">
        <v>50974</v>
      </c>
      <c r="C4309" t="s">
        <v>321</v>
      </c>
      <c r="D4309" t="s">
        <v>322</v>
      </c>
      <c r="E4309">
        <v>26</v>
      </c>
      <c r="F4309">
        <v>24.934000000000001</v>
      </c>
      <c r="G4309" t="s">
        <v>332</v>
      </c>
      <c r="H4309" t="str">
        <f t="shared" si="268"/>
        <v/>
      </c>
      <c r="I4309" t="str">
        <f t="shared" si="269"/>
        <v/>
      </c>
      <c r="J4309" t="str">
        <f t="shared" si="270"/>
        <v/>
      </c>
      <c r="K4309">
        <f t="shared" si="271"/>
        <v>0</v>
      </c>
    </row>
    <row r="4310" spans="1:11" s="11" customFormat="1">
      <c r="A4310">
        <v>2025</v>
      </c>
      <c r="B4310">
        <v>50974</v>
      </c>
      <c r="C4310" t="s">
        <v>321</v>
      </c>
      <c r="D4310" t="s">
        <v>322</v>
      </c>
      <c r="E4310">
        <v>41</v>
      </c>
      <c r="F4310">
        <v>21.068000000000001</v>
      </c>
      <c r="G4310" t="s">
        <v>332</v>
      </c>
      <c r="H4310" t="str">
        <f t="shared" si="268"/>
        <v/>
      </c>
      <c r="I4310" t="str">
        <f t="shared" si="269"/>
        <v/>
      </c>
      <c r="J4310" t="str">
        <f t="shared" si="270"/>
        <v/>
      </c>
      <c r="K4310">
        <f t="shared" si="271"/>
        <v>0</v>
      </c>
    </row>
    <row r="4311" spans="1:11" s="11" customFormat="1">
      <c r="A4311">
        <v>2025</v>
      </c>
      <c r="B4311">
        <v>50974</v>
      </c>
      <c r="C4311" t="s">
        <v>321</v>
      </c>
      <c r="D4311" t="s">
        <v>322</v>
      </c>
      <c r="E4311">
        <v>118</v>
      </c>
      <c r="F4311">
        <v>24.576000000000001</v>
      </c>
      <c r="G4311" t="s">
        <v>332</v>
      </c>
      <c r="H4311" t="str">
        <f t="shared" si="268"/>
        <v/>
      </c>
      <c r="I4311" t="str">
        <f t="shared" si="269"/>
        <v/>
      </c>
      <c r="J4311" t="str">
        <f t="shared" si="270"/>
        <v/>
      </c>
      <c r="K4311">
        <f t="shared" si="271"/>
        <v>0</v>
      </c>
    </row>
    <row r="4312" spans="1:11" s="11" customFormat="1">
      <c r="A4312">
        <v>2025</v>
      </c>
      <c r="B4312">
        <v>50974</v>
      </c>
      <c r="C4312" t="s">
        <v>321</v>
      </c>
      <c r="D4312" t="s">
        <v>322</v>
      </c>
      <c r="E4312">
        <v>1132</v>
      </c>
      <c r="F4312">
        <v>24.248999999999999</v>
      </c>
      <c r="G4312" t="s">
        <v>332</v>
      </c>
      <c r="H4312" t="str">
        <f t="shared" si="268"/>
        <v/>
      </c>
      <c r="I4312" t="str">
        <f t="shared" si="269"/>
        <v/>
      </c>
      <c r="J4312" t="str">
        <f t="shared" si="270"/>
        <v/>
      </c>
      <c r="K4312">
        <f t="shared" si="271"/>
        <v>0</v>
      </c>
    </row>
    <row r="4313" spans="1:11" s="11" customFormat="1">
      <c r="A4313">
        <v>2025</v>
      </c>
      <c r="B4313">
        <v>50974</v>
      </c>
      <c r="C4313" t="s">
        <v>321</v>
      </c>
      <c r="D4313" t="s">
        <v>322</v>
      </c>
      <c r="E4313">
        <v>1942</v>
      </c>
      <c r="F4313">
        <v>24.04</v>
      </c>
      <c r="G4313" t="s">
        <v>332</v>
      </c>
      <c r="H4313" t="str">
        <f t="shared" si="268"/>
        <v/>
      </c>
      <c r="I4313" t="str">
        <f t="shared" si="269"/>
        <v/>
      </c>
      <c r="J4313" t="str">
        <f t="shared" si="270"/>
        <v/>
      </c>
      <c r="K4313">
        <f t="shared" si="271"/>
        <v>0</v>
      </c>
    </row>
    <row r="4314" spans="1:11" s="11" customFormat="1">
      <c r="A4314">
        <v>2025</v>
      </c>
      <c r="B4314">
        <v>50974</v>
      </c>
      <c r="C4314" t="s">
        <v>333</v>
      </c>
      <c r="D4314" t="s">
        <v>322</v>
      </c>
      <c r="E4314">
        <v>697</v>
      </c>
      <c r="F4314">
        <v>9.6679999999999993</v>
      </c>
      <c r="G4314" t="s">
        <v>332</v>
      </c>
      <c r="H4314" t="str">
        <f t="shared" si="268"/>
        <v/>
      </c>
      <c r="I4314" t="str">
        <f t="shared" si="269"/>
        <v/>
      </c>
      <c r="J4314" t="str">
        <f t="shared" si="270"/>
        <v/>
      </c>
      <c r="K4314">
        <f t="shared" si="271"/>
        <v>0</v>
      </c>
    </row>
    <row r="4315" spans="1:11" s="11" customFormat="1">
      <c r="A4315">
        <v>2025</v>
      </c>
      <c r="B4315">
        <v>50974</v>
      </c>
      <c r="C4315" t="s">
        <v>333</v>
      </c>
      <c r="D4315" t="s">
        <v>322</v>
      </c>
      <c r="E4315">
        <v>49605</v>
      </c>
      <c r="F4315">
        <v>12.816000000000001</v>
      </c>
      <c r="G4315" t="s">
        <v>332</v>
      </c>
      <c r="H4315" t="str">
        <f t="shared" si="268"/>
        <v/>
      </c>
      <c r="I4315" t="str">
        <f t="shared" si="269"/>
        <v/>
      </c>
      <c r="J4315" t="str">
        <f t="shared" si="270"/>
        <v/>
      </c>
      <c r="K4315">
        <f t="shared" si="271"/>
        <v>0</v>
      </c>
    </row>
    <row r="4316" spans="1:11" s="11" customFormat="1">
      <c r="A4316">
        <v>2025</v>
      </c>
      <c r="B4316">
        <v>54104</v>
      </c>
      <c r="C4316" t="s">
        <v>321</v>
      </c>
      <c r="D4316" t="s">
        <v>322</v>
      </c>
      <c r="E4316">
        <v>7772</v>
      </c>
      <c r="F4316">
        <v>24</v>
      </c>
      <c r="G4316" t="s">
        <v>332</v>
      </c>
      <c r="H4316" t="str">
        <f t="shared" si="268"/>
        <v/>
      </c>
      <c r="I4316" t="str">
        <f t="shared" si="269"/>
        <v/>
      </c>
      <c r="J4316" t="str">
        <f t="shared" si="270"/>
        <v/>
      </c>
      <c r="K4316">
        <f t="shared" si="271"/>
        <v>0</v>
      </c>
    </row>
    <row r="4317" spans="1:11" s="11" customFormat="1">
      <c r="A4317">
        <v>2025</v>
      </c>
      <c r="B4317">
        <v>54634</v>
      </c>
      <c r="C4317" t="s">
        <v>333</v>
      </c>
      <c r="D4317" t="s">
        <v>322</v>
      </c>
      <c r="E4317">
        <v>112904</v>
      </c>
      <c r="F4317">
        <v>7.5339999999999998</v>
      </c>
      <c r="G4317" t="s">
        <v>332</v>
      </c>
      <c r="H4317" t="str">
        <f t="shared" si="268"/>
        <v/>
      </c>
      <c r="I4317" t="str">
        <f t="shared" si="269"/>
        <v/>
      </c>
      <c r="J4317" t="str">
        <f t="shared" si="270"/>
        <v/>
      </c>
      <c r="K4317">
        <f t="shared" si="271"/>
        <v>0</v>
      </c>
    </row>
    <row r="4318" spans="1:11" s="11" customFormat="1">
      <c r="A4318">
        <v>2025</v>
      </c>
      <c r="B4318">
        <v>55076</v>
      </c>
      <c r="C4318" t="s">
        <v>330</v>
      </c>
      <c r="D4318" t="s">
        <v>322</v>
      </c>
      <c r="E4318">
        <v>199802</v>
      </c>
      <c r="F4318">
        <v>10.42</v>
      </c>
      <c r="G4318" t="s">
        <v>332</v>
      </c>
      <c r="H4318" t="str">
        <f t="shared" si="268"/>
        <v/>
      </c>
      <c r="I4318" t="str">
        <f t="shared" si="269"/>
        <v/>
      </c>
      <c r="J4318" t="str">
        <f t="shared" si="270"/>
        <v/>
      </c>
      <c r="K4318">
        <f t="shared" si="271"/>
        <v>1</v>
      </c>
    </row>
    <row r="4319" spans="1:11" s="11" customFormat="1">
      <c r="A4319">
        <v>2025</v>
      </c>
      <c r="B4319">
        <v>55479</v>
      </c>
      <c r="C4319" t="s">
        <v>331</v>
      </c>
      <c r="D4319" t="s">
        <v>322</v>
      </c>
      <c r="E4319">
        <v>43341</v>
      </c>
      <c r="F4319">
        <v>15.99</v>
      </c>
      <c r="G4319" t="s">
        <v>332</v>
      </c>
      <c r="H4319" t="str">
        <f t="shared" si="268"/>
        <v/>
      </c>
      <c r="I4319" t="str">
        <f t="shared" si="269"/>
        <v/>
      </c>
      <c r="J4319" t="str">
        <f t="shared" si="270"/>
        <v/>
      </c>
      <c r="K4319">
        <f t="shared" si="271"/>
        <v>0</v>
      </c>
    </row>
    <row r="4320" spans="1:11" s="11" customFormat="1">
      <c r="A4320">
        <v>2025</v>
      </c>
      <c r="B4320">
        <v>55749</v>
      </c>
      <c r="C4320" t="s">
        <v>331</v>
      </c>
      <c r="D4320" t="s">
        <v>322</v>
      </c>
      <c r="E4320">
        <v>16261</v>
      </c>
      <c r="F4320">
        <v>17.100000000000001</v>
      </c>
      <c r="G4320" t="s">
        <v>332</v>
      </c>
      <c r="H4320" t="str">
        <f t="shared" si="268"/>
        <v/>
      </c>
      <c r="I4320" t="str">
        <f t="shared" si="269"/>
        <v/>
      </c>
      <c r="J4320" t="str">
        <f t="shared" si="270"/>
        <v/>
      </c>
      <c r="K4320">
        <f t="shared" si="271"/>
        <v>0</v>
      </c>
    </row>
    <row r="4321" spans="1:11" s="11" customFormat="1">
      <c r="A4321">
        <v>2025</v>
      </c>
      <c r="B4321">
        <v>55856</v>
      </c>
      <c r="C4321" t="s">
        <v>321</v>
      </c>
      <c r="D4321" t="s">
        <v>322</v>
      </c>
      <c r="E4321">
        <v>507005</v>
      </c>
      <c r="F4321">
        <v>17.649999999999999</v>
      </c>
      <c r="G4321" t="s">
        <v>332</v>
      </c>
      <c r="H4321" t="str">
        <f t="shared" si="268"/>
        <v/>
      </c>
      <c r="I4321" t="str">
        <f t="shared" si="269"/>
        <v/>
      </c>
      <c r="J4321" t="str">
        <f t="shared" si="270"/>
        <v/>
      </c>
      <c r="K4321">
        <f t="shared" si="271"/>
        <v>0</v>
      </c>
    </row>
    <row r="4322" spans="1:11" s="11" customFormat="1">
      <c r="A4322">
        <v>2025</v>
      </c>
      <c r="B4322">
        <v>56068</v>
      </c>
      <c r="C4322" t="s">
        <v>331</v>
      </c>
      <c r="D4322" t="s">
        <v>322</v>
      </c>
      <c r="E4322">
        <v>10652</v>
      </c>
      <c r="F4322">
        <v>17.73</v>
      </c>
      <c r="G4322">
        <v>242.3</v>
      </c>
      <c r="H4322">
        <f t="shared" si="268"/>
        <v>457607.68308000005</v>
      </c>
      <c r="I4322">
        <f t="shared" si="269"/>
        <v>10652</v>
      </c>
      <c r="J4322">
        <f t="shared" si="270"/>
        <v>188859.96</v>
      </c>
      <c r="K4322">
        <f t="shared" si="271"/>
        <v>0</v>
      </c>
    </row>
    <row r="4323" spans="1:11" s="11" customFormat="1">
      <c r="A4323">
        <v>2025</v>
      </c>
      <c r="B4323">
        <v>56068</v>
      </c>
      <c r="C4323" t="s">
        <v>331</v>
      </c>
      <c r="D4323" t="s">
        <v>322</v>
      </c>
      <c r="E4323">
        <v>85780</v>
      </c>
      <c r="F4323">
        <v>17.73</v>
      </c>
      <c r="G4323">
        <v>238.8</v>
      </c>
      <c r="H4323">
        <f t="shared" si="268"/>
        <v>3631860.0071999999</v>
      </c>
      <c r="I4323">
        <f t="shared" si="269"/>
        <v>85780</v>
      </c>
      <c r="J4323">
        <f t="shared" si="270"/>
        <v>1520879.4000000001</v>
      </c>
      <c r="K4323">
        <f t="shared" si="271"/>
        <v>0</v>
      </c>
    </row>
    <row r="4324" spans="1:11" s="11" customFormat="1">
      <c r="A4324">
        <v>2025</v>
      </c>
      <c r="B4324">
        <v>56068</v>
      </c>
      <c r="C4324" t="s">
        <v>331</v>
      </c>
      <c r="D4324" t="s">
        <v>322</v>
      </c>
      <c r="E4324">
        <v>62053</v>
      </c>
      <c r="F4324">
        <v>17.82</v>
      </c>
      <c r="G4324">
        <v>251.9</v>
      </c>
      <c r="H4324">
        <f t="shared" si="268"/>
        <v>2785471.0547400005</v>
      </c>
      <c r="I4324">
        <f t="shared" si="269"/>
        <v>62053</v>
      </c>
      <c r="J4324">
        <f t="shared" si="270"/>
        <v>1105784.46</v>
      </c>
      <c r="K4324">
        <f t="shared" si="271"/>
        <v>0</v>
      </c>
    </row>
    <row r="4325" spans="1:11" s="11" customFormat="1">
      <c r="A4325">
        <v>2025</v>
      </c>
      <c r="B4325">
        <v>56068</v>
      </c>
      <c r="C4325" t="s">
        <v>331</v>
      </c>
      <c r="D4325" t="s">
        <v>322</v>
      </c>
      <c r="E4325">
        <v>126306</v>
      </c>
      <c r="F4325">
        <v>17.670000000000002</v>
      </c>
      <c r="G4325">
        <v>237.8</v>
      </c>
      <c r="H4325">
        <f t="shared" si="268"/>
        <v>5307284.6535600005</v>
      </c>
      <c r="I4325">
        <f t="shared" si="269"/>
        <v>126306</v>
      </c>
      <c r="J4325">
        <f t="shared" si="270"/>
        <v>2231827.02</v>
      </c>
      <c r="K4325">
        <f t="shared" si="271"/>
        <v>0</v>
      </c>
    </row>
    <row r="4326" spans="1:11" s="11" customFormat="1">
      <c r="A4326">
        <v>2025</v>
      </c>
      <c r="B4326">
        <v>56224</v>
      </c>
      <c r="C4326" t="s">
        <v>331</v>
      </c>
      <c r="D4326" t="s">
        <v>322</v>
      </c>
      <c r="E4326">
        <v>59556</v>
      </c>
      <c r="F4326">
        <v>17.597000000000001</v>
      </c>
      <c r="G4326" t="s">
        <v>332</v>
      </c>
      <c r="H4326" t="str">
        <f t="shared" si="268"/>
        <v/>
      </c>
      <c r="I4326" t="str">
        <f t="shared" si="269"/>
        <v/>
      </c>
      <c r="J4326" t="str">
        <f t="shared" si="270"/>
        <v/>
      </c>
      <c r="K4326">
        <f t="shared" si="271"/>
        <v>0</v>
      </c>
    </row>
    <row r="4327" spans="1:11" s="11" customFormat="1">
      <c r="A4327">
        <v>2025</v>
      </c>
      <c r="B4327">
        <v>56319</v>
      </c>
      <c r="C4327" t="s">
        <v>331</v>
      </c>
      <c r="D4327" t="s">
        <v>322</v>
      </c>
      <c r="E4327">
        <v>41651</v>
      </c>
      <c r="F4327">
        <v>16</v>
      </c>
      <c r="G4327">
        <v>127.9</v>
      </c>
      <c r="H4327">
        <f t="shared" si="268"/>
        <v>852346.06400000013</v>
      </c>
      <c r="I4327">
        <f t="shared" si="269"/>
        <v>41651</v>
      </c>
      <c r="J4327">
        <f t="shared" si="270"/>
        <v>666416</v>
      </c>
      <c r="K4327">
        <f t="shared" si="271"/>
        <v>0</v>
      </c>
    </row>
    <row r="4328" spans="1:11" s="11" customFormat="1">
      <c r="A4328">
        <v>2025</v>
      </c>
      <c r="B4328">
        <v>56456</v>
      </c>
      <c r="C4328" t="s">
        <v>331</v>
      </c>
      <c r="D4328" t="s">
        <v>322</v>
      </c>
      <c r="E4328">
        <v>48860</v>
      </c>
      <c r="F4328">
        <v>17.07</v>
      </c>
      <c r="G4328" t="s">
        <v>332</v>
      </c>
      <c r="H4328" t="str">
        <f t="shared" si="268"/>
        <v/>
      </c>
      <c r="I4328" t="str">
        <f t="shared" si="269"/>
        <v/>
      </c>
      <c r="J4328" t="str">
        <f t="shared" si="270"/>
        <v/>
      </c>
      <c r="K4328">
        <f t="shared" si="271"/>
        <v>0</v>
      </c>
    </row>
    <row r="4329" spans="1:11" s="11" customFormat="1">
      <c r="A4329">
        <v>2025</v>
      </c>
      <c r="B4329">
        <v>56456</v>
      </c>
      <c r="C4329" t="s">
        <v>331</v>
      </c>
      <c r="D4329" t="s">
        <v>322</v>
      </c>
      <c r="E4329">
        <v>65578</v>
      </c>
      <c r="F4329">
        <v>17.940000000000001</v>
      </c>
      <c r="G4329" t="s">
        <v>332</v>
      </c>
      <c r="H4329" t="str">
        <f t="shared" si="268"/>
        <v/>
      </c>
      <c r="I4329" t="str">
        <f t="shared" si="269"/>
        <v/>
      </c>
      <c r="J4329" t="str">
        <f t="shared" si="270"/>
        <v/>
      </c>
      <c r="K4329">
        <f t="shared" si="271"/>
        <v>0</v>
      </c>
    </row>
    <row r="4330" spans="1:11" s="11" customFormat="1">
      <c r="A4330">
        <v>2025</v>
      </c>
      <c r="B4330">
        <v>56456</v>
      </c>
      <c r="C4330" t="s">
        <v>331</v>
      </c>
      <c r="D4330" t="s">
        <v>322</v>
      </c>
      <c r="E4330">
        <v>97266</v>
      </c>
      <c r="F4330">
        <v>17.66</v>
      </c>
      <c r="G4330" t="s">
        <v>332</v>
      </c>
      <c r="H4330" t="str">
        <f t="shared" si="268"/>
        <v/>
      </c>
      <c r="I4330" t="str">
        <f t="shared" si="269"/>
        <v/>
      </c>
      <c r="J4330" t="str">
        <f t="shared" si="270"/>
        <v/>
      </c>
      <c r="K4330">
        <f t="shared" si="271"/>
        <v>0</v>
      </c>
    </row>
    <row r="4331" spans="1:11" s="11" customFormat="1">
      <c r="A4331">
        <v>2025</v>
      </c>
      <c r="B4331">
        <v>56564</v>
      </c>
      <c r="C4331" t="s">
        <v>331</v>
      </c>
      <c r="D4331" t="s">
        <v>322</v>
      </c>
      <c r="E4331">
        <v>81594</v>
      </c>
      <c r="F4331">
        <v>17.45</v>
      </c>
      <c r="G4331">
        <v>202</v>
      </c>
      <c r="H4331">
        <f t="shared" si="268"/>
        <v>2876106.906</v>
      </c>
      <c r="I4331">
        <f t="shared" si="269"/>
        <v>81594</v>
      </c>
      <c r="J4331">
        <f t="shared" si="270"/>
        <v>1423815.3</v>
      </c>
      <c r="K4331">
        <f t="shared" si="271"/>
        <v>0</v>
      </c>
    </row>
    <row r="4332" spans="1:11" s="11" customFormat="1">
      <c r="A4332">
        <v>2025</v>
      </c>
      <c r="B4332">
        <v>56564</v>
      </c>
      <c r="C4332" t="s">
        <v>331</v>
      </c>
      <c r="D4332" t="s">
        <v>322</v>
      </c>
      <c r="E4332">
        <v>32651</v>
      </c>
      <c r="F4332">
        <v>17.21</v>
      </c>
      <c r="G4332">
        <v>208.2</v>
      </c>
      <c r="H4332">
        <f t="shared" si="268"/>
        <v>1169925.1642200002</v>
      </c>
      <c r="I4332">
        <f t="shared" si="269"/>
        <v>32651</v>
      </c>
      <c r="J4332">
        <f t="shared" si="270"/>
        <v>561923.71000000008</v>
      </c>
      <c r="K4332">
        <f t="shared" si="271"/>
        <v>0</v>
      </c>
    </row>
    <row r="4333" spans="1:11" s="11" customFormat="1">
      <c r="A4333">
        <v>2025</v>
      </c>
      <c r="B4333">
        <v>56564</v>
      </c>
      <c r="C4333" t="s">
        <v>331</v>
      </c>
      <c r="D4333" t="s">
        <v>322</v>
      </c>
      <c r="E4333">
        <v>48364</v>
      </c>
      <c r="F4333">
        <v>17.89</v>
      </c>
      <c r="G4333">
        <v>181.7</v>
      </c>
      <c r="H4333">
        <f t="shared" si="268"/>
        <v>1572126.47132</v>
      </c>
      <c r="I4333">
        <f t="shared" si="269"/>
        <v>48364</v>
      </c>
      <c r="J4333">
        <f t="shared" si="270"/>
        <v>865231.96000000008</v>
      </c>
      <c r="K4333">
        <f t="shared" si="271"/>
        <v>0</v>
      </c>
    </row>
    <row r="4334" spans="1:11" s="11" customFormat="1">
      <c r="A4334">
        <v>2025</v>
      </c>
      <c r="B4334">
        <v>56596</v>
      </c>
      <c r="C4334" t="s">
        <v>331</v>
      </c>
      <c r="D4334" t="s">
        <v>322</v>
      </c>
      <c r="E4334">
        <v>6513</v>
      </c>
      <c r="F4334">
        <v>16.05</v>
      </c>
      <c r="G4334">
        <v>127.5</v>
      </c>
      <c r="H4334">
        <f t="shared" si="268"/>
        <v>133280.40375</v>
      </c>
      <c r="I4334">
        <f t="shared" si="269"/>
        <v>6513</v>
      </c>
      <c r="J4334">
        <f t="shared" si="270"/>
        <v>104533.65000000001</v>
      </c>
      <c r="K4334">
        <f t="shared" si="271"/>
        <v>0</v>
      </c>
    </row>
    <row r="4335" spans="1:11" s="11" customFormat="1">
      <c r="A4335">
        <v>2025</v>
      </c>
      <c r="B4335">
        <v>56609</v>
      </c>
      <c r="C4335" t="s">
        <v>331</v>
      </c>
      <c r="D4335" t="s">
        <v>322</v>
      </c>
      <c r="E4335">
        <v>180702</v>
      </c>
      <c r="F4335">
        <v>16.146000000000001</v>
      </c>
      <c r="G4335">
        <v>92.8</v>
      </c>
      <c r="H4335">
        <f t="shared" si="268"/>
        <v>2707546.2485759999</v>
      </c>
      <c r="I4335">
        <f t="shared" si="269"/>
        <v>180702</v>
      </c>
      <c r="J4335">
        <f t="shared" si="270"/>
        <v>2917614.4920000001</v>
      </c>
      <c r="K4335">
        <f t="shared" si="271"/>
        <v>0</v>
      </c>
    </row>
    <row r="4336" spans="1:11" s="11" customFormat="1">
      <c r="A4336">
        <v>2025</v>
      </c>
      <c r="B4336">
        <v>56671</v>
      </c>
      <c r="C4336" t="s">
        <v>321</v>
      </c>
      <c r="D4336" t="s">
        <v>322</v>
      </c>
      <c r="E4336">
        <v>13546</v>
      </c>
      <c r="F4336">
        <v>25.59</v>
      </c>
      <c r="G4336" t="s">
        <v>332</v>
      </c>
      <c r="H4336" t="str">
        <f t="shared" si="268"/>
        <v/>
      </c>
      <c r="I4336" t="str">
        <f t="shared" si="269"/>
        <v/>
      </c>
      <c r="J4336" t="str">
        <f t="shared" si="270"/>
        <v/>
      </c>
      <c r="K4336">
        <f t="shared" si="271"/>
        <v>0</v>
      </c>
    </row>
    <row r="4337" spans="1:11" s="11" customFormat="1">
      <c r="A4337">
        <v>2025</v>
      </c>
      <c r="B4337">
        <v>56671</v>
      </c>
      <c r="C4337" t="s">
        <v>321</v>
      </c>
      <c r="D4337" t="s">
        <v>322</v>
      </c>
      <c r="E4337">
        <v>81883</v>
      </c>
      <c r="F4337">
        <v>26.27</v>
      </c>
      <c r="G4337" t="s">
        <v>332</v>
      </c>
      <c r="H4337" t="str">
        <f t="shared" si="268"/>
        <v/>
      </c>
      <c r="I4337" t="str">
        <f t="shared" si="269"/>
        <v/>
      </c>
      <c r="J4337" t="str">
        <f t="shared" si="270"/>
        <v/>
      </c>
      <c r="K4337">
        <f t="shared" si="271"/>
        <v>0</v>
      </c>
    </row>
    <row r="4338" spans="1:11" s="11" customFormat="1">
      <c r="A4338">
        <v>2025</v>
      </c>
      <c r="B4338">
        <v>56671</v>
      </c>
      <c r="C4338" t="s">
        <v>321</v>
      </c>
      <c r="D4338" t="s">
        <v>322</v>
      </c>
      <c r="E4338">
        <v>40880</v>
      </c>
      <c r="F4338">
        <v>25.64</v>
      </c>
      <c r="G4338" t="s">
        <v>332</v>
      </c>
      <c r="H4338" t="str">
        <f t="shared" si="268"/>
        <v/>
      </c>
      <c r="I4338" t="str">
        <f t="shared" si="269"/>
        <v/>
      </c>
      <c r="J4338" t="str">
        <f t="shared" si="270"/>
        <v/>
      </c>
      <c r="K4338">
        <f t="shared" si="271"/>
        <v>0</v>
      </c>
    </row>
    <row r="4339" spans="1:11" s="11" customFormat="1">
      <c r="A4339">
        <v>2025</v>
      </c>
      <c r="B4339">
        <v>56786</v>
      </c>
      <c r="C4339" t="s">
        <v>1966</v>
      </c>
      <c r="D4339" t="s">
        <v>322</v>
      </c>
      <c r="E4339">
        <v>9719</v>
      </c>
      <c r="F4339">
        <v>13.9</v>
      </c>
      <c r="G4339">
        <v>338</v>
      </c>
      <c r="H4339">
        <f t="shared" si="268"/>
        <v>456618.05800000002</v>
      </c>
      <c r="I4339">
        <f t="shared" si="269"/>
        <v>9719</v>
      </c>
      <c r="J4339">
        <f t="shared" si="270"/>
        <v>135094.1</v>
      </c>
      <c r="K4339">
        <f t="shared" si="271"/>
        <v>0</v>
      </c>
    </row>
    <row r="4340" spans="1:11" s="11" customFormat="1">
      <c r="A4340">
        <v>2025</v>
      </c>
      <c r="B4340">
        <v>56808</v>
      </c>
      <c r="C4340" t="s">
        <v>321</v>
      </c>
      <c r="D4340" t="s">
        <v>322</v>
      </c>
      <c r="E4340">
        <v>99250</v>
      </c>
      <c r="F4340">
        <v>15.776</v>
      </c>
      <c r="G4340">
        <v>404.4</v>
      </c>
      <c r="H4340">
        <f t="shared" si="268"/>
        <v>6331965.7919999994</v>
      </c>
      <c r="I4340">
        <f t="shared" si="269"/>
        <v>99250</v>
      </c>
      <c r="J4340">
        <f t="shared" si="270"/>
        <v>1565768</v>
      </c>
      <c r="K4340">
        <f t="shared" si="271"/>
        <v>0</v>
      </c>
    </row>
    <row r="4341" spans="1:11" s="11" customFormat="1">
      <c r="A4341">
        <v>2025</v>
      </c>
      <c r="B4341">
        <v>57046</v>
      </c>
      <c r="C4341" t="s">
        <v>331</v>
      </c>
      <c r="D4341" t="s">
        <v>322</v>
      </c>
      <c r="E4341">
        <v>14868</v>
      </c>
      <c r="F4341">
        <v>17.7</v>
      </c>
      <c r="G4341" t="s">
        <v>332</v>
      </c>
      <c r="H4341" t="str">
        <f t="shared" si="268"/>
        <v/>
      </c>
      <c r="I4341" t="str">
        <f t="shared" si="269"/>
        <v/>
      </c>
      <c r="J4341" t="str">
        <f t="shared" si="270"/>
        <v/>
      </c>
      <c r="K4341">
        <f t="shared" si="271"/>
        <v>0</v>
      </c>
    </row>
    <row r="4342" spans="1:11" s="11" customFormat="1">
      <c r="A4342">
        <v>2025</v>
      </c>
      <c r="B4342">
        <v>57046</v>
      </c>
      <c r="C4342" t="s">
        <v>331</v>
      </c>
      <c r="D4342" t="s">
        <v>322</v>
      </c>
      <c r="E4342">
        <v>30874</v>
      </c>
      <c r="F4342">
        <v>17.600000000000001</v>
      </c>
      <c r="G4342" t="s">
        <v>332</v>
      </c>
      <c r="H4342" t="str">
        <f t="shared" si="268"/>
        <v/>
      </c>
      <c r="I4342" t="str">
        <f t="shared" si="269"/>
        <v/>
      </c>
      <c r="J4342" t="str">
        <f t="shared" si="270"/>
        <v/>
      </c>
      <c r="K4342">
        <f t="shared" si="271"/>
        <v>0</v>
      </c>
    </row>
    <row r="4343" spans="1:11" s="11" customFormat="1">
      <c r="A4343">
        <v>2025</v>
      </c>
      <c r="B4343">
        <v>26</v>
      </c>
      <c r="C4343" t="s">
        <v>321</v>
      </c>
      <c r="D4343" t="s">
        <v>322</v>
      </c>
      <c r="E4343">
        <v>53016</v>
      </c>
      <c r="F4343">
        <v>24.398</v>
      </c>
      <c r="G4343">
        <v>662.5</v>
      </c>
      <c r="H4343">
        <f t="shared" si="268"/>
        <v>8569333.938000001</v>
      </c>
      <c r="I4343">
        <f t="shared" si="269"/>
        <v>53016</v>
      </c>
      <c r="J4343">
        <f t="shared" si="270"/>
        <v>1293484.368</v>
      </c>
      <c r="K4343">
        <f t="shared" si="271"/>
        <v>0</v>
      </c>
    </row>
    <row r="4344" spans="1:11" s="11" customFormat="1">
      <c r="A4344">
        <v>2025</v>
      </c>
      <c r="B4344">
        <v>59</v>
      </c>
      <c r="C4344" t="s">
        <v>331</v>
      </c>
      <c r="D4344" t="s">
        <v>322</v>
      </c>
      <c r="E4344">
        <v>22481</v>
      </c>
      <c r="F4344">
        <v>16.798999999999999</v>
      </c>
      <c r="G4344">
        <v>189.2</v>
      </c>
      <c r="H4344">
        <f t="shared" si="268"/>
        <v>714529.53954799997</v>
      </c>
      <c r="I4344">
        <f t="shared" si="269"/>
        <v>22481</v>
      </c>
      <c r="J4344">
        <f t="shared" si="270"/>
        <v>377658.31899999996</v>
      </c>
      <c r="K4344">
        <f t="shared" si="271"/>
        <v>0</v>
      </c>
    </row>
    <row r="4345" spans="1:11" s="11" customFormat="1">
      <c r="A4345">
        <v>2025</v>
      </c>
      <c r="B4345">
        <v>60</v>
      </c>
      <c r="C4345" t="s">
        <v>331</v>
      </c>
      <c r="D4345" t="s">
        <v>322</v>
      </c>
      <c r="E4345">
        <v>127646</v>
      </c>
      <c r="F4345">
        <v>16.515000000000001</v>
      </c>
      <c r="G4345">
        <v>133</v>
      </c>
      <c r="H4345">
        <f t="shared" si="268"/>
        <v>2803738.0077000004</v>
      </c>
      <c r="I4345">
        <f t="shared" si="269"/>
        <v>127646</v>
      </c>
      <c r="J4345">
        <f t="shared" si="270"/>
        <v>2108073.69</v>
      </c>
      <c r="K4345">
        <f t="shared" si="271"/>
        <v>0</v>
      </c>
    </row>
    <row r="4346" spans="1:11" s="11" customFormat="1">
      <c r="A4346">
        <v>2025</v>
      </c>
      <c r="B4346">
        <v>108</v>
      </c>
      <c r="C4346" t="s">
        <v>331</v>
      </c>
      <c r="D4346" t="s">
        <v>322</v>
      </c>
      <c r="E4346">
        <v>15103</v>
      </c>
      <c r="F4346">
        <v>17.544</v>
      </c>
      <c r="G4346">
        <v>169.4</v>
      </c>
      <c r="H4346">
        <f t="shared" si="268"/>
        <v>448854.15220800001</v>
      </c>
      <c r="I4346">
        <f t="shared" si="269"/>
        <v>15103</v>
      </c>
      <c r="J4346">
        <f t="shared" si="270"/>
        <v>264967.03200000001</v>
      </c>
      <c r="K4346">
        <f t="shared" si="271"/>
        <v>0</v>
      </c>
    </row>
    <row r="4347" spans="1:11" s="11" customFormat="1">
      <c r="A4347">
        <v>2025</v>
      </c>
      <c r="B4347">
        <v>108</v>
      </c>
      <c r="C4347" t="s">
        <v>331</v>
      </c>
      <c r="D4347" t="s">
        <v>322</v>
      </c>
      <c r="E4347">
        <v>76687</v>
      </c>
      <c r="F4347">
        <v>17.812000000000001</v>
      </c>
      <c r="G4347">
        <v>166.8</v>
      </c>
      <c r="H4347">
        <f t="shared" si="268"/>
        <v>2278402.6717920005</v>
      </c>
      <c r="I4347">
        <f t="shared" si="269"/>
        <v>76687</v>
      </c>
      <c r="J4347">
        <f t="shared" si="270"/>
        <v>1365948.844</v>
      </c>
      <c r="K4347">
        <f t="shared" si="271"/>
        <v>0</v>
      </c>
    </row>
    <row r="4348" spans="1:11" s="11" customFormat="1">
      <c r="A4348">
        <v>2025</v>
      </c>
      <c r="B4348">
        <v>108</v>
      </c>
      <c r="C4348" t="s">
        <v>331</v>
      </c>
      <c r="D4348" t="s">
        <v>322</v>
      </c>
      <c r="E4348">
        <v>15073</v>
      </c>
      <c r="F4348">
        <v>17.692</v>
      </c>
      <c r="G4348">
        <v>166.7</v>
      </c>
      <c r="H4348">
        <f t="shared" si="268"/>
        <v>444541.41717199999</v>
      </c>
      <c r="I4348">
        <f t="shared" si="269"/>
        <v>15073</v>
      </c>
      <c r="J4348">
        <f t="shared" si="270"/>
        <v>266671.516</v>
      </c>
      <c r="K4348">
        <f t="shared" si="271"/>
        <v>0</v>
      </c>
    </row>
    <row r="4349" spans="1:11" s="11" customFormat="1">
      <c r="A4349">
        <v>2025</v>
      </c>
      <c r="B4349">
        <v>130</v>
      </c>
      <c r="C4349" t="s">
        <v>321</v>
      </c>
      <c r="D4349" t="s">
        <v>322</v>
      </c>
      <c r="E4349">
        <v>38185</v>
      </c>
      <c r="F4349">
        <v>23.77</v>
      </c>
      <c r="G4349">
        <v>455.8</v>
      </c>
      <c r="H4349">
        <f t="shared" si="268"/>
        <v>4137102.6571</v>
      </c>
      <c r="I4349">
        <f t="shared" si="269"/>
        <v>38185</v>
      </c>
      <c r="J4349">
        <f t="shared" si="270"/>
        <v>907657.45</v>
      </c>
      <c r="K4349">
        <f t="shared" si="271"/>
        <v>0</v>
      </c>
    </row>
    <row r="4350" spans="1:11" s="11" customFormat="1">
      <c r="A4350">
        <v>2025</v>
      </c>
      <c r="B4350">
        <v>130</v>
      </c>
      <c r="C4350" t="s">
        <v>321</v>
      </c>
      <c r="D4350" t="s">
        <v>322</v>
      </c>
      <c r="E4350">
        <v>102406</v>
      </c>
      <c r="F4350">
        <v>26.05</v>
      </c>
      <c r="G4350">
        <v>359.2</v>
      </c>
      <c r="H4350">
        <f t="shared" si="268"/>
        <v>9582293.2696000002</v>
      </c>
      <c r="I4350">
        <f t="shared" si="269"/>
        <v>102406</v>
      </c>
      <c r="J4350">
        <f t="shared" si="270"/>
        <v>2667676.3000000003</v>
      </c>
      <c r="K4350">
        <f t="shared" si="271"/>
        <v>0</v>
      </c>
    </row>
    <row r="4351" spans="1:11" s="11" customFormat="1">
      <c r="A4351">
        <v>2025</v>
      </c>
      <c r="B4351">
        <v>130</v>
      </c>
      <c r="C4351" t="s">
        <v>321</v>
      </c>
      <c r="D4351" t="s">
        <v>322</v>
      </c>
      <c r="E4351">
        <v>76805</v>
      </c>
      <c r="F4351">
        <v>23.65</v>
      </c>
      <c r="G4351">
        <v>259.10000000000002</v>
      </c>
      <c r="H4351">
        <f t="shared" si="268"/>
        <v>4706391.5057499995</v>
      </c>
      <c r="I4351">
        <f t="shared" si="269"/>
        <v>76805</v>
      </c>
      <c r="J4351">
        <f t="shared" si="270"/>
        <v>1816438.25</v>
      </c>
      <c r="K4351">
        <f t="shared" si="271"/>
        <v>0</v>
      </c>
    </row>
    <row r="4352" spans="1:11" s="11" customFormat="1">
      <c r="A4352">
        <v>2025</v>
      </c>
      <c r="B4352">
        <v>130</v>
      </c>
      <c r="C4352" t="s">
        <v>321</v>
      </c>
      <c r="D4352" t="s">
        <v>322</v>
      </c>
      <c r="E4352">
        <v>37220</v>
      </c>
      <c r="F4352">
        <v>23.53</v>
      </c>
      <c r="G4352">
        <v>369.7</v>
      </c>
      <c r="H4352">
        <f t="shared" si="268"/>
        <v>3237783.0602000006</v>
      </c>
      <c r="I4352">
        <f t="shared" si="269"/>
        <v>37220</v>
      </c>
      <c r="J4352">
        <f t="shared" si="270"/>
        <v>875786.60000000009</v>
      </c>
      <c r="K4352">
        <f t="shared" si="271"/>
        <v>0</v>
      </c>
    </row>
    <row r="4353" spans="1:11" s="11" customFormat="1">
      <c r="A4353">
        <v>2025</v>
      </c>
      <c r="B4353">
        <v>130</v>
      </c>
      <c r="C4353" t="s">
        <v>321</v>
      </c>
      <c r="D4353" t="s">
        <v>322</v>
      </c>
      <c r="E4353">
        <v>13817</v>
      </c>
      <c r="F4353">
        <v>23.68</v>
      </c>
      <c r="G4353">
        <v>347.7</v>
      </c>
      <c r="H4353">
        <f t="shared" si="268"/>
        <v>1137627.66912</v>
      </c>
      <c r="I4353">
        <f t="shared" si="269"/>
        <v>13817</v>
      </c>
      <c r="J4353">
        <f t="shared" si="270"/>
        <v>327186.56</v>
      </c>
      <c r="K4353">
        <f t="shared" si="271"/>
        <v>0</v>
      </c>
    </row>
    <row r="4354" spans="1:11" s="11" customFormat="1">
      <c r="A4354">
        <v>2025</v>
      </c>
      <c r="B4354">
        <v>130</v>
      </c>
      <c r="C4354" t="s">
        <v>321</v>
      </c>
      <c r="D4354" t="s">
        <v>322</v>
      </c>
      <c r="E4354">
        <v>15843</v>
      </c>
      <c r="F4354">
        <v>24.78</v>
      </c>
      <c r="G4354">
        <v>542.4</v>
      </c>
      <c r="H4354">
        <f t="shared" si="268"/>
        <v>2129405.6649600002</v>
      </c>
      <c r="I4354">
        <f t="shared" si="269"/>
        <v>15843</v>
      </c>
      <c r="J4354">
        <f t="shared" si="270"/>
        <v>392589.54000000004</v>
      </c>
      <c r="K4354">
        <f t="shared" si="271"/>
        <v>0</v>
      </c>
    </row>
    <row r="4355" spans="1:11" s="11" customFormat="1">
      <c r="A4355">
        <v>2025</v>
      </c>
      <c r="B4355">
        <v>130</v>
      </c>
      <c r="C4355" t="s">
        <v>321</v>
      </c>
      <c r="D4355" t="s">
        <v>322</v>
      </c>
      <c r="E4355">
        <v>36824</v>
      </c>
      <c r="F4355">
        <v>25.3</v>
      </c>
      <c r="G4355">
        <v>452.6</v>
      </c>
      <c r="H4355">
        <f t="shared" si="268"/>
        <v>4216635.2272000005</v>
      </c>
      <c r="I4355">
        <f t="shared" si="269"/>
        <v>36824</v>
      </c>
      <c r="J4355">
        <f t="shared" si="270"/>
        <v>931647.20000000007</v>
      </c>
      <c r="K4355">
        <f t="shared" si="271"/>
        <v>0</v>
      </c>
    </row>
    <row r="4356" spans="1:11" s="11" customFormat="1">
      <c r="A4356">
        <v>2025</v>
      </c>
      <c r="B4356">
        <v>130</v>
      </c>
      <c r="C4356" t="s">
        <v>321</v>
      </c>
      <c r="D4356" t="s">
        <v>322</v>
      </c>
      <c r="E4356">
        <v>12785</v>
      </c>
      <c r="F4356">
        <v>23.74</v>
      </c>
      <c r="G4356">
        <v>474.9</v>
      </c>
      <c r="H4356">
        <f t="shared" si="268"/>
        <v>1441397.0090999997</v>
      </c>
      <c r="I4356">
        <f t="shared" si="269"/>
        <v>12785</v>
      </c>
      <c r="J4356">
        <f t="shared" si="270"/>
        <v>303515.89999999997</v>
      </c>
      <c r="K4356">
        <f t="shared" si="271"/>
        <v>0</v>
      </c>
    </row>
    <row r="4357" spans="1:11" s="11" customFormat="1">
      <c r="A4357">
        <v>2025</v>
      </c>
      <c r="B4357">
        <v>136</v>
      </c>
      <c r="C4357" t="s">
        <v>321</v>
      </c>
      <c r="D4357" t="s">
        <v>322</v>
      </c>
      <c r="E4357">
        <v>27372</v>
      </c>
      <c r="F4357">
        <v>24.64</v>
      </c>
      <c r="G4357">
        <v>294.3</v>
      </c>
      <c r="H4357">
        <f t="shared" ref="H4357:H4420" si="272">IF(I4357="","",G4357/100*F4357*E4357)</f>
        <v>1984894.8134400002</v>
      </c>
      <c r="I4357">
        <f t="shared" ref="I4357:I4420" si="273">IF(OR(G4357=".",F4357=".",E4357="."),"",E4357)</f>
        <v>27372</v>
      </c>
      <c r="J4357">
        <f t="shared" ref="J4357:J4420" si="274">IF(I4357="","",F4357*I4357)</f>
        <v>674446.08</v>
      </c>
      <c r="K4357">
        <f t="shared" ref="K4357:K4420" si="275">IF(C4357="LIG",1,0)</f>
        <v>0</v>
      </c>
    </row>
    <row r="4358" spans="1:11" s="11" customFormat="1">
      <c r="A4358">
        <v>2025</v>
      </c>
      <c r="B4358">
        <v>136</v>
      </c>
      <c r="C4358" t="s">
        <v>321</v>
      </c>
      <c r="D4358" t="s">
        <v>322</v>
      </c>
      <c r="E4358">
        <v>117821</v>
      </c>
      <c r="F4358">
        <v>23.48</v>
      </c>
      <c r="G4358">
        <v>278.2</v>
      </c>
      <c r="H4358">
        <f t="shared" si="272"/>
        <v>7696227.9565599998</v>
      </c>
      <c r="I4358">
        <f t="shared" si="273"/>
        <v>117821</v>
      </c>
      <c r="J4358">
        <f t="shared" si="274"/>
        <v>2766437.08</v>
      </c>
      <c r="K4358">
        <f t="shared" si="275"/>
        <v>0</v>
      </c>
    </row>
    <row r="4359" spans="1:11" s="11" customFormat="1">
      <c r="A4359">
        <v>2025</v>
      </c>
      <c r="B4359">
        <v>165</v>
      </c>
      <c r="C4359" t="s">
        <v>331</v>
      </c>
      <c r="D4359" t="s">
        <v>322</v>
      </c>
      <c r="E4359">
        <v>82079</v>
      </c>
      <c r="F4359">
        <v>16.978000000000002</v>
      </c>
      <c r="G4359">
        <v>148.5</v>
      </c>
      <c r="H4359">
        <f t="shared" si="272"/>
        <v>2069402.8340700003</v>
      </c>
      <c r="I4359">
        <f t="shared" si="273"/>
        <v>82079</v>
      </c>
      <c r="J4359">
        <f t="shared" si="274"/>
        <v>1393537.2620000001</v>
      </c>
      <c r="K4359">
        <f t="shared" si="275"/>
        <v>0</v>
      </c>
    </row>
    <row r="4360" spans="1:11" s="11" customFormat="1">
      <c r="A4360">
        <v>2025</v>
      </c>
      <c r="B4360">
        <v>298</v>
      </c>
      <c r="C4360" t="s">
        <v>331</v>
      </c>
      <c r="D4360" t="s">
        <v>322</v>
      </c>
      <c r="E4360">
        <v>29970</v>
      </c>
      <c r="F4360">
        <v>16.68</v>
      </c>
      <c r="G4360" t="s">
        <v>332</v>
      </c>
      <c r="H4360" t="str">
        <f t="shared" si="272"/>
        <v/>
      </c>
      <c r="I4360" t="str">
        <f t="shared" si="273"/>
        <v/>
      </c>
      <c r="J4360" t="str">
        <f t="shared" si="274"/>
        <v/>
      </c>
      <c r="K4360">
        <f t="shared" si="275"/>
        <v>0</v>
      </c>
    </row>
    <row r="4361" spans="1:11" s="11" customFormat="1">
      <c r="A4361">
        <v>2025</v>
      </c>
      <c r="B4361">
        <v>298</v>
      </c>
      <c r="C4361" t="s">
        <v>331</v>
      </c>
      <c r="D4361" t="s">
        <v>322</v>
      </c>
      <c r="E4361">
        <v>61963</v>
      </c>
      <c r="F4361">
        <v>16.66</v>
      </c>
      <c r="G4361" t="s">
        <v>332</v>
      </c>
      <c r="H4361" t="str">
        <f t="shared" si="272"/>
        <v/>
      </c>
      <c r="I4361" t="str">
        <f t="shared" si="273"/>
        <v/>
      </c>
      <c r="J4361" t="str">
        <f t="shared" si="274"/>
        <v/>
      </c>
      <c r="K4361">
        <f t="shared" si="275"/>
        <v>0</v>
      </c>
    </row>
    <row r="4362" spans="1:11" s="11" customFormat="1">
      <c r="A4362">
        <v>2025</v>
      </c>
      <c r="B4362">
        <v>298</v>
      </c>
      <c r="C4362" t="s">
        <v>331</v>
      </c>
      <c r="D4362" t="s">
        <v>322</v>
      </c>
      <c r="E4362">
        <v>29944</v>
      </c>
      <c r="F4362">
        <v>16.47</v>
      </c>
      <c r="G4362" t="s">
        <v>332</v>
      </c>
      <c r="H4362" t="str">
        <f t="shared" si="272"/>
        <v/>
      </c>
      <c r="I4362" t="str">
        <f t="shared" si="273"/>
        <v/>
      </c>
      <c r="J4362" t="str">
        <f t="shared" si="274"/>
        <v/>
      </c>
      <c r="K4362">
        <f t="shared" si="275"/>
        <v>0</v>
      </c>
    </row>
    <row r="4363" spans="1:11" s="11" customFormat="1">
      <c r="A4363">
        <v>2025</v>
      </c>
      <c r="B4363">
        <v>298</v>
      </c>
      <c r="C4363" t="s">
        <v>331</v>
      </c>
      <c r="D4363" t="s">
        <v>322</v>
      </c>
      <c r="E4363">
        <v>60708</v>
      </c>
      <c r="F4363">
        <v>17.05</v>
      </c>
      <c r="G4363" t="s">
        <v>332</v>
      </c>
      <c r="H4363" t="str">
        <f t="shared" si="272"/>
        <v/>
      </c>
      <c r="I4363" t="str">
        <f t="shared" si="273"/>
        <v/>
      </c>
      <c r="J4363" t="str">
        <f t="shared" si="274"/>
        <v/>
      </c>
      <c r="K4363">
        <f t="shared" si="275"/>
        <v>0</v>
      </c>
    </row>
    <row r="4364" spans="1:11" s="11" customFormat="1">
      <c r="A4364">
        <v>2025</v>
      </c>
      <c r="B4364">
        <v>298</v>
      </c>
      <c r="C4364" t="s">
        <v>331</v>
      </c>
      <c r="D4364" t="s">
        <v>322</v>
      </c>
      <c r="E4364">
        <v>122495</v>
      </c>
      <c r="F4364">
        <v>16.510000000000002</v>
      </c>
      <c r="G4364" t="s">
        <v>332</v>
      </c>
      <c r="H4364" t="str">
        <f t="shared" si="272"/>
        <v/>
      </c>
      <c r="I4364" t="str">
        <f t="shared" si="273"/>
        <v/>
      </c>
      <c r="J4364" t="str">
        <f t="shared" si="274"/>
        <v/>
      </c>
      <c r="K4364">
        <f t="shared" si="275"/>
        <v>0</v>
      </c>
    </row>
    <row r="4365" spans="1:11" s="11" customFormat="1">
      <c r="A4365">
        <v>2025</v>
      </c>
      <c r="B4365">
        <v>298</v>
      </c>
      <c r="C4365" t="s">
        <v>331</v>
      </c>
      <c r="D4365" t="s">
        <v>322</v>
      </c>
      <c r="E4365">
        <v>154281</v>
      </c>
      <c r="F4365">
        <v>16.559999999999999</v>
      </c>
      <c r="G4365" t="s">
        <v>332</v>
      </c>
      <c r="H4365" t="str">
        <f t="shared" si="272"/>
        <v/>
      </c>
      <c r="I4365" t="str">
        <f t="shared" si="273"/>
        <v/>
      </c>
      <c r="J4365" t="str">
        <f t="shared" si="274"/>
        <v/>
      </c>
      <c r="K4365">
        <f t="shared" si="275"/>
        <v>0</v>
      </c>
    </row>
    <row r="4366" spans="1:11" s="11" customFormat="1">
      <c r="A4366">
        <v>2025</v>
      </c>
      <c r="B4366">
        <v>470</v>
      </c>
      <c r="C4366" t="s">
        <v>331</v>
      </c>
      <c r="D4366" t="s">
        <v>322</v>
      </c>
      <c r="E4366">
        <v>13874</v>
      </c>
      <c r="F4366">
        <v>17.042000000000002</v>
      </c>
      <c r="G4366">
        <v>176.6</v>
      </c>
      <c r="H4366">
        <f t="shared" si="272"/>
        <v>417554.29032800003</v>
      </c>
      <c r="I4366">
        <f t="shared" si="273"/>
        <v>13874</v>
      </c>
      <c r="J4366">
        <f t="shared" si="274"/>
        <v>236440.70800000001</v>
      </c>
      <c r="K4366">
        <f t="shared" si="275"/>
        <v>0</v>
      </c>
    </row>
    <row r="4367" spans="1:11" s="11" customFormat="1">
      <c r="A4367">
        <v>2025</v>
      </c>
      <c r="B4367">
        <v>470</v>
      </c>
      <c r="C4367" t="s">
        <v>331</v>
      </c>
      <c r="D4367" t="s">
        <v>322</v>
      </c>
      <c r="E4367">
        <v>28117</v>
      </c>
      <c r="F4367">
        <v>17.577999999999999</v>
      </c>
      <c r="G4367">
        <v>168.8</v>
      </c>
      <c r="H4367">
        <f t="shared" si="272"/>
        <v>834278.17668800009</v>
      </c>
      <c r="I4367">
        <f t="shared" si="273"/>
        <v>28117</v>
      </c>
      <c r="J4367">
        <f t="shared" si="274"/>
        <v>494240.62599999999</v>
      </c>
      <c r="K4367">
        <f t="shared" si="275"/>
        <v>0</v>
      </c>
    </row>
    <row r="4368" spans="1:11" s="11" customFormat="1">
      <c r="A4368">
        <v>2025</v>
      </c>
      <c r="B4368">
        <v>470</v>
      </c>
      <c r="C4368" t="s">
        <v>331</v>
      </c>
      <c r="D4368" t="s">
        <v>322</v>
      </c>
      <c r="E4368">
        <v>28013</v>
      </c>
      <c r="F4368">
        <v>17.765000000000001</v>
      </c>
      <c r="G4368">
        <v>174.7</v>
      </c>
      <c r="H4368">
        <f t="shared" si="272"/>
        <v>869396.20091499994</v>
      </c>
      <c r="I4368">
        <f t="shared" si="273"/>
        <v>28013</v>
      </c>
      <c r="J4368">
        <f t="shared" si="274"/>
        <v>497650.94500000001</v>
      </c>
      <c r="K4368">
        <f t="shared" si="275"/>
        <v>0</v>
      </c>
    </row>
    <row r="4369" spans="1:11" s="11" customFormat="1">
      <c r="A4369">
        <v>2025</v>
      </c>
      <c r="B4369">
        <v>470</v>
      </c>
      <c r="C4369" t="s">
        <v>331</v>
      </c>
      <c r="D4369" t="s">
        <v>322</v>
      </c>
      <c r="E4369">
        <v>14199</v>
      </c>
      <c r="F4369">
        <v>17.173999999999999</v>
      </c>
      <c r="G4369">
        <v>175</v>
      </c>
      <c r="H4369">
        <f t="shared" si="272"/>
        <v>426743.84549999994</v>
      </c>
      <c r="I4369">
        <f t="shared" si="273"/>
        <v>14199</v>
      </c>
      <c r="J4369">
        <f t="shared" si="274"/>
        <v>243853.62599999999</v>
      </c>
      <c r="K4369">
        <f t="shared" si="275"/>
        <v>0</v>
      </c>
    </row>
    <row r="4370" spans="1:11" s="11" customFormat="1">
      <c r="A4370">
        <v>2025</v>
      </c>
      <c r="B4370">
        <v>470</v>
      </c>
      <c r="C4370" t="s">
        <v>331</v>
      </c>
      <c r="D4370" t="s">
        <v>322</v>
      </c>
      <c r="E4370">
        <v>13896</v>
      </c>
      <c r="F4370">
        <v>17.007999999999999</v>
      </c>
      <c r="G4370">
        <v>165</v>
      </c>
      <c r="H4370">
        <f t="shared" si="272"/>
        <v>389966.22719999996</v>
      </c>
      <c r="I4370">
        <f t="shared" si="273"/>
        <v>13896</v>
      </c>
      <c r="J4370">
        <f t="shared" si="274"/>
        <v>236343.16799999998</v>
      </c>
      <c r="K4370">
        <f t="shared" si="275"/>
        <v>0</v>
      </c>
    </row>
    <row r="4371" spans="1:11" s="11" customFormat="1">
      <c r="A4371">
        <v>2025</v>
      </c>
      <c r="B4371">
        <v>470</v>
      </c>
      <c r="C4371" t="s">
        <v>331</v>
      </c>
      <c r="D4371" t="s">
        <v>322</v>
      </c>
      <c r="E4371">
        <v>13390</v>
      </c>
      <c r="F4371">
        <v>17.225999999999999</v>
      </c>
      <c r="G4371">
        <v>167.2</v>
      </c>
      <c r="H4371">
        <f t="shared" si="272"/>
        <v>385657.06607999996</v>
      </c>
      <c r="I4371">
        <f t="shared" si="273"/>
        <v>13390</v>
      </c>
      <c r="J4371">
        <f t="shared" si="274"/>
        <v>230656.13999999998</v>
      </c>
      <c r="K4371">
        <f t="shared" si="275"/>
        <v>0</v>
      </c>
    </row>
    <row r="4372" spans="1:11" s="11" customFormat="1">
      <c r="A4372">
        <v>2025</v>
      </c>
      <c r="B4372">
        <v>470</v>
      </c>
      <c r="C4372" t="s">
        <v>331</v>
      </c>
      <c r="D4372" t="s">
        <v>322</v>
      </c>
      <c r="E4372">
        <v>41086</v>
      </c>
      <c r="F4372">
        <v>17.052</v>
      </c>
      <c r="G4372">
        <v>152.19999999999999</v>
      </c>
      <c r="H4372">
        <f t="shared" si="272"/>
        <v>1066310.8743839997</v>
      </c>
      <c r="I4372">
        <f t="shared" si="273"/>
        <v>41086</v>
      </c>
      <c r="J4372">
        <f t="shared" si="274"/>
        <v>700598.47199999995</v>
      </c>
      <c r="K4372">
        <f t="shared" si="275"/>
        <v>0</v>
      </c>
    </row>
    <row r="4373" spans="1:11" s="11" customFormat="1">
      <c r="A4373">
        <v>2025</v>
      </c>
      <c r="B4373">
        <v>470</v>
      </c>
      <c r="C4373" t="s">
        <v>331</v>
      </c>
      <c r="D4373" t="s">
        <v>322</v>
      </c>
      <c r="E4373">
        <v>13949</v>
      </c>
      <c r="F4373">
        <v>16.994</v>
      </c>
      <c r="G4373">
        <v>153.30000000000001</v>
      </c>
      <c r="H4373">
        <f t="shared" si="272"/>
        <v>363396.58609800006</v>
      </c>
      <c r="I4373">
        <f t="shared" si="273"/>
        <v>13949</v>
      </c>
      <c r="J4373">
        <f t="shared" si="274"/>
        <v>237049.30599999998</v>
      </c>
      <c r="K4373">
        <f t="shared" si="275"/>
        <v>0</v>
      </c>
    </row>
    <row r="4374" spans="1:11" s="11" customFormat="1">
      <c r="A4374">
        <v>2025</v>
      </c>
      <c r="B4374">
        <v>470</v>
      </c>
      <c r="C4374" t="s">
        <v>331</v>
      </c>
      <c r="D4374" t="s">
        <v>322</v>
      </c>
      <c r="E4374">
        <v>83416</v>
      </c>
      <c r="F4374">
        <v>17.126000000000001</v>
      </c>
      <c r="G4374">
        <v>151.1</v>
      </c>
      <c r="H4374">
        <f t="shared" si="272"/>
        <v>2158588.030576</v>
      </c>
      <c r="I4374">
        <f t="shared" si="273"/>
        <v>83416</v>
      </c>
      <c r="J4374">
        <f t="shared" si="274"/>
        <v>1428582.4160000002</v>
      </c>
      <c r="K4374">
        <f t="shared" si="275"/>
        <v>0</v>
      </c>
    </row>
    <row r="4375" spans="1:11" s="11" customFormat="1">
      <c r="A4375">
        <v>2025</v>
      </c>
      <c r="B4375">
        <v>470</v>
      </c>
      <c r="C4375" t="s">
        <v>331</v>
      </c>
      <c r="D4375" t="s">
        <v>322</v>
      </c>
      <c r="E4375">
        <v>13744</v>
      </c>
      <c r="F4375">
        <v>16.963999999999999</v>
      </c>
      <c r="G4375">
        <v>152.80000000000001</v>
      </c>
      <c r="H4375">
        <f t="shared" si="272"/>
        <v>356258.11404799996</v>
      </c>
      <c r="I4375">
        <f t="shared" si="273"/>
        <v>13744</v>
      </c>
      <c r="J4375">
        <f t="shared" si="274"/>
        <v>233153.21599999999</v>
      </c>
      <c r="K4375">
        <f t="shared" si="275"/>
        <v>0</v>
      </c>
    </row>
    <row r="4376" spans="1:11" s="11" customFormat="1">
      <c r="A4376">
        <v>2025</v>
      </c>
      <c r="B4376">
        <v>525</v>
      </c>
      <c r="C4376" t="s">
        <v>321</v>
      </c>
      <c r="D4376" t="s">
        <v>322</v>
      </c>
      <c r="E4376">
        <v>122414</v>
      </c>
      <c r="F4376">
        <v>22.076000000000001</v>
      </c>
      <c r="G4376">
        <v>223.1</v>
      </c>
      <c r="H4376">
        <f t="shared" si="272"/>
        <v>6029079.9761840003</v>
      </c>
      <c r="I4376">
        <f t="shared" si="273"/>
        <v>122414</v>
      </c>
      <c r="J4376">
        <f t="shared" si="274"/>
        <v>2702411.4640000002</v>
      </c>
      <c r="K4376">
        <f t="shared" si="275"/>
        <v>0</v>
      </c>
    </row>
    <row r="4377" spans="1:11" s="11" customFormat="1">
      <c r="A4377">
        <v>2025</v>
      </c>
      <c r="B4377">
        <v>564</v>
      </c>
      <c r="C4377" t="s">
        <v>321</v>
      </c>
      <c r="D4377" t="s">
        <v>322</v>
      </c>
      <c r="E4377">
        <v>48050</v>
      </c>
      <c r="F4377">
        <v>23.61</v>
      </c>
      <c r="G4377">
        <v>254</v>
      </c>
      <c r="H4377">
        <f t="shared" si="272"/>
        <v>2881529.67</v>
      </c>
      <c r="I4377">
        <f t="shared" si="273"/>
        <v>48050</v>
      </c>
      <c r="J4377">
        <f t="shared" si="274"/>
        <v>1134460.5</v>
      </c>
      <c r="K4377">
        <f t="shared" si="275"/>
        <v>0</v>
      </c>
    </row>
    <row r="4378" spans="1:11" s="11" customFormat="1">
      <c r="A4378">
        <v>2025</v>
      </c>
      <c r="B4378">
        <v>564</v>
      </c>
      <c r="C4378" t="s">
        <v>321</v>
      </c>
      <c r="D4378" t="s">
        <v>322</v>
      </c>
      <c r="E4378">
        <v>163357</v>
      </c>
      <c r="F4378">
        <v>23.47</v>
      </c>
      <c r="G4378">
        <v>396</v>
      </c>
      <c r="H4378">
        <f t="shared" si="272"/>
        <v>15182595.608399998</v>
      </c>
      <c r="I4378">
        <f t="shared" si="273"/>
        <v>163357</v>
      </c>
      <c r="J4378">
        <f t="shared" si="274"/>
        <v>3833988.79</v>
      </c>
      <c r="K4378">
        <f t="shared" si="275"/>
        <v>0</v>
      </c>
    </row>
    <row r="4379" spans="1:11" s="11" customFormat="1">
      <c r="A4379">
        <v>2025</v>
      </c>
      <c r="B4379">
        <v>602</v>
      </c>
      <c r="C4379" t="s">
        <v>321</v>
      </c>
      <c r="D4379" t="s">
        <v>322</v>
      </c>
      <c r="E4379">
        <v>103370</v>
      </c>
      <c r="F4379">
        <v>26.01</v>
      </c>
      <c r="G4379" t="s">
        <v>332</v>
      </c>
      <c r="H4379" t="str">
        <f t="shared" si="272"/>
        <v/>
      </c>
      <c r="I4379" t="str">
        <f t="shared" si="273"/>
        <v/>
      </c>
      <c r="J4379" t="str">
        <f t="shared" si="274"/>
        <v/>
      </c>
      <c r="K4379">
        <f t="shared" si="275"/>
        <v>0</v>
      </c>
    </row>
    <row r="4380" spans="1:11" s="11" customFormat="1">
      <c r="A4380">
        <v>2025</v>
      </c>
      <c r="B4380">
        <v>602</v>
      </c>
      <c r="C4380" t="s">
        <v>321</v>
      </c>
      <c r="D4380" t="s">
        <v>322</v>
      </c>
      <c r="E4380">
        <v>53002</v>
      </c>
      <c r="F4380">
        <v>26.64</v>
      </c>
      <c r="G4380" t="s">
        <v>332</v>
      </c>
      <c r="H4380" t="str">
        <f t="shared" si="272"/>
        <v/>
      </c>
      <c r="I4380" t="str">
        <f t="shared" si="273"/>
        <v/>
      </c>
      <c r="J4380" t="str">
        <f t="shared" si="274"/>
        <v/>
      </c>
      <c r="K4380">
        <f t="shared" si="275"/>
        <v>0</v>
      </c>
    </row>
    <row r="4381" spans="1:11" s="11" customFormat="1">
      <c r="A4381">
        <v>2025</v>
      </c>
      <c r="B4381">
        <v>667</v>
      </c>
      <c r="C4381" t="s">
        <v>321</v>
      </c>
      <c r="D4381" t="s">
        <v>322</v>
      </c>
      <c r="E4381">
        <v>27425</v>
      </c>
      <c r="F4381">
        <v>21.5</v>
      </c>
      <c r="G4381">
        <v>363.7</v>
      </c>
      <c r="H4381">
        <f t="shared" si="272"/>
        <v>2144511.5874999999</v>
      </c>
      <c r="I4381">
        <f t="shared" si="273"/>
        <v>27425</v>
      </c>
      <c r="J4381">
        <f t="shared" si="274"/>
        <v>589637.5</v>
      </c>
      <c r="K4381">
        <f t="shared" si="275"/>
        <v>0</v>
      </c>
    </row>
    <row r="4382" spans="1:11" s="11" customFormat="1">
      <c r="A4382">
        <v>2025</v>
      </c>
      <c r="B4382">
        <v>703</v>
      </c>
      <c r="C4382" t="s">
        <v>321</v>
      </c>
      <c r="D4382" t="s">
        <v>322</v>
      </c>
      <c r="E4382">
        <v>25949</v>
      </c>
      <c r="F4382">
        <v>23.366</v>
      </c>
      <c r="G4382">
        <v>491.9</v>
      </c>
      <c r="H4382">
        <f t="shared" si="272"/>
        <v>2982509.3989459998</v>
      </c>
      <c r="I4382">
        <f t="shared" si="273"/>
        <v>25949</v>
      </c>
      <c r="J4382">
        <f t="shared" si="274"/>
        <v>606324.33400000003</v>
      </c>
      <c r="K4382">
        <f t="shared" si="275"/>
        <v>0</v>
      </c>
    </row>
    <row r="4383" spans="1:11" s="11" customFormat="1">
      <c r="A4383">
        <v>2025</v>
      </c>
      <c r="B4383">
        <v>703</v>
      </c>
      <c r="C4383" t="s">
        <v>321</v>
      </c>
      <c r="D4383" t="s">
        <v>322</v>
      </c>
      <c r="E4383">
        <v>73907</v>
      </c>
      <c r="F4383">
        <v>23.635999999999999</v>
      </c>
      <c r="G4383">
        <v>471.3</v>
      </c>
      <c r="H4383">
        <f t="shared" si="272"/>
        <v>8232978.7604759997</v>
      </c>
      <c r="I4383">
        <f t="shared" si="273"/>
        <v>73907</v>
      </c>
      <c r="J4383">
        <f t="shared" si="274"/>
        <v>1746865.852</v>
      </c>
      <c r="K4383">
        <f t="shared" si="275"/>
        <v>0</v>
      </c>
    </row>
    <row r="4384" spans="1:11" s="11" customFormat="1">
      <c r="A4384">
        <v>2025</v>
      </c>
      <c r="B4384">
        <v>703</v>
      </c>
      <c r="C4384" t="s">
        <v>321</v>
      </c>
      <c r="D4384" t="s">
        <v>322</v>
      </c>
      <c r="E4384">
        <v>59127</v>
      </c>
      <c r="F4384">
        <v>23.43</v>
      </c>
      <c r="G4384">
        <v>309.8</v>
      </c>
      <c r="H4384">
        <f t="shared" si="272"/>
        <v>4291800.6997800004</v>
      </c>
      <c r="I4384">
        <f t="shared" si="273"/>
        <v>59127</v>
      </c>
      <c r="J4384">
        <f t="shared" si="274"/>
        <v>1385345.6099999999</v>
      </c>
      <c r="K4384">
        <f t="shared" si="275"/>
        <v>0</v>
      </c>
    </row>
    <row r="4385" spans="1:11" s="11" customFormat="1">
      <c r="A4385">
        <v>2025</v>
      </c>
      <c r="B4385">
        <v>703</v>
      </c>
      <c r="C4385" t="s">
        <v>321</v>
      </c>
      <c r="D4385" t="s">
        <v>322</v>
      </c>
      <c r="E4385">
        <v>57274</v>
      </c>
      <c r="F4385">
        <v>26.027000000000001</v>
      </c>
      <c r="G4385">
        <v>451.9</v>
      </c>
      <c r="H4385">
        <f t="shared" si="272"/>
        <v>6736339.528562001</v>
      </c>
      <c r="I4385">
        <f t="shared" si="273"/>
        <v>57274</v>
      </c>
      <c r="J4385">
        <f t="shared" si="274"/>
        <v>1490670.398</v>
      </c>
      <c r="K4385">
        <f t="shared" si="275"/>
        <v>0</v>
      </c>
    </row>
    <row r="4386" spans="1:11" s="11" customFormat="1">
      <c r="A4386">
        <v>2025</v>
      </c>
      <c r="B4386">
        <v>703</v>
      </c>
      <c r="C4386" t="s">
        <v>321</v>
      </c>
      <c r="D4386" t="s">
        <v>322</v>
      </c>
      <c r="E4386">
        <v>55555</v>
      </c>
      <c r="F4386">
        <v>26.058</v>
      </c>
      <c r="G4386">
        <v>336.9</v>
      </c>
      <c r="H4386">
        <f t="shared" si="272"/>
        <v>4877140.2281099996</v>
      </c>
      <c r="I4386">
        <f t="shared" si="273"/>
        <v>55555</v>
      </c>
      <c r="J4386">
        <f t="shared" si="274"/>
        <v>1447652.19</v>
      </c>
      <c r="K4386">
        <f t="shared" si="275"/>
        <v>0</v>
      </c>
    </row>
    <row r="4387" spans="1:11" s="11" customFormat="1">
      <c r="A4387">
        <v>2025</v>
      </c>
      <c r="B4387">
        <v>703</v>
      </c>
      <c r="C4387" t="s">
        <v>321</v>
      </c>
      <c r="D4387" t="s">
        <v>322</v>
      </c>
      <c r="E4387">
        <v>44042</v>
      </c>
      <c r="F4387">
        <v>22.838000000000001</v>
      </c>
      <c r="G4387">
        <v>330</v>
      </c>
      <c r="H4387">
        <f t="shared" si="272"/>
        <v>3319242.9467999996</v>
      </c>
      <c r="I4387">
        <f t="shared" si="273"/>
        <v>44042</v>
      </c>
      <c r="J4387">
        <f t="shared" si="274"/>
        <v>1005831.196</v>
      </c>
      <c r="K4387">
        <f t="shared" si="275"/>
        <v>0</v>
      </c>
    </row>
    <row r="4388" spans="1:11" s="11" customFormat="1">
      <c r="A4388">
        <v>2025</v>
      </c>
      <c r="B4388">
        <v>703</v>
      </c>
      <c r="C4388" t="s">
        <v>321</v>
      </c>
      <c r="D4388" t="s">
        <v>322</v>
      </c>
      <c r="E4388">
        <v>29489</v>
      </c>
      <c r="F4388">
        <v>23.542000000000002</v>
      </c>
      <c r="G4388">
        <v>508.5</v>
      </c>
      <c r="H4388">
        <f t="shared" si="272"/>
        <v>3530159.7432300001</v>
      </c>
      <c r="I4388">
        <f t="shared" si="273"/>
        <v>29489</v>
      </c>
      <c r="J4388">
        <f t="shared" si="274"/>
        <v>694230.03800000006</v>
      </c>
      <c r="K4388">
        <f t="shared" si="275"/>
        <v>0</v>
      </c>
    </row>
    <row r="4389" spans="1:11" s="11" customFormat="1">
      <c r="A4389">
        <v>2025</v>
      </c>
      <c r="B4389">
        <v>703</v>
      </c>
      <c r="C4389" t="s">
        <v>321</v>
      </c>
      <c r="D4389" t="s">
        <v>322</v>
      </c>
      <c r="E4389">
        <v>27404</v>
      </c>
      <c r="F4389">
        <v>23.797999999999998</v>
      </c>
      <c r="G4389">
        <v>322.2</v>
      </c>
      <c r="H4389">
        <f t="shared" si="272"/>
        <v>2101260.783024</v>
      </c>
      <c r="I4389">
        <f t="shared" si="273"/>
        <v>27404</v>
      </c>
      <c r="J4389">
        <f t="shared" si="274"/>
        <v>652160.39199999999</v>
      </c>
      <c r="K4389">
        <f t="shared" si="275"/>
        <v>0</v>
      </c>
    </row>
    <row r="4390" spans="1:11" s="11" customFormat="1">
      <c r="A4390">
        <v>2025</v>
      </c>
      <c r="B4390">
        <v>703</v>
      </c>
      <c r="C4390" t="s">
        <v>321</v>
      </c>
      <c r="D4390" t="s">
        <v>322</v>
      </c>
      <c r="E4390">
        <v>56792</v>
      </c>
      <c r="F4390">
        <v>25.916</v>
      </c>
      <c r="G4390">
        <v>352.4</v>
      </c>
      <c r="H4390">
        <f t="shared" si="272"/>
        <v>5186698.8673279993</v>
      </c>
      <c r="I4390">
        <f t="shared" si="273"/>
        <v>56792</v>
      </c>
      <c r="J4390">
        <f t="shared" si="274"/>
        <v>1471821.4720000001</v>
      </c>
      <c r="K4390">
        <f t="shared" si="275"/>
        <v>0</v>
      </c>
    </row>
    <row r="4391" spans="1:11" s="11" customFormat="1">
      <c r="A4391">
        <v>2025</v>
      </c>
      <c r="B4391">
        <v>703</v>
      </c>
      <c r="C4391" t="s">
        <v>321</v>
      </c>
      <c r="D4391" t="s">
        <v>322</v>
      </c>
      <c r="E4391">
        <v>12325</v>
      </c>
      <c r="F4391">
        <v>24.391999999999999</v>
      </c>
      <c r="G4391">
        <v>449.4</v>
      </c>
      <c r="H4391">
        <f t="shared" si="272"/>
        <v>1351037.5115999999</v>
      </c>
      <c r="I4391">
        <f t="shared" si="273"/>
        <v>12325</v>
      </c>
      <c r="J4391">
        <f t="shared" si="274"/>
        <v>300631.39999999997</v>
      </c>
      <c r="K4391">
        <f t="shared" si="275"/>
        <v>0</v>
      </c>
    </row>
    <row r="4392" spans="1:11" s="11" customFormat="1">
      <c r="A4392">
        <v>2025</v>
      </c>
      <c r="B4392">
        <v>876</v>
      </c>
      <c r="C4392" t="s">
        <v>331</v>
      </c>
      <c r="D4392" t="s">
        <v>322</v>
      </c>
      <c r="E4392">
        <v>156884</v>
      </c>
      <c r="F4392">
        <v>17.786000000000001</v>
      </c>
      <c r="G4392" t="s">
        <v>332</v>
      </c>
      <c r="H4392" t="str">
        <f t="shared" si="272"/>
        <v/>
      </c>
      <c r="I4392" t="str">
        <f t="shared" si="273"/>
        <v/>
      </c>
      <c r="J4392" t="str">
        <f t="shared" si="274"/>
        <v/>
      </c>
      <c r="K4392">
        <f t="shared" si="275"/>
        <v>0</v>
      </c>
    </row>
    <row r="4393" spans="1:11" s="11" customFormat="1">
      <c r="A4393">
        <v>2025</v>
      </c>
      <c r="B4393">
        <v>879</v>
      </c>
      <c r="C4393" t="s">
        <v>331</v>
      </c>
      <c r="D4393" t="s">
        <v>322</v>
      </c>
      <c r="E4393">
        <v>213898</v>
      </c>
      <c r="F4393">
        <v>17.440000000000001</v>
      </c>
      <c r="G4393" t="s">
        <v>332</v>
      </c>
      <c r="H4393" t="str">
        <f t="shared" si="272"/>
        <v/>
      </c>
      <c r="I4393" t="str">
        <f t="shared" si="273"/>
        <v/>
      </c>
      <c r="J4393" t="str">
        <f t="shared" si="274"/>
        <v/>
      </c>
      <c r="K4393">
        <f t="shared" si="275"/>
        <v>0</v>
      </c>
    </row>
    <row r="4394" spans="1:11" s="11" customFormat="1">
      <c r="A4394">
        <v>2025</v>
      </c>
      <c r="B4394">
        <v>889</v>
      </c>
      <c r="C4394" t="s">
        <v>331</v>
      </c>
      <c r="D4394" t="s">
        <v>322</v>
      </c>
      <c r="E4394">
        <v>112003</v>
      </c>
      <c r="F4394">
        <v>17.809999999999999</v>
      </c>
      <c r="G4394" t="s">
        <v>332</v>
      </c>
      <c r="H4394" t="str">
        <f t="shared" si="272"/>
        <v/>
      </c>
      <c r="I4394" t="str">
        <f t="shared" si="273"/>
        <v/>
      </c>
      <c r="J4394" t="str">
        <f t="shared" si="274"/>
        <v/>
      </c>
      <c r="K4394">
        <f t="shared" si="275"/>
        <v>0</v>
      </c>
    </row>
    <row r="4395" spans="1:11" s="11" customFormat="1">
      <c r="A4395">
        <v>2025</v>
      </c>
      <c r="B4395">
        <v>889</v>
      </c>
      <c r="C4395" t="s">
        <v>331</v>
      </c>
      <c r="D4395" t="s">
        <v>322</v>
      </c>
      <c r="E4395">
        <v>161709</v>
      </c>
      <c r="F4395">
        <v>16.989999999999998</v>
      </c>
      <c r="G4395" t="s">
        <v>332</v>
      </c>
      <c r="H4395" t="str">
        <f t="shared" si="272"/>
        <v/>
      </c>
      <c r="I4395" t="str">
        <f t="shared" si="273"/>
        <v/>
      </c>
      <c r="J4395" t="str">
        <f t="shared" si="274"/>
        <v/>
      </c>
      <c r="K4395">
        <f t="shared" si="275"/>
        <v>0</v>
      </c>
    </row>
    <row r="4396" spans="1:11" s="11" customFormat="1">
      <c r="A4396">
        <v>2025</v>
      </c>
      <c r="B4396">
        <v>889</v>
      </c>
      <c r="C4396" t="s">
        <v>331</v>
      </c>
      <c r="D4396" t="s">
        <v>322</v>
      </c>
      <c r="E4396">
        <v>64009</v>
      </c>
      <c r="F4396">
        <v>17.07</v>
      </c>
      <c r="G4396" t="s">
        <v>332</v>
      </c>
      <c r="H4396" t="str">
        <f t="shared" si="272"/>
        <v/>
      </c>
      <c r="I4396" t="str">
        <f t="shared" si="273"/>
        <v/>
      </c>
      <c r="J4396" t="str">
        <f t="shared" si="274"/>
        <v/>
      </c>
      <c r="K4396">
        <f t="shared" si="275"/>
        <v>0</v>
      </c>
    </row>
    <row r="4397" spans="1:11" s="11" customFormat="1">
      <c r="A4397">
        <v>2025</v>
      </c>
      <c r="B4397">
        <v>963</v>
      </c>
      <c r="C4397" t="s">
        <v>321</v>
      </c>
      <c r="D4397" t="s">
        <v>322</v>
      </c>
      <c r="E4397">
        <v>30250</v>
      </c>
      <c r="F4397">
        <v>21.25</v>
      </c>
      <c r="G4397">
        <v>191.4</v>
      </c>
      <c r="H4397">
        <f t="shared" si="272"/>
        <v>1230343.1250000002</v>
      </c>
      <c r="I4397">
        <f t="shared" si="273"/>
        <v>30250</v>
      </c>
      <c r="J4397">
        <f t="shared" si="274"/>
        <v>642812.5</v>
      </c>
      <c r="K4397">
        <f t="shared" si="275"/>
        <v>0</v>
      </c>
    </row>
    <row r="4398" spans="1:11" s="11" customFormat="1">
      <c r="A4398">
        <v>2025</v>
      </c>
      <c r="B4398">
        <v>976</v>
      </c>
      <c r="C4398" t="s">
        <v>321</v>
      </c>
      <c r="D4398" t="s">
        <v>322</v>
      </c>
      <c r="E4398">
        <v>5143</v>
      </c>
      <c r="F4398">
        <v>23.7</v>
      </c>
      <c r="G4398">
        <v>458.2</v>
      </c>
      <c r="H4398">
        <f t="shared" si="272"/>
        <v>558495.85619999992</v>
      </c>
      <c r="I4398">
        <f t="shared" si="273"/>
        <v>5143</v>
      </c>
      <c r="J4398">
        <f t="shared" si="274"/>
        <v>121889.09999999999</v>
      </c>
      <c r="K4398">
        <f t="shared" si="275"/>
        <v>0</v>
      </c>
    </row>
    <row r="4399" spans="1:11" s="11" customFormat="1">
      <c r="A4399">
        <v>2025</v>
      </c>
      <c r="B4399">
        <v>976</v>
      </c>
      <c r="C4399" t="s">
        <v>321</v>
      </c>
      <c r="D4399" t="s">
        <v>322</v>
      </c>
      <c r="E4399">
        <v>13</v>
      </c>
      <c r="F4399">
        <v>20.94</v>
      </c>
      <c r="G4399">
        <v>128</v>
      </c>
      <c r="H4399">
        <f t="shared" si="272"/>
        <v>348.44160000000005</v>
      </c>
      <c r="I4399">
        <f t="shared" si="273"/>
        <v>13</v>
      </c>
      <c r="J4399">
        <f t="shared" si="274"/>
        <v>272.22000000000003</v>
      </c>
      <c r="K4399">
        <f t="shared" si="275"/>
        <v>0</v>
      </c>
    </row>
    <row r="4400" spans="1:11" s="11" customFormat="1">
      <c r="A4400">
        <v>2025</v>
      </c>
      <c r="B4400">
        <v>976</v>
      </c>
      <c r="C4400" t="s">
        <v>321</v>
      </c>
      <c r="D4400" t="s">
        <v>322</v>
      </c>
      <c r="E4400">
        <v>2397</v>
      </c>
      <c r="F4400">
        <v>17.78</v>
      </c>
      <c r="G4400">
        <v>152.6</v>
      </c>
      <c r="H4400">
        <f t="shared" si="272"/>
        <v>65036.07516</v>
      </c>
      <c r="I4400">
        <f t="shared" si="273"/>
        <v>2397</v>
      </c>
      <c r="J4400">
        <f t="shared" si="274"/>
        <v>42618.66</v>
      </c>
      <c r="K4400">
        <f t="shared" si="275"/>
        <v>0</v>
      </c>
    </row>
    <row r="4401" spans="1:11" s="11" customFormat="1">
      <c r="A4401">
        <v>2025</v>
      </c>
      <c r="B4401">
        <v>976</v>
      </c>
      <c r="C4401" t="s">
        <v>321</v>
      </c>
      <c r="D4401" t="s">
        <v>322</v>
      </c>
      <c r="E4401">
        <v>8934</v>
      </c>
      <c r="F4401">
        <v>22.24</v>
      </c>
      <c r="G4401">
        <v>384.3</v>
      </c>
      <c r="H4401">
        <f t="shared" si="272"/>
        <v>763573.97087999992</v>
      </c>
      <c r="I4401">
        <f t="shared" si="273"/>
        <v>8934</v>
      </c>
      <c r="J4401">
        <f t="shared" si="274"/>
        <v>198692.15999999997</v>
      </c>
      <c r="K4401">
        <f t="shared" si="275"/>
        <v>0</v>
      </c>
    </row>
    <row r="4402" spans="1:11" s="11" customFormat="1">
      <c r="A4402">
        <v>2025</v>
      </c>
      <c r="B4402">
        <v>983</v>
      </c>
      <c r="C4402" t="s">
        <v>321</v>
      </c>
      <c r="D4402" t="s">
        <v>322</v>
      </c>
      <c r="E4402">
        <v>74800</v>
      </c>
      <c r="F4402">
        <v>22.827999999999999</v>
      </c>
      <c r="G4402">
        <v>358.2</v>
      </c>
      <c r="H4402">
        <f t="shared" si="272"/>
        <v>6116388.2207999993</v>
      </c>
      <c r="I4402">
        <f t="shared" si="273"/>
        <v>74800</v>
      </c>
      <c r="J4402">
        <f t="shared" si="274"/>
        <v>1707534.4</v>
      </c>
      <c r="K4402">
        <f t="shared" si="275"/>
        <v>0</v>
      </c>
    </row>
    <row r="4403" spans="1:11" s="11" customFormat="1">
      <c r="A4403">
        <v>2025</v>
      </c>
      <c r="B4403">
        <v>983</v>
      </c>
      <c r="C4403" t="s">
        <v>321</v>
      </c>
      <c r="D4403" t="s">
        <v>322</v>
      </c>
      <c r="E4403">
        <v>23635</v>
      </c>
      <c r="F4403">
        <v>22.108000000000001</v>
      </c>
      <c r="G4403">
        <v>305.5</v>
      </c>
      <c r="H4403">
        <f t="shared" si="272"/>
        <v>1596306.4819</v>
      </c>
      <c r="I4403">
        <f t="shared" si="273"/>
        <v>23635</v>
      </c>
      <c r="J4403">
        <f t="shared" si="274"/>
        <v>522522.58</v>
      </c>
      <c r="K4403">
        <f t="shared" si="275"/>
        <v>0</v>
      </c>
    </row>
    <row r="4404" spans="1:11" s="11" customFormat="1">
      <c r="A4404">
        <v>2025</v>
      </c>
      <c r="B4404">
        <v>994</v>
      </c>
      <c r="C4404" t="s">
        <v>321</v>
      </c>
      <c r="D4404" t="s">
        <v>322</v>
      </c>
      <c r="E4404">
        <v>73548</v>
      </c>
      <c r="F4404">
        <v>22.97</v>
      </c>
      <c r="G4404">
        <v>222.1</v>
      </c>
      <c r="H4404">
        <f t="shared" si="272"/>
        <v>3752151.9807600002</v>
      </c>
      <c r="I4404">
        <f t="shared" si="273"/>
        <v>73548</v>
      </c>
      <c r="J4404">
        <f t="shared" si="274"/>
        <v>1689397.5599999998</v>
      </c>
      <c r="K4404">
        <f t="shared" si="275"/>
        <v>0</v>
      </c>
    </row>
    <row r="4405" spans="1:11" s="11" customFormat="1">
      <c r="A4405">
        <v>2025</v>
      </c>
      <c r="B4405">
        <v>994</v>
      </c>
      <c r="C4405" t="s">
        <v>321</v>
      </c>
      <c r="D4405" t="s">
        <v>322</v>
      </c>
      <c r="E4405">
        <v>58410</v>
      </c>
      <c r="F4405">
        <v>22.85</v>
      </c>
      <c r="G4405">
        <v>219.8</v>
      </c>
      <c r="H4405">
        <f t="shared" si="272"/>
        <v>2933601.3629999999</v>
      </c>
      <c r="I4405">
        <f t="shared" si="273"/>
        <v>58410</v>
      </c>
      <c r="J4405">
        <f t="shared" si="274"/>
        <v>1334668.5</v>
      </c>
      <c r="K4405">
        <f t="shared" si="275"/>
        <v>0</v>
      </c>
    </row>
    <row r="4406" spans="1:11" s="11" customFormat="1">
      <c r="A4406">
        <v>2025</v>
      </c>
      <c r="B4406">
        <v>994</v>
      </c>
      <c r="C4406" t="s">
        <v>321</v>
      </c>
      <c r="D4406" t="s">
        <v>322</v>
      </c>
      <c r="E4406">
        <v>57803</v>
      </c>
      <c r="F4406">
        <v>21.85</v>
      </c>
      <c r="G4406">
        <v>241.6</v>
      </c>
      <c r="H4406">
        <f t="shared" si="272"/>
        <v>3051397.2488000002</v>
      </c>
      <c r="I4406">
        <f t="shared" si="273"/>
        <v>57803</v>
      </c>
      <c r="J4406">
        <f t="shared" si="274"/>
        <v>1262995.55</v>
      </c>
      <c r="K4406">
        <f t="shared" si="275"/>
        <v>0</v>
      </c>
    </row>
    <row r="4407" spans="1:11" s="11" customFormat="1">
      <c r="A4407">
        <v>2025</v>
      </c>
      <c r="B4407">
        <v>997</v>
      </c>
      <c r="C4407" t="s">
        <v>321</v>
      </c>
      <c r="D4407" t="s">
        <v>322</v>
      </c>
      <c r="E4407">
        <v>28661</v>
      </c>
      <c r="F4407">
        <v>26.47</v>
      </c>
      <c r="G4407">
        <v>278.8</v>
      </c>
      <c r="H4407">
        <f t="shared" si="272"/>
        <v>2115134.7959600003</v>
      </c>
      <c r="I4407">
        <f t="shared" si="273"/>
        <v>28661</v>
      </c>
      <c r="J4407">
        <f t="shared" si="274"/>
        <v>758656.66999999993</v>
      </c>
      <c r="K4407">
        <f t="shared" si="275"/>
        <v>0</v>
      </c>
    </row>
    <row r="4408" spans="1:11" s="11" customFormat="1">
      <c r="A4408">
        <v>2025</v>
      </c>
      <c r="B4408">
        <v>997</v>
      </c>
      <c r="C4408" t="s">
        <v>331</v>
      </c>
      <c r="D4408" t="s">
        <v>322</v>
      </c>
      <c r="E4408">
        <v>60581</v>
      </c>
      <c r="F4408">
        <v>17.77</v>
      </c>
      <c r="G4408">
        <v>213.3</v>
      </c>
      <c r="H4408">
        <f t="shared" si="272"/>
        <v>2296226.4812099999</v>
      </c>
      <c r="I4408">
        <f t="shared" si="273"/>
        <v>60581</v>
      </c>
      <c r="J4408">
        <f t="shared" si="274"/>
        <v>1076524.3699999999</v>
      </c>
      <c r="K4408">
        <f t="shared" si="275"/>
        <v>0</v>
      </c>
    </row>
    <row r="4409" spans="1:11" s="11" customFormat="1">
      <c r="A4409">
        <v>2025</v>
      </c>
      <c r="B4409">
        <v>1001</v>
      </c>
      <c r="C4409" t="s">
        <v>321</v>
      </c>
      <c r="D4409" t="s">
        <v>322</v>
      </c>
      <c r="E4409">
        <v>123808</v>
      </c>
      <c r="F4409">
        <v>22.757999999999999</v>
      </c>
      <c r="G4409">
        <v>276.39999999999998</v>
      </c>
      <c r="H4409">
        <f t="shared" si="272"/>
        <v>7787908.4904959993</v>
      </c>
      <c r="I4409">
        <f t="shared" si="273"/>
        <v>123808</v>
      </c>
      <c r="J4409">
        <f t="shared" si="274"/>
        <v>2817622.4639999997</v>
      </c>
      <c r="K4409">
        <f t="shared" si="275"/>
        <v>0</v>
      </c>
    </row>
    <row r="4410" spans="1:11" s="11" customFormat="1">
      <c r="A4410">
        <v>2025</v>
      </c>
      <c r="B4410">
        <v>1001</v>
      </c>
      <c r="C4410" t="s">
        <v>321</v>
      </c>
      <c r="D4410" t="s">
        <v>322</v>
      </c>
      <c r="E4410">
        <v>34194</v>
      </c>
      <c r="F4410">
        <v>22.414000000000001</v>
      </c>
      <c r="G4410">
        <v>282.39999999999998</v>
      </c>
      <c r="H4410">
        <f t="shared" si="272"/>
        <v>2164382.2683840003</v>
      </c>
      <c r="I4410">
        <f t="shared" si="273"/>
        <v>34194</v>
      </c>
      <c r="J4410">
        <f t="shared" si="274"/>
        <v>766424.31600000011</v>
      </c>
      <c r="K4410">
        <f t="shared" si="275"/>
        <v>0</v>
      </c>
    </row>
    <row r="4411" spans="1:11" s="11" customFormat="1">
      <c r="A4411">
        <v>2025</v>
      </c>
      <c r="B4411">
        <v>1004</v>
      </c>
      <c r="C4411" t="s">
        <v>321</v>
      </c>
      <c r="D4411" t="s">
        <v>322</v>
      </c>
      <c r="E4411">
        <v>92822</v>
      </c>
      <c r="F4411">
        <v>21.962</v>
      </c>
      <c r="G4411">
        <v>245.6</v>
      </c>
      <c r="H4411">
        <f t="shared" si="272"/>
        <v>5006695.4123839997</v>
      </c>
      <c r="I4411">
        <f t="shared" si="273"/>
        <v>92822</v>
      </c>
      <c r="J4411">
        <f t="shared" si="274"/>
        <v>2038556.764</v>
      </c>
      <c r="K4411">
        <f t="shared" si="275"/>
        <v>0</v>
      </c>
    </row>
    <row r="4412" spans="1:11" s="11" customFormat="1">
      <c r="A4412">
        <v>2025</v>
      </c>
      <c r="B4412">
        <v>1012</v>
      </c>
      <c r="C4412" t="s">
        <v>321</v>
      </c>
      <c r="D4412" t="s">
        <v>322</v>
      </c>
      <c r="E4412">
        <v>37029</v>
      </c>
      <c r="F4412">
        <v>22.59</v>
      </c>
      <c r="G4412">
        <v>303.5</v>
      </c>
      <c r="H4412">
        <f t="shared" si="272"/>
        <v>2538732.3088500001</v>
      </c>
      <c r="I4412">
        <f t="shared" si="273"/>
        <v>37029</v>
      </c>
      <c r="J4412">
        <f t="shared" si="274"/>
        <v>836485.11</v>
      </c>
      <c r="K4412">
        <f t="shared" si="275"/>
        <v>0</v>
      </c>
    </row>
    <row r="4413" spans="1:11" s="11" customFormat="1">
      <c r="A4413">
        <v>2025</v>
      </c>
      <c r="B4413">
        <v>1040</v>
      </c>
      <c r="C4413" t="s">
        <v>321</v>
      </c>
      <c r="D4413" t="s">
        <v>322</v>
      </c>
      <c r="E4413">
        <v>1396</v>
      </c>
      <c r="F4413">
        <v>22.3</v>
      </c>
      <c r="G4413">
        <v>418.4</v>
      </c>
      <c r="H4413">
        <f t="shared" si="272"/>
        <v>130251.2672</v>
      </c>
      <c r="I4413">
        <f t="shared" si="273"/>
        <v>1396</v>
      </c>
      <c r="J4413">
        <f t="shared" si="274"/>
        <v>31130.799999999999</v>
      </c>
      <c r="K4413">
        <f t="shared" si="275"/>
        <v>0</v>
      </c>
    </row>
    <row r="4414" spans="1:11" s="11" customFormat="1">
      <c r="A4414">
        <v>2025</v>
      </c>
      <c r="B4414">
        <v>1073</v>
      </c>
      <c r="C4414" t="s">
        <v>331</v>
      </c>
      <c r="D4414" t="s">
        <v>322</v>
      </c>
      <c r="E4414">
        <v>29769</v>
      </c>
      <c r="F4414">
        <v>17.808</v>
      </c>
      <c r="G4414">
        <v>163.4</v>
      </c>
      <c r="H4414">
        <f t="shared" si="272"/>
        <v>866226.45916800003</v>
      </c>
      <c r="I4414">
        <f t="shared" si="273"/>
        <v>29769</v>
      </c>
      <c r="J4414">
        <f t="shared" si="274"/>
        <v>530126.35199999996</v>
      </c>
      <c r="K4414">
        <f t="shared" si="275"/>
        <v>0</v>
      </c>
    </row>
    <row r="4415" spans="1:11" s="11" customFormat="1">
      <c r="A4415">
        <v>2025</v>
      </c>
      <c r="B4415">
        <v>1082</v>
      </c>
      <c r="C4415" t="s">
        <v>331</v>
      </c>
      <c r="D4415" t="s">
        <v>322</v>
      </c>
      <c r="E4415">
        <v>32786</v>
      </c>
      <c r="F4415">
        <v>17.222000000000001</v>
      </c>
      <c r="G4415">
        <v>118.6</v>
      </c>
      <c r="H4415">
        <f t="shared" si="272"/>
        <v>669663.62351199996</v>
      </c>
      <c r="I4415">
        <f t="shared" si="273"/>
        <v>32786</v>
      </c>
      <c r="J4415">
        <f t="shared" si="274"/>
        <v>564640.49200000009</v>
      </c>
      <c r="K4415">
        <f t="shared" si="275"/>
        <v>0</v>
      </c>
    </row>
    <row r="4416" spans="1:11" s="11" customFormat="1">
      <c r="A4416">
        <v>2025</v>
      </c>
      <c r="B4416">
        <v>1082</v>
      </c>
      <c r="C4416" t="s">
        <v>331</v>
      </c>
      <c r="D4416" t="s">
        <v>322</v>
      </c>
      <c r="E4416">
        <v>65455</v>
      </c>
      <c r="F4416">
        <v>17.899000000000001</v>
      </c>
      <c r="G4416">
        <v>129.80000000000001</v>
      </c>
      <c r="H4416">
        <f t="shared" si="272"/>
        <v>1520709.6004100002</v>
      </c>
      <c r="I4416">
        <f t="shared" si="273"/>
        <v>65455</v>
      </c>
      <c r="J4416">
        <f t="shared" si="274"/>
        <v>1171579.0450000002</v>
      </c>
      <c r="K4416">
        <f t="shared" si="275"/>
        <v>0</v>
      </c>
    </row>
    <row r="4417" spans="1:11" s="11" customFormat="1">
      <c r="A4417">
        <v>2025</v>
      </c>
      <c r="B4417">
        <v>1082</v>
      </c>
      <c r="C4417" t="s">
        <v>331</v>
      </c>
      <c r="D4417" t="s">
        <v>322</v>
      </c>
      <c r="E4417">
        <v>212622</v>
      </c>
      <c r="F4417">
        <v>17.690999999999999</v>
      </c>
      <c r="G4417">
        <v>121.6</v>
      </c>
      <c r="H4417">
        <f t="shared" si="272"/>
        <v>4573978.8952319995</v>
      </c>
      <c r="I4417">
        <f t="shared" si="273"/>
        <v>212622</v>
      </c>
      <c r="J4417">
        <f t="shared" si="274"/>
        <v>3761495.8019999997</v>
      </c>
      <c r="K4417">
        <f t="shared" si="275"/>
        <v>0</v>
      </c>
    </row>
    <row r="4418" spans="1:11" s="11" customFormat="1">
      <c r="A4418">
        <v>2025</v>
      </c>
      <c r="B4418">
        <v>1082</v>
      </c>
      <c r="C4418" t="s">
        <v>331</v>
      </c>
      <c r="D4418" t="s">
        <v>322</v>
      </c>
      <c r="E4418">
        <v>16066</v>
      </c>
      <c r="F4418">
        <v>17.744</v>
      </c>
      <c r="G4418">
        <v>130.6</v>
      </c>
      <c r="H4418">
        <f t="shared" si="272"/>
        <v>372308.08582400001</v>
      </c>
      <c r="I4418">
        <f t="shared" si="273"/>
        <v>16066</v>
      </c>
      <c r="J4418">
        <f t="shared" si="274"/>
        <v>285075.10399999999</v>
      </c>
      <c r="K4418">
        <f t="shared" si="275"/>
        <v>0</v>
      </c>
    </row>
    <row r="4419" spans="1:11" s="11" customFormat="1">
      <c r="A4419">
        <v>2025</v>
      </c>
      <c r="B4419">
        <v>1091</v>
      </c>
      <c r="C4419" t="s">
        <v>331</v>
      </c>
      <c r="D4419" t="s">
        <v>322</v>
      </c>
      <c r="E4419">
        <v>52446</v>
      </c>
      <c r="F4419">
        <v>17.155000000000001</v>
      </c>
      <c r="G4419">
        <v>216</v>
      </c>
      <c r="H4419">
        <f t="shared" si="272"/>
        <v>1943376.0408000003</v>
      </c>
      <c r="I4419">
        <f t="shared" si="273"/>
        <v>52446</v>
      </c>
      <c r="J4419">
        <f t="shared" si="274"/>
        <v>899711.13</v>
      </c>
      <c r="K4419">
        <f t="shared" si="275"/>
        <v>0</v>
      </c>
    </row>
    <row r="4420" spans="1:11" s="11" customFormat="1">
      <c r="A4420">
        <v>2025</v>
      </c>
      <c r="B4420">
        <v>1091</v>
      </c>
      <c r="C4420" t="s">
        <v>331</v>
      </c>
      <c r="D4420" t="s">
        <v>322</v>
      </c>
      <c r="E4420">
        <v>35137</v>
      </c>
      <c r="F4420">
        <v>17.006</v>
      </c>
      <c r="G4420">
        <v>231.5</v>
      </c>
      <c r="H4420">
        <f t="shared" si="272"/>
        <v>1383304.68793</v>
      </c>
      <c r="I4420">
        <f t="shared" si="273"/>
        <v>35137</v>
      </c>
      <c r="J4420">
        <f t="shared" si="274"/>
        <v>597539.82200000004</v>
      </c>
      <c r="K4420">
        <f t="shared" si="275"/>
        <v>0</v>
      </c>
    </row>
    <row r="4421" spans="1:11" s="11" customFormat="1">
      <c r="A4421">
        <v>2025</v>
      </c>
      <c r="B4421">
        <v>1091</v>
      </c>
      <c r="C4421" t="s">
        <v>331</v>
      </c>
      <c r="D4421" t="s">
        <v>322</v>
      </c>
      <c r="E4421">
        <v>35263</v>
      </c>
      <c r="F4421">
        <v>17.759</v>
      </c>
      <c r="G4421">
        <v>224</v>
      </c>
      <c r="H4421">
        <f t="shared" ref="H4421:H4484" si="276">IF(I4421="","",G4421/100*F4421*E4421)</f>
        <v>1402767.78208</v>
      </c>
      <c r="I4421">
        <f t="shared" ref="I4421:I4484" si="277">IF(OR(G4421=".",F4421=".",E4421="."),"",E4421)</f>
        <v>35263</v>
      </c>
      <c r="J4421">
        <f t="shared" ref="J4421:J4484" si="278">IF(I4421="","",F4421*I4421)</f>
        <v>626235.61699999997</v>
      </c>
      <c r="K4421">
        <f t="shared" ref="K4421:K4484" si="279">IF(C4421="LIG",1,0)</f>
        <v>0</v>
      </c>
    </row>
    <row r="4422" spans="1:11" s="11" customFormat="1">
      <c r="A4422">
        <v>2025</v>
      </c>
      <c r="B4422">
        <v>1167</v>
      </c>
      <c r="C4422" t="s">
        <v>331</v>
      </c>
      <c r="D4422" t="s">
        <v>322</v>
      </c>
      <c r="E4422">
        <v>73239</v>
      </c>
      <c r="F4422">
        <v>16.492000000000001</v>
      </c>
      <c r="G4422">
        <v>215.7</v>
      </c>
      <c r="H4422">
        <f t="shared" si="276"/>
        <v>2605348.8173160003</v>
      </c>
      <c r="I4422">
        <f t="shared" si="277"/>
        <v>73239</v>
      </c>
      <c r="J4422">
        <f t="shared" si="278"/>
        <v>1207857.588</v>
      </c>
      <c r="K4422">
        <f t="shared" si="279"/>
        <v>0</v>
      </c>
    </row>
    <row r="4423" spans="1:11" s="11" customFormat="1">
      <c r="A4423">
        <v>2025</v>
      </c>
      <c r="B4423">
        <v>1241</v>
      </c>
      <c r="C4423" t="s">
        <v>331</v>
      </c>
      <c r="D4423" t="s">
        <v>322</v>
      </c>
      <c r="E4423">
        <v>14831</v>
      </c>
      <c r="F4423">
        <v>17.175999999999998</v>
      </c>
      <c r="G4423">
        <v>145.19999999999999</v>
      </c>
      <c r="H4423">
        <f t="shared" si="276"/>
        <v>369878.49571199995</v>
      </c>
      <c r="I4423">
        <f t="shared" si="277"/>
        <v>14831</v>
      </c>
      <c r="J4423">
        <f t="shared" si="278"/>
        <v>254737.25599999996</v>
      </c>
      <c r="K4423">
        <f t="shared" si="279"/>
        <v>0</v>
      </c>
    </row>
    <row r="4424" spans="1:11" s="11" customFormat="1">
      <c r="A4424">
        <v>2025</v>
      </c>
      <c r="B4424">
        <v>1241</v>
      </c>
      <c r="C4424" t="s">
        <v>331</v>
      </c>
      <c r="D4424" t="s">
        <v>322</v>
      </c>
      <c r="E4424">
        <v>16468</v>
      </c>
      <c r="F4424">
        <v>17.686</v>
      </c>
      <c r="G4424">
        <v>159.9</v>
      </c>
      <c r="H4424">
        <f t="shared" si="276"/>
        <v>465713.62375199998</v>
      </c>
      <c r="I4424">
        <f t="shared" si="277"/>
        <v>16468</v>
      </c>
      <c r="J4424">
        <f t="shared" si="278"/>
        <v>291253.04800000001</v>
      </c>
      <c r="K4424">
        <f t="shared" si="279"/>
        <v>0</v>
      </c>
    </row>
    <row r="4425" spans="1:11" s="11" customFormat="1">
      <c r="A4425">
        <v>2025</v>
      </c>
      <c r="B4425">
        <v>1241</v>
      </c>
      <c r="C4425" t="s">
        <v>331</v>
      </c>
      <c r="D4425" t="s">
        <v>322</v>
      </c>
      <c r="E4425">
        <v>49076</v>
      </c>
      <c r="F4425">
        <v>17.629000000000001</v>
      </c>
      <c r="G4425">
        <v>160.30000000000001</v>
      </c>
      <c r="H4425">
        <f t="shared" si="276"/>
        <v>1386852.7688120003</v>
      </c>
      <c r="I4425">
        <f t="shared" si="277"/>
        <v>49076</v>
      </c>
      <c r="J4425">
        <f t="shared" si="278"/>
        <v>865160.80400000012</v>
      </c>
      <c r="K4425">
        <f t="shared" si="279"/>
        <v>0</v>
      </c>
    </row>
    <row r="4426" spans="1:11" s="11" customFormat="1">
      <c r="A4426">
        <v>2025</v>
      </c>
      <c r="B4426">
        <v>1241</v>
      </c>
      <c r="C4426" t="s">
        <v>331</v>
      </c>
      <c r="D4426" t="s">
        <v>322</v>
      </c>
      <c r="E4426">
        <v>49357</v>
      </c>
      <c r="F4426">
        <v>17.175999999999998</v>
      </c>
      <c r="G4426">
        <v>144</v>
      </c>
      <c r="H4426">
        <f t="shared" si="276"/>
        <v>1220768.39808</v>
      </c>
      <c r="I4426">
        <f t="shared" si="277"/>
        <v>49357</v>
      </c>
      <c r="J4426">
        <f t="shared" si="278"/>
        <v>847755.83199999994</v>
      </c>
      <c r="K4426">
        <f t="shared" si="279"/>
        <v>0</v>
      </c>
    </row>
    <row r="4427" spans="1:11" s="11" customFormat="1">
      <c r="A4427">
        <v>2025</v>
      </c>
      <c r="B4427">
        <v>1241</v>
      </c>
      <c r="C4427" t="s">
        <v>331</v>
      </c>
      <c r="D4427" t="s">
        <v>322</v>
      </c>
      <c r="E4427">
        <v>81981</v>
      </c>
      <c r="F4427">
        <v>17.818000000000001</v>
      </c>
      <c r="G4427">
        <v>145.6</v>
      </c>
      <c r="H4427">
        <f t="shared" si="276"/>
        <v>2126833.7388480003</v>
      </c>
      <c r="I4427">
        <f t="shared" si="277"/>
        <v>81981</v>
      </c>
      <c r="J4427">
        <f t="shared" si="278"/>
        <v>1460737.4580000001</v>
      </c>
      <c r="K4427">
        <f t="shared" si="279"/>
        <v>0</v>
      </c>
    </row>
    <row r="4428" spans="1:11" s="11" customFormat="1">
      <c r="A4428">
        <v>2025</v>
      </c>
      <c r="B4428">
        <v>1241</v>
      </c>
      <c r="C4428" t="s">
        <v>331</v>
      </c>
      <c r="D4428" t="s">
        <v>322</v>
      </c>
      <c r="E4428">
        <v>163768</v>
      </c>
      <c r="F4428">
        <v>17.657</v>
      </c>
      <c r="G4428">
        <v>146.5</v>
      </c>
      <c r="H4428">
        <f t="shared" si="276"/>
        <v>4236269.5588400001</v>
      </c>
      <c r="I4428">
        <f t="shared" si="277"/>
        <v>163768</v>
      </c>
      <c r="J4428">
        <f t="shared" si="278"/>
        <v>2891651.5759999999</v>
      </c>
      <c r="K4428">
        <f t="shared" si="279"/>
        <v>0</v>
      </c>
    </row>
    <row r="4429" spans="1:11" s="11" customFormat="1">
      <c r="A4429">
        <v>2025</v>
      </c>
      <c r="B4429">
        <v>1250</v>
      </c>
      <c r="C4429" t="s">
        <v>331</v>
      </c>
      <c r="D4429" t="s">
        <v>322</v>
      </c>
      <c r="E4429">
        <v>95150</v>
      </c>
      <c r="F4429">
        <v>17.765999999999998</v>
      </c>
      <c r="G4429">
        <v>203.3</v>
      </c>
      <c r="H4429">
        <f t="shared" si="276"/>
        <v>3436654.1516999998</v>
      </c>
      <c r="I4429">
        <f t="shared" si="277"/>
        <v>95150</v>
      </c>
      <c r="J4429">
        <f t="shared" si="278"/>
        <v>1690434.9</v>
      </c>
      <c r="K4429">
        <f t="shared" si="279"/>
        <v>0</v>
      </c>
    </row>
    <row r="4430" spans="1:11" s="11" customFormat="1">
      <c r="A4430">
        <v>2025</v>
      </c>
      <c r="B4430">
        <v>1355</v>
      </c>
      <c r="C4430" t="s">
        <v>321</v>
      </c>
      <c r="D4430" t="s">
        <v>322</v>
      </c>
      <c r="E4430">
        <v>22420</v>
      </c>
      <c r="F4430">
        <v>22.728000000000002</v>
      </c>
      <c r="G4430">
        <v>264.8</v>
      </c>
      <c r="H4430">
        <f t="shared" si="276"/>
        <v>1349319.5404800002</v>
      </c>
      <c r="I4430">
        <f t="shared" si="277"/>
        <v>22420</v>
      </c>
      <c r="J4430">
        <f t="shared" si="278"/>
        <v>509561.76</v>
      </c>
      <c r="K4430">
        <f t="shared" si="279"/>
        <v>0</v>
      </c>
    </row>
    <row r="4431" spans="1:11" s="11" customFormat="1">
      <c r="A4431">
        <v>2025</v>
      </c>
      <c r="B4431">
        <v>1356</v>
      </c>
      <c r="C4431" t="s">
        <v>321</v>
      </c>
      <c r="D4431" t="s">
        <v>322</v>
      </c>
      <c r="E4431">
        <v>29733</v>
      </c>
      <c r="F4431">
        <v>22.829000000000001</v>
      </c>
      <c r="G4431">
        <v>209.3</v>
      </c>
      <c r="H4431">
        <f t="shared" si="276"/>
        <v>1420675.3571010001</v>
      </c>
      <c r="I4431">
        <f t="shared" si="277"/>
        <v>29733</v>
      </c>
      <c r="J4431">
        <f t="shared" si="278"/>
        <v>678774.65700000001</v>
      </c>
      <c r="K4431">
        <f t="shared" si="279"/>
        <v>0</v>
      </c>
    </row>
    <row r="4432" spans="1:11" s="11" customFormat="1">
      <c r="A4432">
        <v>2025</v>
      </c>
      <c r="B4432">
        <v>1356</v>
      </c>
      <c r="C4432" t="s">
        <v>321</v>
      </c>
      <c r="D4432" t="s">
        <v>322</v>
      </c>
      <c r="E4432">
        <v>69579</v>
      </c>
      <c r="F4432">
        <v>22.373000000000001</v>
      </c>
      <c r="G4432">
        <v>214.3</v>
      </c>
      <c r="H4432">
        <f t="shared" si="276"/>
        <v>3335988.7422810001</v>
      </c>
      <c r="I4432">
        <f t="shared" si="277"/>
        <v>69579</v>
      </c>
      <c r="J4432">
        <f t="shared" si="278"/>
        <v>1556690.9670000002</v>
      </c>
      <c r="K4432">
        <f t="shared" si="279"/>
        <v>0</v>
      </c>
    </row>
    <row r="4433" spans="1:11" s="11" customFormat="1">
      <c r="A4433">
        <v>2025</v>
      </c>
      <c r="B4433">
        <v>1356</v>
      </c>
      <c r="C4433" t="s">
        <v>321</v>
      </c>
      <c r="D4433" t="s">
        <v>322</v>
      </c>
      <c r="E4433">
        <v>27782</v>
      </c>
      <c r="F4433">
        <v>22.849</v>
      </c>
      <c r="G4433">
        <v>239.5</v>
      </c>
      <c r="H4433">
        <f t="shared" si="276"/>
        <v>1520324.2486099999</v>
      </c>
      <c r="I4433">
        <f t="shared" si="277"/>
        <v>27782</v>
      </c>
      <c r="J4433">
        <f t="shared" si="278"/>
        <v>634790.91800000006</v>
      </c>
      <c r="K4433">
        <f t="shared" si="279"/>
        <v>0</v>
      </c>
    </row>
    <row r="4434" spans="1:11" s="11" customFormat="1">
      <c r="A4434">
        <v>2025</v>
      </c>
      <c r="B4434">
        <v>1356</v>
      </c>
      <c r="C4434" t="s">
        <v>321</v>
      </c>
      <c r="D4434" t="s">
        <v>322</v>
      </c>
      <c r="E4434">
        <v>114633</v>
      </c>
      <c r="F4434">
        <v>25.305</v>
      </c>
      <c r="G4434">
        <v>180.9</v>
      </c>
      <c r="H4434">
        <f t="shared" si="276"/>
        <v>5247525.6095850002</v>
      </c>
      <c r="I4434">
        <f t="shared" si="277"/>
        <v>114633</v>
      </c>
      <c r="J4434">
        <f t="shared" si="278"/>
        <v>2900788.0649999999</v>
      </c>
      <c r="K4434">
        <f t="shared" si="279"/>
        <v>0</v>
      </c>
    </row>
    <row r="4435" spans="1:11" s="11" customFormat="1">
      <c r="A4435">
        <v>2025</v>
      </c>
      <c r="B4435">
        <v>1356</v>
      </c>
      <c r="C4435" t="s">
        <v>321</v>
      </c>
      <c r="D4435" t="s">
        <v>322</v>
      </c>
      <c r="E4435">
        <v>79616</v>
      </c>
      <c r="F4435">
        <v>23.241</v>
      </c>
      <c r="G4435">
        <v>172.5</v>
      </c>
      <c r="H4435">
        <f t="shared" si="276"/>
        <v>3191863.1615999998</v>
      </c>
      <c r="I4435">
        <f t="shared" si="277"/>
        <v>79616</v>
      </c>
      <c r="J4435">
        <f t="shared" si="278"/>
        <v>1850355.456</v>
      </c>
      <c r="K4435">
        <f t="shared" si="279"/>
        <v>0</v>
      </c>
    </row>
    <row r="4436" spans="1:11" s="11" customFormat="1">
      <c r="A4436">
        <v>2025</v>
      </c>
      <c r="B4436">
        <v>1356</v>
      </c>
      <c r="C4436" t="s">
        <v>321</v>
      </c>
      <c r="D4436" t="s">
        <v>322</v>
      </c>
      <c r="E4436">
        <v>62616</v>
      </c>
      <c r="F4436">
        <v>25.6</v>
      </c>
      <c r="G4436">
        <v>239.6</v>
      </c>
      <c r="H4436">
        <f t="shared" si="276"/>
        <v>3840715.1616000002</v>
      </c>
      <c r="I4436">
        <f t="shared" si="277"/>
        <v>62616</v>
      </c>
      <c r="J4436">
        <f t="shared" si="278"/>
        <v>1602969.6000000001</v>
      </c>
      <c r="K4436">
        <f t="shared" si="279"/>
        <v>0</v>
      </c>
    </row>
    <row r="4437" spans="1:11" s="11" customFormat="1">
      <c r="A4437">
        <v>2025</v>
      </c>
      <c r="B4437">
        <v>1356</v>
      </c>
      <c r="C4437" t="s">
        <v>321</v>
      </c>
      <c r="D4437" t="s">
        <v>322</v>
      </c>
      <c r="E4437">
        <v>27203</v>
      </c>
      <c r="F4437">
        <v>22.228000000000002</v>
      </c>
      <c r="G4437">
        <v>245.1</v>
      </c>
      <c r="H4437">
        <f t="shared" si="276"/>
        <v>1482041.9640840001</v>
      </c>
      <c r="I4437">
        <f t="shared" si="277"/>
        <v>27203</v>
      </c>
      <c r="J4437">
        <f t="shared" si="278"/>
        <v>604668.28399999999</v>
      </c>
      <c r="K4437">
        <f t="shared" si="279"/>
        <v>0</v>
      </c>
    </row>
    <row r="4438" spans="1:11" s="11" customFormat="1">
      <c r="A4438">
        <v>2025</v>
      </c>
      <c r="B4438">
        <v>1356</v>
      </c>
      <c r="C4438" t="s">
        <v>321</v>
      </c>
      <c r="D4438" t="s">
        <v>322</v>
      </c>
      <c r="E4438">
        <v>9683</v>
      </c>
      <c r="F4438">
        <v>22.837</v>
      </c>
      <c r="G4438">
        <v>240.9</v>
      </c>
      <c r="H4438">
        <f t="shared" si="276"/>
        <v>532703.78643900005</v>
      </c>
      <c r="I4438">
        <f t="shared" si="277"/>
        <v>9683</v>
      </c>
      <c r="J4438">
        <f t="shared" si="278"/>
        <v>221130.671</v>
      </c>
      <c r="K4438">
        <f t="shared" si="279"/>
        <v>0</v>
      </c>
    </row>
    <row r="4439" spans="1:11" s="11" customFormat="1">
      <c r="A4439">
        <v>2025</v>
      </c>
      <c r="B4439">
        <v>1356</v>
      </c>
      <c r="C4439" t="s">
        <v>321</v>
      </c>
      <c r="D4439" t="s">
        <v>322</v>
      </c>
      <c r="E4439">
        <v>11556</v>
      </c>
      <c r="F4439">
        <v>25.725000000000001</v>
      </c>
      <c r="G4439">
        <v>232.8</v>
      </c>
      <c r="H4439">
        <f t="shared" si="276"/>
        <v>692063.41680000012</v>
      </c>
      <c r="I4439">
        <f t="shared" si="277"/>
        <v>11556</v>
      </c>
      <c r="J4439">
        <f t="shared" si="278"/>
        <v>297278.10000000003</v>
      </c>
      <c r="K4439">
        <f t="shared" si="279"/>
        <v>0</v>
      </c>
    </row>
    <row r="4440" spans="1:11" s="11" customFormat="1">
      <c r="A4440">
        <v>2025</v>
      </c>
      <c r="B4440">
        <v>1356</v>
      </c>
      <c r="C4440" t="s">
        <v>321</v>
      </c>
      <c r="D4440" t="s">
        <v>322</v>
      </c>
      <c r="E4440">
        <v>42228</v>
      </c>
      <c r="F4440">
        <v>22.824000000000002</v>
      </c>
      <c r="G4440">
        <v>234.7</v>
      </c>
      <c r="H4440">
        <f t="shared" si="276"/>
        <v>2262066.4635840002</v>
      </c>
      <c r="I4440">
        <f t="shared" si="277"/>
        <v>42228</v>
      </c>
      <c r="J4440">
        <f t="shared" si="278"/>
        <v>963811.87200000009</v>
      </c>
      <c r="K4440">
        <f t="shared" si="279"/>
        <v>0</v>
      </c>
    </row>
    <row r="4441" spans="1:11" s="11" customFormat="1">
      <c r="A4441">
        <v>2025</v>
      </c>
      <c r="B4441">
        <v>1356</v>
      </c>
      <c r="C4441" t="s">
        <v>321</v>
      </c>
      <c r="D4441" t="s">
        <v>322</v>
      </c>
      <c r="E4441">
        <v>26782</v>
      </c>
      <c r="F4441">
        <v>23.605</v>
      </c>
      <c r="G4441">
        <v>216</v>
      </c>
      <c r="H4441">
        <f t="shared" si="276"/>
        <v>1365528.4776000001</v>
      </c>
      <c r="I4441">
        <f t="shared" si="277"/>
        <v>26782</v>
      </c>
      <c r="J4441">
        <f t="shared" si="278"/>
        <v>632189.11</v>
      </c>
      <c r="K4441">
        <f t="shared" si="279"/>
        <v>0</v>
      </c>
    </row>
    <row r="4442" spans="1:11" s="11" customFormat="1">
      <c r="A4442">
        <v>2025</v>
      </c>
      <c r="B4442">
        <v>1364</v>
      </c>
      <c r="C4442" t="s">
        <v>321</v>
      </c>
      <c r="D4442" t="s">
        <v>322</v>
      </c>
      <c r="E4442">
        <v>12295</v>
      </c>
      <c r="F4442">
        <v>22.283000000000001</v>
      </c>
      <c r="G4442">
        <v>210.5</v>
      </c>
      <c r="H4442">
        <f t="shared" si="276"/>
        <v>576705.76592499996</v>
      </c>
      <c r="I4442">
        <f t="shared" si="277"/>
        <v>12295</v>
      </c>
      <c r="J4442">
        <f t="shared" si="278"/>
        <v>273969.48500000004</v>
      </c>
      <c r="K4442">
        <f t="shared" si="279"/>
        <v>0</v>
      </c>
    </row>
    <row r="4443" spans="1:11" s="11" customFormat="1">
      <c r="A4443">
        <v>2025</v>
      </c>
      <c r="B4443">
        <v>1364</v>
      </c>
      <c r="C4443" t="s">
        <v>321</v>
      </c>
      <c r="D4443" t="s">
        <v>322</v>
      </c>
      <c r="E4443">
        <v>148448</v>
      </c>
      <c r="F4443">
        <v>24.885999999999999</v>
      </c>
      <c r="G4443">
        <v>283.7</v>
      </c>
      <c r="H4443">
        <f t="shared" si="276"/>
        <v>10480663.644735999</v>
      </c>
      <c r="I4443">
        <f t="shared" si="277"/>
        <v>148448</v>
      </c>
      <c r="J4443">
        <f t="shared" si="278"/>
        <v>3694276.9279999998</v>
      </c>
      <c r="K4443">
        <f t="shared" si="279"/>
        <v>0</v>
      </c>
    </row>
    <row r="4444" spans="1:11" s="11" customFormat="1">
      <c r="A4444">
        <v>2025</v>
      </c>
      <c r="B4444">
        <v>1364</v>
      </c>
      <c r="C4444" t="s">
        <v>321</v>
      </c>
      <c r="D4444" t="s">
        <v>322</v>
      </c>
      <c r="E4444">
        <v>8144</v>
      </c>
      <c r="F4444">
        <v>22.832999999999998</v>
      </c>
      <c r="G4444">
        <v>235.5</v>
      </c>
      <c r="H4444">
        <f t="shared" si="276"/>
        <v>437916.84695999994</v>
      </c>
      <c r="I4444">
        <f t="shared" si="277"/>
        <v>8144</v>
      </c>
      <c r="J4444">
        <f t="shared" si="278"/>
        <v>185951.95199999999</v>
      </c>
      <c r="K4444">
        <f t="shared" si="279"/>
        <v>0</v>
      </c>
    </row>
    <row r="4445" spans="1:11" s="11" customFormat="1">
      <c r="A4445">
        <v>2025</v>
      </c>
      <c r="B4445">
        <v>1364</v>
      </c>
      <c r="C4445" t="s">
        <v>321</v>
      </c>
      <c r="D4445" t="s">
        <v>322</v>
      </c>
      <c r="E4445">
        <v>24839</v>
      </c>
      <c r="F4445">
        <v>23.055</v>
      </c>
      <c r="G4445">
        <v>170.3</v>
      </c>
      <c r="H4445">
        <f t="shared" si="276"/>
        <v>975245.33593499998</v>
      </c>
      <c r="I4445">
        <f t="shared" si="277"/>
        <v>24839</v>
      </c>
      <c r="J4445">
        <f t="shared" si="278"/>
        <v>572663.14500000002</v>
      </c>
      <c r="K4445">
        <f t="shared" si="279"/>
        <v>0</v>
      </c>
    </row>
    <row r="4446" spans="1:11" s="11" customFormat="1">
      <c r="A4446">
        <v>2025</v>
      </c>
      <c r="B4446">
        <v>1364</v>
      </c>
      <c r="C4446" t="s">
        <v>321</v>
      </c>
      <c r="D4446" t="s">
        <v>322</v>
      </c>
      <c r="E4446">
        <v>1768</v>
      </c>
      <c r="F4446">
        <v>22.33</v>
      </c>
      <c r="G4446">
        <v>240</v>
      </c>
      <c r="H4446">
        <f t="shared" si="276"/>
        <v>94750.655999999988</v>
      </c>
      <c r="I4446">
        <f t="shared" si="277"/>
        <v>1768</v>
      </c>
      <c r="J4446">
        <f t="shared" si="278"/>
        <v>39479.439999999995</v>
      </c>
      <c r="K4446">
        <f t="shared" si="279"/>
        <v>0</v>
      </c>
    </row>
    <row r="4447" spans="1:11" s="11" customFormat="1">
      <c r="A4447">
        <v>2025</v>
      </c>
      <c r="B4447">
        <v>1364</v>
      </c>
      <c r="C4447" t="s">
        <v>321</v>
      </c>
      <c r="D4447" t="s">
        <v>322</v>
      </c>
      <c r="E4447">
        <v>29348</v>
      </c>
      <c r="F4447">
        <v>22.82</v>
      </c>
      <c r="G4447">
        <v>237.1</v>
      </c>
      <c r="H4447">
        <f t="shared" si="276"/>
        <v>1587909.3445600001</v>
      </c>
      <c r="I4447">
        <f t="shared" si="277"/>
        <v>29348</v>
      </c>
      <c r="J4447">
        <f t="shared" si="278"/>
        <v>669721.36</v>
      </c>
      <c r="K4447">
        <f t="shared" si="279"/>
        <v>0</v>
      </c>
    </row>
    <row r="4448" spans="1:11" s="11" customFormat="1">
      <c r="A4448">
        <v>2025</v>
      </c>
      <c r="B4448">
        <v>1364</v>
      </c>
      <c r="C4448" t="s">
        <v>321</v>
      </c>
      <c r="D4448" t="s">
        <v>322</v>
      </c>
      <c r="E4448">
        <v>53393</v>
      </c>
      <c r="F4448">
        <v>22.838999999999999</v>
      </c>
      <c r="G4448">
        <v>230.4</v>
      </c>
      <c r="H4448">
        <f t="shared" si="276"/>
        <v>2809596.0430080001</v>
      </c>
      <c r="I4448">
        <f t="shared" si="277"/>
        <v>53393</v>
      </c>
      <c r="J4448">
        <f t="shared" si="278"/>
        <v>1219442.727</v>
      </c>
      <c r="K4448">
        <f t="shared" si="279"/>
        <v>0</v>
      </c>
    </row>
    <row r="4449" spans="1:11" s="11" customFormat="1">
      <c r="A4449">
        <v>2025</v>
      </c>
      <c r="B4449">
        <v>1364</v>
      </c>
      <c r="C4449" t="s">
        <v>321</v>
      </c>
      <c r="D4449" t="s">
        <v>322</v>
      </c>
      <c r="E4449">
        <v>1731</v>
      </c>
      <c r="F4449">
        <v>23.513999999999999</v>
      </c>
      <c r="G4449">
        <v>211.8</v>
      </c>
      <c r="H4449">
        <f t="shared" si="276"/>
        <v>86208.390612000017</v>
      </c>
      <c r="I4449">
        <f t="shared" si="277"/>
        <v>1731</v>
      </c>
      <c r="J4449">
        <f t="shared" si="278"/>
        <v>40702.733999999997</v>
      </c>
      <c r="K4449">
        <f t="shared" si="279"/>
        <v>0</v>
      </c>
    </row>
    <row r="4450" spans="1:11" s="11" customFormat="1">
      <c r="A4450">
        <v>2025</v>
      </c>
      <c r="B4450">
        <v>1379</v>
      </c>
      <c r="C4450" t="s">
        <v>331</v>
      </c>
      <c r="D4450" t="s">
        <v>322</v>
      </c>
      <c r="E4450">
        <v>301704</v>
      </c>
      <c r="F4450">
        <v>18.015999999999998</v>
      </c>
      <c r="G4450">
        <v>158.19999999999999</v>
      </c>
      <c r="H4450">
        <f t="shared" si="276"/>
        <v>8598959.8356479984</v>
      </c>
      <c r="I4450">
        <f t="shared" si="277"/>
        <v>301704</v>
      </c>
      <c r="J4450">
        <f t="shared" si="278"/>
        <v>5435499.2639999995</v>
      </c>
      <c r="K4450">
        <f t="shared" si="279"/>
        <v>0</v>
      </c>
    </row>
    <row r="4451" spans="1:11" s="11" customFormat="1">
      <c r="A4451">
        <v>2025</v>
      </c>
      <c r="B4451">
        <v>1379</v>
      </c>
      <c r="C4451" t="s">
        <v>331</v>
      </c>
      <c r="D4451" t="s">
        <v>322</v>
      </c>
      <c r="E4451">
        <v>110977</v>
      </c>
      <c r="F4451">
        <v>18.09</v>
      </c>
      <c r="G4451">
        <v>153.9</v>
      </c>
      <c r="H4451">
        <f t="shared" si="276"/>
        <v>3089656.2782700001</v>
      </c>
      <c r="I4451">
        <f t="shared" si="277"/>
        <v>110977</v>
      </c>
      <c r="J4451">
        <f t="shared" si="278"/>
        <v>2007573.93</v>
      </c>
      <c r="K4451">
        <f t="shared" si="279"/>
        <v>0</v>
      </c>
    </row>
    <row r="4452" spans="1:11" s="11" customFormat="1">
      <c r="A4452">
        <v>2025</v>
      </c>
      <c r="B4452">
        <v>1384</v>
      </c>
      <c r="C4452" t="s">
        <v>321</v>
      </c>
      <c r="D4452" t="s">
        <v>322</v>
      </c>
      <c r="E4452">
        <v>1473</v>
      </c>
      <c r="F4452">
        <v>23.23</v>
      </c>
      <c r="G4452">
        <v>420.8</v>
      </c>
      <c r="H4452">
        <f t="shared" si="276"/>
        <v>143988.46032000001</v>
      </c>
      <c r="I4452">
        <f t="shared" si="277"/>
        <v>1473</v>
      </c>
      <c r="J4452">
        <f t="shared" si="278"/>
        <v>34217.79</v>
      </c>
      <c r="K4452">
        <f t="shared" si="279"/>
        <v>0</v>
      </c>
    </row>
    <row r="4453" spans="1:11" s="11" customFormat="1">
      <c r="A4453">
        <v>2025</v>
      </c>
      <c r="B4453">
        <v>1384</v>
      </c>
      <c r="C4453" t="s">
        <v>321</v>
      </c>
      <c r="D4453" t="s">
        <v>322</v>
      </c>
      <c r="E4453">
        <v>5941</v>
      </c>
      <c r="F4453">
        <v>24.26</v>
      </c>
      <c r="G4453">
        <v>400</v>
      </c>
      <c r="H4453">
        <f t="shared" si="276"/>
        <v>576514.64</v>
      </c>
      <c r="I4453">
        <f t="shared" si="277"/>
        <v>5941</v>
      </c>
      <c r="J4453">
        <f t="shared" si="278"/>
        <v>144128.66</v>
      </c>
      <c r="K4453">
        <f t="shared" si="279"/>
        <v>0</v>
      </c>
    </row>
    <row r="4454" spans="1:11" s="11" customFormat="1">
      <c r="A4454">
        <v>2025</v>
      </c>
      <c r="B4454">
        <v>1393</v>
      </c>
      <c r="C4454" t="s">
        <v>331</v>
      </c>
      <c r="D4454" t="s">
        <v>322</v>
      </c>
      <c r="E4454">
        <v>30534</v>
      </c>
      <c r="F4454">
        <v>17.73</v>
      </c>
      <c r="G4454">
        <v>205.2</v>
      </c>
      <c r="H4454">
        <f t="shared" si="276"/>
        <v>1110886.76664</v>
      </c>
      <c r="I4454">
        <f t="shared" si="277"/>
        <v>30534</v>
      </c>
      <c r="J4454">
        <f t="shared" si="278"/>
        <v>541367.82000000007</v>
      </c>
      <c r="K4454">
        <f t="shared" si="279"/>
        <v>0</v>
      </c>
    </row>
    <row r="4455" spans="1:11" s="11" customFormat="1">
      <c r="A4455">
        <v>2025</v>
      </c>
      <c r="B4455">
        <v>1393</v>
      </c>
      <c r="C4455" t="s">
        <v>331</v>
      </c>
      <c r="D4455" t="s">
        <v>322</v>
      </c>
      <c r="E4455">
        <v>44596</v>
      </c>
      <c r="F4455">
        <v>18.010000000000002</v>
      </c>
      <c r="G4455">
        <v>201.7</v>
      </c>
      <c r="H4455">
        <f t="shared" si="276"/>
        <v>1620001.8773200002</v>
      </c>
      <c r="I4455">
        <f t="shared" si="277"/>
        <v>44596</v>
      </c>
      <c r="J4455">
        <f t="shared" si="278"/>
        <v>803173.96000000008</v>
      </c>
      <c r="K4455">
        <f t="shared" si="279"/>
        <v>0</v>
      </c>
    </row>
    <row r="4456" spans="1:11" s="11" customFormat="1">
      <c r="A4456">
        <v>2025</v>
      </c>
      <c r="B4456">
        <v>1393</v>
      </c>
      <c r="C4456" t="s">
        <v>331</v>
      </c>
      <c r="D4456" t="s">
        <v>322</v>
      </c>
      <c r="E4456">
        <v>45602</v>
      </c>
      <c r="F4456">
        <v>17.91</v>
      </c>
      <c r="G4456">
        <v>205.6</v>
      </c>
      <c r="H4456">
        <f t="shared" si="276"/>
        <v>1679200.6219200001</v>
      </c>
      <c r="I4456">
        <f t="shared" si="277"/>
        <v>45602</v>
      </c>
      <c r="J4456">
        <f t="shared" si="278"/>
        <v>816731.82</v>
      </c>
      <c r="K4456">
        <f t="shared" si="279"/>
        <v>0</v>
      </c>
    </row>
    <row r="4457" spans="1:11" s="11" customFormat="1">
      <c r="A4457">
        <v>2025</v>
      </c>
      <c r="B4457">
        <v>1710</v>
      </c>
      <c r="C4457" t="s">
        <v>331</v>
      </c>
      <c r="D4457" t="s">
        <v>322</v>
      </c>
      <c r="E4457">
        <v>243</v>
      </c>
      <c r="F4457">
        <v>17.902000000000001</v>
      </c>
      <c r="G4457">
        <v>313</v>
      </c>
      <c r="H4457">
        <f t="shared" si="276"/>
        <v>13616.082179999999</v>
      </c>
      <c r="I4457">
        <f t="shared" si="277"/>
        <v>243</v>
      </c>
      <c r="J4457">
        <f t="shared" si="278"/>
        <v>4350.1860000000006</v>
      </c>
      <c r="K4457">
        <f t="shared" si="279"/>
        <v>0</v>
      </c>
    </row>
    <row r="4458" spans="1:11" s="11" customFormat="1">
      <c r="A4458">
        <v>2025</v>
      </c>
      <c r="B4458">
        <v>1710</v>
      </c>
      <c r="C4458" t="s">
        <v>331</v>
      </c>
      <c r="D4458" t="s">
        <v>322</v>
      </c>
      <c r="E4458">
        <v>125660</v>
      </c>
      <c r="F4458">
        <v>17.952999999999999</v>
      </c>
      <c r="G4458">
        <v>316.10000000000002</v>
      </c>
      <c r="H4458">
        <f t="shared" si="276"/>
        <v>7131133.7507799994</v>
      </c>
      <c r="I4458">
        <f t="shared" si="277"/>
        <v>125660</v>
      </c>
      <c r="J4458">
        <f t="shared" si="278"/>
        <v>2255973.98</v>
      </c>
      <c r="K4458">
        <f t="shared" si="279"/>
        <v>0</v>
      </c>
    </row>
    <row r="4459" spans="1:11" s="11" customFormat="1">
      <c r="A4459">
        <v>2025</v>
      </c>
      <c r="B4459">
        <v>1710</v>
      </c>
      <c r="C4459" t="s">
        <v>331</v>
      </c>
      <c r="D4459" t="s">
        <v>322</v>
      </c>
      <c r="E4459">
        <v>110711</v>
      </c>
      <c r="F4459">
        <v>17.783999999999999</v>
      </c>
      <c r="G4459">
        <v>307</v>
      </c>
      <c r="H4459">
        <f t="shared" si="276"/>
        <v>6044475.1816799995</v>
      </c>
      <c r="I4459">
        <f t="shared" si="277"/>
        <v>110711</v>
      </c>
      <c r="J4459">
        <f t="shared" si="278"/>
        <v>1968884.4239999999</v>
      </c>
      <c r="K4459">
        <f t="shared" si="279"/>
        <v>0</v>
      </c>
    </row>
    <row r="4460" spans="1:11" s="11" customFormat="1">
      <c r="A4460">
        <v>2025</v>
      </c>
      <c r="B4460">
        <v>1733</v>
      </c>
      <c r="C4460" t="s">
        <v>321</v>
      </c>
      <c r="D4460" t="s">
        <v>322</v>
      </c>
      <c r="E4460">
        <v>31311</v>
      </c>
      <c r="F4460">
        <v>26.039000000000001</v>
      </c>
      <c r="G4460">
        <v>248.2</v>
      </c>
      <c r="H4460">
        <f t="shared" si="276"/>
        <v>2023592.2941780002</v>
      </c>
      <c r="I4460">
        <f t="shared" si="277"/>
        <v>31311</v>
      </c>
      <c r="J4460">
        <f t="shared" si="278"/>
        <v>815307.12900000007</v>
      </c>
      <c r="K4460">
        <f t="shared" si="279"/>
        <v>0</v>
      </c>
    </row>
    <row r="4461" spans="1:11" s="11" customFormat="1">
      <c r="A4461">
        <v>2025</v>
      </c>
      <c r="B4461">
        <v>1733</v>
      </c>
      <c r="C4461" t="s">
        <v>321</v>
      </c>
      <c r="D4461" t="s">
        <v>322</v>
      </c>
      <c r="E4461">
        <v>15714</v>
      </c>
      <c r="F4461">
        <v>26.425999999999998</v>
      </c>
      <c r="G4461">
        <v>231.4</v>
      </c>
      <c r="H4461">
        <f t="shared" si="276"/>
        <v>960907.391496</v>
      </c>
      <c r="I4461">
        <f t="shared" si="277"/>
        <v>15714</v>
      </c>
      <c r="J4461">
        <f t="shared" si="278"/>
        <v>415258.16399999999</v>
      </c>
      <c r="K4461">
        <f t="shared" si="279"/>
        <v>0</v>
      </c>
    </row>
    <row r="4462" spans="1:11" s="11" customFormat="1">
      <c r="A4462">
        <v>2025</v>
      </c>
      <c r="B4462">
        <v>1733</v>
      </c>
      <c r="C4462" t="s">
        <v>331</v>
      </c>
      <c r="D4462" t="s">
        <v>322</v>
      </c>
      <c r="E4462">
        <v>31662</v>
      </c>
      <c r="F4462">
        <v>17.895</v>
      </c>
      <c r="G4462">
        <v>217.1</v>
      </c>
      <c r="H4462">
        <f t="shared" si="276"/>
        <v>1230070.1247899998</v>
      </c>
      <c r="I4462">
        <f t="shared" si="277"/>
        <v>31662</v>
      </c>
      <c r="J4462">
        <f t="shared" si="278"/>
        <v>566591.49</v>
      </c>
      <c r="K4462">
        <f t="shared" si="279"/>
        <v>0</v>
      </c>
    </row>
    <row r="4463" spans="1:11" s="11" customFormat="1">
      <c r="A4463">
        <v>2025</v>
      </c>
      <c r="B4463">
        <v>1733</v>
      </c>
      <c r="C4463" t="s">
        <v>331</v>
      </c>
      <c r="D4463" t="s">
        <v>322</v>
      </c>
      <c r="E4463">
        <v>47464</v>
      </c>
      <c r="F4463">
        <v>17.736000000000001</v>
      </c>
      <c r="G4463">
        <v>272.10000000000002</v>
      </c>
      <c r="H4463">
        <f t="shared" si="276"/>
        <v>2290596.3123840005</v>
      </c>
      <c r="I4463">
        <f t="shared" si="277"/>
        <v>47464</v>
      </c>
      <c r="J4463">
        <f t="shared" si="278"/>
        <v>841821.50400000007</v>
      </c>
      <c r="K4463">
        <f t="shared" si="279"/>
        <v>0</v>
      </c>
    </row>
    <row r="4464" spans="1:11" s="11" customFormat="1">
      <c r="A4464">
        <v>2025</v>
      </c>
      <c r="B4464">
        <v>1733</v>
      </c>
      <c r="C4464" t="s">
        <v>331</v>
      </c>
      <c r="D4464" t="s">
        <v>322</v>
      </c>
      <c r="E4464">
        <v>47330</v>
      </c>
      <c r="F4464">
        <v>18.114000000000001</v>
      </c>
      <c r="G4464">
        <v>203.1</v>
      </c>
      <c r="H4464">
        <f t="shared" si="276"/>
        <v>1741248.6442200001</v>
      </c>
      <c r="I4464">
        <f t="shared" si="277"/>
        <v>47330</v>
      </c>
      <c r="J4464">
        <f t="shared" si="278"/>
        <v>857335.62</v>
      </c>
      <c r="K4464">
        <f t="shared" si="279"/>
        <v>0</v>
      </c>
    </row>
    <row r="4465" spans="1:11" s="11" customFormat="1">
      <c r="A4465">
        <v>2025</v>
      </c>
      <c r="B4465">
        <v>1733</v>
      </c>
      <c r="C4465" t="s">
        <v>331</v>
      </c>
      <c r="D4465" t="s">
        <v>322</v>
      </c>
      <c r="E4465">
        <v>95393</v>
      </c>
      <c r="F4465">
        <v>17.873999999999999</v>
      </c>
      <c r="G4465">
        <v>200.7</v>
      </c>
      <c r="H4465">
        <f t="shared" si="276"/>
        <v>3422044.3453739993</v>
      </c>
      <c r="I4465">
        <f t="shared" si="277"/>
        <v>95393</v>
      </c>
      <c r="J4465">
        <f t="shared" si="278"/>
        <v>1705054.4819999998</v>
      </c>
      <c r="K4465">
        <f t="shared" si="279"/>
        <v>0</v>
      </c>
    </row>
    <row r="4466" spans="1:11" s="11" customFormat="1">
      <c r="A4466">
        <v>2025</v>
      </c>
      <c r="B4466">
        <v>1733</v>
      </c>
      <c r="C4466" t="s">
        <v>331</v>
      </c>
      <c r="D4466" t="s">
        <v>322</v>
      </c>
      <c r="E4466">
        <v>15902</v>
      </c>
      <c r="F4466">
        <v>17.486000000000001</v>
      </c>
      <c r="G4466">
        <v>264</v>
      </c>
      <c r="H4466">
        <f t="shared" si="276"/>
        <v>734084.66208000004</v>
      </c>
      <c r="I4466">
        <f t="shared" si="277"/>
        <v>15902</v>
      </c>
      <c r="J4466">
        <f t="shared" si="278"/>
        <v>278062.37200000003</v>
      </c>
      <c r="K4466">
        <f t="shared" si="279"/>
        <v>0</v>
      </c>
    </row>
    <row r="4467" spans="1:11" s="11" customFormat="1">
      <c r="A4467">
        <v>2025</v>
      </c>
      <c r="B4467">
        <v>1733</v>
      </c>
      <c r="C4467" t="s">
        <v>331</v>
      </c>
      <c r="D4467" t="s">
        <v>322</v>
      </c>
      <c r="E4467">
        <v>14611</v>
      </c>
      <c r="F4467">
        <v>17.748000000000001</v>
      </c>
      <c r="G4467">
        <v>263</v>
      </c>
      <c r="H4467">
        <f t="shared" si="276"/>
        <v>682001.15363999992</v>
      </c>
      <c r="I4467">
        <f t="shared" si="277"/>
        <v>14611</v>
      </c>
      <c r="J4467">
        <f t="shared" si="278"/>
        <v>259316.02800000002</v>
      </c>
      <c r="K4467">
        <f t="shared" si="279"/>
        <v>0</v>
      </c>
    </row>
    <row r="4468" spans="1:11" s="11" customFormat="1">
      <c r="A4468">
        <v>2025</v>
      </c>
      <c r="B4468">
        <v>1893</v>
      </c>
      <c r="C4468" t="s">
        <v>331</v>
      </c>
      <c r="D4468" t="s">
        <v>322</v>
      </c>
      <c r="E4468">
        <v>110251</v>
      </c>
      <c r="F4468">
        <v>17.760000000000002</v>
      </c>
      <c r="G4468">
        <v>232.3</v>
      </c>
      <c r="H4468">
        <f t="shared" si="276"/>
        <v>4548568.1764799999</v>
      </c>
      <c r="I4468">
        <f t="shared" si="277"/>
        <v>110251</v>
      </c>
      <c r="J4468">
        <f t="shared" si="278"/>
        <v>1958057.7600000002</v>
      </c>
      <c r="K4468">
        <f t="shared" si="279"/>
        <v>0</v>
      </c>
    </row>
    <row r="4469" spans="1:11" s="11" customFormat="1">
      <c r="A4469">
        <v>2025</v>
      </c>
      <c r="B4469">
        <v>1893</v>
      </c>
      <c r="C4469" t="s">
        <v>331</v>
      </c>
      <c r="D4469" t="s">
        <v>322</v>
      </c>
      <c r="E4469">
        <v>156858</v>
      </c>
      <c r="F4469">
        <v>17.68</v>
      </c>
      <c r="G4469">
        <v>237.5</v>
      </c>
      <c r="H4469">
        <f t="shared" si="276"/>
        <v>6586467.4199999999</v>
      </c>
      <c r="I4469">
        <f t="shared" si="277"/>
        <v>156858</v>
      </c>
      <c r="J4469">
        <f t="shared" si="278"/>
        <v>2773249.44</v>
      </c>
      <c r="K4469">
        <f t="shared" si="279"/>
        <v>0</v>
      </c>
    </row>
    <row r="4470" spans="1:11" s="11" customFormat="1">
      <c r="A4470">
        <v>2025</v>
      </c>
      <c r="B4470">
        <v>1893</v>
      </c>
      <c r="C4470" t="s">
        <v>331</v>
      </c>
      <c r="D4470" t="s">
        <v>322</v>
      </c>
      <c r="E4470">
        <v>94428</v>
      </c>
      <c r="F4470">
        <v>18.97</v>
      </c>
      <c r="G4470">
        <v>213.8</v>
      </c>
      <c r="H4470">
        <f t="shared" si="276"/>
        <v>3829797.60408</v>
      </c>
      <c r="I4470">
        <f t="shared" si="277"/>
        <v>94428</v>
      </c>
      <c r="J4470">
        <f t="shared" si="278"/>
        <v>1791299.16</v>
      </c>
      <c r="K4470">
        <f t="shared" si="279"/>
        <v>0</v>
      </c>
    </row>
    <row r="4471" spans="1:11" s="11" customFormat="1">
      <c r="A4471">
        <v>2025</v>
      </c>
      <c r="B4471">
        <v>1915</v>
      </c>
      <c r="C4471" t="s">
        <v>331</v>
      </c>
      <c r="D4471" t="s">
        <v>322</v>
      </c>
      <c r="E4471">
        <v>13055</v>
      </c>
      <c r="F4471">
        <v>17.716000000000001</v>
      </c>
      <c r="G4471">
        <v>210.4</v>
      </c>
      <c r="H4471">
        <f t="shared" si="276"/>
        <v>486618.12752000004</v>
      </c>
      <c r="I4471">
        <f t="shared" si="277"/>
        <v>13055</v>
      </c>
      <c r="J4471">
        <f t="shared" si="278"/>
        <v>231282.38</v>
      </c>
      <c r="K4471">
        <f t="shared" si="279"/>
        <v>0</v>
      </c>
    </row>
    <row r="4472" spans="1:11" s="11" customFormat="1">
      <c r="A4472">
        <v>2025</v>
      </c>
      <c r="B4472">
        <v>1915</v>
      </c>
      <c r="C4472" t="s">
        <v>331</v>
      </c>
      <c r="D4472" t="s">
        <v>322</v>
      </c>
      <c r="E4472">
        <v>13434</v>
      </c>
      <c r="F4472">
        <v>17.556000000000001</v>
      </c>
      <c r="G4472">
        <v>209.6</v>
      </c>
      <c r="H4472">
        <f t="shared" si="276"/>
        <v>494335.94918400008</v>
      </c>
      <c r="I4472">
        <f t="shared" si="277"/>
        <v>13434</v>
      </c>
      <c r="J4472">
        <f t="shared" si="278"/>
        <v>235847.304</v>
      </c>
      <c r="K4472">
        <f t="shared" si="279"/>
        <v>0</v>
      </c>
    </row>
    <row r="4473" spans="1:11" s="11" customFormat="1">
      <c r="A4473">
        <v>2025</v>
      </c>
      <c r="B4473">
        <v>1915</v>
      </c>
      <c r="C4473" t="s">
        <v>331</v>
      </c>
      <c r="D4473" t="s">
        <v>322</v>
      </c>
      <c r="E4473">
        <v>13206</v>
      </c>
      <c r="F4473">
        <v>17.911999999999999</v>
      </c>
      <c r="G4473">
        <v>221.9</v>
      </c>
      <c r="H4473">
        <f t="shared" si="276"/>
        <v>524895.28996799991</v>
      </c>
      <c r="I4473">
        <f t="shared" si="277"/>
        <v>13206</v>
      </c>
      <c r="J4473">
        <f t="shared" si="278"/>
        <v>236545.87199999997</v>
      </c>
      <c r="K4473">
        <f t="shared" si="279"/>
        <v>0</v>
      </c>
    </row>
    <row r="4474" spans="1:11" s="11" customFormat="1">
      <c r="A4474">
        <v>2025</v>
      </c>
      <c r="B4474">
        <v>1915</v>
      </c>
      <c r="C4474" t="s">
        <v>331</v>
      </c>
      <c r="D4474" t="s">
        <v>322</v>
      </c>
      <c r="E4474">
        <v>13321</v>
      </c>
      <c r="F4474">
        <v>17.571999999999999</v>
      </c>
      <c r="G4474">
        <v>216.1</v>
      </c>
      <c r="H4474">
        <f t="shared" si="276"/>
        <v>505839.558532</v>
      </c>
      <c r="I4474">
        <f t="shared" si="277"/>
        <v>13321</v>
      </c>
      <c r="J4474">
        <f t="shared" si="278"/>
        <v>234076.61199999999</v>
      </c>
      <c r="K4474">
        <f t="shared" si="279"/>
        <v>0</v>
      </c>
    </row>
    <row r="4475" spans="1:11" s="11" customFormat="1">
      <c r="A4475">
        <v>2025</v>
      </c>
      <c r="B4475">
        <v>2079</v>
      </c>
      <c r="C4475" t="s">
        <v>331</v>
      </c>
      <c r="D4475" t="s">
        <v>322</v>
      </c>
      <c r="E4475">
        <v>32602</v>
      </c>
      <c r="F4475">
        <v>17.771000000000001</v>
      </c>
      <c r="G4475">
        <v>130.69999999999999</v>
      </c>
      <c r="H4475">
        <f t="shared" si="276"/>
        <v>757236.77559400001</v>
      </c>
      <c r="I4475">
        <f t="shared" si="277"/>
        <v>32602</v>
      </c>
      <c r="J4475">
        <f t="shared" si="278"/>
        <v>579370.14199999999</v>
      </c>
      <c r="K4475">
        <f t="shared" si="279"/>
        <v>0</v>
      </c>
    </row>
    <row r="4476" spans="1:11" s="11" customFormat="1">
      <c r="A4476">
        <v>2025</v>
      </c>
      <c r="B4476">
        <v>2079</v>
      </c>
      <c r="C4476" t="s">
        <v>331</v>
      </c>
      <c r="D4476" t="s">
        <v>322</v>
      </c>
      <c r="E4476">
        <v>49107</v>
      </c>
      <c r="F4476">
        <v>17.751000000000001</v>
      </c>
      <c r="G4476">
        <v>132.4</v>
      </c>
      <c r="H4476">
        <f t="shared" si="276"/>
        <v>1154128.624668</v>
      </c>
      <c r="I4476">
        <f t="shared" si="277"/>
        <v>49107</v>
      </c>
      <c r="J4476">
        <f t="shared" si="278"/>
        <v>871698.35700000008</v>
      </c>
      <c r="K4476">
        <f t="shared" si="279"/>
        <v>0</v>
      </c>
    </row>
    <row r="4477" spans="1:11" s="11" customFormat="1">
      <c r="A4477">
        <v>2025</v>
      </c>
      <c r="B4477">
        <v>2098</v>
      </c>
      <c r="C4477" t="s">
        <v>331</v>
      </c>
      <c r="D4477" t="s">
        <v>322</v>
      </c>
      <c r="E4477">
        <v>13481</v>
      </c>
      <c r="F4477">
        <v>17.603999999999999</v>
      </c>
      <c r="G4477">
        <v>250.6</v>
      </c>
      <c r="H4477">
        <f t="shared" si="276"/>
        <v>594722.727144</v>
      </c>
      <c r="I4477">
        <f t="shared" si="277"/>
        <v>13481</v>
      </c>
      <c r="J4477">
        <f t="shared" si="278"/>
        <v>237319.52399999998</v>
      </c>
      <c r="K4477">
        <f t="shared" si="279"/>
        <v>0</v>
      </c>
    </row>
    <row r="4478" spans="1:11" s="11" customFormat="1">
      <c r="A4478">
        <v>2025</v>
      </c>
      <c r="B4478">
        <v>2103</v>
      </c>
      <c r="C4478" t="s">
        <v>331</v>
      </c>
      <c r="D4478" t="s">
        <v>322</v>
      </c>
      <c r="E4478">
        <v>206014</v>
      </c>
      <c r="F4478">
        <v>17.940000000000001</v>
      </c>
      <c r="G4478">
        <v>149.19999999999999</v>
      </c>
      <c r="H4478">
        <f t="shared" si="276"/>
        <v>5514269.6107200002</v>
      </c>
      <c r="I4478">
        <f t="shared" si="277"/>
        <v>206014</v>
      </c>
      <c r="J4478">
        <f t="shared" si="278"/>
        <v>3695891.16</v>
      </c>
      <c r="K4478">
        <f t="shared" si="279"/>
        <v>0</v>
      </c>
    </row>
    <row r="4479" spans="1:11" s="11" customFormat="1">
      <c r="A4479">
        <v>2025</v>
      </c>
      <c r="B4479">
        <v>2103</v>
      </c>
      <c r="C4479" t="s">
        <v>331</v>
      </c>
      <c r="D4479" t="s">
        <v>322</v>
      </c>
      <c r="E4479">
        <v>69369</v>
      </c>
      <c r="F4479">
        <v>17.75</v>
      </c>
      <c r="G4479">
        <v>152</v>
      </c>
      <c r="H4479">
        <f t="shared" si="276"/>
        <v>1871575.62</v>
      </c>
      <c r="I4479">
        <f t="shared" si="277"/>
        <v>69369</v>
      </c>
      <c r="J4479">
        <f t="shared" si="278"/>
        <v>1231299.75</v>
      </c>
      <c r="K4479">
        <f t="shared" si="279"/>
        <v>0</v>
      </c>
    </row>
    <row r="4480" spans="1:11" s="11" customFormat="1">
      <c r="A4480">
        <v>2025</v>
      </c>
      <c r="B4480">
        <v>2103</v>
      </c>
      <c r="C4480" t="s">
        <v>331</v>
      </c>
      <c r="D4480" t="s">
        <v>322</v>
      </c>
      <c r="E4480">
        <v>121282</v>
      </c>
      <c r="F4480">
        <v>17.899999999999999</v>
      </c>
      <c r="G4480">
        <v>151.30000000000001</v>
      </c>
      <c r="H4480">
        <f t="shared" si="276"/>
        <v>3284644.0214</v>
      </c>
      <c r="I4480">
        <f t="shared" si="277"/>
        <v>121282</v>
      </c>
      <c r="J4480">
        <f t="shared" si="278"/>
        <v>2170947.7999999998</v>
      </c>
      <c r="K4480">
        <f t="shared" si="279"/>
        <v>0</v>
      </c>
    </row>
    <row r="4481" spans="1:11" s="11" customFormat="1">
      <c r="A4481">
        <v>2025</v>
      </c>
      <c r="B4481">
        <v>2103</v>
      </c>
      <c r="C4481" t="s">
        <v>331</v>
      </c>
      <c r="D4481" t="s">
        <v>322</v>
      </c>
      <c r="E4481">
        <v>207376</v>
      </c>
      <c r="F4481">
        <v>17.690000000000001</v>
      </c>
      <c r="G4481">
        <v>159.1</v>
      </c>
      <c r="H4481">
        <f t="shared" si="276"/>
        <v>5836553.9710400002</v>
      </c>
      <c r="I4481">
        <f t="shared" si="277"/>
        <v>207376</v>
      </c>
      <c r="J4481">
        <f t="shared" si="278"/>
        <v>3668481.4400000004</v>
      </c>
      <c r="K4481">
        <f t="shared" si="279"/>
        <v>0</v>
      </c>
    </row>
    <row r="4482" spans="1:11" s="11" customFormat="1">
      <c r="A4482">
        <v>2025</v>
      </c>
      <c r="B4482">
        <v>2103</v>
      </c>
      <c r="C4482" t="s">
        <v>331</v>
      </c>
      <c r="D4482" t="s">
        <v>322</v>
      </c>
      <c r="E4482">
        <v>86530</v>
      </c>
      <c r="F4482">
        <v>17.88</v>
      </c>
      <c r="G4482">
        <v>150.6</v>
      </c>
      <c r="H4482">
        <f t="shared" si="276"/>
        <v>2330017.5384</v>
      </c>
      <c r="I4482">
        <f t="shared" si="277"/>
        <v>86530</v>
      </c>
      <c r="J4482">
        <f t="shared" si="278"/>
        <v>1547156.4</v>
      </c>
      <c r="K4482">
        <f t="shared" si="279"/>
        <v>0</v>
      </c>
    </row>
    <row r="4483" spans="1:11" s="11" customFormat="1">
      <c r="A4483">
        <v>2025</v>
      </c>
      <c r="B4483">
        <v>2107</v>
      </c>
      <c r="C4483" t="s">
        <v>331</v>
      </c>
      <c r="D4483" t="s">
        <v>322</v>
      </c>
      <c r="E4483">
        <v>117797</v>
      </c>
      <c r="F4483">
        <v>18.13</v>
      </c>
      <c r="G4483">
        <v>201.8</v>
      </c>
      <c r="H4483">
        <f t="shared" si="276"/>
        <v>4309761.0929800002</v>
      </c>
      <c r="I4483">
        <f t="shared" si="277"/>
        <v>117797</v>
      </c>
      <c r="J4483">
        <f t="shared" si="278"/>
        <v>2135659.61</v>
      </c>
      <c r="K4483">
        <f t="shared" si="279"/>
        <v>0</v>
      </c>
    </row>
    <row r="4484" spans="1:11" s="11" customFormat="1">
      <c r="A4484">
        <v>2025</v>
      </c>
      <c r="B4484">
        <v>2107</v>
      </c>
      <c r="C4484" t="s">
        <v>321</v>
      </c>
      <c r="D4484" t="s">
        <v>322</v>
      </c>
      <c r="E4484">
        <v>32243</v>
      </c>
      <c r="F4484">
        <v>22.19</v>
      </c>
      <c r="G4484">
        <v>256.2</v>
      </c>
      <c r="H4484">
        <f t="shared" si="276"/>
        <v>1833039.6995399999</v>
      </c>
      <c r="I4484">
        <f t="shared" si="277"/>
        <v>32243</v>
      </c>
      <c r="J4484">
        <f t="shared" si="278"/>
        <v>715472.17</v>
      </c>
      <c r="K4484">
        <f t="shared" si="279"/>
        <v>0</v>
      </c>
    </row>
    <row r="4485" spans="1:11" s="11" customFormat="1">
      <c r="A4485">
        <v>2025</v>
      </c>
      <c r="B4485">
        <v>2107</v>
      </c>
      <c r="C4485" t="s">
        <v>331</v>
      </c>
      <c r="D4485" t="s">
        <v>322</v>
      </c>
      <c r="E4485">
        <v>64814</v>
      </c>
      <c r="F4485">
        <v>17.7</v>
      </c>
      <c r="G4485">
        <v>211.8</v>
      </c>
      <c r="H4485">
        <f t="shared" ref="H4485:H4548" si="280">IF(I4485="","",G4485/100*F4485*E4485)</f>
        <v>2429786.1204000004</v>
      </c>
      <c r="I4485">
        <f t="shared" ref="I4485:I4548" si="281">IF(OR(G4485=".",F4485=".",E4485="."),"",E4485)</f>
        <v>64814</v>
      </c>
      <c r="J4485">
        <f t="shared" ref="J4485:J4548" si="282">IF(I4485="","",F4485*I4485)</f>
        <v>1147207.8</v>
      </c>
      <c r="K4485">
        <f t="shared" ref="K4485:K4548" si="283">IF(C4485="LIG",1,0)</f>
        <v>0</v>
      </c>
    </row>
    <row r="4486" spans="1:11" s="11" customFormat="1">
      <c r="A4486">
        <v>2025</v>
      </c>
      <c r="B4486">
        <v>2167</v>
      </c>
      <c r="C4486" t="s">
        <v>331</v>
      </c>
      <c r="D4486" t="s">
        <v>322</v>
      </c>
      <c r="E4486">
        <v>175018</v>
      </c>
      <c r="F4486">
        <v>17.547000000000001</v>
      </c>
      <c r="G4486">
        <v>239</v>
      </c>
      <c r="H4486">
        <f t="shared" si="280"/>
        <v>7339787.6219400009</v>
      </c>
      <c r="I4486">
        <f t="shared" si="281"/>
        <v>175018</v>
      </c>
      <c r="J4486">
        <f t="shared" si="282"/>
        <v>3071040.8459999999</v>
      </c>
      <c r="K4486">
        <f t="shared" si="283"/>
        <v>0</v>
      </c>
    </row>
    <row r="4487" spans="1:11" s="11" customFormat="1">
      <c r="A4487">
        <v>2025</v>
      </c>
      <c r="B4487">
        <v>2168</v>
      </c>
      <c r="C4487" t="s">
        <v>331</v>
      </c>
      <c r="D4487" t="s">
        <v>322</v>
      </c>
      <c r="E4487">
        <v>373031</v>
      </c>
      <c r="F4487">
        <v>17.567</v>
      </c>
      <c r="G4487">
        <v>218.5</v>
      </c>
      <c r="H4487">
        <f t="shared" si="280"/>
        <v>14318382.735745002</v>
      </c>
      <c r="I4487">
        <f t="shared" si="281"/>
        <v>373031</v>
      </c>
      <c r="J4487">
        <f t="shared" si="282"/>
        <v>6553035.5770000005</v>
      </c>
      <c r="K4487">
        <f t="shared" si="283"/>
        <v>0</v>
      </c>
    </row>
    <row r="4488" spans="1:11" s="11" customFormat="1">
      <c r="A4488">
        <v>2025</v>
      </c>
      <c r="B4488">
        <v>2277</v>
      </c>
      <c r="C4488" t="s">
        <v>331</v>
      </c>
      <c r="D4488" t="s">
        <v>322</v>
      </c>
      <c r="E4488">
        <v>14795</v>
      </c>
      <c r="F4488">
        <v>17.23</v>
      </c>
      <c r="G4488">
        <v>146.5</v>
      </c>
      <c r="H4488">
        <f t="shared" si="280"/>
        <v>373454.65025000006</v>
      </c>
      <c r="I4488">
        <f t="shared" si="281"/>
        <v>14795</v>
      </c>
      <c r="J4488">
        <f t="shared" si="282"/>
        <v>254917.85</v>
      </c>
      <c r="K4488">
        <f t="shared" si="283"/>
        <v>0</v>
      </c>
    </row>
    <row r="4489" spans="1:11" s="11" customFormat="1">
      <c r="A4489">
        <v>2025</v>
      </c>
      <c r="B4489">
        <v>2291</v>
      </c>
      <c r="C4489" t="s">
        <v>331</v>
      </c>
      <c r="D4489" t="s">
        <v>322</v>
      </c>
      <c r="E4489">
        <v>34654</v>
      </c>
      <c r="F4489">
        <v>17.73</v>
      </c>
      <c r="G4489">
        <v>143</v>
      </c>
      <c r="H4489">
        <f t="shared" si="280"/>
        <v>878614.05059999996</v>
      </c>
      <c r="I4489">
        <f t="shared" si="281"/>
        <v>34654</v>
      </c>
      <c r="J4489">
        <f t="shared" si="282"/>
        <v>614415.42000000004</v>
      </c>
      <c r="K4489">
        <f t="shared" si="283"/>
        <v>0</v>
      </c>
    </row>
    <row r="4490" spans="1:11" s="11" customFormat="1">
      <c r="A4490">
        <v>2025</v>
      </c>
      <c r="B4490">
        <v>2291</v>
      </c>
      <c r="C4490" t="s">
        <v>331</v>
      </c>
      <c r="D4490" t="s">
        <v>322</v>
      </c>
      <c r="E4490">
        <v>17207</v>
      </c>
      <c r="F4490">
        <v>17.5</v>
      </c>
      <c r="G4490">
        <v>140.1</v>
      </c>
      <c r="H4490">
        <f t="shared" si="280"/>
        <v>421872.62250000006</v>
      </c>
      <c r="I4490">
        <f t="shared" si="281"/>
        <v>17207</v>
      </c>
      <c r="J4490">
        <f t="shared" si="282"/>
        <v>301122.5</v>
      </c>
      <c r="K4490">
        <f t="shared" si="283"/>
        <v>0</v>
      </c>
    </row>
    <row r="4491" spans="1:11" s="11" customFormat="1">
      <c r="A4491">
        <v>2025</v>
      </c>
      <c r="B4491">
        <v>2291</v>
      </c>
      <c r="C4491" t="s">
        <v>331</v>
      </c>
      <c r="D4491" t="s">
        <v>322</v>
      </c>
      <c r="E4491">
        <v>52068</v>
      </c>
      <c r="F4491">
        <v>16.68</v>
      </c>
      <c r="G4491">
        <v>139.6</v>
      </c>
      <c r="H4491">
        <f t="shared" si="280"/>
        <v>1212417.9590399999</v>
      </c>
      <c r="I4491">
        <f t="shared" si="281"/>
        <v>52068</v>
      </c>
      <c r="J4491">
        <f t="shared" si="282"/>
        <v>868494.24</v>
      </c>
      <c r="K4491">
        <f t="shared" si="283"/>
        <v>0</v>
      </c>
    </row>
    <row r="4492" spans="1:11" s="11" customFormat="1">
      <c r="A4492">
        <v>2025</v>
      </c>
      <c r="B4492">
        <v>2291</v>
      </c>
      <c r="C4492" t="s">
        <v>331</v>
      </c>
      <c r="D4492" t="s">
        <v>322</v>
      </c>
      <c r="E4492">
        <v>17126</v>
      </c>
      <c r="F4492">
        <v>17.05</v>
      </c>
      <c r="G4492">
        <v>139.1</v>
      </c>
      <c r="H4492">
        <f t="shared" si="280"/>
        <v>406169.63530000002</v>
      </c>
      <c r="I4492">
        <f t="shared" si="281"/>
        <v>17126</v>
      </c>
      <c r="J4492">
        <f t="shared" si="282"/>
        <v>291998.3</v>
      </c>
      <c r="K4492">
        <f t="shared" si="283"/>
        <v>0</v>
      </c>
    </row>
    <row r="4493" spans="1:11" s="11" customFormat="1">
      <c r="A4493">
        <v>2025</v>
      </c>
      <c r="B4493">
        <v>2442</v>
      </c>
      <c r="C4493" t="s">
        <v>321</v>
      </c>
      <c r="D4493" t="s">
        <v>322</v>
      </c>
      <c r="E4493">
        <v>469695</v>
      </c>
      <c r="F4493">
        <v>18.38</v>
      </c>
      <c r="G4493">
        <v>360.4</v>
      </c>
      <c r="H4493">
        <f t="shared" si="280"/>
        <v>31113310.736399997</v>
      </c>
      <c r="I4493">
        <f t="shared" si="281"/>
        <v>469695</v>
      </c>
      <c r="J4493">
        <f t="shared" si="282"/>
        <v>8632994.0999999996</v>
      </c>
      <c r="K4493">
        <f t="shared" si="283"/>
        <v>0</v>
      </c>
    </row>
    <row r="4494" spans="1:11" s="11" customFormat="1">
      <c r="A4494">
        <v>2025</v>
      </c>
      <c r="B4494">
        <v>2712</v>
      </c>
      <c r="C4494" t="s">
        <v>321</v>
      </c>
      <c r="D4494" t="s">
        <v>322</v>
      </c>
      <c r="E4494">
        <v>24019</v>
      </c>
      <c r="F4494">
        <v>24.876000000000001</v>
      </c>
      <c r="G4494">
        <v>474.2</v>
      </c>
      <c r="H4494">
        <f t="shared" si="280"/>
        <v>2833329.0858480004</v>
      </c>
      <c r="I4494">
        <f t="shared" si="281"/>
        <v>24019</v>
      </c>
      <c r="J4494">
        <f t="shared" si="282"/>
        <v>597496.64400000009</v>
      </c>
      <c r="K4494">
        <f t="shared" si="283"/>
        <v>0</v>
      </c>
    </row>
    <row r="4495" spans="1:11" s="11" customFormat="1">
      <c r="A4495">
        <v>2025</v>
      </c>
      <c r="B4495">
        <v>2712</v>
      </c>
      <c r="C4495" t="s">
        <v>321</v>
      </c>
      <c r="D4495" t="s">
        <v>322</v>
      </c>
      <c r="E4495">
        <v>37354</v>
      </c>
      <c r="F4495">
        <v>26.088000000000001</v>
      </c>
      <c r="G4495">
        <v>450.5</v>
      </c>
      <c r="H4495">
        <f t="shared" si="280"/>
        <v>4390082.6397600006</v>
      </c>
      <c r="I4495">
        <f t="shared" si="281"/>
        <v>37354</v>
      </c>
      <c r="J4495">
        <f t="shared" si="282"/>
        <v>974491.152</v>
      </c>
      <c r="K4495">
        <f t="shared" si="283"/>
        <v>0</v>
      </c>
    </row>
    <row r="4496" spans="1:11" s="11" customFormat="1">
      <c r="A4496">
        <v>2025</v>
      </c>
      <c r="B4496">
        <v>2712</v>
      </c>
      <c r="C4496" t="s">
        <v>321</v>
      </c>
      <c r="D4496" t="s">
        <v>322</v>
      </c>
      <c r="E4496">
        <v>61497</v>
      </c>
      <c r="F4496">
        <v>24.288</v>
      </c>
      <c r="G4496">
        <v>458</v>
      </c>
      <c r="H4496">
        <f t="shared" si="280"/>
        <v>6840867.2428799998</v>
      </c>
      <c r="I4496">
        <f t="shared" si="281"/>
        <v>61497</v>
      </c>
      <c r="J4496">
        <f t="shared" si="282"/>
        <v>1493639.1359999999</v>
      </c>
      <c r="K4496">
        <f t="shared" si="283"/>
        <v>0</v>
      </c>
    </row>
    <row r="4497" spans="1:11" s="11" customFormat="1">
      <c r="A4497">
        <v>2025</v>
      </c>
      <c r="B4497">
        <v>2712</v>
      </c>
      <c r="C4497" t="s">
        <v>321</v>
      </c>
      <c r="D4497" t="s">
        <v>322</v>
      </c>
      <c r="E4497">
        <v>12249</v>
      </c>
      <c r="F4497">
        <v>25.974</v>
      </c>
      <c r="G4497">
        <v>343.7</v>
      </c>
      <c r="H4497">
        <f t="shared" si="280"/>
        <v>1093500.5428619999</v>
      </c>
      <c r="I4497">
        <f t="shared" si="281"/>
        <v>12249</v>
      </c>
      <c r="J4497">
        <f t="shared" si="282"/>
        <v>318155.52600000001</v>
      </c>
      <c r="K4497">
        <f t="shared" si="283"/>
        <v>0</v>
      </c>
    </row>
    <row r="4498" spans="1:11" s="11" customFormat="1">
      <c r="A4498">
        <v>2025</v>
      </c>
      <c r="B4498">
        <v>2712</v>
      </c>
      <c r="C4498" t="s">
        <v>321</v>
      </c>
      <c r="D4498" t="s">
        <v>322</v>
      </c>
      <c r="E4498">
        <v>36817</v>
      </c>
      <c r="F4498">
        <v>23.84</v>
      </c>
      <c r="G4498">
        <v>471.2</v>
      </c>
      <c r="H4498">
        <f t="shared" si="280"/>
        <v>4135803.8233599998</v>
      </c>
      <c r="I4498">
        <f t="shared" si="281"/>
        <v>36817</v>
      </c>
      <c r="J4498">
        <f t="shared" si="282"/>
        <v>877717.28</v>
      </c>
      <c r="K4498">
        <f t="shared" si="283"/>
        <v>0</v>
      </c>
    </row>
    <row r="4499" spans="1:11" s="11" customFormat="1">
      <c r="A4499">
        <v>2025</v>
      </c>
      <c r="B4499">
        <v>2712</v>
      </c>
      <c r="C4499" t="s">
        <v>321</v>
      </c>
      <c r="D4499" t="s">
        <v>322</v>
      </c>
      <c r="E4499">
        <v>24883</v>
      </c>
      <c r="F4499">
        <v>25.797999999999998</v>
      </c>
      <c r="G4499">
        <v>333.9</v>
      </c>
      <c r="H4499">
        <f t="shared" si="280"/>
        <v>2143409.7259260002</v>
      </c>
      <c r="I4499">
        <f t="shared" si="281"/>
        <v>24883</v>
      </c>
      <c r="J4499">
        <f t="shared" si="282"/>
        <v>641931.63399999996</v>
      </c>
      <c r="K4499">
        <f t="shared" si="283"/>
        <v>0</v>
      </c>
    </row>
    <row r="4500" spans="1:11" s="11" customFormat="1">
      <c r="A4500">
        <v>2025</v>
      </c>
      <c r="B4500">
        <v>2712</v>
      </c>
      <c r="C4500" t="s">
        <v>321</v>
      </c>
      <c r="D4500" t="s">
        <v>322</v>
      </c>
      <c r="E4500">
        <v>85715</v>
      </c>
      <c r="F4500">
        <v>25.978000000000002</v>
      </c>
      <c r="G4500">
        <v>337.2</v>
      </c>
      <c r="H4500">
        <f t="shared" si="280"/>
        <v>7508446.798440001</v>
      </c>
      <c r="I4500">
        <f t="shared" si="281"/>
        <v>85715</v>
      </c>
      <c r="J4500">
        <f t="shared" si="282"/>
        <v>2226704.27</v>
      </c>
      <c r="K4500">
        <f t="shared" si="283"/>
        <v>0</v>
      </c>
    </row>
    <row r="4501" spans="1:11" s="11" customFormat="1">
      <c r="A4501">
        <v>2025</v>
      </c>
      <c r="B4501">
        <v>2721</v>
      </c>
      <c r="C4501" t="s">
        <v>321</v>
      </c>
      <c r="D4501" t="s">
        <v>322</v>
      </c>
      <c r="E4501">
        <v>11523</v>
      </c>
      <c r="F4501">
        <v>26.001999999999999</v>
      </c>
      <c r="G4501">
        <v>456.5</v>
      </c>
      <c r="H4501">
        <f t="shared" si="280"/>
        <v>1367770.0749900001</v>
      </c>
      <c r="I4501">
        <f t="shared" si="281"/>
        <v>11523</v>
      </c>
      <c r="J4501">
        <f t="shared" si="282"/>
        <v>299621.04599999997</v>
      </c>
      <c r="K4501">
        <f t="shared" si="283"/>
        <v>0</v>
      </c>
    </row>
    <row r="4502" spans="1:11" s="11" customFormat="1">
      <c r="A4502">
        <v>2025</v>
      </c>
      <c r="B4502">
        <v>2721</v>
      </c>
      <c r="C4502" t="s">
        <v>321</v>
      </c>
      <c r="D4502" t="s">
        <v>322</v>
      </c>
      <c r="E4502">
        <v>10660</v>
      </c>
      <c r="F4502">
        <v>26.265999999999998</v>
      </c>
      <c r="G4502">
        <v>308.8</v>
      </c>
      <c r="H4502">
        <f t="shared" si="280"/>
        <v>864626.28928000003</v>
      </c>
      <c r="I4502">
        <f t="shared" si="281"/>
        <v>10660</v>
      </c>
      <c r="J4502">
        <f t="shared" si="282"/>
        <v>279995.56</v>
      </c>
      <c r="K4502">
        <f t="shared" si="283"/>
        <v>0</v>
      </c>
    </row>
    <row r="4503" spans="1:11" s="11" customFormat="1">
      <c r="A4503">
        <v>2025</v>
      </c>
      <c r="B4503">
        <v>2721</v>
      </c>
      <c r="C4503" t="s">
        <v>321</v>
      </c>
      <c r="D4503" t="s">
        <v>322</v>
      </c>
      <c r="E4503">
        <v>12351</v>
      </c>
      <c r="F4503">
        <v>23.946000000000002</v>
      </c>
      <c r="G4503">
        <v>473.9</v>
      </c>
      <c r="H4503">
        <f t="shared" si="280"/>
        <v>1401592.640994</v>
      </c>
      <c r="I4503">
        <f t="shared" si="281"/>
        <v>12351</v>
      </c>
      <c r="J4503">
        <f t="shared" si="282"/>
        <v>295757.04600000003</v>
      </c>
      <c r="K4503">
        <f t="shared" si="283"/>
        <v>0</v>
      </c>
    </row>
    <row r="4504" spans="1:11" s="11" customFormat="1">
      <c r="A4504">
        <v>2025</v>
      </c>
      <c r="B4504">
        <v>2721</v>
      </c>
      <c r="C4504" t="s">
        <v>321</v>
      </c>
      <c r="D4504" t="s">
        <v>322</v>
      </c>
      <c r="E4504">
        <v>12675</v>
      </c>
      <c r="F4504">
        <v>24.684000000000001</v>
      </c>
      <c r="G4504">
        <v>459.4</v>
      </c>
      <c r="H4504">
        <f t="shared" si="280"/>
        <v>1437323.4017999999</v>
      </c>
      <c r="I4504">
        <f t="shared" si="281"/>
        <v>12675</v>
      </c>
      <c r="J4504">
        <f t="shared" si="282"/>
        <v>312869.7</v>
      </c>
      <c r="K4504">
        <f t="shared" si="283"/>
        <v>0</v>
      </c>
    </row>
    <row r="4505" spans="1:11" s="11" customFormat="1">
      <c r="A4505">
        <v>2025</v>
      </c>
      <c r="B4505">
        <v>2721</v>
      </c>
      <c r="C4505" t="s">
        <v>321</v>
      </c>
      <c r="D4505" t="s">
        <v>322</v>
      </c>
      <c r="E4505">
        <v>12655</v>
      </c>
      <c r="F4505">
        <v>24.672000000000001</v>
      </c>
      <c r="G4505">
        <v>416.3</v>
      </c>
      <c r="H4505">
        <f t="shared" si="280"/>
        <v>1299789.1780800002</v>
      </c>
      <c r="I4505">
        <f t="shared" si="281"/>
        <v>12655</v>
      </c>
      <c r="J4505">
        <f t="shared" si="282"/>
        <v>312224.16000000003</v>
      </c>
      <c r="K4505">
        <f t="shared" si="283"/>
        <v>0</v>
      </c>
    </row>
    <row r="4506" spans="1:11" s="11" customFormat="1">
      <c r="A4506">
        <v>2025</v>
      </c>
      <c r="B4506">
        <v>2721</v>
      </c>
      <c r="C4506" t="s">
        <v>321</v>
      </c>
      <c r="D4506" t="s">
        <v>322</v>
      </c>
      <c r="E4506">
        <v>59430</v>
      </c>
      <c r="F4506">
        <v>25.974</v>
      </c>
      <c r="G4506">
        <v>346.3</v>
      </c>
      <c r="H4506">
        <f t="shared" si="280"/>
        <v>5345607.3816600004</v>
      </c>
      <c r="I4506">
        <f t="shared" si="281"/>
        <v>59430</v>
      </c>
      <c r="J4506">
        <f t="shared" si="282"/>
        <v>1543634.82</v>
      </c>
      <c r="K4506">
        <f t="shared" si="283"/>
        <v>0</v>
      </c>
    </row>
    <row r="4507" spans="1:11" s="11" customFormat="1">
      <c r="A4507">
        <v>2025</v>
      </c>
      <c r="B4507">
        <v>2727</v>
      </c>
      <c r="C4507" t="s">
        <v>321</v>
      </c>
      <c r="D4507" t="s">
        <v>322</v>
      </c>
      <c r="E4507">
        <v>38185</v>
      </c>
      <c r="F4507">
        <v>26.196000000000002</v>
      </c>
      <c r="G4507">
        <v>459.3</v>
      </c>
      <c r="H4507">
        <f t="shared" si="280"/>
        <v>4594351.5361799998</v>
      </c>
      <c r="I4507">
        <f t="shared" si="281"/>
        <v>38185</v>
      </c>
      <c r="J4507">
        <f t="shared" si="282"/>
        <v>1000294.26</v>
      </c>
      <c r="K4507">
        <f t="shared" si="283"/>
        <v>0</v>
      </c>
    </row>
    <row r="4508" spans="1:11" s="11" customFormat="1">
      <c r="A4508">
        <v>2025</v>
      </c>
      <c r="B4508">
        <v>2727</v>
      </c>
      <c r="C4508" t="s">
        <v>321</v>
      </c>
      <c r="D4508" t="s">
        <v>322</v>
      </c>
      <c r="E4508">
        <v>25272</v>
      </c>
      <c r="F4508">
        <v>23.872</v>
      </c>
      <c r="G4508">
        <v>479</v>
      </c>
      <c r="H4508">
        <f t="shared" si="280"/>
        <v>2889774.3513599997</v>
      </c>
      <c r="I4508">
        <f t="shared" si="281"/>
        <v>25272</v>
      </c>
      <c r="J4508">
        <f t="shared" si="282"/>
        <v>603293.18400000001</v>
      </c>
      <c r="K4508">
        <f t="shared" si="283"/>
        <v>0</v>
      </c>
    </row>
    <row r="4509" spans="1:11" s="11" customFormat="1">
      <c r="A4509">
        <v>2025</v>
      </c>
      <c r="B4509">
        <v>2727</v>
      </c>
      <c r="C4509" t="s">
        <v>321</v>
      </c>
      <c r="D4509" t="s">
        <v>322</v>
      </c>
      <c r="E4509">
        <v>12362</v>
      </c>
      <c r="F4509">
        <v>24.742000000000001</v>
      </c>
      <c r="G4509">
        <v>459.6</v>
      </c>
      <c r="H4509">
        <f t="shared" si="280"/>
        <v>1405735.335984</v>
      </c>
      <c r="I4509">
        <f t="shared" si="281"/>
        <v>12362</v>
      </c>
      <c r="J4509">
        <f t="shared" si="282"/>
        <v>305860.60399999999</v>
      </c>
      <c r="K4509">
        <f t="shared" si="283"/>
        <v>0</v>
      </c>
    </row>
    <row r="4510" spans="1:11" s="11" customFormat="1">
      <c r="A4510">
        <v>2025</v>
      </c>
      <c r="B4510">
        <v>2727</v>
      </c>
      <c r="C4510" t="s">
        <v>321</v>
      </c>
      <c r="D4510" t="s">
        <v>322</v>
      </c>
      <c r="E4510">
        <v>25535</v>
      </c>
      <c r="F4510">
        <v>26.03</v>
      </c>
      <c r="G4510">
        <v>350.8</v>
      </c>
      <c r="H4510">
        <f t="shared" si="280"/>
        <v>2331683.5834000004</v>
      </c>
      <c r="I4510">
        <f t="shared" si="281"/>
        <v>25535</v>
      </c>
      <c r="J4510">
        <f t="shared" si="282"/>
        <v>664676.05000000005</v>
      </c>
      <c r="K4510">
        <f t="shared" si="283"/>
        <v>0</v>
      </c>
    </row>
    <row r="4511" spans="1:11" s="11" customFormat="1">
      <c r="A4511">
        <v>2025</v>
      </c>
      <c r="B4511">
        <v>2727</v>
      </c>
      <c r="C4511" t="s">
        <v>321</v>
      </c>
      <c r="D4511" t="s">
        <v>322</v>
      </c>
      <c r="E4511">
        <v>11004</v>
      </c>
      <c r="F4511">
        <v>25.084</v>
      </c>
      <c r="G4511">
        <v>467.9</v>
      </c>
      <c r="H4511">
        <f t="shared" si="280"/>
        <v>1291517.8681439999</v>
      </c>
      <c r="I4511">
        <f t="shared" si="281"/>
        <v>11004</v>
      </c>
      <c r="J4511">
        <f t="shared" si="282"/>
        <v>276024.33600000001</v>
      </c>
      <c r="K4511">
        <f t="shared" si="283"/>
        <v>0</v>
      </c>
    </row>
    <row r="4512" spans="1:11" s="11" customFormat="1">
      <c r="A4512">
        <v>2025</v>
      </c>
      <c r="B4512">
        <v>2817</v>
      </c>
      <c r="C4512" t="s">
        <v>330</v>
      </c>
      <c r="D4512" t="s">
        <v>322</v>
      </c>
      <c r="E4512">
        <v>211981</v>
      </c>
      <c r="F4512">
        <v>12.848000000000001</v>
      </c>
      <c r="G4512">
        <v>201.6</v>
      </c>
      <c r="H4512">
        <f t="shared" si="280"/>
        <v>5490640.286208</v>
      </c>
      <c r="I4512">
        <f t="shared" si="281"/>
        <v>211981</v>
      </c>
      <c r="J4512">
        <f t="shared" si="282"/>
        <v>2723531.8880000003</v>
      </c>
      <c r="K4512">
        <f t="shared" si="283"/>
        <v>1</v>
      </c>
    </row>
    <row r="4513" spans="1:11" s="11" customFormat="1">
      <c r="A4513">
        <v>2025</v>
      </c>
      <c r="B4513">
        <v>2823</v>
      </c>
      <c r="C4513" t="s">
        <v>330</v>
      </c>
      <c r="D4513" t="s">
        <v>322</v>
      </c>
      <c r="E4513">
        <v>81009</v>
      </c>
      <c r="F4513">
        <v>13.65</v>
      </c>
      <c r="G4513">
        <v>191.3</v>
      </c>
      <c r="H4513">
        <f t="shared" si="280"/>
        <v>2115343.4620500002</v>
      </c>
      <c r="I4513">
        <f t="shared" si="281"/>
        <v>81009</v>
      </c>
      <c r="J4513">
        <f t="shared" si="282"/>
        <v>1105772.8500000001</v>
      </c>
      <c r="K4513">
        <f t="shared" si="283"/>
        <v>1</v>
      </c>
    </row>
    <row r="4514" spans="1:11" s="11" customFormat="1">
      <c r="A4514">
        <v>2025</v>
      </c>
      <c r="B4514">
        <v>2828</v>
      </c>
      <c r="C4514" t="s">
        <v>321</v>
      </c>
      <c r="D4514" t="s">
        <v>322</v>
      </c>
      <c r="E4514">
        <v>19193</v>
      </c>
      <c r="F4514">
        <v>24.93</v>
      </c>
      <c r="G4514" t="s">
        <v>332</v>
      </c>
      <c r="H4514" t="str">
        <f t="shared" si="280"/>
        <v/>
      </c>
      <c r="I4514" t="str">
        <f t="shared" si="281"/>
        <v/>
      </c>
      <c r="J4514" t="str">
        <f t="shared" si="282"/>
        <v/>
      </c>
      <c r="K4514">
        <f t="shared" si="283"/>
        <v>0</v>
      </c>
    </row>
    <row r="4515" spans="1:11" s="11" customFormat="1">
      <c r="A4515">
        <v>2025</v>
      </c>
      <c r="B4515">
        <v>2828</v>
      </c>
      <c r="C4515" t="s">
        <v>321</v>
      </c>
      <c r="D4515" t="s">
        <v>322</v>
      </c>
      <c r="E4515">
        <v>35022</v>
      </c>
      <c r="F4515">
        <v>25.617999999999999</v>
      </c>
      <c r="G4515" t="s">
        <v>332</v>
      </c>
      <c r="H4515" t="str">
        <f t="shared" si="280"/>
        <v/>
      </c>
      <c r="I4515" t="str">
        <f t="shared" si="281"/>
        <v/>
      </c>
      <c r="J4515" t="str">
        <f t="shared" si="282"/>
        <v/>
      </c>
      <c r="K4515">
        <f t="shared" si="283"/>
        <v>0</v>
      </c>
    </row>
    <row r="4516" spans="1:11" s="11" customFormat="1">
      <c r="A4516">
        <v>2025</v>
      </c>
      <c r="B4516">
        <v>2828</v>
      </c>
      <c r="C4516" t="s">
        <v>321</v>
      </c>
      <c r="D4516" t="s">
        <v>322</v>
      </c>
      <c r="E4516">
        <v>9164</v>
      </c>
      <c r="F4516">
        <v>24.475999999999999</v>
      </c>
      <c r="G4516" t="s">
        <v>332</v>
      </c>
      <c r="H4516" t="str">
        <f t="shared" si="280"/>
        <v/>
      </c>
      <c r="I4516" t="str">
        <f t="shared" si="281"/>
        <v/>
      </c>
      <c r="J4516" t="str">
        <f t="shared" si="282"/>
        <v/>
      </c>
      <c r="K4516">
        <f t="shared" si="283"/>
        <v>0</v>
      </c>
    </row>
    <row r="4517" spans="1:11" s="11" customFormat="1">
      <c r="A4517">
        <v>2025</v>
      </c>
      <c r="B4517">
        <v>2828</v>
      </c>
      <c r="C4517" t="s">
        <v>321</v>
      </c>
      <c r="D4517" t="s">
        <v>322</v>
      </c>
      <c r="E4517">
        <v>27741</v>
      </c>
      <c r="F4517">
        <v>24.99</v>
      </c>
      <c r="G4517" t="s">
        <v>332</v>
      </c>
      <c r="H4517" t="str">
        <f t="shared" si="280"/>
        <v/>
      </c>
      <c r="I4517" t="str">
        <f t="shared" si="281"/>
        <v/>
      </c>
      <c r="J4517" t="str">
        <f t="shared" si="282"/>
        <v/>
      </c>
      <c r="K4517">
        <f t="shared" si="283"/>
        <v>0</v>
      </c>
    </row>
    <row r="4518" spans="1:11" s="11" customFormat="1">
      <c r="A4518">
        <v>2025</v>
      </c>
      <c r="B4518">
        <v>2828</v>
      </c>
      <c r="C4518" t="s">
        <v>321</v>
      </c>
      <c r="D4518" t="s">
        <v>322</v>
      </c>
      <c r="E4518">
        <v>43244</v>
      </c>
      <c r="F4518">
        <v>25.027999999999999</v>
      </c>
      <c r="G4518" t="s">
        <v>332</v>
      </c>
      <c r="H4518" t="str">
        <f t="shared" si="280"/>
        <v/>
      </c>
      <c r="I4518" t="str">
        <f t="shared" si="281"/>
        <v/>
      </c>
      <c r="J4518" t="str">
        <f t="shared" si="282"/>
        <v/>
      </c>
      <c r="K4518">
        <f t="shared" si="283"/>
        <v>0</v>
      </c>
    </row>
    <row r="4519" spans="1:11" s="11" customFormat="1">
      <c r="A4519">
        <v>2025</v>
      </c>
      <c r="B4519">
        <v>2828</v>
      </c>
      <c r="C4519" t="s">
        <v>321</v>
      </c>
      <c r="D4519" t="s">
        <v>322</v>
      </c>
      <c r="E4519">
        <v>54942</v>
      </c>
      <c r="F4519">
        <v>25.718</v>
      </c>
      <c r="G4519" t="s">
        <v>332</v>
      </c>
      <c r="H4519" t="str">
        <f t="shared" si="280"/>
        <v/>
      </c>
      <c r="I4519" t="str">
        <f t="shared" si="281"/>
        <v/>
      </c>
      <c r="J4519" t="str">
        <f t="shared" si="282"/>
        <v/>
      </c>
      <c r="K4519">
        <f t="shared" si="283"/>
        <v>0</v>
      </c>
    </row>
    <row r="4520" spans="1:11" s="11" customFormat="1">
      <c r="A4520">
        <v>2025</v>
      </c>
      <c r="B4520">
        <v>2828</v>
      </c>
      <c r="C4520" t="s">
        <v>321</v>
      </c>
      <c r="D4520" t="s">
        <v>322</v>
      </c>
      <c r="E4520">
        <v>68983</v>
      </c>
      <c r="F4520">
        <v>25.321999999999999</v>
      </c>
      <c r="G4520" t="s">
        <v>332</v>
      </c>
      <c r="H4520" t="str">
        <f t="shared" si="280"/>
        <v/>
      </c>
      <c r="I4520" t="str">
        <f t="shared" si="281"/>
        <v/>
      </c>
      <c r="J4520" t="str">
        <f t="shared" si="282"/>
        <v/>
      </c>
      <c r="K4520">
        <f t="shared" si="283"/>
        <v>0</v>
      </c>
    </row>
    <row r="4521" spans="1:11" s="11" customFormat="1">
      <c r="A4521">
        <v>2025</v>
      </c>
      <c r="B4521">
        <v>2828</v>
      </c>
      <c r="C4521" t="s">
        <v>321</v>
      </c>
      <c r="D4521" t="s">
        <v>322</v>
      </c>
      <c r="E4521">
        <v>13944</v>
      </c>
      <c r="F4521">
        <v>23.602</v>
      </c>
      <c r="G4521" t="s">
        <v>332</v>
      </c>
      <c r="H4521" t="str">
        <f t="shared" si="280"/>
        <v/>
      </c>
      <c r="I4521" t="str">
        <f t="shared" si="281"/>
        <v/>
      </c>
      <c r="J4521" t="str">
        <f t="shared" si="282"/>
        <v/>
      </c>
      <c r="K4521">
        <f t="shared" si="283"/>
        <v>0</v>
      </c>
    </row>
    <row r="4522" spans="1:11" s="11" customFormat="1">
      <c r="A4522">
        <v>2025</v>
      </c>
      <c r="B4522">
        <v>2828</v>
      </c>
      <c r="C4522" t="s">
        <v>321</v>
      </c>
      <c r="D4522" t="s">
        <v>322</v>
      </c>
      <c r="E4522">
        <v>43185</v>
      </c>
      <c r="F4522">
        <v>25.367999999999999</v>
      </c>
      <c r="G4522" t="s">
        <v>332</v>
      </c>
      <c r="H4522" t="str">
        <f t="shared" si="280"/>
        <v/>
      </c>
      <c r="I4522" t="str">
        <f t="shared" si="281"/>
        <v/>
      </c>
      <c r="J4522" t="str">
        <f t="shared" si="282"/>
        <v/>
      </c>
      <c r="K4522">
        <f t="shared" si="283"/>
        <v>0</v>
      </c>
    </row>
    <row r="4523" spans="1:11" s="11" customFormat="1">
      <c r="A4523">
        <v>2025</v>
      </c>
      <c r="B4523">
        <v>2828</v>
      </c>
      <c r="C4523" t="s">
        <v>321</v>
      </c>
      <c r="D4523" t="s">
        <v>322</v>
      </c>
      <c r="E4523">
        <v>62600</v>
      </c>
      <c r="F4523">
        <v>25.295999999999999</v>
      </c>
      <c r="G4523" t="s">
        <v>332</v>
      </c>
      <c r="H4523" t="str">
        <f t="shared" si="280"/>
        <v/>
      </c>
      <c r="I4523" t="str">
        <f t="shared" si="281"/>
        <v/>
      </c>
      <c r="J4523" t="str">
        <f t="shared" si="282"/>
        <v/>
      </c>
      <c r="K4523">
        <f t="shared" si="283"/>
        <v>0</v>
      </c>
    </row>
    <row r="4524" spans="1:11" s="11" customFormat="1">
      <c r="A4524">
        <v>2025</v>
      </c>
      <c r="B4524">
        <v>2832</v>
      </c>
      <c r="C4524" t="s">
        <v>321</v>
      </c>
      <c r="D4524" t="s">
        <v>322</v>
      </c>
      <c r="E4524">
        <v>1543</v>
      </c>
      <c r="F4524">
        <v>24.963999999999999</v>
      </c>
      <c r="G4524" t="s">
        <v>332</v>
      </c>
      <c r="H4524" t="str">
        <f t="shared" si="280"/>
        <v/>
      </c>
      <c r="I4524" t="str">
        <f t="shared" si="281"/>
        <v/>
      </c>
      <c r="J4524" t="str">
        <f t="shared" si="282"/>
        <v/>
      </c>
      <c r="K4524">
        <f t="shared" si="283"/>
        <v>0</v>
      </c>
    </row>
    <row r="4525" spans="1:11" s="11" customFormat="1">
      <c r="A4525">
        <v>2025</v>
      </c>
      <c r="B4525">
        <v>2832</v>
      </c>
      <c r="C4525" t="s">
        <v>321</v>
      </c>
      <c r="D4525" t="s">
        <v>322</v>
      </c>
      <c r="E4525">
        <v>73541</v>
      </c>
      <c r="F4525">
        <v>24.933</v>
      </c>
      <c r="G4525" t="s">
        <v>332</v>
      </c>
      <c r="H4525" t="str">
        <f t="shared" si="280"/>
        <v/>
      </c>
      <c r="I4525" t="str">
        <f t="shared" si="281"/>
        <v/>
      </c>
      <c r="J4525" t="str">
        <f t="shared" si="282"/>
        <v/>
      </c>
      <c r="K4525">
        <f t="shared" si="283"/>
        <v>0</v>
      </c>
    </row>
    <row r="4526" spans="1:11" s="11" customFormat="1">
      <c r="A4526">
        <v>2025</v>
      </c>
      <c r="B4526">
        <v>2832</v>
      </c>
      <c r="C4526" t="s">
        <v>321</v>
      </c>
      <c r="D4526" t="s">
        <v>322</v>
      </c>
      <c r="E4526">
        <v>54366</v>
      </c>
      <c r="F4526">
        <v>21.734999999999999</v>
      </c>
      <c r="G4526" t="s">
        <v>332</v>
      </c>
      <c r="H4526" t="str">
        <f t="shared" si="280"/>
        <v/>
      </c>
      <c r="I4526" t="str">
        <f t="shared" si="281"/>
        <v/>
      </c>
      <c r="J4526" t="str">
        <f t="shared" si="282"/>
        <v/>
      </c>
      <c r="K4526">
        <f t="shared" si="283"/>
        <v>0</v>
      </c>
    </row>
    <row r="4527" spans="1:11" s="11" customFormat="1">
      <c r="A4527">
        <v>2025</v>
      </c>
      <c r="B4527">
        <v>2832</v>
      </c>
      <c r="C4527" t="s">
        <v>321</v>
      </c>
      <c r="D4527" t="s">
        <v>322</v>
      </c>
      <c r="E4527">
        <v>35329</v>
      </c>
      <c r="F4527">
        <v>25.712</v>
      </c>
      <c r="G4527" t="s">
        <v>332</v>
      </c>
      <c r="H4527" t="str">
        <f t="shared" si="280"/>
        <v/>
      </c>
      <c r="I4527" t="str">
        <f t="shared" si="281"/>
        <v/>
      </c>
      <c r="J4527" t="str">
        <f t="shared" si="282"/>
        <v/>
      </c>
      <c r="K4527">
        <f t="shared" si="283"/>
        <v>0</v>
      </c>
    </row>
    <row r="4528" spans="1:11" s="11" customFormat="1">
      <c r="A4528">
        <v>2025</v>
      </c>
      <c r="B4528">
        <v>2832</v>
      </c>
      <c r="C4528" t="s">
        <v>321</v>
      </c>
      <c r="D4528" t="s">
        <v>322</v>
      </c>
      <c r="E4528">
        <v>34500</v>
      </c>
      <c r="F4528">
        <v>22.815000000000001</v>
      </c>
      <c r="G4528" t="s">
        <v>332</v>
      </c>
      <c r="H4528" t="str">
        <f t="shared" si="280"/>
        <v/>
      </c>
      <c r="I4528" t="str">
        <f t="shared" si="281"/>
        <v/>
      </c>
      <c r="J4528" t="str">
        <f t="shared" si="282"/>
        <v/>
      </c>
      <c r="K4528">
        <f t="shared" si="283"/>
        <v>0</v>
      </c>
    </row>
    <row r="4529" spans="1:11" s="11" customFormat="1">
      <c r="A4529">
        <v>2025</v>
      </c>
      <c r="B4529">
        <v>2832</v>
      </c>
      <c r="C4529" t="s">
        <v>321</v>
      </c>
      <c r="D4529" t="s">
        <v>322</v>
      </c>
      <c r="E4529">
        <v>33543</v>
      </c>
      <c r="F4529">
        <v>25.707000000000001</v>
      </c>
      <c r="G4529" t="s">
        <v>332</v>
      </c>
      <c r="H4529" t="str">
        <f t="shared" si="280"/>
        <v/>
      </c>
      <c r="I4529" t="str">
        <f t="shared" si="281"/>
        <v/>
      </c>
      <c r="J4529" t="str">
        <f t="shared" si="282"/>
        <v/>
      </c>
      <c r="K4529">
        <f t="shared" si="283"/>
        <v>0</v>
      </c>
    </row>
    <row r="4530" spans="1:11" s="11" customFormat="1">
      <c r="A4530">
        <v>2025</v>
      </c>
      <c r="B4530">
        <v>2832</v>
      </c>
      <c r="C4530" t="s">
        <v>321</v>
      </c>
      <c r="D4530" t="s">
        <v>322</v>
      </c>
      <c r="E4530">
        <v>18481</v>
      </c>
      <c r="F4530">
        <v>25.581</v>
      </c>
      <c r="G4530" t="s">
        <v>332</v>
      </c>
      <c r="H4530" t="str">
        <f t="shared" si="280"/>
        <v/>
      </c>
      <c r="I4530" t="str">
        <f t="shared" si="281"/>
        <v/>
      </c>
      <c r="J4530" t="str">
        <f t="shared" si="282"/>
        <v/>
      </c>
      <c r="K4530">
        <f t="shared" si="283"/>
        <v>0</v>
      </c>
    </row>
    <row r="4531" spans="1:11" s="11" customFormat="1">
      <c r="A4531">
        <v>2025</v>
      </c>
      <c r="B4531">
        <v>2832</v>
      </c>
      <c r="C4531" t="s">
        <v>321</v>
      </c>
      <c r="D4531" t="s">
        <v>322</v>
      </c>
      <c r="E4531">
        <v>15693</v>
      </c>
      <c r="F4531">
        <v>22.193999999999999</v>
      </c>
      <c r="G4531" t="s">
        <v>332</v>
      </c>
      <c r="H4531" t="str">
        <f t="shared" si="280"/>
        <v/>
      </c>
      <c r="I4531" t="str">
        <f t="shared" si="281"/>
        <v/>
      </c>
      <c r="J4531" t="str">
        <f t="shared" si="282"/>
        <v/>
      </c>
      <c r="K4531">
        <f t="shared" si="283"/>
        <v>0</v>
      </c>
    </row>
    <row r="4532" spans="1:11" s="11" customFormat="1">
      <c r="A4532">
        <v>2025</v>
      </c>
      <c r="B4532">
        <v>2832</v>
      </c>
      <c r="C4532" t="s">
        <v>321</v>
      </c>
      <c r="D4532" t="s">
        <v>322</v>
      </c>
      <c r="E4532">
        <v>3323</v>
      </c>
      <c r="F4532">
        <v>25.663</v>
      </c>
      <c r="G4532" t="s">
        <v>332</v>
      </c>
      <c r="H4532" t="str">
        <f t="shared" si="280"/>
        <v/>
      </c>
      <c r="I4532" t="str">
        <f t="shared" si="281"/>
        <v/>
      </c>
      <c r="J4532" t="str">
        <f t="shared" si="282"/>
        <v/>
      </c>
      <c r="K4532">
        <f t="shared" si="283"/>
        <v>0</v>
      </c>
    </row>
    <row r="4533" spans="1:11" s="11" customFormat="1">
      <c r="A4533">
        <v>2025</v>
      </c>
      <c r="B4533">
        <v>2876</v>
      </c>
      <c r="C4533" t="s">
        <v>321</v>
      </c>
      <c r="D4533" t="s">
        <v>322</v>
      </c>
      <c r="E4533">
        <v>48866</v>
      </c>
      <c r="F4533">
        <v>24.974</v>
      </c>
      <c r="G4533">
        <v>341.5</v>
      </c>
      <c r="H4533">
        <f t="shared" si="280"/>
        <v>4167595.9378599999</v>
      </c>
      <c r="I4533">
        <f t="shared" si="281"/>
        <v>48866</v>
      </c>
      <c r="J4533">
        <f t="shared" si="282"/>
        <v>1220379.4839999999</v>
      </c>
      <c r="K4533">
        <f t="shared" si="283"/>
        <v>0</v>
      </c>
    </row>
    <row r="4534" spans="1:11" s="11" customFormat="1">
      <c r="A4534">
        <v>2025</v>
      </c>
      <c r="B4534">
        <v>2876</v>
      </c>
      <c r="C4534" t="s">
        <v>321</v>
      </c>
      <c r="D4534" t="s">
        <v>322</v>
      </c>
      <c r="E4534">
        <v>38224</v>
      </c>
      <c r="F4534">
        <v>25.65</v>
      </c>
      <c r="G4534">
        <v>294.89999999999998</v>
      </c>
      <c r="H4534">
        <f t="shared" si="280"/>
        <v>2891334.0743999998</v>
      </c>
      <c r="I4534">
        <f t="shared" si="281"/>
        <v>38224</v>
      </c>
      <c r="J4534">
        <f t="shared" si="282"/>
        <v>980445.6</v>
      </c>
      <c r="K4534">
        <f t="shared" si="283"/>
        <v>0</v>
      </c>
    </row>
    <row r="4535" spans="1:11" s="11" customFormat="1">
      <c r="A4535">
        <v>2025</v>
      </c>
      <c r="B4535">
        <v>2876</v>
      </c>
      <c r="C4535" t="s">
        <v>321</v>
      </c>
      <c r="D4535" t="s">
        <v>322</v>
      </c>
      <c r="E4535">
        <v>46666</v>
      </c>
      <c r="F4535">
        <v>25.3</v>
      </c>
      <c r="G4535">
        <v>245.2</v>
      </c>
      <c r="H4535">
        <f t="shared" si="280"/>
        <v>2894953.3096000003</v>
      </c>
      <c r="I4535">
        <f t="shared" si="281"/>
        <v>46666</v>
      </c>
      <c r="J4535">
        <f t="shared" si="282"/>
        <v>1180649.8</v>
      </c>
      <c r="K4535">
        <f t="shared" si="283"/>
        <v>0</v>
      </c>
    </row>
    <row r="4536" spans="1:11" s="11" customFormat="1">
      <c r="A4536">
        <v>2025</v>
      </c>
      <c r="B4536">
        <v>2936</v>
      </c>
      <c r="C4536" t="s">
        <v>321</v>
      </c>
      <c r="D4536" t="s">
        <v>322</v>
      </c>
      <c r="E4536">
        <v>15</v>
      </c>
      <c r="F4536">
        <v>27.16</v>
      </c>
      <c r="G4536">
        <v>637.20000000000005</v>
      </c>
      <c r="H4536">
        <f t="shared" si="280"/>
        <v>2595.9528</v>
      </c>
      <c r="I4536">
        <f t="shared" si="281"/>
        <v>15</v>
      </c>
      <c r="J4536">
        <f t="shared" si="282"/>
        <v>407.4</v>
      </c>
      <c r="K4536">
        <f t="shared" si="283"/>
        <v>0</v>
      </c>
    </row>
    <row r="4537" spans="1:11" s="11" customFormat="1">
      <c r="A4537">
        <v>2025</v>
      </c>
      <c r="B4537">
        <v>2936</v>
      </c>
      <c r="C4537" t="s">
        <v>321</v>
      </c>
      <c r="D4537" t="s">
        <v>322</v>
      </c>
      <c r="E4537">
        <v>31</v>
      </c>
      <c r="F4537">
        <v>26.02</v>
      </c>
      <c r="G4537">
        <v>399.9</v>
      </c>
      <c r="H4537">
        <f t="shared" si="280"/>
        <v>3225.6733799999997</v>
      </c>
      <c r="I4537">
        <f t="shared" si="281"/>
        <v>31</v>
      </c>
      <c r="J4537">
        <f t="shared" si="282"/>
        <v>806.62</v>
      </c>
      <c r="K4537">
        <f t="shared" si="283"/>
        <v>0</v>
      </c>
    </row>
    <row r="4538" spans="1:11" s="11" customFormat="1">
      <c r="A4538">
        <v>2025</v>
      </c>
      <c r="B4538">
        <v>2963</v>
      </c>
      <c r="C4538" t="s">
        <v>331</v>
      </c>
      <c r="D4538" t="s">
        <v>322</v>
      </c>
      <c r="E4538">
        <v>107568</v>
      </c>
      <c r="F4538">
        <v>17.48</v>
      </c>
      <c r="G4538">
        <v>169.9</v>
      </c>
      <c r="H4538">
        <f t="shared" si="280"/>
        <v>3194610.3993600002</v>
      </c>
      <c r="I4538">
        <f t="shared" si="281"/>
        <v>107568</v>
      </c>
      <c r="J4538">
        <f t="shared" si="282"/>
        <v>1880288.6400000001</v>
      </c>
      <c r="K4538">
        <f t="shared" si="283"/>
        <v>0</v>
      </c>
    </row>
    <row r="4539" spans="1:11" s="11" customFormat="1">
      <c r="A4539">
        <v>2025</v>
      </c>
      <c r="B4539">
        <v>3130</v>
      </c>
      <c r="C4539" t="s">
        <v>333</v>
      </c>
      <c r="D4539" t="s">
        <v>322</v>
      </c>
      <c r="E4539">
        <v>239109</v>
      </c>
      <c r="F4539">
        <v>11.9</v>
      </c>
      <c r="G4539" t="s">
        <v>332</v>
      </c>
      <c r="H4539" t="str">
        <f t="shared" si="280"/>
        <v/>
      </c>
      <c r="I4539" t="str">
        <f t="shared" si="281"/>
        <v/>
      </c>
      <c r="J4539" t="str">
        <f t="shared" si="282"/>
        <v/>
      </c>
      <c r="K4539">
        <f t="shared" si="283"/>
        <v>0</v>
      </c>
    </row>
    <row r="4540" spans="1:11" s="11" customFormat="1">
      <c r="A4540">
        <v>2025</v>
      </c>
      <c r="B4540">
        <v>3140</v>
      </c>
      <c r="C4540" t="s">
        <v>321</v>
      </c>
      <c r="D4540" t="s">
        <v>322</v>
      </c>
      <c r="E4540">
        <v>31036</v>
      </c>
      <c r="F4540">
        <v>25.87</v>
      </c>
      <c r="G4540" t="s">
        <v>332</v>
      </c>
      <c r="H4540" t="str">
        <f t="shared" si="280"/>
        <v/>
      </c>
      <c r="I4540" t="str">
        <f t="shared" si="281"/>
        <v/>
      </c>
      <c r="J4540" t="str">
        <f t="shared" si="282"/>
        <v/>
      </c>
      <c r="K4540">
        <f t="shared" si="283"/>
        <v>0</v>
      </c>
    </row>
    <row r="4541" spans="1:11" s="11" customFormat="1">
      <c r="A4541">
        <v>2025</v>
      </c>
      <c r="B4541">
        <v>3140</v>
      </c>
      <c r="C4541" t="s">
        <v>321</v>
      </c>
      <c r="D4541" t="s">
        <v>322</v>
      </c>
      <c r="E4541">
        <v>46161</v>
      </c>
      <c r="F4541">
        <v>26.35</v>
      </c>
      <c r="G4541" t="s">
        <v>332</v>
      </c>
      <c r="H4541" t="str">
        <f t="shared" si="280"/>
        <v/>
      </c>
      <c r="I4541" t="str">
        <f t="shared" si="281"/>
        <v/>
      </c>
      <c r="J4541" t="str">
        <f t="shared" si="282"/>
        <v/>
      </c>
      <c r="K4541">
        <f t="shared" si="283"/>
        <v>0</v>
      </c>
    </row>
    <row r="4542" spans="1:11" s="11" customFormat="1">
      <c r="A4542">
        <v>2025</v>
      </c>
      <c r="B4542">
        <v>3297</v>
      </c>
      <c r="C4542" t="s">
        <v>321</v>
      </c>
      <c r="D4542" t="s">
        <v>322</v>
      </c>
      <c r="E4542">
        <v>12825</v>
      </c>
      <c r="F4542">
        <v>25.14</v>
      </c>
      <c r="G4542">
        <v>393.9</v>
      </c>
      <c r="H4542">
        <f t="shared" si="280"/>
        <v>1270014.3494999998</v>
      </c>
      <c r="I4542">
        <f t="shared" si="281"/>
        <v>12825</v>
      </c>
      <c r="J4542">
        <f t="shared" si="282"/>
        <v>322420.5</v>
      </c>
      <c r="K4542">
        <f t="shared" si="283"/>
        <v>0</v>
      </c>
    </row>
    <row r="4543" spans="1:11" s="11" customFormat="1">
      <c r="A4543">
        <v>2025</v>
      </c>
      <c r="B4543">
        <v>3297</v>
      </c>
      <c r="C4543" t="s">
        <v>321</v>
      </c>
      <c r="D4543" t="s">
        <v>322</v>
      </c>
      <c r="E4543">
        <v>12954</v>
      </c>
      <c r="F4543">
        <v>25.15</v>
      </c>
      <c r="G4543">
        <v>411.5</v>
      </c>
      <c r="H4543">
        <f t="shared" si="280"/>
        <v>1340638.6065</v>
      </c>
      <c r="I4543">
        <f t="shared" si="281"/>
        <v>12954</v>
      </c>
      <c r="J4543">
        <f t="shared" si="282"/>
        <v>325793.09999999998</v>
      </c>
      <c r="K4543">
        <f t="shared" si="283"/>
        <v>0</v>
      </c>
    </row>
    <row r="4544" spans="1:11" s="11" customFormat="1">
      <c r="A4544">
        <v>2025</v>
      </c>
      <c r="B4544">
        <v>3297</v>
      </c>
      <c r="C4544" t="s">
        <v>321</v>
      </c>
      <c r="D4544" t="s">
        <v>322</v>
      </c>
      <c r="E4544">
        <v>11730</v>
      </c>
      <c r="F4544">
        <v>25.65</v>
      </c>
      <c r="G4544">
        <v>416.3</v>
      </c>
      <c r="H4544">
        <f t="shared" si="280"/>
        <v>1252540.5435000001</v>
      </c>
      <c r="I4544">
        <f t="shared" si="281"/>
        <v>11730</v>
      </c>
      <c r="J4544">
        <f t="shared" si="282"/>
        <v>300874.5</v>
      </c>
      <c r="K4544">
        <f t="shared" si="283"/>
        <v>0</v>
      </c>
    </row>
    <row r="4545" spans="1:11" s="11" customFormat="1">
      <c r="A4545">
        <v>2025</v>
      </c>
      <c r="B4545">
        <v>3297</v>
      </c>
      <c r="C4545" t="s">
        <v>321</v>
      </c>
      <c r="D4545" t="s">
        <v>322</v>
      </c>
      <c r="E4545">
        <v>12697</v>
      </c>
      <c r="F4545">
        <v>24.72</v>
      </c>
      <c r="G4545">
        <v>413.1</v>
      </c>
      <c r="H4545">
        <f t="shared" si="280"/>
        <v>1296596.30904</v>
      </c>
      <c r="I4545">
        <f t="shared" si="281"/>
        <v>12697</v>
      </c>
      <c r="J4545">
        <f t="shared" si="282"/>
        <v>313869.83999999997</v>
      </c>
      <c r="K4545">
        <f t="shared" si="283"/>
        <v>0</v>
      </c>
    </row>
    <row r="4546" spans="1:11" s="11" customFormat="1">
      <c r="A4546">
        <v>2025</v>
      </c>
      <c r="B4546">
        <v>3297</v>
      </c>
      <c r="C4546" t="s">
        <v>321</v>
      </c>
      <c r="D4546" t="s">
        <v>322</v>
      </c>
      <c r="E4546">
        <v>13294</v>
      </c>
      <c r="F4546">
        <v>24.77</v>
      </c>
      <c r="G4546">
        <v>417.9</v>
      </c>
      <c r="H4546">
        <f t="shared" si="280"/>
        <v>1376112.8560199998</v>
      </c>
      <c r="I4546">
        <f t="shared" si="281"/>
        <v>13294</v>
      </c>
      <c r="J4546">
        <f t="shared" si="282"/>
        <v>329292.38</v>
      </c>
      <c r="K4546">
        <f t="shared" si="283"/>
        <v>0</v>
      </c>
    </row>
    <row r="4547" spans="1:11" s="11" customFormat="1">
      <c r="A4547">
        <v>2025</v>
      </c>
      <c r="B4547">
        <v>3298</v>
      </c>
      <c r="C4547" t="s">
        <v>321</v>
      </c>
      <c r="D4547" t="s">
        <v>322</v>
      </c>
      <c r="E4547">
        <v>12784</v>
      </c>
      <c r="F4547">
        <v>25.51</v>
      </c>
      <c r="G4547">
        <v>452.2</v>
      </c>
      <c r="H4547">
        <f t="shared" si="280"/>
        <v>1474713.9164800001</v>
      </c>
      <c r="I4547">
        <f t="shared" si="281"/>
        <v>12784</v>
      </c>
      <c r="J4547">
        <f t="shared" si="282"/>
        <v>326119.84000000003</v>
      </c>
      <c r="K4547">
        <f t="shared" si="283"/>
        <v>0</v>
      </c>
    </row>
    <row r="4548" spans="1:11" s="11" customFormat="1">
      <c r="A4548">
        <v>2025</v>
      </c>
      <c r="B4548">
        <v>3298</v>
      </c>
      <c r="C4548" t="s">
        <v>321</v>
      </c>
      <c r="D4548" t="s">
        <v>322</v>
      </c>
      <c r="E4548">
        <v>12526</v>
      </c>
      <c r="F4548">
        <v>25.42</v>
      </c>
      <c r="G4548">
        <v>433.7</v>
      </c>
      <c r="H4548">
        <f t="shared" si="280"/>
        <v>1380948.16004</v>
      </c>
      <c r="I4548">
        <f t="shared" si="281"/>
        <v>12526</v>
      </c>
      <c r="J4548">
        <f t="shared" si="282"/>
        <v>318410.92000000004</v>
      </c>
      <c r="K4548">
        <f t="shared" si="283"/>
        <v>0</v>
      </c>
    </row>
    <row r="4549" spans="1:11" s="11" customFormat="1">
      <c r="A4549">
        <v>2025</v>
      </c>
      <c r="B4549">
        <v>3298</v>
      </c>
      <c r="C4549" t="s">
        <v>321</v>
      </c>
      <c r="D4549" t="s">
        <v>322</v>
      </c>
      <c r="E4549">
        <v>12501</v>
      </c>
      <c r="F4549">
        <v>25.71</v>
      </c>
      <c r="G4549">
        <v>447.8</v>
      </c>
      <c r="H4549">
        <f t="shared" ref="H4549:H4612" si="284">IF(I4549="","",G4549/100*F4549*E4549)</f>
        <v>1439232.3793800001</v>
      </c>
      <c r="I4549">
        <f t="shared" ref="I4549:I4612" si="285">IF(OR(G4549=".",F4549=".",E4549="."),"",E4549)</f>
        <v>12501</v>
      </c>
      <c r="J4549">
        <f t="shared" ref="J4549:J4612" si="286">IF(I4549="","",F4549*I4549)</f>
        <v>321400.71000000002</v>
      </c>
      <c r="K4549">
        <f t="shared" ref="K4549:K4612" si="287">IF(C4549="LIG",1,0)</f>
        <v>0</v>
      </c>
    </row>
    <row r="4550" spans="1:11" s="11" customFormat="1">
      <c r="A4550">
        <v>2025</v>
      </c>
      <c r="B4550">
        <v>3298</v>
      </c>
      <c r="C4550" t="s">
        <v>321</v>
      </c>
      <c r="D4550" t="s">
        <v>322</v>
      </c>
      <c r="E4550">
        <v>37150</v>
      </c>
      <c r="F4550">
        <v>25.28</v>
      </c>
      <c r="G4550">
        <v>489.8</v>
      </c>
      <c r="H4550">
        <f t="shared" si="284"/>
        <v>4599966.4960000003</v>
      </c>
      <c r="I4550">
        <f t="shared" si="285"/>
        <v>37150</v>
      </c>
      <c r="J4550">
        <f t="shared" si="286"/>
        <v>939152</v>
      </c>
      <c r="K4550">
        <f t="shared" si="287"/>
        <v>0</v>
      </c>
    </row>
    <row r="4551" spans="1:11" s="11" customFormat="1">
      <c r="A4551">
        <v>2025</v>
      </c>
      <c r="B4551">
        <v>3298</v>
      </c>
      <c r="C4551" t="s">
        <v>321</v>
      </c>
      <c r="D4551" t="s">
        <v>322</v>
      </c>
      <c r="E4551">
        <v>12377</v>
      </c>
      <c r="F4551">
        <v>24.55</v>
      </c>
      <c r="G4551">
        <v>455.2</v>
      </c>
      <c r="H4551">
        <f t="shared" si="284"/>
        <v>1383149.5532</v>
      </c>
      <c r="I4551">
        <f t="shared" si="285"/>
        <v>12377</v>
      </c>
      <c r="J4551">
        <f t="shared" si="286"/>
        <v>303855.35000000003</v>
      </c>
      <c r="K4551">
        <f t="shared" si="287"/>
        <v>0</v>
      </c>
    </row>
    <row r="4552" spans="1:11" s="11" customFormat="1">
      <c r="A4552">
        <v>2025</v>
      </c>
      <c r="B4552">
        <v>3298</v>
      </c>
      <c r="C4552" t="s">
        <v>321</v>
      </c>
      <c r="D4552" t="s">
        <v>322</v>
      </c>
      <c r="E4552">
        <v>12241</v>
      </c>
      <c r="F4552">
        <v>24.94</v>
      </c>
      <c r="G4552">
        <v>441.1</v>
      </c>
      <c r="H4552">
        <f t="shared" si="284"/>
        <v>1346636.5719400002</v>
      </c>
      <c r="I4552">
        <f t="shared" si="285"/>
        <v>12241</v>
      </c>
      <c r="J4552">
        <f t="shared" si="286"/>
        <v>305290.54000000004</v>
      </c>
      <c r="K4552">
        <f t="shared" si="287"/>
        <v>0</v>
      </c>
    </row>
    <row r="4553" spans="1:11" s="11" customFormat="1">
      <c r="A4553">
        <v>2025</v>
      </c>
      <c r="B4553">
        <v>3298</v>
      </c>
      <c r="C4553" t="s">
        <v>321</v>
      </c>
      <c r="D4553" t="s">
        <v>322</v>
      </c>
      <c r="E4553">
        <v>12787</v>
      </c>
      <c r="F4553">
        <v>24.87</v>
      </c>
      <c r="G4553">
        <v>441.7</v>
      </c>
      <c r="H4553">
        <f t="shared" si="284"/>
        <v>1404662.0517299999</v>
      </c>
      <c r="I4553">
        <f t="shared" si="285"/>
        <v>12787</v>
      </c>
      <c r="J4553">
        <f t="shared" si="286"/>
        <v>318012.69</v>
      </c>
      <c r="K4553">
        <f t="shared" si="287"/>
        <v>0</v>
      </c>
    </row>
    <row r="4554" spans="1:11" s="11" customFormat="1">
      <c r="A4554">
        <v>2025</v>
      </c>
      <c r="B4554">
        <v>3298</v>
      </c>
      <c r="C4554" t="s">
        <v>321</v>
      </c>
      <c r="D4554" t="s">
        <v>322</v>
      </c>
      <c r="E4554">
        <v>13115</v>
      </c>
      <c r="F4554">
        <v>25.32</v>
      </c>
      <c r="G4554">
        <v>433</v>
      </c>
      <c r="H4554">
        <f t="shared" si="284"/>
        <v>1437870.8939999999</v>
      </c>
      <c r="I4554">
        <f t="shared" si="285"/>
        <v>13115</v>
      </c>
      <c r="J4554">
        <f t="shared" si="286"/>
        <v>332071.8</v>
      </c>
      <c r="K4554">
        <f t="shared" si="287"/>
        <v>0</v>
      </c>
    </row>
    <row r="4555" spans="1:11" s="11" customFormat="1">
      <c r="A4555">
        <v>2025</v>
      </c>
      <c r="B4555">
        <v>3399</v>
      </c>
      <c r="C4555" t="s">
        <v>321</v>
      </c>
      <c r="D4555" t="s">
        <v>322</v>
      </c>
      <c r="E4555">
        <v>123632</v>
      </c>
      <c r="F4555">
        <v>22.914000000000001</v>
      </c>
      <c r="G4555">
        <v>227</v>
      </c>
      <c r="H4555">
        <f t="shared" si="284"/>
        <v>6430691.2809600001</v>
      </c>
      <c r="I4555">
        <f t="shared" si="285"/>
        <v>123632</v>
      </c>
      <c r="J4555">
        <f t="shared" si="286"/>
        <v>2832903.648</v>
      </c>
      <c r="K4555">
        <f t="shared" si="287"/>
        <v>0</v>
      </c>
    </row>
    <row r="4556" spans="1:11" s="11" customFormat="1">
      <c r="A4556">
        <v>2025</v>
      </c>
      <c r="B4556">
        <v>3399</v>
      </c>
      <c r="C4556" t="s">
        <v>321</v>
      </c>
      <c r="D4556" t="s">
        <v>322</v>
      </c>
      <c r="E4556">
        <v>102951</v>
      </c>
      <c r="F4556">
        <v>23.446000000000002</v>
      </c>
      <c r="G4556">
        <v>229</v>
      </c>
      <c r="H4556">
        <f t="shared" si="284"/>
        <v>5527577.1443400001</v>
      </c>
      <c r="I4556">
        <f t="shared" si="285"/>
        <v>102951</v>
      </c>
      <c r="J4556">
        <f t="shared" si="286"/>
        <v>2413789.1460000002</v>
      </c>
      <c r="K4556">
        <f t="shared" si="287"/>
        <v>0</v>
      </c>
    </row>
    <row r="4557" spans="1:11" s="11" customFormat="1">
      <c r="A4557">
        <v>2025</v>
      </c>
      <c r="B4557">
        <v>3407</v>
      </c>
      <c r="C4557" t="s">
        <v>331</v>
      </c>
      <c r="D4557" t="s">
        <v>322</v>
      </c>
      <c r="E4557">
        <v>58273</v>
      </c>
      <c r="F4557">
        <v>17.739999999999998</v>
      </c>
      <c r="G4557">
        <v>308</v>
      </c>
      <c r="H4557">
        <f t="shared" si="284"/>
        <v>3183990.1015999997</v>
      </c>
      <c r="I4557">
        <f t="shared" si="285"/>
        <v>58273</v>
      </c>
      <c r="J4557">
        <f t="shared" si="286"/>
        <v>1033763.0199999999</v>
      </c>
      <c r="K4557">
        <f t="shared" si="287"/>
        <v>0</v>
      </c>
    </row>
    <row r="4558" spans="1:11" s="11" customFormat="1">
      <c r="A4558">
        <v>2025</v>
      </c>
      <c r="B4558">
        <v>3407</v>
      </c>
      <c r="C4558" t="s">
        <v>331</v>
      </c>
      <c r="D4558" t="s">
        <v>322</v>
      </c>
      <c r="E4558">
        <v>87006</v>
      </c>
      <c r="F4558">
        <v>17.936</v>
      </c>
      <c r="G4558">
        <v>255.8</v>
      </c>
      <c r="H4558">
        <f t="shared" si="284"/>
        <v>3991860.3377280007</v>
      </c>
      <c r="I4558">
        <f t="shared" si="285"/>
        <v>87006</v>
      </c>
      <c r="J4558">
        <f t="shared" si="286"/>
        <v>1560539.6159999999</v>
      </c>
      <c r="K4558">
        <f t="shared" si="287"/>
        <v>0</v>
      </c>
    </row>
    <row r="4559" spans="1:11" s="11" customFormat="1">
      <c r="A4559">
        <v>2025</v>
      </c>
      <c r="B4559">
        <v>3407</v>
      </c>
      <c r="C4559" t="s">
        <v>321</v>
      </c>
      <c r="D4559" t="s">
        <v>322</v>
      </c>
      <c r="E4559">
        <v>58019</v>
      </c>
      <c r="F4559">
        <v>24.768000000000001</v>
      </c>
      <c r="G4559">
        <v>392</v>
      </c>
      <c r="H4559">
        <f t="shared" si="284"/>
        <v>5633097.2006399995</v>
      </c>
      <c r="I4559">
        <f t="shared" si="285"/>
        <v>58019</v>
      </c>
      <c r="J4559">
        <f t="shared" si="286"/>
        <v>1437014.5919999999</v>
      </c>
      <c r="K4559">
        <f t="shared" si="287"/>
        <v>0</v>
      </c>
    </row>
    <row r="4560" spans="1:11" s="11" customFormat="1">
      <c r="A4560">
        <v>2025</v>
      </c>
      <c r="B4560">
        <v>3470</v>
      </c>
      <c r="C4560" t="s">
        <v>331</v>
      </c>
      <c r="D4560" t="s">
        <v>322</v>
      </c>
      <c r="E4560">
        <v>46721</v>
      </c>
      <c r="F4560">
        <v>16.73</v>
      </c>
      <c r="G4560" t="s">
        <v>332</v>
      </c>
      <c r="H4560" t="str">
        <f t="shared" si="284"/>
        <v/>
      </c>
      <c r="I4560" t="str">
        <f t="shared" si="285"/>
        <v/>
      </c>
      <c r="J4560" t="str">
        <f t="shared" si="286"/>
        <v/>
      </c>
      <c r="K4560">
        <f t="shared" si="287"/>
        <v>0</v>
      </c>
    </row>
    <row r="4561" spans="1:11" s="11" customFormat="1">
      <c r="A4561">
        <v>2025</v>
      </c>
      <c r="B4561">
        <v>3470</v>
      </c>
      <c r="C4561" t="s">
        <v>331</v>
      </c>
      <c r="D4561" t="s">
        <v>322</v>
      </c>
      <c r="E4561">
        <v>15288</v>
      </c>
      <c r="F4561">
        <v>17.010000000000002</v>
      </c>
      <c r="G4561" t="s">
        <v>332</v>
      </c>
      <c r="H4561" t="str">
        <f t="shared" si="284"/>
        <v/>
      </c>
      <c r="I4561" t="str">
        <f t="shared" si="285"/>
        <v/>
      </c>
      <c r="J4561" t="str">
        <f t="shared" si="286"/>
        <v/>
      </c>
      <c r="K4561">
        <f t="shared" si="287"/>
        <v>0</v>
      </c>
    </row>
    <row r="4562" spans="1:11" s="11" customFormat="1">
      <c r="A4562">
        <v>2025</v>
      </c>
      <c r="B4562">
        <v>3470</v>
      </c>
      <c r="C4562" t="s">
        <v>331</v>
      </c>
      <c r="D4562" t="s">
        <v>322</v>
      </c>
      <c r="E4562">
        <v>15401</v>
      </c>
      <c r="F4562">
        <v>16.47</v>
      </c>
      <c r="G4562" t="s">
        <v>332</v>
      </c>
      <c r="H4562" t="str">
        <f t="shared" si="284"/>
        <v/>
      </c>
      <c r="I4562" t="str">
        <f t="shared" si="285"/>
        <v/>
      </c>
      <c r="J4562" t="str">
        <f t="shared" si="286"/>
        <v/>
      </c>
      <c r="K4562">
        <f t="shared" si="287"/>
        <v>0</v>
      </c>
    </row>
    <row r="4563" spans="1:11" s="11" customFormat="1">
      <c r="A4563">
        <v>2025</v>
      </c>
      <c r="B4563">
        <v>3470</v>
      </c>
      <c r="C4563" t="s">
        <v>331</v>
      </c>
      <c r="D4563" t="s">
        <v>322</v>
      </c>
      <c r="E4563">
        <v>15623</v>
      </c>
      <c r="F4563">
        <v>16.63</v>
      </c>
      <c r="G4563" t="s">
        <v>332</v>
      </c>
      <c r="H4563" t="str">
        <f t="shared" si="284"/>
        <v/>
      </c>
      <c r="I4563" t="str">
        <f t="shared" si="285"/>
        <v/>
      </c>
      <c r="J4563" t="str">
        <f t="shared" si="286"/>
        <v/>
      </c>
      <c r="K4563">
        <f t="shared" si="287"/>
        <v>0</v>
      </c>
    </row>
    <row r="4564" spans="1:11" s="11" customFormat="1">
      <c r="A4564">
        <v>2025</v>
      </c>
      <c r="B4564">
        <v>3470</v>
      </c>
      <c r="C4564" t="s">
        <v>331</v>
      </c>
      <c r="D4564" t="s">
        <v>322</v>
      </c>
      <c r="E4564">
        <v>76686</v>
      </c>
      <c r="F4564">
        <v>17.12</v>
      </c>
      <c r="G4564" t="s">
        <v>332</v>
      </c>
      <c r="H4564" t="str">
        <f t="shared" si="284"/>
        <v/>
      </c>
      <c r="I4564" t="str">
        <f t="shared" si="285"/>
        <v/>
      </c>
      <c r="J4564" t="str">
        <f t="shared" si="286"/>
        <v/>
      </c>
      <c r="K4564">
        <f t="shared" si="287"/>
        <v>0</v>
      </c>
    </row>
    <row r="4565" spans="1:11" s="11" customFormat="1">
      <c r="A4565">
        <v>2025</v>
      </c>
      <c r="B4565">
        <v>3470</v>
      </c>
      <c r="C4565" t="s">
        <v>331</v>
      </c>
      <c r="D4565" t="s">
        <v>322</v>
      </c>
      <c r="E4565">
        <v>151973</v>
      </c>
      <c r="F4565">
        <v>16.5</v>
      </c>
      <c r="G4565" t="s">
        <v>332</v>
      </c>
      <c r="H4565" t="str">
        <f t="shared" si="284"/>
        <v/>
      </c>
      <c r="I4565" t="str">
        <f t="shared" si="285"/>
        <v/>
      </c>
      <c r="J4565" t="str">
        <f t="shared" si="286"/>
        <v/>
      </c>
      <c r="K4565">
        <f t="shared" si="287"/>
        <v>0</v>
      </c>
    </row>
    <row r="4566" spans="1:11" s="11" customFormat="1">
      <c r="A4566">
        <v>2025</v>
      </c>
      <c r="B4566">
        <v>3470</v>
      </c>
      <c r="C4566" t="s">
        <v>331</v>
      </c>
      <c r="D4566" t="s">
        <v>322</v>
      </c>
      <c r="E4566">
        <v>368576</v>
      </c>
      <c r="F4566">
        <v>16.510000000000002</v>
      </c>
      <c r="G4566" t="s">
        <v>332</v>
      </c>
      <c r="H4566" t="str">
        <f t="shared" si="284"/>
        <v/>
      </c>
      <c r="I4566" t="str">
        <f t="shared" si="285"/>
        <v/>
      </c>
      <c r="J4566" t="str">
        <f t="shared" si="286"/>
        <v/>
      </c>
      <c r="K4566">
        <f t="shared" si="287"/>
        <v>0</v>
      </c>
    </row>
    <row r="4567" spans="1:11" s="11" customFormat="1">
      <c r="A4567">
        <v>2025</v>
      </c>
      <c r="B4567">
        <v>3845</v>
      </c>
      <c r="C4567" t="s">
        <v>331</v>
      </c>
      <c r="D4567" t="s">
        <v>322</v>
      </c>
      <c r="E4567">
        <v>94951</v>
      </c>
      <c r="F4567">
        <v>17.829999999999998</v>
      </c>
      <c r="G4567" t="s">
        <v>332</v>
      </c>
      <c r="H4567" t="str">
        <f t="shared" si="284"/>
        <v/>
      </c>
      <c r="I4567" t="str">
        <f t="shared" si="285"/>
        <v/>
      </c>
      <c r="J4567" t="str">
        <f t="shared" si="286"/>
        <v/>
      </c>
      <c r="K4567">
        <f t="shared" si="287"/>
        <v>0</v>
      </c>
    </row>
    <row r="4568" spans="1:11" s="11" customFormat="1">
      <c r="A4568">
        <v>2025</v>
      </c>
      <c r="B4568">
        <v>3845</v>
      </c>
      <c r="C4568" t="s">
        <v>331</v>
      </c>
      <c r="D4568" t="s">
        <v>322</v>
      </c>
      <c r="E4568">
        <v>78979</v>
      </c>
      <c r="F4568">
        <v>16.37</v>
      </c>
      <c r="G4568" t="s">
        <v>332</v>
      </c>
      <c r="H4568" t="str">
        <f t="shared" si="284"/>
        <v/>
      </c>
      <c r="I4568" t="str">
        <f t="shared" si="285"/>
        <v/>
      </c>
      <c r="J4568" t="str">
        <f t="shared" si="286"/>
        <v/>
      </c>
      <c r="K4568">
        <f t="shared" si="287"/>
        <v>0</v>
      </c>
    </row>
    <row r="4569" spans="1:11" s="11" customFormat="1">
      <c r="A4569">
        <v>2025</v>
      </c>
      <c r="B4569">
        <v>3935</v>
      </c>
      <c r="C4569" t="s">
        <v>321</v>
      </c>
      <c r="D4569" t="s">
        <v>322</v>
      </c>
      <c r="E4569">
        <v>12755</v>
      </c>
      <c r="F4569">
        <v>25.35</v>
      </c>
      <c r="G4569">
        <v>238.6</v>
      </c>
      <c r="H4569">
        <f t="shared" si="284"/>
        <v>771487.45050000015</v>
      </c>
      <c r="I4569">
        <f t="shared" si="285"/>
        <v>12755</v>
      </c>
      <c r="J4569">
        <f t="shared" si="286"/>
        <v>323339.25</v>
      </c>
      <c r="K4569">
        <f t="shared" si="287"/>
        <v>0</v>
      </c>
    </row>
    <row r="4570" spans="1:11" s="11" customFormat="1">
      <c r="A4570">
        <v>2025</v>
      </c>
      <c r="B4570">
        <v>3935</v>
      </c>
      <c r="C4570" t="s">
        <v>321</v>
      </c>
      <c r="D4570" t="s">
        <v>322</v>
      </c>
      <c r="E4570">
        <v>6327</v>
      </c>
      <c r="F4570">
        <v>25</v>
      </c>
      <c r="G4570">
        <v>345.8</v>
      </c>
      <c r="H4570">
        <f t="shared" si="284"/>
        <v>546969.15</v>
      </c>
      <c r="I4570">
        <f t="shared" si="285"/>
        <v>6327</v>
      </c>
      <c r="J4570">
        <f t="shared" si="286"/>
        <v>158175</v>
      </c>
      <c r="K4570">
        <f t="shared" si="287"/>
        <v>0</v>
      </c>
    </row>
    <row r="4571" spans="1:11" s="11" customFormat="1">
      <c r="A4571">
        <v>2025</v>
      </c>
      <c r="B4571">
        <v>3935</v>
      </c>
      <c r="C4571" t="s">
        <v>321</v>
      </c>
      <c r="D4571" t="s">
        <v>322</v>
      </c>
      <c r="E4571">
        <v>104128</v>
      </c>
      <c r="F4571">
        <v>25.89</v>
      </c>
      <c r="G4571">
        <v>319.60000000000002</v>
      </c>
      <c r="H4571">
        <f t="shared" si="284"/>
        <v>8616013.048320001</v>
      </c>
      <c r="I4571">
        <f t="shared" si="285"/>
        <v>104128</v>
      </c>
      <c r="J4571">
        <f t="shared" si="286"/>
        <v>2695873.92</v>
      </c>
      <c r="K4571">
        <f t="shared" si="287"/>
        <v>0</v>
      </c>
    </row>
    <row r="4572" spans="1:11" s="11" customFormat="1">
      <c r="A4572">
        <v>2025</v>
      </c>
      <c r="B4572">
        <v>3935</v>
      </c>
      <c r="C4572" t="s">
        <v>321</v>
      </c>
      <c r="D4572" t="s">
        <v>322</v>
      </c>
      <c r="E4572">
        <v>30729</v>
      </c>
      <c r="F4572">
        <v>25.02</v>
      </c>
      <c r="G4572">
        <v>343.4</v>
      </c>
      <c r="H4572">
        <f t="shared" si="284"/>
        <v>2640195.11772</v>
      </c>
      <c r="I4572">
        <f t="shared" si="285"/>
        <v>30729</v>
      </c>
      <c r="J4572">
        <f t="shared" si="286"/>
        <v>768839.58</v>
      </c>
      <c r="K4572">
        <f t="shared" si="287"/>
        <v>0</v>
      </c>
    </row>
    <row r="4573" spans="1:11" s="11" customFormat="1">
      <c r="A4573">
        <v>2025</v>
      </c>
      <c r="B4573">
        <v>3935</v>
      </c>
      <c r="C4573" t="s">
        <v>321</v>
      </c>
      <c r="D4573" t="s">
        <v>322</v>
      </c>
      <c r="E4573">
        <v>30729</v>
      </c>
      <c r="F4573">
        <v>25.02</v>
      </c>
      <c r="G4573">
        <v>343.4</v>
      </c>
      <c r="H4573">
        <f t="shared" si="284"/>
        <v>2640195.11772</v>
      </c>
      <c r="I4573">
        <f t="shared" si="285"/>
        <v>30729</v>
      </c>
      <c r="J4573">
        <f t="shared" si="286"/>
        <v>768839.58</v>
      </c>
      <c r="K4573">
        <f t="shared" si="287"/>
        <v>0</v>
      </c>
    </row>
    <row r="4574" spans="1:11" s="11" customFormat="1">
      <c r="A4574">
        <v>2025</v>
      </c>
      <c r="B4574">
        <v>3935</v>
      </c>
      <c r="C4574" t="s">
        <v>321</v>
      </c>
      <c r="D4574" t="s">
        <v>322</v>
      </c>
      <c r="E4574">
        <v>12109</v>
      </c>
      <c r="F4574">
        <v>24.64</v>
      </c>
      <c r="G4574">
        <v>394.4</v>
      </c>
      <c r="H4574">
        <f t="shared" si="284"/>
        <v>1176754.5574400001</v>
      </c>
      <c r="I4574">
        <f t="shared" si="285"/>
        <v>12109</v>
      </c>
      <c r="J4574">
        <f t="shared" si="286"/>
        <v>298365.76</v>
      </c>
      <c r="K4574">
        <f t="shared" si="287"/>
        <v>0</v>
      </c>
    </row>
    <row r="4575" spans="1:11" s="11" customFormat="1">
      <c r="A4575">
        <v>2025</v>
      </c>
      <c r="B4575">
        <v>3935</v>
      </c>
      <c r="C4575" t="s">
        <v>321</v>
      </c>
      <c r="D4575" t="s">
        <v>322</v>
      </c>
      <c r="E4575">
        <v>10679</v>
      </c>
      <c r="F4575">
        <v>26.25</v>
      </c>
      <c r="G4575">
        <v>509.8</v>
      </c>
      <c r="H4575">
        <f t="shared" si="284"/>
        <v>1429090.4774999998</v>
      </c>
      <c r="I4575">
        <f t="shared" si="285"/>
        <v>10679</v>
      </c>
      <c r="J4575">
        <f t="shared" si="286"/>
        <v>280323.75</v>
      </c>
      <c r="K4575">
        <f t="shared" si="287"/>
        <v>0</v>
      </c>
    </row>
    <row r="4576" spans="1:11" s="11" customFormat="1">
      <c r="A4576">
        <v>2025</v>
      </c>
      <c r="B4576">
        <v>3935</v>
      </c>
      <c r="C4576" t="s">
        <v>321</v>
      </c>
      <c r="D4576" t="s">
        <v>322</v>
      </c>
      <c r="E4576">
        <v>14555</v>
      </c>
      <c r="F4576">
        <v>24.51</v>
      </c>
      <c r="G4576">
        <v>571.70000000000005</v>
      </c>
      <c r="H4576">
        <f t="shared" si="284"/>
        <v>2039500.0168500005</v>
      </c>
      <c r="I4576">
        <f t="shared" si="285"/>
        <v>14555</v>
      </c>
      <c r="J4576">
        <f t="shared" si="286"/>
        <v>356743.05000000005</v>
      </c>
      <c r="K4576">
        <f t="shared" si="287"/>
        <v>0</v>
      </c>
    </row>
    <row r="4577" spans="1:11" s="11" customFormat="1">
      <c r="A4577">
        <v>2025</v>
      </c>
      <c r="B4577">
        <v>3935</v>
      </c>
      <c r="C4577" t="s">
        <v>321</v>
      </c>
      <c r="D4577" t="s">
        <v>322</v>
      </c>
      <c r="E4577">
        <v>103953</v>
      </c>
      <c r="F4577">
        <v>25.78</v>
      </c>
      <c r="G4577">
        <v>334.1</v>
      </c>
      <c r="H4577">
        <f t="shared" si="284"/>
        <v>8953573.7639400009</v>
      </c>
      <c r="I4577">
        <f t="shared" si="285"/>
        <v>103953</v>
      </c>
      <c r="J4577">
        <f t="shared" si="286"/>
        <v>2679908.3400000003</v>
      </c>
      <c r="K4577">
        <f t="shared" si="287"/>
        <v>0</v>
      </c>
    </row>
    <row r="4578" spans="1:11" s="11" customFormat="1">
      <c r="A4578">
        <v>2025</v>
      </c>
      <c r="B4578">
        <v>3935</v>
      </c>
      <c r="C4578" t="s">
        <v>321</v>
      </c>
      <c r="D4578" t="s">
        <v>322</v>
      </c>
      <c r="E4578">
        <v>6226</v>
      </c>
      <c r="F4578">
        <v>25.67</v>
      </c>
      <c r="G4578">
        <v>189.7</v>
      </c>
      <c r="H4578">
        <f t="shared" si="284"/>
        <v>303181.23374</v>
      </c>
      <c r="I4578">
        <f t="shared" si="285"/>
        <v>6226</v>
      </c>
      <c r="J4578">
        <f t="shared" si="286"/>
        <v>159821.42000000001</v>
      </c>
      <c r="K4578">
        <f t="shared" si="287"/>
        <v>0</v>
      </c>
    </row>
    <row r="4579" spans="1:11" s="11" customFormat="1">
      <c r="A4579">
        <v>2025</v>
      </c>
      <c r="B4579">
        <v>3935</v>
      </c>
      <c r="C4579" t="s">
        <v>321</v>
      </c>
      <c r="D4579" t="s">
        <v>322</v>
      </c>
      <c r="E4579">
        <v>6098</v>
      </c>
      <c r="F4579">
        <v>24.21</v>
      </c>
      <c r="G4579">
        <v>314.89999999999998</v>
      </c>
      <c r="H4579">
        <f t="shared" si="284"/>
        <v>464894.99441999994</v>
      </c>
      <c r="I4579">
        <f t="shared" si="285"/>
        <v>6098</v>
      </c>
      <c r="J4579">
        <f t="shared" si="286"/>
        <v>147632.58000000002</v>
      </c>
      <c r="K4579">
        <f t="shared" si="287"/>
        <v>0</v>
      </c>
    </row>
    <row r="4580" spans="1:11" s="11" customFormat="1">
      <c r="A4580">
        <v>2025</v>
      </c>
      <c r="B4580">
        <v>3943</v>
      </c>
      <c r="C4580" t="s">
        <v>321</v>
      </c>
      <c r="D4580" t="s">
        <v>322</v>
      </c>
      <c r="E4580">
        <v>19357</v>
      </c>
      <c r="F4580">
        <v>26.09</v>
      </c>
      <c r="G4580">
        <v>298.7</v>
      </c>
      <c r="H4580">
        <f t="shared" si="284"/>
        <v>1508507.0763099999</v>
      </c>
      <c r="I4580">
        <f t="shared" si="285"/>
        <v>19357</v>
      </c>
      <c r="J4580">
        <f t="shared" si="286"/>
        <v>505024.13</v>
      </c>
      <c r="K4580">
        <f t="shared" si="287"/>
        <v>0</v>
      </c>
    </row>
    <row r="4581" spans="1:11" s="11" customFormat="1">
      <c r="A4581">
        <v>2025</v>
      </c>
      <c r="B4581">
        <v>3943</v>
      </c>
      <c r="C4581" t="s">
        <v>321</v>
      </c>
      <c r="D4581" t="s">
        <v>322</v>
      </c>
      <c r="E4581">
        <v>22479</v>
      </c>
      <c r="F4581">
        <v>26.349</v>
      </c>
      <c r="G4581">
        <v>393.6</v>
      </c>
      <c r="H4581">
        <f t="shared" si="284"/>
        <v>2331289.5370560004</v>
      </c>
      <c r="I4581">
        <f t="shared" si="285"/>
        <v>22479</v>
      </c>
      <c r="J4581">
        <f t="shared" si="286"/>
        <v>592299.17099999997</v>
      </c>
      <c r="K4581">
        <f t="shared" si="287"/>
        <v>0</v>
      </c>
    </row>
    <row r="4582" spans="1:11" s="11" customFormat="1">
      <c r="A4582">
        <v>2025</v>
      </c>
      <c r="B4582">
        <v>3943</v>
      </c>
      <c r="C4582" t="s">
        <v>321</v>
      </c>
      <c r="D4582" t="s">
        <v>322</v>
      </c>
      <c r="E4582">
        <v>18354</v>
      </c>
      <c r="F4582">
        <v>24.917000000000002</v>
      </c>
      <c r="G4582">
        <v>382</v>
      </c>
      <c r="H4582">
        <f t="shared" si="284"/>
        <v>1746987.6807600001</v>
      </c>
      <c r="I4582">
        <f t="shared" si="285"/>
        <v>18354</v>
      </c>
      <c r="J4582">
        <f t="shared" si="286"/>
        <v>457326.61800000002</v>
      </c>
      <c r="K4582">
        <f t="shared" si="287"/>
        <v>0</v>
      </c>
    </row>
    <row r="4583" spans="1:11" s="11" customFormat="1">
      <c r="A4583">
        <v>2025</v>
      </c>
      <c r="B4583">
        <v>3943</v>
      </c>
      <c r="C4583" t="s">
        <v>321</v>
      </c>
      <c r="D4583" t="s">
        <v>322</v>
      </c>
      <c r="E4583">
        <v>91484</v>
      </c>
      <c r="F4583">
        <v>25.649000000000001</v>
      </c>
      <c r="G4583">
        <v>247.3</v>
      </c>
      <c r="H4583">
        <f t="shared" si="284"/>
        <v>5802828.0158680007</v>
      </c>
      <c r="I4583">
        <f t="shared" si="285"/>
        <v>91484</v>
      </c>
      <c r="J4583">
        <f t="shared" si="286"/>
        <v>2346473.1159999999</v>
      </c>
      <c r="K4583">
        <f t="shared" si="287"/>
        <v>0</v>
      </c>
    </row>
    <row r="4584" spans="1:11" s="11" customFormat="1">
      <c r="A4584">
        <v>2025</v>
      </c>
      <c r="B4584">
        <v>3943</v>
      </c>
      <c r="C4584" t="s">
        <v>321</v>
      </c>
      <c r="D4584" t="s">
        <v>322</v>
      </c>
      <c r="E4584">
        <v>4915</v>
      </c>
      <c r="F4584">
        <v>26.053000000000001</v>
      </c>
      <c r="G4584">
        <v>330.8</v>
      </c>
      <c r="H4584">
        <f t="shared" si="284"/>
        <v>423591.03746000008</v>
      </c>
      <c r="I4584">
        <f t="shared" si="285"/>
        <v>4915</v>
      </c>
      <c r="J4584">
        <f t="shared" si="286"/>
        <v>128050.49500000001</v>
      </c>
      <c r="K4584">
        <f t="shared" si="287"/>
        <v>0</v>
      </c>
    </row>
    <row r="4585" spans="1:11" s="11" customFormat="1">
      <c r="A4585">
        <v>2025</v>
      </c>
      <c r="B4585">
        <v>3943</v>
      </c>
      <c r="C4585" t="s">
        <v>321</v>
      </c>
      <c r="D4585" t="s">
        <v>322</v>
      </c>
      <c r="E4585">
        <v>24082</v>
      </c>
      <c r="F4585">
        <v>24.914999999999999</v>
      </c>
      <c r="G4585">
        <v>256</v>
      </c>
      <c r="H4585">
        <f t="shared" si="284"/>
        <v>1536007.7568000001</v>
      </c>
      <c r="I4585">
        <f t="shared" si="285"/>
        <v>24082</v>
      </c>
      <c r="J4585">
        <f t="shared" si="286"/>
        <v>600003.03</v>
      </c>
      <c r="K4585">
        <f t="shared" si="287"/>
        <v>0</v>
      </c>
    </row>
    <row r="4586" spans="1:11" s="11" customFormat="1">
      <c r="A4586">
        <v>2025</v>
      </c>
      <c r="B4586">
        <v>3944</v>
      </c>
      <c r="C4586" t="s">
        <v>321</v>
      </c>
      <c r="D4586" t="s">
        <v>322</v>
      </c>
      <c r="E4586">
        <v>334621</v>
      </c>
      <c r="F4586">
        <v>25.774000000000001</v>
      </c>
      <c r="G4586">
        <v>215.2</v>
      </c>
      <c r="H4586">
        <f t="shared" si="284"/>
        <v>18559970.599407997</v>
      </c>
      <c r="I4586">
        <f t="shared" si="285"/>
        <v>334621</v>
      </c>
      <c r="J4586">
        <f t="shared" si="286"/>
        <v>8624521.654000001</v>
      </c>
      <c r="K4586">
        <f t="shared" si="287"/>
        <v>0</v>
      </c>
    </row>
    <row r="4587" spans="1:11" s="11" customFormat="1">
      <c r="A4587">
        <v>2025</v>
      </c>
      <c r="B4587">
        <v>3948</v>
      </c>
      <c r="C4587" t="s">
        <v>321</v>
      </c>
      <c r="D4587" t="s">
        <v>322</v>
      </c>
      <c r="E4587">
        <v>5210</v>
      </c>
      <c r="F4587">
        <v>24.9</v>
      </c>
      <c r="G4587">
        <v>327.5</v>
      </c>
      <c r="H4587">
        <f t="shared" si="284"/>
        <v>424862.47499999998</v>
      </c>
      <c r="I4587">
        <f t="shared" si="285"/>
        <v>5210</v>
      </c>
      <c r="J4587">
        <f t="shared" si="286"/>
        <v>129728.99999999999</v>
      </c>
      <c r="K4587">
        <f t="shared" si="287"/>
        <v>0</v>
      </c>
    </row>
    <row r="4588" spans="1:11" s="11" customFormat="1">
      <c r="A4588">
        <v>2025</v>
      </c>
      <c r="B4588">
        <v>3948</v>
      </c>
      <c r="C4588" t="s">
        <v>321</v>
      </c>
      <c r="D4588" t="s">
        <v>322</v>
      </c>
      <c r="E4588">
        <v>27336</v>
      </c>
      <c r="F4588">
        <v>24.88</v>
      </c>
      <c r="G4588">
        <v>404.5</v>
      </c>
      <c r="H4588">
        <f t="shared" si="284"/>
        <v>2751084.1055999994</v>
      </c>
      <c r="I4588">
        <f t="shared" si="285"/>
        <v>27336</v>
      </c>
      <c r="J4588">
        <f t="shared" si="286"/>
        <v>680119.67999999993</v>
      </c>
      <c r="K4588">
        <f t="shared" si="287"/>
        <v>0</v>
      </c>
    </row>
    <row r="4589" spans="1:11" s="11" customFormat="1">
      <c r="A4589">
        <v>2025</v>
      </c>
      <c r="B4589">
        <v>3948</v>
      </c>
      <c r="C4589" t="s">
        <v>321</v>
      </c>
      <c r="D4589" t="s">
        <v>322</v>
      </c>
      <c r="E4589">
        <v>5456</v>
      </c>
      <c r="F4589">
        <v>25.68</v>
      </c>
      <c r="G4589">
        <v>165</v>
      </c>
      <c r="H4589">
        <f t="shared" si="284"/>
        <v>231181.63200000001</v>
      </c>
      <c r="I4589">
        <f t="shared" si="285"/>
        <v>5456</v>
      </c>
      <c r="J4589">
        <f t="shared" si="286"/>
        <v>140110.07999999999</v>
      </c>
      <c r="K4589">
        <f t="shared" si="287"/>
        <v>0</v>
      </c>
    </row>
    <row r="4590" spans="1:11" s="11" customFormat="1">
      <c r="A4590">
        <v>2025</v>
      </c>
      <c r="B4590">
        <v>3948</v>
      </c>
      <c r="C4590" t="s">
        <v>321</v>
      </c>
      <c r="D4590" t="s">
        <v>322</v>
      </c>
      <c r="E4590">
        <v>5210</v>
      </c>
      <c r="F4590">
        <v>24.9</v>
      </c>
      <c r="G4590">
        <v>327.5</v>
      </c>
      <c r="H4590">
        <f t="shared" si="284"/>
        <v>424862.47499999998</v>
      </c>
      <c r="I4590">
        <f t="shared" si="285"/>
        <v>5210</v>
      </c>
      <c r="J4590">
        <f t="shared" si="286"/>
        <v>129728.99999999999</v>
      </c>
      <c r="K4590">
        <f t="shared" si="287"/>
        <v>0</v>
      </c>
    </row>
    <row r="4591" spans="1:11" s="11" customFormat="1">
      <c r="A4591">
        <v>2025</v>
      </c>
      <c r="B4591">
        <v>3948</v>
      </c>
      <c r="C4591" t="s">
        <v>321</v>
      </c>
      <c r="D4591" t="s">
        <v>322</v>
      </c>
      <c r="E4591">
        <v>5286</v>
      </c>
      <c r="F4591">
        <v>25.65</v>
      </c>
      <c r="G4591">
        <v>493.1</v>
      </c>
      <c r="H4591">
        <f t="shared" si="284"/>
        <v>668574.07290000003</v>
      </c>
      <c r="I4591">
        <f t="shared" si="285"/>
        <v>5286</v>
      </c>
      <c r="J4591">
        <f t="shared" si="286"/>
        <v>135585.9</v>
      </c>
      <c r="K4591">
        <f t="shared" si="287"/>
        <v>0</v>
      </c>
    </row>
    <row r="4592" spans="1:11" s="11" customFormat="1">
      <c r="A4592">
        <v>2025</v>
      </c>
      <c r="B4592">
        <v>3948</v>
      </c>
      <c r="C4592" t="s">
        <v>321</v>
      </c>
      <c r="D4592" t="s">
        <v>322</v>
      </c>
      <c r="E4592">
        <v>18705</v>
      </c>
      <c r="F4592">
        <v>24.63</v>
      </c>
      <c r="G4592">
        <v>607.9</v>
      </c>
      <c r="H4592">
        <f t="shared" si="284"/>
        <v>2800620.5278499997</v>
      </c>
      <c r="I4592">
        <f t="shared" si="285"/>
        <v>18705</v>
      </c>
      <c r="J4592">
        <f t="shared" si="286"/>
        <v>460704.14999999997</v>
      </c>
      <c r="K4592">
        <f t="shared" si="287"/>
        <v>0</v>
      </c>
    </row>
    <row r="4593" spans="1:11" s="11" customFormat="1">
      <c r="A4593">
        <v>2025</v>
      </c>
      <c r="B4593">
        <v>3948</v>
      </c>
      <c r="C4593" t="s">
        <v>321</v>
      </c>
      <c r="D4593" t="s">
        <v>322</v>
      </c>
      <c r="E4593">
        <v>5286</v>
      </c>
      <c r="F4593">
        <v>25.65</v>
      </c>
      <c r="G4593">
        <v>493.1</v>
      </c>
      <c r="H4593">
        <f t="shared" si="284"/>
        <v>668574.07290000003</v>
      </c>
      <c r="I4593">
        <f t="shared" si="285"/>
        <v>5286</v>
      </c>
      <c r="J4593">
        <f t="shared" si="286"/>
        <v>135585.9</v>
      </c>
      <c r="K4593">
        <f t="shared" si="287"/>
        <v>0</v>
      </c>
    </row>
    <row r="4594" spans="1:11" s="11" customFormat="1">
      <c r="A4594">
        <v>2025</v>
      </c>
      <c r="B4594">
        <v>3948</v>
      </c>
      <c r="C4594" t="s">
        <v>321</v>
      </c>
      <c r="D4594" t="s">
        <v>322</v>
      </c>
      <c r="E4594">
        <v>50853</v>
      </c>
      <c r="F4594">
        <v>25.69</v>
      </c>
      <c r="G4594">
        <v>298.5</v>
      </c>
      <c r="H4594">
        <f t="shared" si="284"/>
        <v>3899644.5064500002</v>
      </c>
      <c r="I4594">
        <f t="shared" si="285"/>
        <v>50853</v>
      </c>
      <c r="J4594">
        <f t="shared" si="286"/>
        <v>1306413.57</v>
      </c>
      <c r="K4594">
        <f t="shared" si="287"/>
        <v>0</v>
      </c>
    </row>
    <row r="4595" spans="1:11" s="11" customFormat="1">
      <c r="A4595">
        <v>2025</v>
      </c>
      <c r="B4595">
        <v>3954</v>
      </c>
      <c r="C4595" t="s">
        <v>321</v>
      </c>
      <c r="D4595" t="s">
        <v>322</v>
      </c>
      <c r="E4595">
        <v>8889</v>
      </c>
      <c r="F4595">
        <v>25.218</v>
      </c>
      <c r="G4595">
        <v>320</v>
      </c>
      <c r="H4595">
        <f t="shared" si="284"/>
        <v>717320.96640000003</v>
      </c>
      <c r="I4595">
        <f t="shared" si="285"/>
        <v>8889</v>
      </c>
      <c r="J4595">
        <f t="shared" si="286"/>
        <v>224162.802</v>
      </c>
      <c r="K4595">
        <f t="shared" si="287"/>
        <v>0</v>
      </c>
    </row>
    <row r="4596" spans="1:11" s="11" customFormat="1">
      <c r="A4596">
        <v>2025</v>
      </c>
      <c r="B4596">
        <v>3954</v>
      </c>
      <c r="C4596" t="s">
        <v>321</v>
      </c>
      <c r="D4596" t="s">
        <v>322</v>
      </c>
      <c r="E4596">
        <v>55907</v>
      </c>
      <c r="F4596">
        <v>26.242999999999999</v>
      </c>
      <c r="G4596">
        <v>308.10000000000002</v>
      </c>
      <c r="H4596">
        <f t="shared" si="284"/>
        <v>4520342.7624810003</v>
      </c>
      <c r="I4596">
        <f t="shared" si="285"/>
        <v>55907</v>
      </c>
      <c r="J4596">
        <f t="shared" si="286"/>
        <v>1467167.4009999998</v>
      </c>
      <c r="K4596">
        <f t="shared" si="287"/>
        <v>0</v>
      </c>
    </row>
    <row r="4597" spans="1:11" s="11" customFormat="1">
      <c r="A4597">
        <v>2025</v>
      </c>
      <c r="B4597">
        <v>3954</v>
      </c>
      <c r="C4597" t="s">
        <v>321</v>
      </c>
      <c r="D4597" t="s">
        <v>322</v>
      </c>
      <c r="E4597">
        <v>28316</v>
      </c>
      <c r="F4597">
        <v>25.826000000000001</v>
      </c>
      <c r="G4597">
        <v>330.5</v>
      </c>
      <c r="H4597">
        <f t="shared" si="284"/>
        <v>2416910.1978800003</v>
      </c>
      <c r="I4597">
        <f t="shared" si="285"/>
        <v>28316</v>
      </c>
      <c r="J4597">
        <f t="shared" si="286"/>
        <v>731289.01600000006</v>
      </c>
      <c r="K4597">
        <f t="shared" si="287"/>
        <v>0</v>
      </c>
    </row>
    <row r="4598" spans="1:11" s="11" customFormat="1">
      <c r="A4598">
        <v>2025</v>
      </c>
      <c r="B4598">
        <v>3954</v>
      </c>
      <c r="C4598" t="s">
        <v>321</v>
      </c>
      <c r="D4598" t="s">
        <v>322</v>
      </c>
      <c r="E4598">
        <v>78424</v>
      </c>
      <c r="F4598">
        <v>25.312000000000001</v>
      </c>
      <c r="G4598">
        <v>516.70000000000005</v>
      </c>
      <c r="H4598">
        <f t="shared" si="284"/>
        <v>10256847.844096003</v>
      </c>
      <c r="I4598">
        <f t="shared" si="285"/>
        <v>78424</v>
      </c>
      <c r="J4598">
        <f t="shared" si="286"/>
        <v>1985068.2880000002</v>
      </c>
      <c r="K4598">
        <f t="shared" si="287"/>
        <v>0</v>
      </c>
    </row>
    <row r="4599" spans="1:11" s="11" customFormat="1">
      <c r="A4599">
        <v>2025</v>
      </c>
      <c r="B4599">
        <v>3954</v>
      </c>
      <c r="C4599" t="s">
        <v>321</v>
      </c>
      <c r="D4599" t="s">
        <v>322</v>
      </c>
      <c r="E4599">
        <v>31624</v>
      </c>
      <c r="F4599">
        <v>25.321999999999999</v>
      </c>
      <c r="G4599">
        <v>380</v>
      </c>
      <c r="H4599">
        <f t="shared" si="284"/>
        <v>3042975.1263999995</v>
      </c>
      <c r="I4599">
        <f t="shared" si="285"/>
        <v>31624</v>
      </c>
      <c r="J4599">
        <f t="shared" si="286"/>
        <v>800782.92799999996</v>
      </c>
      <c r="K4599">
        <f t="shared" si="287"/>
        <v>0</v>
      </c>
    </row>
    <row r="4600" spans="1:11" s="11" customFormat="1">
      <c r="A4600">
        <v>2025</v>
      </c>
      <c r="B4600">
        <v>4041</v>
      </c>
      <c r="C4600" t="s">
        <v>331</v>
      </c>
      <c r="D4600" t="s">
        <v>322</v>
      </c>
      <c r="E4600">
        <v>60712</v>
      </c>
      <c r="F4600">
        <v>17.739999999999998</v>
      </c>
      <c r="G4600">
        <v>223.3</v>
      </c>
      <c r="H4600">
        <f t="shared" si="284"/>
        <v>2405009.9550399999</v>
      </c>
      <c r="I4600">
        <f t="shared" si="285"/>
        <v>60712</v>
      </c>
      <c r="J4600">
        <f t="shared" si="286"/>
        <v>1077030.8799999999</v>
      </c>
      <c r="K4600">
        <f t="shared" si="287"/>
        <v>0</v>
      </c>
    </row>
    <row r="4601" spans="1:11" s="11" customFormat="1">
      <c r="A4601">
        <v>2025</v>
      </c>
      <c r="B4601">
        <v>4041</v>
      </c>
      <c r="C4601" t="s">
        <v>331</v>
      </c>
      <c r="D4601" t="s">
        <v>322</v>
      </c>
      <c r="E4601">
        <v>4618</v>
      </c>
      <c r="F4601">
        <v>17.989999999999998</v>
      </c>
      <c r="G4601">
        <v>221.4</v>
      </c>
      <c r="H4601">
        <f t="shared" si="284"/>
        <v>183934.29347999999</v>
      </c>
      <c r="I4601">
        <f t="shared" si="285"/>
        <v>4618</v>
      </c>
      <c r="J4601">
        <f t="shared" si="286"/>
        <v>83077.819999999992</v>
      </c>
      <c r="K4601">
        <f t="shared" si="287"/>
        <v>0</v>
      </c>
    </row>
    <row r="4602" spans="1:11" s="11" customFormat="1">
      <c r="A4602">
        <v>2025</v>
      </c>
      <c r="B4602">
        <v>4041</v>
      </c>
      <c r="C4602" t="s">
        <v>331</v>
      </c>
      <c r="D4602" t="s">
        <v>322</v>
      </c>
      <c r="E4602">
        <v>37445</v>
      </c>
      <c r="F4602">
        <v>17.71</v>
      </c>
      <c r="G4602">
        <v>235.9</v>
      </c>
      <c r="H4602">
        <f t="shared" si="284"/>
        <v>1564373.0910499999</v>
      </c>
      <c r="I4602">
        <f t="shared" si="285"/>
        <v>37445</v>
      </c>
      <c r="J4602">
        <f t="shared" si="286"/>
        <v>663150.95000000007</v>
      </c>
      <c r="K4602">
        <f t="shared" si="287"/>
        <v>0</v>
      </c>
    </row>
    <row r="4603" spans="1:11" s="11" customFormat="1">
      <c r="A4603">
        <v>2025</v>
      </c>
      <c r="B4603">
        <v>4050</v>
      </c>
      <c r="C4603" t="s">
        <v>331</v>
      </c>
      <c r="D4603" t="s">
        <v>322</v>
      </c>
      <c r="E4603">
        <v>32840</v>
      </c>
      <c r="F4603">
        <v>17.782</v>
      </c>
      <c r="G4603">
        <v>194.3</v>
      </c>
      <c r="H4603">
        <f t="shared" si="284"/>
        <v>1134635.9898400002</v>
      </c>
      <c r="I4603">
        <f t="shared" si="285"/>
        <v>32840</v>
      </c>
      <c r="J4603">
        <f t="shared" si="286"/>
        <v>583960.88</v>
      </c>
      <c r="K4603">
        <f t="shared" si="287"/>
        <v>0</v>
      </c>
    </row>
    <row r="4604" spans="1:11" s="11" customFormat="1">
      <c r="A4604">
        <v>2025</v>
      </c>
      <c r="B4604">
        <v>4050</v>
      </c>
      <c r="C4604" t="s">
        <v>331</v>
      </c>
      <c r="D4604" t="s">
        <v>322</v>
      </c>
      <c r="E4604">
        <v>65138</v>
      </c>
      <c r="F4604">
        <v>17.658000000000001</v>
      </c>
      <c r="G4604">
        <v>197.9</v>
      </c>
      <c r="H4604">
        <f t="shared" si="284"/>
        <v>2276259.2651160001</v>
      </c>
      <c r="I4604">
        <f t="shared" si="285"/>
        <v>65138</v>
      </c>
      <c r="J4604">
        <f t="shared" si="286"/>
        <v>1150206.804</v>
      </c>
      <c r="K4604">
        <f t="shared" si="287"/>
        <v>0</v>
      </c>
    </row>
    <row r="4605" spans="1:11" s="11" customFormat="1">
      <c r="A4605">
        <v>2025</v>
      </c>
      <c r="B4605">
        <v>4050</v>
      </c>
      <c r="C4605" t="s">
        <v>331</v>
      </c>
      <c r="D4605" t="s">
        <v>322</v>
      </c>
      <c r="E4605">
        <v>16213</v>
      </c>
      <c r="F4605">
        <v>17.696000000000002</v>
      </c>
      <c r="G4605">
        <v>195.1</v>
      </c>
      <c r="H4605">
        <f t="shared" si="284"/>
        <v>559752.13884799997</v>
      </c>
      <c r="I4605">
        <f t="shared" si="285"/>
        <v>16213</v>
      </c>
      <c r="J4605">
        <f t="shared" si="286"/>
        <v>286905.24800000002</v>
      </c>
      <c r="K4605">
        <f t="shared" si="287"/>
        <v>0</v>
      </c>
    </row>
    <row r="4606" spans="1:11" s="11" customFormat="1">
      <c r="A4606">
        <v>2025</v>
      </c>
      <c r="B4606">
        <v>4078</v>
      </c>
      <c r="C4606" t="s">
        <v>331</v>
      </c>
      <c r="D4606" t="s">
        <v>322</v>
      </c>
      <c r="E4606">
        <v>126907</v>
      </c>
      <c r="F4606">
        <v>17.72</v>
      </c>
      <c r="G4606">
        <v>237.8</v>
      </c>
      <c r="H4606">
        <f t="shared" si="284"/>
        <v>5347627.4711199999</v>
      </c>
      <c r="I4606">
        <f t="shared" si="285"/>
        <v>126907</v>
      </c>
      <c r="J4606">
        <f t="shared" si="286"/>
        <v>2248792.04</v>
      </c>
      <c r="K4606">
        <f t="shared" si="287"/>
        <v>0</v>
      </c>
    </row>
    <row r="4607" spans="1:11" s="11" customFormat="1">
      <c r="A4607">
        <v>2025</v>
      </c>
      <c r="B4607">
        <v>4078</v>
      </c>
      <c r="C4607" t="s">
        <v>331</v>
      </c>
      <c r="D4607" t="s">
        <v>322</v>
      </c>
      <c r="E4607">
        <v>90555</v>
      </c>
      <c r="F4607">
        <v>17.78</v>
      </c>
      <c r="G4607">
        <v>237.9</v>
      </c>
      <c r="H4607">
        <f t="shared" si="284"/>
        <v>3830351.5340999998</v>
      </c>
      <c r="I4607">
        <f t="shared" si="285"/>
        <v>90555</v>
      </c>
      <c r="J4607">
        <f t="shared" si="286"/>
        <v>1610067.9000000001</v>
      </c>
      <c r="K4607">
        <f t="shared" si="287"/>
        <v>0</v>
      </c>
    </row>
    <row r="4608" spans="1:11" s="11" customFormat="1">
      <c r="A4608">
        <v>2025</v>
      </c>
      <c r="B4608">
        <v>4158</v>
      </c>
      <c r="C4608" t="s">
        <v>331</v>
      </c>
      <c r="D4608" t="s">
        <v>322</v>
      </c>
      <c r="E4608">
        <v>159356</v>
      </c>
      <c r="F4608">
        <v>16.899999999999999</v>
      </c>
      <c r="G4608">
        <v>128.6</v>
      </c>
      <c r="H4608">
        <f t="shared" si="284"/>
        <v>3463347.6903999997</v>
      </c>
      <c r="I4608">
        <f t="shared" si="285"/>
        <v>159356</v>
      </c>
      <c r="J4608">
        <f t="shared" si="286"/>
        <v>2693116.4</v>
      </c>
      <c r="K4608">
        <f t="shared" si="287"/>
        <v>0</v>
      </c>
    </row>
    <row r="4609" spans="1:11" s="11" customFormat="1">
      <c r="A4609">
        <v>2025</v>
      </c>
      <c r="B4609">
        <v>4158</v>
      </c>
      <c r="C4609" t="s">
        <v>331</v>
      </c>
      <c r="D4609" t="s">
        <v>322</v>
      </c>
      <c r="E4609">
        <v>47361</v>
      </c>
      <c r="F4609">
        <v>16.5</v>
      </c>
      <c r="G4609">
        <v>115.2</v>
      </c>
      <c r="H4609">
        <f t="shared" si="284"/>
        <v>900237.88800000015</v>
      </c>
      <c r="I4609">
        <f t="shared" si="285"/>
        <v>47361</v>
      </c>
      <c r="J4609">
        <f t="shared" si="286"/>
        <v>781456.5</v>
      </c>
      <c r="K4609">
        <f t="shared" si="287"/>
        <v>0</v>
      </c>
    </row>
    <row r="4610" spans="1:11" s="11" customFormat="1">
      <c r="A4610">
        <v>2025</v>
      </c>
      <c r="B4610">
        <v>4158</v>
      </c>
      <c r="C4610" t="s">
        <v>331</v>
      </c>
      <c r="D4610" t="s">
        <v>322</v>
      </c>
      <c r="E4610">
        <v>80117</v>
      </c>
      <c r="F4610">
        <v>16.100000000000001</v>
      </c>
      <c r="G4610">
        <v>111.2</v>
      </c>
      <c r="H4610">
        <f t="shared" si="284"/>
        <v>1434350.6744000001</v>
      </c>
      <c r="I4610">
        <f t="shared" si="285"/>
        <v>80117</v>
      </c>
      <c r="J4610">
        <f t="shared" si="286"/>
        <v>1289883.7000000002</v>
      </c>
      <c r="K4610">
        <f t="shared" si="287"/>
        <v>0</v>
      </c>
    </row>
    <row r="4611" spans="1:11" s="11" customFormat="1">
      <c r="A4611">
        <v>2025</v>
      </c>
      <c r="B4611">
        <v>4162</v>
      </c>
      <c r="C4611" t="s">
        <v>331</v>
      </c>
      <c r="D4611" t="s">
        <v>322</v>
      </c>
      <c r="E4611">
        <v>50580</v>
      </c>
      <c r="F4611">
        <v>19.856999999999999</v>
      </c>
      <c r="G4611">
        <v>266.2</v>
      </c>
      <c r="H4611">
        <f t="shared" si="284"/>
        <v>2673625.1137199998</v>
      </c>
      <c r="I4611">
        <f t="shared" si="285"/>
        <v>50580</v>
      </c>
      <c r="J4611">
        <f t="shared" si="286"/>
        <v>1004367.0599999999</v>
      </c>
      <c r="K4611">
        <f t="shared" si="287"/>
        <v>0</v>
      </c>
    </row>
    <row r="4612" spans="1:11" s="11" customFormat="1">
      <c r="A4612">
        <v>2025</v>
      </c>
      <c r="B4612">
        <v>4271</v>
      </c>
      <c r="C4612" t="s">
        <v>331</v>
      </c>
      <c r="D4612" t="s">
        <v>322</v>
      </c>
      <c r="E4612">
        <v>63187</v>
      </c>
      <c r="F4612">
        <v>17.654</v>
      </c>
      <c r="G4612">
        <v>280.7</v>
      </c>
      <c r="H4612">
        <f t="shared" si="284"/>
        <v>3131217.7574859997</v>
      </c>
      <c r="I4612">
        <f t="shared" si="285"/>
        <v>63187</v>
      </c>
      <c r="J4612">
        <f t="shared" si="286"/>
        <v>1115503.298</v>
      </c>
      <c r="K4612">
        <f t="shared" si="287"/>
        <v>0</v>
      </c>
    </row>
    <row r="4613" spans="1:11" s="11" customFormat="1">
      <c r="A4613">
        <v>2025</v>
      </c>
      <c r="B4613">
        <v>4271</v>
      </c>
      <c r="C4613" t="s">
        <v>331</v>
      </c>
      <c r="D4613" t="s">
        <v>322</v>
      </c>
      <c r="E4613">
        <v>15000</v>
      </c>
      <c r="F4613">
        <v>17.972000000000001</v>
      </c>
      <c r="G4613">
        <v>273.3</v>
      </c>
      <c r="H4613">
        <f t="shared" ref="H4613:H4676" si="288">IF(I4613="","",G4613/100*F4613*E4613)</f>
        <v>736762.14</v>
      </c>
      <c r="I4613">
        <f t="shared" ref="I4613:I4676" si="289">IF(OR(G4613=".",F4613=".",E4613="."),"",E4613)</f>
        <v>15000</v>
      </c>
      <c r="J4613">
        <f t="shared" ref="J4613:J4676" si="290">IF(I4613="","",F4613*I4613)</f>
        <v>269580</v>
      </c>
      <c r="K4613">
        <f t="shared" ref="K4613:K4676" si="291">IF(C4613="LIG",1,0)</f>
        <v>0</v>
      </c>
    </row>
    <row r="4614" spans="1:11" s="11" customFormat="1">
      <c r="A4614">
        <v>2025</v>
      </c>
      <c r="B4614">
        <v>6002</v>
      </c>
      <c r="C4614" t="s">
        <v>331</v>
      </c>
      <c r="D4614" t="s">
        <v>322</v>
      </c>
      <c r="E4614">
        <v>462851</v>
      </c>
      <c r="F4614">
        <v>17.785</v>
      </c>
      <c r="G4614">
        <v>219.9</v>
      </c>
      <c r="H4614">
        <f t="shared" si="288"/>
        <v>18101739.271965001</v>
      </c>
      <c r="I4614">
        <f t="shared" si="289"/>
        <v>462851</v>
      </c>
      <c r="J4614">
        <f t="shared" si="290"/>
        <v>8231805.0350000001</v>
      </c>
      <c r="K4614">
        <f t="shared" si="291"/>
        <v>0</v>
      </c>
    </row>
    <row r="4615" spans="1:11" s="11" customFormat="1">
      <c r="A4615">
        <v>2025</v>
      </c>
      <c r="B4615">
        <v>6002</v>
      </c>
      <c r="C4615" t="s">
        <v>331</v>
      </c>
      <c r="D4615" t="s">
        <v>322</v>
      </c>
      <c r="E4615">
        <v>47742</v>
      </c>
      <c r="F4615">
        <v>17.006</v>
      </c>
      <c r="G4615">
        <v>206.3</v>
      </c>
      <c r="H4615">
        <f t="shared" si="288"/>
        <v>1674950.6324760001</v>
      </c>
      <c r="I4615">
        <f t="shared" si="289"/>
        <v>47742</v>
      </c>
      <c r="J4615">
        <f t="shared" si="290"/>
        <v>811900.45200000005</v>
      </c>
      <c r="K4615">
        <f t="shared" si="291"/>
        <v>0</v>
      </c>
    </row>
    <row r="4616" spans="1:11" s="11" customFormat="1">
      <c r="A4616">
        <v>2025</v>
      </c>
      <c r="B4616">
        <v>6002</v>
      </c>
      <c r="C4616" t="s">
        <v>331</v>
      </c>
      <c r="D4616" t="s">
        <v>322</v>
      </c>
      <c r="E4616">
        <v>175925</v>
      </c>
      <c r="F4616">
        <v>17.760999999999999</v>
      </c>
      <c r="G4616">
        <v>216.7</v>
      </c>
      <c r="H4616">
        <f t="shared" si="288"/>
        <v>6771016.7054749988</v>
      </c>
      <c r="I4616">
        <f t="shared" si="289"/>
        <v>175925</v>
      </c>
      <c r="J4616">
        <f t="shared" si="290"/>
        <v>3124603.9249999998</v>
      </c>
      <c r="K4616">
        <f t="shared" si="291"/>
        <v>0</v>
      </c>
    </row>
    <row r="4617" spans="1:11" s="11" customFormat="1">
      <c r="A4617">
        <v>2025</v>
      </c>
      <c r="B4617">
        <v>6002</v>
      </c>
      <c r="C4617" t="s">
        <v>331</v>
      </c>
      <c r="D4617" t="s">
        <v>322</v>
      </c>
      <c r="E4617">
        <v>286100</v>
      </c>
      <c r="F4617">
        <v>17.643000000000001</v>
      </c>
      <c r="G4617">
        <v>221.3</v>
      </c>
      <c r="H4617">
        <f t="shared" si="288"/>
        <v>11170476.6699</v>
      </c>
      <c r="I4617">
        <f t="shared" si="289"/>
        <v>286100</v>
      </c>
      <c r="J4617">
        <f t="shared" si="290"/>
        <v>5047662.3</v>
      </c>
      <c r="K4617">
        <f t="shared" si="291"/>
        <v>0</v>
      </c>
    </row>
    <row r="4618" spans="1:11" s="11" customFormat="1">
      <c r="A4618">
        <v>2025</v>
      </c>
      <c r="B4618">
        <v>6004</v>
      </c>
      <c r="C4618" t="s">
        <v>321</v>
      </c>
      <c r="D4618" t="s">
        <v>322</v>
      </c>
      <c r="E4618">
        <v>24568</v>
      </c>
      <c r="F4618">
        <v>23.14</v>
      </c>
      <c r="G4618" t="s">
        <v>332</v>
      </c>
      <c r="H4618" t="str">
        <f t="shared" si="288"/>
        <v/>
      </c>
      <c r="I4618" t="str">
        <f t="shared" si="289"/>
        <v/>
      </c>
      <c r="J4618" t="str">
        <f t="shared" si="290"/>
        <v/>
      </c>
      <c r="K4618">
        <f t="shared" si="291"/>
        <v>0</v>
      </c>
    </row>
    <row r="4619" spans="1:11" s="11" customFormat="1">
      <c r="A4619">
        <v>2025</v>
      </c>
      <c r="B4619">
        <v>6004</v>
      </c>
      <c r="C4619" t="s">
        <v>321</v>
      </c>
      <c r="D4619" t="s">
        <v>322</v>
      </c>
      <c r="E4619">
        <v>24935</v>
      </c>
      <c r="F4619">
        <v>25.31</v>
      </c>
      <c r="G4619" t="s">
        <v>332</v>
      </c>
      <c r="H4619" t="str">
        <f t="shared" si="288"/>
        <v/>
      </c>
      <c r="I4619" t="str">
        <f t="shared" si="289"/>
        <v/>
      </c>
      <c r="J4619" t="str">
        <f t="shared" si="290"/>
        <v/>
      </c>
      <c r="K4619">
        <f t="shared" si="291"/>
        <v>0</v>
      </c>
    </row>
    <row r="4620" spans="1:11" s="11" customFormat="1">
      <c r="A4620">
        <v>2025</v>
      </c>
      <c r="B4620">
        <v>6009</v>
      </c>
      <c r="C4620" t="s">
        <v>331</v>
      </c>
      <c r="D4620" t="s">
        <v>322</v>
      </c>
      <c r="E4620">
        <v>32929</v>
      </c>
      <c r="F4620">
        <v>17.88</v>
      </c>
      <c r="G4620">
        <v>271.89999999999998</v>
      </c>
      <c r="H4620">
        <f t="shared" si="288"/>
        <v>1600867.0438799998</v>
      </c>
      <c r="I4620">
        <f t="shared" si="289"/>
        <v>32929</v>
      </c>
      <c r="J4620">
        <f t="shared" si="290"/>
        <v>588770.52</v>
      </c>
      <c r="K4620">
        <f t="shared" si="291"/>
        <v>0</v>
      </c>
    </row>
    <row r="4621" spans="1:11" s="11" customFormat="1">
      <c r="A4621">
        <v>2025</v>
      </c>
      <c r="B4621">
        <v>6009</v>
      </c>
      <c r="C4621" t="s">
        <v>331</v>
      </c>
      <c r="D4621" t="s">
        <v>322</v>
      </c>
      <c r="E4621">
        <v>32757</v>
      </c>
      <c r="F4621">
        <v>17.510000000000002</v>
      </c>
      <c r="G4621">
        <v>258</v>
      </c>
      <c r="H4621">
        <f t="shared" si="288"/>
        <v>1479823.6806000001</v>
      </c>
      <c r="I4621">
        <f t="shared" si="289"/>
        <v>32757</v>
      </c>
      <c r="J4621">
        <f t="shared" si="290"/>
        <v>573575.07000000007</v>
      </c>
      <c r="K4621">
        <f t="shared" si="291"/>
        <v>0</v>
      </c>
    </row>
    <row r="4622" spans="1:11" s="11" customFormat="1">
      <c r="A4622">
        <v>2025</v>
      </c>
      <c r="B4622">
        <v>6017</v>
      </c>
      <c r="C4622" t="s">
        <v>331</v>
      </c>
      <c r="D4622" t="s">
        <v>322</v>
      </c>
      <c r="E4622">
        <v>67276</v>
      </c>
      <c r="F4622">
        <v>17</v>
      </c>
      <c r="G4622" t="s">
        <v>332</v>
      </c>
      <c r="H4622" t="str">
        <f t="shared" si="288"/>
        <v/>
      </c>
      <c r="I4622" t="str">
        <f t="shared" si="289"/>
        <v/>
      </c>
      <c r="J4622" t="str">
        <f t="shared" si="290"/>
        <v/>
      </c>
      <c r="K4622">
        <f t="shared" si="291"/>
        <v>0</v>
      </c>
    </row>
    <row r="4623" spans="1:11" s="11" customFormat="1">
      <c r="A4623">
        <v>2025</v>
      </c>
      <c r="B4623">
        <v>6017</v>
      </c>
      <c r="C4623" t="s">
        <v>331</v>
      </c>
      <c r="D4623" t="s">
        <v>322</v>
      </c>
      <c r="E4623">
        <v>117799</v>
      </c>
      <c r="F4623">
        <v>17.8</v>
      </c>
      <c r="G4623" t="s">
        <v>332</v>
      </c>
      <c r="H4623" t="str">
        <f t="shared" si="288"/>
        <v/>
      </c>
      <c r="I4623" t="str">
        <f t="shared" si="289"/>
        <v/>
      </c>
      <c r="J4623" t="str">
        <f t="shared" si="290"/>
        <v/>
      </c>
      <c r="K4623">
        <f t="shared" si="291"/>
        <v>0</v>
      </c>
    </row>
    <row r="4624" spans="1:11" s="11" customFormat="1">
      <c r="A4624">
        <v>2025</v>
      </c>
      <c r="B4624">
        <v>6018</v>
      </c>
      <c r="C4624" t="s">
        <v>321</v>
      </c>
      <c r="D4624" t="s">
        <v>322</v>
      </c>
      <c r="E4624">
        <v>12696</v>
      </c>
      <c r="F4624">
        <v>25.084</v>
      </c>
      <c r="G4624">
        <v>228.7</v>
      </c>
      <c r="H4624">
        <f t="shared" si="288"/>
        <v>728332.80316799995</v>
      </c>
      <c r="I4624">
        <f t="shared" si="289"/>
        <v>12696</v>
      </c>
      <c r="J4624">
        <f t="shared" si="290"/>
        <v>318466.46399999998</v>
      </c>
      <c r="K4624">
        <f t="shared" si="291"/>
        <v>0</v>
      </c>
    </row>
    <row r="4625" spans="1:11" s="11" customFormat="1">
      <c r="A4625">
        <v>2025</v>
      </c>
      <c r="B4625">
        <v>6018</v>
      </c>
      <c r="C4625" t="s">
        <v>321</v>
      </c>
      <c r="D4625" t="s">
        <v>322</v>
      </c>
      <c r="E4625">
        <v>22849</v>
      </c>
      <c r="F4625">
        <v>22.366</v>
      </c>
      <c r="G4625">
        <v>269.3</v>
      </c>
      <c r="H4625">
        <f t="shared" si="288"/>
        <v>1376232.6966620001</v>
      </c>
      <c r="I4625">
        <f t="shared" si="289"/>
        <v>22849</v>
      </c>
      <c r="J4625">
        <f t="shared" si="290"/>
        <v>511040.734</v>
      </c>
      <c r="K4625">
        <f t="shared" si="291"/>
        <v>0</v>
      </c>
    </row>
    <row r="4626" spans="1:11" s="11" customFormat="1">
      <c r="A4626">
        <v>2025</v>
      </c>
      <c r="B4626">
        <v>6018</v>
      </c>
      <c r="C4626" t="s">
        <v>321</v>
      </c>
      <c r="D4626" t="s">
        <v>322</v>
      </c>
      <c r="E4626">
        <v>3411</v>
      </c>
      <c r="F4626">
        <v>25.148</v>
      </c>
      <c r="G4626">
        <v>228.7</v>
      </c>
      <c r="H4626">
        <f t="shared" si="288"/>
        <v>196178.466636</v>
      </c>
      <c r="I4626">
        <f t="shared" si="289"/>
        <v>3411</v>
      </c>
      <c r="J4626">
        <f t="shared" si="290"/>
        <v>85779.827999999994</v>
      </c>
      <c r="K4626">
        <f t="shared" si="291"/>
        <v>0</v>
      </c>
    </row>
    <row r="4627" spans="1:11" s="11" customFormat="1">
      <c r="A4627">
        <v>2025</v>
      </c>
      <c r="B4627">
        <v>6018</v>
      </c>
      <c r="C4627" t="s">
        <v>321</v>
      </c>
      <c r="D4627" t="s">
        <v>322</v>
      </c>
      <c r="E4627">
        <v>3138</v>
      </c>
      <c r="F4627">
        <v>25.654</v>
      </c>
      <c r="G4627">
        <v>293.89999999999998</v>
      </c>
      <c r="H4627">
        <f t="shared" si="288"/>
        <v>236596.11862799997</v>
      </c>
      <c r="I4627">
        <f t="shared" si="289"/>
        <v>3138</v>
      </c>
      <c r="J4627">
        <f t="shared" si="290"/>
        <v>80502.251999999993</v>
      </c>
      <c r="K4627">
        <f t="shared" si="291"/>
        <v>0</v>
      </c>
    </row>
    <row r="4628" spans="1:11" s="11" customFormat="1">
      <c r="A4628">
        <v>2025</v>
      </c>
      <c r="B4628">
        <v>6021</v>
      </c>
      <c r="C4628" t="s">
        <v>331</v>
      </c>
      <c r="D4628" t="s">
        <v>322</v>
      </c>
      <c r="E4628">
        <v>37985</v>
      </c>
      <c r="F4628">
        <v>19.510000000000002</v>
      </c>
      <c r="G4628">
        <v>404.8</v>
      </c>
      <c r="H4628">
        <f t="shared" si="288"/>
        <v>2999921.5928000002</v>
      </c>
      <c r="I4628">
        <f t="shared" si="289"/>
        <v>37985</v>
      </c>
      <c r="J4628">
        <f t="shared" si="290"/>
        <v>741087.35000000009</v>
      </c>
      <c r="K4628">
        <f t="shared" si="291"/>
        <v>0</v>
      </c>
    </row>
    <row r="4629" spans="1:11" s="11" customFormat="1">
      <c r="A4629">
        <v>2025</v>
      </c>
      <c r="B4629">
        <v>6021</v>
      </c>
      <c r="C4629" t="s">
        <v>331</v>
      </c>
      <c r="D4629" t="s">
        <v>322</v>
      </c>
      <c r="E4629">
        <v>223580</v>
      </c>
      <c r="F4629">
        <v>19.559999999999999</v>
      </c>
      <c r="G4629">
        <v>365</v>
      </c>
      <c r="H4629">
        <f t="shared" si="288"/>
        <v>15962270.519999998</v>
      </c>
      <c r="I4629">
        <f t="shared" si="289"/>
        <v>223580</v>
      </c>
      <c r="J4629">
        <f t="shared" si="290"/>
        <v>4373224.8</v>
      </c>
      <c r="K4629">
        <f t="shared" si="291"/>
        <v>0</v>
      </c>
    </row>
    <row r="4630" spans="1:11" s="11" customFormat="1">
      <c r="A4630">
        <v>2025</v>
      </c>
      <c r="B4630">
        <v>6030</v>
      </c>
      <c r="C4630" t="s">
        <v>330</v>
      </c>
      <c r="D4630" t="s">
        <v>322</v>
      </c>
      <c r="E4630">
        <v>664600</v>
      </c>
      <c r="F4630">
        <v>12.554</v>
      </c>
      <c r="G4630">
        <v>243.8</v>
      </c>
      <c r="H4630">
        <f t="shared" si="288"/>
        <v>20341180.919200003</v>
      </c>
      <c r="I4630">
        <f t="shared" si="289"/>
        <v>664600</v>
      </c>
      <c r="J4630">
        <f t="shared" si="290"/>
        <v>8343388.4000000004</v>
      </c>
      <c r="K4630">
        <f t="shared" si="291"/>
        <v>1</v>
      </c>
    </row>
    <row r="4631" spans="1:11" s="11" customFormat="1">
      <c r="A4631">
        <v>2025</v>
      </c>
      <c r="B4631">
        <v>6041</v>
      </c>
      <c r="C4631" t="s">
        <v>321</v>
      </c>
      <c r="D4631" t="s">
        <v>322</v>
      </c>
      <c r="E4631">
        <v>21195</v>
      </c>
      <c r="F4631">
        <v>23.38</v>
      </c>
      <c r="G4631">
        <v>229.2</v>
      </c>
      <c r="H4631">
        <f t="shared" si="288"/>
        <v>1135775.6171999997</v>
      </c>
      <c r="I4631">
        <f t="shared" si="289"/>
        <v>21195</v>
      </c>
      <c r="J4631">
        <f t="shared" si="290"/>
        <v>495539.1</v>
      </c>
      <c r="K4631">
        <f t="shared" si="291"/>
        <v>0</v>
      </c>
    </row>
    <row r="4632" spans="1:11" s="11" customFormat="1">
      <c r="A4632">
        <v>2025</v>
      </c>
      <c r="B4632">
        <v>6041</v>
      </c>
      <c r="C4632" t="s">
        <v>321</v>
      </c>
      <c r="D4632" t="s">
        <v>322</v>
      </c>
      <c r="E4632">
        <v>10178</v>
      </c>
      <c r="F4632">
        <v>22.76</v>
      </c>
      <c r="G4632">
        <v>361.8</v>
      </c>
      <c r="H4632">
        <f t="shared" si="288"/>
        <v>838114.33104000019</v>
      </c>
      <c r="I4632">
        <f t="shared" si="289"/>
        <v>10178</v>
      </c>
      <c r="J4632">
        <f t="shared" si="290"/>
        <v>231651.28000000003</v>
      </c>
      <c r="K4632">
        <f t="shared" si="291"/>
        <v>0</v>
      </c>
    </row>
    <row r="4633" spans="1:11" s="11" customFormat="1">
      <c r="A4633">
        <v>2025</v>
      </c>
      <c r="B4633">
        <v>6041</v>
      </c>
      <c r="C4633" t="s">
        <v>321</v>
      </c>
      <c r="D4633" t="s">
        <v>322</v>
      </c>
      <c r="E4633">
        <v>9765</v>
      </c>
      <c r="F4633">
        <v>22.6</v>
      </c>
      <c r="G4633">
        <v>230.2</v>
      </c>
      <c r="H4633">
        <f t="shared" si="288"/>
        <v>508026.07800000004</v>
      </c>
      <c r="I4633">
        <f t="shared" si="289"/>
        <v>9765</v>
      </c>
      <c r="J4633">
        <f t="shared" si="290"/>
        <v>220689</v>
      </c>
      <c r="K4633">
        <f t="shared" si="291"/>
        <v>0</v>
      </c>
    </row>
    <row r="4634" spans="1:11" s="11" customFormat="1">
      <c r="A4634">
        <v>2025</v>
      </c>
      <c r="B4634">
        <v>6041</v>
      </c>
      <c r="C4634" t="s">
        <v>321</v>
      </c>
      <c r="D4634" t="s">
        <v>322</v>
      </c>
      <c r="E4634">
        <v>6581</v>
      </c>
      <c r="F4634">
        <v>22.84</v>
      </c>
      <c r="G4634">
        <v>434.8</v>
      </c>
      <c r="H4634">
        <f t="shared" si="288"/>
        <v>653548.05391999998</v>
      </c>
      <c r="I4634">
        <f t="shared" si="289"/>
        <v>6581</v>
      </c>
      <c r="J4634">
        <f t="shared" si="290"/>
        <v>150310.04</v>
      </c>
      <c r="K4634">
        <f t="shared" si="291"/>
        <v>0</v>
      </c>
    </row>
    <row r="4635" spans="1:11" s="11" customFormat="1">
      <c r="A4635">
        <v>2025</v>
      </c>
      <c r="B4635">
        <v>6041</v>
      </c>
      <c r="C4635" t="s">
        <v>321</v>
      </c>
      <c r="D4635" t="s">
        <v>322</v>
      </c>
      <c r="E4635">
        <v>20179</v>
      </c>
      <c r="F4635">
        <v>25.64</v>
      </c>
      <c r="G4635">
        <v>226</v>
      </c>
      <c r="H4635">
        <f t="shared" si="288"/>
        <v>1169300.4055999999</v>
      </c>
      <c r="I4635">
        <f t="shared" si="289"/>
        <v>20179</v>
      </c>
      <c r="J4635">
        <f t="shared" si="290"/>
        <v>517389.56</v>
      </c>
      <c r="K4635">
        <f t="shared" si="291"/>
        <v>0</v>
      </c>
    </row>
    <row r="4636" spans="1:11" s="11" customFormat="1">
      <c r="A4636">
        <v>2025</v>
      </c>
      <c r="B4636">
        <v>6041</v>
      </c>
      <c r="C4636" t="s">
        <v>321</v>
      </c>
      <c r="D4636" t="s">
        <v>322</v>
      </c>
      <c r="E4636">
        <v>9950</v>
      </c>
      <c r="F4636">
        <v>22.96</v>
      </c>
      <c r="G4636">
        <v>248.7</v>
      </c>
      <c r="H4636">
        <f t="shared" si="288"/>
        <v>568160.12400000007</v>
      </c>
      <c r="I4636">
        <f t="shared" si="289"/>
        <v>9950</v>
      </c>
      <c r="J4636">
        <f t="shared" si="290"/>
        <v>228452</v>
      </c>
      <c r="K4636">
        <f t="shared" si="291"/>
        <v>0</v>
      </c>
    </row>
    <row r="4637" spans="1:11" s="11" customFormat="1">
      <c r="A4637">
        <v>2025</v>
      </c>
      <c r="B4637">
        <v>6041</v>
      </c>
      <c r="C4637" t="s">
        <v>321</v>
      </c>
      <c r="D4637" t="s">
        <v>322</v>
      </c>
      <c r="E4637">
        <v>36590</v>
      </c>
      <c r="F4637">
        <v>22.82</v>
      </c>
      <c r="G4637">
        <v>248.1</v>
      </c>
      <c r="H4637">
        <f t="shared" si="288"/>
        <v>2071594.8077999998</v>
      </c>
      <c r="I4637">
        <f t="shared" si="289"/>
        <v>36590</v>
      </c>
      <c r="J4637">
        <f t="shared" si="290"/>
        <v>834983.8</v>
      </c>
      <c r="K4637">
        <f t="shared" si="291"/>
        <v>0</v>
      </c>
    </row>
    <row r="4638" spans="1:11" s="11" customFormat="1">
      <c r="A4638">
        <v>2025</v>
      </c>
      <c r="B4638">
        <v>6041</v>
      </c>
      <c r="C4638" t="s">
        <v>321</v>
      </c>
      <c r="D4638" t="s">
        <v>322</v>
      </c>
      <c r="E4638">
        <v>4914</v>
      </c>
      <c r="F4638">
        <v>25.32</v>
      </c>
      <c r="G4638">
        <v>244.3</v>
      </c>
      <c r="H4638">
        <f t="shared" si="288"/>
        <v>303964.11864</v>
      </c>
      <c r="I4638">
        <f t="shared" si="289"/>
        <v>4914</v>
      </c>
      <c r="J4638">
        <f t="shared" si="290"/>
        <v>124422.48</v>
      </c>
      <c r="K4638">
        <f t="shared" si="291"/>
        <v>0</v>
      </c>
    </row>
    <row r="4639" spans="1:11" s="11" customFormat="1">
      <c r="A4639">
        <v>2025</v>
      </c>
      <c r="B4639">
        <v>6041</v>
      </c>
      <c r="C4639" t="s">
        <v>321</v>
      </c>
      <c r="D4639" t="s">
        <v>322</v>
      </c>
      <c r="E4639">
        <v>4757</v>
      </c>
      <c r="F4639">
        <v>22.86</v>
      </c>
      <c r="G4639">
        <v>245.7</v>
      </c>
      <c r="H4639">
        <f t="shared" si="288"/>
        <v>267186.51413999998</v>
      </c>
      <c r="I4639">
        <f t="shared" si="289"/>
        <v>4757</v>
      </c>
      <c r="J4639">
        <f t="shared" si="290"/>
        <v>108745.02</v>
      </c>
      <c r="K4639">
        <f t="shared" si="291"/>
        <v>0</v>
      </c>
    </row>
    <row r="4640" spans="1:11" s="11" customFormat="1">
      <c r="A4640">
        <v>2025</v>
      </c>
      <c r="B4640">
        <v>6041</v>
      </c>
      <c r="C4640" t="s">
        <v>321</v>
      </c>
      <c r="D4640" t="s">
        <v>322</v>
      </c>
      <c r="E4640">
        <v>3326</v>
      </c>
      <c r="F4640">
        <v>25.15</v>
      </c>
      <c r="G4640">
        <v>237.3</v>
      </c>
      <c r="H4640">
        <f t="shared" si="288"/>
        <v>198498.83970000001</v>
      </c>
      <c r="I4640">
        <f t="shared" si="289"/>
        <v>3326</v>
      </c>
      <c r="J4640">
        <f t="shared" si="290"/>
        <v>83648.899999999994</v>
      </c>
      <c r="K4640">
        <f t="shared" si="291"/>
        <v>0</v>
      </c>
    </row>
    <row r="4641" spans="1:11" s="11" customFormat="1">
      <c r="A4641">
        <v>2025</v>
      </c>
      <c r="B4641">
        <v>6041</v>
      </c>
      <c r="C4641" t="s">
        <v>321</v>
      </c>
      <c r="D4641" t="s">
        <v>322</v>
      </c>
      <c r="E4641">
        <v>12503</v>
      </c>
      <c r="F4641">
        <v>24.89</v>
      </c>
      <c r="G4641">
        <v>234.7</v>
      </c>
      <c r="H4641">
        <f t="shared" si="288"/>
        <v>730385.62549000001</v>
      </c>
      <c r="I4641">
        <f t="shared" si="289"/>
        <v>12503</v>
      </c>
      <c r="J4641">
        <f t="shared" si="290"/>
        <v>311199.67</v>
      </c>
      <c r="K4641">
        <f t="shared" si="291"/>
        <v>0</v>
      </c>
    </row>
    <row r="4642" spans="1:11" s="11" customFormat="1">
      <c r="A4642">
        <v>2025</v>
      </c>
      <c r="B4642">
        <v>6041</v>
      </c>
      <c r="C4642" t="s">
        <v>321</v>
      </c>
      <c r="D4642" t="s">
        <v>322</v>
      </c>
      <c r="E4642">
        <v>13412</v>
      </c>
      <c r="F4642">
        <v>22.84</v>
      </c>
      <c r="G4642">
        <v>262.3</v>
      </c>
      <c r="H4642">
        <f t="shared" si="288"/>
        <v>803503.79984000011</v>
      </c>
      <c r="I4642">
        <f t="shared" si="289"/>
        <v>13412</v>
      </c>
      <c r="J4642">
        <f t="shared" si="290"/>
        <v>306330.08</v>
      </c>
      <c r="K4642">
        <f t="shared" si="291"/>
        <v>0</v>
      </c>
    </row>
    <row r="4643" spans="1:11" s="11" customFormat="1">
      <c r="A4643">
        <v>2025</v>
      </c>
      <c r="B4643">
        <v>6041</v>
      </c>
      <c r="C4643" t="s">
        <v>321</v>
      </c>
      <c r="D4643" t="s">
        <v>322</v>
      </c>
      <c r="E4643">
        <v>46741</v>
      </c>
      <c r="F4643">
        <v>25.66</v>
      </c>
      <c r="G4643">
        <v>253.1</v>
      </c>
      <c r="H4643">
        <f t="shared" si="288"/>
        <v>3035615.7458599997</v>
      </c>
      <c r="I4643">
        <f t="shared" si="289"/>
        <v>46741</v>
      </c>
      <c r="J4643">
        <f t="shared" si="290"/>
        <v>1199374.06</v>
      </c>
      <c r="K4643">
        <f t="shared" si="291"/>
        <v>0</v>
      </c>
    </row>
    <row r="4644" spans="1:11" s="11" customFormat="1">
      <c r="A4644">
        <v>2025</v>
      </c>
      <c r="B4644">
        <v>6041</v>
      </c>
      <c r="C4644" t="s">
        <v>321</v>
      </c>
      <c r="D4644" t="s">
        <v>322</v>
      </c>
      <c r="E4644">
        <v>5033</v>
      </c>
      <c r="F4644">
        <v>22.72</v>
      </c>
      <c r="G4644">
        <v>238.6</v>
      </c>
      <c r="H4644">
        <f t="shared" si="288"/>
        <v>272838.52736000001</v>
      </c>
      <c r="I4644">
        <f t="shared" si="289"/>
        <v>5033</v>
      </c>
      <c r="J4644">
        <f t="shared" si="290"/>
        <v>114349.75999999999</v>
      </c>
      <c r="K4644">
        <f t="shared" si="291"/>
        <v>0</v>
      </c>
    </row>
    <row r="4645" spans="1:11" s="11" customFormat="1">
      <c r="A4645">
        <v>2025</v>
      </c>
      <c r="B4645">
        <v>6041</v>
      </c>
      <c r="C4645" t="s">
        <v>321</v>
      </c>
      <c r="D4645" t="s">
        <v>322</v>
      </c>
      <c r="E4645">
        <v>53263</v>
      </c>
      <c r="F4645">
        <v>22.87</v>
      </c>
      <c r="G4645">
        <v>241.4</v>
      </c>
      <c r="H4645">
        <f t="shared" si="288"/>
        <v>2940553.2913400005</v>
      </c>
      <c r="I4645">
        <f t="shared" si="289"/>
        <v>53263</v>
      </c>
      <c r="J4645">
        <f t="shared" si="290"/>
        <v>1218124.81</v>
      </c>
      <c r="K4645">
        <f t="shared" si="291"/>
        <v>0</v>
      </c>
    </row>
    <row r="4646" spans="1:11" s="11" customFormat="1">
      <c r="A4646">
        <v>2025</v>
      </c>
      <c r="B4646">
        <v>6041</v>
      </c>
      <c r="C4646" t="s">
        <v>321</v>
      </c>
      <c r="D4646" t="s">
        <v>322</v>
      </c>
      <c r="E4646">
        <v>26041</v>
      </c>
      <c r="F4646">
        <v>24.89</v>
      </c>
      <c r="G4646">
        <v>234.7</v>
      </c>
      <c r="H4646">
        <f t="shared" si="288"/>
        <v>1521232.6700299999</v>
      </c>
      <c r="I4646">
        <f t="shared" si="289"/>
        <v>26041</v>
      </c>
      <c r="J4646">
        <f t="shared" si="290"/>
        <v>648160.49</v>
      </c>
      <c r="K4646">
        <f t="shared" si="291"/>
        <v>0</v>
      </c>
    </row>
    <row r="4647" spans="1:11" s="11" customFormat="1">
      <c r="A4647">
        <v>2025</v>
      </c>
      <c r="B4647">
        <v>6041</v>
      </c>
      <c r="C4647" t="s">
        <v>321</v>
      </c>
      <c r="D4647" t="s">
        <v>322</v>
      </c>
      <c r="E4647">
        <v>26636</v>
      </c>
      <c r="F4647">
        <v>22.94</v>
      </c>
      <c r="G4647">
        <v>232.6</v>
      </c>
      <c r="H4647">
        <f t="shared" si="288"/>
        <v>1421255.40784</v>
      </c>
      <c r="I4647">
        <f t="shared" si="289"/>
        <v>26636</v>
      </c>
      <c r="J4647">
        <f t="shared" si="290"/>
        <v>611029.84000000008</v>
      </c>
      <c r="K4647">
        <f t="shared" si="291"/>
        <v>0</v>
      </c>
    </row>
    <row r="4648" spans="1:11" s="11" customFormat="1">
      <c r="A4648">
        <v>2025</v>
      </c>
      <c r="B4648">
        <v>6041</v>
      </c>
      <c r="C4648" t="s">
        <v>321</v>
      </c>
      <c r="D4648" t="s">
        <v>322</v>
      </c>
      <c r="E4648">
        <v>32832</v>
      </c>
      <c r="F4648">
        <v>22.94</v>
      </c>
      <c r="G4648">
        <v>232.6</v>
      </c>
      <c r="H4648">
        <f t="shared" si="288"/>
        <v>1751864.3020800001</v>
      </c>
      <c r="I4648">
        <f t="shared" si="289"/>
        <v>32832</v>
      </c>
      <c r="J4648">
        <f t="shared" si="290"/>
        <v>753166.08000000007</v>
      </c>
      <c r="K4648">
        <f t="shared" si="291"/>
        <v>0</v>
      </c>
    </row>
    <row r="4649" spans="1:11" s="11" customFormat="1">
      <c r="A4649">
        <v>2025</v>
      </c>
      <c r="B4649">
        <v>6041</v>
      </c>
      <c r="C4649" t="s">
        <v>321</v>
      </c>
      <c r="D4649" t="s">
        <v>322</v>
      </c>
      <c r="E4649">
        <v>16708</v>
      </c>
      <c r="F4649">
        <v>22.83</v>
      </c>
      <c r="G4649">
        <v>262.2</v>
      </c>
      <c r="H4649">
        <f t="shared" si="288"/>
        <v>1000145.2240799998</v>
      </c>
      <c r="I4649">
        <f t="shared" si="289"/>
        <v>16708</v>
      </c>
      <c r="J4649">
        <f t="shared" si="290"/>
        <v>381443.63999999996</v>
      </c>
      <c r="K4649">
        <f t="shared" si="291"/>
        <v>0</v>
      </c>
    </row>
    <row r="4650" spans="1:11" s="11" customFormat="1">
      <c r="A4650">
        <v>2025</v>
      </c>
      <c r="B4650">
        <v>6055</v>
      </c>
      <c r="C4650" t="s">
        <v>331</v>
      </c>
      <c r="D4650" t="s">
        <v>322</v>
      </c>
      <c r="E4650">
        <v>63741</v>
      </c>
      <c r="F4650">
        <v>15.87</v>
      </c>
      <c r="G4650" t="s">
        <v>332</v>
      </c>
      <c r="H4650" t="str">
        <f t="shared" si="288"/>
        <v/>
      </c>
      <c r="I4650" t="str">
        <f t="shared" si="289"/>
        <v/>
      </c>
      <c r="J4650" t="str">
        <f t="shared" si="290"/>
        <v/>
      </c>
      <c r="K4650">
        <f t="shared" si="291"/>
        <v>0</v>
      </c>
    </row>
    <row r="4651" spans="1:11" s="11" customFormat="1">
      <c r="A4651">
        <v>2025</v>
      </c>
      <c r="B4651">
        <v>6064</v>
      </c>
      <c r="C4651" t="s">
        <v>331</v>
      </c>
      <c r="D4651" t="s">
        <v>322</v>
      </c>
      <c r="E4651">
        <v>98913</v>
      </c>
      <c r="F4651">
        <v>18.04</v>
      </c>
      <c r="G4651">
        <v>188.8</v>
      </c>
      <c r="H4651">
        <f t="shared" si="288"/>
        <v>3368929.3017599997</v>
      </c>
      <c r="I4651">
        <f t="shared" si="289"/>
        <v>98913</v>
      </c>
      <c r="J4651">
        <f t="shared" si="290"/>
        <v>1784390.52</v>
      </c>
      <c r="K4651">
        <f t="shared" si="291"/>
        <v>0</v>
      </c>
    </row>
    <row r="4652" spans="1:11" s="11" customFormat="1">
      <c r="A4652">
        <v>2025</v>
      </c>
      <c r="B4652">
        <v>6065</v>
      </c>
      <c r="C4652" t="s">
        <v>331</v>
      </c>
      <c r="D4652" t="s">
        <v>322</v>
      </c>
      <c r="E4652">
        <v>32885</v>
      </c>
      <c r="F4652">
        <v>17.946999999999999</v>
      </c>
      <c r="G4652">
        <v>194.4</v>
      </c>
      <c r="H4652">
        <f t="shared" si="288"/>
        <v>1147323.7126799999</v>
      </c>
      <c r="I4652">
        <f t="shared" si="289"/>
        <v>32885</v>
      </c>
      <c r="J4652">
        <f t="shared" si="290"/>
        <v>590187.09499999997</v>
      </c>
      <c r="K4652">
        <f t="shared" si="291"/>
        <v>0</v>
      </c>
    </row>
    <row r="4653" spans="1:11" s="11" customFormat="1">
      <c r="A4653">
        <v>2025</v>
      </c>
      <c r="B4653">
        <v>6065</v>
      </c>
      <c r="C4653" t="s">
        <v>331</v>
      </c>
      <c r="D4653" t="s">
        <v>322</v>
      </c>
      <c r="E4653">
        <v>48215</v>
      </c>
      <c r="F4653">
        <v>17.152999999999999</v>
      </c>
      <c r="G4653">
        <v>195.8</v>
      </c>
      <c r="H4653">
        <f t="shared" si="288"/>
        <v>1619328.45041</v>
      </c>
      <c r="I4653">
        <f t="shared" si="289"/>
        <v>48215</v>
      </c>
      <c r="J4653">
        <f t="shared" si="290"/>
        <v>827031.8949999999</v>
      </c>
      <c r="K4653">
        <f t="shared" si="291"/>
        <v>0</v>
      </c>
    </row>
    <row r="4654" spans="1:11" s="11" customFormat="1">
      <c r="A4654">
        <v>2025</v>
      </c>
      <c r="B4654">
        <v>6065</v>
      </c>
      <c r="C4654" t="s">
        <v>331</v>
      </c>
      <c r="D4654" t="s">
        <v>322</v>
      </c>
      <c r="E4654">
        <v>179876</v>
      </c>
      <c r="F4654">
        <v>17.670999999999999</v>
      </c>
      <c r="G4654">
        <v>195.3</v>
      </c>
      <c r="H4654">
        <f t="shared" si="288"/>
        <v>6207783.9185879994</v>
      </c>
      <c r="I4654">
        <f t="shared" si="289"/>
        <v>179876</v>
      </c>
      <c r="J4654">
        <f t="shared" si="290"/>
        <v>3178588.7960000001</v>
      </c>
      <c r="K4654">
        <f t="shared" si="291"/>
        <v>0</v>
      </c>
    </row>
    <row r="4655" spans="1:11" s="11" customFormat="1">
      <c r="A4655">
        <v>2025</v>
      </c>
      <c r="B4655">
        <v>6065</v>
      </c>
      <c r="C4655" t="s">
        <v>331</v>
      </c>
      <c r="D4655" t="s">
        <v>322</v>
      </c>
      <c r="E4655">
        <v>65051</v>
      </c>
      <c r="F4655">
        <v>17.844000000000001</v>
      </c>
      <c r="G4655">
        <v>194</v>
      </c>
      <c r="H4655">
        <f t="shared" si="288"/>
        <v>2251893.8853599997</v>
      </c>
      <c r="I4655">
        <f t="shared" si="289"/>
        <v>65051</v>
      </c>
      <c r="J4655">
        <f t="shared" si="290"/>
        <v>1160770.044</v>
      </c>
      <c r="K4655">
        <f t="shared" si="291"/>
        <v>0</v>
      </c>
    </row>
    <row r="4656" spans="1:11" s="11" customFormat="1">
      <c r="A4656">
        <v>2025</v>
      </c>
      <c r="B4656">
        <v>6065</v>
      </c>
      <c r="C4656" t="s">
        <v>331</v>
      </c>
      <c r="D4656" t="s">
        <v>322</v>
      </c>
      <c r="E4656">
        <v>16349</v>
      </c>
      <c r="F4656">
        <v>17.739999999999998</v>
      </c>
      <c r="G4656">
        <v>208</v>
      </c>
      <c r="H4656">
        <f t="shared" si="288"/>
        <v>603265.02080000006</v>
      </c>
      <c r="I4656">
        <f t="shared" si="289"/>
        <v>16349</v>
      </c>
      <c r="J4656">
        <f t="shared" si="290"/>
        <v>290031.25999999995</v>
      </c>
      <c r="K4656">
        <f t="shared" si="291"/>
        <v>0</v>
      </c>
    </row>
    <row r="4657" spans="1:11" s="11" customFormat="1">
      <c r="A4657">
        <v>2025</v>
      </c>
      <c r="B4657">
        <v>6068</v>
      </c>
      <c r="C4657" t="s">
        <v>331</v>
      </c>
      <c r="D4657" t="s">
        <v>322</v>
      </c>
      <c r="E4657">
        <v>74593</v>
      </c>
      <c r="F4657">
        <v>17.138000000000002</v>
      </c>
      <c r="G4657">
        <v>148.6</v>
      </c>
      <c r="H4657">
        <f t="shared" si="288"/>
        <v>1899665.0033240002</v>
      </c>
      <c r="I4657">
        <f t="shared" si="289"/>
        <v>74593</v>
      </c>
      <c r="J4657">
        <f t="shared" si="290"/>
        <v>1278374.834</v>
      </c>
      <c r="K4657">
        <f t="shared" si="291"/>
        <v>0</v>
      </c>
    </row>
    <row r="4658" spans="1:11" s="11" customFormat="1">
      <c r="A4658">
        <v>2025</v>
      </c>
      <c r="B4658">
        <v>6068</v>
      </c>
      <c r="C4658" t="s">
        <v>331</v>
      </c>
      <c r="D4658" t="s">
        <v>322</v>
      </c>
      <c r="E4658">
        <v>59069</v>
      </c>
      <c r="F4658">
        <v>17.773</v>
      </c>
      <c r="G4658">
        <v>157.30000000000001</v>
      </c>
      <c r="H4658">
        <f t="shared" si="288"/>
        <v>1651387.8391010002</v>
      </c>
      <c r="I4658">
        <f t="shared" si="289"/>
        <v>59069</v>
      </c>
      <c r="J4658">
        <f t="shared" si="290"/>
        <v>1049833.3370000001</v>
      </c>
      <c r="K4658">
        <f t="shared" si="291"/>
        <v>0</v>
      </c>
    </row>
    <row r="4659" spans="1:11" s="11" customFormat="1">
      <c r="A4659">
        <v>2025</v>
      </c>
      <c r="B4659">
        <v>6068</v>
      </c>
      <c r="C4659" t="s">
        <v>331</v>
      </c>
      <c r="D4659" t="s">
        <v>322</v>
      </c>
      <c r="E4659">
        <v>74796</v>
      </c>
      <c r="F4659">
        <v>17.888000000000002</v>
      </c>
      <c r="G4659">
        <v>148.19999999999999</v>
      </c>
      <c r="H4659">
        <f t="shared" si="288"/>
        <v>1982843.1567360002</v>
      </c>
      <c r="I4659">
        <f t="shared" si="289"/>
        <v>74796</v>
      </c>
      <c r="J4659">
        <f t="shared" si="290"/>
        <v>1337950.8480000002</v>
      </c>
      <c r="K4659">
        <f t="shared" si="291"/>
        <v>0</v>
      </c>
    </row>
    <row r="4660" spans="1:11" s="11" customFormat="1">
      <c r="A4660">
        <v>2025</v>
      </c>
      <c r="B4660">
        <v>6068</v>
      </c>
      <c r="C4660" t="s">
        <v>331</v>
      </c>
      <c r="D4660" t="s">
        <v>322</v>
      </c>
      <c r="E4660">
        <v>29836</v>
      </c>
      <c r="F4660">
        <v>17.756</v>
      </c>
      <c r="G4660">
        <v>147.6</v>
      </c>
      <c r="H4660">
        <f t="shared" si="288"/>
        <v>781937.59161599993</v>
      </c>
      <c r="I4660">
        <f t="shared" si="289"/>
        <v>29836</v>
      </c>
      <c r="J4660">
        <f t="shared" si="290"/>
        <v>529768.01600000006</v>
      </c>
      <c r="K4660">
        <f t="shared" si="291"/>
        <v>0</v>
      </c>
    </row>
    <row r="4661" spans="1:11" s="11" customFormat="1">
      <c r="A4661">
        <v>2025</v>
      </c>
      <c r="B4661">
        <v>6071</v>
      </c>
      <c r="C4661" t="s">
        <v>321</v>
      </c>
      <c r="D4661" t="s">
        <v>322</v>
      </c>
      <c r="E4661">
        <v>19998</v>
      </c>
      <c r="F4661">
        <v>22.826000000000001</v>
      </c>
      <c r="G4661">
        <v>208.4</v>
      </c>
      <c r="H4661">
        <f t="shared" si="288"/>
        <v>951292.54123199999</v>
      </c>
      <c r="I4661">
        <f t="shared" si="289"/>
        <v>19998</v>
      </c>
      <c r="J4661">
        <f t="shared" si="290"/>
        <v>456474.348</v>
      </c>
      <c r="K4661">
        <f t="shared" si="291"/>
        <v>0</v>
      </c>
    </row>
    <row r="4662" spans="1:11" s="11" customFormat="1">
      <c r="A4662">
        <v>2025</v>
      </c>
      <c r="B4662">
        <v>6071</v>
      </c>
      <c r="C4662" t="s">
        <v>321</v>
      </c>
      <c r="D4662" t="s">
        <v>322</v>
      </c>
      <c r="E4662">
        <v>6428</v>
      </c>
      <c r="F4662">
        <v>22.433</v>
      </c>
      <c r="G4662">
        <v>212.9</v>
      </c>
      <c r="H4662">
        <f t="shared" si="288"/>
        <v>307000.36079599999</v>
      </c>
      <c r="I4662">
        <f t="shared" si="289"/>
        <v>6428</v>
      </c>
      <c r="J4662">
        <f t="shared" si="290"/>
        <v>144199.32399999999</v>
      </c>
      <c r="K4662">
        <f t="shared" si="291"/>
        <v>0</v>
      </c>
    </row>
    <row r="4663" spans="1:11" s="11" customFormat="1">
      <c r="A4663">
        <v>2025</v>
      </c>
      <c r="B4663">
        <v>6071</v>
      </c>
      <c r="C4663" t="s">
        <v>331</v>
      </c>
      <c r="D4663" t="s">
        <v>322</v>
      </c>
      <c r="E4663">
        <v>61613</v>
      </c>
      <c r="F4663">
        <v>17.542999999999999</v>
      </c>
      <c r="G4663">
        <v>259.3</v>
      </c>
      <c r="H4663">
        <f t="shared" si="288"/>
        <v>2802713.6953869998</v>
      </c>
      <c r="I4663">
        <f t="shared" si="289"/>
        <v>61613</v>
      </c>
      <c r="J4663">
        <f t="shared" si="290"/>
        <v>1080876.8589999999</v>
      </c>
      <c r="K4663">
        <f t="shared" si="291"/>
        <v>0</v>
      </c>
    </row>
    <row r="4664" spans="1:11" s="11" customFormat="1">
      <c r="A4664">
        <v>2025</v>
      </c>
      <c r="B4664">
        <v>6071</v>
      </c>
      <c r="C4664" t="s">
        <v>321</v>
      </c>
      <c r="D4664" t="s">
        <v>322</v>
      </c>
      <c r="E4664">
        <v>21604</v>
      </c>
      <c r="F4664">
        <v>22.998000000000001</v>
      </c>
      <c r="G4664">
        <v>171.3</v>
      </c>
      <c r="H4664">
        <f t="shared" si="288"/>
        <v>851101.98069600004</v>
      </c>
      <c r="I4664">
        <f t="shared" si="289"/>
        <v>21604</v>
      </c>
      <c r="J4664">
        <f t="shared" si="290"/>
        <v>496848.79200000002</v>
      </c>
      <c r="K4664">
        <f t="shared" si="291"/>
        <v>0</v>
      </c>
    </row>
    <row r="4665" spans="1:11" s="11" customFormat="1">
      <c r="A4665">
        <v>2025</v>
      </c>
      <c r="B4665">
        <v>6071</v>
      </c>
      <c r="C4665" t="s">
        <v>321</v>
      </c>
      <c r="D4665" t="s">
        <v>322</v>
      </c>
      <c r="E4665">
        <v>46248</v>
      </c>
      <c r="F4665">
        <v>22.846</v>
      </c>
      <c r="G4665">
        <v>238.6</v>
      </c>
      <c r="H4665">
        <f t="shared" si="288"/>
        <v>2521004.1938880002</v>
      </c>
      <c r="I4665">
        <f t="shared" si="289"/>
        <v>46248</v>
      </c>
      <c r="J4665">
        <f t="shared" si="290"/>
        <v>1056581.808</v>
      </c>
      <c r="K4665">
        <f t="shared" si="291"/>
        <v>0</v>
      </c>
    </row>
    <row r="4666" spans="1:11" s="11" customFormat="1">
      <c r="A4666">
        <v>2025</v>
      </c>
      <c r="B4666">
        <v>6071</v>
      </c>
      <c r="C4666" t="s">
        <v>321</v>
      </c>
      <c r="D4666" t="s">
        <v>322</v>
      </c>
      <c r="E4666">
        <v>22577</v>
      </c>
      <c r="F4666">
        <v>22.331</v>
      </c>
      <c r="G4666">
        <v>243</v>
      </c>
      <c r="H4666">
        <f t="shared" si="288"/>
        <v>1225125.77841</v>
      </c>
      <c r="I4666">
        <f t="shared" si="289"/>
        <v>22577</v>
      </c>
      <c r="J4666">
        <f t="shared" si="290"/>
        <v>504166.98699999996</v>
      </c>
      <c r="K4666">
        <f t="shared" si="291"/>
        <v>0</v>
      </c>
    </row>
    <row r="4667" spans="1:11" s="11" customFormat="1">
      <c r="A4667">
        <v>2025</v>
      </c>
      <c r="B4667">
        <v>6071</v>
      </c>
      <c r="C4667" t="s">
        <v>321</v>
      </c>
      <c r="D4667" t="s">
        <v>322</v>
      </c>
      <c r="E4667">
        <v>16552</v>
      </c>
      <c r="F4667">
        <v>22.795000000000002</v>
      </c>
      <c r="G4667">
        <v>240.4</v>
      </c>
      <c r="H4667">
        <f t="shared" si="288"/>
        <v>907036.02735999995</v>
      </c>
      <c r="I4667">
        <f t="shared" si="289"/>
        <v>16552</v>
      </c>
      <c r="J4667">
        <f t="shared" si="290"/>
        <v>377302.84</v>
      </c>
      <c r="K4667">
        <f t="shared" si="291"/>
        <v>0</v>
      </c>
    </row>
    <row r="4668" spans="1:11" s="11" customFormat="1">
      <c r="A4668">
        <v>2025</v>
      </c>
      <c r="B4668">
        <v>6071</v>
      </c>
      <c r="C4668" t="s">
        <v>321</v>
      </c>
      <c r="D4668" t="s">
        <v>322</v>
      </c>
      <c r="E4668">
        <v>68114</v>
      </c>
      <c r="F4668">
        <v>22.789000000000001</v>
      </c>
      <c r="G4668">
        <v>234</v>
      </c>
      <c r="H4668">
        <f t="shared" si="288"/>
        <v>3632264.8736399999</v>
      </c>
      <c r="I4668">
        <f t="shared" si="289"/>
        <v>68114</v>
      </c>
      <c r="J4668">
        <f t="shared" si="290"/>
        <v>1552249.946</v>
      </c>
      <c r="K4668">
        <f t="shared" si="291"/>
        <v>0</v>
      </c>
    </row>
    <row r="4669" spans="1:11" s="11" customFormat="1">
      <c r="A4669">
        <v>2025</v>
      </c>
      <c r="B4669">
        <v>6071</v>
      </c>
      <c r="C4669" t="s">
        <v>321</v>
      </c>
      <c r="D4669" t="s">
        <v>322</v>
      </c>
      <c r="E4669">
        <v>18550</v>
      </c>
      <c r="F4669">
        <v>23.454999999999998</v>
      </c>
      <c r="G4669">
        <v>215.4</v>
      </c>
      <c r="H4669">
        <f t="shared" si="288"/>
        <v>937184.39849999989</v>
      </c>
      <c r="I4669">
        <f t="shared" si="289"/>
        <v>18550</v>
      </c>
      <c r="J4669">
        <f t="shared" si="290"/>
        <v>435090.24999999994</v>
      </c>
      <c r="K4669">
        <f t="shared" si="291"/>
        <v>0</v>
      </c>
    </row>
    <row r="4670" spans="1:11" s="11" customFormat="1">
      <c r="A4670">
        <v>2025</v>
      </c>
      <c r="B4670">
        <v>6071</v>
      </c>
      <c r="C4670" t="s">
        <v>321</v>
      </c>
      <c r="D4670" t="s">
        <v>322</v>
      </c>
      <c r="E4670">
        <v>2982</v>
      </c>
      <c r="F4670">
        <v>21.774000000000001</v>
      </c>
      <c r="G4670">
        <v>113.2</v>
      </c>
      <c r="H4670">
        <f t="shared" si="288"/>
        <v>73500.836976000006</v>
      </c>
      <c r="I4670">
        <f t="shared" si="289"/>
        <v>2982</v>
      </c>
      <c r="J4670">
        <f t="shared" si="290"/>
        <v>64930.067999999999</v>
      </c>
      <c r="K4670">
        <f t="shared" si="291"/>
        <v>0</v>
      </c>
    </row>
    <row r="4671" spans="1:11" s="11" customFormat="1">
      <c r="A4671">
        <v>2025</v>
      </c>
      <c r="B4671">
        <v>6073</v>
      </c>
      <c r="C4671" t="s">
        <v>331</v>
      </c>
      <c r="D4671" t="s">
        <v>322</v>
      </c>
      <c r="E4671">
        <v>127247</v>
      </c>
      <c r="F4671">
        <v>17.492999999999999</v>
      </c>
      <c r="G4671">
        <v>294.89999999999998</v>
      </c>
      <c r="H4671">
        <f t="shared" si="288"/>
        <v>6564272.7926789997</v>
      </c>
      <c r="I4671">
        <f t="shared" si="289"/>
        <v>127247</v>
      </c>
      <c r="J4671">
        <f t="shared" si="290"/>
        <v>2225931.7709999997</v>
      </c>
      <c r="K4671">
        <f t="shared" si="291"/>
        <v>0</v>
      </c>
    </row>
    <row r="4672" spans="1:11" s="11" customFormat="1">
      <c r="A4672">
        <v>2025</v>
      </c>
      <c r="B4672">
        <v>6076</v>
      </c>
      <c r="C4672" t="s">
        <v>331</v>
      </c>
      <c r="D4672" t="s">
        <v>322</v>
      </c>
      <c r="E4672">
        <v>474943</v>
      </c>
      <c r="F4672">
        <v>17.34</v>
      </c>
      <c r="G4672" t="s">
        <v>332</v>
      </c>
      <c r="H4672" t="str">
        <f t="shared" si="288"/>
        <v/>
      </c>
      <c r="I4672" t="str">
        <f t="shared" si="289"/>
        <v/>
      </c>
      <c r="J4672" t="str">
        <f t="shared" si="290"/>
        <v/>
      </c>
      <c r="K4672">
        <f t="shared" si="291"/>
        <v>0</v>
      </c>
    </row>
    <row r="4673" spans="1:11" s="11" customFormat="1">
      <c r="A4673">
        <v>2025</v>
      </c>
      <c r="B4673">
        <v>6077</v>
      </c>
      <c r="C4673" t="s">
        <v>331</v>
      </c>
      <c r="D4673" t="s">
        <v>322</v>
      </c>
      <c r="E4673">
        <v>68428</v>
      </c>
      <c r="F4673">
        <v>16.838999999999999</v>
      </c>
      <c r="G4673">
        <v>105.2</v>
      </c>
      <c r="H4673">
        <f t="shared" si="288"/>
        <v>1212176.5647839999</v>
      </c>
      <c r="I4673">
        <f t="shared" si="289"/>
        <v>68428</v>
      </c>
      <c r="J4673">
        <f t="shared" si="290"/>
        <v>1152259.0919999999</v>
      </c>
      <c r="K4673">
        <f t="shared" si="291"/>
        <v>0</v>
      </c>
    </row>
    <row r="4674" spans="1:11" s="11" customFormat="1">
      <c r="A4674">
        <v>2025</v>
      </c>
      <c r="B4674">
        <v>6077</v>
      </c>
      <c r="C4674" t="s">
        <v>331</v>
      </c>
      <c r="D4674" t="s">
        <v>322</v>
      </c>
      <c r="E4674">
        <v>51274</v>
      </c>
      <c r="F4674">
        <v>17.132000000000001</v>
      </c>
      <c r="G4674">
        <v>105.4</v>
      </c>
      <c r="H4674">
        <f t="shared" si="288"/>
        <v>925861.18107200006</v>
      </c>
      <c r="I4674">
        <f t="shared" si="289"/>
        <v>51274</v>
      </c>
      <c r="J4674">
        <f t="shared" si="290"/>
        <v>878426.16800000006</v>
      </c>
      <c r="K4674">
        <f t="shared" si="291"/>
        <v>0</v>
      </c>
    </row>
    <row r="4675" spans="1:11" s="11" customFormat="1">
      <c r="A4675">
        <v>2025</v>
      </c>
      <c r="B4675">
        <v>6077</v>
      </c>
      <c r="C4675" t="s">
        <v>331</v>
      </c>
      <c r="D4675" t="s">
        <v>322</v>
      </c>
      <c r="E4675">
        <v>48736</v>
      </c>
      <c r="F4675">
        <v>17.074999999999999</v>
      </c>
      <c r="G4675">
        <v>103.2</v>
      </c>
      <c r="H4675">
        <f t="shared" si="288"/>
        <v>858796.55040000007</v>
      </c>
      <c r="I4675">
        <f t="shared" si="289"/>
        <v>48736</v>
      </c>
      <c r="J4675">
        <f t="shared" si="290"/>
        <v>832167.2</v>
      </c>
      <c r="K4675">
        <f t="shared" si="291"/>
        <v>0</v>
      </c>
    </row>
    <row r="4676" spans="1:11" s="11" customFormat="1">
      <c r="A4676">
        <v>2025</v>
      </c>
      <c r="B4676">
        <v>6077</v>
      </c>
      <c r="C4676" t="s">
        <v>331</v>
      </c>
      <c r="D4676" t="s">
        <v>322</v>
      </c>
      <c r="E4676">
        <v>68486</v>
      </c>
      <c r="F4676">
        <v>16.928999999999998</v>
      </c>
      <c r="G4676">
        <v>116.6</v>
      </c>
      <c r="H4676">
        <f t="shared" si="288"/>
        <v>1351859.8100039999</v>
      </c>
      <c r="I4676">
        <f t="shared" si="289"/>
        <v>68486</v>
      </c>
      <c r="J4676">
        <f t="shared" si="290"/>
        <v>1159399.4939999999</v>
      </c>
      <c r="K4676">
        <f t="shared" si="291"/>
        <v>0</v>
      </c>
    </row>
    <row r="4677" spans="1:11" s="11" customFormat="1">
      <c r="A4677">
        <v>2025</v>
      </c>
      <c r="B4677">
        <v>6077</v>
      </c>
      <c r="C4677" t="s">
        <v>331</v>
      </c>
      <c r="D4677" t="s">
        <v>322</v>
      </c>
      <c r="E4677">
        <v>85462</v>
      </c>
      <c r="F4677">
        <v>17.134</v>
      </c>
      <c r="G4677">
        <v>101.6</v>
      </c>
      <c r="H4677">
        <f t="shared" ref="H4677:H4740" si="292">IF(I4677="","",G4677/100*F4677*E4677)</f>
        <v>1487734.802528</v>
      </c>
      <c r="I4677">
        <f t="shared" ref="I4677:I4740" si="293">IF(OR(G4677=".",F4677=".",E4677="."),"",E4677)</f>
        <v>85462</v>
      </c>
      <c r="J4677">
        <f t="shared" ref="J4677:J4740" si="294">IF(I4677="","",F4677*I4677)</f>
        <v>1464305.9080000001</v>
      </c>
      <c r="K4677">
        <f t="shared" ref="K4677:K4740" si="295">IF(C4677="LIG",1,0)</f>
        <v>0</v>
      </c>
    </row>
    <row r="4678" spans="1:11" s="11" customFormat="1">
      <c r="A4678">
        <v>2025</v>
      </c>
      <c r="B4678">
        <v>6090</v>
      </c>
      <c r="C4678" t="s">
        <v>331</v>
      </c>
      <c r="D4678" t="s">
        <v>322</v>
      </c>
      <c r="E4678">
        <v>29075</v>
      </c>
      <c r="F4678">
        <v>17.756</v>
      </c>
      <c r="G4678">
        <v>234</v>
      </c>
      <c r="H4678">
        <f t="shared" si="292"/>
        <v>1208038.338</v>
      </c>
      <c r="I4678">
        <f t="shared" si="293"/>
        <v>29075</v>
      </c>
      <c r="J4678">
        <f t="shared" si="294"/>
        <v>516255.7</v>
      </c>
      <c r="K4678">
        <f t="shared" si="295"/>
        <v>0</v>
      </c>
    </row>
    <row r="4679" spans="1:11" s="11" customFormat="1">
      <c r="A4679">
        <v>2025</v>
      </c>
      <c r="B4679">
        <v>6090</v>
      </c>
      <c r="C4679" t="s">
        <v>331</v>
      </c>
      <c r="D4679" t="s">
        <v>322</v>
      </c>
      <c r="E4679">
        <v>116986</v>
      </c>
      <c r="F4679">
        <v>17.832999999999998</v>
      </c>
      <c r="G4679">
        <v>231.5</v>
      </c>
      <c r="H4679">
        <f t="shared" si="292"/>
        <v>4829579.2474699998</v>
      </c>
      <c r="I4679">
        <f t="shared" si="293"/>
        <v>116986</v>
      </c>
      <c r="J4679">
        <f t="shared" si="294"/>
        <v>2086211.3379999998</v>
      </c>
      <c r="K4679">
        <f t="shared" si="295"/>
        <v>0</v>
      </c>
    </row>
    <row r="4680" spans="1:11" s="11" customFormat="1">
      <c r="A4680">
        <v>2025</v>
      </c>
      <c r="B4680">
        <v>6090</v>
      </c>
      <c r="C4680" t="s">
        <v>331</v>
      </c>
      <c r="D4680" t="s">
        <v>322</v>
      </c>
      <c r="E4680">
        <v>28975</v>
      </c>
      <c r="F4680">
        <v>17.928999999999998</v>
      </c>
      <c r="G4680">
        <v>248.3</v>
      </c>
      <c r="H4680">
        <f t="shared" si="292"/>
        <v>1289900.560325</v>
      </c>
      <c r="I4680">
        <f t="shared" si="293"/>
        <v>28975</v>
      </c>
      <c r="J4680">
        <f t="shared" si="294"/>
        <v>519492.77499999997</v>
      </c>
      <c r="K4680">
        <f t="shared" si="295"/>
        <v>0</v>
      </c>
    </row>
    <row r="4681" spans="1:11" s="11" customFormat="1">
      <c r="A4681">
        <v>2025</v>
      </c>
      <c r="B4681">
        <v>6090</v>
      </c>
      <c r="C4681" t="s">
        <v>331</v>
      </c>
      <c r="D4681" t="s">
        <v>322</v>
      </c>
      <c r="E4681">
        <v>44183</v>
      </c>
      <c r="F4681">
        <v>17.876000000000001</v>
      </c>
      <c r="G4681">
        <v>245.9</v>
      </c>
      <c r="H4681">
        <f t="shared" si="292"/>
        <v>1942155.842372</v>
      </c>
      <c r="I4681">
        <f t="shared" si="293"/>
        <v>44183</v>
      </c>
      <c r="J4681">
        <f t="shared" si="294"/>
        <v>789815.30800000008</v>
      </c>
      <c r="K4681">
        <f t="shared" si="295"/>
        <v>0</v>
      </c>
    </row>
    <row r="4682" spans="1:11" s="11" customFormat="1">
      <c r="A4682">
        <v>2025</v>
      </c>
      <c r="B4682">
        <v>6090</v>
      </c>
      <c r="C4682" t="s">
        <v>331</v>
      </c>
      <c r="D4682" t="s">
        <v>322</v>
      </c>
      <c r="E4682">
        <v>44171</v>
      </c>
      <c r="F4682">
        <v>17.606999999999999</v>
      </c>
      <c r="G4682">
        <v>241.3</v>
      </c>
      <c r="H4682">
        <f t="shared" si="292"/>
        <v>1876635.4571610002</v>
      </c>
      <c r="I4682">
        <f t="shared" si="293"/>
        <v>44171</v>
      </c>
      <c r="J4682">
        <f t="shared" si="294"/>
        <v>777718.79700000002</v>
      </c>
      <c r="K4682">
        <f t="shared" si="295"/>
        <v>0</v>
      </c>
    </row>
    <row r="4683" spans="1:11" s="11" customFormat="1">
      <c r="A4683">
        <v>2025</v>
      </c>
      <c r="B4683">
        <v>6090</v>
      </c>
      <c r="C4683" t="s">
        <v>331</v>
      </c>
      <c r="D4683" t="s">
        <v>322</v>
      </c>
      <c r="E4683">
        <v>44303</v>
      </c>
      <c r="F4683">
        <v>17.791</v>
      </c>
      <c r="G4683">
        <v>233.1</v>
      </c>
      <c r="H4683">
        <f t="shared" si="292"/>
        <v>1837281.7827630001</v>
      </c>
      <c r="I4683">
        <f t="shared" si="293"/>
        <v>44303</v>
      </c>
      <c r="J4683">
        <f t="shared" si="294"/>
        <v>788194.67300000007</v>
      </c>
      <c r="K4683">
        <f t="shared" si="295"/>
        <v>0</v>
      </c>
    </row>
    <row r="4684" spans="1:11" s="11" customFormat="1">
      <c r="A4684">
        <v>2025</v>
      </c>
      <c r="B4684">
        <v>6095</v>
      </c>
      <c r="C4684" t="s">
        <v>331</v>
      </c>
      <c r="D4684" t="s">
        <v>322</v>
      </c>
      <c r="E4684">
        <v>17495</v>
      </c>
      <c r="F4684">
        <v>17.564</v>
      </c>
      <c r="G4684">
        <v>230.8</v>
      </c>
      <c r="H4684">
        <f t="shared" si="292"/>
        <v>709207.27144000016</v>
      </c>
      <c r="I4684">
        <f t="shared" si="293"/>
        <v>17495</v>
      </c>
      <c r="J4684">
        <f t="shared" si="294"/>
        <v>307282.18</v>
      </c>
      <c r="K4684">
        <f t="shared" si="295"/>
        <v>0</v>
      </c>
    </row>
    <row r="4685" spans="1:11" s="11" customFormat="1">
      <c r="A4685">
        <v>2025</v>
      </c>
      <c r="B4685">
        <v>6095</v>
      </c>
      <c r="C4685" t="s">
        <v>331</v>
      </c>
      <c r="D4685" t="s">
        <v>322</v>
      </c>
      <c r="E4685">
        <v>88858</v>
      </c>
      <c r="F4685">
        <v>17.448</v>
      </c>
      <c r="G4685">
        <v>231.4</v>
      </c>
      <c r="H4685">
        <f t="shared" si="292"/>
        <v>3587612.6045760005</v>
      </c>
      <c r="I4685">
        <f t="shared" si="293"/>
        <v>88858</v>
      </c>
      <c r="J4685">
        <f t="shared" si="294"/>
        <v>1550394.3840000001</v>
      </c>
      <c r="K4685">
        <f t="shared" si="295"/>
        <v>0</v>
      </c>
    </row>
    <row r="4686" spans="1:11" s="11" customFormat="1">
      <c r="A4686">
        <v>2025</v>
      </c>
      <c r="B4686">
        <v>6096</v>
      </c>
      <c r="C4686" t="s">
        <v>331</v>
      </c>
      <c r="D4686" t="s">
        <v>322</v>
      </c>
      <c r="E4686">
        <v>120130</v>
      </c>
      <c r="F4686">
        <v>17.45</v>
      </c>
      <c r="G4686">
        <v>131.19999999999999</v>
      </c>
      <c r="H4686">
        <f t="shared" si="292"/>
        <v>2750304.2719999999</v>
      </c>
      <c r="I4686">
        <f t="shared" si="293"/>
        <v>120130</v>
      </c>
      <c r="J4686">
        <f t="shared" si="294"/>
        <v>2096268.5</v>
      </c>
      <c r="K4686">
        <f t="shared" si="295"/>
        <v>0</v>
      </c>
    </row>
    <row r="4687" spans="1:11" s="11" customFormat="1">
      <c r="A4687">
        <v>2025</v>
      </c>
      <c r="B4687">
        <v>6096</v>
      </c>
      <c r="C4687" t="s">
        <v>331</v>
      </c>
      <c r="D4687" t="s">
        <v>322</v>
      </c>
      <c r="E4687">
        <v>16601</v>
      </c>
      <c r="F4687">
        <v>17.899999999999999</v>
      </c>
      <c r="G4687">
        <v>135.30000000000001</v>
      </c>
      <c r="H4687">
        <f t="shared" si="292"/>
        <v>402054.63870000001</v>
      </c>
      <c r="I4687">
        <f t="shared" si="293"/>
        <v>16601</v>
      </c>
      <c r="J4687">
        <f t="shared" si="294"/>
        <v>297157.89999999997</v>
      </c>
      <c r="K4687">
        <f t="shared" si="295"/>
        <v>0</v>
      </c>
    </row>
    <row r="4688" spans="1:11" s="11" customFormat="1">
      <c r="A4688">
        <v>2025</v>
      </c>
      <c r="B4688">
        <v>6096</v>
      </c>
      <c r="C4688" t="s">
        <v>331</v>
      </c>
      <c r="D4688" t="s">
        <v>322</v>
      </c>
      <c r="E4688">
        <v>50481</v>
      </c>
      <c r="F4688">
        <v>17.46</v>
      </c>
      <c r="G4688">
        <v>126</v>
      </c>
      <c r="H4688">
        <f t="shared" si="292"/>
        <v>1110561.8075999999</v>
      </c>
      <c r="I4688">
        <f t="shared" si="293"/>
        <v>50481</v>
      </c>
      <c r="J4688">
        <f t="shared" si="294"/>
        <v>881398.26</v>
      </c>
      <c r="K4688">
        <f t="shared" si="295"/>
        <v>0</v>
      </c>
    </row>
    <row r="4689" spans="1:11" s="11" customFormat="1">
      <c r="A4689">
        <v>2025</v>
      </c>
      <c r="B4689">
        <v>6096</v>
      </c>
      <c r="C4689" t="s">
        <v>331</v>
      </c>
      <c r="D4689" t="s">
        <v>322</v>
      </c>
      <c r="E4689">
        <v>83537</v>
      </c>
      <c r="F4689">
        <v>17.04</v>
      </c>
      <c r="G4689">
        <v>126</v>
      </c>
      <c r="H4689">
        <f t="shared" si="292"/>
        <v>1793572.8047999998</v>
      </c>
      <c r="I4689">
        <f t="shared" si="293"/>
        <v>83537</v>
      </c>
      <c r="J4689">
        <f t="shared" si="294"/>
        <v>1423470.48</v>
      </c>
      <c r="K4689">
        <f t="shared" si="295"/>
        <v>0</v>
      </c>
    </row>
    <row r="4690" spans="1:11" s="11" customFormat="1">
      <c r="A4690">
        <v>2025</v>
      </c>
      <c r="B4690">
        <v>6096</v>
      </c>
      <c r="C4690" t="s">
        <v>331</v>
      </c>
      <c r="D4690" t="s">
        <v>322</v>
      </c>
      <c r="E4690">
        <v>103981</v>
      </c>
      <c r="F4690">
        <v>16.7</v>
      </c>
      <c r="G4690">
        <v>126.2</v>
      </c>
      <c r="H4690">
        <f t="shared" si="292"/>
        <v>2191441.1673999997</v>
      </c>
      <c r="I4690">
        <f t="shared" si="293"/>
        <v>103981</v>
      </c>
      <c r="J4690">
        <f t="shared" si="294"/>
        <v>1736482.7</v>
      </c>
      <c r="K4690">
        <f t="shared" si="295"/>
        <v>0</v>
      </c>
    </row>
    <row r="4691" spans="1:11" s="11" customFormat="1">
      <c r="A4691">
        <v>2025</v>
      </c>
      <c r="B4691">
        <v>6098</v>
      </c>
      <c r="C4691" t="s">
        <v>331</v>
      </c>
      <c r="D4691" t="s">
        <v>322</v>
      </c>
      <c r="E4691">
        <v>152475</v>
      </c>
      <c r="F4691">
        <v>17</v>
      </c>
      <c r="G4691">
        <v>238.2</v>
      </c>
      <c r="H4691">
        <f t="shared" si="292"/>
        <v>6174322.6499999985</v>
      </c>
      <c r="I4691">
        <f t="shared" si="293"/>
        <v>152475</v>
      </c>
      <c r="J4691">
        <f t="shared" si="294"/>
        <v>2592075</v>
      </c>
      <c r="K4691">
        <f t="shared" si="295"/>
        <v>0</v>
      </c>
    </row>
    <row r="4692" spans="1:11" s="11" customFormat="1">
      <c r="A4692">
        <v>2025</v>
      </c>
      <c r="B4692">
        <v>6101</v>
      </c>
      <c r="C4692" t="s">
        <v>331</v>
      </c>
      <c r="D4692" t="s">
        <v>322</v>
      </c>
      <c r="E4692">
        <v>169764</v>
      </c>
      <c r="F4692">
        <v>16.155999999999999</v>
      </c>
      <c r="G4692">
        <v>139.4</v>
      </c>
      <c r="H4692">
        <f t="shared" si="292"/>
        <v>3823333.8144960003</v>
      </c>
      <c r="I4692">
        <f t="shared" si="293"/>
        <v>169764</v>
      </c>
      <c r="J4692">
        <f t="shared" si="294"/>
        <v>2742707.1839999999</v>
      </c>
      <c r="K4692">
        <f t="shared" si="295"/>
        <v>0</v>
      </c>
    </row>
    <row r="4693" spans="1:11" s="11" customFormat="1">
      <c r="A4693">
        <v>2025</v>
      </c>
      <c r="B4693">
        <v>6113</v>
      </c>
      <c r="C4693" t="s">
        <v>321</v>
      </c>
      <c r="D4693" t="s">
        <v>322</v>
      </c>
      <c r="E4693">
        <v>39730</v>
      </c>
      <c r="F4693">
        <v>22.302</v>
      </c>
      <c r="G4693">
        <v>299.39999999999998</v>
      </c>
      <c r="H4693">
        <f t="shared" si="292"/>
        <v>2652859.0292400001</v>
      </c>
      <c r="I4693">
        <f t="shared" si="293"/>
        <v>39730</v>
      </c>
      <c r="J4693">
        <f t="shared" si="294"/>
        <v>886058.46</v>
      </c>
      <c r="K4693">
        <f t="shared" si="295"/>
        <v>0</v>
      </c>
    </row>
    <row r="4694" spans="1:11" s="11" customFormat="1">
      <c r="A4694">
        <v>2025</v>
      </c>
      <c r="B4694">
        <v>6113</v>
      </c>
      <c r="C4694" t="s">
        <v>321</v>
      </c>
      <c r="D4694" t="s">
        <v>322</v>
      </c>
      <c r="E4694">
        <v>13688</v>
      </c>
      <c r="F4694">
        <v>22.646000000000001</v>
      </c>
      <c r="G4694">
        <v>249.3</v>
      </c>
      <c r="H4694">
        <f t="shared" si="292"/>
        <v>772776.27086400019</v>
      </c>
      <c r="I4694">
        <f t="shared" si="293"/>
        <v>13688</v>
      </c>
      <c r="J4694">
        <f t="shared" si="294"/>
        <v>309978.44800000003</v>
      </c>
      <c r="K4694">
        <f t="shared" si="295"/>
        <v>0</v>
      </c>
    </row>
    <row r="4695" spans="1:11" s="11" customFormat="1">
      <c r="A4695">
        <v>2025</v>
      </c>
      <c r="B4695">
        <v>6113</v>
      </c>
      <c r="C4695" t="s">
        <v>321</v>
      </c>
      <c r="D4695" t="s">
        <v>322</v>
      </c>
      <c r="E4695">
        <v>46662</v>
      </c>
      <c r="F4695">
        <v>23.86</v>
      </c>
      <c r="G4695">
        <v>266.5</v>
      </c>
      <c r="H4695">
        <f t="shared" si="292"/>
        <v>2967091.9278000002</v>
      </c>
      <c r="I4695">
        <f t="shared" si="293"/>
        <v>46662</v>
      </c>
      <c r="J4695">
        <f t="shared" si="294"/>
        <v>1113355.32</v>
      </c>
      <c r="K4695">
        <f t="shared" si="295"/>
        <v>0</v>
      </c>
    </row>
    <row r="4696" spans="1:11" s="11" customFormat="1">
      <c r="A4696">
        <v>2025</v>
      </c>
      <c r="B4696">
        <v>6113</v>
      </c>
      <c r="C4696" t="s">
        <v>321</v>
      </c>
      <c r="D4696" t="s">
        <v>322</v>
      </c>
      <c r="E4696">
        <v>138856</v>
      </c>
      <c r="F4696">
        <v>21.867999999999999</v>
      </c>
      <c r="G4696">
        <v>270.60000000000002</v>
      </c>
      <c r="H4696">
        <f t="shared" si="292"/>
        <v>8216777.1396480007</v>
      </c>
      <c r="I4696">
        <f t="shared" si="293"/>
        <v>138856</v>
      </c>
      <c r="J4696">
        <f t="shared" si="294"/>
        <v>3036503.0079999999</v>
      </c>
      <c r="K4696">
        <f t="shared" si="295"/>
        <v>0</v>
      </c>
    </row>
    <row r="4697" spans="1:11" s="11" customFormat="1">
      <c r="A4697">
        <v>2025</v>
      </c>
      <c r="B4697">
        <v>6113</v>
      </c>
      <c r="C4697" t="s">
        <v>321</v>
      </c>
      <c r="D4697" t="s">
        <v>322</v>
      </c>
      <c r="E4697">
        <v>11698</v>
      </c>
      <c r="F4697">
        <v>22.384</v>
      </c>
      <c r="G4697">
        <v>301</v>
      </c>
      <c r="H4697">
        <f t="shared" si="292"/>
        <v>788162.57631999999</v>
      </c>
      <c r="I4697">
        <f t="shared" si="293"/>
        <v>11698</v>
      </c>
      <c r="J4697">
        <f t="shared" si="294"/>
        <v>261848.03200000001</v>
      </c>
      <c r="K4697">
        <f t="shared" si="295"/>
        <v>0</v>
      </c>
    </row>
    <row r="4698" spans="1:11" s="11" customFormat="1">
      <c r="A4698">
        <v>2025</v>
      </c>
      <c r="B4698">
        <v>6138</v>
      </c>
      <c r="C4698" t="s">
        <v>331</v>
      </c>
      <c r="D4698" t="s">
        <v>322</v>
      </c>
      <c r="E4698">
        <v>30802</v>
      </c>
      <c r="F4698">
        <v>17.920000000000002</v>
      </c>
      <c r="G4698">
        <v>176.9</v>
      </c>
      <c r="H4698">
        <f t="shared" si="292"/>
        <v>976438.18496000022</v>
      </c>
      <c r="I4698">
        <f t="shared" si="293"/>
        <v>30802</v>
      </c>
      <c r="J4698">
        <f t="shared" si="294"/>
        <v>551971.84000000008</v>
      </c>
      <c r="K4698">
        <f t="shared" si="295"/>
        <v>0</v>
      </c>
    </row>
    <row r="4699" spans="1:11" s="11" customFormat="1">
      <c r="A4699">
        <v>2025</v>
      </c>
      <c r="B4699">
        <v>6138</v>
      </c>
      <c r="C4699" t="s">
        <v>331</v>
      </c>
      <c r="D4699" t="s">
        <v>322</v>
      </c>
      <c r="E4699">
        <v>45490</v>
      </c>
      <c r="F4699">
        <v>17.04</v>
      </c>
      <c r="G4699">
        <v>160.19999999999999</v>
      </c>
      <c r="H4699">
        <f t="shared" si="292"/>
        <v>1241789.6591999999</v>
      </c>
      <c r="I4699">
        <f t="shared" si="293"/>
        <v>45490</v>
      </c>
      <c r="J4699">
        <f t="shared" si="294"/>
        <v>775149.6</v>
      </c>
      <c r="K4699">
        <f t="shared" si="295"/>
        <v>0</v>
      </c>
    </row>
    <row r="4700" spans="1:11" s="11" customFormat="1">
      <c r="A4700">
        <v>2025</v>
      </c>
      <c r="B4700">
        <v>6138</v>
      </c>
      <c r="C4700" t="s">
        <v>331</v>
      </c>
      <c r="D4700" t="s">
        <v>322</v>
      </c>
      <c r="E4700">
        <v>77830</v>
      </c>
      <c r="F4700">
        <v>17.579999999999998</v>
      </c>
      <c r="G4700">
        <v>156.19999999999999</v>
      </c>
      <c r="H4700">
        <f t="shared" si="292"/>
        <v>2137208.6867999998</v>
      </c>
      <c r="I4700">
        <f t="shared" si="293"/>
        <v>77830</v>
      </c>
      <c r="J4700">
        <f t="shared" si="294"/>
        <v>1368251.4</v>
      </c>
      <c r="K4700">
        <f t="shared" si="295"/>
        <v>0</v>
      </c>
    </row>
    <row r="4701" spans="1:11" s="11" customFormat="1">
      <c r="A4701">
        <v>2025</v>
      </c>
      <c r="B4701">
        <v>6139</v>
      </c>
      <c r="C4701" t="s">
        <v>331</v>
      </c>
      <c r="D4701" t="s">
        <v>322</v>
      </c>
      <c r="E4701">
        <v>15110</v>
      </c>
      <c r="F4701">
        <v>17.72</v>
      </c>
      <c r="G4701">
        <v>224.1</v>
      </c>
      <c r="H4701">
        <f t="shared" si="292"/>
        <v>600025.95720000006</v>
      </c>
      <c r="I4701">
        <f t="shared" si="293"/>
        <v>15110</v>
      </c>
      <c r="J4701">
        <f t="shared" si="294"/>
        <v>267749.2</v>
      </c>
      <c r="K4701">
        <f t="shared" si="295"/>
        <v>0</v>
      </c>
    </row>
    <row r="4702" spans="1:11" s="11" customFormat="1">
      <c r="A4702">
        <v>2025</v>
      </c>
      <c r="B4702">
        <v>6139</v>
      </c>
      <c r="C4702" t="s">
        <v>331</v>
      </c>
      <c r="D4702" t="s">
        <v>322</v>
      </c>
      <c r="E4702">
        <v>90260</v>
      </c>
      <c r="F4702">
        <v>17.47</v>
      </c>
      <c r="G4702">
        <v>203.5</v>
      </c>
      <c r="H4702">
        <f t="shared" si="292"/>
        <v>3208873.8770000003</v>
      </c>
      <c r="I4702">
        <f t="shared" si="293"/>
        <v>90260</v>
      </c>
      <c r="J4702">
        <f t="shared" si="294"/>
        <v>1576842.2</v>
      </c>
      <c r="K4702">
        <f t="shared" si="295"/>
        <v>0</v>
      </c>
    </row>
    <row r="4703" spans="1:11" s="11" customFormat="1">
      <c r="A4703">
        <v>2025</v>
      </c>
      <c r="B4703">
        <v>6139</v>
      </c>
      <c r="C4703" t="s">
        <v>331</v>
      </c>
      <c r="D4703" t="s">
        <v>322</v>
      </c>
      <c r="E4703">
        <v>122444</v>
      </c>
      <c r="F4703">
        <v>17.03</v>
      </c>
      <c r="G4703">
        <v>174.3</v>
      </c>
      <c r="H4703">
        <f t="shared" si="292"/>
        <v>3634540.7607600004</v>
      </c>
      <c r="I4703">
        <f t="shared" si="293"/>
        <v>122444</v>
      </c>
      <c r="J4703">
        <f t="shared" si="294"/>
        <v>2085221.32</v>
      </c>
      <c r="K4703">
        <f t="shared" si="295"/>
        <v>0</v>
      </c>
    </row>
    <row r="4704" spans="1:11" s="11" customFormat="1">
      <c r="A4704">
        <v>2025</v>
      </c>
      <c r="B4704">
        <v>6146</v>
      </c>
      <c r="C4704" t="s">
        <v>331</v>
      </c>
      <c r="D4704" t="s">
        <v>322</v>
      </c>
      <c r="E4704">
        <v>623294</v>
      </c>
      <c r="F4704">
        <v>16.46</v>
      </c>
      <c r="G4704" t="s">
        <v>332</v>
      </c>
      <c r="H4704" t="str">
        <f t="shared" si="292"/>
        <v/>
      </c>
      <c r="I4704" t="str">
        <f t="shared" si="293"/>
        <v/>
      </c>
      <c r="J4704" t="str">
        <f t="shared" si="294"/>
        <v/>
      </c>
      <c r="K4704">
        <f t="shared" si="295"/>
        <v>0</v>
      </c>
    </row>
    <row r="4705" spans="1:11" s="11" customFormat="1">
      <c r="A4705">
        <v>2025</v>
      </c>
      <c r="B4705">
        <v>6165</v>
      </c>
      <c r="C4705" t="s">
        <v>321</v>
      </c>
      <c r="D4705" t="s">
        <v>322</v>
      </c>
      <c r="E4705">
        <v>15615</v>
      </c>
      <c r="F4705">
        <v>23.81</v>
      </c>
      <c r="G4705">
        <v>327.60000000000002</v>
      </c>
      <c r="H4705">
        <f t="shared" si="292"/>
        <v>1217994.3594</v>
      </c>
      <c r="I4705">
        <f t="shared" si="293"/>
        <v>15615</v>
      </c>
      <c r="J4705">
        <f t="shared" si="294"/>
        <v>371793.14999999997</v>
      </c>
      <c r="K4705">
        <f t="shared" si="295"/>
        <v>0</v>
      </c>
    </row>
    <row r="4706" spans="1:11" s="11" customFormat="1">
      <c r="A4706">
        <v>2025</v>
      </c>
      <c r="B4706">
        <v>6165</v>
      </c>
      <c r="C4706" t="s">
        <v>321</v>
      </c>
      <c r="D4706" t="s">
        <v>322</v>
      </c>
      <c r="E4706">
        <v>42127</v>
      </c>
      <c r="F4706">
        <v>24.14</v>
      </c>
      <c r="G4706">
        <v>360.5</v>
      </c>
      <c r="H4706">
        <f t="shared" si="292"/>
        <v>3666089.5368999997</v>
      </c>
      <c r="I4706">
        <f t="shared" si="293"/>
        <v>42127</v>
      </c>
      <c r="J4706">
        <f t="shared" si="294"/>
        <v>1016945.78</v>
      </c>
      <c r="K4706">
        <f t="shared" si="295"/>
        <v>0</v>
      </c>
    </row>
    <row r="4707" spans="1:11" s="11" customFormat="1">
      <c r="A4707">
        <v>2025</v>
      </c>
      <c r="B4707">
        <v>6165</v>
      </c>
      <c r="C4707" t="s">
        <v>321</v>
      </c>
      <c r="D4707" t="s">
        <v>322</v>
      </c>
      <c r="E4707">
        <v>210080</v>
      </c>
      <c r="F4707">
        <v>22.03</v>
      </c>
      <c r="G4707">
        <v>356.5</v>
      </c>
      <c r="H4707">
        <f t="shared" si="292"/>
        <v>16499042.456</v>
      </c>
      <c r="I4707">
        <f t="shared" si="293"/>
        <v>210080</v>
      </c>
      <c r="J4707">
        <f t="shared" si="294"/>
        <v>4628062.4000000004</v>
      </c>
      <c r="K4707">
        <f t="shared" si="295"/>
        <v>0</v>
      </c>
    </row>
    <row r="4708" spans="1:11" s="11" customFormat="1">
      <c r="A4708">
        <v>2025</v>
      </c>
      <c r="B4708">
        <v>6166</v>
      </c>
      <c r="C4708" t="s">
        <v>321</v>
      </c>
      <c r="D4708" t="s">
        <v>322</v>
      </c>
      <c r="E4708">
        <v>11428</v>
      </c>
      <c r="F4708">
        <v>24.45</v>
      </c>
      <c r="G4708">
        <v>296.3</v>
      </c>
      <c r="H4708">
        <f t="shared" si="292"/>
        <v>827905.45980000007</v>
      </c>
      <c r="I4708">
        <f t="shared" si="293"/>
        <v>11428</v>
      </c>
      <c r="J4708">
        <f t="shared" si="294"/>
        <v>279414.59999999998</v>
      </c>
      <c r="K4708">
        <f t="shared" si="295"/>
        <v>0</v>
      </c>
    </row>
    <row r="4709" spans="1:11" s="11" customFormat="1">
      <c r="A4709">
        <v>2025</v>
      </c>
      <c r="B4709">
        <v>6177</v>
      </c>
      <c r="C4709" t="s">
        <v>331</v>
      </c>
      <c r="D4709" t="s">
        <v>322</v>
      </c>
      <c r="E4709">
        <v>59651</v>
      </c>
      <c r="F4709">
        <v>18.972000000000001</v>
      </c>
      <c r="G4709">
        <v>314.60000000000002</v>
      </c>
      <c r="H4709">
        <f t="shared" si="292"/>
        <v>3560324.3367120004</v>
      </c>
      <c r="I4709">
        <f t="shared" si="293"/>
        <v>59651</v>
      </c>
      <c r="J4709">
        <f t="shared" si="294"/>
        <v>1131698.7720000001</v>
      </c>
      <c r="K4709">
        <f t="shared" si="295"/>
        <v>0</v>
      </c>
    </row>
    <row r="4710" spans="1:11" s="11" customFormat="1">
      <c r="A4710">
        <v>2025</v>
      </c>
      <c r="B4710">
        <v>6177</v>
      </c>
      <c r="C4710" t="s">
        <v>331</v>
      </c>
      <c r="D4710" t="s">
        <v>322</v>
      </c>
      <c r="E4710">
        <v>60381</v>
      </c>
      <c r="F4710">
        <v>17.68</v>
      </c>
      <c r="G4710">
        <v>299.3</v>
      </c>
      <c r="H4710">
        <f t="shared" si="292"/>
        <v>3195135.4874400003</v>
      </c>
      <c r="I4710">
        <f t="shared" si="293"/>
        <v>60381</v>
      </c>
      <c r="J4710">
        <f t="shared" si="294"/>
        <v>1067536.08</v>
      </c>
      <c r="K4710">
        <f t="shared" si="295"/>
        <v>0</v>
      </c>
    </row>
    <row r="4711" spans="1:11" s="11" customFormat="1">
      <c r="A4711">
        <v>2025</v>
      </c>
      <c r="B4711">
        <v>6177</v>
      </c>
      <c r="C4711" t="s">
        <v>331</v>
      </c>
      <c r="D4711" t="s">
        <v>322</v>
      </c>
      <c r="E4711">
        <v>60827</v>
      </c>
      <c r="F4711">
        <v>17.934000000000001</v>
      </c>
      <c r="G4711">
        <v>302.5</v>
      </c>
      <c r="H4711">
        <f t="shared" si="292"/>
        <v>3299886.0394500005</v>
      </c>
      <c r="I4711">
        <f t="shared" si="293"/>
        <v>60827</v>
      </c>
      <c r="J4711">
        <f t="shared" si="294"/>
        <v>1090871.4180000001</v>
      </c>
      <c r="K4711">
        <f t="shared" si="295"/>
        <v>0</v>
      </c>
    </row>
    <row r="4712" spans="1:11" s="11" customFormat="1">
      <c r="A4712">
        <v>2025</v>
      </c>
      <c r="B4712">
        <v>6178</v>
      </c>
      <c r="C4712" t="s">
        <v>331</v>
      </c>
      <c r="D4712" t="s">
        <v>322</v>
      </c>
      <c r="E4712">
        <v>32335</v>
      </c>
      <c r="F4712">
        <v>17.05</v>
      </c>
      <c r="G4712" t="s">
        <v>332</v>
      </c>
      <c r="H4712" t="str">
        <f t="shared" si="292"/>
        <v/>
      </c>
      <c r="I4712" t="str">
        <f t="shared" si="293"/>
        <v/>
      </c>
      <c r="J4712" t="str">
        <f t="shared" si="294"/>
        <v/>
      </c>
      <c r="K4712">
        <f t="shared" si="295"/>
        <v>0</v>
      </c>
    </row>
    <row r="4713" spans="1:11" s="11" customFormat="1">
      <c r="A4713">
        <v>2025</v>
      </c>
      <c r="B4713">
        <v>6178</v>
      </c>
      <c r="C4713" t="s">
        <v>331</v>
      </c>
      <c r="D4713" t="s">
        <v>322</v>
      </c>
      <c r="E4713">
        <v>32604</v>
      </c>
      <c r="F4713">
        <v>16.920000000000002</v>
      </c>
      <c r="G4713" t="s">
        <v>332</v>
      </c>
      <c r="H4713" t="str">
        <f t="shared" si="292"/>
        <v/>
      </c>
      <c r="I4713" t="str">
        <f t="shared" si="293"/>
        <v/>
      </c>
      <c r="J4713" t="str">
        <f t="shared" si="294"/>
        <v/>
      </c>
      <c r="K4713">
        <f t="shared" si="295"/>
        <v>0</v>
      </c>
    </row>
    <row r="4714" spans="1:11" s="11" customFormat="1">
      <c r="A4714">
        <v>2025</v>
      </c>
      <c r="B4714">
        <v>6178</v>
      </c>
      <c r="C4714" t="s">
        <v>331</v>
      </c>
      <c r="D4714" t="s">
        <v>322</v>
      </c>
      <c r="E4714">
        <v>49515</v>
      </c>
      <c r="F4714">
        <v>17.88</v>
      </c>
      <c r="G4714" t="s">
        <v>332</v>
      </c>
      <c r="H4714" t="str">
        <f t="shared" si="292"/>
        <v/>
      </c>
      <c r="I4714" t="str">
        <f t="shared" si="293"/>
        <v/>
      </c>
      <c r="J4714" t="str">
        <f t="shared" si="294"/>
        <v/>
      </c>
      <c r="K4714">
        <f t="shared" si="295"/>
        <v>0</v>
      </c>
    </row>
    <row r="4715" spans="1:11" s="11" customFormat="1">
      <c r="A4715">
        <v>2025</v>
      </c>
      <c r="B4715">
        <v>6179</v>
      </c>
      <c r="C4715" t="s">
        <v>331</v>
      </c>
      <c r="D4715" t="s">
        <v>322</v>
      </c>
      <c r="E4715">
        <v>48757</v>
      </c>
      <c r="F4715">
        <v>16.594000000000001</v>
      </c>
      <c r="G4715">
        <v>153.69999999999999</v>
      </c>
      <c r="H4715">
        <f t="shared" si="292"/>
        <v>1243546.2123460001</v>
      </c>
      <c r="I4715">
        <f t="shared" si="293"/>
        <v>48757</v>
      </c>
      <c r="J4715">
        <f t="shared" si="294"/>
        <v>809073.65800000005</v>
      </c>
      <c r="K4715">
        <f t="shared" si="295"/>
        <v>0</v>
      </c>
    </row>
    <row r="4716" spans="1:11" s="11" customFormat="1">
      <c r="A4716">
        <v>2025</v>
      </c>
      <c r="B4716">
        <v>6179</v>
      </c>
      <c r="C4716" t="s">
        <v>331</v>
      </c>
      <c r="D4716" t="s">
        <v>322</v>
      </c>
      <c r="E4716">
        <v>48985</v>
      </c>
      <c r="F4716">
        <v>16.472999999999999</v>
      </c>
      <c r="G4716">
        <v>154.30000000000001</v>
      </c>
      <c r="H4716">
        <f t="shared" si="292"/>
        <v>1245092.843415</v>
      </c>
      <c r="I4716">
        <f t="shared" si="293"/>
        <v>48985</v>
      </c>
      <c r="J4716">
        <f t="shared" si="294"/>
        <v>806929.90499999991</v>
      </c>
      <c r="K4716">
        <f t="shared" si="295"/>
        <v>0</v>
      </c>
    </row>
    <row r="4717" spans="1:11" s="11" customFormat="1">
      <c r="A4717">
        <v>2025</v>
      </c>
      <c r="B4717">
        <v>6179</v>
      </c>
      <c r="C4717" t="s">
        <v>331</v>
      </c>
      <c r="D4717" t="s">
        <v>322</v>
      </c>
      <c r="E4717">
        <v>49285</v>
      </c>
      <c r="F4717">
        <v>17.117000000000001</v>
      </c>
      <c r="G4717">
        <v>153</v>
      </c>
      <c r="H4717">
        <f t="shared" si="292"/>
        <v>1290725.3578500003</v>
      </c>
      <c r="I4717">
        <f t="shared" si="293"/>
        <v>49285</v>
      </c>
      <c r="J4717">
        <f t="shared" si="294"/>
        <v>843611.34500000009</v>
      </c>
      <c r="K4717">
        <f t="shared" si="295"/>
        <v>0</v>
      </c>
    </row>
    <row r="4718" spans="1:11" s="11" customFormat="1">
      <c r="A4718">
        <v>2025</v>
      </c>
      <c r="B4718">
        <v>6179</v>
      </c>
      <c r="C4718" t="s">
        <v>331</v>
      </c>
      <c r="D4718" t="s">
        <v>322</v>
      </c>
      <c r="E4718">
        <v>16522</v>
      </c>
      <c r="F4718">
        <v>18.108000000000001</v>
      </c>
      <c r="G4718">
        <v>164</v>
      </c>
      <c r="H4718">
        <f t="shared" si="292"/>
        <v>490655.81663999998</v>
      </c>
      <c r="I4718">
        <f t="shared" si="293"/>
        <v>16522</v>
      </c>
      <c r="J4718">
        <f t="shared" si="294"/>
        <v>299180.37599999999</v>
      </c>
      <c r="K4718">
        <f t="shared" si="295"/>
        <v>0</v>
      </c>
    </row>
    <row r="4719" spans="1:11" s="11" customFormat="1">
      <c r="A4719">
        <v>2025</v>
      </c>
      <c r="B4719">
        <v>6179</v>
      </c>
      <c r="C4719" t="s">
        <v>331</v>
      </c>
      <c r="D4719" t="s">
        <v>322</v>
      </c>
      <c r="E4719">
        <v>32810</v>
      </c>
      <c r="F4719">
        <v>17.045000000000002</v>
      </c>
      <c r="G4719">
        <v>152.30000000000001</v>
      </c>
      <c r="H4719">
        <f t="shared" si="292"/>
        <v>851732.34335000021</v>
      </c>
      <c r="I4719">
        <f t="shared" si="293"/>
        <v>32810</v>
      </c>
      <c r="J4719">
        <f t="shared" si="294"/>
        <v>559246.45000000007</v>
      </c>
      <c r="K4719">
        <f t="shared" si="295"/>
        <v>0</v>
      </c>
    </row>
    <row r="4720" spans="1:11" s="11" customFormat="1">
      <c r="A4720">
        <v>2025</v>
      </c>
      <c r="B4720">
        <v>6179</v>
      </c>
      <c r="C4720" t="s">
        <v>331</v>
      </c>
      <c r="D4720" t="s">
        <v>322</v>
      </c>
      <c r="E4720">
        <v>32969</v>
      </c>
      <c r="F4720">
        <v>17.082999999999998</v>
      </c>
      <c r="G4720">
        <v>152.30000000000001</v>
      </c>
      <c r="H4720">
        <f t="shared" si="292"/>
        <v>857767.95732100005</v>
      </c>
      <c r="I4720">
        <f t="shared" si="293"/>
        <v>32969</v>
      </c>
      <c r="J4720">
        <f t="shared" si="294"/>
        <v>563209.42699999991</v>
      </c>
      <c r="K4720">
        <f t="shared" si="295"/>
        <v>0</v>
      </c>
    </row>
    <row r="4721" spans="1:11" s="11" customFormat="1">
      <c r="A4721">
        <v>2025</v>
      </c>
      <c r="B4721">
        <v>6179</v>
      </c>
      <c r="C4721" t="s">
        <v>331</v>
      </c>
      <c r="D4721" t="s">
        <v>322</v>
      </c>
      <c r="E4721">
        <v>49459</v>
      </c>
      <c r="F4721">
        <v>16.811</v>
      </c>
      <c r="G4721">
        <v>151.5</v>
      </c>
      <c r="H4721">
        <f t="shared" si="292"/>
        <v>1259654.702235</v>
      </c>
      <c r="I4721">
        <f t="shared" si="293"/>
        <v>49459</v>
      </c>
      <c r="J4721">
        <f t="shared" si="294"/>
        <v>831455.24899999995</v>
      </c>
      <c r="K4721">
        <f t="shared" si="295"/>
        <v>0</v>
      </c>
    </row>
    <row r="4722" spans="1:11" s="11" customFormat="1">
      <c r="A4722">
        <v>2025</v>
      </c>
      <c r="B4722">
        <v>6179</v>
      </c>
      <c r="C4722" t="s">
        <v>331</v>
      </c>
      <c r="D4722" t="s">
        <v>322</v>
      </c>
      <c r="E4722">
        <v>49531</v>
      </c>
      <c r="F4722">
        <v>17.068000000000001</v>
      </c>
      <c r="G4722">
        <v>149.4</v>
      </c>
      <c r="H4722">
        <f t="shared" si="292"/>
        <v>1263020.2913520001</v>
      </c>
      <c r="I4722">
        <f t="shared" si="293"/>
        <v>49531</v>
      </c>
      <c r="J4722">
        <f t="shared" si="294"/>
        <v>845395.10800000012</v>
      </c>
      <c r="K4722">
        <f t="shared" si="295"/>
        <v>0</v>
      </c>
    </row>
    <row r="4723" spans="1:11" s="11" customFormat="1">
      <c r="A4723">
        <v>2025</v>
      </c>
      <c r="B4723">
        <v>6179</v>
      </c>
      <c r="C4723" t="s">
        <v>331</v>
      </c>
      <c r="D4723" t="s">
        <v>322</v>
      </c>
      <c r="E4723">
        <v>65839</v>
      </c>
      <c r="F4723">
        <v>16.757000000000001</v>
      </c>
      <c r="G4723">
        <v>152.5</v>
      </c>
      <c r="H4723">
        <f t="shared" si="292"/>
        <v>1682477.7875750002</v>
      </c>
      <c r="I4723">
        <f t="shared" si="293"/>
        <v>65839</v>
      </c>
      <c r="J4723">
        <f t="shared" si="294"/>
        <v>1103264.1230000001</v>
      </c>
      <c r="K4723">
        <f t="shared" si="295"/>
        <v>0</v>
      </c>
    </row>
    <row r="4724" spans="1:11" s="11" customFormat="1">
      <c r="A4724">
        <v>2025</v>
      </c>
      <c r="B4724">
        <v>6179</v>
      </c>
      <c r="C4724" t="s">
        <v>331</v>
      </c>
      <c r="D4724" t="s">
        <v>322</v>
      </c>
      <c r="E4724">
        <v>32982</v>
      </c>
      <c r="F4724">
        <v>17.593</v>
      </c>
      <c r="G4724">
        <v>165</v>
      </c>
      <c r="H4724">
        <f t="shared" si="292"/>
        <v>957416.33789999993</v>
      </c>
      <c r="I4724">
        <f t="shared" si="293"/>
        <v>32982</v>
      </c>
      <c r="J4724">
        <f t="shared" si="294"/>
        <v>580252.326</v>
      </c>
      <c r="K4724">
        <f t="shared" si="295"/>
        <v>0</v>
      </c>
    </row>
    <row r="4725" spans="1:11" s="11" customFormat="1">
      <c r="A4725">
        <v>2025</v>
      </c>
      <c r="B4725">
        <v>6180</v>
      </c>
      <c r="C4725" t="s">
        <v>330</v>
      </c>
      <c r="D4725" t="s">
        <v>322</v>
      </c>
      <c r="E4725">
        <v>586103</v>
      </c>
      <c r="F4725">
        <v>13.6</v>
      </c>
      <c r="G4725" t="s">
        <v>332</v>
      </c>
      <c r="H4725" t="str">
        <f t="shared" si="292"/>
        <v/>
      </c>
      <c r="I4725" t="str">
        <f t="shared" si="293"/>
        <v/>
      </c>
      <c r="J4725" t="str">
        <f t="shared" si="294"/>
        <v/>
      </c>
      <c r="K4725">
        <f t="shared" si="295"/>
        <v>1</v>
      </c>
    </row>
    <row r="4726" spans="1:11" s="11" customFormat="1">
      <c r="A4726">
        <v>2025</v>
      </c>
      <c r="B4726">
        <v>6183</v>
      </c>
      <c r="C4726" t="s">
        <v>330</v>
      </c>
      <c r="D4726" t="s">
        <v>322</v>
      </c>
      <c r="E4726">
        <v>136191</v>
      </c>
      <c r="F4726">
        <v>10.17</v>
      </c>
      <c r="G4726">
        <v>424</v>
      </c>
      <c r="H4726">
        <f t="shared" si="292"/>
        <v>5872664.8728</v>
      </c>
      <c r="I4726">
        <f t="shared" si="293"/>
        <v>136191</v>
      </c>
      <c r="J4726">
        <f t="shared" si="294"/>
        <v>1385062.47</v>
      </c>
      <c r="K4726">
        <f t="shared" si="295"/>
        <v>1</v>
      </c>
    </row>
    <row r="4727" spans="1:11" s="11" customFormat="1">
      <c r="A4727">
        <v>2025</v>
      </c>
      <c r="B4727">
        <v>6190</v>
      </c>
      <c r="C4727" t="s">
        <v>331</v>
      </c>
      <c r="D4727" t="s">
        <v>322</v>
      </c>
      <c r="E4727">
        <v>54400</v>
      </c>
      <c r="F4727">
        <v>17.446000000000002</v>
      </c>
      <c r="G4727">
        <v>235.8</v>
      </c>
      <c r="H4727">
        <f t="shared" si="292"/>
        <v>2237889.1392000001</v>
      </c>
      <c r="I4727">
        <f t="shared" si="293"/>
        <v>54400</v>
      </c>
      <c r="J4727">
        <f t="shared" si="294"/>
        <v>949062.40000000014</v>
      </c>
      <c r="K4727">
        <f t="shared" si="295"/>
        <v>0</v>
      </c>
    </row>
    <row r="4728" spans="1:11" s="11" customFormat="1">
      <c r="A4728">
        <v>2025</v>
      </c>
      <c r="B4728">
        <v>6190</v>
      </c>
      <c r="C4728" t="s">
        <v>331</v>
      </c>
      <c r="D4728" t="s">
        <v>322</v>
      </c>
      <c r="E4728">
        <v>90927</v>
      </c>
      <c r="F4728">
        <v>17.684000000000001</v>
      </c>
      <c r="G4728">
        <v>234.7</v>
      </c>
      <c r="H4728">
        <f t="shared" si="292"/>
        <v>3773865.850596</v>
      </c>
      <c r="I4728">
        <f t="shared" si="293"/>
        <v>90927</v>
      </c>
      <c r="J4728">
        <f t="shared" si="294"/>
        <v>1607953.0680000002</v>
      </c>
      <c r="K4728">
        <f t="shared" si="295"/>
        <v>0</v>
      </c>
    </row>
    <row r="4729" spans="1:11" s="11" customFormat="1">
      <c r="A4729">
        <v>2025</v>
      </c>
      <c r="B4729">
        <v>6194</v>
      </c>
      <c r="C4729" t="s">
        <v>331</v>
      </c>
      <c r="D4729" t="s">
        <v>322</v>
      </c>
      <c r="E4729">
        <v>181484</v>
      </c>
      <c r="F4729">
        <v>18.081</v>
      </c>
      <c r="G4729">
        <v>209.2</v>
      </c>
      <c r="H4729">
        <f t="shared" si="292"/>
        <v>6864714.3307679994</v>
      </c>
      <c r="I4729">
        <f t="shared" si="293"/>
        <v>181484</v>
      </c>
      <c r="J4729">
        <f t="shared" si="294"/>
        <v>3281412.2039999999</v>
      </c>
      <c r="K4729">
        <f t="shared" si="295"/>
        <v>0</v>
      </c>
    </row>
    <row r="4730" spans="1:11" s="11" customFormat="1">
      <c r="A4730">
        <v>2025</v>
      </c>
      <c r="B4730">
        <v>6195</v>
      </c>
      <c r="C4730" t="s">
        <v>331</v>
      </c>
      <c r="D4730" t="s">
        <v>322</v>
      </c>
      <c r="E4730">
        <v>140516</v>
      </c>
      <c r="F4730">
        <v>17.98</v>
      </c>
      <c r="G4730">
        <v>266.89999999999998</v>
      </c>
      <c r="H4730">
        <f t="shared" si="292"/>
        <v>6743168.9279199997</v>
      </c>
      <c r="I4730">
        <f t="shared" si="293"/>
        <v>140516</v>
      </c>
      <c r="J4730">
        <f t="shared" si="294"/>
        <v>2526477.6800000002</v>
      </c>
      <c r="K4730">
        <f t="shared" si="295"/>
        <v>0</v>
      </c>
    </row>
    <row r="4731" spans="1:11" s="11" customFormat="1">
      <c r="A4731">
        <v>2025</v>
      </c>
      <c r="B4731">
        <v>6204</v>
      </c>
      <c r="C4731" t="s">
        <v>331</v>
      </c>
      <c r="D4731" t="s">
        <v>322</v>
      </c>
      <c r="E4731">
        <v>131527</v>
      </c>
      <c r="F4731">
        <v>17.832000000000001</v>
      </c>
      <c r="G4731">
        <v>136</v>
      </c>
      <c r="H4731">
        <f t="shared" si="292"/>
        <v>3189729.6710400004</v>
      </c>
      <c r="I4731">
        <f t="shared" si="293"/>
        <v>131527</v>
      </c>
      <c r="J4731">
        <f t="shared" si="294"/>
        <v>2345389.4640000002</v>
      </c>
      <c r="K4731">
        <f t="shared" si="295"/>
        <v>0</v>
      </c>
    </row>
    <row r="4732" spans="1:11" s="11" customFormat="1">
      <c r="A4732">
        <v>2025</v>
      </c>
      <c r="B4732">
        <v>6204</v>
      </c>
      <c r="C4732" t="s">
        <v>331</v>
      </c>
      <c r="D4732" t="s">
        <v>322</v>
      </c>
      <c r="E4732">
        <v>147862</v>
      </c>
      <c r="F4732">
        <v>17.948</v>
      </c>
      <c r="G4732">
        <v>126.8</v>
      </c>
      <c r="H4732">
        <f t="shared" si="292"/>
        <v>3365052.8591680001</v>
      </c>
      <c r="I4732">
        <f t="shared" si="293"/>
        <v>147862</v>
      </c>
      <c r="J4732">
        <f t="shared" si="294"/>
        <v>2653827.176</v>
      </c>
      <c r="K4732">
        <f t="shared" si="295"/>
        <v>0</v>
      </c>
    </row>
    <row r="4733" spans="1:11" s="11" customFormat="1">
      <c r="A4733">
        <v>2025</v>
      </c>
      <c r="B4733">
        <v>6204</v>
      </c>
      <c r="C4733" t="s">
        <v>331</v>
      </c>
      <c r="D4733" t="s">
        <v>322</v>
      </c>
      <c r="E4733">
        <v>163950</v>
      </c>
      <c r="F4733">
        <v>16.207999999999998</v>
      </c>
      <c r="G4733">
        <v>166.6</v>
      </c>
      <c r="H4733">
        <f t="shared" si="292"/>
        <v>4427064.4655999988</v>
      </c>
      <c r="I4733">
        <f t="shared" si="293"/>
        <v>163950</v>
      </c>
      <c r="J4733">
        <f t="shared" si="294"/>
        <v>2657301.5999999996</v>
      </c>
      <c r="K4733">
        <f t="shared" si="295"/>
        <v>0</v>
      </c>
    </row>
    <row r="4734" spans="1:11" s="11" customFormat="1">
      <c r="A4734">
        <v>2025</v>
      </c>
      <c r="B4734">
        <v>6213</v>
      </c>
      <c r="C4734" t="s">
        <v>321</v>
      </c>
      <c r="D4734" t="s">
        <v>322</v>
      </c>
      <c r="E4734">
        <v>105216</v>
      </c>
      <c r="F4734">
        <v>22.82</v>
      </c>
      <c r="G4734">
        <v>239</v>
      </c>
      <c r="H4734">
        <f t="shared" si="292"/>
        <v>5738459.5968000004</v>
      </c>
      <c r="I4734">
        <f t="shared" si="293"/>
        <v>105216</v>
      </c>
      <c r="J4734">
        <f t="shared" si="294"/>
        <v>2401029.1200000001</v>
      </c>
      <c r="K4734">
        <f t="shared" si="295"/>
        <v>0</v>
      </c>
    </row>
    <row r="4735" spans="1:11" s="11" customFormat="1">
      <c r="A4735">
        <v>2025</v>
      </c>
      <c r="B4735">
        <v>6213</v>
      </c>
      <c r="C4735" t="s">
        <v>321</v>
      </c>
      <c r="D4735" t="s">
        <v>322</v>
      </c>
      <c r="E4735">
        <v>44350</v>
      </c>
      <c r="F4735">
        <v>22.95</v>
      </c>
      <c r="G4735">
        <v>245.5</v>
      </c>
      <c r="H4735">
        <f t="shared" si="292"/>
        <v>2498778.7875000001</v>
      </c>
      <c r="I4735">
        <f t="shared" si="293"/>
        <v>44350</v>
      </c>
      <c r="J4735">
        <f t="shared" si="294"/>
        <v>1017832.5</v>
      </c>
      <c r="K4735">
        <f t="shared" si="295"/>
        <v>0</v>
      </c>
    </row>
    <row r="4736" spans="1:11" s="11" customFormat="1">
      <c r="A4736">
        <v>2025</v>
      </c>
      <c r="B4736">
        <v>6213</v>
      </c>
      <c r="C4736" t="s">
        <v>321</v>
      </c>
      <c r="D4736" t="s">
        <v>322</v>
      </c>
      <c r="E4736">
        <v>20270</v>
      </c>
      <c r="F4736">
        <v>21.81</v>
      </c>
      <c r="G4736">
        <v>240.5</v>
      </c>
      <c r="H4736">
        <f t="shared" si="292"/>
        <v>1063223.3234999997</v>
      </c>
      <c r="I4736">
        <f t="shared" si="293"/>
        <v>20270</v>
      </c>
      <c r="J4736">
        <f t="shared" si="294"/>
        <v>442088.69999999995</v>
      </c>
      <c r="K4736">
        <f t="shared" si="295"/>
        <v>0</v>
      </c>
    </row>
    <row r="4737" spans="1:11" s="11" customFormat="1">
      <c r="A4737">
        <v>2025</v>
      </c>
      <c r="B4737">
        <v>6249</v>
      </c>
      <c r="C4737" t="s">
        <v>321</v>
      </c>
      <c r="D4737" t="s">
        <v>322</v>
      </c>
      <c r="E4737">
        <v>38247</v>
      </c>
      <c r="F4737">
        <v>23.65</v>
      </c>
      <c r="G4737">
        <v>366.7</v>
      </c>
      <c r="H4737">
        <f t="shared" si="292"/>
        <v>3316953.8638499998</v>
      </c>
      <c r="I4737">
        <f t="shared" si="293"/>
        <v>38247</v>
      </c>
      <c r="J4737">
        <f t="shared" si="294"/>
        <v>904541.54999999993</v>
      </c>
      <c r="K4737">
        <f t="shared" si="295"/>
        <v>0</v>
      </c>
    </row>
    <row r="4738" spans="1:11" s="11" customFormat="1">
      <c r="A4738">
        <v>2025</v>
      </c>
      <c r="B4738">
        <v>6249</v>
      </c>
      <c r="C4738" t="s">
        <v>321</v>
      </c>
      <c r="D4738" t="s">
        <v>322</v>
      </c>
      <c r="E4738">
        <v>50466</v>
      </c>
      <c r="F4738">
        <v>23.74</v>
      </c>
      <c r="G4738">
        <v>346.7</v>
      </c>
      <c r="H4738">
        <f t="shared" si="292"/>
        <v>4153683.8662799997</v>
      </c>
      <c r="I4738">
        <f t="shared" si="293"/>
        <v>50466</v>
      </c>
      <c r="J4738">
        <f t="shared" si="294"/>
        <v>1198062.8399999999</v>
      </c>
      <c r="K4738">
        <f t="shared" si="295"/>
        <v>0</v>
      </c>
    </row>
    <row r="4739" spans="1:11" s="11" customFormat="1">
      <c r="A4739">
        <v>2025</v>
      </c>
      <c r="B4739">
        <v>6249</v>
      </c>
      <c r="C4739" t="s">
        <v>321</v>
      </c>
      <c r="D4739" t="s">
        <v>322</v>
      </c>
      <c r="E4739">
        <v>101353</v>
      </c>
      <c r="F4739">
        <v>23.78</v>
      </c>
      <c r="G4739">
        <v>253.6</v>
      </c>
      <c r="H4739">
        <f t="shared" si="292"/>
        <v>6112202.1262400001</v>
      </c>
      <c r="I4739">
        <f t="shared" si="293"/>
        <v>101353</v>
      </c>
      <c r="J4739">
        <f t="shared" si="294"/>
        <v>2410174.3400000003</v>
      </c>
      <c r="K4739">
        <f t="shared" si="295"/>
        <v>0</v>
      </c>
    </row>
    <row r="4740" spans="1:11" s="11" customFormat="1">
      <c r="A4740">
        <v>2025</v>
      </c>
      <c r="B4740">
        <v>6250</v>
      </c>
      <c r="C4740" t="s">
        <v>321</v>
      </c>
      <c r="D4740" t="s">
        <v>322</v>
      </c>
      <c r="E4740">
        <v>12445</v>
      </c>
      <c r="F4740">
        <v>25.745999999999999</v>
      </c>
      <c r="G4740">
        <v>318.2</v>
      </c>
      <c r="H4740">
        <f t="shared" si="292"/>
        <v>1019541.34254</v>
      </c>
      <c r="I4740">
        <f t="shared" si="293"/>
        <v>12445</v>
      </c>
      <c r="J4740">
        <f t="shared" si="294"/>
        <v>320408.96999999997</v>
      </c>
      <c r="K4740">
        <f t="shared" si="295"/>
        <v>0</v>
      </c>
    </row>
    <row r="4741" spans="1:11" s="11" customFormat="1">
      <c r="A4741">
        <v>2025</v>
      </c>
      <c r="B4741">
        <v>6250</v>
      </c>
      <c r="C4741" t="s">
        <v>321</v>
      </c>
      <c r="D4741" t="s">
        <v>322</v>
      </c>
      <c r="E4741">
        <v>24629</v>
      </c>
      <c r="F4741">
        <v>24.262</v>
      </c>
      <c r="G4741">
        <v>458.6</v>
      </c>
      <c r="H4741">
        <f t="shared" ref="H4741:H4804" si="296">IF(I4741="","",G4741/100*F4741*E4741)</f>
        <v>2740358.7876280001</v>
      </c>
      <c r="I4741">
        <f t="shared" ref="I4741:I4804" si="297">IF(OR(G4741=".",F4741=".",E4741="."),"",E4741)</f>
        <v>24629</v>
      </c>
      <c r="J4741">
        <f t="shared" ref="J4741:J4804" si="298">IF(I4741="","",F4741*I4741)</f>
        <v>597548.79800000007</v>
      </c>
      <c r="K4741">
        <f t="shared" ref="K4741:K4804" si="299">IF(C4741="LIG",1,0)</f>
        <v>0</v>
      </c>
    </row>
    <row r="4742" spans="1:11" s="11" customFormat="1">
      <c r="A4742">
        <v>2025</v>
      </c>
      <c r="B4742">
        <v>6250</v>
      </c>
      <c r="C4742" t="s">
        <v>321</v>
      </c>
      <c r="D4742" t="s">
        <v>322</v>
      </c>
      <c r="E4742">
        <v>12262</v>
      </c>
      <c r="F4742">
        <v>24.693999999999999</v>
      </c>
      <c r="G4742">
        <v>454.9</v>
      </c>
      <c r="H4742">
        <f t="shared" si="296"/>
        <v>1377427.3195719998</v>
      </c>
      <c r="I4742">
        <f t="shared" si="297"/>
        <v>12262</v>
      </c>
      <c r="J4742">
        <f t="shared" si="298"/>
        <v>302797.82799999998</v>
      </c>
      <c r="K4742">
        <f t="shared" si="299"/>
        <v>0</v>
      </c>
    </row>
    <row r="4743" spans="1:11" s="11" customFormat="1">
      <c r="A4743">
        <v>2025</v>
      </c>
      <c r="B4743">
        <v>6250</v>
      </c>
      <c r="C4743" t="s">
        <v>321</v>
      </c>
      <c r="D4743" t="s">
        <v>322</v>
      </c>
      <c r="E4743">
        <v>12270</v>
      </c>
      <c r="F4743">
        <v>26.122</v>
      </c>
      <c r="G4743">
        <v>335.3</v>
      </c>
      <c r="H4743">
        <f t="shared" si="296"/>
        <v>1074693.2998200001</v>
      </c>
      <c r="I4743">
        <f t="shared" si="297"/>
        <v>12270</v>
      </c>
      <c r="J4743">
        <f t="shared" si="298"/>
        <v>320516.94</v>
      </c>
      <c r="K4743">
        <f t="shared" si="299"/>
        <v>0</v>
      </c>
    </row>
    <row r="4744" spans="1:11" s="11" customFormat="1">
      <c r="A4744">
        <v>2025</v>
      </c>
      <c r="B4744">
        <v>6250</v>
      </c>
      <c r="C4744" t="s">
        <v>321</v>
      </c>
      <c r="D4744" t="s">
        <v>322</v>
      </c>
      <c r="E4744">
        <v>12448</v>
      </c>
      <c r="F4744">
        <v>25.864000000000001</v>
      </c>
      <c r="G4744">
        <v>333.1</v>
      </c>
      <c r="H4744">
        <f t="shared" si="296"/>
        <v>1072432.3448320003</v>
      </c>
      <c r="I4744">
        <f t="shared" si="297"/>
        <v>12448</v>
      </c>
      <c r="J4744">
        <f t="shared" si="298"/>
        <v>321955.07199999999</v>
      </c>
      <c r="K4744">
        <f t="shared" si="299"/>
        <v>0</v>
      </c>
    </row>
    <row r="4745" spans="1:11" s="11" customFormat="1">
      <c r="A4745">
        <v>2025</v>
      </c>
      <c r="B4745">
        <v>6254</v>
      </c>
      <c r="C4745" t="s">
        <v>331</v>
      </c>
      <c r="D4745" t="s">
        <v>322</v>
      </c>
      <c r="E4745">
        <v>89573</v>
      </c>
      <c r="F4745">
        <v>17</v>
      </c>
      <c r="G4745">
        <v>194</v>
      </c>
      <c r="H4745">
        <f t="shared" si="296"/>
        <v>2954117.5399999996</v>
      </c>
      <c r="I4745">
        <f t="shared" si="297"/>
        <v>89573</v>
      </c>
      <c r="J4745">
        <f t="shared" si="298"/>
        <v>1522741</v>
      </c>
      <c r="K4745">
        <f t="shared" si="299"/>
        <v>0</v>
      </c>
    </row>
    <row r="4746" spans="1:11" s="11" customFormat="1">
      <c r="A4746">
        <v>2025</v>
      </c>
      <c r="B4746">
        <v>6254</v>
      </c>
      <c r="C4746" t="s">
        <v>331</v>
      </c>
      <c r="D4746" t="s">
        <v>322</v>
      </c>
      <c r="E4746">
        <v>180762</v>
      </c>
      <c r="F4746">
        <v>16.923999999999999</v>
      </c>
      <c r="G4746">
        <v>182.9</v>
      </c>
      <c r="H4746">
        <f t="shared" si="296"/>
        <v>5595306.2249520002</v>
      </c>
      <c r="I4746">
        <f t="shared" si="297"/>
        <v>180762</v>
      </c>
      <c r="J4746">
        <f t="shared" si="298"/>
        <v>3059216.088</v>
      </c>
      <c r="K4746">
        <f t="shared" si="299"/>
        <v>0</v>
      </c>
    </row>
    <row r="4747" spans="1:11" s="11" customFormat="1">
      <c r="A4747">
        <v>2025</v>
      </c>
      <c r="B4747">
        <v>6257</v>
      </c>
      <c r="C4747" t="s">
        <v>331</v>
      </c>
      <c r="D4747" t="s">
        <v>322</v>
      </c>
      <c r="E4747">
        <v>15857</v>
      </c>
      <c r="F4747">
        <v>16.648</v>
      </c>
      <c r="G4747">
        <v>315.10000000000002</v>
      </c>
      <c r="H4747">
        <f t="shared" si="296"/>
        <v>831824.0957360001</v>
      </c>
      <c r="I4747">
        <f t="shared" si="297"/>
        <v>15857</v>
      </c>
      <c r="J4747">
        <f t="shared" si="298"/>
        <v>263987.33600000001</v>
      </c>
      <c r="K4747">
        <f t="shared" si="299"/>
        <v>0</v>
      </c>
    </row>
    <row r="4748" spans="1:11" s="11" customFormat="1">
      <c r="A4748">
        <v>2025</v>
      </c>
      <c r="B4748">
        <v>6257</v>
      </c>
      <c r="C4748" t="s">
        <v>331</v>
      </c>
      <c r="D4748" t="s">
        <v>322</v>
      </c>
      <c r="E4748">
        <v>78493</v>
      </c>
      <c r="F4748">
        <v>17.140999999999998</v>
      </c>
      <c r="G4748">
        <v>299.2</v>
      </c>
      <c r="H4748">
        <f t="shared" si="296"/>
        <v>4025581.950896</v>
      </c>
      <c r="I4748">
        <f t="shared" si="297"/>
        <v>78493</v>
      </c>
      <c r="J4748">
        <f t="shared" si="298"/>
        <v>1345448.5129999998</v>
      </c>
      <c r="K4748">
        <f t="shared" si="299"/>
        <v>0</v>
      </c>
    </row>
    <row r="4749" spans="1:11" s="11" customFormat="1">
      <c r="A4749">
        <v>2025</v>
      </c>
      <c r="B4749">
        <v>6257</v>
      </c>
      <c r="C4749" t="s">
        <v>331</v>
      </c>
      <c r="D4749" t="s">
        <v>322</v>
      </c>
      <c r="E4749">
        <v>63712</v>
      </c>
      <c r="F4749">
        <v>16.542000000000002</v>
      </c>
      <c r="G4749">
        <v>289.60000000000002</v>
      </c>
      <c r="H4749">
        <f t="shared" si="296"/>
        <v>3052163.6259840005</v>
      </c>
      <c r="I4749">
        <f t="shared" si="297"/>
        <v>63712</v>
      </c>
      <c r="J4749">
        <f t="shared" si="298"/>
        <v>1053923.9040000001</v>
      </c>
      <c r="K4749">
        <f t="shared" si="299"/>
        <v>0</v>
      </c>
    </row>
    <row r="4750" spans="1:11" s="11" customFormat="1">
      <c r="A4750">
        <v>2025</v>
      </c>
      <c r="B4750">
        <v>6257</v>
      </c>
      <c r="C4750" t="s">
        <v>331</v>
      </c>
      <c r="D4750" t="s">
        <v>322</v>
      </c>
      <c r="E4750">
        <v>47282</v>
      </c>
      <c r="F4750">
        <v>16.634</v>
      </c>
      <c r="G4750">
        <v>307.60000000000002</v>
      </c>
      <c r="H4750">
        <f t="shared" si="296"/>
        <v>2419239.5118880002</v>
      </c>
      <c r="I4750">
        <f t="shared" si="297"/>
        <v>47282</v>
      </c>
      <c r="J4750">
        <f t="shared" si="298"/>
        <v>786488.78800000006</v>
      </c>
      <c r="K4750">
        <f t="shared" si="299"/>
        <v>0</v>
      </c>
    </row>
    <row r="4751" spans="1:11" s="11" customFormat="1">
      <c r="A4751">
        <v>2025</v>
      </c>
      <c r="B4751">
        <v>6264</v>
      </c>
      <c r="C4751" t="s">
        <v>321</v>
      </c>
      <c r="D4751" t="s">
        <v>322</v>
      </c>
      <c r="E4751">
        <v>30734</v>
      </c>
      <c r="F4751">
        <v>24.16</v>
      </c>
      <c r="G4751">
        <v>303.60000000000002</v>
      </c>
      <c r="H4751">
        <f t="shared" si="296"/>
        <v>2254331.5238399999</v>
      </c>
      <c r="I4751">
        <f t="shared" si="297"/>
        <v>30734</v>
      </c>
      <c r="J4751">
        <f t="shared" si="298"/>
        <v>742533.44000000006</v>
      </c>
      <c r="K4751">
        <f t="shared" si="299"/>
        <v>0</v>
      </c>
    </row>
    <row r="4752" spans="1:11" s="11" customFormat="1">
      <c r="A4752">
        <v>2025</v>
      </c>
      <c r="B4752">
        <v>6264</v>
      </c>
      <c r="C4752" t="s">
        <v>321</v>
      </c>
      <c r="D4752" t="s">
        <v>322</v>
      </c>
      <c r="E4752">
        <v>54998</v>
      </c>
      <c r="F4752">
        <v>24.93</v>
      </c>
      <c r="G4752">
        <v>337.9</v>
      </c>
      <c r="H4752">
        <f t="shared" si="296"/>
        <v>4632947.3730599992</v>
      </c>
      <c r="I4752">
        <f t="shared" si="297"/>
        <v>54998</v>
      </c>
      <c r="J4752">
        <f t="shared" si="298"/>
        <v>1371100.14</v>
      </c>
      <c r="K4752">
        <f t="shared" si="299"/>
        <v>0</v>
      </c>
    </row>
    <row r="4753" spans="1:11" s="11" customFormat="1">
      <c r="A4753">
        <v>2025</v>
      </c>
      <c r="B4753">
        <v>6264</v>
      </c>
      <c r="C4753" t="s">
        <v>321</v>
      </c>
      <c r="D4753" t="s">
        <v>322</v>
      </c>
      <c r="E4753">
        <v>54998</v>
      </c>
      <c r="F4753">
        <v>24.93</v>
      </c>
      <c r="G4753">
        <v>337.9</v>
      </c>
      <c r="H4753">
        <f t="shared" si="296"/>
        <v>4632947.3730599992</v>
      </c>
      <c r="I4753">
        <f t="shared" si="297"/>
        <v>54998</v>
      </c>
      <c r="J4753">
        <f t="shared" si="298"/>
        <v>1371100.14</v>
      </c>
      <c r="K4753">
        <f t="shared" si="299"/>
        <v>0</v>
      </c>
    </row>
    <row r="4754" spans="1:11" s="11" customFormat="1">
      <c r="A4754">
        <v>2025</v>
      </c>
      <c r="B4754">
        <v>6264</v>
      </c>
      <c r="C4754" t="s">
        <v>321</v>
      </c>
      <c r="D4754" t="s">
        <v>322</v>
      </c>
      <c r="E4754">
        <v>110517</v>
      </c>
      <c r="F4754">
        <v>25.25</v>
      </c>
      <c r="G4754">
        <v>180.5</v>
      </c>
      <c r="H4754">
        <f t="shared" si="296"/>
        <v>5036950.4212500006</v>
      </c>
      <c r="I4754">
        <f t="shared" si="297"/>
        <v>110517</v>
      </c>
      <c r="J4754">
        <f t="shared" si="298"/>
        <v>2790554.25</v>
      </c>
      <c r="K4754">
        <f t="shared" si="299"/>
        <v>0</v>
      </c>
    </row>
    <row r="4755" spans="1:11" s="11" customFormat="1">
      <c r="A4755">
        <v>2025</v>
      </c>
      <c r="B4755">
        <v>6288</v>
      </c>
      <c r="C4755" t="s">
        <v>330</v>
      </c>
      <c r="D4755" t="s">
        <v>322</v>
      </c>
      <c r="E4755">
        <v>34954</v>
      </c>
      <c r="F4755">
        <v>14.6</v>
      </c>
      <c r="G4755">
        <v>417.3</v>
      </c>
      <c r="H4755">
        <f t="shared" si="296"/>
        <v>2129600.4132000003</v>
      </c>
      <c r="I4755">
        <f t="shared" si="297"/>
        <v>34954</v>
      </c>
      <c r="J4755">
        <f t="shared" si="298"/>
        <v>510328.39999999997</v>
      </c>
      <c r="K4755">
        <f t="shared" si="299"/>
        <v>1</v>
      </c>
    </row>
    <row r="4756" spans="1:11" s="11" customFormat="1">
      <c r="A4756">
        <v>2025</v>
      </c>
      <c r="B4756">
        <v>6469</v>
      </c>
      <c r="C4756" t="s">
        <v>330</v>
      </c>
      <c r="D4756" t="s">
        <v>322</v>
      </c>
      <c r="E4756">
        <v>403508</v>
      </c>
      <c r="F4756">
        <v>13.43</v>
      </c>
      <c r="G4756">
        <v>161.19999999999999</v>
      </c>
      <c r="H4756">
        <f t="shared" si="296"/>
        <v>8735609.2532799989</v>
      </c>
      <c r="I4756">
        <f t="shared" si="297"/>
        <v>403508</v>
      </c>
      <c r="J4756">
        <f t="shared" si="298"/>
        <v>5419112.4399999995</v>
      </c>
      <c r="K4756">
        <f t="shared" si="299"/>
        <v>1</v>
      </c>
    </row>
    <row r="4757" spans="1:11" s="11" customFormat="1">
      <c r="A4757">
        <v>2025</v>
      </c>
      <c r="B4757">
        <v>6641</v>
      </c>
      <c r="C4757" t="s">
        <v>331</v>
      </c>
      <c r="D4757" t="s">
        <v>322</v>
      </c>
      <c r="E4757">
        <v>113136</v>
      </c>
      <c r="F4757">
        <v>17.920000000000002</v>
      </c>
      <c r="G4757">
        <v>224.7</v>
      </c>
      <c r="H4757">
        <f t="shared" si="296"/>
        <v>4555561.32864</v>
      </c>
      <c r="I4757">
        <f t="shared" si="297"/>
        <v>113136</v>
      </c>
      <c r="J4757">
        <f t="shared" si="298"/>
        <v>2027397.1200000001</v>
      </c>
      <c r="K4757">
        <f t="shared" si="299"/>
        <v>0</v>
      </c>
    </row>
    <row r="4758" spans="1:11" s="11" customFormat="1">
      <c r="A4758">
        <v>2025</v>
      </c>
      <c r="B4758">
        <v>6641</v>
      </c>
      <c r="C4758" t="s">
        <v>331</v>
      </c>
      <c r="D4758" t="s">
        <v>322</v>
      </c>
      <c r="E4758">
        <v>114792</v>
      </c>
      <c r="F4758">
        <v>17.600000000000001</v>
      </c>
      <c r="G4758">
        <v>223.8</v>
      </c>
      <c r="H4758">
        <f t="shared" si="296"/>
        <v>4521519.1296000006</v>
      </c>
      <c r="I4758">
        <f t="shared" si="297"/>
        <v>114792</v>
      </c>
      <c r="J4758">
        <f t="shared" si="298"/>
        <v>2020339.2000000002</v>
      </c>
      <c r="K4758">
        <f t="shared" si="299"/>
        <v>0</v>
      </c>
    </row>
    <row r="4759" spans="1:11" s="11" customFormat="1">
      <c r="A4759">
        <v>2025</v>
      </c>
      <c r="B4759">
        <v>6641</v>
      </c>
      <c r="C4759" t="s">
        <v>331</v>
      </c>
      <c r="D4759" t="s">
        <v>322</v>
      </c>
      <c r="E4759">
        <v>114801</v>
      </c>
      <c r="F4759">
        <v>17.899999999999999</v>
      </c>
      <c r="G4759">
        <v>219.7</v>
      </c>
      <c r="H4759">
        <f t="shared" si="296"/>
        <v>4514698.5662999991</v>
      </c>
      <c r="I4759">
        <f t="shared" si="297"/>
        <v>114801</v>
      </c>
      <c r="J4759">
        <f t="shared" si="298"/>
        <v>2054937.9</v>
      </c>
      <c r="K4759">
        <f t="shared" si="299"/>
        <v>0</v>
      </c>
    </row>
    <row r="4760" spans="1:11" s="11" customFormat="1">
      <c r="A4760">
        <v>2025</v>
      </c>
      <c r="B4760">
        <v>6664</v>
      </c>
      <c r="C4760" t="s">
        <v>331</v>
      </c>
      <c r="D4760" t="s">
        <v>322</v>
      </c>
      <c r="E4760">
        <v>32480</v>
      </c>
      <c r="F4760">
        <v>17.102</v>
      </c>
      <c r="G4760">
        <v>162.4</v>
      </c>
      <c r="H4760">
        <f t="shared" si="296"/>
        <v>902088.08704000001</v>
      </c>
      <c r="I4760">
        <f t="shared" si="297"/>
        <v>32480</v>
      </c>
      <c r="J4760">
        <f t="shared" si="298"/>
        <v>555472.96</v>
      </c>
      <c r="K4760">
        <f t="shared" si="299"/>
        <v>0</v>
      </c>
    </row>
    <row r="4761" spans="1:11" s="11" customFormat="1">
      <c r="A4761">
        <v>2025</v>
      </c>
      <c r="B4761">
        <v>6664</v>
      </c>
      <c r="C4761" t="s">
        <v>331</v>
      </c>
      <c r="D4761" t="s">
        <v>322</v>
      </c>
      <c r="E4761">
        <v>49361</v>
      </c>
      <c r="F4761">
        <v>17.838999999999999</v>
      </c>
      <c r="G4761">
        <v>171.3</v>
      </c>
      <c r="H4761">
        <f t="shared" si="296"/>
        <v>1508383.655727</v>
      </c>
      <c r="I4761">
        <f t="shared" si="297"/>
        <v>49361</v>
      </c>
      <c r="J4761">
        <f t="shared" si="298"/>
        <v>880550.87899999996</v>
      </c>
      <c r="K4761">
        <f t="shared" si="299"/>
        <v>0</v>
      </c>
    </row>
    <row r="4762" spans="1:11" s="11" customFormat="1">
      <c r="A4762">
        <v>2025</v>
      </c>
      <c r="B4762">
        <v>6664</v>
      </c>
      <c r="C4762" t="s">
        <v>331</v>
      </c>
      <c r="D4762" t="s">
        <v>322</v>
      </c>
      <c r="E4762">
        <v>179925</v>
      </c>
      <c r="F4762">
        <v>17.507000000000001</v>
      </c>
      <c r="G4762">
        <v>164.6</v>
      </c>
      <c r="H4762">
        <f t="shared" si="296"/>
        <v>5184812.7208500002</v>
      </c>
      <c r="I4762">
        <f t="shared" si="297"/>
        <v>179925</v>
      </c>
      <c r="J4762">
        <f t="shared" si="298"/>
        <v>3149946.9750000001</v>
      </c>
      <c r="K4762">
        <f t="shared" si="299"/>
        <v>0</v>
      </c>
    </row>
    <row r="4763" spans="1:11" s="11" customFormat="1">
      <c r="A4763">
        <v>2025</v>
      </c>
      <c r="B4763">
        <v>6705</v>
      </c>
      <c r="C4763" t="s">
        <v>321</v>
      </c>
      <c r="D4763" t="s">
        <v>322</v>
      </c>
      <c r="E4763">
        <v>97350</v>
      </c>
      <c r="F4763">
        <v>22.7</v>
      </c>
      <c r="G4763" t="s">
        <v>332</v>
      </c>
      <c r="H4763" t="str">
        <f t="shared" si="296"/>
        <v/>
      </c>
      <c r="I4763" t="str">
        <f t="shared" si="297"/>
        <v/>
      </c>
      <c r="J4763" t="str">
        <f t="shared" si="298"/>
        <v/>
      </c>
      <c r="K4763">
        <f t="shared" si="299"/>
        <v>0</v>
      </c>
    </row>
    <row r="4764" spans="1:11" s="11" customFormat="1">
      <c r="A4764">
        <v>2025</v>
      </c>
      <c r="B4764">
        <v>6761</v>
      </c>
      <c r="C4764" t="s">
        <v>331</v>
      </c>
      <c r="D4764" t="s">
        <v>322</v>
      </c>
      <c r="E4764">
        <v>72949</v>
      </c>
      <c r="F4764">
        <v>17.946000000000002</v>
      </c>
      <c r="G4764">
        <v>160.19999999999999</v>
      </c>
      <c r="H4764">
        <f t="shared" si="296"/>
        <v>2097246.691908</v>
      </c>
      <c r="I4764">
        <f t="shared" si="297"/>
        <v>72949</v>
      </c>
      <c r="J4764">
        <f t="shared" si="298"/>
        <v>1309142.7540000002</v>
      </c>
      <c r="K4764">
        <f t="shared" si="299"/>
        <v>0</v>
      </c>
    </row>
    <row r="4765" spans="1:11" s="11" customFormat="1">
      <c r="A4765">
        <v>2025</v>
      </c>
      <c r="B4765">
        <v>6768</v>
      </c>
      <c r="C4765" t="s">
        <v>331</v>
      </c>
      <c r="D4765" t="s">
        <v>322</v>
      </c>
      <c r="E4765">
        <v>135961</v>
      </c>
      <c r="F4765">
        <v>17.88</v>
      </c>
      <c r="G4765">
        <v>227.5</v>
      </c>
      <c r="H4765">
        <f t="shared" si="296"/>
        <v>5530485.5970000001</v>
      </c>
      <c r="I4765">
        <f t="shared" si="297"/>
        <v>135961</v>
      </c>
      <c r="J4765">
        <f t="shared" si="298"/>
        <v>2430982.6799999997</v>
      </c>
      <c r="K4765">
        <f t="shared" si="299"/>
        <v>0</v>
      </c>
    </row>
    <row r="4766" spans="1:11" s="11" customFormat="1">
      <c r="A4766">
        <v>2025</v>
      </c>
      <c r="B4766">
        <v>6772</v>
      </c>
      <c r="C4766" t="s">
        <v>331</v>
      </c>
      <c r="D4766" t="s">
        <v>322</v>
      </c>
      <c r="E4766">
        <v>98805</v>
      </c>
      <c r="F4766">
        <v>17.670000000000002</v>
      </c>
      <c r="G4766">
        <v>191.2</v>
      </c>
      <c r="H4766">
        <f t="shared" si="296"/>
        <v>3338130.8772</v>
      </c>
      <c r="I4766">
        <f t="shared" si="297"/>
        <v>98805</v>
      </c>
      <c r="J4766">
        <f t="shared" si="298"/>
        <v>1745884.35</v>
      </c>
      <c r="K4766">
        <f t="shared" si="299"/>
        <v>0</v>
      </c>
    </row>
    <row r="4767" spans="1:11" s="11" customFormat="1">
      <c r="A4767">
        <v>2025</v>
      </c>
      <c r="B4767">
        <v>6823</v>
      </c>
      <c r="C4767" t="s">
        <v>321</v>
      </c>
      <c r="D4767" t="s">
        <v>322</v>
      </c>
      <c r="E4767">
        <v>56553</v>
      </c>
      <c r="F4767">
        <v>22.87</v>
      </c>
      <c r="G4767">
        <v>244.9</v>
      </c>
      <c r="H4767">
        <f t="shared" si="296"/>
        <v>3167456.0523899999</v>
      </c>
      <c r="I4767">
        <f t="shared" si="297"/>
        <v>56553</v>
      </c>
      <c r="J4767">
        <f t="shared" si="298"/>
        <v>1293367.1100000001</v>
      </c>
      <c r="K4767">
        <f t="shared" si="299"/>
        <v>0</v>
      </c>
    </row>
    <row r="4768" spans="1:11" s="11" customFormat="1">
      <c r="A4768">
        <v>2025</v>
      </c>
      <c r="B4768">
        <v>6823</v>
      </c>
      <c r="C4768" t="s">
        <v>321</v>
      </c>
      <c r="D4768" t="s">
        <v>322</v>
      </c>
      <c r="E4768">
        <v>32223</v>
      </c>
      <c r="F4768">
        <v>22.5</v>
      </c>
      <c r="G4768">
        <v>217.8</v>
      </c>
      <c r="H4768">
        <f t="shared" si="296"/>
        <v>1579088.1149999998</v>
      </c>
      <c r="I4768">
        <f t="shared" si="297"/>
        <v>32223</v>
      </c>
      <c r="J4768">
        <f t="shared" si="298"/>
        <v>725017.5</v>
      </c>
      <c r="K4768">
        <f t="shared" si="299"/>
        <v>0</v>
      </c>
    </row>
    <row r="4769" spans="1:11" s="11" customFormat="1">
      <c r="A4769">
        <v>2025</v>
      </c>
      <c r="B4769">
        <v>7030</v>
      </c>
      <c r="C4769" t="s">
        <v>330</v>
      </c>
      <c r="D4769" t="s">
        <v>322</v>
      </c>
      <c r="E4769">
        <v>191090</v>
      </c>
      <c r="F4769">
        <v>13.262</v>
      </c>
      <c r="G4769" t="s">
        <v>332</v>
      </c>
      <c r="H4769" t="str">
        <f t="shared" si="296"/>
        <v/>
      </c>
      <c r="I4769" t="str">
        <f t="shared" si="297"/>
        <v/>
      </c>
      <c r="J4769" t="str">
        <f t="shared" si="298"/>
        <v/>
      </c>
      <c r="K4769">
        <f t="shared" si="299"/>
        <v>1</v>
      </c>
    </row>
    <row r="4770" spans="1:11" s="11" customFormat="1">
      <c r="A4770">
        <v>2025</v>
      </c>
      <c r="B4770">
        <v>7097</v>
      </c>
      <c r="C4770" t="s">
        <v>331</v>
      </c>
      <c r="D4770" t="s">
        <v>322</v>
      </c>
      <c r="E4770">
        <v>292518</v>
      </c>
      <c r="F4770">
        <v>17.015999999999998</v>
      </c>
      <c r="G4770">
        <v>164.4</v>
      </c>
      <c r="H4770">
        <f t="shared" si="296"/>
        <v>8182987.4574720003</v>
      </c>
      <c r="I4770">
        <f t="shared" si="297"/>
        <v>292518</v>
      </c>
      <c r="J4770">
        <f t="shared" si="298"/>
        <v>4977486.2879999997</v>
      </c>
      <c r="K4770">
        <f t="shared" si="299"/>
        <v>0</v>
      </c>
    </row>
    <row r="4771" spans="1:11" s="11" customFormat="1">
      <c r="A4771">
        <v>2025</v>
      </c>
      <c r="B4771">
        <v>7210</v>
      </c>
      <c r="C4771" t="s">
        <v>321</v>
      </c>
      <c r="D4771" t="s">
        <v>322</v>
      </c>
      <c r="E4771">
        <v>11497</v>
      </c>
      <c r="F4771">
        <v>25.9</v>
      </c>
      <c r="G4771">
        <v>499.9</v>
      </c>
      <c r="H4771">
        <f t="shared" si="296"/>
        <v>1488563.7276999999</v>
      </c>
      <c r="I4771">
        <f t="shared" si="297"/>
        <v>11497</v>
      </c>
      <c r="J4771">
        <f t="shared" si="298"/>
        <v>297772.3</v>
      </c>
      <c r="K4771">
        <f t="shared" si="299"/>
        <v>0</v>
      </c>
    </row>
    <row r="4772" spans="1:11" s="11" customFormat="1">
      <c r="A4772">
        <v>2025</v>
      </c>
      <c r="B4772">
        <v>7210</v>
      </c>
      <c r="C4772" t="s">
        <v>321</v>
      </c>
      <c r="D4772" t="s">
        <v>322</v>
      </c>
      <c r="E4772">
        <v>11533</v>
      </c>
      <c r="F4772">
        <v>25.07</v>
      </c>
      <c r="G4772">
        <v>438.2</v>
      </c>
      <c r="H4772">
        <f t="shared" si="296"/>
        <v>1266977.7824199998</v>
      </c>
      <c r="I4772">
        <f t="shared" si="297"/>
        <v>11533</v>
      </c>
      <c r="J4772">
        <f t="shared" si="298"/>
        <v>289132.31</v>
      </c>
      <c r="K4772">
        <f t="shared" si="299"/>
        <v>0</v>
      </c>
    </row>
    <row r="4773" spans="1:11" s="11" customFormat="1">
      <c r="A4773">
        <v>2025</v>
      </c>
      <c r="B4773">
        <v>7210</v>
      </c>
      <c r="C4773" t="s">
        <v>321</v>
      </c>
      <c r="D4773" t="s">
        <v>322</v>
      </c>
      <c r="E4773">
        <v>11259</v>
      </c>
      <c r="F4773">
        <v>25.98</v>
      </c>
      <c r="G4773">
        <v>436.4</v>
      </c>
      <c r="H4773">
        <f t="shared" si="296"/>
        <v>1276508.4904799999</v>
      </c>
      <c r="I4773">
        <f t="shared" si="297"/>
        <v>11259</v>
      </c>
      <c r="J4773">
        <f t="shared" si="298"/>
        <v>292508.82</v>
      </c>
      <c r="K4773">
        <f t="shared" si="299"/>
        <v>0</v>
      </c>
    </row>
    <row r="4774" spans="1:11" s="11" customFormat="1">
      <c r="A4774">
        <v>2025</v>
      </c>
      <c r="B4774">
        <v>7213</v>
      </c>
      <c r="C4774" t="s">
        <v>321</v>
      </c>
      <c r="D4774" t="s">
        <v>322</v>
      </c>
      <c r="E4774">
        <v>47743</v>
      </c>
      <c r="F4774">
        <v>24.969000000000001</v>
      </c>
      <c r="G4774">
        <v>516.29999999999995</v>
      </c>
      <c r="H4774">
        <f t="shared" si="296"/>
        <v>6154786.3146209996</v>
      </c>
      <c r="I4774">
        <f t="shared" si="297"/>
        <v>47743</v>
      </c>
      <c r="J4774">
        <f t="shared" si="298"/>
        <v>1192094.9669999999</v>
      </c>
      <c r="K4774">
        <f t="shared" si="299"/>
        <v>0</v>
      </c>
    </row>
    <row r="4775" spans="1:11" s="11" customFormat="1">
      <c r="A4775">
        <v>2025</v>
      </c>
      <c r="B4775">
        <v>7343</v>
      </c>
      <c r="C4775" t="s">
        <v>331</v>
      </c>
      <c r="D4775" t="s">
        <v>322</v>
      </c>
      <c r="E4775">
        <v>52666</v>
      </c>
      <c r="F4775">
        <v>17.138000000000002</v>
      </c>
      <c r="G4775">
        <v>216.1</v>
      </c>
      <c r="H4775">
        <f t="shared" si="296"/>
        <v>1950496.7911880005</v>
      </c>
      <c r="I4775">
        <f t="shared" si="297"/>
        <v>52666</v>
      </c>
      <c r="J4775">
        <f t="shared" si="298"/>
        <v>902589.90800000005</v>
      </c>
      <c r="K4775">
        <f t="shared" si="299"/>
        <v>0</v>
      </c>
    </row>
    <row r="4776" spans="1:11" s="11" customFormat="1">
      <c r="A4776">
        <v>2025</v>
      </c>
      <c r="B4776">
        <v>7343</v>
      </c>
      <c r="C4776" t="s">
        <v>331</v>
      </c>
      <c r="D4776" t="s">
        <v>322</v>
      </c>
      <c r="E4776">
        <v>17445</v>
      </c>
      <c r="F4776">
        <v>17.138000000000002</v>
      </c>
      <c r="G4776">
        <v>230.4</v>
      </c>
      <c r="H4776">
        <f t="shared" si="296"/>
        <v>688832.43264000025</v>
      </c>
      <c r="I4776">
        <f t="shared" si="297"/>
        <v>17445</v>
      </c>
      <c r="J4776">
        <f t="shared" si="298"/>
        <v>298972.41000000003</v>
      </c>
      <c r="K4776">
        <f t="shared" si="299"/>
        <v>0</v>
      </c>
    </row>
    <row r="4777" spans="1:11" s="11" customFormat="1">
      <c r="A4777">
        <v>2025</v>
      </c>
      <c r="B4777">
        <v>7343</v>
      </c>
      <c r="C4777" t="s">
        <v>331</v>
      </c>
      <c r="D4777" t="s">
        <v>322</v>
      </c>
      <c r="E4777">
        <v>35298</v>
      </c>
      <c r="F4777">
        <v>17.765000000000001</v>
      </c>
      <c r="G4777">
        <v>224</v>
      </c>
      <c r="H4777">
        <f t="shared" si="296"/>
        <v>1404634.4928000001</v>
      </c>
      <c r="I4777">
        <f t="shared" si="297"/>
        <v>35298</v>
      </c>
      <c r="J4777">
        <f t="shared" si="298"/>
        <v>627068.97</v>
      </c>
      <c r="K4777">
        <f t="shared" si="299"/>
        <v>0</v>
      </c>
    </row>
    <row r="4778" spans="1:11" s="11" customFormat="1">
      <c r="A4778">
        <v>2025</v>
      </c>
      <c r="B4778">
        <v>7504</v>
      </c>
      <c r="C4778" t="s">
        <v>331</v>
      </c>
      <c r="D4778" t="s">
        <v>322</v>
      </c>
      <c r="E4778">
        <v>40019</v>
      </c>
      <c r="F4778">
        <v>16.100000000000001</v>
      </c>
      <c r="G4778">
        <v>113.9</v>
      </c>
      <c r="H4778">
        <f t="shared" si="296"/>
        <v>733864.4201000001</v>
      </c>
      <c r="I4778">
        <f t="shared" si="297"/>
        <v>40019</v>
      </c>
      <c r="J4778">
        <f t="shared" si="298"/>
        <v>644305.9</v>
      </c>
      <c r="K4778">
        <f t="shared" si="299"/>
        <v>0</v>
      </c>
    </row>
    <row r="4779" spans="1:11" s="11" customFormat="1">
      <c r="A4779">
        <v>2025</v>
      </c>
      <c r="B4779">
        <v>7790</v>
      </c>
      <c r="C4779" t="s">
        <v>321</v>
      </c>
      <c r="D4779" t="s">
        <v>322</v>
      </c>
      <c r="E4779">
        <v>146184</v>
      </c>
      <c r="F4779">
        <v>20</v>
      </c>
      <c r="G4779">
        <v>334</v>
      </c>
      <c r="H4779">
        <f t="shared" si="296"/>
        <v>9765091.1999999993</v>
      </c>
      <c r="I4779">
        <f t="shared" si="297"/>
        <v>146184</v>
      </c>
      <c r="J4779">
        <f t="shared" si="298"/>
        <v>2923680</v>
      </c>
      <c r="K4779">
        <f t="shared" si="299"/>
        <v>0</v>
      </c>
    </row>
    <row r="4780" spans="1:11" s="11" customFormat="1">
      <c r="A4780">
        <v>2025</v>
      </c>
      <c r="B4780">
        <v>8023</v>
      </c>
      <c r="C4780" t="s">
        <v>331</v>
      </c>
      <c r="D4780" t="s">
        <v>322</v>
      </c>
      <c r="E4780">
        <v>68767</v>
      </c>
      <c r="F4780">
        <v>17.690000000000001</v>
      </c>
      <c r="G4780">
        <v>233.3</v>
      </c>
      <c r="H4780">
        <f t="shared" si="296"/>
        <v>2838067.0405900003</v>
      </c>
      <c r="I4780">
        <f t="shared" si="297"/>
        <v>68767</v>
      </c>
      <c r="J4780">
        <f t="shared" si="298"/>
        <v>1216488.23</v>
      </c>
      <c r="K4780">
        <f t="shared" si="299"/>
        <v>0</v>
      </c>
    </row>
    <row r="4781" spans="1:11" s="11" customFormat="1">
      <c r="A4781">
        <v>2025</v>
      </c>
      <c r="B4781">
        <v>8023</v>
      </c>
      <c r="C4781" t="s">
        <v>331</v>
      </c>
      <c r="D4781" t="s">
        <v>322</v>
      </c>
      <c r="E4781">
        <v>41445</v>
      </c>
      <c r="F4781">
        <v>18.018000000000001</v>
      </c>
      <c r="G4781">
        <v>227.6</v>
      </c>
      <c r="H4781">
        <f t="shared" si="296"/>
        <v>1699616.6787599998</v>
      </c>
      <c r="I4781">
        <f t="shared" si="297"/>
        <v>41445</v>
      </c>
      <c r="J4781">
        <f t="shared" si="298"/>
        <v>746756.01</v>
      </c>
      <c r="K4781">
        <f t="shared" si="299"/>
        <v>0</v>
      </c>
    </row>
    <row r="4782" spans="1:11" s="11" customFormat="1">
      <c r="A4782">
        <v>2025</v>
      </c>
      <c r="B4782">
        <v>8023</v>
      </c>
      <c r="C4782" t="s">
        <v>331</v>
      </c>
      <c r="D4782" t="s">
        <v>322</v>
      </c>
      <c r="E4782">
        <v>27587</v>
      </c>
      <c r="F4782">
        <v>16.829999999999998</v>
      </c>
      <c r="G4782">
        <v>245.6</v>
      </c>
      <c r="H4782">
        <f t="shared" si="296"/>
        <v>1140294.2997599998</v>
      </c>
      <c r="I4782">
        <f t="shared" si="297"/>
        <v>27587</v>
      </c>
      <c r="J4782">
        <f t="shared" si="298"/>
        <v>464289.20999999996</v>
      </c>
      <c r="K4782">
        <f t="shared" si="299"/>
        <v>0</v>
      </c>
    </row>
    <row r="4783" spans="1:11" s="11" customFormat="1">
      <c r="A4783">
        <v>2025</v>
      </c>
      <c r="B4783">
        <v>8023</v>
      </c>
      <c r="C4783" t="s">
        <v>331</v>
      </c>
      <c r="D4783" t="s">
        <v>322</v>
      </c>
      <c r="E4783">
        <v>27409</v>
      </c>
      <c r="F4783">
        <v>17.706</v>
      </c>
      <c r="G4783">
        <v>235.3</v>
      </c>
      <c r="H4783">
        <f t="shared" si="296"/>
        <v>1141919.7331620001</v>
      </c>
      <c r="I4783">
        <f t="shared" si="297"/>
        <v>27409</v>
      </c>
      <c r="J4783">
        <f t="shared" si="298"/>
        <v>485303.75400000002</v>
      </c>
      <c r="K4783">
        <f t="shared" si="299"/>
        <v>0</v>
      </c>
    </row>
    <row r="4784" spans="1:11" s="11" customFormat="1">
      <c r="A4784">
        <v>2025</v>
      </c>
      <c r="B4784">
        <v>8023</v>
      </c>
      <c r="C4784" t="s">
        <v>331</v>
      </c>
      <c r="D4784" t="s">
        <v>322</v>
      </c>
      <c r="E4784">
        <v>122755</v>
      </c>
      <c r="F4784">
        <v>17.082000000000001</v>
      </c>
      <c r="G4784">
        <v>229.4</v>
      </c>
      <c r="H4784">
        <f t="shared" si="296"/>
        <v>4810290.6875400003</v>
      </c>
      <c r="I4784">
        <f t="shared" si="297"/>
        <v>122755</v>
      </c>
      <c r="J4784">
        <f t="shared" si="298"/>
        <v>2096900.9100000001</v>
      </c>
      <c r="K4784">
        <f t="shared" si="299"/>
        <v>0</v>
      </c>
    </row>
    <row r="4785" spans="1:11" s="11" customFormat="1">
      <c r="A4785">
        <v>2025</v>
      </c>
      <c r="B4785">
        <v>8042</v>
      </c>
      <c r="C4785" t="s">
        <v>321</v>
      </c>
      <c r="D4785" t="s">
        <v>322</v>
      </c>
      <c r="E4785">
        <v>62579</v>
      </c>
      <c r="F4785">
        <v>26.14</v>
      </c>
      <c r="G4785">
        <v>470.3</v>
      </c>
      <c r="H4785">
        <f t="shared" si="296"/>
        <v>7693238.2271800004</v>
      </c>
      <c r="I4785">
        <f t="shared" si="297"/>
        <v>62579</v>
      </c>
      <c r="J4785">
        <f t="shared" si="298"/>
        <v>1635815.06</v>
      </c>
      <c r="K4785">
        <f t="shared" si="299"/>
        <v>0</v>
      </c>
    </row>
    <row r="4786" spans="1:11" s="11" customFormat="1">
      <c r="A4786">
        <v>2025</v>
      </c>
      <c r="B4786">
        <v>8042</v>
      </c>
      <c r="C4786" t="s">
        <v>321</v>
      </c>
      <c r="D4786" t="s">
        <v>322</v>
      </c>
      <c r="E4786">
        <v>12833</v>
      </c>
      <c r="F4786">
        <v>24.577999999999999</v>
      </c>
      <c r="G4786">
        <v>473.1</v>
      </c>
      <c r="H4786">
        <f t="shared" si="296"/>
        <v>1492202.2214939999</v>
      </c>
      <c r="I4786">
        <f t="shared" si="297"/>
        <v>12833</v>
      </c>
      <c r="J4786">
        <f t="shared" si="298"/>
        <v>315409.47399999999</v>
      </c>
      <c r="K4786">
        <f t="shared" si="299"/>
        <v>0</v>
      </c>
    </row>
    <row r="4787" spans="1:11" s="11" customFormat="1">
      <c r="A4787">
        <v>2025</v>
      </c>
      <c r="B4787">
        <v>8066</v>
      </c>
      <c r="C4787" t="s">
        <v>331</v>
      </c>
      <c r="D4787" t="s">
        <v>322</v>
      </c>
      <c r="E4787">
        <v>269997</v>
      </c>
      <c r="F4787">
        <v>18.149999999999999</v>
      </c>
      <c r="G4787">
        <v>316.89999999999998</v>
      </c>
      <c r="H4787">
        <f t="shared" si="296"/>
        <v>15529511.947949996</v>
      </c>
      <c r="I4787">
        <f t="shared" si="297"/>
        <v>269997</v>
      </c>
      <c r="J4787">
        <f t="shared" si="298"/>
        <v>4900445.55</v>
      </c>
      <c r="K4787">
        <f t="shared" si="299"/>
        <v>0</v>
      </c>
    </row>
    <row r="4788" spans="1:11" s="11" customFormat="1">
      <c r="A4788">
        <v>2025</v>
      </c>
      <c r="B4788">
        <v>8069</v>
      </c>
      <c r="C4788" t="s">
        <v>321</v>
      </c>
      <c r="D4788" t="s">
        <v>322</v>
      </c>
      <c r="E4788">
        <v>103721</v>
      </c>
      <c r="F4788">
        <v>21.32</v>
      </c>
      <c r="G4788">
        <v>406.9</v>
      </c>
      <c r="H4788">
        <f t="shared" si="296"/>
        <v>8997908.7686800007</v>
      </c>
      <c r="I4788">
        <f t="shared" si="297"/>
        <v>103721</v>
      </c>
      <c r="J4788">
        <f t="shared" si="298"/>
        <v>2211331.7200000002</v>
      </c>
      <c r="K4788">
        <f t="shared" si="299"/>
        <v>0</v>
      </c>
    </row>
    <row r="4789" spans="1:11" s="11" customFormat="1">
      <c r="A4789">
        <v>2025</v>
      </c>
      <c r="B4789">
        <v>8069</v>
      </c>
      <c r="C4789" t="s">
        <v>321</v>
      </c>
      <c r="D4789" t="s">
        <v>322</v>
      </c>
      <c r="E4789">
        <v>74715</v>
      </c>
      <c r="F4789">
        <v>21.71</v>
      </c>
      <c r="G4789">
        <v>399.5</v>
      </c>
      <c r="H4789">
        <f t="shared" si="296"/>
        <v>6480140.2867500009</v>
      </c>
      <c r="I4789">
        <f t="shared" si="297"/>
        <v>74715</v>
      </c>
      <c r="J4789">
        <f t="shared" si="298"/>
        <v>1622062.6500000001</v>
      </c>
      <c r="K4789">
        <f t="shared" si="299"/>
        <v>0</v>
      </c>
    </row>
    <row r="4790" spans="1:11" s="11" customFormat="1">
      <c r="A4790">
        <v>2025</v>
      </c>
      <c r="B4790">
        <v>8102</v>
      </c>
      <c r="C4790" t="s">
        <v>321</v>
      </c>
      <c r="D4790" t="s">
        <v>322</v>
      </c>
      <c r="E4790">
        <v>66992</v>
      </c>
      <c r="F4790">
        <v>23.056000000000001</v>
      </c>
      <c r="G4790" t="s">
        <v>332</v>
      </c>
      <c r="H4790" t="str">
        <f t="shared" si="296"/>
        <v/>
      </c>
      <c r="I4790" t="str">
        <f t="shared" si="297"/>
        <v/>
      </c>
      <c r="J4790" t="str">
        <f t="shared" si="298"/>
        <v/>
      </c>
      <c r="K4790">
        <f t="shared" si="299"/>
        <v>0</v>
      </c>
    </row>
    <row r="4791" spans="1:11" s="11" customFormat="1">
      <c r="A4791">
        <v>2025</v>
      </c>
      <c r="B4791">
        <v>8102</v>
      </c>
      <c r="C4791" t="s">
        <v>321</v>
      </c>
      <c r="D4791" t="s">
        <v>322</v>
      </c>
      <c r="E4791">
        <v>251220</v>
      </c>
      <c r="F4791">
        <v>25.103999999999999</v>
      </c>
      <c r="G4791" t="s">
        <v>332</v>
      </c>
      <c r="H4791" t="str">
        <f t="shared" si="296"/>
        <v/>
      </c>
      <c r="I4791" t="str">
        <f t="shared" si="297"/>
        <v/>
      </c>
      <c r="J4791" t="str">
        <f t="shared" si="298"/>
        <v/>
      </c>
      <c r="K4791">
        <f t="shared" si="299"/>
        <v>0</v>
      </c>
    </row>
    <row r="4792" spans="1:11" s="11" customFormat="1">
      <c r="A4792">
        <v>2025</v>
      </c>
      <c r="B4792">
        <v>8102</v>
      </c>
      <c r="C4792" t="s">
        <v>321</v>
      </c>
      <c r="D4792" t="s">
        <v>322</v>
      </c>
      <c r="E4792">
        <v>103891</v>
      </c>
      <c r="F4792">
        <v>25.065999999999999</v>
      </c>
      <c r="G4792" t="s">
        <v>332</v>
      </c>
      <c r="H4792" t="str">
        <f t="shared" si="296"/>
        <v/>
      </c>
      <c r="I4792" t="str">
        <f t="shared" si="297"/>
        <v/>
      </c>
      <c r="J4792" t="str">
        <f t="shared" si="298"/>
        <v/>
      </c>
      <c r="K4792">
        <f t="shared" si="299"/>
        <v>0</v>
      </c>
    </row>
    <row r="4793" spans="1:11" s="11" customFormat="1">
      <c r="A4793">
        <v>2025</v>
      </c>
      <c r="B4793">
        <v>8219</v>
      </c>
      <c r="C4793" t="s">
        <v>331</v>
      </c>
      <c r="D4793" t="s">
        <v>322</v>
      </c>
      <c r="E4793">
        <v>44880</v>
      </c>
      <c r="F4793">
        <v>17.600000000000001</v>
      </c>
      <c r="G4793">
        <v>102.7</v>
      </c>
      <c r="H4793">
        <f t="shared" si="296"/>
        <v>811214.97600000014</v>
      </c>
      <c r="I4793">
        <f t="shared" si="297"/>
        <v>44880</v>
      </c>
      <c r="J4793">
        <f t="shared" si="298"/>
        <v>789888.00000000012</v>
      </c>
      <c r="K4793">
        <f t="shared" si="299"/>
        <v>0</v>
      </c>
    </row>
    <row r="4794" spans="1:11" s="11" customFormat="1">
      <c r="A4794">
        <v>2025</v>
      </c>
      <c r="B4794">
        <v>8222</v>
      </c>
      <c r="C4794" t="s">
        <v>330</v>
      </c>
      <c r="D4794" t="s">
        <v>322</v>
      </c>
      <c r="E4794">
        <v>173620</v>
      </c>
      <c r="F4794">
        <v>14.002000000000001</v>
      </c>
      <c r="G4794">
        <v>184.3</v>
      </c>
      <c r="H4794">
        <f t="shared" si="296"/>
        <v>4480383.2033200013</v>
      </c>
      <c r="I4794">
        <f t="shared" si="297"/>
        <v>173620</v>
      </c>
      <c r="J4794">
        <f t="shared" si="298"/>
        <v>2431027.2400000002</v>
      </c>
      <c r="K4794">
        <f t="shared" si="299"/>
        <v>1</v>
      </c>
    </row>
    <row r="4795" spans="1:11" s="11" customFormat="1">
      <c r="A4795">
        <v>2025</v>
      </c>
      <c r="B4795">
        <v>8223</v>
      </c>
      <c r="C4795" t="s">
        <v>331</v>
      </c>
      <c r="D4795" t="s">
        <v>322</v>
      </c>
      <c r="E4795">
        <v>15400</v>
      </c>
      <c r="F4795">
        <v>17.68</v>
      </c>
      <c r="G4795">
        <v>307.5</v>
      </c>
      <c r="H4795">
        <f t="shared" si="296"/>
        <v>837236.4</v>
      </c>
      <c r="I4795">
        <f t="shared" si="297"/>
        <v>15400</v>
      </c>
      <c r="J4795">
        <f t="shared" si="298"/>
        <v>272272</v>
      </c>
      <c r="K4795">
        <f t="shared" si="299"/>
        <v>0</v>
      </c>
    </row>
    <row r="4796" spans="1:11" s="11" customFormat="1">
      <c r="A4796">
        <v>2025</v>
      </c>
      <c r="B4796">
        <v>8223</v>
      </c>
      <c r="C4796" t="s">
        <v>331</v>
      </c>
      <c r="D4796" t="s">
        <v>322</v>
      </c>
      <c r="E4796">
        <v>30619</v>
      </c>
      <c r="F4796">
        <v>17.5</v>
      </c>
      <c r="G4796">
        <v>301.2</v>
      </c>
      <c r="H4796">
        <f t="shared" si="296"/>
        <v>1613927.49</v>
      </c>
      <c r="I4796">
        <f t="shared" si="297"/>
        <v>30619</v>
      </c>
      <c r="J4796">
        <f t="shared" si="298"/>
        <v>535832.5</v>
      </c>
      <c r="K4796">
        <f t="shared" si="299"/>
        <v>0</v>
      </c>
    </row>
    <row r="4797" spans="1:11" s="11" customFormat="1">
      <c r="A4797">
        <v>2025</v>
      </c>
      <c r="B4797">
        <v>8223</v>
      </c>
      <c r="C4797" t="s">
        <v>331</v>
      </c>
      <c r="D4797" t="s">
        <v>322</v>
      </c>
      <c r="E4797">
        <v>92295</v>
      </c>
      <c r="F4797">
        <v>17.77</v>
      </c>
      <c r="G4797">
        <v>334.1</v>
      </c>
      <c r="H4797">
        <f t="shared" si="296"/>
        <v>5479514.4631500002</v>
      </c>
      <c r="I4797">
        <f t="shared" si="297"/>
        <v>92295</v>
      </c>
      <c r="J4797">
        <f t="shared" si="298"/>
        <v>1640082.15</v>
      </c>
      <c r="K4797">
        <f t="shared" si="299"/>
        <v>0</v>
      </c>
    </row>
    <row r="4798" spans="1:11" s="11" customFormat="1">
      <c r="A4798">
        <v>2025</v>
      </c>
      <c r="B4798">
        <v>8223</v>
      </c>
      <c r="C4798" t="s">
        <v>331</v>
      </c>
      <c r="D4798" t="s">
        <v>322</v>
      </c>
      <c r="E4798">
        <v>156268</v>
      </c>
      <c r="F4798">
        <v>18.64</v>
      </c>
      <c r="G4798">
        <v>359.3</v>
      </c>
      <c r="H4798">
        <f t="shared" si="296"/>
        <v>10465818.023360001</v>
      </c>
      <c r="I4798">
        <f t="shared" si="297"/>
        <v>156268</v>
      </c>
      <c r="J4798">
        <f t="shared" si="298"/>
        <v>2912835.52</v>
      </c>
      <c r="K4798">
        <f t="shared" si="299"/>
        <v>0</v>
      </c>
    </row>
    <row r="4799" spans="1:11" s="11" customFormat="1">
      <c r="A4799">
        <v>2025</v>
      </c>
      <c r="B4799">
        <v>8224</v>
      </c>
      <c r="C4799" t="s">
        <v>321</v>
      </c>
      <c r="D4799" t="s">
        <v>322</v>
      </c>
      <c r="E4799">
        <v>20934</v>
      </c>
      <c r="F4799">
        <v>19.079999999999998</v>
      </c>
      <c r="G4799">
        <v>570.20000000000005</v>
      </c>
      <c r="H4799">
        <f t="shared" si="296"/>
        <v>2277496.9454399999</v>
      </c>
      <c r="I4799">
        <f t="shared" si="297"/>
        <v>20934</v>
      </c>
      <c r="J4799">
        <f t="shared" si="298"/>
        <v>399420.72</v>
      </c>
      <c r="K4799">
        <f t="shared" si="299"/>
        <v>0</v>
      </c>
    </row>
    <row r="4800" spans="1:11" s="11" customFormat="1">
      <c r="A4800">
        <v>2025</v>
      </c>
      <c r="B4800">
        <v>8827</v>
      </c>
      <c r="C4800" t="s">
        <v>321</v>
      </c>
      <c r="D4800" t="s">
        <v>322</v>
      </c>
      <c r="E4800">
        <v>30680</v>
      </c>
      <c r="F4800">
        <v>23.202000000000002</v>
      </c>
      <c r="G4800">
        <v>342.8</v>
      </c>
      <c r="H4800">
        <f t="shared" si="296"/>
        <v>2440178.4700799999</v>
      </c>
      <c r="I4800">
        <f t="shared" si="297"/>
        <v>30680</v>
      </c>
      <c r="J4800">
        <f t="shared" si="298"/>
        <v>711837.3600000001</v>
      </c>
      <c r="K4800">
        <f t="shared" si="299"/>
        <v>0</v>
      </c>
    </row>
    <row r="4801" spans="1:11" s="11" customFormat="1">
      <c r="A4801">
        <v>2025</v>
      </c>
      <c r="B4801">
        <v>8827</v>
      </c>
      <c r="C4801" t="s">
        <v>321</v>
      </c>
      <c r="D4801" t="s">
        <v>322</v>
      </c>
      <c r="E4801">
        <v>21892</v>
      </c>
      <c r="F4801">
        <v>22.864000000000001</v>
      </c>
      <c r="G4801">
        <v>304.89999999999998</v>
      </c>
      <c r="H4801">
        <f t="shared" si="296"/>
        <v>1526142.4597120001</v>
      </c>
      <c r="I4801">
        <f t="shared" si="297"/>
        <v>21892</v>
      </c>
      <c r="J4801">
        <f t="shared" si="298"/>
        <v>500538.68800000002</v>
      </c>
      <c r="K4801">
        <f t="shared" si="299"/>
        <v>0</v>
      </c>
    </row>
    <row r="4802" spans="1:11" s="11" customFormat="1">
      <c r="A4802">
        <v>2025</v>
      </c>
      <c r="B4802">
        <v>8827</v>
      </c>
      <c r="C4802" t="s">
        <v>321</v>
      </c>
      <c r="D4802" t="s">
        <v>322</v>
      </c>
      <c r="E4802">
        <v>59694</v>
      </c>
      <c r="F4802">
        <v>22.481999999999999</v>
      </c>
      <c r="G4802">
        <v>305.7</v>
      </c>
      <c r="H4802">
        <f t="shared" si="296"/>
        <v>4102617.8329560002</v>
      </c>
      <c r="I4802">
        <f t="shared" si="297"/>
        <v>59694</v>
      </c>
      <c r="J4802">
        <f t="shared" si="298"/>
        <v>1342040.5079999999</v>
      </c>
      <c r="K4802">
        <f t="shared" si="299"/>
        <v>0</v>
      </c>
    </row>
    <row r="4803" spans="1:11" s="11" customFormat="1">
      <c r="A4803">
        <v>2025</v>
      </c>
      <c r="B4803">
        <v>8827</v>
      </c>
      <c r="C4803" t="s">
        <v>321</v>
      </c>
      <c r="D4803" t="s">
        <v>322</v>
      </c>
      <c r="E4803">
        <v>64511</v>
      </c>
      <c r="F4803">
        <v>23.206</v>
      </c>
      <c r="G4803">
        <v>261</v>
      </c>
      <c r="H4803">
        <f t="shared" si="296"/>
        <v>3907280.3142599999</v>
      </c>
      <c r="I4803">
        <f t="shared" si="297"/>
        <v>64511</v>
      </c>
      <c r="J4803">
        <f t="shared" si="298"/>
        <v>1497042.2660000001</v>
      </c>
      <c r="K4803">
        <f t="shared" si="299"/>
        <v>0</v>
      </c>
    </row>
    <row r="4804" spans="1:11" s="11" customFormat="1">
      <c r="A4804">
        <v>2025</v>
      </c>
      <c r="B4804">
        <v>8837</v>
      </c>
      <c r="C4804" t="s">
        <v>321</v>
      </c>
      <c r="D4804" t="s">
        <v>322</v>
      </c>
      <c r="E4804">
        <v>44182</v>
      </c>
      <c r="F4804">
        <v>22.13</v>
      </c>
      <c r="G4804">
        <v>211.2</v>
      </c>
      <c r="H4804">
        <f t="shared" si="296"/>
        <v>2065003.0579200001</v>
      </c>
      <c r="I4804">
        <f t="shared" si="297"/>
        <v>44182</v>
      </c>
      <c r="J4804">
        <f t="shared" si="298"/>
        <v>977747.65999999992</v>
      </c>
      <c r="K4804">
        <f t="shared" si="299"/>
        <v>0</v>
      </c>
    </row>
    <row r="4805" spans="1:11" s="11" customFormat="1">
      <c r="A4805">
        <v>2025</v>
      </c>
      <c r="B4805">
        <v>8837</v>
      </c>
      <c r="C4805" t="s">
        <v>321</v>
      </c>
      <c r="D4805" t="s">
        <v>322</v>
      </c>
      <c r="E4805">
        <v>94917</v>
      </c>
      <c r="F4805">
        <v>23.626000000000001</v>
      </c>
      <c r="G4805">
        <v>245.7</v>
      </c>
      <c r="H4805">
        <f t="shared" ref="H4805:H4868" si="300">IF(I4805="","",G4805/100*F4805*E4805)</f>
        <v>5509844.7161940001</v>
      </c>
      <c r="I4805">
        <f t="shared" ref="I4805:I4868" si="301">IF(OR(G4805=".",F4805=".",E4805="."),"",E4805)</f>
        <v>94917</v>
      </c>
      <c r="J4805">
        <f t="shared" ref="J4805:J4868" si="302">IF(I4805="","",F4805*I4805)</f>
        <v>2242509.0419999999</v>
      </c>
      <c r="K4805">
        <f t="shared" ref="K4805:K4868" si="303">IF(C4805="LIG",1,0)</f>
        <v>0</v>
      </c>
    </row>
    <row r="4806" spans="1:11" s="11" customFormat="1">
      <c r="A4806">
        <v>2025</v>
      </c>
      <c r="B4806">
        <v>8837</v>
      </c>
      <c r="C4806" t="s">
        <v>331</v>
      </c>
      <c r="D4806" t="s">
        <v>322</v>
      </c>
      <c r="E4806">
        <v>42951</v>
      </c>
      <c r="F4806">
        <v>17.803999999999998</v>
      </c>
      <c r="G4806">
        <v>263.60000000000002</v>
      </c>
      <c r="H4806">
        <f t="shared" si="300"/>
        <v>2015748.1561439999</v>
      </c>
      <c r="I4806">
        <f t="shared" si="301"/>
        <v>42951</v>
      </c>
      <c r="J4806">
        <f t="shared" si="302"/>
        <v>764699.60399999993</v>
      </c>
      <c r="K4806">
        <f t="shared" si="303"/>
        <v>0</v>
      </c>
    </row>
    <row r="4807" spans="1:11" s="11" customFormat="1">
      <c r="A4807">
        <v>2025</v>
      </c>
      <c r="B4807">
        <v>8837</v>
      </c>
      <c r="C4807" t="s">
        <v>331</v>
      </c>
      <c r="D4807" t="s">
        <v>322</v>
      </c>
      <c r="E4807">
        <v>31699</v>
      </c>
      <c r="F4807">
        <v>18.006</v>
      </c>
      <c r="G4807">
        <v>170.1</v>
      </c>
      <c r="H4807">
        <f t="shared" si="300"/>
        <v>970883.50199399993</v>
      </c>
      <c r="I4807">
        <f t="shared" si="301"/>
        <v>31699</v>
      </c>
      <c r="J4807">
        <f t="shared" si="302"/>
        <v>570772.19400000002</v>
      </c>
      <c r="K4807">
        <f t="shared" si="303"/>
        <v>0</v>
      </c>
    </row>
    <row r="4808" spans="1:11" s="11" customFormat="1">
      <c r="A4808">
        <v>2025</v>
      </c>
      <c r="B4808">
        <v>8837</v>
      </c>
      <c r="C4808" t="s">
        <v>321</v>
      </c>
      <c r="D4808" t="s">
        <v>322</v>
      </c>
      <c r="E4808">
        <v>130531</v>
      </c>
      <c r="F4808">
        <v>24.687999999999999</v>
      </c>
      <c r="G4808">
        <v>256.39999999999998</v>
      </c>
      <c r="H4808">
        <f t="shared" si="300"/>
        <v>8262616.476991998</v>
      </c>
      <c r="I4808">
        <f t="shared" si="301"/>
        <v>130531</v>
      </c>
      <c r="J4808">
        <f t="shared" si="302"/>
        <v>3222549.3279999997</v>
      </c>
      <c r="K4808">
        <f t="shared" si="303"/>
        <v>0</v>
      </c>
    </row>
    <row r="4809" spans="1:11" s="11" customFormat="1">
      <c r="A4809">
        <v>2025</v>
      </c>
      <c r="B4809">
        <v>8841</v>
      </c>
      <c r="C4809" t="s">
        <v>331</v>
      </c>
      <c r="D4809" t="s">
        <v>322</v>
      </c>
      <c r="E4809">
        <v>157207</v>
      </c>
      <c r="F4809">
        <v>19.106999999999999</v>
      </c>
      <c r="G4809">
        <v>230.1</v>
      </c>
      <c r="H4809">
        <f t="shared" si="300"/>
        <v>6911638.2968490003</v>
      </c>
      <c r="I4809">
        <f t="shared" si="301"/>
        <v>157207</v>
      </c>
      <c r="J4809">
        <f t="shared" si="302"/>
        <v>3003754.1489999997</v>
      </c>
      <c r="K4809">
        <f t="shared" si="303"/>
        <v>0</v>
      </c>
    </row>
    <row r="4810" spans="1:11" s="11" customFormat="1">
      <c r="A4810">
        <v>2025</v>
      </c>
      <c r="B4810">
        <v>8845</v>
      </c>
      <c r="C4810" t="s">
        <v>321</v>
      </c>
      <c r="D4810" t="s">
        <v>322</v>
      </c>
      <c r="E4810">
        <v>60092</v>
      </c>
      <c r="F4810">
        <v>25.84</v>
      </c>
      <c r="G4810" t="s">
        <v>332</v>
      </c>
      <c r="H4810" t="str">
        <f t="shared" si="300"/>
        <v/>
      </c>
      <c r="I4810" t="str">
        <f t="shared" si="301"/>
        <v/>
      </c>
      <c r="J4810" t="str">
        <f t="shared" si="302"/>
        <v/>
      </c>
      <c r="K4810">
        <f t="shared" si="303"/>
        <v>0</v>
      </c>
    </row>
    <row r="4811" spans="1:11" s="11" customFormat="1">
      <c r="A4811">
        <v>2025</v>
      </c>
      <c r="B4811">
        <v>8845</v>
      </c>
      <c r="C4811" t="s">
        <v>321</v>
      </c>
      <c r="D4811" t="s">
        <v>322</v>
      </c>
      <c r="E4811">
        <v>22761</v>
      </c>
      <c r="F4811">
        <v>24.917999999999999</v>
      </c>
      <c r="G4811" t="s">
        <v>332</v>
      </c>
      <c r="H4811" t="str">
        <f t="shared" si="300"/>
        <v/>
      </c>
      <c r="I4811" t="str">
        <f t="shared" si="301"/>
        <v/>
      </c>
      <c r="J4811" t="str">
        <f t="shared" si="302"/>
        <v/>
      </c>
      <c r="K4811">
        <f t="shared" si="303"/>
        <v>0</v>
      </c>
    </row>
    <row r="4812" spans="1:11" s="11" customFormat="1">
      <c r="A4812">
        <v>2025</v>
      </c>
      <c r="B4812">
        <v>8846</v>
      </c>
      <c r="C4812" t="s">
        <v>321</v>
      </c>
      <c r="D4812" t="s">
        <v>322</v>
      </c>
      <c r="E4812">
        <v>60153</v>
      </c>
      <c r="F4812">
        <v>25.968</v>
      </c>
      <c r="G4812" t="s">
        <v>332</v>
      </c>
      <c r="H4812" t="str">
        <f t="shared" si="300"/>
        <v/>
      </c>
      <c r="I4812" t="str">
        <f t="shared" si="301"/>
        <v/>
      </c>
      <c r="J4812" t="str">
        <f t="shared" si="302"/>
        <v/>
      </c>
      <c r="K4812">
        <f t="shared" si="303"/>
        <v>0</v>
      </c>
    </row>
    <row r="4813" spans="1:11" s="11" customFormat="1">
      <c r="A4813">
        <v>2025</v>
      </c>
      <c r="B4813">
        <v>8846</v>
      </c>
      <c r="C4813" t="s">
        <v>321</v>
      </c>
      <c r="D4813" t="s">
        <v>322</v>
      </c>
      <c r="E4813">
        <v>15499</v>
      </c>
      <c r="F4813">
        <v>24.896000000000001</v>
      </c>
      <c r="G4813" t="s">
        <v>332</v>
      </c>
      <c r="H4813" t="str">
        <f t="shared" si="300"/>
        <v/>
      </c>
      <c r="I4813" t="str">
        <f t="shared" si="301"/>
        <v/>
      </c>
      <c r="J4813" t="str">
        <f t="shared" si="302"/>
        <v/>
      </c>
      <c r="K4813">
        <f t="shared" si="303"/>
        <v>0</v>
      </c>
    </row>
    <row r="4814" spans="1:11" s="11" customFormat="1">
      <c r="A4814">
        <v>2025</v>
      </c>
      <c r="B4814">
        <v>8851</v>
      </c>
      <c r="C4814" t="s">
        <v>321</v>
      </c>
      <c r="D4814" t="s">
        <v>322</v>
      </c>
      <c r="E4814">
        <v>3342</v>
      </c>
      <c r="F4814">
        <v>22.85</v>
      </c>
      <c r="G4814">
        <v>285.5</v>
      </c>
      <c r="H4814">
        <f t="shared" si="300"/>
        <v>218021.21849999999</v>
      </c>
      <c r="I4814">
        <f t="shared" si="301"/>
        <v>3342</v>
      </c>
      <c r="J4814">
        <f t="shared" si="302"/>
        <v>76364.700000000012</v>
      </c>
      <c r="K4814">
        <f t="shared" si="303"/>
        <v>0</v>
      </c>
    </row>
    <row r="4815" spans="1:11" s="11" customFormat="1">
      <c r="A4815">
        <v>2025</v>
      </c>
      <c r="B4815">
        <v>8851</v>
      </c>
      <c r="C4815" t="s">
        <v>321</v>
      </c>
      <c r="D4815" t="s">
        <v>322</v>
      </c>
      <c r="E4815">
        <v>32602</v>
      </c>
      <c r="F4815">
        <v>22.391999999999999</v>
      </c>
      <c r="G4815">
        <v>286.5</v>
      </c>
      <c r="H4815">
        <f t="shared" si="300"/>
        <v>2091518.71416</v>
      </c>
      <c r="I4815">
        <f t="shared" si="301"/>
        <v>32602</v>
      </c>
      <c r="J4815">
        <f t="shared" si="302"/>
        <v>730023.98399999994</v>
      </c>
      <c r="K4815">
        <f t="shared" si="303"/>
        <v>0</v>
      </c>
    </row>
    <row r="4816" spans="1:11" s="11" customFormat="1">
      <c r="A4816">
        <v>2025</v>
      </c>
      <c r="B4816">
        <v>8852</v>
      </c>
      <c r="C4816" t="s">
        <v>331</v>
      </c>
      <c r="D4816" t="s">
        <v>322</v>
      </c>
      <c r="E4816">
        <v>436579</v>
      </c>
      <c r="F4816">
        <v>17.63</v>
      </c>
      <c r="G4816">
        <v>145.4</v>
      </c>
      <c r="H4816">
        <f t="shared" si="300"/>
        <v>11191274.81758</v>
      </c>
      <c r="I4816">
        <f t="shared" si="301"/>
        <v>436579</v>
      </c>
      <c r="J4816">
        <f t="shared" si="302"/>
        <v>7696887.7699999996</v>
      </c>
      <c r="K4816">
        <f t="shared" si="303"/>
        <v>0</v>
      </c>
    </row>
    <row r="4817" spans="1:11" s="11" customFormat="1">
      <c r="A4817">
        <v>2025</v>
      </c>
      <c r="B4817">
        <v>8899</v>
      </c>
      <c r="C4817" t="s">
        <v>331</v>
      </c>
      <c r="D4817" t="s">
        <v>322</v>
      </c>
      <c r="E4817">
        <v>109421</v>
      </c>
      <c r="F4817">
        <v>17.748000000000001</v>
      </c>
      <c r="G4817">
        <v>163.5</v>
      </c>
      <c r="H4817">
        <f t="shared" si="300"/>
        <v>3175176.3895800002</v>
      </c>
      <c r="I4817">
        <f t="shared" si="301"/>
        <v>109421</v>
      </c>
      <c r="J4817">
        <f t="shared" si="302"/>
        <v>1942003.9080000001</v>
      </c>
      <c r="K4817">
        <f t="shared" si="303"/>
        <v>0</v>
      </c>
    </row>
    <row r="4818" spans="1:11" s="11" customFormat="1">
      <c r="A4818">
        <v>2025</v>
      </c>
      <c r="B4818">
        <v>8899</v>
      </c>
      <c r="C4818" t="s">
        <v>331</v>
      </c>
      <c r="D4818" t="s">
        <v>322</v>
      </c>
      <c r="E4818">
        <v>31816</v>
      </c>
      <c r="F4818">
        <v>17.673999999999999</v>
      </c>
      <c r="G4818">
        <v>174.2</v>
      </c>
      <c r="H4818">
        <f t="shared" si="300"/>
        <v>979554.44412799994</v>
      </c>
      <c r="I4818">
        <f t="shared" si="301"/>
        <v>31816</v>
      </c>
      <c r="J4818">
        <f t="shared" si="302"/>
        <v>562315.98399999994</v>
      </c>
      <c r="K4818">
        <f t="shared" si="303"/>
        <v>0</v>
      </c>
    </row>
    <row r="4819" spans="1:11" s="11" customFormat="1">
      <c r="A4819">
        <v>2025</v>
      </c>
      <c r="B4819">
        <v>8899</v>
      </c>
      <c r="C4819" t="s">
        <v>331</v>
      </c>
      <c r="D4819" t="s">
        <v>322</v>
      </c>
      <c r="E4819">
        <v>31769</v>
      </c>
      <c r="F4819">
        <v>17.878</v>
      </c>
      <c r="G4819">
        <v>161</v>
      </c>
      <c r="H4819">
        <f t="shared" si="300"/>
        <v>914425.55301999999</v>
      </c>
      <c r="I4819">
        <f t="shared" si="301"/>
        <v>31769</v>
      </c>
      <c r="J4819">
        <f t="shared" si="302"/>
        <v>567966.18200000003</v>
      </c>
      <c r="K4819">
        <f t="shared" si="303"/>
        <v>0</v>
      </c>
    </row>
    <row r="4820" spans="1:11" s="11" customFormat="1">
      <c r="A4820">
        <v>2025</v>
      </c>
      <c r="B4820">
        <v>8899</v>
      </c>
      <c r="C4820" t="s">
        <v>331</v>
      </c>
      <c r="D4820" t="s">
        <v>322</v>
      </c>
      <c r="E4820">
        <v>15918</v>
      </c>
      <c r="F4820">
        <v>18.21</v>
      </c>
      <c r="G4820">
        <v>153.69999999999999</v>
      </c>
      <c r="H4820">
        <f t="shared" si="300"/>
        <v>445525.24085999996</v>
      </c>
      <c r="I4820">
        <f t="shared" si="301"/>
        <v>15918</v>
      </c>
      <c r="J4820">
        <f t="shared" si="302"/>
        <v>289866.78000000003</v>
      </c>
      <c r="K4820">
        <f t="shared" si="303"/>
        <v>0</v>
      </c>
    </row>
    <row r="4821" spans="1:11" s="11" customFormat="1">
      <c r="A4821">
        <v>2025</v>
      </c>
      <c r="B4821">
        <v>10113</v>
      </c>
      <c r="C4821" t="s">
        <v>333</v>
      </c>
      <c r="D4821" t="s">
        <v>322</v>
      </c>
      <c r="E4821">
        <v>50933</v>
      </c>
      <c r="F4821">
        <v>11.64</v>
      </c>
      <c r="G4821" t="s">
        <v>332</v>
      </c>
      <c r="H4821" t="str">
        <f t="shared" si="300"/>
        <v/>
      </c>
      <c r="I4821" t="str">
        <f t="shared" si="301"/>
        <v/>
      </c>
      <c r="J4821" t="str">
        <f t="shared" si="302"/>
        <v/>
      </c>
      <c r="K4821">
        <f t="shared" si="303"/>
        <v>0</v>
      </c>
    </row>
    <row r="4822" spans="1:11" s="11" customFormat="1">
      <c r="A4822">
        <v>2025</v>
      </c>
      <c r="B4822">
        <v>10143</v>
      </c>
      <c r="C4822" t="s">
        <v>333</v>
      </c>
      <c r="D4822" t="s">
        <v>322</v>
      </c>
      <c r="E4822">
        <v>44329</v>
      </c>
      <c r="F4822">
        <v>12.898999999999999</v>
      </c>
      <c r="G4822" t="s">
        <v>332</v>
      </c>
      <c r="H4822" t="str">
        <f t="shared" si="300"/>
        <v/>
      </c>
      <c r="I4822" t="str">
        <f t="shared" si="301"/>
        <v/>
      </c>
      <c r="J4822" t="str">
        <f t="shared" si="302"/>
        <v/>
      </c>
      <c r="K4822">
        <f t="shared" si="303"/>
        <v>0</v>
      </c>
    </row>
    <row r="4823" spans="1:11" s="11" customFormat="1">
      <c r="A4823">
        <v>2025</v>
      </c>
      <c r="B4823">
        <v>10151</v>
      </c>
      <c r="C4823" t="s">
        <v>333</v>
      </c>
      <c r="D4823" t="s">
        <v>322</v>
      </c>
      <c r="E4823">
        <v>13712</v>
      </c>
      <c r="F4823">
        <v>18.920000000000002</v>
      </c>
      <c r="G4823" t="s">
        <v>332</v>
      </c>
      <c r="H4823" t="str">
        <f t="shared" si="300"/>
        <v/>
      </c>
      <c r="I4823" t="str">
        <f t="shared" si="301"/>
        <v/>
      </c>
      <c r="J4823" t="str">
        <f t="shared" si="302"/>
        <v/>
      </c>
      <c r="K4823">
        <f t="shared" si="303"/>
        <v>0</v>
      </c>
    </row>
    <row r="4824" spans="1:11" s="11" customFormat="1">
      <c r="A4824">
        <v>2025</v>
      </c>
      <c r="B4824">
        <v>10151</v>
      </c>
      <c r="C4824" t="s">
        <v>333</v>
      </c>
      <c r="D4824" t="s">
        <v>322</v>
      </c>
      <c r="E4824">
        <v>8551</v>
      </c>
      <c r="F4824">
        <v>16.14</v>
      </c>
      <c r="G4824" t="s">
        <v>332</v>
      </c>
      <c r="H4824" t="str">
        <f t="shared" si="300"/>
        <v/>
      </c>
      <c r="I4824" t="str">
        <f t="shared" si="301"/>
        <v/>
      </c>
      <c r="J4824" t="str">
        <f t="shared" si="302"/>
        <v/>
      </c>
      <c r="K4824">
        <f t="shared" si="303"/>
        <v>0</v>
      </c>
    </row>
    <row r="4825" spans="1:11" s="11" customFormat="1">
      <c r="A4825">
        <v>2025</v>
      </c>
      <c r="B4825">
        <v>10151</v>
      </c>
      <c r="C4825" t="s">
        <v>333</v>
      </c>
      <c r="D4825" t="s">
        <v>322</v>
      </c>
      <c r="E4825">
        <v>3591</v>
      </c>
      <c r="F4825">
        <v>16.2</v>
      </c>
      <c r="G4825" t="s">
        <v>332</v>
      </c>
      <c r="H4825" t="str">
        <f t="shared" si="300"/>
        <v/>
      </c>
      <c r="I4825" t="str">
        <f t="shared" si="301"/>
        <v/>
      </c>
      <c r="J4825" t="str">
        <f t="shared" si="302"/>
        <v/>
      </c>
      <c r="K4825">
        <f t="shared" si="303"/>
        <v>0</v>
      </c>
    </row>
    <row r="4826" spans="1:11" s="11" customFormat="1">
      <c r="A4826">
        <v>2025</v>
      </c>
      <c r="B4826">
        <v>10151</v>
      </c>
      <c r="C4826" t="s">
        <v>333</v>
      </c>
      <c r="D4826" t="s">
        <v>322</v>
      </c>
      <c r="E4826">
        <v>2511</v>
      </c>
      <c r="F4826">
        <v>9.8699999999999992</v>
      </c>
      <c r="G4826" t="s">
        <v>332</v>
      </c>
      <c r="H4826" t="str">
        <f t="shared" si="300"/>
        <v/>
      </c>
      <c r="I4826" t="str">
        <f t="shared" si="301"/>
        <v/>
      </c>
      <c r="J4826" t="str">
        <f t="shared" si="302"/>
        <v/>
      </c>
      <c r="K4826">
        <f t="shared" si="303"/>
        <v>0</v>
      </c>
    </row>
    <row r="4827" spans="1:11" s="11" customFormat="1">
      <c r="A4827">
        <v>2025</v>
      </c>
      <c r="B4827">
        <v>10495</v>
      </c>
      <c r="C4827" t="s">
        <v>321</v>
      </c>
      <c r="D4827" t="s">
        <v>322</v>
      </c>
      <c r="E4827">
        <v>3742</v>
      </c>
      <c r="F4827">
        <v>20.481999999999999</v>
      </c>
      <c r="G4827" t="s">
        <v>332</v>
      </c>
      <c r="H4827" t="str">
        <f t="shared" si="300"/>
        <v/>
      </c>
      <c r="I4827" t="str">
        <f t="shared" si="301"/>
        <v/>
      </c>
      <c r="J4827" t="str">
        <f t="shared" si="302"/>
        <v/>
      </c>
      <c r="K4827">
        <f t="shared" si="303"/>
        <v>0</v>
      </c>
    </row>
    <row r="4828" spans="1:11" s="11" customFormat="1">
      <c r="A4828">
        <v>2025</v>
      </c>
      <c r="B4828">
        <v>10603</v>
      </c>
      <c r="C4828" t="s">
        <v>333</v>
      </c>
      <c r="D4828" t="s">
        <v>322</v>
      </c>
      <c r="E4828">
        <v>26031</v>
      </c>
      <c r="F4828">
        <v>11.8</v>
      </c>
      <c r="G4828" t="s">
        <v>332</v>
      </c>
      <c r="H4828" t="str">
        <f t="shared" si="300"/>
        <v/>
      </c>
      <c r="I4828" t="str">
        <f t="shared" si="301"/>
        <v/>
      </c>
      <c r="J4828" t="str">
        <f t="shared" si="302"/>
        <v/>
      </c>
      <c r="K4828">
        <f t="shared" si="303"/>
        <v>0</v>
      </c>
    </row>
    <row r="4829" spans="1:11" s="11" customFormat="1">
      <c r="A4829">
        <v>2025</v>
      </c>
      <c r="B4829">
        <v>10671</v>
      </c>
      <c r="C4829" t="s">
        <v>331</v>
      </c>
      <c r="D4829" t="s">
        <v>322</v>
      </c>
      <c r="E4829">
        <v>53232</v>
      </c>
      <c r="F4829">
        <v>16.329999999999998</v>
      </c>
      <c r="G4829">
        <v>250.2</v>
      </c>
      <c r="H4829">
        <f t="shared" si="300"/>
        <v>2174934.9571199999</v>
      </c>
      <c r="I4829">
        <f t="shared" si="301"/>
        <v>53232</v>
      </c>
      <c r="J4829">
        <f t="shared" si="302"/>
        <v>869278.55999999994</v>
      </c>
      <c r="K4829">
        <f t="shared" si="303"/>
        <v>0</v>
      </c>
    </row>
    <row r="4830" spans="1:11" s="11" customFormat="1">
      <c r="A4830">
        <v>2025</v>
      </c>
      <c r="B4830">
        <v>10684</v>
      </c>
      <c r="C4830" t="s">
        <v>321</v>
      </c>
      <c r="D4830" t="s">
        <v>322</v>
      </c>
      <c r="E4830">
        <v>34028</v>
      </c>
      <c r="F4830">
        <v>23.7</v>
      </c>
      <c r="G4830" t="s">
        <v>332</v>
      </c>
      <c r="H4830" t="str">
        <f t="shared" si="300"/>
        <v/>
      </c>
      <c r="I4830" t="str">
        <f t="shared" si="301"/>
        <v/>
      </c>
      <c r="J4830" t="str">
        <f t="shared" si="302"/>
        <v/>
      </c>
      <c r="K4830">
        <f t="shared" si="303"/>
        <v>0</v>
      </c>
    </row>
    <row r="4831" spans="1:11" s="11" customFormat="1">
      <c r="A4831">
        <v>2025</v>
      </c>
      <c r="B4831">
        <v>10860</v>
      </c>
      <c r="C4831" t="s">
        <v>321</v>
      </c>
      <c r="D4831" t="s">
        <v>322</v>
      </c>
      <c r="E4831">
        <v>3769</v>
      </c>
      <c r="F4831">
        <v>21.7</v>
      </c>
      <c r="G4831" t="s">
        <v>332</v>
      </c>
      <c r="H4831" t="str">
        <f t="shared" si="300"/>
        <v/>
      </c>
      <c r="I4831" t="str">
        <f t="shared" si="301"/>
        <v/>
      </c>
      <c r="J4831" t="str">
        <f t="shared" si="302"/>
        <v/>
      </c>
      <c r="K4831">
        <f t="shared" si="303"/>
        <v>0</v>
      </c>
    </row>
    <row r="4832" spans="1:11" s="11" customFormat="1">
      <c r="A4832">
        <v>2025</v>
      </c>
      <c r="B4832">
        <v>10860</v>
      </c>
      <c r="C4832" t="s">
        <v>331</v>
      </c>
      <c r="D4832" t="s">
        <v>322</v>
      </c>
      <c r="E4832">
        <v>49590</v>
      </c>
      <c r="F4832">
        <v>17</v>
      </c>
      <c r="G4832" t="s">
        <v>332</v>
      </c>
      <c r="H4832" t="str">
        <f t="shared" si="300"/>
        <v/>
      </c>
      <c r="I4832" t="str">
        <f t="shared" si="301"/>
        <v/>
      </c>
      <c r="J4832" t="str">
        <f t="shared" si="302"/>
        <v/>
      </c>
      <c r="K4832">
        <f t="shared" si="303"/>
        <v>0</v>
      </c>
    </row>
    <row r="4833" spans="1:11" s="11" customFormat="1">
      <c r="A4833">
        <v>2025</v>
      </c>
      <c r="B4833">
        <v>10860</v>
      </c>
      <c r="C4833" t="s">
        <v>331</v>
      </c>
      <c r="D4833" t="s">
        <v>322</v>
      </c>
      <c r="E4833">
        <v>32904</v>
      </c>
      <c r="F4833">
        <v>17.600000000000001</v>
      </c>
      <c r="G4833" t="s">
        <v>332</v>
      </c>
      <c r="H4833" t="str">
        <f t="shared" si="300"/>
        <v/>
      </c>
      <c r="I4833" t="str">
        <f t="shared" si="301"/>
        <v/>
      </c>
      <c r="J4833" t="str">
        <f t="shared" si="302"/>
        <v/>
      </c>
      <c r="K4833">
        <f t="shared" si="303"/>
        <v>0</v>
      </c>
    </row>
    <row r="4834" spans="1:11" s="11" customFormat="1">
      <c r="A4834">
        <v>2025</v>
      </c>
      <c r="B4834">
        <v>10864</v>
      </c>
      <c r="C4834" t="s">
        <v>321</v>
      </c>
      <c r="D4834" t="s">
        <v>322</v>
      </c>
      <c r="E4834">
        <v>14794</v>
      </c>
      <c r="F4834">
        <v>21.7</v>
      </c>
      <c r="G4834" t="s">
        <v>332</v>
      </c>
      <c r="H4834" t="str">
        <f t="shared" si="300"/>
        <v/>
      </c>
      <c r="I4834" t="str">
        <f t="shared" si="301"/>
        <v/>
      </c>
      <c r="J4834" t="str">
        <f t="shared" si="302"/>
        <v/>
      </c>
      <c r="K4834">
        <f t="shared" si="303"/>
        <v>0</v>
      </c>
    </row>
    <row r="4835" spans="1:11" s="11" customFormat="1">
      <c r="A4835">
        <v>2025</v>
      </c>
      <c r="B4835">
        <v>10864</v>
      </c>
      <c r="C4835" t="s">
        <v>331</v>
      </c>
      <c r="D4835" t="s">
        <v>322</v>
      </c>
      <c r="E4835">
        <v>65073</v>
      </c>
      <c r="F4835">
        <v>17.7</v>
      </c>
      <c r="G4835" t="s">
        <v>332</v>
      </c>
      <c r="H4835" t="str">
        <f t="shared" si="300"/>
        <v/>
      </c>
      <c r="I4835" t="str">
        <f t="shared" si="301"/>
        <v/>
      </c>
      <c r="J4835" t="str">
        <f t="shared" si="302"/>
        <v/>
      </c>
      <c r="K4835">
        <f t="shared" si="303"/>
        <v>0</v>
      </c>
    </row>
    <row r="4836" spans="1:11" s="11" customFormat="1">
      <c r="A4836">
        <v>2025</v>
      </c>
      <c r="B4836">
        <v>10864</v>
      </c>
      <c r="C4836" t="s">
        <v>331</v>
      </c>
      <c r="D4836" t="s">
        <v>322</v>
      </c>
      <c r="E4836">
        <v>12615</v>
      </c>
      <c r="F4836">
        <v>17.5</v>
      </c>
      <c r="G4836" t="s">
        <v>332</v>
      </c>
      <c r="H4836" t="str">
        <f t="shared" si="300"/>
        <v/>
      </c>
      <c r="I4836" t="str">
        <f t="shared" si="301"/>
        <v/>
      </c>
      <c r="J4836" t="str">
        <f t="shared" si="302"/>
        <v/>
      </c>
      <c r="K4836">
        <f t="shared" si="303"/>
        <v>0</v>
      </c>
    </row>
    <row r="4837" spans="1:11" s="11" customFormat="1">
      <c r="A4837">
        <v>2025</v>
      </c>
      <c r="B4837">
        <v>10865</v>
      </c>
      <c r="C4837" t="s">
        <v>321</v>
      </c>
      <c r="D4837" t="s">
        <v>322</v>
      </c>
      <c r="E4837">
        <v>58558</v>
      </c>
      <c r="F4837">
        <v>21.7</v>
      </c>
      <c r="G4837" t="s">
        <v>332</v>
      </c>
      <c r="H4837" t="str">
        <f t="shared" si="300"/>
        <v/>
      </c>
      <c r="I4837" t="str">
        <f t="shared" si="301"/>
        <v/>
      </c>
      <c r="J4837" t="str">
        <f t="shared" si="302"/>
        <v/>
      </c>
      <c r="K4837">
        <f t="shared" si="303"/>
        <v>0</v>
      </c>
    </row>
    <row r="4838" spans="1:11" s="11" customFormat="1">
      <c r="A4838">
        <v>2025</v>
      </c>
      <c r="B4838">
        <v>10865</v>
      </c>
      <c r="C4838" t="s">
        <v>331</v>
      </c>
      <c r="D4838" t="s">
        <v>322</v>
      </c>
      <c r="E4838">
        <v>15212</v>
      </c>
      <c r="F4838">
        <v>17.2</v>
      </c>
      <c r="G4838" t="s">
        <v>332</v>
      </c>
      <c r="H4838" t="str">
        <f t="shared" si="300"/>
        <v/>
      </c>
      <c r="I4838" t="str">
        <f t="shared" si="301"/>
        <v/>
      </c>
      <c r="J4838" t="str">
        <f t="shared" si="302"/>
        <v/>
      </c>
      <c r="K4838">
        <f t="shared" si="303"/>
        <v>0</v>
      </c>
    </row>
    <row r="4839" spans="1:11" s="11" customFormat="1">
      <c r="A4839">
        <v>2025</v>
      </c>
      <c r="B4839">
        <v>10865</v>
      </c>
      <c r="C4839" t="s">
        <v>331</v>
      </c>
      <c r="D4839" t="s">
        <v>322</v>
      </c>
      <c r="E4839">
        <v>15973</v>
      </c>
      <c r="F4839">
        <v>17.600000000000001</v>
      </c>
      <c r="G4839" t="s">
        <v>332</v>
      </c>
      <c r="H4839" t="str">
        <f t="shared" si="300"/>
        <v/>
      </c>
      <c r="I4839" t="str">
        <f t="shared" si="301"/>
        <v/>
      </c>
      <c r="J4839" t="str">
        <f t="shared" si="302"/>
        <v/>
      </c>
      <c r="K4839">
        <f t="shared" si="303"/>
        <v>0</v>
      </c>
    </row>
    <row r="4840" spans="1:11" s="11" customFormat="1">
      <c r="A4840">
        <v>2025</v>
      </c>
      <c r="B4840">
        <v>10865</v>
      </c>
      <c r="C4840" t="s">
        <v>331</v>
      </c>
      <c r="D4840" t="s">
        <v>322</v>
      </c>
      <c r="E4840">
        <v>15640</v>
      </c>
      <c r="F4840">
        <v>14.7</v>
      </c>
      <c r="G4840" t="s">
        <v>332</v>
      </c>
      <c r="H4840" t="str">
        <f t="shared" si="300"/>
        <v/>
      </c>
      <c r="I4840" t="str">
        <f t="shared" si="301"/>
        <v/>
      </c>
      <c r="J4840" t="str">
        <f t="shared" si="302"/>
        <v/>
      </c>
      <c r="K4840">
        <f t="shared" si="303"/>
        <v>0</v>
      </c>
    </row>
    <row r="4841" spans="1:11" s="11" customFormat="1">
      <c r="A4841">
        <v>2025</v>
      </c>
      <c r="B4841">
        <v>10865</v>
      </c>
      <c r="C4841" t="s">
        <v>331</v>
      </c>
      <c r="D4841" t="s">
        <v>322</v>
      </c>
      <c r="E4841">
        <v>12615</v>
      </c>
      <c r="F4841">
        <v>17.5</v>
      </c>
      <c r="G4841" t="s">
        <v>332</v>
      </c>
      <c r="H4841" t="str">
        <f t="shared" si="300"/>
        <v/>
      </c>
      <c r="I4841" t="str">
        <f t="shared" si="301"/>
        <v/>
      </c>
      <c r="J4841" t="str">
        <f t="shared" si="302"/>
        <v/>
      </c>
      <c r="K4841">
        <f t="shared" si="303"/>
        <v>0</v>
      </c>
    </row>
    <row r="4842" spans="1:11" s="11" customFormat="1">
      <c r="A4842">
        <v>2025</v>
      </c>
      <c r="B4842">
        <v>50481</v>
      </c>
      <c r="C4842" t="s">
        <v>321</v>
      </c>
      <c r="D4842" t="s">
        <v>322</v>
      </c>
      <c r="E4842">
        <v>10437</v>
      </c>
      <c r="F4842">
        <v>25.75</v>
      </c>
      <c r="G4842" t="s">
        <v>332</v>
      </c>
      <c r="H4842" t="str">
        <f t="shared" si="300"/>
        <v/>
      </c>
      <c r="I4842" t="str">
        <f t="shared" si="301"/>
        <v/>
      </c>
      <c r="J4842" t="str">
        <f t="shared" si="302"/>
        <v/>
      </c>
      <c r="K4842">
        <f t="shared" si="303"/>
        <v>0</v>
      </c>
    </row>
    <row r="4843" spans="1:11" s="11" customFormat="1">
      <c r="A4843">
        <v>2025</v>
      </c>
      <c r="B4843">
        <v>50481</v>
      </c>
      <c r="C4843" t="s">
        <v>321</v>
      </c>
      <c r="D4843" t="s">
        <v>322</v>
      </c>
      <c r="E4843">
        <v>8600</v>
      </c>
      <c r="F4843">
        <v>26.42</v>
      </c>
      <c r="G4843" t="s">
        <v>332</v>
      </c>
      <c r="H4843" t="str">
        <f t="shared" si="300"/>
        <v/>
      </c>
      <c r="I4843" t="str">
        <f t="shared" si="301"/>
        <v/>
      </c>
      <c r="J4843" t="str">
        <f t="shared" si="302"/>
        <v/>
      </c>
      <c r="K4843">
        <f t="shared" si="303"/>
        <v>0</v>
      </c>
    </row>
    <row r="4844" spans="1:11" s="11" customFormat="1">
      <c r="A4844">
        <v>2025</v>
      </c>
      <c r="B4844">
        <v>50481</v>
      </c>
      <c r="C4844" t="s">
        <v>321</v>
      </c>
      <c r="D4844" t="s">
        <v>322</v>
      </c>
      <c r="E4844">
        <v>19177</v>
      </c>
      <c r="F4844">
        <v>25.54</v>
      </c>
      <c r="G4844" t="s">
        <v>332</v>
      </c>
      <c r="H4844" t="str">
        <f t="shared" si="300"/>
        <v/>
      </c>
      <c r="I4844" t="str">
        <f t="shared" si="301"/>
        <v/>
      </c>
      <c r="J4844" t="str">
        <f t="shared" si="302"/>
        <v/>
      </c>
      <c r="K4844">
        <f t="shared" si="303"/>
        <v>0</v>
      </c>
    </row>
    <row r="4845" spans="1:11" s="11" customFormat="1">
      <c r="A4845">
        <v>2025</v>
      </c>
      <c r="B4845">
        <v>50481</v>
      </c>
      <c r="C4845" t="s">
        <v>321</v>
      </c>
      <c r="D4845" t="s">
        <v>322</v>
      </c>
      <c r="E4845">
        <v>4725</v>
      </c>
      <c r="F4845">
        <v>25.25</v>
      </c>
      <c r="G4845" t="s">
        <v>332</v>
      </c>
      <c r="H4845" t="str">
        <f t="shared" si="300"/>
        <v/>
      </c>
      <c r="I4845" t="str">
        <f t="shared" si="301"/>
        <v/>
      </c>
      <c r="J4845" t="str">
        <f t="shared" si="302"/>
        <v/>
      </c>
      <c r="K4845">
        <f t="shared" si="303"/>
        <v>0</v>
      </c>
    </row>
    <row r="4846" spans="1:11" s="11" customFormat="1">
      <c r="A4846">
        <v>2025</v>
      </c>
      <c r="B4846">
        <v>50888</v>
      </c>
      <c r="C4846" t="s">
        <v>333</v>
      </c>
      <c r="D4846" t="s">
        <v>322</v>
      </c>
      <c r="E4846">
        <v>25201</v>
      </c>
      <c r="F4846">
        <v>13.545999999999999</v>
      </c>
      <c r="G4846" t="s">
        <v>332</v>
      </c>
      <c r="H4846" t="str">
        <f t="shared" si="300"/>
        <v/>
      </c>
      <c r="I4846" t="str">
        <f t="shared" si="301"/>
        <v/>
      </c>
      <c r="J4846" t="str">
        <f t="shared" si="302"/>
        <v/>
      </c>
      <c r="K4846">
        <f t="shared" si="303"/>
        <v>0</v>
      </c>
    </row>
    <row r="4847" spans="1:11" s="11" customFormat="1">
      <c r="A4847">
        <v>2025</v>
      </c>
      <c r="B4847">
        <v>50974</v>
      </c>
      <c r="C4847" t="s">
        <v>321</v>
      </c>
      <c r="D4847" t="s">
        <v>322</v>
      </c>
      <c r="E4847">
        <v>30</v>
      </c>
      <c r="F4847">
        <v>21.068000000000001</v>
      </c>
      <c r="G4847" t="s">
        <v>332</v>
      </c>
      <c r="H4847" t="str">
        <f t="shared" si="300"/>
        <v/>
      </c>
      <c r="I4847" t="str">
        <f t="shared" si="301"/>
        <v/>
      </c>
      <c r="J4847" t="str">
        <f t="shared" si="302"/>
        <v/>
      </c>
      <c r="K4847">
        <f t="shared" si="303"/>
        <v>0</v>
      </c>
    </row>
    <row r="4848" spans="1:11" s="11" customFormat="1">
      <c r="A4848">
        <v>2025</v>
      </c>
      <c r="B4848">
        <v>50974</v>
      </c>
      <c r="C4848" t="s">
        <v>321</v>
      </c>
      <c r="D4848" t="s">
        <v>322</v>
      </c>
      <c r="E4848">
        <v>1428</v>
      </c>
      <c r="F4848">
        <v>24.04</v>
      </c>
      <c r="G4848" t="s">
        <v>332</v>
      </c>
      <c r="H4848" t="str">
        <f t="shared" si="300"/>
        <v/>
      </c>
      <c r="I4848" t="str">
        <f t="shared" si="301"/>
        <v/>
      </c>
      <c r="J4848" t="str">
        <f t="shared" si="302"/>
        <v/>
      </c>
      <c r="K4848">
        <f t="shared" si="303"/>
        <v>0</v>
      </c>
    </row>
    <row r="4849" spans="1:11" s="11" customFormat="1">
      <c r="A4849">
        <v>2025</v>
      </c>
      <c r="B4849">
        <v>50974</v>
      </c>
      <c r="C4849" t="s">
        <v>321</v>
      </c>
      <c r="D4849" t="s">
        <v>322</v>
      </c>
      <c r="E4849">
        <v>833</v>
      </c>
      <c r="F4849">
        <v>24.248999999999999</v>
      </c>
      <c r="G4849" t="s">
        <v>332</v>
      </c>
      <c r="H4849" t="str">
        <f t="shared" si="300"/>
        <v/>
      </c>
      <c r="I4849" t="str">
        <f t="shared" si="301"/>
        <v/>
      </c>
      <c r="J4849" t="str">
        <f t="shared" si="302"/>
        <v/>
      </c>
      <c r="K4849">
        <f t="shared" si="303"/>
        <v>0</v>
      </c>
    </row>
    <row r="4850" spans="1:11" s="11" customFormat="1">
      <c r="A4850">
        <v>2025</v>
      </c>
      <c r="B4850">
        <v>50974</v>
      </c>
      <c r="C4850" t="s">
        <v>321</v>
      </c>
      <c r="D4850" t="s">
        <v>322</v>
      </c>
      <c r="E4850">
        <v>19</v>
      </c>
      <c r="F4850">
        <v>24.934000000000001</v>
      </c>
      <c r="G4850" t="s">
        <v>332</v>
      </c>
      <c r="H4850" t="str">
        <f t="shared" si="300"/>
        <v/>
      </c>
      <c r="I4850" t="str">
        <f t="shared" si="301"/>
        <v/>
      </c>
      <c r="J4850" t="str">
        <f t="shared" si="302"/>
        <v/>
      </c>
      <c r="K4850">
        <f t="shared" si="303"/>
        <v>0</v>
      </c>
    </row>
    <row r="4851" spans="1:11" s="11" customFormat="1">
      <c r="A4851">
        <v>2025</v>
      </c>
      <c r="B4851">
        <v>50974</v>
      </c>
      <c r="C4851" t="s">
        <v>321</v>
      </c>
      <c r="D4851" t="s">
        <v>322</v>
      </c>
      <c r="E4851">
        <v>87</v>
      </c>
      <c r="F4851">
        <v>24.576000000000001</v>
      </c>
      <c r="G4851" t="s">
        <v>332</v>
      </c>
      <c r="H4851" t="str">
        <f t="shared" si="300"/>
        <v/>
      </c>
      <c r="I4851" t="str">
        <f t="shared" si="301"/>
        <v/>
      </c>
      <c r="J4851" t="str">
        <f t="shared" si="302"/>
        <v/>
      </c>
      <c r="K4851">
        <f t="shared" si="303"/>
        <v>0</v>
      </c>
    </row>
    <row r="4852" spans="1:11" s="11" customFormat="1">
      <c r="A4852">
        <v>2025</v>
      </c>
      <c r="B4852">
        <v>50974</v>
      </c>
      <c r="C4852" t="s">
        <v>333</v>
      </c>
      <c r="D4852" t="s">
        <v>322</v>
      </c>
      <c r="E4852">
        <v>512</v>
      </c>
      <c r="F4852">
        <v>9.6679999999999993</v>
      </c>
      <c r="G4852" t="s">
        <v>332</v>
      </c>
      <c r="H4852" t="str">
        <f t="shared" si="300"/>
        <v/>
      </c>
      <c r="I4852" t="str">
        <f t="shared" si="301"/>
        <v/>
      </c>
      <c r="J4852" t="str">
        <f t="shared" si="302"/>
        <v/>
      </c>
      <c r="K4852">
        <f t="shared" si="303"/>
        <v>0</v>
      </c>
    </row>
    <row r="4853" spans="1:11" s="11" customFormat="1">
      <c r="A4853">
        <v>2025</v>
      </c>
      <c r="B4853">
        <v>50974</v>
      </c>
      <c r="C4853" t="s">
        <v>333</v>
      </c>
      <c r="D4853" t="s">
        <v>322</v>
      </c>
      <c r="E4853">
        <v>36469</v>
      </c>
      <c r="F4853">
        <v>12.816000000000001</v>
      </c>
      <c r="G4853" t="s">
        <v>332</v>
      </c>
      <c r="H4853" t="str">
        <f t="shared" si="300"/>
        <v/>
      </c>
      <c r="I4853" t="str">
        <f t="shared" si="301"/>
        <v/>
      </c>
      <c r="J4853" t="str">
        <f t="shared" si="302"/>
        <v/>
      </c>
      <c r="K4853">
        <f t="shared" si="303"/>
        <v>0</v>
      </c>
    </row>
    <row r="4854" spans="1:11" s="11" customFormat="1">
      <c r="A4854">
        <v>2025</v>
      </c>
      <c r="B4854">
        <v>54104</v>
      </c>
      <c r="C4854" t="s">
        <v>321</v>
      </c>
      <c r="D4854" t="s">
        <v>322</v>
      </c>
      <c r="E4854">
        <v>3944</v>
      </c>
      <c r="F4854">
        <v>24</v>
      </c>
      <c r="G4854" t="s">
        <v>332</v>
      </c>
      <c r="H4854" t="str">
        <f t="shared" si="300"/>
        <v/>
      </c>
      <c r="I4854" t="str">
        <f t="shared" si="301"/>
        <v/>
      </c>
      <c r="J4854" t="str">
        <f t="shared" si="302"/>
        <v/>
      </c>
      <c r="K4854">
        <f t="shared" si="303"/>
        <v>0</v>
      </c>
    </row>
    <row r="4855" spans="1:11" s="11" customFormat="1">
      <c r="A4855">
        <v>2025</v>
      </c>
      <c r="B4855">
        <v>54634</v>
      </c>
      <c r="C4855" t="s">
        <v>333</v>
      </c>
      <c r="D4855" t="s">
        <v>322</v>
      </c>
      <c r="E4855">
        <v>77561</v>
      </c>
      <c r="F4855">
        <v>7.8339999999999996</v>
      </c>
      <c r="G4855" t="s">
        <v>332</v>
      </c>
      <c r="H4855" t="str">
        <f t="shared" si="300"/>
        <v/>
      </c>
      <c r="I4855" t="str">
        <f t="shared" si="301"/>
        <v/>
      </c>
      <c r="J4855" t="str">
        <f t="shared" si="302"/>
        <v/>
      </c>
      <c r="K4855">
        <f t="shared" si="303"/>
        <v>0</v>
      </c>
    </row>
    <row r="4856" spans="1:11" s="11" customFormat="1">
      <c r="A4856">
        <v>2025</v>
      </c>
      <c r="B4856">
        <v>55076</v>
      </c>
      <c r="C4856" t="s">
        <v>330</v>
      </c>
      <c r="D4856" t="s">
        <v>322</v>
      </c>
      <c r="E4856">
        <v>117702</v>
      </c>
      <c r="F4856">
        <v>10.27</v>
      </c>
      <c r="G4856" t="s">
        <v>332</v>
      </c>
      <c r="H4856" t="str">
        <f t="shared" si="300"/>
        <v/>
      </c>
      <c r="I4856" t="str">
        <f t="shared" si="301"/>
        <v/>
      </c>
      <c r="J4856" t="str">
        <f t="shared" si="302"/>
        <v/>
      </c>
      <c r="K4856">
        <f t="shared" si="303"/>
        <v>1</v>
      </c>
    </row>
    <row r="4857" spans="1:11" s="11" customFormat="1">
      <c r="A4857">
        <v>2025</v>
      </c>
      <c r="B4857">
        <v>55479</v>
      </c>
      <c r="C4857" t="s">
        <v>331</v>
      </c>
      <c r="D4857" t="s">
        <v>322</v>
      </c>
      <c r="E4857">
        <v>41251</v>
      </c>
      <c r="F4857">
        <v>16.07</v>
      </c>
      <c r="G4857" t="s">
        <v>332</v>
      </c>
      <c r="H4857" t="str">
        <f t="shared" si="300"/>
        <v/>
      </c>
      <c r="I4857" t="str">
        <f t="shared" si="301"/>
        <v/>
      </c>
      <c r="J4857" t="str">
        <f t="shared" si="302"/>
        <v/>
      </c>
      <c r="K4857">
        <f t="shared" si="303"/>
        <v>0</v>
      </c>
    </row>
    <row r="4858" spans="1:11" s="11" customFormat="1">
      <c r="A4858">
        <v>2025</v>
      </c>
      <c r="B4858">
        <v>55749</v>
      </c>
      <c r="C4858" t="s">
        <v>331</v>
      </c>
      <c r="D4858" t="s">
        <v>322</v>
      </c>
      <c r="E4858">
        <v>12354</v>
      </c>
      <c r="F4858">
        <v>17.100000000000001</v>
      </c>
      <c r="G4858" t="s">
        <v>332</v>
      </c>
      <c r="H4858" t="str">
        <f t="shared" si="300"/>
        <v/>
      </c>
      <c r="I4858" t="str">
        <f t="shared" si="301"/>
        <v/>
      </c>
      <c r="J4858" t="str">
        <f t="shared" si="302"/>
        <v/>
      </c>
      <c r="K4858">
        <f t="shared" si="303"/>
        <v>0</v>
      </c>
    </row>
    <row r="4859" spans="1:11" s="11" customFormat="1">
      <c r="A4859">
        <v>2025</v>
      </c>
      <c r="B4859">
        <v>55856</v>
      </c>
      <c r="C4859" t="s">
        <v>321</v>
      </c>
      <c r="D4859" t="s">
        <v>322</v>
      </c>
      <c r="E4859">
        <v>540959</v>
      </c>
      <c r="F4859">
        <v>17.87</v>
      </c>
      <c r="G4859" t="s">
        <v>332</v>
      </c>
      <c r="H4859" t="str">
        <f t="shared" si="300"/>
        <v/>
      </c>
      <c r="I4859" t="str">
        <f t="shared" si="301"/>
        <v/>
      </c>
      <c r="J4859" t="str">
        <f t="shared" si="302"/>
        <v/>
      </c>
      <c r="K4859">
        <f t="shared" si="303"/>
        <v>0</v>
      </c>
    </row>
    <row r="4860" spans="1:11" s="11" customFormat="1">
      <c r="A4860">
        <v>2025</v>
      </c>
      <c r="B4860">
        <v>56068</v>
      </c>
      <c r="C4860" t="s">
        <v>321</v>
      </c>
      <c r="D4860" t="s">
        <v>322</v>
      </c>
      <c r="E4860">
        <v>15526</v>
      </c>
      <c r="F4860">
        <v>26.07</v>
      </c>
      <c r="G4860">
        <v>425.7</v>
      </c>
      <c r="H4860">
        <f t="shared" si="300"/>
        <v>1723075.3247399998</v>
      </c>
      <c r="I4860">
        <f t="shared" si="301"/>
        <v>15526</v>
      </c>
      <c r="J4860">
        <f t="shared" si="302"/>
        <v>404762.82</v>
      </c>
      <c r="K4860">
        <f t="shared" si="303"/>
        <v>0</v>
      </c>
    </row>
    <row r="4861" spans="1:11" s="11" customFormat="1">
      <c r="A4861">
        <v>2025</v>
      </c>
      <c r="B4861">
        <v>56068</v>
      </c>
      <c r="C4861" t="s">
        <v>331</v>
      </c>
      <c r="D4861" t="s">
        <v>322</v>
      </c>
      <c r="E4861">
        <v>153582</v>
      </c>
      <c r="F4861">
        <v>17.75</v>
      </c>
      <c r="G4861">
        <v>221.1</v>
      </c>
      <c r="H4861">
        <f t="shared" si="300"/>
        <v>6027363.9854999995</v>
      </c>
      <c r="I4861">
        <f t="shared" si="301"/>
        <v>153582</v>
      </c>
      <c r="J4861">
        <f t="shared" si="302"/>
        <v>2726080.5</v>
      </c>
      <c r="K4861">
        <f t="shared" si="303"/>
        <v>0</v>
      </c>
    </row>
    <row r="4862" spans="1:11" s="11" customFormat="1">
      <c r="A4862">
        <v>2025</v>
      </c>
      <c r="B4862">
        <v>56068</v>
      </c>
      <c r="C4862" t="s">
        <v>331</v>
      </c>
      <c r="D4862" t="s">
        <v>322</v>
      </c>
      <c r="E4862">
        <v>13145</v>
      </c>
      <c r="F4862">
        <v>17.989999999999998</v>
      </c>
      <c r="G4862">
        <v>221.4</v>
      </c>
      <c r="H4862">
        <f t="shared" si="300"/>
        <v>523563.50969999994</v>
      </c>
      <c r="I4862">
        <f t="shared" si="301"/>
        <v>13145</v>
      </c>
      <c r="J4862">
        <f t="shared" si="302"/>
        <v>236478.55</v>
      </c>
      <c r="K4862">
        <f t="shared" si="303"/>
        <v>0</v>
      </c>
    </row>
    <row r="4863" spans="1:11" s="11" customFormat="1">
      <c r="A4863">
        <v>2025</v>
      </c>
      <c r="B4863">
        <v>56068</v>
      </c>
      <c r="C4863" t="s">
        <v>331</v>
      </c>
      <c r="D4863" t="s">
        <v>322</v>
      </c>
      <c r="E4863">
        <v>87378</v>
      </c>
      <c r="F4863">
        <v>17.72</v>
      </c>
      <c r="G4863">
        <v>235.4</v>
      </c>
      <c r="H4863">
        <f t="shared" si="300"/>
        <v>3644788.0286399997</v>
      </c>
      <c r="I4863">
        <f t="shared" si="301"/>
        <v>87378</v>
      </c>
      <c r="J4863">
        <f t="shared" si="302"/>
        <v>1548338.16</v>
      </c>
      <c r="K4863">
        <f t="shared" si="303"/>
        <v>0</v>
      </c>
    </row>
    <row r="4864" spans="1:11" s="11" customFormat="1">
      <c r="A4864">
        <v>2025</v>
      </c>
      <c r="B4864">
        <v>56224</v>
      </c>
      <c r="C4864" t="s">
        <v>331</v>
      </c>
      <c r="D4864" t="s">
        <v>322</v>
      </c>
      <c r="E4864">
        <v>60240</v>
      </c>
      <c r="F4864">
        <v>17.728000000000002</v>
      </c>
      <c r="G4864" t="s">
        <v>332</v>
      </c>
      <c r="H4864" t="str">
        <f t="shared" si="300"/>
        <v/>
      </c>
      <c r="I4864" t="str">
        <f t="shared" si="301"/>
        <v/>
      </c>
      <c r="J4864" t="str">
        <f t="shared" si="302"/>
        <v/>
      </c>
      <c r="K4864">
        <f t="shared" si="303"/>
        <v>0</v>
      </c>
    </row>
    <row r="4865" spans="1:11" s="11" customFormat="1">
      <c r="A4865">
        <v>2025</v>
      </c>
      <c r="B4865">
        <v>56319</v>
      </c>
      <c r="C4865" t="s">
        <v>331</v>
      </c>
      <c r="D4865" t="s">
        <v>322</v>
      </c>
      <c r="E4865">
        <v>44569</v>
      </c>
      <c r="F4865">
        <v>16</v>
      </c>
      <c r="G4865">
        <v>114</v>
      </c>
      <c r="H4865">
        <f t="shared" si="300"/>
        <v>812938.55999999994</v>
      </c>
      <c r="I4865">
        <f t="shared" si="301"/>
        <v>44569</v>
      </c>
      <c r="J4865">
        <f t="shared" si="302"/>
        <v>713104</v>
      </c>
      <c r="K4865">
        <f t="shared" si="303"/>
        <v>0</v>
      </c>
    </row>
    <row r="4866" spans="1:11" s="11" customFormat="1">
      <c r="A4866">
        <v>2025</v>
      </c>
      <c r="B4866">
        <v>56456</v>
      </c>
      <c r="C4866" t="s">
        <v>331</v>
      </c>
      <c r="D4866" t="s">
        <v>322</v>
      </c>
      <c r="E4866">
        <v>48779</v>
      </c>
      <c r="F4866">
        <v>17.149999999999999</v>
      </c>
      <c r="G4866" t="s">
        <v>332</v>
      </c>
      <c r="H4866" t="str">
        <f t="shared" si="300"/>
        <v/>
      </c>
      <c r="I4866" t="str">
        <f t="shared" si="301"/>
        <v/>
      </c>
      <c r="J4866" t="str">
        <f t="shared" si="302"/>
        <v/>
      </c>
      <c r="K4866">
        <f t="shared" si="303"/>
        <v>0</v>
      </c>
    </row>
    <row r="4867" spans="1:11" s="11" customFormat="1">
      <c r="A4867">
        <v>2025</v>
      </c>
      <c r="B4867">
        <v>56456</v>
      </c>
      <c r="C4867" t="s">
        <v>331</v>
      </c>
      <c r="D4867" t="s">
        <v>322</v>
      </c>
      <c r="E4867">
        <v>114570</v>
      </c>
      <c r="F4867">
        <v>17.649999999999999</v>
      </c>
      <c r="G4867" t="s">
        <v>332</v>
      </c>
      <c r="H4867" t="str">
        <f t="shared" si="300"/>
        <v/>
      </c>
      <c r="I4867" t="str">
        <f t="shared" si="301"/>
        <v/>
      </c>
      <c r="J4867" t="str">
        <f t="shared" si="302"/>
        <v/>
      </c>
      <c r="K4867">
        <f t="shared" si="303"/>
        <v>0</v>
      </c>
    </row>
    <row r="4868" spans="1:11" s="11" customFormat="1">
      <c r="A4868">
        <v>2025</v>
      </c>
      <c r="B4868">
        <v>56456</v>
      </c>
      <c r="C4868" t="s">
        <v>331</v>
      </c>
      <c r="D4868" t="s">
        <v>322</v>
      </c>
      <c r="E4868">
        <v>49276</v>
      </c>
      <c r="F4868">
        <v>18.149999999999999</v>
      </c>
      <c r="G4868" t="s">
        <v>332</v>
      </c>
      <c r="H4868" t="str">
        <f t="shared" si="300"/>
        <v/>
      </c>
      <c r="I4868" t="str">
        <f t="shared" si="301"/>
        <v/>
      </c>
      <c r="J4868" t="str">
        <f t="shared" si="302"/>
        <v/>
      </c>
      <c r="K4868">
        <f t="shared" si="303"/>
        <v>0</v>
      </c>
    </row>
    <row r="4869" spans="1:11" s="11" customFormat="1">
      <c r="A4869">
        <v>2025</v>
      </c>
      <c r="B4869">
        <v>56564</v>
      </c>
      <c r="C4869" t="s">
        <v>331</v>
      </c>
      <c r="D4869" t="s">
        <v>322</v>
      </c>
      <c r="E4869">
        <v>360</v>
      </c>
      <c r="F4869">
        <v>17.55</v>
      </c>
      <c r="G4869">
        <v>23.7</v>
      </c>
      <c r="H4869">
        <f t="shared" ref="H4869:H4932" si="304">IF(I4869="","",G4869/100*F4869*E4869)</f>
        <v>1497.366</v>
      </c>
      <c r="I4869">
        <f t="shared" ref="I4869:I4932" si="305">IF(OR(G4869=".",F4869=".",E4869="."),"",E4869)</f>
        <v>360</v>
      </c>
      <c r="J4869">
        <f t="shared" ref="J4869:J4932" si="306">IF(I4869="","",F4869*I4869)</f>
        <v>6318</v>
      </c>
      <c r="K4869">
        <f t="shared" ref="K4869:K4932" si="307">IF(C4869="LIG",1,0)</f>
        <v>0</v>
      </c>
    </row>
    <row r="4870" spans="1:11" s="11" customFormat="1">
      <c r="A4870">
        <v>2025</v>
      </c>
      <c r="B4870">
        <v>56564</v>
      </c>
      <c r="C4870" t="s">
        <v>331</v>
      </c>
      <c r="D4870" t="s">
        <v>322</v>
      </c>
      <c r="E4870">
        <v>81613</v>
      </c>
      <c r="F4870">
        <v>17.45</v>
      </c>
      <c r="G4870">
        <v>226</v>
      </c>
      <c r="H4870">
        <f t="shared" si="304"/>
        <v>3218571.8809999996</v>
      </c>
      <c r="I4870">
        <f t="shared" si="305"/>
        <v>81613</v>
      </c>
      <c r="J4870">
        <f t="shared" si="306"/>
        <v>1424146.8499999999</v>
      </c>
      <c r="K4870">
        <f t="shared" si="307"/>
        <v>0</v>
      </c>
    </row>
    <row r="4871" spans="1:11" s="11" customFormat="1">
      <c r="A4871">
        <v>2025</v>
      </c>
      <c r="B4871">
        <v>56564</v>
      </c>
      <c r="C4871" t="s">
        <v>331</v>
      </c>
      <c r="D4871" t="s">
        <v>322</v>
      </c>
      <c r="E4871">
        <v>49244</v>
      </c>
      <c r="F4871">
        <v>17.05</v>
      </c>
      <c r="G4871">
        <v>211.5</v>
      </c>
      <c r="H4871">
        <f t="shared" si="304"/>
        <v>1775775.5730000003</v>
      </c>
      <c r="I4871">
        <f t="shared" si="305"/>
        <v>49244</v>
      </c>
      <c r="J4871">
        <f t="shared" si="306"/>
        <v>839610.20000000007</v>
      </c>
      <c r="K4871">
        <f t="shared" si="307"/>
        <v>0</v>
      </c>
    </row>
    <row r="4872" spans="1:11" s="11" customFormat="1">
      <c r="A4872">
        <v>2025</v>
      </c>
      <c r="B4872">
        <v>56564</v>
      </c>
      <c r="C4872" t="s">
        <v>331</v>
      </c>
      <c r="D4872" t="s">
        <v>322</v>
      </c>
      <c r="E4872">
        <v>32967</v>
      </c>
      <c r="F4872">
        <v>17.690000000000001</v>
      </c>
      <c r="G4872">
        <v>231.2</v>
      </c>
      <c r="H4872">
        <f t="shared" si="304"/>
        <v>1348326.5637599998</v>
      </c>
      <c r="I4872">
        <f t="shared" si="305"/>
        <v>32967</v>
      </c>
      <c r="J4872">
        <f t="shared" si="306"/>
        <v>583186.2300000001</v>
      </c>
      <c r="K4872">
        <f t="shared" si="307"/>
        <v>0</v>
      </c>
    </row>
    <row r="4873" spans="1:11" s="11" customFormat="1">
      <c r="A4873">
        <v>2025</v>
      </c>
      <c r="B4873">
        <v>56596</v>
      </c>
      <c r="C4873" t="s">
        <v>331</v>
      </c>
      <c r="D4873" t="s">
        <v>322</v>
      </c>
      <c r="E4873">
        <v>6969</v>
      </c>
      <c r="F4873">
        <v>16.05</v>
      </c>
      <c r="G4873">
        <v>113.6</v>
      </c>
      <c r="H4873">
        <f t="shared" si="304"/>
        <v>127064.38319999998</v>
      </c>
      <c r="I4873">
        <f t="shared" si="305"/>
        <v>6969</v>
      </c>
      <c r="J4873">
        <f t="shared" si="306"/>
        <v>111852.45000000001</v>
      </c>
      <c r="K4873">
        <f t="shared" si="307"/>
        <v>0</v>
      </c>
    </row>
    <row r="4874" spans="1:11" s="11" customFormat="1">
      <c r="A4874">
        <v>2025</v>
      </c>
      <c r="B4874">
        <v>56609</v>
      </c>
      <c r="C4874" t="s">
        <v>331</v>
      </c>
      <c r="D4874" t="s">
        <v>322</v>
      </c>
      <c r="E4874">
        <v>190350</v>
      </c>
      <c r="F4874">
        <v>16.146000000000001</v>
      </c>
      <c r="G4874">
        <v>74</v>
      </c>
      <c r="H4874">
        <f t="shared" si="304"/>
        <v>2274309.4140000003</v>
      </c>
      <c r="I4874">
        <f t="shared" si="305"/>
        <v>190350</v>
      </c>
      <c r="J4874">
        <f t="shared" si="306"/>
        <v>3073391.1</v>
      </c>
      <c r="K4874">
        <f t="shared" si="307"/>
        <v>0</v>
      </c>
    </row>
    <row r="4875" spans="1:11" s="11" customFormat="1">
      <c r="A4875">
        <v>2025</v>
      </c>
      <c r="B4875">
        <v>56671</v>
      </c>
      <c r="C4875" t="s">
        <v>321</v>
      </c>
      <c r="D4875" t="s">
        <v>322</v>
      </c>
      <c r="E4875">
        <v>9625</v>
      </c>
      <c r="F4875">
        <v>25.81</v>
      </c>
      <c r="G4875" t="s">
        <v>332</v>
      </c>
      <c r="H4875" t="str">
        <f t="shared" si="304"/>
        <v/>
      </c>
      <c r="I4875" t="str">
        <f t="shared" si="305"/>
        <v/>
      </c>
      <c r="J4875" t="str">
        <f t="shared" si="306"/>
        <v/>
      </c>
      <c r="K4875">
        <f t="shared" si="307"/>
        <v>0</v>
      </c>
    </row>
    <row r="4876" spans="1:11" s="11" customFormat="1">
      <c r="A4876">
        <v>2025</v>
      </c>
      <c r="B4876">
        <v>56671</v>
      </c>
      <c r="C4876" t="s">
        <v>321</v>
      </c>
      <c r="D4876" t="s">
        <v>322</v>
      </c>
      <c r="E4876">
        <v>64458</v>
      </c>
      <c r="F4876">
        <v>26.29</v>
      </c>
      <c r="G4876" t="s">
        <v>332</v>
      </c>
      <c r="H4876" t="str">
        <f t="shared" si="304"/>
        <v/>
      </c>
      <c r="I4876" t="str">
        <f t="shared" si="305"/>
        <v/>
      </c>
      <c r="J4876" t="str">
        <f t="shared" si="306"/>
        <v/>
      </c>
      <c r="K4876">
        <f t="shared" si="307"/>
        <v>0</v>
      </c>
    </row>
    <row r="4877" spans="1:11" s="11" customFormat="1">
      <c r="A4877">
        <v>2025</v>
      </c>
      <c r="B4877">
        <v>56671</v>
      </c>
      <c r="C4877" t="s">
        <v>321</v>
      </c>
      <c r="D4877" t="s">
        <v>322</v>
      </c>
      <c r="E4877">
        <v>40031</v>
      </c>
      <c r="F4877">
        <v>24.93</v>
      </c>
      <c r="G4877" t="s">
        <v>332</v>
      </c>
      <c r="H4877" t="str">
        <f t="shared" si="304"/>
        <v/>
      </c>
      <c r="I4877" t="str">
        <f t="shared" si="305"/>
        <v/>
      </c>
      <c r="J4877" t="str">
        <f t="shared" si="306"/>
        <v/>
      </c>
      <c r="K4877">
        <f t="shared" si="307"/>
        <v>0</v>
      </c>
    </row>
    <row r="4878" spans="1:11" s="11" customFormat="1">
      <c r="A4878">
        <v>2025</v>
      </c>
      <c r="B4878">
        <v>56671</v>
      </c>
      <c r="C4878" t="s">
        <v>321</v>
      </c>
      <c r="D4878" t="s">
        <v>322</v>
      </c>
      <c r="E4878">
        <v>36723</v>
      </c>
      <c r="F4878">
        <v>25.64</v>
      </c>
      <c r="G4878" t="s">
        <v>332</v>
      </c>
      <c r="H4878" t="str">
        <f t="shared" si="304"/>
        <v/>
      </c>
      <c r="I4878" t="str">
        <f t="shared" si="305"/>
        <v/>
      </c>
      <c r="J4878" t="str">
        <f t="shared" si="306"/>
        <v/>
      </c>
      <c r="K4878">
        <f t="shared" si="307"/>
        <v>0</v>
      </c>
    </row>
    <row r="4879" spans="1:11" s="11" customFormat="1">
      <c r="A4879">
        <v>2025</v>
      </c>
      <c r="B4879">
        <v>56786</v>
      </c>
      <c r="C4879" t="s">
        <v>1966</v>
      </c>
      <c r="D4879" t="s">
        <v>322</v>
      </c>
      <c r="E4879">
        <v>21809</v>
      </c>
      <c r="F4879">
        <v>14</v>
      </c>
      <c r="G4879">
        <v>351.5</v>
      </c>
      <c r="H4879">
        <f t="shared" si="304"/>
        <v>1073220.8900000001</v>
      </c>
      <c r="I4879">
        <f t="shared" si="305"/>
        <v>21809</v>
      </c>
      <c r="J4879">
        <f t="shared" si="306"/>
        <v>305326</v>
      </c>
      <c r="K4879">
        <f t="shared" si="307"/>
        <v>0</v>
      </c>
    </row>
    <row r="4880" spans="1:11" s="11" customFormat="1">
      <c r="A4880">
        <v>2025</v>
      </c>
      <c r="B4880">
        <v>56808</v>
      </c>
      <c r="C4880" t="s">
        <v>321</v>
      </c>
      <c r="D4880" t="s">
        <v>322</v>
      </c>
      <c r="E4880">
        <v>42529</v>
      </c>
      <c r="F4880">
        <v>15.89</v>
      </c>
      <c r="G4880">
        <v>406.3</v>
      </c>
      <c r="H4880">
        <f t="shared" si="304"/>
        <v>2745717.74603</v>
      </c>
      <c r="I4880">
        <f t="shared" si="305"/>
        <v>42529</v>
      </c>
      <c r="J4880">
        <f t="shared" si="306"/>
        <v>675785.81</v>
      </c>
      <c r="K4880">
        <f t="shared" si="307"/>
        <v>0</v>
      </c>
    </row>
    <row r="4881" spans="1:11" s="11" customFormat="1">
      <c r="A4881">
        <v>2025</v>
      </c>
      <c r="B4881">
        <v>57046</v>
      </c>
      <c r="C4881" t="s">
        <v>331</v>
      </c>
      <c r="D4881" t="s">
        <v>322</v>
      </c>
      <c r="E4881">
        <v>46522</v>
      </c>
      <c r="F4881">
        <v>17.600000000000001</v>
      </c>
      <c r="G4881" t="s">
        <v>332</v>
      </c>
      <c r="H4881" t="str">
        <f t="shared" si="304"/>
        <v/>
      </c>
      <c r="I4881" t="str">
        <f t="shared" si="305"/>
        <v/>
      </c>
      <c r="J4881" t="str">
        <f t="shared" si="306"/>
        <v/>
      </c>
      <c r="K4881">
        <f t="shared" si="307"/>
        <v>0</v>
      </c>
    </row>
    <row r="4882" spans="1:11" s="11" customFormat="1">
      <c r="A4882">
        <v>2025</v>
      </c>
      <c r="B4882">
        <v>26</v>
      </c>
      <c r="C4882" t="s">
        <v>321</v>
      </c>
      <c r="D4882" t="s">
        <v>322</v>
      </c>
      <c r="E4882">
        <v>52804</v>
      </c>
      <c r="F4882">
        <v>24.451000000000001</v>
      </c>
      <c r="G4882">
        <v>684.2</v>
      </c>
      <c r="H4882">
        <f t="shared" si="304"/>
        <v>8833778.7525680009</v>
      </c>
      <c r="I4882">
        <f t="shared" si="305"/>
        <v>52804</v>
      </c>
      <c r="J4882">
        <f t="shared" si="306"/>
        <v>1291110.6040000001</v>
      </c>
      <c r="K4882">
        <f t="shared" si="307"/>
        <v>0</v>
      </c>
    </row>
    <row r="4883" spans="1:11" s="11" customFormat="1">
      <c r="A4883">
        <v>2025</v>
      </c>
      <c r="B4883">
        <v>59</v>
      </c>
      <c r="C4883" t="s">
        <v>331</v>
      </c>
      <c r="D4883" t="s">
        <v>322</v>
      </c>
      <c r="E4883">
        <v>21677</v>
      </c>
      <c r="F4883">
        <v>16.798999999999999</v>
      </c>
      <c r="G4883">
        <v>187.9</v>
      </c>
      <c r="H4883">
        <f t="shared" si="304"/>
        <v>684241.46331700007</v>
      </c>
      <c r="I4883">
        <f t="shared" si="305"/>
        <v>21677</v>
      </c>
      <c r="J4883">
        <f t="shared" si="306"/>
        <v>364151.92300000001</v>
      </c>
      <c r="K4883">
        <f t="shared" si="307"/>
        <v>0</v>
      </c>
    </row>
    <row r="4884" spans="1:11" s="11" customFormat="1">
      <c r="A4884">
        <v>2025</v>
      </c>
      <c r="B4884">
        <v>60</v>
      </c>
      <c r="C4884" t="s">
        <v>331</v>
      </c>
      <c r="D4884" t="s">
        <v>322</v>
      </c>
      <c r="E4884">
        <v>95704</v>
      </c>
      <c r="F4884">
        <v>16.646000000000001</v>
      </c>
      <c r="G4884">
        <v>131</v>
      </c>
      <c r="H4884">
        <f t="shared" si="304"/>
        <v>2086946.3070400001</v>
      </c>
      <c r="I4884">
        <f t="shared" si="305"/>
        <v>95704</v>
      </c>
      <c r="J4884">
        <f t="shared" si="306"/>
        <v>1593088.784</v>
      </c>
      <c r="K4884">
        <f t="shared" si="307"/>
        <v>0</v>
      </c>
    </row>
    <row r="4885" spans="1:11" s="11" customFormat="1">
      <c r="A4885">
        <v>2025</v>
      </c>
      <c r="B4885">
        <v>108</v>
      </c>
      <c r="C4885" t="s">
        <v>331</v>
      </c>
      <c r="D4885" t="s">
        <v>322</v>
      </c>
      <c r="E4885">
        <v>15014</v>
      </c>
      <c r="F4885">
        <v>17.452000000000002</v>
      </c>
      <c r="G4885">
        <v>169.9</v>
      </c>
      <c r="H4885">
        <f t="shared" si="304"/>
        <v>445179.33327200008</v>
      </c>
      <c r="I4885">
        <f t="shared" si="305"/>
        <v>15014</v>
      </c>
      <c r="J4885">
        <f t="shared" si="306"/>
        <v>262024.32800000004</v>
      </c>
      <c r="K4885">
        <f t="shared" si="307"/>
        <v>0</v>
      </c>
    </row>
    <row r="4886" spans="1:11" s="11" customFormat="1">
      <c r="A4886">
        <v>2025</v>
      </c>
      <c r="B4886">
        <v>108</v>
      </c>
      <c r="C4886" t="s">
        <v>331</v>
      </c>
      <c r="D4886" t="s">
        <v>322</v>
      </c>
      <c r="E4886">
        <v>60303</v>
      </c>
      <c r="F4886">
        <v>17.616</v>
      </c>
      <c r="G4886">
        <v>161</v>
      </c>
      <c r="H4886">
        <f t="shared" si="304"/>
        <v>1710299.21328</v>
      </c>
      <c r="I4886">
        <f t="shared" si="305"/>
        <v>60303</v>
      </c>
      <c r="J4886">
        <f t="shared" si="306"/>
        <v>1062297.648</v>
      </c>
      <c r="K4886">
        <f t="shared" si="307"/>
        <v>0</v>
      </c>
    </row>
    <row r="4887" spans="1:11" s="11" customFormat="1">
      <c r="A4887">
        <v>2025</v>
      </c>
      <c r="B4887">
        <v>130</v>
      </c>
      <c r="C4887" t="s">
        <v>321</v>
      </c>
      <c r="D4887" t="s">
        <v>322</v>
      </c>
      <c r="E4887">
        <v>36768</v>
      </c>
      <c r="F4887">
        <v>23.69</v>
      </c>
      <c r="G4887">
        <v>345.9</v>
      </c>
      <c r="H4887">
        <f t="shared" si="304"/>
        <v>3012906.3292799997</v>
      </c>
      <c r="I4887">
        <f t="shared" si="305"/>
        <v>36768</v>
      </c>
      <c r="J4887">
        <f t="shared" si="306"/>
        <v>871033.92</v>
      </c>
      <c r="K4887">
        <f t="shared" si="307"/>
        <v>0</v>
      </c>
    </row>
    <row r="4888" spans="1:11" s="11" customFormat="1">
      <c r="A4888">
        <v>2025</v>
      </c>
      <c r="B4888">
        <v>130</v>
      </c>
      <c r="C4888" t="s">
        <v>321</v>
      </c>
      <c r="D4888" t="s">
        <v>322</v>
      </c>
      <c r="E4888">
        <v>26272</v>
      </c>
      <c r="F4888">
        <v>23.81</v>
      </c>
      <c r="G4888">
        <v>455.3</v>
      </c>
      <c r="H4888">
        <f t="shared" si="304"/>
        <v>2848066.8649599999</v>
      </c>
      <c r="I4888">
        <f t="shared" si="305"/>
        <v>26272</v>
      </c>
      <c r="J4888">
        <f t="shared" si="306"/>
        <v>625536.31999999995</v>
      </c>
      <c r="K4888">
        <f t="shared" si="307"/>
        <v>0</v>
      </c>
    </row>
    <row r="4889" spans="1:11" s="11" customFormat="1">
      <c r="A4889">
        <v>2025</v>
      </c>
      <c r="B4889">
        <v>130</v>
      </c>
      <c r="C4889" t="s">
        <v>321</v>
      </c>
      <c r="D4889" t="s">
        <v>322</v>
      </c>
      <c r="E4889">
        <v>26235</v>
      </c>
      <c r="F4889">
        <v>24.12</v>
      </c>
      <c r="G4889">
        <v>360.3</v>
      </c>
      <c r="H4889">
        <f t="shared" si="304"/>
        <v>2279935.8846000005</v>
      </c>
      <c r="I4889">
        <f t="shared" si="305"/>
        <v>26235</v>
      </c>
      <c r="J4889">
        <f t="shared" si="306"/>
        <v>632788.20000000007</v>
      </c>
      <c r="K4889">
        <f t="shared" si="307"/>
        <v>0</v>
      </c>
    </row>
    <row r="4890" spans="1:11" s="11" customFormat="1">
      <c r="A4890">
        <v>2025</v>
      </c>
      <c r="B4890">
        <v>130</v>
      </c>
      <c r="C4890" t="s">
        <v>321</v>
      </c>
      <c r="D4890" t="s">
        <v>322</v>
      </c>
      <c r="E4890">
        <v>12412</v>
      </c>
      <c r="F4890">
        <v>24.03</v>
      </c>
      <c r="G4890">
        <v>341.1</v>
      </c>
      <c r="H4890">
        <f t="shared" si="304"/>
        <v>1017366.08796</v>
      </c>
      <c r="I4890">
        <f t="shared" si="305"/>
        <v>12412</v>
      </c>
      <c r="J4890">
        <f t="shared" si="306"/>
        <v>298260.36</v>
      </c>
      <c r="K4890">
        <f t="shared" si="307"/>
        <v>0</v>
      </c>
    </row>
    <row r="4891" spans="1:11" s="11" customFormat="1">
      <c r="A4891">
        <v>2025</v>
      </c>
      <c r="B4891">
        <v>130</v>
      </c>
      <c r="C4891" t="s">
        <v>321</v>
      </c>
      <c r="D4891" t="s">
        <v>322</v>
      </c>
      <c r="E4891">
        <v>110596</v>
      </c>
      <c r="F4891">
        <v>26.05</v>
      </c>
      <c r="G4891">
        <v>359.6</v>
      </c>
      <c r="H4891">
        <f t="shared" si="304"/>
        <v>10360168.776800001</v>
      </c>
      <c r="I4891">
        <f t="shared" si="305"/>
        <v>110596</v>
      </c>
      <c r="J4891">
        <f t="shared" si="306"/>
        <v>2881025.8000000003</v>
      </c>
      <c r="K4891">
        <f t="shared" si="307"/>
        <v>0</v>
      </c>
    </row>
    <row r="4892" spans="1:11" s="11" customFormat="1">
      <c r="A4892">
        <v>2025</v>
      </c>
      <c r="B4892">
        <v>130</v>
      </c>
      <c r="C4892" t="s">
        <v>321</v>
      </c>
      <c r="D4892" t="s">
        <v>322</v>
      </c>
      <c r="E4892">
        <v>12276</v>
      </c>
      <c r="F4892">
        <v>24.46</v>
      </c>
      <c r="G4892">
        <v>355.5</v>
      </c>
      <c r="H4892">
        <f t="shared" si="304"/>
        <v>1067463.2628000001</v>
      </c>
      <c r="I4892">
        <f t="shared" si="305"/>
        <v>12276</v>
      </c>
      <c r="J4892">
        <f t="shared" si="306"/>
        <v>300270.96000000002</v>
      </c>
      <c r="K4892">
        <f t="shared" si="307"/>
        <v>0</v>
      </c>
    </row>
    <row r="4893" spans="1:11" s="11" customFormat="1">
      <c r="A4893">
        <v>2025</v>
      </c>
      <c r="B4893">
        <v>130</v>
      </c>
      <c r="C4893" t="s">
        <v>321</v>
      </c>
      <c r="D4893" t="s">
        <v>322</v>
      </c>
      <c r="E4893">
        <v>112647</v>
      </c>
      <c r="F4893">
        <v>23.81</v>
      </c>
      <c r="G4893">
        <v>255.2</v>
      </c>
      <c r="H4893">
        <f t="shared" si="304"/>
        <v>6844783.1786400005</v>
      </c>
      <c r="I4893">
        <f t="shared" si="305"/>
        <v>112647</v>
      </c>
      <c r="J4893">
        <f t="shared" si="306"/>
        <v>2682125.0699999998</v>
      </c>
      <c r="K4893">
        <f t="shared" si="307"/>
        <v>0</v>
      </c>
    </row>
    <row r="4894" spans="1:11" s="11" customFormat="1">
      <c r="A4894">
        <v>2025</v>
      </c>
      <c r="B4894">
        <v>130</v>
      </c>
      <c r="C4894" t="s">
        <v>321</v>
      </c>
      <c r="D4894" t="s">
        <v>322</v>
      </c>
      <c r="E4894">
        <v>51783</v>
      </c>
      <c r="F4894">
        <v>23.62</v>
      </c>
      <c r="G4894">
        <v>255.9</v>
      </c>
      <c r="H4894">
        <f t="shared" si="304"/>
        <v>3129949.9031400001</v>
      </c>
      <c r="I4894">
        <f t="shared" si="305"/>
        <v>51783</v>
      </c>
      <c r="J4894">
        <f t="shared" si="306"/>
        <v>1223114.46</v>
      </c>
      <c r="K4894">
        <f t="shared" si="307"/>
        <v>0</v>
      </c>
    </row>
    <row r="4895" spans="1:11" s="11" customFormat="1">
      <c r="A4895">
        <v>2025</v>
      </c>
      <c r="B4895">
        <v>130</v>
      </c>
      <c r="C4895" t="s">
        <v>321</v>
      </c>
      <c r="D4895" t="s">
        <v>322</v>
      </c>
      <c r="E4895">
        <v>24141</v>
      </c>
      <c r="F4895">
        <v>24.82</v>
      </c>
      <c r="G4895">
        <v>452.1</v>
      </c>
      <c r="H4895">
        <f t="shared" si="304"/>
        <v>2708891.0620200001</v>
      </c>
      <c r="I4895">
        <f t="shared" si="305"/>
        <v>24141</v>
      </c>
      <c r="J4895">
        <f t="shared" si="306"/>
        <v>599179.62</v>
      </c>
      <c r="K4895">
        <f t="shared" si="307"/>
        <v>0</v>
      </c>
    </row>
    <row r="4896" spans="1:11" s="11" customFormat="1">
      <c r="A4896">
        <v>2025</v>
      </c>
      <c r="B4896">
        <v>130</v>
      </c>
      <c r="C4896" t="s">
        <v>321</v>
      </c>
      <c r="D4896" t="s">
        <v>322</v>
      </c>
      <c r="E4896">
        <v>37954</v>
      </c>
      <c r="F4896">
        <v>24.97</v>
      </c>
      <c r="G4896">
        <v>458</v>
      </c>
      <c r="H4896">
        <f t="shared" si="304"/>
        <v>4340518.1204000004</v>
      </c>
      <c r="I4896">
        <f t="shared" si="305"/>
        <v>37954</v>
      </c>
      <c r="J4896">
        <f t="shared" si="306"/>
        <v>947711.38</v>
      </c>
      <c r="K4896">
        <f t="shared" si="307"/>
        <v>0</v>
      </c>
    </row>
    <row r="4897" spans="1:11" s="11" customFormat="1">
      <c r="A4897">
        <v>2025</v>
      </c>
      <c r="B4897">
        <v>130</v>
      </c>
      <c r="C4897" t="s">
        <v>321</v>
      </c>
      <c r="D4897" t="s">
        <v>322</v>
      </c>
      <c r="E4897">
        <v>12224</v>
      </c>
      <c r="F4897">
        <v>24.82</v>
      </c>
      <c r="G4897">
        <v>467.3</v>
      </c>
      <c r="H4897">
        <f t="shared" si="304"/>
        <v>1417786.7046400001</v>
      </c>
      <c r="I4897">
        <f t="shared" si="305"/>
        <v>12224</v>
      </c>
      <c r="J4897">
        <f t="shared" si="306"/>
        <v>303399.67999999999</v>
      </c>
      <c r="K4897">
        <f t="shared" si="307"/>
        <v>0</v>
      </c>
    </row>
    <row r="4898" spans="1:11" s="11" customFormat="1">
      <c r="A4898">
        <v>2025</v>
      </c>
      <c r="B4898">
        <v>136</v>
      </c>
      <c r="C4898" t="s">
        <v>321</v>
      </c>
      <c r="D4898" t="s">
        <v>322</v>
      </c>
      <c r="E4898">
        <v>107444</v>
      </c>
      <c r="F4898">
        <v>23.39</v>
      </c>
      <c r="G4898">
        <v>277.10000000000002</v>
      </c>
      <c r="H4898">
        <f t="shared" si="304"/>
        <v>6963842.1083600009</v>
      </c>
      <c r="I4898">
        <f t="shared" si="305"/>
        <v>107444</v>
      </c>
      <c r="J4898">
        <f t="shared" si="306"/>
        <v>2513115.16</v>
      </c>
      <c r="K4898">
        <f t="shared" si="307"/>
        <v>0</v>
      </c>
    </row>
    <row r="4899" spans="1:11" s="11" customFormat="1">
      <c r="A4899">
        <v>2025</v>
      </c>
      <c r="B4899">
        <v>136</v>
      </c>
      <c r="C4899" t="s">
        <v>321</v>
      </c>
      <c r="D4899" t="s">
        <v>322</v>
      </c>
      <c r="E4899">
        <v>12376</v>
      </c>
      <c r="F4899">
        <v>24.65</v>
      </c>
      <c r="G4899">
        <v>292.10000000000002</v>
      </c>
      <c r="H4899">
        <f t="shared" si="304"/>
        <v>891104.79639999999</v>
      </c>
      <c r="I4899">
        <f t="shared" si="305"/>
        <v>12376</v>
      </c>
      <c r="J4899">
        <f t="shared" si="306"/>
        <v>305068.39999999997</v>
      </c>
      <c r="K4899">
        <f t="shared" si="307"/>
        <v>0</v>
      </c>
    </row>
    <row r="4900" spans="1:11" s="11" customFormat="1">
      <c r="A4900">
        <v>2025</v>
      </c>
      <c r="B4900">
        <v>165</v>
      </c>
      <c r="C4900" t="s">
        <v>331</v>
      </c>
      <c r="D4900" t="s">
        <v>322</v>
      </c>
      <c r="E4900">
        <v>81841</v>
      </c>
      <c r="F4900">
        <v>17.062999999999999</v>
      </c>
      <c r="G4900">
        <v>147.69999999999999</v>
      </c>
      <c r="H4900">
        <f t="shared" si="304"/>
        <v>2062561.0558909997</v>
      </c>
      <c r="I4900">
        <f t="shared" si="305"/>
        <v>81841</v>
      </c>
      <c r="J4900">
        <f t="shared" si="306"/>
        <v>1396452.983</v>
      </c>
      <c r="K4900">
        <f t="shared" si="307"/>
        <v>0</v>
      </c>
    </row>
    <row r="4901" spans="1:11" s="11" customFormat="1">
      <c r="A4901">
        <v>2025</v>
      </c>
      <c r="B4901">
        <v>298</v>
      </c>
      <c r="C4901" t="s">
        <v>331</v>
      </c>
      <c r="D4901" t="s">
        <v>322</v>
      </c>
      <c r="E4901">
        <v>15648</v>
      </c>
      <c r="F4901">
        <v>16.46</v>
      </c>
      <c r="G4901" t="s">
        <v>332</v>
      </c>
      <c r="H4901" t="str">
        <f t="shared" si="304"/>
        <v/>
      </c>
      <c r="I4901" t="str">
        <f t="shared" si="305"/>
        <v/>
      </c>
      <c r="J4901" t="str">
        <f t="shared" si="306"/>
        <v/>
      </c>
      <c r="K4901">
        <f t="shared" si="307"/>
        <v>0</v>
      </c>
    </row>
    <row r="4902" spans="1:11" s="11" customFormat="1">
      <c r="A4902">
        <v>2025</v>
      </c>
      <c r="B4902">
        <v>298</v>
      </c>
      <c r="C4902" t="s">
        <v>331</v>
      </c>
      <c r="D4902" t="s">
        <v>322</v>
      </c>
      <c r="E4902">
        <v>45044</v>
      </c>
      <c r="F4902">
        <v>16.73</v>
      </c>
      <c r="G4902" t="s">
        <v>332</v>
      </c>
      <c r="H4902" t="str">
        <f t="shared" si="304"/>
        <v/>
      </c>
      <c r="I4902" t="str">
        <f t="shared" si="305"/>
        <v/>
      </c>
      <c r="J4902" t="str">
        <f t="shared" si="306"/>
        <v/>
      </c>
      <c r="K4902">
        <f t="shared" si="307"/>
        <v>0</v>
      </c>
    </row>
    <row r="4903" spans="1:11" s="11" customFormat="1">
      <c r="A4903">
        <v>2025</v>
      </c>
      <c r="B4903">
        <v>298</v>
      </c>
      <c r="C4903" t="s">
        <v>331</v>
      </c>
      <c r="D4903" t="s">
        <v>322</v>
      </c>
      <c r="E4903">
        <v>44791</v>
      </c>
      <c r="F4903">
        <v>16.670000000000002</v>
      </c>
      <c r="G4903" t="s">
        <v>332</v>
      </c>
      <c r="H4903" t="str">
        <f t="shared" si="304"/>
        <v/>
      </c>
      <c r="I4903" t="str">
        <f t="shared" si="305"/>
        <v/>
      </c>
      <c r="J4903" t="str">
        <f t="shared" si="306"/>
        <v/>
      </c>
      <c r="K4903">
        <f t="shared" si="307"/>
        <v>0</v>
      </c>
    </row>
    <row r="4904" spans="1:11" s="11" customFormat="1">
      <c r="A4904">
        <v>2025</v>
      </c>
      <c r="B4904">
        <v>298</v>
      </c>
      <c r="C4904" t="s">
        <v>331</v>
      </c>
      <c r="D4904" t="s">
        <v>322</v>
      </c>
      <c r="E4904">
        <v>136446</v>
      </c>
      <c r="F4904">
        <v>16.64</v>
      </c>
      <c r="G4904" t="s">
        <v>332</v>
      </c>
      <c r="H4904" t="str">
        <f t="shared" si="304"/>
        <v/>
      </c>
      <c r="I4904" t="str">
        <f t="shared" si="305"/>
        <v/>
      </c>
      <c r="J4904" t="str">
        <f t="shared" si="306"/>
        <v/>
      </c>
      <c r="K4904">
        <f t="shared" si="307"/>
        <v>0</v>
      </c>
    </row>
    <row r="4905" spans="1:11" s="11" customFormat="1">
      <c r="A4905">
        <v>2025</v>
      </c>
      <c r="B4905">
        <v>298</v>
      </c>
      <c r="C4905" t="s">
        <v>331</v>
      </c>
      <c r="D4905" t="s">
        <v>322</v>
      </c>
      <c r="E4905">
        <v>15514</v>
      </c>
      <c r="F4905">
        <v>17.25</v>
      </c>
      <c r="G4905" t="s">
        <v>332</v>
      </c>
      <c r="H4905" t="str">
        <f t="shared" si="304"/>
        <v/>
      </c>
      <c r="I4905" t="str">
        <f t="shared" si="305"/>
        <v/>
      </c>
      <c r="J4905" t="str">
        <f t="shared" si="306"/>
        <v/>
      </c>
      <c r="K4905">
        <f t="shared" si="307"/>
        <v>0</v>
      </c>
    </row>
    <row r="4906" spans="1:11" s="11" customFormat="1">
      <c r="A4906">
        <v>2025</v>
      </c>
      <c r="B4906">
        <v>298</v>
      </c>
      <c r="C4906" t="s">
        <v>331</v>
      </c>
      <c r="D4906" t="s">
        <v>322</v>
      </c>
      <c r="E4906">
        <v>136030</v>
      </c>
      <c r="F4906">
        <v>16.579999999999998</v>
      </c>
      <c r="G4906" t="s">
        <v>332</v>
      </c>
      <c r="H4906" t="str">
        <f t="shared" si="304"/>
        <v/>
      </c>
      <c r="I4906" t="str">
        <f t="shared" si="305"/>
        <v/>
      </c>
      <c r="J4906" t="str">
        <f t="shared" si="306"/>
        <v/>
      </c>
      <c r="K4906">
        <f t="shared" si="307"/>
        <v>0</v>
      </c>
    </row>
    <row r="4907" spans="1:11" s="11" customFormat="1">
      <c r="A4907">
        <v>2025</v>
      </c>
      <c r="B4907">
        <v>470</v>
      </c>
      <c r="C4907" t="s">
        <v>331</v>
      </c>
      <c r="D4907" t="s">
        <v>322</v>
      </c>
      <c r="E4907">
        <v>13884</v>
      </c>
      <c r="F4907">
        <v>17.603999999999999</v>
      </c>
      <c r="G4907">
        <v>170.1</v>
      </c>
      <c r="H4907">
        <f t="shared" si="304"/>
        <v>415748.10513599991</v>
      </c>
      <c r="I4907">
        <f t="shared" si="305"/>
        <v>13884</v>
      </c>
      <c r="J4907">
        <f t="shared" si="306"/>
        <v>244413.93599999999</v>
      </c>
      <c r="K4907">
        <f t="shared" si="307"/>
        <v>0</v>
      </c>
    </row>
    <row r="4908" spans="1:11" s="11" customFormat="1">
      <c r="A4908">
        <v>2025</v>
      </c>
      <c r="B4908">
        <v>470</v>
      </c>
      <c r="C4908" t="s">
        <v>331</v>
      </c>
      <c r="D4908" t="s">
        <v>322</v>
      </c>
      <c r="E4908">
        <v>13672</v>
      </c>
      <c r="F4908">
        <v>17.760000000000002</v>
      </c>
      <c r="G4908">
        <v>161.30000000000001</v>
      </c>
      <c r="H4908">
        <f t="shared" si="304"/>
        <v>391660.1433600001</v>
      </c>
      <c r="I4908">
        <f t="shared" si="305"/>
        <v>13672</v>
      </c>
      <c r="J4908">
        <f t="shared" si="306"/>
        <v>242814.72000000003</v>
      </c>
      <c r="K4908">
        <f t="shared" si="307"/>
        <v>0</v>
      </c>
    </row>
    <row r="4909" spans="1:11" s="11" customFormat="1">
      <c r="A4909">
        <v>2025</v>
      </c>
      <c r="B4909">
        <v>470</v>
      </c>
      <c r="C4909" t="s">
        <v>331</v>
      </c>
      <c r="D4909" t="s">
        <v>322</v>
      </c>
      <c r="E4909">
        <v>14016</v>
      </c>
      <c r="F4909">
        <v>17.988</v>
      </c>
      <c r="G4909">
        <v>175.7</v>
      </c>
      <c r="H4909">
        <f t="shared" si="304"/>
        <v>442974.50265599997</v>
      </c>
      <c r="I4909">
        <f t="shared" si="305"/>
        <v>14016</v>
      </c>
      <c r="J4909">
        <f t="shared" si="306"/>
        <v>252119.80799999999</v>
      </c>
      <c r="K4909">
        <f t="shared" si="307"/>
        <v>0</v>
      </c>
    </row>
    <row r="4910" spans="1:11" s="11" customFormat="1">
      <c r="A4910">
        <v>2025</v>
      </c>
      <c r="B4910">
        <v>470</v>
      </c>
      <c r="C4910" t="s">
        <v>331</v>
      </c>
      <c r="D4910" t="s">
        <v>322</v>
      </c>
      <c r="E4910">
        <v>13962</v>
      </c>
      <c r="F4910">
        <v>17.137</v>
      </c>
      <c r="G4910">
        <v>177.4</v>
      </c>
      <c r="H4910">
        <f t="shared" si="304"/>
        <v>424459.292556</v>
      </c>
      <c r="I4910">
        <f t="shared" si="305"/>
        <v>13962</v>
      </c>
      <c r="J4910">
        <f t="shared" si="306"/>
        <v>239266.79399999999</v>
      </c>
      <c r="K4910">
        <f t="shared" si="307"/>
        <v>0</v>
      </c>
    </row>
    <row r="4911" spans="1:11" s="11" customFormat="1">
      <c r="A4911">
        <v>2025</v>
      </c>
      <c r="B4911">
        <v>470</v>
      </c>
      <c r="C4911" t="s">
        <v>331</v>
      </c>
      <c r="D4911" t="s">
        <v>322</v>
      </c>
      <c r="E4911">
        <v>27727</v>
      </c>
      <c r="F4911">
        <v>17.262</v>
      </c>
      <c r="G4911">
        <v>165.4</v>
      </c>
      <c r="H4911">
        <f t="shared" si="304"/>
        <v>791643.22599600011</v>
      </c>
      <c r="I4911">
        <f t="shared" si="305"/>
        <v>27727</v>
      </c>
      <c r="J4911">
        <f t="shared" si="306"/>
        <v>478623.47399999999</v>
      </c>
      <c r="K4911">
        <f t="shared" si="307"/>
        <v>0</v>
      </c>
    </row>
    <row r="4912" spans="1:11" s="11" customFormat="1">
      <c r="A4912">
        <v>2025</v>
      </c>
      <c r="B4912">
        <v>470</v>
      </c>
      <c r="C4912" t="s">
        <v>331</v>
      </c>
      <c r="D4912" t="s">
        <v>322</v>
      </c>
      <c r="E4912">
        <v>28061</v>
      </c>
      <c r="F4912">
        <v>17.094000000000001</v>
      </c>
      <c r="G4912">
        <v>153</v>
      </c>
      <c r="H4912">
        <f t="shared" si="304"/>
        <v>733902.34302000015</v>
      </c>
      <c r="I4912">
        <f t="shared" si="305"/>
        <v>28061</v>
      </c>
      <c r="J4912">
        <f t="shared" si="306"/>
        <v>479674.73400000005</v>
      </c>
      <c r="K4912">
        <f t="shared" si="307"/>
        <v>0</v>
      </c>
    </row>
    <row r="4913" spans="1:11" s="11" customFormat="1">
      <c r="A4913">
        <v>2025</v>
      </c>
      <c r="B4913">
        <v>525</v>
      </c>
      <c r="C4913" t="s">
        <v>321</v>
      </c>
      <c r="D4913" t="s">
        <v>322</v>
      </c>
      <c r="E4913">
        <v>122245</v>
      </c>
      <c r="F4913">
        <v>22.007999999999999</v>
      </c>
      <c r="G4913">
        <v>231.5</v>
      </c>
      <c r="H4913">
        <f t="shared" si="304"/>
        <v>6228201.8273999998</v>
      </c>
      <c r="I4913">
        <f t="shared" si="305"/>
        <v>122245</v>
      </c>
      <c r="J4913">
        <f t="shared" si="306"/>
        <v>2690367.96</v>
      </c>
      <c r="K4913">
        <f t="shared" si="307"/>
        <v>0</v>
      </c>
    </row>
    <row r="4914" spans="1:11" s="11" customFormat="1">
      <c r="A4914">
        <v>2025</v>
      </c>
      <c r="B4914">
        <v>564</v>
      </c>
      <c r="C4914" t="s">
        <v>321</v>
      </c>
      <c r="D4914" t="s">
        <v>322</v>
      </c>
      <c r="E4914">
        <v>101910</v>
      </c>
      <c r="F4914">
        <v>23.49</v>
      </c>
      <c r="G4914">
        <v>395</v>
      </c>
      <c r="H4914">
        <f t="shared" si="304"/>
        <v>9455770.3049999997</v>
      </c>
      <c r="I4914">
        <f t="shared" si="305"/>
        <v>101910</v>
      </c>
      <c r="J4914">
        <f t="shared" si="306"/>
        <v>2393865.9</v>
      </c>
      <c r="K4914">
        <f t="shared" si="307"/>
        <v>0</v>
      </c>
    </row>
    <row r="4915" spans="1:11" s="11" customFormat="1">
      <c r="A4915">
        <v>2025</v>
      </c>
      <c r="B4915">
        <v>564</v>
      </c>
      <c r="C4915" t="s">
        <v>321</v>
      </c>
      <c r="D4915" t="s">
        <v>322</v>
      </c>
      <c r="E4915">
        <v>62991</v>
      </c>
      <c r="F4915">
        <v>23.46</v>
      </c>
      <c r="G4915">
        <v>254</v>
      </c>
      <c r="H4915">
        <f t="shared" si="304"/>
        <v>3753532.9043999999</v>
      </c>
      <c r="I4915">
        <f t="shared" si="305"/>
        <v>62991</v>
      </c>
      <c r="J4915">
        <f t="shared" si="306"/>
        <v>1477768.86</v>
      </c>
      <c r="K4915">
        <f t="shared" si="307"/>
        <v>0</v>
      </c>
    </row>
    <row r="4916" spans="1:11" s="11" customFormat="1">
      <c r="A4916">
        <v>2025</v>
      </c>
      <c r="B4916">
        <v>602</v>
      </c>
      <c r="C4916" t="s">
        <v>321</v>
      </c>
      <c r="D4916" t="s">
        <v>322</v>
      </c>
      <c r="E4916">
        <v>68933</v>
      </c>
      <c r="F4916">
        <v>26</v>
      </c>
      <c r="G4916" t="s">
        <v>332</v>
      </c>
      <c r="H4916" t="str">
        <f t="shared" si="304"/>
        <v/>
      </c>
      <c r="I4916" t="str">
        <f t="shared" si="305"/>
        <v/>
      </c>
      <c r="J4916" t="str">
        <f t="shared" si="306"/>
        <v/>
      </c>
      <c r="K4916">
        <f t="shared" si="307"/>
        <v>0</v>
      </c>
    </row>
    <row r="4917" spans="1:11" s="11" customFormat="1">
      <c r="A4917">
        <v>2025</v>
      </c>
      <c r="B4917">
        <v>602</v>
      </c>
      <c r="C4917" t="s">
        <v>321</v>
      </c>
      <c r="D4917" t="s">
        <v>322</v>
      </c>
      <c r="E4917">
        <v>17696</v>
      </c>
      <c r="F4917">
        <v>26.18</v>
      </c>
      <c r="G4917" t="s">
        <v>332</v>
      </c>
      <c r="H4917" t="str">
        <f t="shared" si="304"/>
        <v/>
      </c>
      <c r="I4917" t="str">
        <f t="shared" si="305"/>
        <v/>
      </c>
      <c r="J4917" t="str">
        <f t="shared" si="306"/>
        <v/>
      </c>
      <c r="K4917">
        <f t="shared" si="307"/>
        <v>0</v>
      </c>
    </row>
    <row r="4918" spans="1:11" s="11" customFormat="1">
      <c r="A4918">
        <v>2025</v>
      </c>
      <c r="B4918">
        <v>667</v>
      </c>
      <c r="C4918" t="s">
        <v>321</v>
      </c>
      <c r="D4918" t="s">
        <v>322</v>
      </c>
      <c r="E4918">
        <v>27425</v>
      </c>
      <c r="F4918">
        <v>21.5</v>
      </c>
      <c r="G4918">
        <v>363.7</v>
      </c>
      <c r="H4918">
        <f t="shared" si="304"/>
        <v>2144511.5874999999</v>
      </c>
      <c r="I4918">
        <f t="shared" si="305"/>
        <v>27425</v>
      </c>
      <c r="J4918">
        <f t="shared" si="306"/>
        <v>589637.5</v>
      </c>
      <c r="K4918">
        <f t="shared" si="307"/>
        <v>0</v>
      </c>
    </row>
    <row r="4919" spans="1:11" s="11" customFormat="1">
      <c r="A4919">
        <v>2025</v>
      </c>
      <c r="B4919">
        <v>703</v>
      </c>
      <c r="C4919" t="s">
        <v>321</v>
      </c>
      <c r="D4919" t="s">
        <v>322</v>
      </c>
      <c r="E4919">
        <v>42940</v>
      </c>
      <c r="F4919">
        <v>26.045999999999999</v>
      </c>
      <c r="G4919">
        <v>434.2</v>
      </c>
      <c r="H4919">
        <f t="shared" si="304"/>
        <v>4856158.9720799997</v>
      </c>
      <c r="I4919">
        <f t="shared" si="305"/>
        <v>42940</v>
      </c>
      <c r="J4919">
        <f t="shared" si="306"/>
        <v>1118415.24</v>
      </c>
      <c r="K4919">
        <f t="shared" si="307"/>
        <v>0</v>
      </c>
    </row>
    <row r="4920" spans="1:11" s="11" customFormat="1">
      <c r="A4920">
        <v>2025</v>
      </c>
      <c r="B4920">
        <v>703</v>
      </c>
      <c r="C4920" t="s">
        <v>321</v>
      </c>
      <c r="D4920" t="s">
        <v>322</v>
      </c>
      <c r="E4920">
        <v>43065</v>
      </c>
      <c r="F4920">
        <v>26.111999999999998</v>
      </c>
      <c r="G4920">
        <v>319.60000000000002</v>
      </c>
      <c r="H4920">
        <f t="shared" si="304"/>
        <v>3593944.44288</v>
      </c>
      <c r="I4920">
        <f t="shared" si="305"/>
        <v>43065</v>
      </c>
      <c r="J4920">
        <f t="shared" si="306"/>
        <v>1124513.28</v>
      </c>
      <c r="K4920">
        <f t="shared" si="307"/>
        <v>0</v>
      </c>
    </row>
    <row r="4921" spans="1:11" s="11" customFormat="1">
      <c r="A4921">
        <v>2025</v>
      </c>
      <c r="B4921">
        <v>703</v>
      </c>
      <c r="C4921" t="s">
        <v>321</v>
      </c>
      <c r="D4921" t="s">
        <v>322</v>
      </c>
      <c r="E4921">
        <v>25889</v>
      </c>
      <c r="F4921">
        <v>23.49</v>
      </c>
      <c r="G4921">
        <v>492.2</v>
      </c>
      <c r="H4921">
        <f t="shared" si="304"/>
        <v>2993228.7064199997</v>
      </c>
      <c r="I4921">
        <f t="shared" si="305"/>
        <v>25889</v>
      </c>
      <c r="J4921">
        <f t="shared" si="306"/>
        <v>608132.61</v>
      </c>
      <c r="K4921">
        <f t="shared" si="307"/>
        <v>0</v>
      </c>
    </row>
    <row r="4922" spans="1:11" s="11" customFormat="1">
      <c r="A4922">
        <v>2025</v>
      </c>
      <c r="B4922">
        <v>703</v>
      </c>
      <c r="C4922" t="s">
        <v>321</v>
      </c>
      <c r="D4922" t="s">
        <v>322</v>
      </c>
      <c r="E4922">
        <v>29540</v>
      </c>
      <c r="F4922">
        <v>23.597999999999999</v>
      </c>
      <c r="G4922">
        <v>316</v>
      </c>
      <c r="H4922">
        <f t="shared" si="304"/>
        <v>2202788.3472000002</v>
      </c>
      <c r="I4922">
        <f t="shared" si="305"/>
        <v>29540</v>
      </c>
      <c r="J4922">
        <f t="shared" si="306"/>
        <v>697084.91999999993</v>
      </c>
      <c r="K4922">
        <f t="shared" si="307"/>
        <v>0</v>
      </c>
    </row>
    <row r="4923" spans="1:11" s="11" customFormat="1">
      <c r="A4923">
        <v>2025</v>
      </c>
      <c r="B4923">
        <v>703</v>
      </c>
      <c r="C4923" t="s">
        <v>321</v>
      </c>
      <c r="D4923" t="s">
        <v>322</v>
      </c>
      <c r="E4923">
        <v>88403</v>
      </c>
      <c r="F4923">
        <v>23.491</v>
      </c>
      <c r="G4923">
        <v>294.39999999999998</v>
      </c>
      <c r="H4923">
        <f t="shared" si="304"/>
        <v>6113730.8261120003</v>
      </c>
      <c r="I4923">
        <f t="shared" si="305"/>
        <v>88403</v>
      </c>
      <c r="J4923">
        <f t="shared" si="306"/>
        <v>2076674.8729999999</v>
      </c>
      <c r="K4923">
        <f t="shared" si="307"/>
        <v>0</v>
      </c>
    </row>
    <row r="4924" spans="1:11" s="11" customFormat="1">
      <c r="A4924">
        <v>2025</v>
      </c>
      <c r="B4924">
        <v>703</v>
      </c>
      <c r="C4924" t="s">
        <v>321</v>
      </c>
      <c r="D4924" t="s">
        <v>322</v>
      </c>
      <c r="E4924">
        <v>73202</v>
      </c>
      <c r="F4924">
        <v>23.48</v>
      </c>
      <c r="G4924">
        <v>466.4</v>
      </c>
      <c r="H4924">
        <f t="shared" si="304"/>
        <v>8016403.7254399993</v>
      </c>
      <c r="I4924">
        <f t="shared" si="305"/>
        <v>73202</v>
      </c>
      <c r="J4924">
        <f t="shared" si="306"/>
        <v>1718782.96</v>
      </c>
      <c r="K4924">
        <f t="shared" si="307"/>
        <v>0</v>
      </c>
    </row>
    <row r="4925" spans="1:11" s="11" customFormat="1">
      <c r="A4925">
        <v>2025</v>
      </c>
      <c r="B4925">
        <v>703</v>
      </c>
      <c r="C4925" t="s">
        <v>321</v>
      </c>
      <c r="D4925" t="s">
        <v>322</v>
      </c>
      <c r="E4925">
        <v>59023</v>
      </c>
      <c r="F4925">
        <v>23.547000000000001</v>
      </c>
      <c r="G4925">
        <v>303.39999999999998</v>
      </c>
      <c r="H4925">
        <f t="shared" si="304"/>
        <v>4216697.4387539998</v>
      </c>
      <c r="I4925">
        <f t="shared" si="305"/>
        <v>59023</v>
      </c>
      <c r="J4925">
        <f t="shared" si="306"/>
        <v>1389814.581</v>
      </c>
      <c r="K4925">
        <f t="shared" si="307"/>
        <v>0</v>
      </c>
    </row>
    <row r="4926" spans="1:11" s="11" customFormat="1">
      <c r="A4926">
        <v>2025</v>
      </c>
      <c r="B4926">
        <v>703</v>
      </c>
      <c r="C4926" t="s">
        <v>321</v>
      </c>
      <c r="D4926" t="s">
        <v>322</v>
      </c>
      <c r="E4926">
        <v>43937</v>
      </c>
      <c r="F4926">
        <v>23.850999999999999</v>
      </c>
      <c r="G4926">
        <v>488.7</v>
      </c>
      <c r="H4926">
        <f t="shared" si="304"/>
        <v>5121289.5582689997</v>
      </c>
      <c r="I4926">
        <f t="shared" si="305"/>
        <v>43937</v>
      </c>
      <c r="J4926">
        <f t="shared" si="306"/>
        <v>1047941.387</v>
      </c>
      <c r="K4926">
        <f t="shared" si="307"/>
        <v>0</v>
      </c>
    </row>
    <row r="4927" spans="1:11" s="11" customFormat="1">
      <c r="A4927">
        <v>2025</v>
      </c>
      <c r="B4927">
        <v>703</v>
      </c>
      <c r="C4927" t="s">
        <v>321</v>
      </c>
      <c r="D4927" t="s">
        <v>322</v>
      </c>
      <c r="E4927">
        <v>43134</v>
      </c>
      <c r="F4927">
        <v>26.327999999999999</v>
      </c>
      <c r="G4927">
        <v>330.3</v>
      </c>
      <c r="H4927">
        <f t="shared" si="304"/>
        <v>3750992.3374559996</v>
      </c>
      <c r="I4927">
        <f t="shared" si="305"/>
        <v>43134</v>
      </c>
      <c r="J4927">
        <f t="shared" si="306"/>
        <v>1135631.952</v>
      </c>
      <c r="K4927">
        <f t="shared" si="307"/>
        <v>0</v>
      </c>
    </row>
    <row r="4928" spans="1:11" s="11" customFormat="1">
      <c r="A4928">
        <v>2025</v>
      </c>
      <c r="B4928">
        <v>876</v>
      </c>
      <c r="C4928" t="s">
        <v>331</v>
      </c>
      <c r="D4928" t="s">
        <v>322</v>
      </c>
      <c r="E4928">
        <v>110528</v>
      </c>
      <c r="F4928">
        <v>17.794</v>
      </c>
      <c r="G4928" t="s">
        <v>332</v>
      </c>
      <c r="H4928" t="str">
        <f t="shared" si="304"/>
        <v/>
      </c>
      <c r="I4928" t="str">
        <f t="shared" si="305"/>
        <v/>
      </c>
      <c r="J4928" t="str">
        <f t="shared" si="306"/>
        <v/>
      </c>
      <c r="K4928">
        <f t="shared" si="307"/>
        <v>0</v>
      </c>
    </row>
    <row r="4929" spans="1:11" s="11" customFormat="1">
      <c r="A4929">
        <v>2025</v>
      </c>
      <c r="B4929">
        <v>879</v>
      </c>
      <c r="C4929" t="s">
        <v>331</v>
      </c>
      <c r="D4929" t="s">
        <v>322</v>
      </c>
      <c r="E4929">
        <v>197463</v>
      </c>
      <c r="F4929">
        <v>17.559999999999999</v>
      </c>
      <c r="G4929" t="s">
        <v>332</v>
      </c>
      <c r="H4929" t="str">
        <f t="shared" si="304"/>
        <v/>
      </c>
      <c r="I4929" t="str">
        <f t="shared" si="305"/>
        <v/>
      </c>
      <c r="J4929" t="str">
        <f t="shared" si="306"/>
        <v/>
      </c>
      <c r="K4929">
        <f t="shared" si="307"/>
        <v>0</v>
      </c>
    </row>
    <row r="4930" spans="1:11" s="11" customFormat="1">
      <c r="A4930">
        <v>2025</v>
      </c>
      <c r="B4930">
        <v>889</v>
      </c>
      <c r="C4930" t="s">
        <v>331</v>
      </c>
      <c r="D4930" t="s">
        <v>322</v>
      </c>
      <c r="E4930">
        <v>31689</v>
      </c>
      <c r="F4930">
        <v>17.23</v>
      </c>
      <c r="G4930" t="s">
        <v>332</v>
      </c>
      <c r="H4930" t="str">
        <f t="shared" si="304"/>
        <v/>
      </c>
      <c r="I4930" t="str">
        <f t="shared" si="305"/>
        <v/>
      </c>
      <c r="J4930" t="str">
        <f t="shared" si="306"/>
        <v/>
      </c>
      <c r="K4930">
        <f t="shared" si="307"/>
        <v>0</v>
      </c>
    </row>
    <row r="4931" spans="1:11" s="11" customFormat="1">
      <c r="A4931">
        <v>2025</v>
      </c>
      <c r="B4931">
        <v>889</v>
      </c>
      <c r="C4931" t="s">
        <v>331</v>
      </c>
      <c r="D4931" t="s">
        <v>322</v>
      </c>
      <c r="E4931">
        <v>146026</v>
      </c>
      <c r="F4931">
        <v>17.09</v>
      </c>
      <c r="G4931" t="s">
        <v>332</v>
      </c>
      <c r="H4931" t="str">
        <f t="shared" si="304"/>
        <v/>
      </c>
      <c r="I4931" t="str">
        <f t="shared" si="305"/>
        <v/>
      </c>
      <c r="J4931" t="str">
        <f t="shared" si="306"/>
        <v/>
      </c>
      <c r="K4931">
        <f t="shared" si="307"/>
        <v>0</v>
      </c>
    </row>
    <row r="4932" spans="1:11" s="11" customFormat="1">
      <c r="A4932">
        <v>2025</v>
      </c>
      <c r="B4932">
        <v>889</v>
      </c>
      <c r="C4932" t="s">
        <v>331</v>
      </c>
      <c r="D4932" t="s">
        <v>322</v>
      </c>
      <c r="E4932">
        <v>158857</v>
      </c>
      <c r="F4932">
        <v>17.93</v>
      </c>
      <c r="G4932" t="s">
        <v>332</v>
      </c>
      <c r="H4932" t="str">
        <f t="shared" si="304"/>
        <v/>
      </c>
      <c r="I4932" t="str">
        <f t="shared" si="305"/>
        <v/>
      </c>
      <c r="J4932" t="str">
        <f t="shared" si="306"/>
        <v/>
      </c>
      <c r="K4932">
        <f t="shared" si="307"/>
        <v>0</v>
      </c>
    </row>
    <row r="4933" spans="1:11" s="11" customFormat="1">
      <c r="A4933">
        <v>2025</v>
      </c>
      <c r="B4933">
        <v>963</v>
      </c>
      <c r="C4933" t="s">
        <v>321</v>
      </c>
      <c r="D4933" t="s">
        <v>322</v>
      </c>
      <c r="E4933">
        <v>24418</v>
      </c>
      <c r="F4933">
        <v>21.2</v>
      </c>
      <c r="G4933">
        <v>191.4</v>
      </c>
      <c r="H4933">
        <f t="shared" ref="H4933:H4996" si="308">IF(I4933="","",G4933/100*F4933*E4933)</f>
        <v>990804.30239999993</v>
      </c>
      <c r="I4933">
        <f t="shared" ref="I4933:I4996" si="309">IF(OR(G4933=".",F4933=".",E4933="."),"",E4933)</f>
        <v>24418</v>
      </c>
      <c r="J4933">
        <f t="shared" ref="J4933:J4996" si="310">IF(I4933="","",F4933*I4933)</f>
        <v>517661.6</v>
      </c>
      <c r="K4933">
        <f t="shared" ref="K4933:K4996" si="311">IF(C4933="LIG",1,0)</f>
        <v>0</v>
      </c>
    </row>
    <row r="4934" spans="1:11" s="11" customFormat="1">
      <c r="A4934">
        <v>2025</v>
      </c>
      <c r="B4934">
        <v>976</v>
      </c>
      <c r="C4934" t="s">
        <v>321</v>
      </c>
      <c r="D4934" t="s">
        <v>322</v>
      </c>
      <c r="E4934">
        <v>5139</v>
      </c>
      <c r="F4934">
        <v>23.56</v>
      </c>
      <c r="G4934">
        <v>458.2</v>
      </c>
      <c r="H4934">
        <f t="shared" si="308"/>
        <v>554764.91687999992</v>
      </c>
      <c r="I4934">
        <f t="shared" si="309"/>
        <v>5139</v>
      </c>
      <c r="J4934">
        <f t="shared" si="310"/>
        <v>121074.84</v>
      </c>
      <c r="K4934">
        <f t="shared" si="311"/>
        <v>0</v>
      </c>
    </row>
    <row r="4935" spans="1:11" s="11" customFormat="1">
      <c r="A4935">
        <v>2025</v>
      </c>
      <c r="B4935">
        <v>976</v>
      </c>
      <c r="C4935" t="s">
        <v>321</v>
      </c>
      <c r="D4935" t="s">
        <v>322</v>
      </c>
      <c r="E4935">
        <v>19</v>
      </c>
      <c r="F4935">
        <v>19.61</v>
      </c>
      <c r="G4935">
        <v>116.1</v>
      </c>
      <c r="H4935">
        <f t="shared" si="308"/>
        <v>432.57698999999997</v>
      </c>
      <c r="I4935">
        <f t="shared" si="309"/>
        <v>19</v>
      </c>
      <c r="J4935">
        <f t="shared" si="310"/>
        <v>372.59</v>
      </c>
      <c r="K4935">
        <f t="shared" si="311"/>
        <v>0</v>
      </c>
    </row>
    <row r="4936" spans="1:11" s="11" customFormat="1">
      <c r="A4936">
        <v>2025</v>
      </c>
      <c r="B4936">
        <v>976</v>
      </c>
      <c r="C4936" t="s">
        <v>321</v>
      </c>
      <c r="D4936" t="s">
        <v>322</v>
      </c>
      <c r="E4936">
        <v>1794</v>
      </c>
      <c r="F4936">
        <v>17.190000000000001</v>
      </c>
      <c r="G4936">
        <v>145.1</v>
      </c>
      <c r="H4936">
        <f t="shared" si="308"/>
        <v>44747.185859999998</v>
      </c>
      <c r="I4936">
        <f t="shared" si="309"/>
        <v>1794</v>
      </c>
      <c r="J4936">
        <f t="shared" si="310"/>
        <v>30838.86</v>
      </c>
      <c r="K4936">
        <f t="shared" si="311"/>
        <v>0</v>
      </c>
    </row>
    <row r="4937" spans="1:11" s="11" customFormat="1">
      <c r="A4937">
        <v>2025</v>
      </c>
      <c r="B4937">
        <v>976</v>
      </c>
      <c r="C4937" t="s">
        <v>321</v>
      </c>
      <c r="D4937" t="s">
        <v>322</v>
      </c>
      <c r="E4937">
        <v>8174</v>
      </c>
      <c r="F4937">
        <v>22.43</v>
      </c>
      <c r="G4937">
        <v>384.3</v>
      </c>
      <c r="H4937">
        <f t="shared" si="308"/>
        <v>704586.45725999994</v>
      </c>
      <c r="I4937">
        <f t="shared" si="309"/>
        <v>8174</v>
      </c>
      <c r="J4937">
        <f t="shared" si="310"/>
        <v>183342.82</v>
      </c>
      <c r="K4937">
        <f t="shared" si="311"/>
        <v>0</v>
      </c>
    </row>
    <row r="4938" spans="1:11" s="11" customFormat="1">
      <c r="A4938">
        <v>2025</v>
      </c>
      <c r="B4938">
        <v>983</v>
      </c>
      <c r="C4938" t="s">
        <v>321</v>
      </c>
      <c r="D4938" t="s">
        <v>322</v>
      </c>
      <c r="E4938">
        <v>131889</v>
      </c>
      <c r="F4938">
        <v>22.83</v>
      </c>
      <c r="G4938">
        <v>358.1</v>
      </c>
      <c r="H4938">
        <f t="shared" si="308"/>
        <v>10782483.64047</v>
      </c>
      <c r="I4938">
        <f t="shared" si="309"/>
        <v>131889</v>
      </c>
      <c r="J4938">
        <f t="shared" si="310"/>
        <v>3011025.8699999996</v>
      </c>
      <c r="K4938">
        <f t="shared" si="311"/>
        <v>0</v>
      </c>
    </row>
    <row r="4939" spans="1:11" s="11" customFormat="1">
      <c r="A4939">
        <v>2025</v>
      </c>
      <c r="B4939">
        <v>983</v>
      </c>
      <c r="C4939" t="s">
        <v>321</v>
      </c>
      <c r="D4939" t="s">
        <v>322</v>
      </c>
      <c r="E4939">
        <v>16074</v>
      </c>
      <c r="F4939">
        <v>22.558</v>
      </c>
      <c r="G4939">
        <v>372.2</v>
      </c>
      <c r="H4939">
        <f t="shared" si="308"/>
        <v>1349587.1208239999</v>
      </c>
      <c r="I4939">
        <f t="shared" si="309"/>
        <v>16074</v>
      </c>
      <c r="J4939">
        <f t="shared" si="310"/>
        <v>362597.29200000002</v>
      </c>
      <c r="K4939">
        <f t="shared" si="311"/>
        <v>0</v>
      </c>
    </row>
    <row r="4940" spans="1:11" s="11" customFormat="1">
      <c r="A4940">
        <v>2025</v>
      </c>
      <c r="B4940">
        <v>983</v>
      </c>
      <c r="C4940" t="s">
        <v>321</v>
      </c>
      <c r="D4940" t="s">
        <v>322</v>
      </c>
      <c r="E4940">
        <v>34545</v>
      </c>
      <c r="F4940">
        <v>22.814</v>
      </c>
      <c r="G4940">
        <v>264.10000000000002</v>
      </c>
      <c r="H4940">
        <f t="shared" si="308"/>
        <v>2081397.5328299999</v>
      </c>
      <c r="I4940">
        <f t="shared" si="309"/>
        <v>34545</v>
      </c>
      <c r="J4940">
        <f t="shared" si="310"/>
        <v>788109.63</v>
      </c>
      <c r="K4940">
        <f t="shared" si="311"/>
        <v>0</v>
      </c>
    </row>
    <row r="4941" spans="1:11" s="11" customFormat="1">
      <c r="A4941">
        <v>2025</v>
      </c>
      <c r="B4941">
        <v>994</v>
      </c>
      <c r="C4941" t="s">
        <v>321</v>
      </c>
      <c r="D4941" t="s">
        <v>322</v>
      </c>
      <c r="E4941">
        <v>11564</v>
      </c>
      <c r="F4941">
        <v>22.79</v>
      </c>
      <c r="G4941">
        <v>223</v>
      </c>
      <c r="H4941">
        <f t="shared" si="308"/>
        <v>587702.13879999996</v>
      </c>
      <c r="I4941">
        <f t="shared" si="309"/>
        <v>11564</v>
      </c>
      <c r="J4941">
        <f t="shared" si="310"/>
        <v>263543.56</v>
      </c>
      <c r="K4941">
        <f t="shared" si="311"/>
        <v>0</v>
      </c>
    </row>
    <row r="4942" spans="1:11" s="11" customFormat="1">
      <c r="A4942">
        <v>2025</v>
      </c>
      <c r="B4942">
        <v>994</v>
      </c>
      <c r="C4942" t="s">
        <v>321</v>
      </c>
      <c r="D4942" t="s">
        <v>322</v>
      </c>
      <c r="E4942">
        <v>69312</v>
      </c>
      <c r="F4942">
        <v>22.07</v>
      </c>
      <c r="G4942">
        <v>241.8</v>
      </c>
      <c r="H4942">
        <f t="shared" si="308"/>
        <v>3698852.9011200005</v>
      </c>
      <c r="I4942">
        <f t="shared" si="309"/>
        <v>69312</v>
      </c>
      <c r="J4942">
        <f t="shared" si="310"/>
        <v>1529715.84</v>
      </c>
      <c r="K4942">
        <f t="shared" si="311"/>
        <v>0</v>
      </c>
    </row>
    <row r="4943" spans="1:11" s="11" customFormat="1">
      <c r="A4943">
        <v>2025</v>
      </c>
      <c r="B4943">
        <v>994</v>
      </c>
      <c r="C4943" t="s">
        <v>321</v>
      </c>
      <c r="D4943" t="s">
        <v>322</v>
      </c>
      <c r="E4943">
        <v>76224</v>
      </c>
      <c r="F4943">
        <v>22.82</v>
      </c>
      <c r="G4943">
        <v>223.1</v>
      </c>
      <c r="H4943">
        <f t="shared" si="308"/>
        <v>3880672.0780799999</v>
      </c>
      <c r="I4943">
        <f t="shared" si="309"/>
        <v>76224</v>
      </c>
      <c r="J4943">
        <f t="shared" si="310"/>
        <v>1739431.68</v>
      </c>
      <c r="K4943">
        <f t="shared" si="311"/>
        <v>0</v>
      </c>
    </row>
    <row r="4944" spans="1:11" s="11" customFormat="1">
      <c r="A4944">
        <v>2025</v>
      </c>
      <c r="B4944">
        <v>997</v>
      </c>
      <c r="C4944" t="s">
        <v>331</v>
      </c>
      <c r="D4944" t="s">
        <v>322</v>
      </c>
      <c r="E4944">
        <v>75529</v>
      </c>
      <c r="F4944">
        <v>17.82</v>
      </c>
      <c r="G4944">
        <v>235</v>
      </c>
      <c r="H4944">
        <f t="shared" si="308"/>
        <v>3162927.9330000002</v>
      </c>
      <c r="I4944">
        <f t="shared" si="309"/>
        <v>75529</v>
      </c>
      <c r="J4944">
        <f t="shared" si="310"/>
        <v>1345926.78</v>
      </c>
      <c r="K4944">
        <f t="shared" si="311"/>
        <v>0</v>
      </c>
    </row>
    <row r="4945" spans="1:11" s="11" customFormat="1">
      <c r="A4945">
        <v>2025</v>
      </c>
      <c r="B4945">
        <v>1001</v>
      </c>
      <c r="C4945" t="s">
        <v>321</v>
      </c>
      <c r="D4945" t="s">
        <v>322</v>
      </c>
      <c r="E4945">
        <v>122402</v>
      </c>
      <c r="F4945">
        <v>22.283999999999999</v>
      </c>
      <c r="G4945">
        <v>285.3</v>
      </c>
      <c r="H4945">
        <f t="shared" si="308"/>
        <v>7781860.3973040003</v>
      </c>
      <c r="I4945">
        <f t="shared" si="309"/>
        <v>122402</v>
      </c>
      <c r="J4945">
        <f t="shared" si="310"/>
        <v>2727606.1680000001</v>
      </c>
      <c r="K4945">
        <f t="shared" si="311"/>
        <v>0</v>
      </c>
    </row>
    <row r="4946" spans="1:11" s="11" customFormat="1">
      <c r="A4946">
        <v>2025</v>
      </c>
      <c r="B4946">
        <v>1004</v>
      </c>
      <c r="C4946" t="s">
        <v>321</v>
      </c>
      <c r="D4946" t="s">
        <v>322</v>
      </c>
      <c r="E4946">
        <v>104337</v>
      </c>
      <c r="F4946">
        <v>22.24</v>
      </c>
      <c r="G4946">
        <v>244</v>
      </c>
      <c r="H4946">
        <f t="shared" si="308"/>
        <v>5661909.9071999993</v>
      </c>
      <c r="I4946">
        <f t="shared" si="309"/>
        <v>104337</v>
      </c>
      <c r="J4946">
        <f t="shared" si="310"/>
        <v>2320454.88</v>
      </c>
      <c r="K4946">
        <f t="shared" si="311"/>
        <v>0</v>
      </c>
    </row>
    <row r="4947" spans="1:11" s="11" customFormat="1">
      <c r="A4947">
        <v>2025</v>
      </c>
      <c r="B4947">
        <v>1012</v>
      </c>
      <c r="C4947" t="s">
        <v>321</v>
      </c>
      <c r="D4947" t="s">
        <v>322</v>
      </c>
      <c r="E4947">
        <v>40178</v>
      </c>
      <c r="F4947">
        <v>22.457000000000001</v>
      </c>
      <c r="G4947">
        <v>308.3</v>
      </c>
      <c r="H4947">
        <f t="shared" si="308"/>
        <v>2781721.0577179999</v>
      </c>
      <c r="I4947">
        <f t="shared" si="309"/>
        <v>40178</v>
      </c>
      <c r="J4947">
        <f t="shared" si="310"/>
        <v>902277.34600000002</v>
      </c>
      <c r="K4947">
        <f t="shared" si="311"/>
        <v>0</v>
      </c>
    </row>
    <row r="4948" spans="1:11" s="11" customFormat="1">
      <c r="A4948">
        <v>2025</v>
      </c>
      <c r="B4948">
        <v>1040</v>
      </c>
      <c r="C4948" t="s">
        <v>321</v>
      </c>
      <c r="D4948" t="s">
        <v>322</v>
      </c>
      <c r="E4948">
        <v>1906</v>
      </c>
      <c r="F4948">
        <v>22.3</v>
      </c>
      <c r="G4948">
        <v>428.1</v>
      </c>
      <c r="H4948">
        <f t="shared" si="308"/>
        <v>181958.76780000003</v>
      </c>
      <c r="I4948">
        <f t="shared" si="309"/>
        <v>1906</v>
      </c>
      <c r="J4948">
        <f t="shared" si="310"/>
        <v>42503.8</v>
      </c>
      <c r="K4948">
        <f t="shared" si="311"/>
        <v>0</v>
      </c>
    </row>
    <row r="4949" spans="1:11" s="11" customFormat="1">
      <c r="A4949">
        <v>2025</v>
      </c>
      <c r="B4949">
        <v>1073</v>
      </c>
      <c r="C4949" t="s">
        <v>331</v>
      </c>
      <c r="D4949" t="s">
        <v>322</v>
      </c>
      <c r="E4949">
        <v>14829</v>
      </c>
      <c r="F4949">
        <v>17.95</v>
      </c>
      <c r="G4949">
        <v>159</v>
      </c>
      <c r="H4949">
        <f t="shared" si="308"/>
        <v>423227.07450000005</v>
      </c>
      <c r="I4949">
        <f t="shared" si="309"/>
        <v>14829</v>
      </c>
      <c r="J4949">
        <f t="shared" si="310"/>
        <v>266180.55</v>
      </c>
      <c r="K4949">
        <f t="shared" si="311"/>
        <v>0</v>
      </c>
    </row>
    <row r="4950" spans="1:11" s="11" customFormat="1">
      <c r="A4950">
        <v>2025</v>
      </c>
      <c r="B4950">
        <v>1082</v>
      </c>
      <c r="C4950" t="s">
        <v>331</v>
      </c>
      <c r="D4950" t="s">
        <v>322</v>
      </c>
      <c r="E4950">
        <v>16440</v>
      </c>
      <c r="F4950">
        <v>17.148</v>
      </c>
      <c r="G4950">
        <v>118.7</v>
      </c>
      <c r="H4950">
        <f t="shared" si="308"/>
        <v>334630.87344</v>
      </c>
      <c r="I4950">
        <f t="shared" si="309"/>
        <v>16440</v>
      </c>
      <c r="J4950">
        <f t="shared" si="310"/>
        <v>281913.12</v>
      </c>
      <c r="K4950">
        <f t="shared" si="311"/>
        <v>0</v>
      </c>
    </row>
    <row r="4951" spans="1:11" s="11" customFormat="1">
      <c r="A4951">
        <v>2025</v>
      </c>
      <c r="B4951">
        <v>1082</v>
      </c>
      <c r="C4951" t="s">
        <v>331</v>
      </c>
      <c r="D4951" t="s">
        <v>322</v>
      </c>
      <c r="E4951">
        <v>97660</v>
      </c>
      <c r="F4951">
        <v>17.329000000000001</v>
      </c>
      <c r="G4951">
        <v>118.5</v>
      </c>
      <c r="H4951">
        <f t="shared" si="308"/>
        <v>2005434.9158999999</v>
      </c>
      <c r="I4951">
        <f t="shared" si="309"/>
        <v>97660</v>
      </c>
      <c r="J4951">
        <f t="shared" si="310"/>
        <v>1692350.1400000001</v>
      </c>
      <c r="K4951">
        <f t="shared" si="311"/>
        <v>0</v>
      </c>
    </row>
    <row r="4952" spans="1:11" s="11" customFormat="1">
      <c r="A4952">
        <v>2025</v>
      </c>
      <c r="B4952">
        <v>1082</v>
      </c>
      <c r="C4952" t="s">
        <v>331</v>
      </c>
      <c r="D4952" t="s">
        <v>322</v>
      </c>
      <c r="E4952">
        <v>97250</v>
      </c>
      <c r="F4952">
        <v>17.21</v>
      </c>
      <c r="G4952">
        <v>119</v>
      </c>
      <c r="H4952">
        <f t="shared" si="308"/>
        <v>1991670.2750000001</v>
      </c>
      <c r="I4952">
        <f t="shared" si="309"/>
        <v>97250</v>
      </c>
      <c r="J4952">
        <f t="shared" si="310"/>
        <v>1673672.5</v>
      </c>
      <c r="K4952">
        <f t="shared" si="311"/>
        <v>0</v>
      </c>
    </row>
    <row r="4953" spans="1:11" s="11" customFormat="1">
      <c r="A4953">
        <v>2025</v>
      </c>
      <c r="B4953">
        <v>1082</v>
      </c>
      <c r="C4953" t="s">
        <v>331</v>
      </c>
      <c r="D4953" t="s">
        <v>322</v>
      </c>
      <c r="E4953">
        <v>16314</v>
      </c>
      <c r="F4953">
        <v>17.808</v>
      </c>
      <c r="G4953">
        <v>130.1</v>
      </c>
      <c r="H4953">
        <f t="shared" si="308"/>
        <v>377966.14531200001</v>
      </c>
      <c r="I4953">
        <f t="shared" si="309"/>
        <v>16314</v>
      </c>
      <c r="J4953">
        <f t="shared" si="310"/>
        <v>290519.712</v>
      </c>
      <c r="K4953">
        <f t="shared" si="311"/>
        <v>0</v>
      </c>
    </row>
    <row r="4954" spans="1:11" s="11" customFormat="1">
      <c r="A4954">
        <v>2025</v>
      </c>
      <c r="B4954">
        <v>1082</v>
      </c>
      <c r="C4954" t="s">
        <v>331</v>
      </c>
      <c r="D4954" t="s">
        <v>322</v>
      </c>
      <c r="E4954">
        <v>146838</v>
      </c>
      <c r="F4954">
        <v>17.734999999999999</v>
      </c>
      <c r="G4954">
        <v>121.6</v>
      </c>
      <c r="H4954">
        <f t="shared" si="308"/>
        <v>3166673.0668799998</v>
      </c>
      <c r="I4954">
        <f t="shared" si="309"/>
        <v>146838</v>
      </c>
      <c r="J4954">
        <f t="shared" si="310"/>
        <v>2604171.9299999997</v>
      </c>
      <c r="K4954">
        <f t="shared" si="311"/>
        <v>0</v>
      </c>
    </row>
    <row r="4955" spans="1:11" s="11" customFormat="1">
      <c r="A4955">
        <v>2025</v>
      </c>
      <c r="B4955">
        <v>1091</v>
      </c>
      <c r="C4955" t="s">
        <v>331</v>
      </c>
      <c r="D4955" t="s">
        <v>322</v>
      </c>
      <c r="E4955">
        <v>50190</v>
      </c>
      <c r="F4955">
        <v>17.273</v>
      </c>
      <c r="G4955">
        <v>214.9</v>
      </c>
      <c r="H4955">
        <f t="shared" si="308"/>
        <v>1863036.5886300001</v>
      </c>
      <c r="I4955">
        <f t="shared" si="309"/>
        <v>50190</v>
      </c>
      <c r="J4955">
        <f t="shared" si="310"/>
        <v>866931.87</v>
      </c>
      <c r="K4955">
        <f t="shared" si="311"/>
        <v>0</v>
      </c>
    </row>
    <row r="4956" spans="1:11" s="11" customFormat="1">
      <c r="A4956">
        <v>2025</v>
      </c>
      <c r="B4956">
        <v>1091</v>
      </c>
      <c r="C4956" t="s">
        <v>331</v>
      </c>
      <c r="D4956" t="s">
        <v>322</v>
      </c>
      <c r="E4956">
        <v>34037</v>
      </c>
      <c r="F4956">
        <v>17.184999999999999</v>
      </c>
      <c r="G4956">
        <v>215.7</v>
      </c>
      <c r="H4956">
        <f t="shared" si="308"/>
        <v>1261685.047665</v>
      </c>
      <c r="I4956">
        <f t="shared" si="309"/>
        <v>34037</v>
      </c>
      <c r="J4956">
        <f t="shared" si="310"/>
        <v>584925.84499999997</v>
      </c>
      <c r="K4956">
        <f t="shared" si="311"/>
        <v>0</v>
      </c>
    </row>
    <row r="4957" spans="1:11" s="11" customFormat="1">
      <c r="A4957">
        <v>2025</v>
      </c>
      <c r="B4957">
        <v>1167</v>
      </c>
      <c r="C4957" t="s">
        <v>331</v>
      </c>
      <c r="D4957" t="s">
        <v>322</v>
      </c>
      <c r="E4957">
        <v>14659</v>
      </c>
      <c r="F4957">
        <v>16.510000000000002</v>
      </c>
      <c r="G4957">
        <v>216.6</v>
      </c>
      <c r="H4957">
        <f t="shared" si="308"/>
        <v>524215.51494000002</v>
      </c>
      <c r="I4957">
        <f t="shared" si="309"/>
        <v>14659</v>
      </c>
      <c r="J4957">
        <f t="shared" si="310"/>
        <v>242020.09000000003</v>
      </c>
      <c r="K4957">
        <f t="shared" si="311"/>
        <v>0</v>
      </c>
    </row>
    <row r="4958" spans="1:11" s="11" customFormat="1">
      <c r="A4958">
        <v>2025</v>
      </c>
      <c r="B4958">
        <v>1241</v>
      </c>
      <c r="C4958" t="s">
        <v>331</v>
      </c>
      <c r="D4958" t="s">
        <v>322</v>
      </c>
      <c r="E4958">
        <v>343194</v>
      </c>
      <c r="F4958">
        <v>17.663</v>
      </c>
      <c r="G4958">
        <v>146.69999999999999</v>
      </c>
      <c r="H4958">
        <f t="shared" si="308"/>
        <v>8892712.8574739993</v>
      </c>
      <c r="I4958">
        <f t="shared" si="309"/>
        <v>343194</v>
      </c>
      <c r="J4958">
        <f t="shared" si="310"/>
        <v>6061835.6220000004</v>
      </c>
      <c r="K4958">
        <f t="shared" si="311"/>
        <v>0</v>
      </c>
    </row>
    <row r="4959" spans="1:11" s="11" customFormat="1">
      <c r="A4959">
        <v>2025</v>
      </c>
      <c r="B4959">
        <v>1241</v>
      </c>
      <c r="C4959" t="s">
        <v>331</v>
      </c>
      <c r="D4959" t="s">
        <v>322</v>
      </c>
      <c r="E4959">
        <v>32765</v>
      </c>
      <c r="F4959">
        <v>17.013999999999999</v>
      </c>
      <c r="G4959">
        <v>149.5</v>
      </c>
      <c r="H4959">
        <f t="shared" si="308"/>
        <v>833408.24645000009</v>
      </c>
      <c r="I4959">
        <f t="shared" si="309"/>
        <v>32765</v>
      </c>
      <c r="J4959">
        <f t="shared" si="310"/>
        <v>557463.71</v>
      </c>
      <c r="K4959">
        <f t="shared" si="311"/>
        <v>0</v>
      </c>
    </row>
    <row r="4960" spans="1:11" s="11" customFormat="1">
      <c r="A4960">
        <v>2025</v>
      </c>
      <c r="B4960">
        <v>1241</v>
      </c>
      <c r="C4960" t="s">
        <v>331</v>
      </c>
      <c r="D4960" t="s">
        <v>322</v>
      </c>
      <c r="E4960">
        <v>31073</v>
      </c>
      <c r="F4960">
        <v>17.664000000000001</v>
      </c>
      <c r="G4960">
        <v>147.4</v>
      </c>
      <c r="H4960">
        <f t="shared" si="308"/>
        <v>809039.49772800005</v>
      </c>
      <c r="I4960">
        <f t="shared" si="309"/>
        <v>31073</v>
      </c>
      <c r="J4960">
        <f t="shared" si="310"/>
        <v>548873.47200000007</v>
      </c>
      <c r="K4960">
        <f t="shared" si="311"/>
        <v>0</v>
      </c>
    </row>
    <row r="4961" spans="1:11" s="11" customFormat="1">
      <c r="A4961">
        <v>2025</v>
      </c>
      <c r="B4961">
        <v>1241</v>
      </c>
      <c r="C4961" t="s">
        <v>331</v>
      </c>
      <c r="D4961" t="s">
        <v>322</v>
      </c>
      <c r="E4961">
        <v>16046</v>
      </c>
      <c r="F4961">
        <v>17.962</v>
      </c>
      <c r="G4961">
        <v>142.80000000000001</v>
      </c>
      <c r="H4961">
        <f t="shared" si="308"/>
        <v>411575.663856</v>
      </c>
      <c r="I4961">
        <f t="shared" si="309"/>
        <v>16046</v>
      </c>
      <c r="J4961">
        <f t="shared" si="310"/>
        <v>288218.25199999998</v>
      </c>
      <c r="K4961">
        <f t="shared" si="311"/>
        <v>0</v>
      </c>
    </row>
    <row r="4962" spans="1:11" s="11" customFormat="1">
      <c r="A4962">
        <v>2025</v>
      </c>
      <c r="B4962">
        <v>1250</v>
      </c>
      <c r="C4962" t="s">
        <v>331</v>
      </c>
      <c r="D4962" t="s">
        <v>322</v>
      </c>
      <c r="E4962">
        <v>31745</v>
      </c>
      <c r="F4962">
        <v>17.777999999999999</v>
      </c>
      <c r="G4962">
        <v>202.9</v>
      </c>
      <c r="H4962">
        <f t="shared" si="308"/>
        <v>1145091.7356899998</v>
      </c>
      <c r="I4962">
        <f t="shared" si="309"/>
        <v>31745</v>
      </c>
      <c r="J4962">
        <f t="shared" si="310"/>
        <v>564362.61</v>
      </c>
      <c r="K4962">
        <f t="shared" si="311"/>
        <v>0</v>
      </c>
    </row>
    <row r="4963" spans="1:11" s="11" customFormat="1">
      <c r="A4963">
        <v>2025</v>
      </c>
      <c r="B4963">
        <v>1250</v>
      </c>
      <c r="C4963" t="s">
        <v>331</v>
      </c>
      <c r="D4963" t="s">
        <v>322</v>
      </c>
      <c r="E4963">
        <v>94535</v>
      </c>
      <c r="F4963">
        <v>14.598000000000001</v>
      </c>
      <c r="G4963">
        <v>205.5</v>
      </c>
      <c r="H4963">
        <f t="shared" si="308"/>
        <v>2835945.0661500003</v>
      </c>
      <c r="I4963">
        <f t="shared" si="309"/>
        <v>94535</v>
      </c>
      <c r="J4963">
        <f t="shared" si="310"/>
        <v>1380021.9300000002</v>
      </c>
      <c r="K4963">
        <f t="shared" si="311"/>
        <v>0</v>
      </c>
    </row>
    <row r="4964" spans="1:11" s="11" customFormat="1">
      <c r="A4964">
        <v>2025</v>
      </c>
      <c r="B4964">
        <v>1355</v>
      </c>
      <c r="C4964" t="s">
        <v>321</v>
      </c>
      <c r="D4964" t="s">
        <v>322</v>
      </c>
      <c r="E4964">
        <v>33630</v>
      </c>
      <c r="F4964">
        <v>22.751999999999999</v>
      </c>
      <c r="G4964">
        <v>267.60000000000002</v>
      </c>
      <c r="H4964">
        <f t="shared" si="308"/>
        <v>2047540.7577599999</v>
      </c>
      <c r="I4964">
        <f t="shared" si="309"/>
        <v>33630</v>
      </c>
      <c r="J4964">
        <f t="shared" si="310"/>
        <v>765149.76</v>
      </c>
      <c r="K4964">
        <f t="shared" si="311"/>
        <v>0</v>
      </c>
    </row>
    <row r="4965" spans="1:11" s="11" customFormat="1">
      <c r="A4965">
        <v>2025</v>
      </c>
      <c r="B4965">
        <v>1356</v>
      </c>
      <c r="C4965" t="s">
        <v>321</v>
      </c>
      <c r="D4965" t="s">
        <v>322</v>
      </c>
      <c r="E4965">
        <v>22957</v>
      </c>
      <c r="F4965">
        <v>22.783999999999999</v>
      </c>
      <c r="G4965">
        <v>209.7</v>
      </c>
      <c r="H4965">
        <f t="shared" si="308"/>
        <v>1096840.647936</v>
      </c>
      <c r="I4965">
        <f t="shared" si="309"/>
        <v>22957</v>
      </c>
      <c r="J4965">
        <f t="shared" si="310"/>
        <v>523052.288</v>
      </c>
      <c r="K4965">
        <f t="shared" si="311"/>
        <v>0</v>
      </c>
    </row>
    <row r="4966" spans="1:11" s="11" customFormat="1">
      <c r="A4966">
        <v>2025</v>
      </c>
      <c r="B4966">
        <v>1356</v>
      </c>
      <c r="C4966" t="s">
        <v>321</v>
      </c>
      <c r="D4966" t="s">
        <v>322</v>
      </c>
      <c r="E4966">
        <v>55963</v>
      </c>
      <c r="F4966">
        <v>22.359000000000002</v>
      </c>
      <c r="G4966">
        <v>215</v>
      </c>
      <c r="H4966">
        <f t="shared" si="308"/>
        <v>2690244.9415500001</v>
      </c>
      <c r="I4966">
        <f t="shared" si="309"/>
        <v>55963</v>
      </c>
      <c r="J4966">
        <f t="shared" si="310"/>
        <v>1251276.7170000002</v>
      </c>
      <c r="K4966">
        <f t="shared" si="311"/>
        <v>0</v>
      </c>
    </row>
    <row r="4967" spans="1:11" s="11" customFormat="1">
      <c r="A4967">
        <v>2025</v>
      </c>
      <c r="B4967">
        <v>1356</v>
      </c>
      <c r="C4967" t="s">
        <v>321</v>
      </c>
      <c r="D4967" t="s">
        <v>322</v>
      </c>
      <c r="E4967">
        <v>34763</v>
      </c>
      <c r="F4967">
        <v>22.841999999999999</v>
      </c>
      <c r="G4967">
        <v>239.3</v>
      </c>
      <c r="H4967">
        <f t="shared" si="308"/>
        <v>1900177.0752780002</v>
      </c>
      <c r="I4967">
        <f t="shared" si="309"/>
        <v>34763</v>
      </c>
      <c r="J4967">
        <f t="shared" si="310"/>
        <v>794056.446</v>
      </c>
      <c r="K4967">
        <f t="shared" si="311"/>
        <v>0</v>
      </c>
    </row>
    <row r="4968" spans="1:11" s="11" customFormat="1">
      <c r="A4968">
        <v>2025</v>
      </c>
      <c r="B4968">
        <v>1356</v>
      </c>
      <c r="C4968" t="s">
        <v>321</v>
      </c>
      <c r="D4968" t="s">
        <v>322</v>
      </c>
      <c r="E4968">
        <v>74709</v>
      </c>
      <c r="F4968">
        <v>22.850999999999999</v>
      </c>
      <c r="G4968">
        <v>174.3</v>
      </c>
      <c r="H4968">
        <f t="shared" si="308"/>
        <v>2975606.6507370002</v>
      </c>
      <c r="I4968">
        <f t="shared" si="309"/>
        <v>74709</v>
      </c>
      <c r="J4968">
        <f t="shared" si="310"/>
        <v>1707175.3589999999</v>
      </c>
      <c r="K4968">
        <f t="shared" si="311"/>
        <v>0</v>
      </c>
    </row>
    <row r="4969" spans="1:11" s="11" customFormat="1">
      <c r="A4969">
        <v>2025</v>
      </c>
      <c r="B4969">
        <v>1356</v>
      </c>
      <c r="C4969" t="s">
        <v>321</v>
      </c>
      <c r="D4969" t="s">
        <v>322</v>
      </c>
      <c r="E4969">
        <v>59285</v>
      </c>
      <c r="F4969">
        <v>25.766999999999999</v>
      </c>
      <c r="G4969">
        <v>180</v>
      </c>
      <c r="H4969">
        <f t="shared" si="308"/>
        <v>2749673.8710000003</v>
      </c>
      <c r="I4969">
        <f t="shared" si="309"/>
        <v>59285</v>
      </c>
      <c r="J4969">
        <f t="shared" si="310"/>
        <v>1527596.595</v>
      </c>
      <c r="K4969">
        <f t="shared" si="311"/>
        <v>0</v>
      </c>
    </row>
    <row r="4970" spans="1:11" s="11" customFormat="1">
      <c r="A4970">
        <v>2025</v>
      </c>
      <c r="B4970">
        <v>1356</v>
      </c>
      <c r="C4970" t="s">
        <v>321</v>
      </c>
      <c r="D4970" t="s">
        <v>322</v>
      </c>
      <c r="E4970">
        <v>49212</v>
      </c>
      <c r="F4970">
        <v>25.751999999999999</v>
      </c>
      <c r="G4970">
        <v>238.6</v>
      </c>
      <c r="H4970">
        <f t="shared" si="308"/>
        <v>3023795.5136639997</v>
      </c>
      <c r="I4970">
        <f t="shared" si="309"/>
        <v>49212</v>
      </c>
      <c r="J4970">
        <f t="shared" si="310"/>
        <v>1267307.4239999999</v>
      </c>
      <c r="K4970">
        <f t="shared" si="311"/>
        <v>0</v>
      </c>
    </row>
    <row r="4971" spans="1:11" s="11" customFormat="1">
      <c r="A4971">
        <v>2025</v>
      </c>
      <c r="B4971">
        <v>1356</v>
      </c>
      <c r="C4971" t="s">
        <v>321</v>
      </c>
      <c r="D4971" t="s">
        <v>322</v>
      </c>
      <c r="E4971">
        <v>48166</v>
      </c>
      <c r="F4971">
        <v>22.271999999999998</v>
      </c>
      <c r="G4971">
        <v>245</v>
      </c>
      <c r="H4971">
        <f t="shared" si="308"/>
        <v>2628245.2223999999</v>
      </c>
      <c r="I4971">
        <f t="shared" si="309"/>
        <v>48166</v>
      </c>
      <c r="J4971">
        <f t="shared" si="310"/>
        <v>1072753.152</v>
      </c>
      <c r="K4971">
        <f t="shared" si="311"/>
        <v>0</v>
      </c>
    </row>
    <row r="4972" spans="1:11" s="11" customFormat="1">
      <c r="A4972">
        <v>2025</v>
      </c>
      <c r="B4972">
        <v>1356</v>
      </c>
      <c r="C4972" t="s">
        <v>321</v>
      </c>
      <c r="D4972" t="s">
        <v>322</v>
      </c>
      <c r="E4972">
        <v>66364</v>
      </c>
      <c r="F4972">
        <v>25.736999999999998</v>
      </c>
      <c r="G4972">
        <v>233.3</v>
      </c>
      <c r="H4972">
        <f t="shared" si="308"/>
        <v>3984787.9552440001</v>
      </c>
      <c r="I4972">
        <f t="shared" si="309"/>
        <v>66364</v>
      </c>
      <c r="J4972">
        <f t="shared" si="310"/>
        <v>1708010.2679999999</v>
      </c>
      <c r="K4972">
        <f t="shared" si="311"/>
        <v>0</v>
      </c>
    </row>
    <row r="4973" spans="1:11" s="11" customFormat="1">
      <c r="A4973">
        <v>2025</v>
      </c>
      <c r="B4973">
        <v>1356</v>
      </c>
      <c r="C4973" t="s">
        <v>321</v>
      </c>
      <c r="D4973" t="s">
        <v>322</v>
      </c>
      <c r="E4973">
        <v>13417</v>
      </c>
      <c r="F4973">
        <v>22.794</v>
      </c>
      <c r="G4973">
        <v>241.4</v>
      </c>
      <c r="H4973">
        <f t="shared" si="308"/>
        <v>738266.61457200011</v>
      </c>
      <c r="I4973">
        <f t="shared" si="309"/>
        <v>13417</v>
      </c>
      <c r="J4973">
        <f t="shared" si="310"/>
        <v>305827.098</v>
      </c>
      <c r="K4973">
        <f t="shared" si="311"/>
        <v>0</v>
      </c>
    </row>
    <row r="4974" spans="1:11" s="11" customFormat="1">
      <c r="A4974">
        <v>2025</v>
      </c>
      <c r="B4974">
        <v>1356</v>
      </c>
      <c r="C4974" t="s">
        <v>321</v>
      </c>
      <c r="D4974" t="s">
        <v>322</v>
      </c>
      <c r="E4974">
        <v>54377</v>
      </c>
      <c r="F4974">
        <v>22.841999999999999</v>
      </c>
      <c r="G4974">
        <v>234.4</v>
      </c>
      <c r="H4974">
        <f t="shared" si="308"/>
        <v>2911434.1932959999</v>
      </c>
      <c r="I4974">
        <f t="shared" si="309"/>
        <v>54377</v>
      </c>
      <c r="J4974">
        <f t="shared" si="310"/>
        <v>1242079.4339999999</v>
      </c>
      <c r="K4974">
        <f t="shared" si="311"/>
        <v>0</v>
      </c>
    </row>
    <row r="4975" spans="1:11" s="11" customFormat="1">
      <c r="A4975">
        <v>2025</v>
      </c>
      <c r="B4975">
        <v>1356</v>
      </c>
      <c r="C4975" t="s">
        <v>321</v>
      </c>
      <c r="D4975" t="s">
        <v>322</v>
      </c>
      <c r="E4975">
        <v>11677</v>
      </c>
      <c r="F4975">
        <v>23.335999999999999</v>
      </c>
      <c r="G4975">
        <v>217.5</v>
      </c>
      <c r="H4975">
        <f t="shared" si="308"/>
        <v>592675.47659999994</v>
      </c>
      <c r="I4975">
        <f t="shared" si="309"/>
        <v>11677</v>
      </c>
      <c r="J4975">
        <f t="shared" si="310"/>
        <v>272494.47200000001</v>
      </c>
      <c r="K4975">
        <f t="shared" si="311"/>
        <v>0</v>
      </c>
    </row>
    <row r="4976" spans="1:11" s="11" customFormat="1">
      <c r="A4976">
        <v>2025</v>
      </c>
      <c r="B4976">
        <v>1356</v>
      </c>
      <c r="C4976" t="s">
        <v>321</v>
      </c>
      <c r="D4976" t="s">
        <v>322</v>
      </c>
      <c r="E4976">
        <v>6350</v>
      </c>
      <c r="F4976">
        <v>22.843</v>
      </c>
      <c r="G4976">
        <v>219.2</v>
      </c>
      <c r="H4976">
        <f t="shared" si="308"/>
        <v>317956.2856</v>
      </c>
      <c r="I4976">
        <f t="shared" si="309"/>
        <v>6350</v>
      </c>
      <c r="J4976">
        <f t="shared" si="310"/>
        <v>145053.04999999999</v>
      </c>
      <c r="K4976">
        <f t="shared" si="311"/>
        <v>0</v>
      </c>
    </row>
    <row r="4977" spans="1:11" s="11" customFormat="1">
      <c r="A4977">
        <v>2025</v>
      </c>
      <c r="B4977">
        <v>1364</v>
      </c>
      <c r="C4977" t="s">
        <v>321</v>
      </c>
      <c r="D4977" t="s">
        <v>322</v>
      </c>
      <c r="E4977">
        <v>9589</v>
      </c>
      <c r="F4977">
        <v>22.311</v>
      </c>
      <c r="G4977">
        <v>211</v>
      </c>
      <c r="H4977">
        <f t="shared" si="308"/>
        <v>451413.77768999996</v>
      </c>
      <c r="I4977">
        <f t="shared" si="309"/>
        <v>9589</v>
      </c>
      <c r="J4977">
        <f t="shared" si="310"/>
        <v>213940.179</v>
      </c>
      <c r="K4977">
        <f t="shared" si="311"/>
        <v>0</v>
      </c>
    </row>
    <row r="4978" spans="1:11" s="11" customFormat="1">
      <c r="A4978">
        <v>2025</v>
      </c>
      <c r="B4978">
        <v>1364</v>
      </c>
      <c r="C4978" t="s">
        <v>321</v>
      </c>
      <c r="D4978" t="s">
        <v>322</v>
      </c>
      <c r="E4978">
        <v>176563</v>
      </c>
      <c r="F4978">
        <v>24.855</v>
      </c>
      <c r="G4978">
        <v>286.10000000000002</v>
      </c>
      <c r="H4978">
        <f t="shared" si="308"/>
        <v>12555422.297265001</v>
      </c>
      <c r="I4978">
        <f t="shared" si="309"/>
        <v>176563</v>
      </c>
      <c r="J4978">
        <f t="shared" si="310"/>
        <v>4388473.3650000002</v>
      </c>
      <c r="K4978">
        <f t="shared" si="311"/>
        <v>0</v>
      </c>
    </row>
    <row r="4979" spans="1:11" s="11" customFormat="1">
      <c r="A4979">
        <v>2025</v>
      </c>
      <c r="B4979">
        <v>1364</v>
      </c>
      <c r="C4979" t="s">
        <v>321</v>
      </c>
      <c r="D4979" t="s">
        <v>322</v>
      </c>
      <c r="E4979">
        <v>35838</v>
      </c>
      <c r="F4979">
        <v>22.69</v>
      </c>
      <c r="G4979">
        <v>170.7</v>
      </c>
      <c r="H4979">
        <f t="shared" si="308"/>
        <v>1388071.32354</v>
      </c>
      <c r="I4979">
        <f t="shared" si="309"/>
        <v>35838</v>
      </c>
      <c r="J4979">
        <f t="shared" si="310"/>
        <v>813164.22000000009</v>
      </c>
      <c r="K4979">
        <f t="shared" si="311"/>
        <v>0</v>
      </c>
    </row>
    <row r="4980" spans="1:11" s="11" customFormat="1">
      <c r="A4980">
        <v>2025</v>
      </c>
      <c r="B4980">
        <v>1364</v>
      </c>
      <c r="C4980" t="s">
        <v>321</v>
      </c>
      <c r="D4980" t="s">
        <v>322</v>
      </c>
      <c r="E4980">
        <v>11626</v>
      </c>
      <c r="F4980">
        <v>22.768999999999998</v>
      </c>
      <c r="G4980">
        <v>235.9</v>
      </c>
      <c r="H4980">
        <f t="shared" si="308"/>
        <v>624456.53744599991</v>
      </c>
      <c r="I4980">
        <f t="shared" si="309"/>
        <v>11626</v>
      </c>
      <c r="J4980">
        <f t="shared" si="310"/>
        <v>264712.39399999997</v>
      </c>
      <c r="K4980">
        <f t="shared" si="311"/>
        <v>0</v>
      </c>
    </row>
    <row r="4981" spans="1:11" s="11" customFormat="1">
      <c r="A4981">
        <v>2025</v>
      </c>
      <c r="B4981">
        <v>1364</v>
      </c>
      <c r="C4981" t="s">
        <v>321</v>
      </c>
      <c r="D4981" t="s">
        <v>322</v>
      </c>
      <c r="E4981">
        <v>11201</v>
      </c>
      <c r="F4981">
        <v>22.297000000000001</v>
      </c>
      <c r="G4981">
        <v>240.5</v>
      </c>
      <c r="H4981">
        <f t="shared" si="308"/>
        <v>600645.616285</v>
      </c>
      <c r="I4981">
        <f t="shared" si="309"/>
        <v>11201</v>
      </c>
      <c r="J4981">
        <f t="shared" si="310"/>
        <v>249748.69700000001</v>
      </c>
      <c r="K4981">
        <f t="shared" si="311"/>
        <v>0</v>
      </c>
    </row>
    <row r="4982" spans="1:11" s="11" customFormat="1">
      <c r="A4982">
        <v>2025</v>
      </c>
      <c r="B4982">
        <v>1364</v>
      </c>
      <c r="C4982" t="s">
        <v>321</v>
      </c>
      <c r="D4982" t="s">
        <v>322</v>
      </c>
      <c r="E4982">
        <v>11875</v>
      </c>
      <c r="F4982">
        <v>22.837</v>
      </c>
      <c r="G4982">
        <v>236.9</v>
      </c>
      <c r="H4982">
        <f t="shared" si="308"/>
        <v>642447.62937500014</v>
      </c>
      <c r="I4982">
        <f t="shared" si="309"/>
        <v>11875</v>
      </c>
      <c r="J4982">
        <f t="shared" si="310"/>
        <v>271189.375</v>
      </c>
      <c r="K4982">
        <f t="shared" si="311"/>
        <v>0</v>
      </c>
    </row>
    <row r="4983" spans="1:11" s="11" customFormat="1">
      <c r="A4983">
        <v>2025</v>
      </c>
      <c r="B4983">
        <v>1364</v>
      </c>
      <c r="C4983" t="s">
        <v>321</v>
      </c>
      <c r="D4983" t="s">
        <v>322</v>
      </c>
      <c r="E4983">
        <v>52299</v>
      </c>
      <c r="F4983">
        <v>22.809000000000001</v>
      </c>
      <c r="G4983">
        <v>230.6</v>
      </c>
      <c r="H4983">
        <f t="shared" si="308"/>
        <v>2750799.4766460001</v>
      </c>
      <c r="I4983">
        <f t="shared" si="309"/>
        <v>52299</v>
      </c>
      <c r="J4983">
        <f t="shared" si="310"/>
        <v>1192887.8910000001</v>
      </c>
      <c r="K4983">
        <f t="shared" si="311"/>
        <v>0</v>
      </c>
    </row>
    <row r="4984" spans="1:11" s="11" customFormat="1">
      <c r="A4984">
        <v>2025</v>
      </c>
      <c r="B4984">
        <v>1364</v>
      </c>
      <c r="C4984" t="s">
        <v>321</v>
      </c>
      <c r="D4984" t="s">
        <v>322</v>
      </c>
      <c r="E4984">
        <v>1709</v>
      </c>
      <c r="F4984">
        <v>23.672000000000001</v>
      </c>
      <c r="G4984">
        <v>210.4</v>
      </c>
      <c r="H4984">
        <f t="shared" si="308"/>
        <v>85118.262591999999</v>
      </c>
      <c r="I4984">
        <f t="shared" si="309"/>
        <v>1709</v>
      </c>
      <c r="J4984">
        <f t="shared" si="310"/>
        <v>40455.448000000004</v>
      </c>
      <c r="K4984">
        <f t="shared" si="311"/>
        <v>0</v>
      </c>
    </row>
    <row r="4985" spans="1:11" s="11" customFormat="1">
      <c r="A4985">
        <v>2025</v>
      </c>
      <c r="B4985">
        <v>1379</v>
      </c>
      <c r="C4985" t="s">
        <v>331</v>
      </c>
      <c r="D4985" t="s">
        <v>322</v>
      </c>
      <c r="E4985">
        <v>127329</v>
      </c>
      <c r="F4985">
        <v>17.847999999999999</v>
      </c>
      <c r="G4985">
        <v>161.69999999999999</v>
      </c>
      <c r="H4985">
        <f t="shared" si="308"/>
        <v>3674742.4430639995</v>
      </c>
      <c r="I4985">
        <f t="shared" si="309"/>
        <v>127329</v>
      </c>
      <c r="J4985">
        <f t="shared" si="310"/>
        <v>2272567.9920000001</v>
      </c>
      <c r="K4985">
        <f t="shared" si="311"/>
        <v>0</v>
      </c>
    </row>
    <row r="4986" spans="1:11" s="11" customFormat="1">
      <c r="A4986">
        <v>2025</v>
      </c>
      <c r="B4986">
        <v>1379</v>
      </c>
      <c r="C4986" t="s">
        <v>331</v>
      </c>
      <c r="D4986" t="s">
        <v>322</v>
      </c>
      <c r="E4986">
        <v>301926</v>
      </c>
      <c r="F4986">
        <v>17.896000000000001</v>
      </c>
      <c r="G4986">
        <v>156.1</v>
      </c>
      <c r="H4986">
        <f t="shared" si="308"/>
        <v>8434500.8734560013</v>
      </c>
      <c r="I4986">
        <f t="shared" si="309"/>
        <v>301926</v>
      </c>
      <c r="J4986">
        <f t="shared" si="310"/>
        <v>5403267.6960000005</v>
      </c>
      <c r="K4986">
        <f t="shared" si="311"/>
        <v>0</v>
      </c>
    </row>
    <row r="4987" spans="1:11" s="11" customFormat="1">
      <c r="A4987">
        <v>2025</v>
      </c>
      <c r="B4987">
        <v>1384</v>
      </c>
      <c r="C4987" t="s">
        <v>321</v>
      </c>
      <c r="D4987" t="s">
        <v>322</v>
      </c>
      <c r="E4987">
        <v>2278</v>
      </c>
      <c r="F4987">
        <v>25.49</v>
      </c>
      <c r="G4987">
        <v>391.7</v>
      </c>
      <c r="H4987">
        <f t="shared" si="308"/>
        <v>227445.38373999996</v>
      </c>
      <c r="I4987">
        <f t="shared" si="309"/>
        <v>2278</v>
      </c>
      <c r="J4987">
        <f t="shared" si="310"/>
        <v>58066.219999999994</v>
      </c>
      <c r="K4987">
        <f t="shared" si="311"/>
        <v>0</v>
      </c>
    </row>
    <row r="4988" spans="1:11" s="11" customFormat="1">
      <c r="A4988">
        <v>2025</v>
      </c>
      <c r="B4988">
        <v>1384</v>
      </c>
      <c r="C4988" t="s">
        <v>321</v>
      </c>
      <c r="D4988" t="s">
        <v>322</v>
      </c>
      <c r="E4988">
        <v>5950</v>
      </c>
      <c r="F4988">
        <v>25.88</v>
      </c>
      <c r="G4988">
        <v>425.1</v>
      </c>
      <c r="H4988">
        <f t="shared" si="308"/>
        <v>654594.48600000003</v>
      </c>
      <c r="I4988">
        <f t="shared" si="309"/>
        <v>5950</v>
      </c>
      <c r="J4988">
        <f t="shared" si="310"/>
        <v>153986</v>
      </c>
      <c r="K4988">
        <f t="shared" si="311"/>
        <v>0</v>
      </c>
    </row>
    <row r="4989" spans="1:11" s="11" customFormat="1">
      <c r="A4989">
        <v>2025</v>
      </c>
      <c r="B4989">
        <v>1393</v>
      </c>
      <c r="C4989" t="s">
        <v>331</v>
      </c>
      <c r="D4989" t="s">
        <v>322</v>
      </c>
      <c r="E4989">
        <v>60284</v>
      </c>
      <c r="F4989">
        <v>13.98</v>
      </c>
      <c r="G4989">
        <v>262.10000000000002</v>
      </c>
      <c r="H4989">
        <f t="shared" si="308"/>
        <v>2208901.0087200003</v>
      </c>
      <c r="I4989">
        <f t="shared" si="309"/>
        <v>60284</v>
      </c>
      <c r="J4989">
        <f t="shared" si="310"/>
        <v>842770.32000000007</v>
      </c>
      <c r="K4989">
        <f t="shared" si="311"/>
        <v>0</v>
      </c>
    </row>
    <row r="4990" spans="1:11" s="11" customFormat="1">
      <c r="A4990">
        <v>2025</v>
      </c>
      <c r="B4990">
        <v>1393</v>
      </c>
      <c r="C4990" t="s">
        <v>331</v>
      </c>
      <c r="D4990" t="s">
        <v>322</v>
      </c>
      <c r="E4990">
        <v>60138</v>
      </c>
      <c r="F4990">
        <v>17.75</v>
      </c>
      <c r="G4990">
        <v>204.5</v>
      </c>
      <c r="H4990">
        <f t="shared" si="308"/>
        <v>2182934.2275</v>
      </c>
      <c r="I4990">
        <f t="shared" si="309"/>
        <v>60138</v>
      </c>
      <c r="J4990">
        <f t="shared" si="310"/>
        <v>1067449.5</v>
      </c>
      <c r="K4990">
        <f t="shared" si="311"/>
        <v>0</v>
      </c>
    </row>
    <row r="4991" spans="1:11" s="11" customFormat="1">
      <c r="A4991">
        <v>2025</v>
      </c>
      <c r="B4991">
        <v>1393</v>
      </c>
      <c r="C4991" t="s">
        <v>331</v>
      </c>
      <c r="D4991" t="s">
        <v>322</v>
      </c>
      <c r="E4991">
        <v>15250</v>
      </c>
      <c r="F4991">
        <v>17.78</v>
      </c>
      <c r="G4991">
        <v>207.6</v>
      </c>
      <c r="H4991">
        <f t="shared" si="308"/>
        <v>562897.02</v>
      </c>
      <c r="I4991">
        <f t="shared" si="309"/>
        <v>15250</v>
      </c>
      <c r="J4991">
        <f t="shared" si="310"/>
        <v>271145</v>
      </c>
      <c r="K4991">
        <f t="shared" si="311"/>
        <v>0</v>
      </c>
    </row>
    <row r="4992" spans="1:11" s="11" customFormat="1">
      <c r="A4992">
        <v>2025</v>
      </c>
      <c r="B4992">
        <v>1710</v>
      </c>
      <c r="C4992" t="s">
        <v>331</v>
      </c>
      <c r="D4992" t="s">
        <v>322</v>
      </c>
      <c r="E4992">
        <v>47472</v>
      </c>
      <c r="F4992">
        <v>17.841000000000001</v>
      </c>
      <c r="G4992">
        <v>273.39999999999998</v>
      </c>
      <c r="H4992">
        <f t="shared" si="308"/>
        <v>2315555.7007680004</v>
      </c>
      <c r="I4992">
        <f t="shared" si="309"/>
        <v>47472</v>
      </c>
      <c r="J4992">
        <f t="shared" si="310"/>
        <v>846947.95200000005</v>
      </c>
      <c r="K4992">
        <f t="shared" si="311"/>
        <v>0</v>
      </c>
    </row>
    <row r="4993" spans="1:11" s="11" customFormat="1">
      <c r="A4993">
        <v>2025</v>
      </c>
      <c r="B4993">
        <v>1710</v>
      </c>
      <c r="C4993" t="s">
        <v>331</v>
      </c>
      <c r="D4993" t="s">
        <v>322</v>
      </c>
      <c r="E4993">
        <v>241225</v>
      </c>
      <c r="F4993">
        <v>17.922999999999998</v>
      </c>
      <c r="G4993">
        <v>300.3</v>
      </c>
      <c r="H4993">
        <f t="shared" si="308"/>
        <v>12983397.452024998</v>
      </c>
      <c r="I4993">
        <f t="shared" si="309"/>
        <v>241225</v>
      </c>
      <c r="J4993">
        <f t="shared" si="310"/>
        <v>4323475.6749999998</v>
      </c>
      <c r="K4993">
        <f t="shared" si="311"/>
        <v>0</v>
      </c>
    </row>
    <row r="4994" spans="1:11" s="11" customFormat="1">
      <c r="A4994">
        <v>2025</v>
      </c>
      <c r="B4994">
        <v>1733</v>
      </c>
      <c r="C4994" t="s">
        <v>321</v>
      </c>
      <c r="D4994" t="s">
        <v>322</v>
      </c>
      <c r="E4994">
        <v>15594</v>
      </c>
      <c r="F4994">
        <v>27.408999999999999</v>
      </c>
      <c r="G4994">
        <v>221.5</v>
      </c>
      <c r="H4994">
        <f t="shared" si="308"/>
        <v>946726.32038999989</v>
      </c>
      <c r="I4994">
        <f t="shared" si="309"/>
        <v>15594</v>
      </c>
      <c r="J4994">
        <f t="shared" si="310"/>
        <v>427415.946</v>
      </c>
      <c r="K4994">
        <f t="shared" si="311"/>
        <v>0</v>
      </c>
    </row>
    <row r="4995" spans="1:11" s="11" customFormat="1">
      <c r="A4995">
        <v>2025</v>
      </c>
      <c r="B4995">
        <v>1733</v>
      </c>
      <c r="C4995" t="s">
        <v>321</v>
      </c>
      <c r="D4995" t="s">
        <v>322</v>
      </c>
      <c r="E4995">
        <v>15555</v>
      </c>
      <c r="F4995">
        <v>25.966000000000001</v>
      </c>
      <c r="G4995">
        <v>248.2</v>
      </c>
      <c r="H4995">
        <f t="shared" si="308"/>
        <v>1002482.6046599998</v>
      </c>
      <c r="I4995">
        <f t="shared" si="309"/>
        <v>15555</v>
      </c>
      <c r="J4995">
        <f t="shared" si="310"/>
        <v>403901.13</v>
      </c>
      <c r="K4995">
        <f t="shared" si="311"/>
        <v>0</v>
      </c>
    </row>
    <row r="4996" spans="1:11" s="11" customFormat="1">
      <c r="A4996">
        <v>2025</v>
      </c>
      <c r="B4996">
        <v>1733</v>
      </c>
      <c r="C4996" t="s">
        <v>331</v>
      </c>
      <c r="D4996" t="s">
        <v>322</v>
      </c>
      <c r="E4996">
        <v>47090</v>
      </c>
      <c r="F4996">
        <v>17.773</v>
      </c>
      <c r="G4996">
        <v>203.5</v>
      </c>
      <c r="H4996">
        <f t="shared" si="308"/>
        <v>1703153.70995</v>
      </c>
      <c r="I4996">
        <f t="shared" si="309"/>
        <v>47090</v>
      </c>
      <c r="J4996">
        <f t="shared" si="310"/>
        <v>836930.57</v>
      </c>
      <c r="K4996">
        <f t="shared" si="311"/>
        <v>0</v>
      </c>
    </row>
    <row r="4997" spans="1:11" s="11" customFormat="1">
      <c r="A4997">
        <v>2025</v>
      </c>
      <c r="B4997">
        <v>1733</v>
      </c>
      <c r="C4997" t="s">
        <v>331</v>
      </c>
      <c r="D4997" t="s">
        <v>322</v>
      </c>
      <c r="E4997">
        <v>47426</v>
      </c>
      <c r="F4997">
        <v>17.821999999999999</v>
      </c>
      <c r="G4997">
        <v>213.3</v>
      </c>
      <c r="H4997">
        <f t="shared" ref="H4997:H5060" si="312">IF(I4997="","",G4997/100*F4997*E4997)</f>
        <v>1802867.4248759998</v>
      </c>
      <c r="I4997">
        <f t="shared" ref="I4997:I5060" si="313">IF(OR(G4997=".",F4997=".",E4997="."),"",E4997)</f>
        <v>47426</v>
      </c>
      <c r="J4997">
        <f t="shared" ref="J4997:J5060" si="314">IF(I4997="","",F4997*I4997)</f>
        <v>845226.1719999999</v>
      </c>
      <c r="K4997">
        <f t="shared" ref="K4997:K5060" si="315">IF(C4997="LIG",1,0)</f>
        <v>0</v>
      </c>
    </row>
    <row r="4998" spans="1:11" s="11" customFormat="1">
      <c r="A4998">
        <v>2025</v>
      </c>
      <c r="B4998">
        <v>1733</v>
      </c>
      <c r="C4998" t="s">
        <v>331</v>
      </c>
      <c r="D4998" t="s">
        <v>322</v>
      </c>
      <c r="E4998">
        <v>78959</v>
      </c>
      <c r="F4998">
        <v>17.643999999999998</v>
      </c>
      <c r="G4998">
        <v>264.3</v>
      </c>
      <c r="H4998">
        <f t="shared" si="312"/>
        <v>3682102.3112279996</v>
      </c>
      <c r="I4998">
        <f t="shared" si="313"/>
        <v>78959</v>
      </c>
      <c r="J4998">
        <f t="shared" si="314"/>
        <v>1393152.5959999999</v>
      </c>
      <c r="K4998">
        <f t="shared" si="315"/>
        <v>0</v>
      </c>
    </row>
    <row r="4999" spans="1:11" s="11" customFormat="1">
      <c r="A4999">
        <v>2025</v>
      </c>
      <c r="B4999">
        <v>1733</v>
      </c>
      <c r="C4999" t="s">
        <v>331</v>
      </c>
      <c r="D4999" t="s">
        <v>322</v>
      </c>
      <c r="E4999">
        <v>53560</v>
      </c>
      <c r="F4999">
        <v>17.942</v>
      </c>
      <c r="G4999">
        <v>249.2</v>
      </c>
      <c r="H4999">
        <f t="shared" si="312"/>
        <v>2394746.0118399998</v>
      </c>
      <c r="I4999">
        <f t="shared" si="313"/>
        <v>53560</v>
      </c>
      <c r="J4999">
        <f t="shared" si="314"/>
        <v>960973.52</v>
      </c>
      <c r="K4999">
        <f t="shared" si="315"/>
        <v>0</v>
      </c>
    </row>
    <row r="5000" spans="1:11" s="11" customFormat="1">
      <c r="A5000">
        <v>2025</v>
      </c>
      <c r="B5000">
        <v>1733</v>
      </c>
      <c r="C5000" t="s">
        <v>321</v>
      </c>
      <c r="D5000" t="s">
        <v>322</v>
      </c>
      <c r="E5000">
        <v>14101</v>
      </c>
      <c r="F5000">
        <v>25.91</v>
      </c>
      <c r="G5000">
        <v>277.2</v>
      </c>
      <c r="H5000">
        <f t="shared" si="312"/>
        <v>1012769.3545199999</v>
      </c>
      <c r="I5000">
        <f t="shared" si="313"/>
        <v>14101</v>
      </c>
      <c r="J5000">
        <f t="shared" si="314"/>
        <v>365356.91</v>
      </c>
      <c r="K5000">
        <f t="shared" si="315"/>
        <v>0</v>
      </c>
    </row>
    <row r="5001" spans="1:11" s="11" customFormat="1">
      <c r="A5001">
        <v>2025</v>
      </c>
      <c r="B5001">
        <v>1733</v>
      </c>
      <c r="C5001" t="s">
        <v>321</v>
      </c>
      <c r="D5001" t="s">
        <v>322</v>
      </c>
      <c r="E5001">
        <v>1206</v>
      </c>
      <c r="F5001">
        <v>26.422000000000001</v>
      </c>
      <c r="G5001">
        <v>257.8</v>
      </c>
      <c r="H5001">
        <f t="shared" si="312"/>
        <v>82147.794696000012</v>
      </c>
      <c r="I5001">
        <f t="shared" si="313"/>
        <v>1206</v>
      </c>
      <c r="J5001">
        <f t="shared" si="314"/>
        <v>31864.932000000001</v>
      </c>
      <c r="K5001">
        <f t="shared" si="315"/>
        <v>0</v>
      </c>
    </row>
    <row r="5002" spans="1:11" s="11" customFormat="1">
      <c r="A5002">
        <v>2025</v>
      </c>
      <c r="B5002">
        <v>1733</v>
      </c>
      <c r="C5002" t="s">
        <v>331</v>
      </c>
      <c r="D5002" t="s">
        <v>322</v>
      </c>
      <c r="E5002">
        <v>47491</v>
      </c>
      <c r="F5002">
        <v>17.876000000000001</v>
      </c>
      <c r="G5002">
        <v>251.7</v>
      </c>
      <c r="H5002">
        <f t="shared" si="312"/>
        <v>2136804.9249720001</v>
      </c>
      <c r="I5002">
        <f t="shared" si="313"/>
        <v>47491</v>
      </c>
      <c r="J5002">
        <f t="shared" si="314"/>
        <v>848949.11600000004</v>
      </c>
      <c r="K5002">
        <f t="shared" si="315"/>
        <v>0</v>
      </c>
    </row>
    <row r="5003" spans="1:11" s="11" customFormat="1">
      <c r="A5003">
        <v>2025</v>
      </c>
      <c r="B5003">
        <v>1893</v>
      </c>
      <c r="C5003" t="s">
        <v>331</v>
      </c>
      <c r="D5003" t="s">
        <v>322</v>
      </c>
      <c r="E5003">
        <v>78482</v>
      </c>
      <c r="F5003">
        <v>18.87</v>
      </c>
      <c r="G5003">
        <v>214.4</v>
      </c>
      <c r="H5003">
        <f t="shared" si="312"/>
        <v>3175168.2489600005</v>
      </c>
      <c r="I5003">
        <f t="shared" si="313"/>
        <v>78482</v>
      </c>
      <c r="J5003">
        <f t="shared" si="314"/>
        <v>1480955.34</v>
      </c>
      <c r="K5003">
        <f t="shared" si="315"/>
        <v>0</v>
      </c>
    </row>
    <row r="5004" spans="1:11" s="11" customFormat="1">
      <c r="A5004">
        <v>2025</v>
      </c>
      <c r="B5004">
        <v>1893</v>
      </c>
      <c r="C5004" t="s">
        <v>331</v>
      </c>
      <c r="D5004" t="s">
        <v>322</v>
      </c>
      <c r="E5004">
        <v>78949</v>
      </c>
      <c r="F5004">
        <v>17.760000000000002</v>
      </c>
      <c r="G5004">
        <v>236.7</v>
      </c>
      <c r="H5004">
        <f t="shared" si="312"/>
        <v>3318851.7460800004</v>
      </c>
      <c r="I5004">
        <f t="shared" si="313"/>
        <v>78949</v>
      </c>
      <c r="J5004">
        <f t="shared" si="314"/>
        <v>1402134.2400000002</v>
      </c>
      <c r="K5004">
        <f t="shared" si="315"/>
        <v>0</v>
      </c>
    </row>
    <row r="5005" spans="1:11" s="11" customFormat="1">
      <c r="A5005">
        <v>2025</v>
      </c>
      <c r="B5005">
        <v>1893</v>
      </c>
      <c r="C5005" t="s">
        <v>331</v>
      </c>
      <c r="D5005" t="s">
        <v>322</v>
      </c>
      <c r="E5005">
        <v>48149</v>
      </c>
      <c r="F5005">
        <v>17.91</v>
      </c>
      <c r="G5005">
        <v>235.4</v>
      </c>
      <c r="H5005">
        <f t="shared" si="312"/>
        <v>2029968.5808600003</v>
      </c>
      <c r="I5005">
        <f t="shared" si="313"/>
        <v>48149</v>
      </c>
      <c r="J5005">
        <f t="shared" si="314"/>
        <v>862348.59</v>
      </c>
      <c r="K5005">
        <f t="shared" si="315"/>
        <v>0</v>
      </c>
    </row>
    <row r="5006" spans="1:11" s="11" customFormat="1">
      <c r="A5006">
        <v>2025</v>
      </c>
      <c r="B5006">
        <v>1915</v>
      </c>
      <c r="C5006" t="s">
        <v>331</v>
      </c>
      <c r="D5006" t="s">
        <v>322</v>
      </c>
      <c r="E5006">
        <v>13464</v>
      </c>
      <c r="F5006">
        <v>18.064</v>
      </c>
      <c r="G5006">
        <v>207</v>
      </c>
      <c r="H5006">
        <f t="shared" si="312"/>
        <v>503452.35071999999</v>
      </c>
      <c r="I5006">
        <f t="shared" si="313"/>
        <v>13464</v>
      </c>
      <c r="J5006">
        <f t="shared" si="314"/>
        <v>243213.696</v>
      </c>
      <c r="K5006">
        <f t="shared" si="315"/>
        <v>0</v>
      </c>
    </row>
    <row r="5007" spans="1:11" s="11" customFormat="1">
      <c r="A5007">
        <v>2025</v>
      </c>
      <c r="B5007">
        <v>1915</v>
      </c>
      <c r="C5007" t="s">
        <v>331</v>
      </c>
      <c r="D5007" t="s">
        <v>322</v>
      </c>
      <c r="E5007">
        <v>13456</v>
      </c>
      <c r="F5007">
        <v>17.786000000000001</v>
      </c>
      <c r="G5007">
        <v>224.1</v>
      </c>
      <c r="H5007">
        <f t="shared" si="312"/>
        <v>536334.98025600007</v>
      </c>
      <c r="I5007">
        <f t="shared" si="313"/>
        <v>13456</v>
      </c>
      <c r="J5007">
        <f t="shared" si="314"/>
        <v>239328.41600000003</v>
      </c>
      <c r="K5007">
        <f t="shared" si="315"/>
        <v>0</v>
      </c>
    </row>
    <row r="5008" spans="1:11" s="11" customFormat="1">
      <c r="A5008">
        <v>2025</v>
      </c>
      <c r="B5008">
        <v>2079</v>
      </c>
      <c r="C5008" t="s">
        <v>331</v>
      </c>
      <c r="D5008" t="s">
        <v>322</v>
      </c>
      <c r="E5008">
        <v>16421</v>
      </c>
      <c r="F5008">
        <v>17.456</v>
      </c>
      <c r="G5008">
        <v>133.4</v>
      </c>
      <c r="H5008">
        <f t="shared" si="312"/>
        <v>382384.39798400004</v>
      </c>
      <c r="I5008">
        <f t="shared" si="313"/>
        <v>16421</v>
      </c>
      <c r="J5008">
        <f t="shared" si="314"/>
        <v>286644.97599999997</v>
      </c>
      <c r="K5008">
        <f t="shared" si="315"/>
        <v>0</v>
      </c>
    </row>
    <row r="5009" spans="1:11" s="11" customFormat="1">
      <c r="A5009">
        <v>2025</v>
      </c>
      <c r="B5009">
        <v>2079</v>
      </c>
      <c r="C5009" t="s">
        <v>331</v>
      </c>
      <c r="D5009" t="s">
        <v>322</v>
      </c>
      <c r="E5009">
        <v>47823</v>
      </c>
      <c r="F5009">
        <v>17.88</v>
      </c>
      <c r="G5009">
        <v>130.30000000000001</v>
      </c>
      <c r="H5009">
        <f t="shared" si="312"/>
        <v>1114163.0377200001</v>
      </c>
      <c r="I5009">
        <f t="shared" si="313"/>
        <v>47823</v>
      </c>
      <c r="J5009">
        <f t="shared" si="314"/>
        <v>855075.24</v>
      </c>
      <c r="K5009">
        <f t="shared" si="315"/>
        <v>0</v>
      </c>
    </row>
    <row r="5010" spans="1:11" s="11" customFormat="1">
      <c r="A5010">
        <v>2025</v>
      </c>
      <c r="B5010">
        <v>2079</v>
      </c>
      <c r="C5010" t="s">
        <v>331</v>
      </c>
      <c r="D5010" t="s">
        <v>322</v>
      </c>
      <c r="E5010">
        <v>49185</v>
      </c>
      <c r="F5010">
        <v>17.731000000000002</v>
      </c>
      <c r="G5010">
        <v>132.6</v>
      </c>
      <c r="H5010">
        <f t="shared" si="312"/>
        <v>1156403.58561</v>
      </c>
      <c r="I5010">
        <f t="shared" si="313"/>
        <v>49185</v>
      </c>
      <c r="J5010">
        <f t="shared" si="314"/>
        <v>872099.2350000001</v>
      </c>
      <c r="K5010">
        <f t="shared" si="315"/>
        <v>0</v>
      </c>
    </row>
    <row r="5011" spans="1:11" s="11" customFormat="1">
      <c r="A5011">
        <v>2025</v>
      </c>
      <c r="B5011">
        <v>2103</v>
      </c>
      <c r="C5011" t="s">
        <v>331</v>
      </c>
      <c r="D5011" t="s">
        <v>322</v>
      </c>
      <c r="E5011">
        <v>189667</v>
      </c>
      <c r="F5011">
        <v>17.95</v>
      </c>
      <c r="G5011">
        <v>149.30000000000001</v>
      </c>
      <c r="H5011">
        <f t="shared" si="312"/>
        <v>5082952.3164499998</v>
      </c>
      <c r="I5011">
        <f t="shared" si="313"/>
        <v>189667</v>
      </c>
      <c r="J5011">
        <f t="shared" si="314"/>
        <v>3404522.65</v>
      </c>
      <c r="K5011">
        <f t="shared" si="315"/>
        <v>0</v>
      </c>
    </row>
    <row r="5012" spans="1:11" s="11" customFormat="1">
      <c r="A5012">
        <v>2025</v>
      </c>
      <c r="B5012">
        <v>2103</v>
      </c>
      <c r="C5012" t="s">
        <v>331</v>
      </c>
      <c r="D5012" t="s">
        <v>322</v>
      </c>
      <c r="E5012">
        <v>207632</v>
      </c>
      <c r="F5012">
        <v>17.77</v>
      </c>
      <c r="G5012">
        <v>150.30000000000001</v>
      </c>
      <c r="H5012">
        <f t="shared" si="312"/>
        <v>5545499.82192</v>
      </c>
      <c r="I5012">
        <f t="shared" si="313"/>
        <v>207632</v>
      </c>
      <c r="J5012">
        <f t="shared" si="314"/>
        <v>3689620.64</v>
      </c>
      <c r="K5012">
        <f t="shared" si="315"/>
        <v>0</v>
      </c>
    </row>
    <row r="5013" spans="1:11" s="11" customFormat="1">
      <c r="A5013">
        <v>2025</v>
      </c>
      <c r="B5013">
        <v>2103</v>
      </c>
      <c r="C5013" t="s">
        <v>331</v>
      </c>
      <c r="D5013" t="s">
        <v>322</v>
      </c>
      <c r="E5013">
        <v>156005</v>
      </c>
      <c r="F5013">
        <v>17.850000000000001</v>
      </c>
      <c r="G5013">
        <v>158.5</v>
      </c>
      <c r="H5013">
        <f t="shared" si="312"/>
        <v>4413732.4612500006</v>
      </c>
      <c r="I5013">
        <f t="shared" si="313"/>
        <v>156005</v>
      </c>
      <c r="J5013">
        <f t="shared" si="314"/>
        <v>2784689.25</v>
      </c>
      <c r="K5013">
        <f t="shared" si="315"/>
        <v>0</v>
      </c>
    </row>
    <row r="5014" spans="1:11" s="11" customFormat="1">
      <c r="A5014">
        <v>2025</v>
      </c>
      <c r="B5014">
        <v>2103</v>
      </c>
      <c r="C5014" t="s">
        <v>331</v>
      </c>
      <c r="D5014" t="s">
        <v>322</v>
      </c>
      <c r="E5014">
        <v>103863</v>
      </c>
      <c r="F5014">
        <v>17.760000000000002</v>
      </c>
      <c r="G5014">
        <v>152.6</v>
      </c>
      <c r="H5014">
        <f t="shared" si="312"/>
        <v>2814870.0988800004</v>
      </c>
      <c r="I5014">
        <f t="shared" si="313"/>
        <v>103863</v>
      </c>
      <c r="J5014">
        <f t="shared" si="314"/>
        <v>1844606.8800000001</v>
      </c>
      <c r="K5014">
        <f t="shared" si="315"/>
        <v>0</v>
      </c>
    </row>
    <row r="5015" spans="1:11" s="11" customFormat="1">
      <c r="A5015">
        <v>2025</v>
      </c>
      <c r="B5015">
        <v>2103</v>
      </c>
      <c r="C5015" t="s">
        <v>331</v>
      </c>
      <c r="D5015" t="s">
        <v>322</v>
      </c>
      <c r="E5015">
        <v>137305</v>
      </c>
      <c r="F5015">
        <v>17.84</v>
      </c>
      <c r="G5015">
        <v>151.69999999999999</v>
      </c>
      <c r="H5015">
        <f t="shared" si="312"/>
        <v>3715923.6603999999</v>
      </c>
      <c r="I5015">
        <f t="shared" si="313"/>
        <v>137305</v>
      </c>
      <c r="J5015">
        <f t="shared" si="314"/>
        <v>2449521.2000000002</v>
      </c>
      <c r="K5015">
        <f t="shared" si="315"/>
        <v>0</v>
      </c>
    </row>
    <row r="5016" spans="1:11" s="11" customFormat="1">
      <c r="A5016">
        <v>2025</v>
      </c>
      <c r="B5016">
        <v>2107</v>
      </c>
      <c r="C5016" t="s">
        <v>331</v>
      </c>
      <c r="D5016" t="s">
        <v>322</v>
      </c>
      <c r="E5016">
        <v>65432</v>
      </c>
      <c r="F5016">
        <v>17.89</v>
      </c>
      <c r="G5016">
        <v>189.2</v>
      </c>
      <c r="H5016">
        <f t="shared" si="312"/>
        <v>2214734.48416</v>
      </c>
      <c r="I5016">
        <f t="shared" si="313"/>
        <v>65432</v>
      </c>
      <c r="J5016">
        <f t="shared" si="314"/>
        <v>1170578.48</v>
      </c>
      <c r="K5016">
        <f t="shared" si="315"/>
        <v>0</v>
      </c>
    </row>
    <row r="5017" spans="1:11" s="11" customFormat="1">
      <c r="A5017">
        <v>2025</v>
      </c>
      <c r="B5017">
        <v>2107</v>
      </c>
      <c r="C5017" t="s">
        <v>321</v>
      </c>
      <c r="D5017" t="s">
        <v>322</v>
      </c>
      <c r="E5017">
        <v>16167</v>
      </c>
      <c r="F5017">
        <v>22.09</v>
      </c>
      <c r="G5017">
        <v>256.39999999999998</v>
      </c>
      <c r="H5017">
        <f t="shared" si="312"/>
        <v>915678.83291999984</v>
      </c>
      <c r="I5017">
        <f t="shared" si="313"/>
        <v>16167</v>
      </c>
      <c r="J5017">
        <f t="shared" si="314"/>
        <v>357129.02999999997</v>
      </c>
      <c r="K5017">
        <f t="shared" si="315"/>
        <v>0</v>
      </c>
    </row>
    <row r="5018" spans="1:11" s="11" customFormat="1">
      <c r="A5018">
        <v>2025</v>
      </c>
      <c r="B5018">
        <v>2107</v>
      </c>
      <c r="C5018" t="s">
        <v>331</v>
      </c>
      <c r="D5018" t="s">
        <v>322</v>
      </c>
      <c r="E5018">
        <v>16196</v>
      </c>
      <c r="F5018">
        <v>17.739999999999998</v>
      </c>
      <c r="G5018">
        <v>210.7</v>
      </c>
      <c r="H5018">
        <f t="shared" si="312"/>
        <v>605377.00327999995</v>
      </c>
      <c r="I5018">
        <f t="shared" si="313"/>
        <v>16196</v>
      </c>
      <c r="J5018">
        <f t="shared" si="314"/>
        <v>287317.03999999998</v>
      </c>
      <c r="K5018">
        <f t="shared" si="315"/>
        <v>0</v>
      </c>
    </row>
    <row r="5019" spans="1:11" s="11" customFormat="1">
      <c r="A5019">
        <v>2025</v>
      </c>
      <c r="B5019">
        <v>2167</v>
      </c>
      <c r="C5019" t="s">
        <v>331</v>
      </c>
      <c r="D5019" t="s">
        <v>322</v>
      </c>
      <c r="E5019">
        <v>294892</v>
      </c>
      <c r="F5019">
        <v>17.628</v>
      </c>
      <c r="G5019">
        <v>239.7</v>
      </c>
      <c r="H5019">
        <f t="shared" si="312"/>
        <v>12460459.753872</v>
      </c>
      <c r="I5019">
        <f t="shared" si="313"/>
        <v>294892</v>
      </c>
      <c r="J5019">
        <f t="shared" si="314"/>
        <v>5198356.176</v>
      </c>
      <c r="K5019">
        <f t="shared" si="315"/>
        <v>0</v>
      </c>
    </row>
    <row r="5020" spans="1:11" s="11" customFormat="1">
      <c r="A5020">
        <v>2025</v>
      </c>
      <c r="B5020">
        <v>2168</v>
      </c>
      <c r="C5020" t="s">
        <v>331</v>
      </c>
      <c r="D5020" t="s">
        <v>322</v>
      </c>
      <c r="E5020">
        <v>332426</v>
      </c>
      <c r="F5020">
        <v>17.681000000000001</v>
      </c>
      <c r="G5020">
        <v>218.3</v>
      </c>
      <c r="H5020">
        <f t="shared" si="312"/>
        <v>12830853.423398001</v>
      </c>
      <c r="I5020">
        <f t="shared" si="313"/>
        <v>332426</v>
      </c>
      <c r="J5020">
        <f t="shared" si="314"/>
        <v>5877624.1060000006</v>
      </c>
      <c r="K5020">
        <f t="shared" si="315"/>
        <v>0</v>
      </c>
    </row>
    <row r="5021" spans="1:11" s="11" customFormat="1">
      <c r="A5021">
        <v>2025</v>
      </c>
      <c r="B5021">
        <v>2277</v>
      </c>
      <c r="C5021" t="s">
        <v>331</v>
      </c>
      <c r="D5021" t="s">
        <v>322</v>
      </c>
      <c r="E5021">
        <v>29384</v>
      </c>
      <c r="F5021">
        <v>17.385999999999999</v>
      </c>
      <c r="G5021">
        <v>148.5</v>
      </c>
      <c r="H5021">
        <f t="shared" si="312"/>
        <v>758642.28263999999</v>
      </c>
      <c r="I5021">
        <f t="shared" si="313"/>
        <v>29384</v>
      </c>
      <c r="J5021">
        <f t="shared" si="314"/>
        <v>510870.22399999999</v>
      </c>
      <c r="K5021">
        <f t="shared" si="315"/>
        <v>0</v>
      </c>
    </row>
    <row r="5022" spans="1:11" s="11" customFormat="1">
      <c r="A5022">
        <v>2025</v>
      </c>
      <c r="B5022">
        <v>2291</v>
      </c>
      <c r="C5022" t="s">
        <v>331</v>
      </c>
      <c r="D5022" t="s">
        <v>322</v>
      </c>
      <c r="E5022">
        <v>16058</v>
      </c>
      <c r="F5022">
        <v>17.71</v>
      </c>
      <c r="G5022">
        <v>151</v>
      </c>
      <c r="H5022">
        <f t="shared" si="312"/>
        <v>429424.64179999998</v>
      </c>
      <c r="I5022">
        <f t="shared" si="313"/>
        <v>16058</v>
      </c>
      <c r="J5022">
        <f t="shared" si="314"/>
        <v>284387.18</v>
      </c>
      <c r="K5022">
        <f t="shared" si="315"/>
        <v>0</v>
      </c>
    </row>
    <row r="5023" spans="1:11" s="11" customFormat="1">
      <c r="A5023">
        <v>2025</v>
      </c>
      <c r="B5023">
        <v>2291</v>
      </c>
      <c r="C5023" t="s">
        <v>331</v>
      </c>
      <c r="D5023" t="s">
        <v>322</v>
      </c>
      <c r="E5023">
        <v>33916</v>
      </c>
      <c r="F5023">
        <v>17.98</v>
      </c>
      <c r="G5023">
        <v>141.30000000000001</v>
      </c>
      <c r="H5023">
        <f t="shared" si="312"/>
        <v>861661.07784000004</v>
      </c>
      <c r="I5023">
        <f t="shared" si="313"/>
        <v>33916</v>
      </c>
      <c r="J5023">
        <f t="shared" si="314"/>
        <v>609809.68000000005</v>
      </c>
      <c r="K5023">
        <f t="shared" si="315"/>
        <v>0</v>
      </c>
    </row>
    <row r="5024" spans="1:11" s="11" customFormat="1">
      <c r="A5024">
        <v>2025</v>
      </c>
      <c r="B5024">
        <v>2291</v>
      </c>
      <c r="C5024" t="s">
        <v>331</v>
      </c>
      <c r="D5024" t="s">
        <v>322</v>
      </c>
      <c r="E5024">
        <v>50996</v>
      </c>
      <c r="F5024">
        <v>17.399999999999999</v>
      </c>
      <c r="G5024">
        <v>145.19999999999999</v>
      </c>
      <c r="H5024">
        <f t="shared" si="312"/>
        <v>1288403.7407999998</v>
      </c>
      <c r="I5024">
        <f t="shared" si="313"/>
        <v>50996</v>
      </c>
      <c r="J5024">
        <f t="shared" si="314"/>
        <v>887330.39999999991</v>
      </c>
      <c r="K5024">
        <f t="shared" si="315"/>
        <v>0</v>
      </c>
    </row>
    <row r="5025" spans="1:11" s="11" customFormat="1">
      <c r="A5025">
        <v>2025</v>
      </c>
      <c r="B5025">
        <v>2442</v>
      </c>
      <c r="C5025" t="s">
        <v>321</v>
      </c>
      <c r="D5025" t="s">
        <v>322</v>
      </c>
      <c r="E5025">
        <v>442794</v>
      </c>
      <c r="F5025">
        <v>17.71</v>
      </c>
      <c r="G5025">
        <v>361.9</v>
      </c>
      <c r="H5025">
        <f t="shared" si="312"/>
        <v>28379770.01706</v>
      </c>
      <c r="I5025">
        <f t="shared" si="313"/>
        <v>442794</v>
      </c>
      <c r="J5025">
        <f t="shared" si="314"/>
        <v>7841881.7400000002</v>
      </c>
      <c r="K5025">
        <f t="shared" si="315"/>
        <v>0</v>
      </c>
    </row>
    <row r="5026" spans="1:11" s="11" customFormat="1">
      <c r="A5026">
        <v>2025</v>
      </c>
      <c r="B5026">
        <v>2712</v>
      </c>
      <c r="C5026" t="s">
        <v>321</v>
      </c>
      <c r="D5026" t="s">
        <v>322</v>
      </c>
      <c r="E5026">
        <v>12254</v>
      </c>
      <c r="F5026">
        <v>26.256</v>
      </c>
      <c r="G5026">
        <v>448.7</v>
      </c>
      <c r="H5026">
        <f t="shared" si="312"/>
        <v>1443651.974688</v>
      </c>
      <c r="I5026">
        <f t="shared" si="313"/>
        <v>12254</v>
      </c>
      <c r="J5026">
        <f t="shared" si="314"/>
        <v>321741.02399999998</v>
      </c>
      <c r="K5026">
        <f t="shared" si="315"/>
        <v>0</v>
      </c>
    </row>
    <row r="5027" spans="1:11" s="11" customFormat="1">
      <c r="A5027">
        <v>2025</v>
      </c>
      <c r="B5027">
        <v>2712</v>
      </c>
      <c r="C5027" t="s">
        <v>321</v>
      </c>
      <c r="D5027" t="s">
        <v>322</v>
      </c>
      <c r="E5027">
        <v>12447</v>
      </c>
      <c r="F5027">
        <v>25.722000000000001</v>
      </c>
      <c r="G5027">
        <v>318.8</v>
      </c>
      <c r="H5027">
        <f t="shared" si="312"/>
        <v>1020675.6079920001</v>
      </c>
      <c r="I5027">
        <f t="shared" si="313"/>
        <v>12447</v>
      </c>
      <c r="J5027">
        <f t="shared" si="314"/>
        <v>320161.734</v>
      </c>
      <c r="K5027">
        <f t="shared" si="315"/>
        <v>0</v>
      </c>
    </row>
    <row r="5028" spans="1:11" s="11" customFormat="1">
      <c r="A5028">
        <v>2025</v>
      </c>
      <c r="B5028">
        <v>2712</v>
      </c>
      <c r="C5028" t="s">
        <v>321</v>
      </c>
      <c r="D5028" t="s">
        <v>322</v>
      </c>
      <c r="E5028">
        <v>24050</v>
      </c>
      <c r="F5028">
        <v>24.92</v>
      </c>
      <c r="G5028">
        <v>474</v>
      </c>
      <c r="H5028">
        <f t="shared" si="312"/>
        <v>2840805.24</v>
      </c>
      <c r="I5028">
        <f t="shared" si="313"/>
        <v>24050</v>
      </c>
      <c r="J5028">
        <f t="shared" si="314"/>
        <v>599326</v>
      </c>
      <c r="K5028">
        <f t="shared" si="315"/>
        <v>0</v>
      </c>
    </row>
    <row r="5029" spans="1:11" s="11" customFormat="1">
      <c r="A5029">
        <v>2025</v>
      </c>
      <c r="B5029">
        <v>2712</v>
      </c>
      <c r="C5029" t="s">
        <v>321</v>
      </c>
      <c r="D5029" t="s">
        <v>322</v>
      </c>
      <c r="E5029">
        <v>49621</v>
      </c>
      <c r="F5029">
        <v>24.138000000000002</v>
      </c>
      <c r="G5029">
        <v>463.9</v>
      </c>
      <c r="H5029">
        <f t="shared" si="312"/>
        <v>5556370.127022</v>
      </c>
      <c r="I5029">
        <f t="shared" si="313"/>
        <v>49621</v>
      </c>
      <c r="J5029">
        <f t="shared" si="314"/>
        <v>1197751.6980000001</v>
      </c>
      <c r="K5029">
        <f t="shared" si="315"/>
        <v>0</v>
      </c>
    </row>
    <row r="5030" spans="1:11" s="11" customFormat="1">
      <c r="A5030">
        <v>2025</v>
      </c>
      <c r="B5030">
        <v>2712</v>
      </c>
      <c r="C5030" t="s">
        <v>321</v>
      </c>
      <c r="D5030" t="s">
        <v>322</v>
      </c>
      <c r="E5030">
        <v>24591</v>
      </c>
      <c r="F5030">
        <v>26.02</v>
      </c>
      <c r="G5030">
        <v>342.7</v>
      </c>
      <c r="H5030">
        <f t="shared" si="312"/>
        <v>2192792.74914</v>
      </c>
      <c r="I5030">
        <f t="shared" si="313"/>
        <v>24591</v>
      </c>
      <c r="J5030">
        <f t="shared" si="314"/>
        <v>639857.81999999995</v>
      </c>
      <c r="K5030">
        <f t="shared" si="315"/>
        <v>0</v>
      </c>
    </row>
    <row r="5031" spans="1:11" s="11" customFormat="1">
      <c r="A5031">
        <v>2025</v>
      </c>
      <c r="B5031">
        <v>2712</v>
      </c>
      <c r="C5031" t="s">
        <v>321</v>
      </c>
      <c r="D5031" t="s">
        <v>322</v>
      </c>
      <c r="E5031">
        <v>24499</v>
      </c>
      <c r="F5031">
        <v>24.148</v>
      </c>
      <c r="G5031">
        <v>465.2</v>
      </c>
      <c r="H5031">
        <f t="shared" si="312"/>
        <v>2752131.8155040001</v>
      </c>
      <c r="I5031">
        <f t="shared" si="313"/>
        <v>24499</v>
      </c>
      <c r="J5031">
        <f t="shared" si="314"/>
        <v>591601.85199999996</v>
      </c>
      <c r="K5031">
        <f t="shared" si="315"/>
        <v>0</v>
      </c>
    </row>
    <row r="5032" spans="1:11" s="11" customFormat="1">
      <c r="A5032">
        <v>2025</v>
      </c>
      <c r="B5032">
        <v>2712</v>
      </c>
      <c r="C5032" t="s">
        <v>321</v>
      </c>
      <c r="D5032" t="s">
        <v>322</v>
      </c>
      <c r="E5032">
        <v>48974</v>
      </c>
      <c r="F5032">
        <v>26.062000000000001</v>
      </c>
      <c r="G5032">
        <v>336.1</v>
      </c>
      <c r="H5032">
        <f t="shared" si="312"/>
        <v>4289847.2640680009</v>
      </c>
      <c r="I5032">
        <f t="shared" si="313"/>
        <v>48974</v>
      </c>
      <c r="J5032">
        <f t="shared" si="314"/>
        <v>1276360.388</v>
      </c>
      <c r="K5032">
        <f t="shared" si="315"/>
        <v>0</v>
      </c>
    </row>
    <row r="5033" spans="1:11" s="11" customFormat="1">
      <c r="A5033">
        <v>2025</v>
      </c>
      <c r="B5033">
        <v>2712</v>
      </c>
      <c r="C5033" t="s">
        <v>321</v>
      </c>
      <c r="D5033" t="s">
        <v>322</v>
      </c>
      <c r="E5033">
        <v>12328</v>
      </c>
      <c r="F5033">
        <v>25.776</v>
      </c>
      <c r="G5033">
        <v>333.9</v>
      </c>
      <c r="H5033">
        <f t="shared" si="312"/>
        <v>1061022.4369919999</v>
      </c>
      <c r="I5033">
        <f t="shared" si="313"/>
        <v>12328</v>
      </c>
      <c r="J5033">
        <f t="shared" si="314"/>
        <v>317766.52799999999</v>
      </c>
      <c r="K5033">
        <f t="shared" si="315"/>
        <v>0</v>
      </c>
    </row>
    <row r="5034" spans="1:11" s="11" customFormat="1">
      <c r="A5034">
        <v>2025</v>
      </c>
      <c r="B5034">
        <v>2721</v>
      </c>
      <c r="C5034" t="s">
        <v>321</v>
      </c>
      <c r="D5034" t="s">
        <v>322</v>
      </c>
      <c r="E5034">
        <v>13026</v>
      </c>
      <c r="F5034">
        <v>26.442</v>
      </c>
      <c r="G5034">
        <v>302.7</v>
      </c>
      <c r="H5034">
        <f t="shared" si="312"/>
        <v>1042600.1802839999</v>
      </c>
      <c r="I5034">
        <f t="shared" si="313"/>
        <v>13026</v>
      </c>
      <c r="J5034">
        <f t="shared" si="314"/>
        <v>344433.49200000003</v>
      </c>
      <c r="K5034">
        <f t="shared" si="315"/>
        <v>0</v>
      </c>
    </row>
    <row r="5035" spans="1:11" s="11" customFormat="1">
      <c r="A5035">
        <v>2025</v>
      </c>
      <c r="B5035">
        <v>2721</v>
      </c>
      <c r="C5035" t="s">
        <v>321</v>
      </c>
      <c r="D5035" t="s">
        <v>322</v>
      </c>
      <c r="E5035">
        <v>12887</v>
      </c>
      <c r="F5035">
        <v>25.89</v>
      </c>
      <c r="G5035">
        <v>455</v>
      </c>
      <c r="H5035">
        <f t="shared" si="312"/>
        <v>1518082.1565</v>
      </c>
      <c r="I5035">
        <f t="shared" si="313"/>
        <v>12887</v>
      </c>
      <c r="J5035">
        <f t="shared" si="314"/>
        <v>333644.43</v>
      </c>
      <c r="K5035">
        <f t="shared" si="315"/>
        <v>0</v>
      </c>
    </row>
    <row r="5036" spans="1:11" s="11" customFormat="1">
      <c r="A5036">
        <v>2025</v>
      </c>
      <c r="B5036">
        <v>2721</v>
      </c>
      <c r="C5036" t="s">
        <v>321</v>
      </c>
      <c r="D5036" t="s">
        <v>322</v>
      </c>
      <c r="E5036">
        <v>12343</v>
      </c>
      <c r="F5036">
        <v>24.495999999999999</v>
      </c>
      <c r="G5036">
        <v>458.6</v>
      </c>
      <c r="H5036">
        <f t="shared" si="312"/>
        <v>1386596.031008</v>
      </c>
      <c r="I5036">
        <f t="shared" si="313"/>
        <v>12343</v>
      </c>
      <c r="J5036">
        <f t="shared" si="314"/>
        <v>302354.12799999997</v>
      </c>
      <c r="K5036">
        <f t="shared" si="315"/>
        <v>0</v>
      </c>
    </row>
    <row r="5037" spans="1:11" s="11" customFormat="1">
      <c r="A5037">
        <v>2025</v>
      </c>
      <c r="B5037">
        <v>2721</v>
      </c>
      <c r="C5037" t="s">
        <v>321</v>
      </c>
      <c r="D5037" t="s">
        <v>322</v>
      </c>
      <c r="E5037">
        <v>25163</v>
      </c>
      <c r="F5037">
        <v>24.628</v>
      </c>
      <c r="G5037">
        <v>408.3</v>
      </c>
      <c r="H5037">
        <f t="shared" si="312"/>
        <v>2530293.7482120004</v>
      </c>
      <c r="I5037">
        <f t="shared" si="313"/>
        <v>25163</v>
      </c>
      <c r="J5037">
        <f t="shared" si="314"/>
        <v>619714.36400000006</v>
      </c>
      <c r="K5037">
        <f t="shared" si="315"/>
        <v>0</v>
      </c>
    </row>
    <row r="5038" spans="1:11" s="11" customFormat="1">
      <c r="A5038">
        <v>2025</v>
      </c>
      <c r="B5038">
        <v>2721</v>
      </c>
      <c r="C5038" t="s">
        <v>321</v>
      </c>
      <c r="D5038" t="s">
        <v>322</v>
      </c>
      <c r="E5038">
        <v>24648</v>
      </c>
      <c r="F5038">
        <v>26.114000000000001</v>
      </c>
      <c r="G5038">
        <v>342.5</v>
      </c>
      <c r="H5038">
        <f t="shared" si="312"/>
        <v>2204528.2116</v>
      </c>
      <c r="I5038">
        <f t="shared" si="313"/>
        <v>24648</v>
      </c>
      <c r="J5038">
        <f t="shared" si="314"/>
        <v>643657.87199999997</v>
      </c>
      <c r="K5038">
        <f t="shared" si="315"/>
        <v>0</v>
      </c>
    </row>
    <row r="5039" spans="1:11" s="11" customFormat="1">
      <c r="A5039">
        <v>2025</v>
      </c>
      <c r="B5039">
        <v>2721</v>
      </c>
      <c r="C5039" t="s">
        <v>321</v>
      </c>
      <c r="D5039" t="s">
        <v>322</v>
      </c>
      <c r="E5039">
        <v>12848</v>
      </c>
      <c r="F5039">
        <v>25.17</v>
      </c>
      <c r="G5039">
        <v>449.3</v>
      </c>
      <c r="H5039">
        <f t="shared" si="312"/>
        <v>1452965.0308800002</v>
      </c>
      <c r="I5039">
        <f t="shared" si="313"/>
        <v>12848</v>
      </c>
      <c r="J5039">
        <f t="shared" si="314"/>
        <v>323384.16000000003</v>
      </c>
      <c r="K5039">
        <f t="shared" si="315"/>
        <v>0</v>
      </c>
    </row>
    <row r="5040" spans="1:11" s="11" customFormat="1">
      <c r="A5040">
        <v>2025</v>
      </c>
      <c r="B5040">
        <v>2727</v>
      </c>
      <c r="C5040" t="s">
        <v>321</v>
      </c>
      <c r="D5040" t="s">
        <v>322</v>
      </c>
      <c r="E5040">
        <v>10318</v>
      </c>
      <c r="F5040">
        <v>24.225999999999999</v>
      </c>
      <c r="G5040">
        <v>464.6</v>
      </c>
      <c r="H5040">
        <f t="shared" si="312"/>
        <v>1161332.1307280001</v>
      </c>
      <c r="I5040">
        <f t="shared" si="313"/>
        <v>10318</v>
      </c>
      <c r="J5040">
        <f t="shared" si="314"/>
        <v>249963.86799999999</v>
      </c>
      <c r="K5040">
        <f t="shared" si="315"/>
        <v>0</v>
      </c>
    </row>
    <row r="5041" spans="1:11" s="11" customFormat="1">
      <c r="A5041">
        <v>2025</v>
      </c>
      <c r="B5041">
        <v>2727</v>
      </c>
      <c r="C5041" t="s">
        <v>321</v>
      </c>
      <c r="D5041" t="s">
        <v>322</v>
      </c>
      <c r="E5041">
        <v>13037</v>
      </c>
      <c r="F5041">
        <v>26.103999999999999</v>
      </c>
      <c r="G5041">
        <v>343.7</v>
      </c>
      <c r="H5041">
        <f t="shared" si="312"/>
        <v>1169672.4435759999</v>
      </c>
      <c r="I5041">
        <f t="shared" si="313"/>
        <v>13037</v>
      </c>
      <c r="J5041">
        <f t="shared" si="314"/>
        <v>340317.848</v>
      </c>
      <c r="K5041">
        <f t="shared" si="315"/>
        <v>0</v>
      </c>
    </row>
    <row r="5042" spans="1:11" s="11" customFormat="1">
      <c r="A5042">
        <v>2025</v>
      </c>
      <c r="B5042">
        <v>2727</v>
      </c>
      <c r="C5042" t="s">
        <v>321</v>
      </c>
      <c r="D5042" t="s">
        <v>322</v>
      </c>
      <c r="E5042">
        <v>12966</v>
      </c>
      <c r="F5042">
        <v>26.08</v>
      </c>
      <c r="G5042">
        <v>338.3</v>
      </c>
      <c r="H5042">
        <f t="shared" si="312"/>
        <v>1143972.5462400001</v>
      </c>
      <c r="I5042">
        <f t="shared" si="313"/>
        <v>12966</v>
      </c>
      <c r="J5042">
        <f t="shared" si="314"/>
        <v>338153.27999999997</v>
      </c>
      <c r="K5042">
        <f t="shared" si="315"/>
        <v>0</v>
      </c>
    </row>
    <row r="5043" spans="1:11" s="11" customFormat="1">
      <c r="A5043">
        <v>2025</v>
      </c>
      <c r="B5043">
        <v>2817</v>
      </c>
      <c r="C5043" t="s">
        <v>330</v>
      </c>
      <c r="D5043" t="s">
        <v>322</v>
      </c>
      <c r="E5043">
        <v>228989</v>
      </c>
      <c r="F5043">
        <v>13.63</v>
      </c>
      <c r="G5043">
        <v>265.8</v>
      </c>
      <c r="H5043">
        <f t="shared" si="312"/>
        <v>8295937.1460600002</v>
      </c>
      <c r="I5043">
        <f t="shared" si="313"/>
        <v>228989</v>
      </c>
      <c r="J5043">
        <f t="shared" si="314"/>
        <v>3121120.0700000003</v>
      </c>
      <c r="K5043">
        <f t="shared" si="315"/>
        <v>1</v>
      </c>
    </row>
    <row r="5044" spans="1:11" s="11" customFormat="1">
      <c r="A5044">
        <v>2025</v>
      </c>
      <c r="B5044">
        <v>2823</v>
      </c>
      <c r="C5044" t="s">
        <v>330</v>
      </c>
      <c r="D5044" t="s">
        <v>322</v>
      </c>
      <c r="E5044">
        <v>99024</v>
      </c>
      <c r="F5044">
        <v>13.25</v>
      </c>
      <c r="G5044">
        <v>256.7</v>
      </c>
      <c r="H5044">
        <f t="shared" si="312"/>
        <v>3368078.5559999999</v>
      </c>
      <c r="I5044">
        <f t="shared" si="313"/>
        <v>99024</v>
      </c>
      <c r="J5044">
        <f t="shared" si="314"/>
        <v>1312068</v>
      </c>
      <c r="K5044">
        <f t="shared" si="315"/>
        <v>1</v>
      </c>
    </row>
    <row r="5045" spans="1:11" s="11" customFormat="1">
      <c r="A5045">
        <v>2025</v>
      </c>
      <c r="B5045">
        <v>2828</v>
      </c>
      <c r="C5045" t="s">
        <v>321</v>
      </c>
      <c r="D5045" t="s">
        <v>322</v>
      </c>
      <c r="E5045">
        <v>15102</v>
      </c>
      <c r="F5045">
        <v>23.99</v>
      </c>
      <c r="G5045" t="s">
        <v>332</v>
      </c>
      <c r="H5045" t="str">
        <f t="shared" si="312"/>
        <v/>
      </c>
      <c r="I5045" t="str">
        <f t="shared" si="313"/>
        <v/>
      </c>
      <c r="J5045" t="str">
        <f t="shared" si="314"/>
        <v/>
      </c>
      <c r="K5045">
        <f t="shared" si="315"/>
        <v>0</v>
      </c>
    </row>
    <row r="5046" spans="1:11" s="11" customFormat="1">
      <c r="A5046">
        <v>2025</v>
      </c>
      <c r="B5046">
        <v>2828</v>
      </c>
      <c r="C5046" t="s">
        <v>321</v>
      </c>
      <c r="D5046" t="s">
        <v>322</v>
      </c>
      <c r="E5046">
        <v>17281</v>
      </c>
      <c r="F5046">
        <v>25.106000000000002</v>
      </c>
      <c r="G5046" t="s">
        <v>332</v>
      </c>
      <c r="H5046" t="str">
        <f t="shared" si="312"/>
        <v/>
      </c>
      <c r="I5046" t="str">
        <f t="shared" si="313"/>
        <v/>
      </c>
      <c r="J5046" t="str">
        <f t="shared" si="314"/>
        <v/>
      </c>
      <c r="K5046">
        <f t="shared" si="315"/>
        <v>0</v>
      </c>
    </row>
    <row r="5047" spans="1:11" s="11" customFormat="1">
      <c r="A5047">
        <v>2025</v>
      </c>
      <c r="B5047">
        <v>2828</v>
      </c>
      <c r="C5047" t="s">
        <v>321</v>
      </c>
      <c r="D5047" t="s">
        <v>322</v>
      </c>
      <c r="E5047">
        <v>73970</v>
      </c>
      <c r="F5047">
        <v>25.302</v>
      </c>
      <c r="G5047" t="s">
        <v>332</v>
      </c>
      <c r="H5047" t="str">
        <f t="shared" si="312"/>
        <v/>
      </c>
      <c r="I5047" t="str">
        <f t="shared" si="313"/>
        <v/>
      </c>
      <c r="J5047" t="str">
        <f t="shared" si="314"/>
        <v/>
      </c>
      <c r="K5047">
        <f t="shared" si="315"/>
        <v>0</v>
      </c>
    </row>
    <row r="5048" spans="1:11" s="11" customFormat="1">
      <c r="A5048">
        <v>2025</v>
      </c>
      <c r="B5048">
        <v>2828</v>
      </c>
      <c r="C5048" t="s">
        <v>321</v>
      </c>
      <c r="D5048" t="s">
        <v>322</v>
      </c>
      <c r="E5048">
        <v>38121</v>
      </c>
      <c r="F5048">
        <v>25.792000000000002</v>
      </c>
      <c r="G5048" t="s">
        <v>332</v>
      </c>
      <c r="H5048" t="str">
        <f t="shared" si="312"/>
        <v/>
      </c>
      <c r="I5048" t="str">
        <f t="shared" si="313"/>
        <v/>
      </c>
      <c r="J5048" t="str">
        <f t="shared" si="314"/>
        <v/>
      </c>
      <c r="K5048">
        <f t="shared" si="315"/>
        <v>0</v>
      </c>
    </row>
    <row r="5049" spans="1:11" s="11" customFormat="1">
      <c r="A5049">
        <v>2025</v>
      </c>
      <c r="B5049">
        <v>2828</v>
      </c>
      <c r="C5049" t="s">
        <v>321</v>
      </c>
      <c r="D5049" t="s">
        <v>322</v>
      </c>
      <c r="E5049">
        <v>42427</v>
      </c>
      <c r="F5049">
        <v>25.77</v>
      </c>
      <c r="G5049" t="s">
        <v>332</v>
      </c>
      <c r="H5049" t="str">
        <f t="shared" si="312"/>
        <v/>
      </c>
      <c r="I5049" t="str">
        <f t="shared" si="313"/>
        <v/>
      </c>
      <c r="J5049" t="str">
        <f t="shared" si="314"/>
        <v/>
      </c>
      <c r="K5049">
        <f t="shared" si="315"/>
        <v>0</v>
      </c>
    </row>
    <row r="5050" spans="1:11" s="11" customFormat="1">
      <c r="A5050">
        <v>2025</v>
      </c>
      <c r="B5050">
        <v>2828</v>
      </c>
      <c r="C5050" t="s">
        <v>321</v>
      </c>
      <c r="D5050" t="s">
        <v>322</v>
      </c>
      <c r="E5050">
        <v>67865</v>
      </c>
      <c r="F5050">
        <v>25.463999999999999</v>
      </c>
      <c r="G5050" t="s">
        <v>332</v>
      </c>
      <c r="H5050" t="str">
        <f t="shared" si="312"/>
        <v/>
      </c>
      <c r="I5050" t="str">
        <f t="shared" si="313"/>
        <v/>
      </c>
      <c r="J5050" t="str">
        <f t="shared" si="314"/>
        <v/>
      </c>
      <c r="K5050">
        <f t="shared" si="315"/>
        <v>0</v>
      </c>
    </row>
    <row r="5051" spans="1:11" s="11" customFormat="1">
      <c r="A5051">
        <v>2025</v>
      </c>
      <c r="B5051">
        <v>2828</v>
      </c>
      <c r="C5051" t="s">
        <v>321</v>
      </c>
      <c r="D5051" t="s">
        <v>322</v>
      </c>
      <c r="E5051">
        <v>46696</v>
      </c>
      <c r="F5051">
        <v>25.547999999999998</v>
      </c>
      <c r="G5051" t="s">
        <v>332</v>
      </c>
      <c r="H5051" t="str">
        <f t="shared" si="312"/>
        <v/>
      </c>
      <c r="I5051" t="str">
        <f t="shared" si="313"/>
        <v/>
      </c>
      <c r="J5051" t="str">
        <f t="shared" si="314"/>
        <v/>
      </c>
      <c r="K5051">
        <f t="shared" si="315"/>
        <v>0</v>
      </c>
    </row>
    <row r="5052" spans="1:11" s="11" customFormat="1">
      <c r="A5052">
        <v>2025</v>
      </c>
      <c r="B5052">
        <v>2828</v>
      </c>
      <c r="C5052" t="s">
        <v>321</v>
      </c>
      <c r="D5052" t="s">
        <v>322</v>
      </c>
      <c r="E5052">
        <v>21266</v>
      </c>
      <c r="F5052">
        <v>24.405999999999999</v>
      </c>
      <c r="G5052" t="s">
        <v>332</v>
      </c>
      <c r="H5052" t="str">
        <f t="shared" si="312"/>
        <v/>
      </c>
      <c r="I5052" t="str">
        <f t="shared" si="313"/>
        <v/>
      </c>
      <c r="J5052" t="str">
        <f t="shared" si="314"/>
        <v/>
      </c>
      <c r="K5052">
        <f t="shared" si="315"/>
        <v>0</v>
      </c>
    </row>
    <row r="5053" spans="1:11" s="11" customFormat="1">
      <c r="A5053">
        <v>2025</v>
      </c>
      <c r="B5053">
        <v>2828</v>
      </c>
      <c r="C5053" t="s">
        <v>321</v>
      </c>
      <c r="D5053" t="s">
        <v>322</v>
      </c>
      <c r="E5053">
        <v>65857</v>
      </c>
      <c r="F5053">
        <v>25.434000000000001</v>
      </c>
      <c r="G5053" t="s">
        <v>332</v>
      </c>
      <c r="H5053" t="str">
        <f t="shared" si="312"/>
        <v/>
      </c>
      <c r="I5053" t="str">
        <f t="shared" si="313"/>
        <v/>
      </c>
      <c r="J5053" t="str">
        <f t="shared" si="314"/>
        <v/>
      </c>
      <c r="K5053">
        <f t="shared" si="315"/>
        <v>0</v>
      </c>
    </row>
    <row r="5054" spans="1:11" s="11" customFormat="1">
      <c r="A5054">
        <v>2025</v>
      </c>
      <c r="B5054">
        <v>2832</v>
      </c>
      <c r="C5054" t="s">
        <v>321</v>
      </c>
      <c r="D5054" t="s">
        <v>322</v>
      </c>
      <c r="E5054">
        <v>14448</v>
      </c>
      <c r="F5054">
        <v>22.093</v>
      </c>
      <c r="G5054" t="s">
        <v>332</v>
      </c>
      <c r="H5054" t="str">
        <f t="shared" si="312"/>
        <v/>
      </c>
      <c r="I5054" t="str">
        <f t="shared" si="313"/>
        <v/>
      </c>
      <c r="J5054" t="str">
        <f t="shared" si="314"/>
        <v/>
      </c>
      <c r="K5054">
        <f t="shared" si="315"/>
        <v>0</v>
      </c>
    </row>
    <row r="5055" spans="1:11" s="11" customFormat="1">
      <c r="A5055">
        <v>2025</v>
      </c>
      <c r="B5055">
        <v>2832</v>
      </c>
      <c r="C5055" t="s">
        <v>321</v>
      </c>
      <c r="D5055" t="s">
        <v>322</v>
      </c>
      <c r="E5055">
        <v>1618</v>
      </c>
      <c r="F5055">
        <v>25.724</v>
      </c>
      <c r="G5055" t="s">
        <v>332</v>
      </c>
      <c r="H5055" t="str">
        <f t="shared" si="312"/>
        <v/>
      </c>
      <c r="I5055" t="str">
        <f t="shared" si="313"/>
        <v/>
      </c>
      <c r="J5055" t="str">
        <f t="shared" si="314"/>
        <v/>
      </c>
      <c r="K5055">
        <f t="shared" si="315"/>
        <v>0</v>
      </c>
    </row>
    <row r="5056" spans="1:11" s="11" customFormat="1">
      <c r="A5056">
        <v>2025</v>
      </c>
      <c r="B5056">
        <v>2832</v>
      </c>
      <c r="C5056" t="s">
        <v>321</v>
      </c>
      <c r="D5056" t="s">
        <v>322</v>
      </c>
      <c r="E5056">
        <v>24158</v>
      </c>
      <c r="F5056">
        <v>25.678000000000001</v>
      </c>
      <c r="G5056" t="s">
        <v>332</v>
      </c>
      <c r="H5056" t="str">
        <f t="shared" si="312"/>
        <v/>
      </c>
      <c r="I5056" t="str">
        <f t="shared" si="313"/>
        <v/>
      </c>
      <c r="J5056" t="str">
        <f t="shared" si="314"/>
        <v/>
      </c>
      <c r="K5056">
        <f t="shared" si="315"/>
        <v>0</v>
      </c>
    </row>
    <row r="5057" spans="1:11" s="11" customFormat="1">
      <c r="A5057">
        <v>2025</v>
      </c>
      <c r="B5057">
        <v>2832</v>
      </c>
      <c r="C5057" t="s">
        <v>321</v>
      </c>
      <c r="D5057" t="s">
        <v>322</v>
      </c>
      <c r="E5057">
        <v>67872</v>
      </c>
      <c r="F5057">
        <v>25.696000000000002</v>
      </c>
      <c r="G5057" t="s">
        <v>332</v>
      </c>
      <c r="H5057" t="str">
        <f t="shared" si="312"/>
        <v/>
      </c>
      <c r="I5057" t="str">
        <f t="shared" si="313"/>
        <v/>
      </c>
      <c r="J5057" t="str">
        <f t="shared" si="314"/>
        <v/>
      </c>
      <c r="K5057">
        <f t="shared" si="315"/>
        <v>0</v>
      </c>
    </row>
    <row r="5058" spans="1:11" s="11" customFormat="1">
      <c r="A5058">
        <v>2025</v>
      </c>
      <c r="B5058">
        <v>2832</v>
      </c>
      <c r="C5058" t="s">
        <v>321</v>
      </c>
      <c r="D5058" t="s">
        <v>322</v>
      </c>
      <c r="E5058">
        <v>51268</v>
      </c>
      <c r="F5058">
        <v>22.852</v>
      </c>
      <c r="G5058" t="s">
        <v>332</v>
      </c>
      <c r="H5058" t="str">
        <f t="shared" si="312"/>
        <v/>
      </c>
      <c r="I5058" t="str">
        <f t="shared" si="313"/>
        <v/>
      </c>
      <c r="J5058" t="str">
        <f t="shared" si="314"/>
        <v/>
      </c>
      <c r="K5058">
        <f t="shared" si="315"/>
        <v>0</v>
      </c>
    </row>
    <row r="5059" spans="1:11" s="11" customFormat="1">
      <c r="A5059">
        <v>2025</v>
      </c>
      <c r="B5059">
        <v>2832</v>
      </c>
      <c r="C5059" t="s">
        <v>321</v>
      </c>
      <c r="D5059" t="s">
        <v>322</v>
      </c>
      <c r="E5059">
        <v>43147</v>
      </c>
      <c r="F5059">
        <v>21.594000000000001</v>
      </c>
      <c r="G5059" t="s">
        <v>332</v>
      </c>
      <c r="H5059" t="str">
        <f t="shared" si="312"/>
        <v/>
      </c>
      <c r="I5059" t="str">
        <f t="shared" si="313"/>
        <v/>
      </c>
      <c r="J5059" t="str">
        <f t="shared" si="314"/>
        <v/>
      </c>
      <c r="K5059">
        <f t="shared" si="315"/>
        <v>0</v>
      </c>
    </row>
    <row r="5060" spans="1:11" s="11" customFormat="1">
      <c r="A5060">
        <v>2025</v>
      </c>
      <c r="B5060">
        <v>2832</v>
      </c>
      <c r="C5060" t="s">
        <v>321</v>
      </c>
      <c r="D5060" t="s">
        <v>322</v>
      </c>
      <c r="E5060">
        <v>34375</v>
      </c>
      <c r="F5060">
        <v>25.713000000000001</v>
      </c>
      <c r="G5060" t="s">
        <v>332</v>
      </c>
      <c r="H5060" t="str">
        <f t="shared" si="312"/>
        <v/>
      </c>
      <c r="I5060" t="str">
        <f t="shared" si="313"/>
        <v/>
      </c>
      <c r="J5060" t="str">
        <f t="shared" si="314"/>
        <v/>
      </c>
      <c r="K5060">
        <f t="shared" si="315"/>
        <v>0</v>
      </c>
    </row>
    <row r="5061" spans="1:11" s="11" customFormat="1">
      <c r="A5061">
        <v>2025</v>
      </c>
      <c r="B5061">
        <v>2832</v>
      </c>
      <c r="C5061" t="s">
        <v>321</v>
      </c>
      <c r="D5061" t="s">
        <v>322</v>
      </c>
      <c r="E5061">
        <v>28837</v>
      </c>
      <c r="F5061">
        <v>25.195</v>
      </c>
      <c r="G5061" t="s">
        <v>332</v>
      </c>
      <c r="H5061" t="str">
        <f t="shared" ref="H5061:H5124" si="316">IF(I5061="","",G5061/100*F5061*E5061)</f>
        <v/>
      </c>
      <c r="I5061" t="str">
        <f t="shared" ref="I5061:I5124" si="317">IF(OR(G5061=".",F5061=".",E5061="."),"",E5061)</f>
        <v/>
      </c>
      <c r="J5061" t="str">
        <f t="shared" ref="J5061:J5124" si="318">IF(I5061="","",F5061*I5061)</f>
        <v/>
      </c>
      <c r="K5061">
        <f t="shared" ref="K5061:K5124" si="319">IF(C5061="LIG",1,0)</f>
        <v>0</v>
      </c>
    </row>
    <row r="5062" spans="1:11" s="11" customFormat="1">
      <c r="A5062">
        <v>2025</v>
      </c>
      <c r="B5062">
        <v>2876</v>
      </c>
      <c r="C5062" t="s">
        <v>321</v>
      </c>
      <c r="D5062" t="s">
        <v>322</v>
      </c>
      <c r="E5062">
        <v>30421</v>
      </c>
      <c r="F5062">
        <v>25.763999999999999</v>
      </c>
      <c r="G5062">
        <v>293.5</v>
      </c>
      <c r="H5062">
        <f t="shared" si="316"/>
        <v>2300355.1001399998</v>
      </c>
      <c r="I5062">
        <f t="shared" si="317"/>
        <v>30421</v>
      </c>
      <c r="J5062">
        <f t="shared" si="318"/>
        <v>783766.64399999997</v>
      </c>
      <c r="K5062">
        <f t="shared" si="319"/>
        <v>0</v>
      </c>
    </row>
    <row r="5063" spans="1:11" s="11" customFormat="1">
      <c r="A5063">
        <v>2025</v>
      </c>
      <c r="B5063">
        <v>2876</v>
      </c>
      <c r="C5063" t="s">
        <v>321</v>
      </c>
      <c r="D5063" t="s">
        <v>322</v>
      </c>
      <c r="E5063">
        <v>68687</v>
      </c>
      <c r="F5063">
        <v>25.207999999999998</v>
      </c>
      <c r="G5063">
        <v>338.4</v>
      </c>
      <c r="H5063">
        <f t="shared" si="316"/>
        <v>5859267.0560640004</v>
      </c>
      <c r="I5063">
        <f t="shared" si="317"/>
        <v>68687</v>
      </c>
      <c r="J5063">
        <f t="shared" si="318"/>
        <v>1731461.8959999999</v>
      </c>
      <c r="K5063">
        <f t="shared" si="319"/>
        <v>0</v>
      </c>
    </row>
    <row r="5064" spans="1:11" s="11" customFormat="1">
      <c r="A5064">
        <v>2025</v>
      </c>
      <c r="B5064">
        <v>2876</v>
      </c>
      <c r="C5064" t="s">
        <v>321</v>
      </c>
      <c r="D5064" t="s">
        <v>322</v>
      </c>
      <c r="E5064">
        <v>42271</v>
      </c>
      <c r="F5064">
        <v>25.276</v>
      </c>
      <c r="G5064">
        <v>245.5</v>
      </c>
      <c r="H5064">
        <f t="shared" si="316"/>
        <v>2623024.6091800001</v>
      </c>
      <c r="I5064">
        <f t="shared" si="317"/>
        <v>42271</v>
      </c>
      <c r="J5064">
        <f t="shared" si="318"/>
        <v>1068441.7960000001</v>
      </c>
      <c r="K5064">
        <f t="shared" si="319"/>
        <v>0</v>
      </c>
    </row>
    <row r="5065" spans="1:11" s="11" customFormat="1">
      <c r="A5065">
        <v>2025</v>
      </c>
      <c r="B5065">
        <v>2936</v>
      </c>
      <c r="C5065" t="s">
        <v>321</v>
      </c>
      <c r="D5065" t="s">
        <v>322</v>
      </c>
      <c r="E5065">
        <v>17</v>
      </c>
      <c r="F5065">
        <v>27.16</v>
      </c>
      <c r="G5065">
        <v>636</v>
      </c>
      <c r="H5065">
        <f t="shared" si="316"/>
        <v>2936.5392000000002</v>
      </c>
      <c r="I5065">
        <f t="shared" si="317"/>
        <v>17</v>
      </c>
      <c r="J5065">
        <f t="shared" si="318"/>
        <v>461.72</v>
      </c>
      <c r="K5065">
        <f t="shared" si="319"/>
        <v>0</v>
      </c>
    </row>
    <row r="5066" spans="1:11" s="11" customFormat="1">
      <c r="A5066">
        <v>2025</v>
      </c>
      <c r="B5066">
        <v>2936</v>
      </c>
      <c r="C5066" t="s">
        <v>321</v>
      </c>
      <c r="D5066" t="s">
        <v>322</v>
      </c>
      <c r="E5066">
        <v>36</v>
      </c>
      <c r="F5066">
        <v>26.02</v>
      </c>
      <c r="G5066">
        <v>389.5</v>
      </c>
      <c r="H5066">
        <f t="shared" si="316"/>
        <v>3648.5243999999998</v>
      </c>
      <c r="I5066">
        <f t="shared" si="317"/>
        <v>36</v>
      </c>
      <c r="J5066">
        <f t="shared" si="318"/>
        <v>936.72</v>
      </c>
      <c r="K5066">
        <f t="shared" si="319"/>
        <v>0</v>
      </c>
    </row>
    <row r="5067" spans="1:11" s="11" customFormat="1">
      <c r="A5067">
        <v>2025</v>
      </c>
      <c r="B5067">
        <v>2952</v>
      </c>
      <c r="C5067" t="s">
        <v>331</v>
      </c>
      <c r="D5067" t="s">
        <v>322</v>
      </c>
      <c r="E5067">
        <v>16422</v>
      </c>
      <c r="F5067">
        <v>17.75</v>
      </c>
      <c r="G5067">
        <v>212</v>
      </c>
      <c r="H5067">
        <f t="shared" si="316"/>
        <v>617959.86</v>
      </c>
      <c r="I5067">
        <f t="shared" si="317"/>
        <v>16422</v>
      </c>
      <c r="J5067">
        <f t="shared" si="318"/>
        <v>291490.5</v>
      </c>
      <c r="K5067">
        <f t="shared" si="319"/>
        <v>0</v>
      </c>
    </row>
    <row r="5068" spans="1:11" s="11" customFormat="1">
      <c r="A5068">
        <v>2025</v>
      </c>
      <c r="B5068">
        <v>2952</v>
      </c>
      <c r="C5068" t="s">
        <v>331</v>
      </c>
      <c r="D5068" t="s">
        <v>322</v>
      </c>
      <c r="E5068">
        <v>65481</v>
      </c>
      <c r="F5068">
        <v>17.393999999999998</v>
      </c>
      <c r="G5068">
        <v>215.9</v>
      </c>
      <c r="H5068">
        <f t="shared" si="316"/>
        <v>2459050.293726</v>
      </c>
      <c r="I5068">
        <f t="shared" si="317"/>
        <v>65481</v>
      </c>
      <c r="J5068">
        <f t="shared" si="318"/>
        <v>1138976.514</v>
      </c>
      <c r="K5068">
        <f t="shared" si="319"/>
        <v>0</v>
      </c>
    </row>
    <row r="5069" spans="1:11" s="11" customFormat="1">
      <c r="A5069">
        <v>2025</v>
      </c>
      <c r="B5069">
        <v>2963</v>
      </c>
      <c r="C5069" t="s">
        <v>331</v>
      </c>
      <c r="D5069" t="s">
        <v>322</v>
      </c>
      <c r="E5069">
        <v>30788</v>
      </c>
      <c r="F5069">
        <v>17.510000000000002</v>
      </c>
      <c r="G5069">
        <v>101</v>
      </c>
      <c r="H5069">
        <f t="shared" si="316"/>
        <v>544488.85880000005</v>
      </c>
      <c r="I5069">
        <f t="shared" si="317"/>
        <v>30788</v>
      </c>
      <c r="J5069">
        <f t="shared" si="318"/>
        <v>539097.88</v>
      </c>
      <c r="K5069">
        <f t="shared" si="319"/>
        <v>0</v>
      </c>
    </row>
    <row r="5070" spans="1:11" s="11" customFormat="1">
      <c r="A5070">
        <v>2025</v>
      </c>
      <c r="B5070">
        <v>3130</v>
      </c>
      <c r="C5070" t="s">
        <v>333</v>
      </c>
      <c r="D5070" t="s">
        <v>322</v>
      </c>
      <c r="E5070">
        <v>76487</v>
      </c>
      <c r="F5070">
        <v>11.4</v>
      </c>
      <c r="G5070" t="s">
        <v>332</v>
      </c>
      <c r="H5070" t="str">
        <f t="shared" si="316"/>
        <v/>
      </c>
      <c r="I5070" t="str">
        <f t="shared" si="317"/>
        <v/>
      </c>
      <c r="J5070" t="str">
        <f t="shared" si="318"/>
        <v/>
      </c>
      <c r="K5070">
        <f t="shared" si="319"/>
        <v>0</v>
      </c>
    </row>
    <row r="5071" spans="1:11" s="11" customFormat="1">
      <c r="A5071">
        <v>2025</v>
      </c>
      <c r="B5071">
        <v>3140</v>
      </c>
      <c r="C5071" t="s">
        <v>321</v>
      </c>
      <c r="D5071" t="s">
        <v>322</v>
      </c>
      <c r="E5071">
        <v>62361</v>
      </c>
      <c r="F5071">
        <v>25.94</v>
      </c>
      <c r="G5071" t="s">
        <v>332</v>
      </c>
      <c r="H5071" t="str">
        <f t="shared" si="316"/>
        <v/>
      </c>
      <c r="I5071" t="str">
        <f t="shared" si="317"/>
        <v/>
      </c>
      <c r="J5071" t="str">
        <f t="shared" si="318"/>
        <v/>
      </c>
      <c r="K5071">
        <f t="shared" si="319"/>
        <v>0</v>
      </c>
    </row>
    <row r="5072" spans="1:11" s="11" customFormat="1">
      <c r="A5072">
        <v>2025</v>
      </c>
      <c r="B5072">
        <v>3140</v>
      </c>
      <c r="C5072" t="s">
        <v>321</v>
      </c>
      <c r="D5072" t="s">
        <v>322</v>
      </c>
      <c r="E5072">
        <v>46596</v>
      </c>
      <c r="F5072">
        <v>26.4</v>
      </c>
      <c r="G5072" t="s">
        <v>332</v>
      </c>
      <c r="H5072" t="str">
        <f t="shared" si="316"/>
        <v/>
      </c>
      <c r="I5072" t="str">
        <f t="shared" si="317"/>
        <v/>
      </c>
      <c r="J5072" t="str">
        <f t="shared" si="318"/>
        <v/>
      </c>
      <c r="K5072">
        <f t="shared" si="319"/>
        <v>0</v>
      </c>
    </row>
    <row r="5073" spans="1:11" s="11" customFormat="1">
      <c r="A5073">
        <v>2025</v>
      </c>
      <c r="B5073">
        <v>3297</v>
      </c>
      <c r="C5073" t="s">
        <v>321</v>
      </c>
      <c r="D5073" t="s">
        <v>322</v>
      </c>
      <c r="E5073">
        <v>13258</v>
      </c>
      <c r="F5073">
        <v>25.38</v>
      </c>
      <c r="G5073">
        <v>415.9</v>
      </c>
      <c r="H5073">
        <f t="shared" si="316"/>
        <v>1399453.7583599999</v>
      </c>
      <c r="I5073">
        <f t="shared" si="317"/>
        <v>13258</v>
      </c>
      <c r="J5073">
        <f t="shared" si="318"/>
        <v>336488.04</v>
      </c>
      <c r="K5073">
        <f t="shared" si="319"/>
        <v>0</v>
      </c>
    </row>
    <row r="5074" spans="1:11" s="11" customFormat="1">
      <c r="A5074">
        <v>2025</v>
      </c>
      <c r="B5074">
        <v>3297</v>
      </c>
      <c r="C5074" t="s">
        <v>321</v>
      </c>
      <c r="D5074" t="s">
        <v>322</v>
      </c>
      <c r="E5074">
        <v>11369</v>
      </c>
      <c r="F5074">
        <v>24.48</v>
      </c>
      <c r="G5074">
        <v>437.6</v>
      </c>
      <c r="H5074">
        <f t="shared" si="316"/>
        <v>1217898.21312</v>
      </c>
      <c r="I5074">
        <f t="shared" si="317"/>
        <v>11369</v>
      </c>
      <c r="J5074">
        <f t="shared" si="318"/>
        <v>278313.12</v>
      </c>
      <c r="K5074">
        <f t="shared" si="319"/>
        <v>0</v>
      </c>
    </row>
    <row r="5075" spans="1:11" s="11" customFormat="1">
      <c r="A5075">
        <v>2025</v>
      </c>
      <c r="B5075">
        <v>3297</v>
      </c>
      <c r="C5075" t="s">
        <v>321</v>
      </c>
      <c r="D5075" t="s">
        <v>322</v>
      </c>
      <c r="E5075">
        <v>12301</v>
      </c>
      <c r="F5075">
        <v>25.34</v>
      </c>
      <c r="G5075">
        <v>434.1</v>
      </c>
      <c r="H5075">
        <f t="shared" si="316"/>
        <v>1353121.5629400001</v>
      </c>
      <c r="I5075">
        <f t="shared" si="317"/>
        <v>12301</v>
      </c>
      <c r="J5075">
        <f t="shared" si="318"/>
        <v>311707.34000000003</v>
      </c>
      <c r="K5075">
        <f t="shared" si="319"/>
        <v>0</v>
      </c>
    </row>
    <row r="5076" spans="1:11" s="11" customFormat="1">
      <c r="A5076">
        <v>2025</v>
      </c>
      <c r="B5076">
        <v>3297</v>
      </c>
      <c r="C5076" t="s">
        <v>321</v>
      </c>
      <c r="D5076" t="s">
        <v>322</v>
      </c>
      <c r="E5076">
        <v>12696</v>
      </c>
      <c r="F5076">
        <v>24.42</v>
      </c>
      <c r="G5076">
        <v>431.2</v>
      </c>
      <c r="H5076">
        <f t="shared" si="316"/>
        <v>1336876.6118400001</v>
      </c>
      <c r="I5076">
        <f t="shared" si="317"/>
        <v>12696</v>
      </c>
      <c r="J5076">
        <f t="shared" si="318"/>
        <v>310036.32</v>
      </c>
      <c r="K5076">
        <f t="shared" si="319"/>
        <v>0</v>
      </c>
    </row>
    <row r="5077" spans="1:11" s="11" customFormat="1">
      <c r="A5077">
        <v>2025</v>
      </c>
      <c r="B5077">
        <v>3297</v>
      </c>
      <c r="C5077" t="s">
        <v>321</v>
      </c>
      <c r="D5077" t="s">
        <v>322</v>
      </c>
      <c r="E5077">
        <v>12508</v>
      </c>
      <c r="F5077">
        <v>25.36</v>
      </c>
      <c r="G5077">
        <v>411.8</v>
      </c>
      <c r="H5077">
        <f t="shared" si="316"/>
        <v>1306241.4598400001</v>
      </c>
      <c r="I5077">
        <f t="shared" si="317"/>
        <v>12508</v>
      </c>
      <c r="J5077">
        <f t="shared" si="318"/>
        <v>317202.88</v>
      </c>
      <c r="K5077">
        <f t="shared" si="319"/>
        <v>0</v>
      </c>
    </row>
    <row r="5078" spans="1:11" s="11" customFormat="1">
      <c r="A5078">
        <v>2025</v>
      </c>
      <c r="B5078">
        <v>3298</v>
      </c>
      <c r="C5078" t="s">
        <v>321</v>
      </c>
      <c r="D5078" t="s">
        <v>322</v>
      </c>
      <c r="E5078">
        <v>12076</v>
      </c>
      <c r="F5078">
        <v>25.14</v>
      </c>
      <c r="G5078">
        <v>455.8</v>
      </c>
      <c r="H5078">
        <f t="shared" si="316"/>
        <v>1383766.1371200001</v>
      </c>
      <c r="I5078">
        <f t="shared" si="317"/>
        <v>12076</v>
      </c>
      <c r="J5078">
        <f t="shared" si="318"/>
        <v>303590.64</v>
      </c>
      <c r="K5078">
        <f t="shared" si="319"/>
        <v>0</v>
      </c>
    </row>
    <row r="5079" spans="1:11" s="11" customFormat="1">
      <c r="A5079">
        <v>2025</v>
      </c>
      <c r="B5079">
        <v>3298</v>
      </c>
      <c r="C5079" t="s">
        <v>321</v>
      </c>
      <c r="D5079" t="s">
        <v>322</v>
      </c>
      <c r="E5079">
        <v>12662</v>
      </c>
      <c r="F5079">
        <v>24.9</v>
      </c>
      <c r="G5079">
        <v>454.6</v>
      </c>
      <c r="H5079">
        <f t="shared" si="316"/>
        <v>1433280.1548000001</v>
      </c>
      <c r="I5079">
        <f t="shared" si="317"/>
        <v>12662</v>
      </c>
      <c r="J5079">
        <f t="shared" si="318"/>
        <v>315283.8</v>
      </c>
      <c r="K5079">
        <f t="shared" si="319"/>
        <v>0</v>
      </c>
    </row>
    <row r="5080" spans="1:11" s="11" customFormat="1">
      <c r="A5080">
        <v>2025</v>
      </c>
      <c r="B5080">
        <v>3298</v>
      </c>
      <c r="C5080" t="s">
        <v>321</v>
      </c>
      <c r="D5080" t="s">
        <v>322</v>
      </c>
      <c r="E5080">
        <v>60926</v>
      </c>
      <c r="F5080">
        <v>25.3</v>
      </c>
      <c r="G5080">
        <v>482.7</v>
      </c>
      <c r="H5080">
        <f t="shared" si="316"/>
        <v>7440471.9906000001</v>
      </c>
      <c r="I5080">
        <f t="shared" si="317"/>
        <v>60926</v>
      </c>
      <c r="J5080">
        <f t="shared" si="318"/>
        <v>1541427.8</v>
      </c>
      <c r="K5080">
        <f t="shared" si="319"/>
        <v>0</v>
      </c>
    </row>
    <row r="5081" spans="1:11" s="11" customFormat="1">
      <c r="A5081">
        <v>2025</v>
      </c>
      <c r="B5081">
        <v>3298</v>
      </c>
      <c r="C5081" t="s">
        <v>321</v>
      </c>
      <c r="D5081" t="s">
        <v>322</v>
      </c>
      <c r="E5081">
        <v>12365</v>
      </c>
      <c r="F5081">
        <v>24.68</v>
      </c>
      <c r="G5081">
        <v>437.3</v>
      </c>
      <c r="H5081">
        <f t="shared" si="316"/>
        <v>1334500.5386000001</v>
      </c>
      <c r="I5081">
        <f t="shared" si="317"/>
        <v>12365</v>
      </c>
      <c r="J5081">
        <f t="shared" si="318"/>
        <v>305168.2</v>
      </c>
      <c r="K5081">
        <f t="shared" si="319"/>
        <v>0</v>
      </c>
    </row>
    <row r="5082" spans="1:11" s="11" customFormat="1">
      <c r="A5082">
        <v>2025</v>
      </c>
      <c r="B5082">
        <v>3298</v>
      </c>
      <c r="C5082" t="s">
        <v>321</v>
      </c>
      <c r="D5082" t="s">
        <v>322</v>
      </c>
      <c r="E5082">
        <v>11922</v>
      </c>
      <c r="F5082">
        <v>25.44</v>
      </c>
      <c r="G5082">
        <v>435.9</v>
      </c>
      <c r="H5082">
        <f t="shared" si="316"/>
        <v>1322065.8691199999</v>
      </c>
      <c r="I5082">
        <f t="shared" si="317"/>
        <v>11922</v>
      </c>
      <c r="J5082">
        <f t="shared" si="318"/>
        <v>303295.68</v>
      </c>
      <c r="K5082">
        <f t="shared" si="319"/>
        <v>0</v>
      </c>
    </row>
    <row r="5083" spans="1:11" s="11" customFormat="1">
      <c r="A5083">
        <v>2025</v>
      </c>
      <c r="B5083">
        <v>3298</v>
      </c>
      <c r="C5083" t="s">
        <v>321</v>
      </c>
      <c r="D5083" t="s">
        <v>322</v>
      </c>
      <c r="E5083">
        <v>11804</v>
      </c>
      <c r="F5083">
        <v>25.15</v>
      </c>
      <c r="G5083">
        <v>432.5</v>
      </c>
      <c r="H5083">
        <f t="shared" si="316"/>
        <v>1283965.345</v>
      </c>
      <c r="I5083">
        <f t="shared" si="317"/>
        <v>11804</v>
      </c>
      <c r="J5083">
        <f t="shared" si="318"/>
        <v>296870.59999999998</v>
      </c>
      <c r="K5083">
        <f t="shared" si="319"/>
        <v>0</v>
      </c>
    </row>
    <row r="5084" spans="1:11" s="11" customFormat="1">
      <c r="A5084">
        <v>2025</v>
      </c>
      <c r="B5084">
        <v>3399</v>
      </c>
      <c r="C5084" t="s">
        <v>321</v>
      </c>
      <c r="D5084" t="s">
        <v>322</v>
      </c>
      <c r="E5084">
        <v>57745</v>
      </c>
      <c r="F5084">
        <v>22.937999999999999</v>
      </c>
      <c r="G5084">
        <v>226.4</v>
      </c>
      <c r="H5084">
        <f t="shared" si="316"/>
        <v>2998792.08984</v>
      </c>
      <c r="I5084">
        <f t="shared" si="317"/>
        <v>57745</v>
      </c>
      <c r="J5084">
        <f t="shared" si="318"/>
        <v>1324554.8099999998</v>
      </c>
      <c r="K5084">
        <f t="shared" si="319"/>
        <v>0</v>
      </c>
    </row>
    <row r="5085" spans="1:11" s="11" customFormat="1">
      <c r="A5085">
        <v>2025</v>
      </c>
      <c r="B5085">
        <v>3399</v>
      </c>
      <c r="C5085" t="s">
        <v>321</v>
      </c>
      <c r="D5085" t="s">
        <v>322</v>
      </c>
      <c r="E5085">
        <v>41293</v>
      </c>
      <c r="F5085">
        <v>23.577999999999999</v>
      </c>
      <c r="G5085">
        <v>227.9</v>
      </c>
      <c r="H5085">
        <f t="shared" si="316"/>
        <v>2218848.8807659997</v>
      </c>
      <c r="I5085">
        <f t="shared" si="317"/>
        <v>41293</v>
      </c>
      <c r="J5085">
        <f t="shared" si="318"/>
        <v>973606.35399999993</v>
      </c>
      <c r="K5085">
        <f t="shared" si="319"/>
        <v>0</v>
      </c>
    </row>
    <row r="5086" spans="1:11" s="11" customFormat="1">
      <c r="A5086">
        <v>2025</v>
      </c>
      <c r="B5086">
        <v>3407</v>
      </c>
      <c r="C5086" t="s">
        <v>331</v>
      </c>
      <c r="D5086" t="s">
        <v>322</v>
      </c>
      <c r="E5086">
        <v>58139</v>
      </c>
      <c r="F5086">
        <v>17.806000000000001</v>
      </c>
      <c r="G5086">
        <v>256.2</v>
      </c>
      <c r="H5086">
        <f t="shared" si="316"/>
        <v>2652241.4131080001</v>
      </c>
      <c r="I5086">
        <f t="shared" si="317"/>
        <v>58139</v>
      </c>
      <c r="J5086">
        <f t="shared" si="318"/>
        <v>1035223.0340000001</v>
      </c>
      <c r="K5086">
        <f t="shared" si="319"/>
        <v>0</v>
      </c>
    </row>
    <row r="5087" spans="1:11" s="11" customFormat="1">
      <c r="A5087">
        <v>2025</v>
      </c>
      <c r="B5087">
        <v>3407</v>
      </c>
      <c r="C5087" t="s">
        <v>331</v>
      </c>
      <c r="D5087" t="s">
        <v>322</v>
      </c>
      <c r="E5087">
        <v>14649</v>
      </c>
      <c r="F5087">
        <v>17.724</v>
      </c>
      <c r="G5087">
        <v>270.5</v>
      </c>
      <c r="H5087">
        <f t="shared" si="316"/>
        <v>702323.15958000009</v>
      </c>
      <c r="I5087">
        <f t="shared" si="317"/>
        <v>14649</v>
      </c>
      <c r="J5087">
        <f t="shared" si="318"/>
        <v>259638.87599999999</v>
      </c>
      <c r="K5087">
        <f t="shared" si="319"/>
        <v>0</v>
      </c>
    </row>
    <row r="5088" spans="1:11" s="11" customFormat="1">
      <c r="A5088">
        <v>2025</v>
      </c>
      <c r="B5088">
        <v>3407</v>
      </c>
      <c r="C5088" t="s">
        <v>321</v>
      </c>
      <c r="D5088" t="s">
        <v>322</v>
      </c>
      <c r="E5088">
        <v>34853</v>
      </c>
      <c r="F5088">
        <v>24.667999999999999</v>
      </c>
      <c r="G5088">
        <v>393.4</v>
      </c>
      <c r="H5088">
        <f t="shared" si="316"/>
        <v>3382271.4649359998</v>
      </c>
      <c r="I5088">
        <f t="shared" si="317"/>
        <v>34853</v>
      </c>
      <c r="J5088">
        <f t="shared" si="318"/>
        <v>859753.804</v>
      </c>
      <c r="K5088">
        <f t="shared" si="319"/>
        <v>0</v>
      </c>
    </row>
    <row r="5089" spans="1:11" s="11" customFormat="1">
      <c r="A5089">
        <v>2025</v>
      </c>
      <c r="B5089">
        <v>3470</v>
      </c>
      <c r="C5089" t="s">
        <v>331</v>
      </c>
      <c r="D5089" t="s">
        <v>322</v>
      </c>
      <c r="E5089">
        <v>75542</v>
      </c>
      <c r="F5089">
        <v>16.64</v>
      </c>
      <c r="G5089" t="s">
        <v>332</v>
      </c>
      <c r="H5089" t="str">
        <f t="shared" si="316"/>
        <v/>
      </c>
      <c r="I5089" t="str">
        <f t="shared" si="317"/>
        <v/>
      </c>
      <c r="J5089" t="str">
        <f t="shared" si="318"/>
        <v/>
      </c>
      <c r="K5089">
        <f t="shared" si="319"/>
        <v>0</v>
      </c>
    </row>
    <row r="5090" spans="1:11" s="11" customFormat="1">
      <c r="A5090">
        <v>2025</v>
      </c>
      <c r="B5090">
        <v>3470</v>
      </c>
      <c r="C5090" t="s">
        <v>331</v>
      </c>
      <c r="D5090" t="s">
        <v>322</v>
      </c>
      <c r="E5090">
        <v>92504</v>
      </c>
      <c r="F5090">
        <v>16.71</v>
      </c>
      <c r="G5090" t="s">
        <v>332</v>
      </c>
      <c r="H5090" t="str">
        <f t="shared" si="316"/>
        <v/>
      </c>
      <c r="I5090" t="str">
        <f t="shared" si="317"/>
        <v/>
      </c>
      <c r="J5090" t="str">
        <f t="shared" si="318"/>
        <v/>
      </c>
      <c r="K5090">
        <f t="shared" si="319"/>
        <v>0</v>
      </c>
    </row>
    <row r="5091" spans="1:11" s="11" customFormat="1">
      <c r="A5091">
        <v>2025</v>
      </c>
      <c r="B5091">
        <v>3470</v>
      </c>
      <c r="C5091" t="s">
        <v>331</v>
      </c>
      <c r="D5091" t="s">
        <v>322</v>
      </c>
      <c r="E5091">
        <v>73939</v>
      </c>
      <c r="F5091">
        <v>16.77</v>
      </c>
      <c r="G5091" t="s">
        <v>332</v>
      </c>
      <c r="H5091" t="str">
        <f t="shared" si="316"/>
        <v/>
      </c>
      <c r="I5091" t="str">
        <f t="shared" si="317"/>
        <v/>
      </c>
      <c r="J5091" t="str">
        <f t="shared" si="318"/>
        <v/>
      </c>
      <c r="K5091">
        <f t="shared" si="319"/>
        <v>0</v>
      </c>
    </row>
    <row r="5092" spans="1:11" s="11" customFormat="1">
      <c r="A5092">
        <v>2025</v>
      </c>
      <c r="B5092">
        <v>3470</v>
      </c>
      <c r="C5092" t="s">
        <v>331</v>
      </c>
      <c r="D5092" t="s">
        <v>322</v>
      </c>
      <c r="E5092">
        <v>15285</v>
      </c>
      <c r="F5092">
        <v>17.079999999999998</v>
      </c>
      <c r="G5092" t="s">
        <v>332</v>
      </c>
      <c r="H5092" t="str">
        <f t="shared" si="316"/>
        <v/>
      </c>
      <c r="I5092" t="str">
        <f t="shared" si="317"/>
        <v/>
      </c>
      <c r="J5092" t="str">
        <f t="shared" si="318"/>
        <v/>
      </c>
      <c r="K5092">
        <f t="shared" si="319"/>
        <v>0</v>
      </c>
    </row>
    <row r="5093" spans="1:11" s="11" customFormat="1">
      <c r="A5093">
        <v>2025</v>
      </c>
      <c r="B5093">
        <v>3470</v>
      </c>
      <c r="C5093" t="s">
        <v>331</v>
      </c>
      <c r="D5093" t="s">
        <v>322</v>
      </c>
      <c r="E5093">
        <v>105947</v>
      </c>
      <c r="F5093">
        <v>16.670000000000002</v>
      </c>
      <c r="G5093" t="s">
        <v>332</v>
      </c>
      <c r="H5093" t="str">
        <f t="shared" si="316"/>
        <v/>
      </c>
      <c r="I5093" t="str">
        <f t="shared" si="317"/>
        <v/>
      </c>
      <c r="J5093" t="str">
        <f t="shared" si="318"/>
        <v/>
      </c>
      <c r="K5093">
        <f t="shared" si="319"/>
        <v>0</v>
      </c>
    </row>
    <row r="5094" spans="1:11" s="11" customFormat="1">
      <c r="A5094">
        <v>2025</v>
      </c>
      <c r="B5094">
        <v>3470</v>
      </c>
      <c r="C5094" t="s">
        <v>331</v>
      </c>
      <c r="D5094" t="s">
        <v>322</v>
      </c>
      <c r="E5094">
        <v>75638</v>
      </c>
      <c r="F5094">
        <v>17.05</v>
      </c>
      <c r="G5094" t="s">
        <v>332</v>
      </c>
      <c r="H5094" t="str">
        <f t="shared" si="316"/>
        <v/>
      </c>
      <c r="I5094" t="str">
        <f t="shared" si="317"/>
        <v/>
      </c>
      <c r="J5094" t="str">
        <f t="shared" si="318"/>
        <v/>
      </c>
      <c r="K5094">
        <f t="shared" si="319"/>
        <v>0</v>
      </c>
    </row>
    <row r="5095" spans="1:11" s="11" customFormat="1">
      <c r="A5095">
        <v>2025</v>
      </c>
      <c r="B5095">
        <v>3470</v>
      </c>
      <c r="C5095" t="s">
        <v>331</v>
      </c>
      <c r="D5095" t="s">
        <v>322</v>
      </c>
      <c r="E5095">
        <v>243253</v>
      </c>
      <c r="F5095">
        <v>16.62</v>
      </c>
      <c r="G5095" t="s">
        <v>332</v>
      </c>
      <c r="H5095" t="str">
        <f t="shared" si="316"/>
        <v/>
      </c>
      <c r="I5095" t="str">
        <f t="shared" si="317"/>
        <v/>
      </c>
      <c r="J5095" t="str">
        <f t="shared" si="318"/>
        <v/>
      </c>
      <c r="K5095">
        <f t="shared" si="319"/>
        <v>0</v>
      </c>
    </row>
    <row r="5096" spans="1:11" s="11" customFormat="1">
      <c r="A5096">
        <v>2025</v>
      </c>
      <c r="B5096">
        <v>3845</v>
      </c>
      <c r="C5096" t="s">
        <v>331</v>
      </c>
      <c r="D5096" t="s">
        <v>322</v>
      </c>
      <c r="E5096">
        <v>79106</v>
      </c>
      <c r="F5096">
        <v>17.79</v>
      </c>
      <c r="G5096" t="s">
        <v>332</v>
      </c>
      <c r="H5096" t="str">
        <f t="shared" si="316"/>
        <v/>
      </c>
      <c r="I5096" t="str">
        <f t="shared" si="317"/>
        <v/>
      </c>
      <c r="J5096" t="str">
        <f t="shared" si="318"/>
        <v/>
      </c>
      <c r="K5096">
        <f t="shared" si="319"/>
        <v>0</v>
      </c>
    </row>
    <row r="5097" spans="1:11" s="11" customFormat="1">
      <c r="A5097">
        <v>2025</v>
      </c>
      <c r="B5097">
        <v>3845</v>
      </c>
      <c r="C5097" t="s">
        <v>331</v>
      </c>
      <c r="D5097" t="s">
        <v>322</v>
      </c>
      <c r="E5097">
        <v>47866</v>
      </c>
      <c r="F5097">
        <v>16.440000000000001</v>
      </c>
      <c r="G5097" t="s">
        <v>332</v>
      </c>
      <c r="H5097" t="str">
        <f t="shared" si="316"/>
        <v/>
      </c>
      <c r="I5097" t="str">
        <f t="shared" si="317"/>
        <v/>
      </c>
      <c r="J5097" t="str">
        <f t="shared" si="318"/>
        <v/>
      </c>
      <c r="K5097">
        <f t="shared" si="319"/>
        <v>0</v>
      </c>
    </row>
    <row r="5098" spans="1:11" s="11" customFormat="1">
      <c r="A5098">
        <v>2025</v>
      </c>
      <c r="B5098">
        <v>3935</v>
      </c>
      <c r="C5098" t="s">
        <v>321</v>
      </c>
      <c r="D5098" t="s">
        <v>322</v>
      </c>
      <c r="E5098">
        <v>12639</v>
      </c>
      <c r="F5098">
        <v>24.56</v>
      </c>
      <c r="G5098">
        <v>325.3</v>
      </c>
      <c r="H5098">
        <f t="shared" si="316"/>
        <v>1009776.22152</v>
      </c>
      <c r="I5098">
        <f t="shared" si="317"/>
        <v>12639</v>
      </c>
      <c r="J5098">
        <f t="shared" si="318"/>
        <v>310413.83999999997</v>
      </c>
      <c r="K5098">
        <f t="shared" si="319"/>
        <v>0</v>
      </c>
    </row>
    <row r="5099" spans="1:11" s="11" customFormat="1">
      <c r="A5099">
        <v>2025</v>
      </c>
      <c r="B5099">
        <v>3935</v>
      </c>
      <c r="C5099" t="s">
        <v>321</v>
      </c>
      <c r="D5099" t="s">
        <v>322</v>
      </c>
      <c r="E5099">
        <v>59349</v>
      </c>
      <c r="F5099">
        <v>25.08</v>
      </c>
      <c r="G5099">
        <v>301.7</v>
      </c>
      <c r="H5099">
        <f t="shared" si="316"/>
        <v>4490722.7996399999</v>
      </c>
      <c r="I5099">
        <f t="shared" si="317"/>
        <v>59349</v>
      </c>
      <c r="J5099">
        <f t="shared" si="318"/>
        <v>1488472.92</v>
      </c>
      <c r="K5099">
        <f t="shared" si="319"/>
        <v>0</v>
      </c>
    </row>
    <row r="5100" spans="1:11" s="11" customFormat="1">
      <c r="A5100">
        <v>2025</v>
      </c>
      <c r="B5100">
        <v>3935</v>
      </c>
      <c r="C5100" t="s">
        <v>321</v>
      </c>
      <c r="D5100" t="s">
        <v>322</v>
      </c>
      <c r="E5100">
        <v>59349</v>
      </c>
      <c r="F5100">
        <v>25.08</v>
      </c>
      <c r="G5100">
        <v>301.7</v>
      </c>
      <c r="H5100">
        <f t="shared" si="316"/>
        <v>4490722.7996399999</v>
      </c>
      <c r="I5100">
        <f t="shared" si="317"/>
        <v>59349</v>
      </c>
      <c r="J5100">
        <f t="shared" si="318"/>
        <v>1488472.92</v>
      </c>
      <c r="K5100">
        <f t="shared" si="319"/>
        <v>0</v>
      </c>
    </row>
    <row r="5101" spans="1:11" s="11" customFormat="1">
      <c r="A5101">
        <v>2025</v>
      </c>
      <c r="B5101">
        <v>3935</v>
      </c>
      <c r="C5101" t="s">
        <v>321</v>
      </c>
      <c r="D5101" t="s">
        <v>322</v>
      </c>
      <c r="E5101">
        <v>16272</v>
      </c>
      <c r="F5101">
        <v>25</v>
      </c>
      <c r="G5101">
        <v>401.3</v>
      </c>
      <c r="H5101">
        <f t="shared" si="316"/>
        <v>1632488.4000000001</v>
      </c>
      <c r="I5101">
        <f t="shared" si="317"/>
        <v>16272</v>
      </c>
      <c r="J5101">
        <f t="shared" si="318"/>
        <v>406800</v>
      </c>
      <c r="K5101">
        <f t="shared" si="319"/>
        <v>0</v>
      </c>
    </row>
    <row r="5102" spans="1:11" s="11" customFormat="1">
      <c r="A5102">
        <v>2025</v>
      </c>
      <c r="B5102">
        <v>3935</v>
      </c>
      <c r="C5102" t="s">
        <v>321</v>
      </c>
      <c r="D5102" t="s">
        <v>322</v>
      </c>
      <c r="E5102">
        <v>12450</v>
      </c>
      <c r="F5102">
        <v>25.18</v>
      </c>
      <c r="G5102">
        <v>597.70000000000005</v>
      </c>
      <c r="H5102">
        <f t="shared" si="316"/>
        <v>1873735.7070000002</v>
      </c>
      <c r="I5102">
        <f t="shared" si="317"/>
        <v>12450</v>
      </c>
      <c r="J5102">
        <f t="shared" si="318"/>
        <v>313491</v>
      </c>
      <c r="K5102">
        <f t="shared" si="319"/>
        <v>0</v>
      </c>
    </row>
    <row r="5103" spans="1:11" s="11" customFormat="1">
      <c r="A5103">
        <v>2025</v>
      </c>
      <c r="B5103">
        <v>3935</v>
      </c>
      <c r="C5103" t="s">
        <v>321</v>
      </c>
      <c r="D5103" t="s">
        <v>322</v>
      </c>
      <c r="E5103">
        <v>86841</v>
      </c>
      <c r="F5103">
        <v>25.84</v>
      </c>
      <c r="G5103">
        <v>331.8</v>
      </c>
      <c r="H5103">
        <f t="shared" si="316"/>
        <v>7445497.2379200002</v>
      </c>
      <c r="I5103">
        <f t="shared" si="317"/>
        <v>86841</v>
      </c>
      <c r="J5103">
        <f t="shared" si="318"/>
        <v>2243971.44</v>
      </c>
      <c r="K5103">
        <f t="shared" si="319"/>
        <v>0</v>
      </c>
    </row>
    <row r="5104" spans="1:11" s="11" customFormat="1">
      <c r="A5104">
        <v>2025</v>
      </c>
      <c r="B5104">
        <v>3935</v>
      </c>
      <c r="C5104" t="s">
        <v>321</v>
      </c>
      <c r="D5104" t="s">
        <v>322</v>
      </c>
      <c r="E5104">
        <v>102578</v>
      </c>
      <c r="F5104">
        <v>25.85</v>
      </c>
      <c r="G5104">
        <v>299.39999999999998</v>
      </c>
      <c r="H5104">
        <f t="shared" si="316"/>
        <v>7939014.0521999989</v>
      </c>
      <c r="I5104">
        <f t="shared" si="317"/>
        <v>102578</v>
      </c>
      <c r="J5104">
        <f t="shared" si="318"/>
        <v>2651641.3000000003</v>
      </c>
      <c r="K5104">
        <f t="shared" si="319"/>
        <v>0</v>
      </c>
    </row>
    <row r="5105" spans="1:11" s="11" customFormat="1">
      <c r="A5105">
        <v>2025</v>
      </c>
      <c r="B5105">
        <v>3935</v>
      </c>
      <c r="C5105" t="s">
        <v>321</v>
      </c>
      <c r="D5105" t="s">
        <v>322</v>
      </c>
      <c r="E5105">
        <v>7674</v>
      </c>
      <c r="F5105">
        <v>24.15</v>
      </c>
      <c r="G5105">
        <v>194.8</v>
      </c>
      <c r="H5105">
        <f t="shared" si="316"/>
        <v>361017.19080000004</v>
      </c>
      <c r="I5105">
        <f t="shared" si="317"/>
        <v>7674</v>
      </c>
      <c r="J5105">
        <f t="shared" si="318"/>
        <v>185327.09999999998</v>
      </c>
      <c r="K5105">
        <f t="shared" si="319"/>
        <v>0</v>
      </c>
    </row>
    <row r="5106" spans="1:11" s="11" customFormat="1">
      <c r="A5106">
        <v>2025</v>
      </c>
      <c r="B5106">
        <v>3943</v>
      </c>
      <c r="C5106" t="s">
        <v>321</v>
      </c>
      <c r="D5106" t="s">
        <v>322</v>
      </c>
      <c r="E5106">
        <v>10648</v>
      </c>
      <c r="F5106">
        <v>25.957999999999998</v>
      </c>
      <c r="G5106">
        <v>298.7</v>
      </c>
      <c r="H5106">
        <f t="shared" si="316"/>
        <v>825609.14180800004</v>
      </c>
      <c r="I5106">
        <f t="shared" si="317"/>
        <v>10648</v>
      </c>
      <c r="J5106">
        <f t="shared" si="318"/>
        <v>276400.78399999999</v>
      </c>
      <c r="K5106">
        <f t="shared" si="319"/>
        <v>0</v>
      </c>
    </row>
    <row r="5107" spans="1:11" s="11" customFormat="1">
      <c r="A5107">
        <v>2025</v>
      </c>
      <c r="B5107">
        <v>3943</v>
      </c>
      <c r="C5107" t="s">
        <v>321</v>
      </c>
      <c r="D5107" t="s">
        <v>322</v>
      </c>
      <c r="E5107">
        <v>20881</v>
      </c>
      <c r="F5107">
        <v>26.103000000000002</v>
      </c>
      <c r="G5107">
        <v>400.1</v>
      </c>
      <c r="H5107">
        <f t="shared" si="316"/>
        <v>2180772.0287430002</v>
      </c>
      <c r="I5107">
        <f t="shared" si="317"/>
        <v>20881</v>
      </c>
      <c r="J5107">
        <f t="shared" si="318"/>
        <v>545056.74300000002</v>
      </c>
      <c r="K5107">
        <f t="shared" si="319"/>
        <v>0</v>
      </c>
    </row>
    <row r="5108" spans="1:11" s="11" customFormat="1">
      <c r="A5108">
        <v>2025</v>
      </c>
      <c r="B5108">
        <v>3943</v>
      </c>
      <c r="C5108" t="s">
        <v>321</v>
      </c>
      <c r="D5108" t="s">
        <v>322</v>
      </c>
      <c r="E5108">
        <v>58091</v>
      </c>
      <c r="F5108">
        <v>25.196999999999999</v>
      </c>
      <c r="G5108">
        <v>370.9</v>
      </c>
      <c r="H5108">
        <f t="shared" si="316"/>
        <v>5428933.5002429998</v>
      </c>
      <c r="I5108">
        <f t="shared" si="317"/>
        <v>58091</v>
      </c>
      <c r="J5108">
        <f t="shared" si="318"/>
        <v>1463718.9269999999</v>
      </c>
      <c r="K5108">
        <f t="shared" si="319"/>
        <v>0</v>
      </c>
    </row>
    <row r="5109" spans="1:11" s="11" customFormat="1">
      <c r="A5109">
        <v>2025</v>
      </c>
      <c r="B5109">
        <v>3943</v>
      </c>
      <c r="C5109" t="s">
        <v>321</v>
      </c>
      <c r="D5109" t="s">
        <v>322</v>
      </c>
      <c r="E5109">
        <v>8941</v>
      </c>
      <c r="F5109">
        <v>26.148</v>
      </c>
      <c r="G5109">
        <v>329.1</v>
      </c>
      <c r="H5109">
        <f t="shared" si="316"/>
        <v>769400.48098800005</v>
      </c>
      <c r="I5109">
        <f t="shared" si="317"/>
        <v>8941</v>
      </c>
      <c r="J5109">
        <f t="shared" si="318"/>
        <v>233789.26800000001</v>
      </c>
      <c r="K5109">
        <f t="shared" si="319"/>
        <v>0</v>
      </c>
    </row>
    <row r="5110" spans="1:11" s="11" customFormat="1">
      <c r="A5110">
        <v>2025</v>
      </c>
      <c r="B5110">
        <v>3943</v>
      </c>
      <c r="C5110" t="s">
        <v>321</v>
      </c>
      <c r="D5110" t="s">
        <v>322</v>
      </c>
      <c r="E5110">
        <v>116657</v>
      </c>
      <c r="F5110">
        <v>25.753</v>
      </c>
      <c r="G5110">
        <v>247.2</v>
      </c>
      <c r="H5110">
        <f t="shared" si="316"/>
        <v>7426549.8063120004</v>
      </c>
      <c r="I5110">
        <f t="shared" si="317"/>
        <v>116657</v>
      </c>
      <c r="J5110">
        <f t="shared" si="318"/>
        <v>3004267.7209999999</v>
      </c>
      <c r="K5110">
        <f t="shared" si="319"/>
        <v>0</v>
      </c>
    </row>
    <row r="5111" spans="1:11" s="11" customFormat="1">
      <c r="A5111">
        <v>2025</v>
      </c>
      <c r="B5111">
        <v>3944</v>
      </c>
      <c r="C5111" t="s">
        <v>321</v>
      </c>
      <c r="D5111" t="s">
        <v>322</v>
      </c>
      <c r="E5111">
        <v>520074</v>
      </c>
      <c r="F5111">
        <v>25.893999999999998</v>
      </c>
      <c r="G5111">
        <v>214.2</v>
      </c>
      <c r="H5111">
        <f t="shared" si="316"/>
        <v>28845877.366151996</v>
      </c>
      <c r="I5111">
        <f t="shared" si="317"/>
        <v>520074</v>
      </c>
      <c r="J5111">
        <f t="shared" si="318"/>
        <v>13466796.155999999</v>
      </c>
      <c r="K5111">
        <f t="shared" si="319"/>
        <v>0</v>
      </c>
    </row>
    <row r="5112" spans="1:11" s="11" customFormat="1">
      <c r="A5112">
        <v>2025</v>
      </c>
      <c r="B5112">
        <v>3948</v>
      </c>
      <c r="C5112" t="s">
        <v>321</v>
      </c>
      <c r="D5112" t="s">
        <v>322</v>
      </c>
      <c r="E5112">
        <v>16929</v>
      </c>
      <c r="F5112">
        <v>24.81</v>
      </c>
      <c r="G5112">
        <v>418.4</v>
      </c>
      <c r="H5112">
        <f t="shared" si="316"/>
        <v>1757315.5221600002</v>
      </c>
      <c r="I5112">
        <f t="shared" si="317"/>
        <v>16929</v>
      </c>
      <c r="J5112">
        <f t="shared" si="318"/>
        <v>420008.49</v>
      </c>
      <c r="K5112">
        <f t="shared" si="319"/>
        <v>0</v>
      </c>
    </row>
    <row r="5113" spans="1:11" s="11" customFormat="1">
      <c r="A5113">
        <v>2025</v>
      </c>
      <c r="B5113">
        <v>3948</v>
      </c>
      <c r="C5113" t="s">
        <v>321</v>
      </c>
      <c r="D5113" t="s">
        <v>322</v>
      </c>
      <c r="E5113">
        <v>12303</v>
      </c>
      <c r="F5113">
        <v>25.13</v>
      </c>
      <c r="G5113">
        <v>324.10000000000002</v>
      </c>
      <c r="H5113">
        <f t="shared" si="316"/>
        <v>1002034.19799</v>
      </c>
      <c r="I5113">
        <f t="shared" si="317"/>
        <v>12303</v>
      </c>
      <c r="J5113">
        <f t="shared" si="318"/>
        <v>309174.39</v>
      </c>
      <c r="K5113">
        <f t="shared" si="319"/>
        <v>0</v>
      </c>
    </row>
    <row r="5114" spans="1:11" s="11" customFormat="1">
      <c r="A5114">
        <v>2025</v>
      </c>
      <c r="B5114">
        <v>3948</v>
      </c>
      <c r="C5114" t="s">
        <v>321</v>
      </c>
      <c r="D5114" t="s">
        <v>322</v>
      </c>
      <c r="E5114">
        <v>12303</v>
      </c>
      <c r="F5114">
        <v>25.13</v>
      </c>
      <c r="G5114">
        <v>324.10000000000002</v>
      </c>
      <c r="H5114">
        <f t="shared" si="316"/>
        <v>1002034.19799</v>
      </c>
      <c r="I5114">
        <f t="shared" si="317"/>
        <v>12303</v>
      </c>
      <c r="J5114">
        <f t="shared" si="318"/>
        <v>309174.39</v>
      </c>
      <c r="K5114">
        <f t="shared" si="319"/>
        <v>0</v>
      </c>
    </row>
    <row r="5115" spans="1:11" s="11" customFormat="1">
      <c r="A5115">
        <v>2025</v>
      </c>
      <c r="B5115">
        <v>3948</v>
      </c>
      <c r="C5115" t="s">
        <v>321</v>
      </c>
      <c r="D5115" t="s">
        <v>322</v>
      </c>
      <c r="E5115">
        <v>3168</v>
      </c>
      <c r="F5115">
        <v>24.38</v>
      </c>
      <c r="G5115">
        <v>492.1</v>
      </c>
      <c r="H5115">
        <f t="shared" si="316"/>
        <v>380077.56864000001</v>
      </c>
      <c r="I5115">
        <f t="shared" si="317"/>
        <v>3168</v>
      </c>
      <c r="J5115">
        <f t="shared" si="318"/>
        <v>77235.839999999997</v>
      </c>
      <c r="K5115">
        <f t="shared" si="319"/>
        <v>0</v>
      </c>
    </row>
    <row r="5116" spans="1:11" s="11" customFormat="1">
      <c r="A5116">
        <v>2025</v>
      </c>
      <c r="B5116">
        <v>3948</v>
      </c>
      <c r="C5116" t="s">
        <v>321</v>
      </c>
      <c r="D5116" t="s">
        <v>322</v>
      </c>
      <c r="E5116">
        <v>8289</v>
      </c>
      <c r="F5116">
        <v>24.69</v>
      </c>
      <c r="G5116">
        <v>357.5</v>
      </c>
      <c r="H5116">
        <f t="shared" si="316"/>
        <v>731643.09075000009</v>
      </c>
      <c r="I5116">
        <f t="shared" si="317"/>
        <v>8289</v>
      </c>
      <c r="J5116">
        <f t="shared" si="318"/>
        <v>204655.41</v>
      </c>
      <c r="K5116">
        <f t="shared" si="319"/>
        <v>0</v>
      </c>
    </row>
    <row r="5117" spans="1:11" s="11" customFormat="1">
      <c r="A5117">
        <v>2025</v>
      </c>
      <c r="B5117">
        <v>3948</v>
      </c>
      <c r="C5117" t="s">
        <v>321</v>
      </c>
      <c r="D5117" t="s">
        <v>322</v>
      </c>
      <c r="E5117">
        <v>3168</v>
      </c>
      <c r="F5117">
        <v>24.38</v>
      </c>
      <c r="G5117">
        <v>492.1</v>
      </c>
      <c r="H5117">
        <f t="shared" si="316"/>
        <v>380077.56864000001</v>
      </c>
      <c r="I5117">
        <f t="shared" si="317"/>
        <v>3168</v>
      </c>
      <c r="J5117">
        <f t="shared" si="318"/>
        <v>77235.839999999997</v>
      </c>
      <c r="K5117">
        <f t="shared" si="319"/>
        <v>0</v>
      </c>
    </row>
    <row r="5118" spans="1:11" s="11" customFormat="1">
      <c r="A5118">
        <v>2025</v>
      </c>
      <c r="B5118">
        <v>3948</v>
      </c>
      <c r="C5118" t="s">
        <v>321</v>
      </c>
      <c r="D5118" t="s">
        <v>322</v>
      </c>
      <c r="E5118">
        <v>196930</v>
      </c>
      <c r="F5118">
        <v>25.76</v>
      </c>
      <c r="G5118">
        <v>297.10000000000002</v>
      </c>
      <c r="H5118">
        <f t="shared" si="316"/>
        <v>15071635.812800001</v>
      </c>
      <c r="I5118">
        <f t="shared" si="317"/>
        <v>196930</v>
      </c>
      <c r="J5118">
        <f t="shared" si="318"/>
        <v>5072916.8000000007</v>
      </c>
      <c r="K5118">
        <f t="shared" si="319"/>
        <v>0</v>
      </c>
    </row>
    <row r="5119" spans="1:11" s="11" customFormat="1">
      <c r="A5119">
        <v>2025</v>
      </c>
      <c r="B5119">
        <v>3948</v>
      </c>
      <c r="C5119" t="s">
        <v>321</v>
      </c>
      <c r="D5119" t="s">
        <v>322</v>
      </c>
      <c r="E5119">
        <v>11795</v>
      </c>
      <c r="F5119">
        <v>24.41</v>
      </c>
      <c r="G5119">
        <v>337.5</v>
      </c>
      <c r="H5119">
        <f t="shared" si="316"/>
        <v>971716.33125000005</v>
      </c>
      <c r="I5119">
        <f t="shared" si="317"/>
        <v>11795</v>
      </c>
      <c r="J5119">
        <f t="shared" si="318"/>
        <v>287915.95</v>
      </c>
      <c r="K5119">
        <f t="shared" si="319"/>
        <v>0</v>
      </c>
    </row>
    <row r="5120" spans="1:11" s="11" customFormat="1">
      <c r="A5120">
        <v>2025</v>
      </c>
      <c r="B5120">
        <v>3954</v>
      </c>
      <c r="C5120" t="s">
        <v>321</v>
      </c>
      <c r="D5120" t="s">
        <v>322</v>
      </c>
      <c r="E5120">
        <v>6058</v>
      </c>
      <c r="F5120">
        <v>25.457999999999998</v>
      </c>
      <c r="G5120">
        <v>320</v>
      </c>
      <c r="H5120">
        <f t="shared" si="316"/>
        <v>493518.60479999997</v>
      </c>
      <c r="I5120">
        <f t="shared" si="317"/>
        <v>6058</v>
      </c>
      <c r="J5120">
        <f t="shared" si="318"/>
        <v>154224.56399999998</v>
      </c>
      <c r="K5120">
        <f t="shared" si="319"/>
        <v>0</v>
      </c>
    </row>
    <row r="5121" spans="1:11" s="11" customFormat="1">
      <c r="A5121">
        <v>2025</v>
      </c>
      <c r="B5121">
        <v>3954</v>
      </c>
      <c r="C5121" t="s">
        <v>321</v>
      </c>
      <c r="D5121" t="s">
        <v>322</v>
      </c>
      <c r="E5121">
        <v>67411</v>
      </c>
      <c r="F5121">
        <v>26.227</v>
      </c>
      <c r="G5121">
        <v>309.5</v>
      </c>
      <c r="H5121">
        <f t="shared" si="316"/>
        <v>5471923.7792150006</v>
      </c>
      <c r="I5121">
        <f t="shared" si="317"/>
        <v>67411</v>
      </c>
      <c r="J5121">
        <f t="shared" si="318"/>
        <v>1767988.297</v>
      </c>
      <c r="K5121">
        <f t="shared" si="319"/>
        <v>0</v>
      </c>
    </row>
    <row r="5122" spans="1:11" s="11" customFormat="1">
      <c r="A5122">
        <v>2025</v>
      </c>
      <c r="B5122">
        <v>3954</v>
      </c>
      <c r="C5122" t="s">
        <v>321</v>
      </c>
      <c r="D5122" t="s">
        <v>322</v>
      </c>
      <c r="E5122">
        <v>16364</v>
      </c>
      <c r="F5122">
        <v>25.835999999999999</v>
      </c>
      <c r="G5122">
        <v>380</v>
      </c>
      <c r="H5122">
        <f t="shared" si="316"/>
        <v>1606565.1551999997</v>
      </c>
      <c r="I5122">
        <f t="shared" si="317"/>
        <v>16364</v>
      </c>
      <c r="J5122">
        <f t="shared" si="318"/>
        <v>422780.304</v>
      </c>
      <c r="K5122">
        <f t="shared" si="319"/>
        <v>0</v>
      </c>
    </row>
    <row r="5123" spans="1:11" s="11" customFormat="1">
      <c r="A5123">
        <v>2025</v>
      </c>
      <c r="B5123">
        <v>3954</v>
      </c>
      <c r="C5123" t="s">
        <v>321</v>
      </c>
      <c r="D5123" t="s">
        <v>322</v>
      </c>
      <c r="E5123">
        <v>63302</v>
      </c>
      <c r="F5123">
        <v>25.423999999999999</v>
      </c>
      <c r="G5123">
        <v>536</v>
      </c>
      <c r="H5123">
        <f t="shared" si="316"/>
        <v>8626330.6572799999</v>
      </c>
      <c r="I5123">
        <f t="shared" si="317"/>
        <v>63302</v>
      </c>
      <c r="J5123">
        <f t="shared" si="318"/>
        <v>1609390.048</v>
      </c>
      <c r="K5123">
        <f t="shared" si="319"/>
        <v>0</v>
      </c>
    </row>
    <row r="5124" spans="1:11" s="11" customFormat="1">
      <c r="A5124">
        <v>2025</v>
      </c>
      <c r="B5124">
        <v>4041</v>
      </c>
      <c r="C5124" t="s">
        <v>331</v>
      </c>
      <c r="D5124" t="s">
        <v>322</v>
      </c>
      <c r="E5124">
        <v>35160</v>
      </c>
      <c r="F5124">
        <v>17.79</v>
      </c>
      <c r="G5124">
        <v>218.4</v>
      </c>
      <c r="H5124">
        <f t="shared" si="316"/>
        <v>1366084.1376</v>
      </c>
      <c r="I5124">
        <f t="shared" si="317"/>
        <v>35160</v>
      </c>
      <c r="J5124">
        <f t="shared" si="318"/>
        <v>625496.4</v>
      </c>
      <c r="K5124">
        <f t="shared" si="319"/>
        <v>0</v>
      </c>
    </row>
    <row r="5125" spans="1:11" s="11" customFormat="1">
      <c r="A5125">
        <v>2025</v>
      </c>
      <c r="B5125">
        <v>4041</v>
      </c>
      <c r="C5125" t="s">
        <v>331</v>
      </c>
      <c r="D5125" t="s">
        <v>322</v>
      </c>
      <c r="E5125">
        <v>5176</v>
      </c>
      <c r="F5125">
        <v>17.66</v>
      </c>
      <c r="G5125">
        <v>239.1</v>
      </c>
      <c r="H5125">
        <f t="shared" ref="H5125:H5188" si="320">IF(I5125="","",G5125/100*F5125*E5125)</f>
        <v>218556.91055999999</v>
      </c>
      <c r="I5125">
        <f t="shared" ref="I5125:I5188" si="321">IF(OR(G5125=".",F5125=".",E5125="."),"",E5125)</f>
        <v>5176</v>
      </c>
      <c r="J5125">
        <f t="shared" ref="J5125:J5188" si="322">IF(I5125="","",F5125*I5125)</f>
        <v>91408.16</v>
      </c>
      <c r="K5125">
        <f t="shared" ref="K5125:K5188" si="323">IF(C5125="LIG",1,0)</f>
        <v>0</v>
      </c>
    </row>
    <row r="5126" spans="1:11" s="11" customFormat="1">
      <c r="A5126">
        <v>2025</v>
      </c>
      <c r="B5126">
        <v>4050</v>
      </c>
      <c r="C5126" t="s">
        <v>331</v>
      </c>
      <c r="D5126" t="s">
        <v>322</v>
      </c>
      <c r="E5126">
        <v>16227</v>
      </c>
      <c r="F5126">
        <v>17.82</v>
      </c>
      <c r="G5126">
        <v>194.4</v>
      </c>
      <c r="H5126">
        <f t="shared" si="320"/>
        <v>562137.03215999994</v>
      </c>
      <c r="I5126">
        <f t="shared" si="321"/>
        <v>16227</v>
      </c>
      <c r="J5126">
        <f t="shared" si="322"/>
        <v>289165.14</v>
      </c>
      <c r="K5126">
        <f t="shared" si="323"/>
        <v>0</v>
      </c>
    </row>
    <row r="5127" spans="1:11" s="11" customFormat="1">
      <c r="A5127">
        <v>2025</v>
      </c>
      <c r="B5127">
        <v>4050</v>
      </c>
      <c r="C5127" t="s">
        <v>331</v>
      </c>
      <c r="D5127" t="s">
        <v>322</v>
      </c>
      <c r="E5127">
        <v>16490</v>
      </c>
      <c r="F5127">
        <v>18.062000000000001</v>
      </c>
      <c r="G5127">
        <v>193.4</v>
      </c>
      <c r="H5127">
        <f t="shared" si="320"/>
        <v>576027.16292000015</v>
      </c>
      <c r="I5127">
        <f t="shared" si="321"/>
        <v>16490</v>
      </c>
      <c r="J5127">
        <f t="shared" si="322"/>
        <v>297842.38</v>
      </c>
      <c r="K5127">
        <f t="shared" si="323"/>
        <v>0</v>
      </c>
    </row>
    <row r="5128" spans="1:11" s="11" customFormat="1">
      <c r="A5128">
        <v>2025</v>
      </c>
      <c r="B5128">
        <v>4050</v>
      </c>
      <c r="C5128" t="s">
        <v>331</v>
      </c>
      <c r="D5128" t="s">
        <v>322</v>
      </c>
      <c r="E5128">
        <v>16384</v>
      </c>
      <c r="F5128">
        <v>17.986000000000001</v>
      </c>
      <c r="G5128">
        <v>193.1</v>
      </c>
      <c r="H5128">
        <f t="shared" si="320"/>
        <v>569032.14694400004</v>
      </c>
      <c r="I5128">
        <f t="shared" si="321"/>
        <v>16384</v>
      </c>
      <c r="J5128">
        <f t="shared" si="322"/>
        <v>294682.62400000001</v>
      </c>
      <c r="K5128">
        <f t="shared" si="323"/>
        <v>0</v>
      </c>
    </row>
    <row r="5129" spans="1:11" s="11" customFormat="1">
      <c r="A5129">
        <v>2025</v>
      </c>
      <c r="B5129">
        <v>4050</v>
      </c>
      <c r="C5129" t="s">
        <v>331</v>
      </c>
      <c r="D5129" t="s">
        <v>322</v>
      </c>
      <c r="E5129">
        <v>16339</v>
      </c>
      <c r="F5129">
        <v>17.667999999999999</v>
      </c>
      <c r="G5129">
        <v>199.4</v>
      </c>
      <c r="H5129">
        <f t="shared" si="320"/>
        <v>575622.8392879999</v>
      </c>
      <c r="I5129">
        <f t="shared" si="321"/>
        <v>16339</v>
      </c>
      <c r="J5129">
        <f t="shared" si="322"/>
        <v>288677.45199999999</v>
      </c>
      <c r="K5129">
        <f t="shared" si="323"/>
        <v>0</v>
      </c>
    </row>
    <row r="5130" spans="1:11" s="11" customFormat="1">
      <c r="A5130">
        <v>2025</v>
      </c>
      <c r="B5130">
        <v>4050</v>
      </c>
      <c r="C5130" t="s">
        <v>331</v>
      </c>
      <c r="D5130" t="s">
        <v>322</v>
      </c>
      <c r="E5130">
        <v>65152</v>
      </c>
      <c r="F5130">
        <v>17.058</v>
      </c>
      <c r="G5130">
        <v>184.3</v>
      </c>
      <c r="H5130">
        <f t="shared" si="320"/>
        <v>2048241.6698880002</v>
      </c>
      <c r="I5130">
        <f t="shared" si="321"/>
        <v>65152</v>
      </c>
      <c r="J5130">
        <f t="shared" si="322"/>
        <v>1111362.8159999999</v>
      </c>
      <c r="K5130">
        <f t="shared" si="323"/>
        <v>0</v>
      </c>
    </row>
    <row r="5131" spans="1:11" s="11" customFormat="1">
      <c r="A5131">
        <v>2025</v>
      </c>
      <c r="B5131">
        <v>4078</v>
      </c>
      <c r="C5131" t="s">
        <v>331</v>
      </c>
      <c r="D5131" t="s">
        <v>322</v>
      </c>
      <c r="E5131">
        <v>109317</v>
      </c>
      <c r="F5131">
        <v>17.760000000000002</v>
      </c>
      <c r="G5131">
        <v>238.8</v>
      </c>
      <c r="H5131">
        <f t="shared" si="320"/>
        <v>4636230.1689599995</v>
      </c>
      <c r="I5131">
        <f t="shared" si="321"/>
        <v>109317</v>
      </c>
      <c r="J5131">
        <f t="shared" si="322"/>
        <v>1941469.9200000002</v>
      </c>
      <c r="K5131">
        <f t="shared" si="323"/>
        <v>0</v>
      </c>
    </row>
    <row r="5132" spans="1:11" s="11" customFormat="1">
      <c r="A5132">
        <v>2025</v>
      </c>
      <c r="B5132">
        <v>4078</v>
      </c>
      <c r="C5132" t="s">
        <v>331</v>
      </c>
      <c r="D5132" t="s">
        <v>322</v>
      </c>
      <c r="E5132">
        <v>54433</v>
      </c>
      <c r="F5132">
        <v>17.75</v>
      </c>
      <c r="G5132">
        <v>240.2</v>
      </c>
      <c r="H5132">
        <f t="shared" si="320"/>
        <v>2320778.1714999997</v>
      </c>
      <c r="I5132">
        <f t="shared" si="321"/>
        <v>54433</v>
      </c>
      <c r="J5132">
        <f t="shared" si="322"/>
        <v>966185.75</v>
      </c>
      <c r="K5132">
        <f t="shared" si="323"/>
        <v>0</v>
      </c>
    </row>
    <row r="5133" spans="1:11" s="11" customFormat="1">
      <c r="A5133">
        <v>2025</v>
      </c>
      <c r="B5133">
        <v>4158</v>
      </c>
      <c r="C5133" t="s">
        <v>331</v>
      </c>
      <c r="D5133" t="s">
        <v>322</v>
      </c>
      <c r="E5133">
        <v>160123</v>
      </c>
      <c r="F5133">
        <v>17.041</v>
      </c>
      <c r="G5133">
        <v>128.69999999999999</v>
      </c>
      <c r="H5133">
        <f t="shared" si="320"/>
        <v>3511780.3273410001</v>
      </c>
      <c r="I5133">
        <f t="shared" si="321"/>
        <v>160123</v>
      </c>
      <c r="J5133">
        <f t="shared" si="322"/>
        <v>2728656.0430000001</v>
      </c>
      <c r="K5133">
        <f t="shared" si="323"/>
        <v>0</v>
      </c>
    </row>
    <row r="5134" spans="1:11" s="11" customFormat="1">
      <c r="A5134">
        <v>2025</v>
      </c>
      <c r="B5134">
        <v>4158</v>
      </c>
      <c r="C5134" t="s">
        <v>331</v>
      </c>
      <c r="D5134" t="s">
        <v>322</v>
      </c>
      <c r="E5134">
        <v>80473</v>
      </c>
      <c r="F5134">
        <v>16.02</v>
      </c>
      <c r="G5134">
        <v>115.4</v>
      </c>
      <c r="H5134">
        <f t="shared" si="320"/>
        <v>1487710.7888400003</v>
      </c>
      <c r="I5134">
        <f t="shared" si="321"/>
        <v>80473</v>
      </c>
      <c r="J5134">
        <f t="shared" si="322"/>
        <v>1289177.46</v>
      </c>
      <c r="K5134">
        <f t="shared" si="323"/>
        <v>0</v>
      </c>
    </row>
    <row r="5135" spans="1:11" s="11" customFormat="1">
      <c r="A5135">
        <v>2025</v>
      </c>
      <c r="B5135">
        <v>4162</v>
      </c>
      <c r="C5135" t="s">
        <v>331</v>
      </c>
      <c r="D5135" t="s">
        <v>322</v>
      </c>
      <c r="E5135">
        <v>54263</v>
      </c>
      <c r="F5135">
        <v>19.893000000000001</v>
      </c>
      <c r="G5135">
        <v>266.3</v>
      </c>
      <c r="H5135">
        <f t="shared" si="320"/>
        <v>2874585.6265170006</v>
      </c>
      <c r="I5135">
        <f t="shared" si="321"/>
        <v>54263</v>
      </c>
      <c r="J5135">
        <f t="shared" si="322"/>
        <v>1079453.8589999999</v>
      </c>
      <c r="K5135">
        <f t="shared" si="323"/>
        <v>0</v>
      </c>
    </row>
    <row r="5136" spans="1:11" s="11" customFormat="1">
      <c r="A5136">
        <v>2025</v>
      </c>
      <c r="B5136">
        <v>4271</v>
      </c>
      <c r="C5136" t="s">
        <v>331</v>
      </c>
      <c r="D5136" t="s">
        <v>322</v>
      </c>
      <c r="E5136">
        <v>15807</v>
      </c>
      <c r="F5136">
        <v>17.43</v>
      </c>
      <c r="G5136">
        <v>284.2</v>
      </c>
      <c r="H5136">
        <f t="shared" si="320"/>
        <v>783016.50041999994</v>
      </c>
      <c r="I5136">
        <f t="shared" si="321"/>
        <v>15807</v>
      </c>
      <c r="J5136">
        <f t="shared" si="322"/>
        <v>275516.01</v>
      </c>
      <c r="K5136">
        <f t="shared" si="323"/>
        <v>0</v>
      </c>
    </row>
    <row r="5137" spans="1:11" s="11" customFormat="1">
      <c r="A5137">
        <v>2025</v>
      </c>
      <c r="B5137">
        <v>6002</v>
      </c>
      <c r="C5137" t="s">
        <v>331</v>
      </c>
      <c r="D5137" t="s">
        <v>322</v>
      </c>
      <c r="E5137">
        <v>15924</v>
      </c>
      <c r="F5137">
        <v>17.306000000000001</v>
      </c>
      <c r="G5137">
        <v>201.1</v>
      </c>
      <c r="H5137">
        <f t="shared" si="320"/>
        <v>554192.87618400005</v>
      </c>
      <c r="I5137">
        <f t="shared" si="321"/>
        <v>15924</v>
      </c>
      <c r="J5137">
        <f t="shared" si="322"/>
        <v>275580.74400000001</v>
      </c>
      <c r="K5137">
        <f t="shared" si="323"/>
        <v>0</v>
      </c>
    </row>
    <row r="5138" spans="1:11" s="11" customFormat="1">
      <c r="A5138">
        <v>2025</v>
      </c>
      <c r="B5138">
        <v>6002</v>
      </c>
      <c r="C5138" t="s">
        <v>331</v>
      </c>
      <c r="D5138" t="s">
        <v>322</v>
      </c>
      <c r="E5138">
        <v>445232</v>
      </c>
      <c r="F5138">
        <v>17.782</v>
      </c>
      <c r="G5138">
        <v>219.4</v>
      </c>
      <c r="H5138">
        <f t="shared" si="320"/>
        <v>17370151.240256</v>
      </c>
      <c r="I5138">
        <f t="shared" si="321"/>
        <v>445232</v>
      </c>
      <c r="J5138">
        <f t="shared" si="322"/>
        <v>7917115.4239999996</v>
      </c>
      <c r="K5138">
        <f t="shared" si="323"/>
        <v>0</v>
      </c>
    </row>
    <row r="5139" spans="1:11" s="11" customFormat="1">
      <c r="A5139">
        <v>2025</v>
      </c>
      <c r="B5139">
        <v>6002</v>
      </c>
      <c r="C5139" t="s">
        <v>331</v>
      </c>
      <c r="D5139" t="s">
        <v>322</v>
      </c>
      <c r="E5139">
        <v>160047</v>
      </c>
      <c r="F5139">
        <v>17.643999999999998</v>
      </c>
      <c r="G5139">
        <v>213.7</v>
      </c>
      <c r="H5139">
        <f t="shared" si="320"/>
        <v>6034608.6257159999</v>
      </c>
      <c r="I5139">
        <f t="shared" si="321"/>
        <v>160047</v>
      </c>
      <c r="J5139">
        <f t="shared" si="322"/>
        <v>2823869.2679999997</v>
      </c>
      <c r="K5139">
        <f t="shared" si="323"/>
        <v>0</v>
      </c>
    </row>
    <row r="5140" spans="1:11" s="11" customFormat="1">
      <c r="A5140">
        <v>2025</v>
      </c>
      <c r="B5140">
        <v>6002</v>
      </c>
      <c r="C5140" t="s">
        <v>331</v>
      </c>
      <c r="D5140" t="s">
        <v>322</v>
      </c>
      <c r="E5140">
        <v>174364</v>
      </c>
      <c r="F5140">
        <v>17.5</v>
      </c>
      <c r="G5140">
        <v>220.4</v>
      </c>
      <c r="H5140">
        <f t="shared" si="320"/>
        <v>6725219.4800000004</v>
      </c>
      <c r="I5140">
        <f t="shared" si="321"/>
        <v>174364</v>
      </c>
      <c r="J5140">
        <f t="shared" si="322"/>
        <v>3051370</v>
      </c>
      <c r="K5140">
        <f t="shared" si="323"/>
        <v>0</v>
      </c>
    </row>
    <row r="5141" spans="1:11" s="11" customFormat="1">
      <c r="A5141">
        <v>2025</v>
      </c>
      <c r="B5141">
        <v>6002</v>
      </c>
      <c r="C5141" t="s">
        <v>331</v>
      </c>
      <c r="D5141" t="s">
        <v>322</v>
      </c>
      <c r="E5141">
        <v>63725</v>
      </c>
      <c r="F5141">
        <v>17.635000000000002</v>
      </c>
      <c r="G5141">
        <v>215.1</v>
      </c>
      <c r="H5141">
        <f t="shared" si="320"/>
        <v>2417273.0966249998</v>
      </c>
      <c r="I5141">
        <f t="shared" si="321"/>
        <v>63725</v>
      </c>
      <c r="J5141">
        <f t="shared" si="322"/>
        <v>1123790.375</v>
      </c>
      <c r="K5141">
        <f t="shared" si="323"/>
        <v>0</v>
      </c>
    </row>
    <row r="5142" spans="1:11" s="11" customFormat="1">
      <c r="A5142">
        <v>2025</v>
      </c>
      <c r="B5142">
        <v>6002</v>
      </c>
      <c r="C5142" t="s">
        <v>331</v>
      </c>
      <c r="D5142" t="s">
        <v>322</v>
      </c>
      <c r="E5142">
        <v>142949</v>
      </c>
      <c r="F5142">
        <v>17.516999999999999</v>
      </c>
      <c r="G5142">
        <v>216.3</v>
      </c>
      <c r="H5142">
        <f t="shared" si="320"/>
        <v>5416233.4001790006</v>
      </c>
      <c r="I5142">
        <f t="shared" si="321"/>
        <v>142949</v>
      </c>
      <c r="J5142">
        <f t="shared" si="322"/>
        <v>2504037.6329999999</v>
      </c>
      <c r="K5142">
        <f t="shared" si="323"/>
        <v>0</v>
      </c>
    </row>
    <row r="5143" spans="1:11" s="11" customFormat="1">
      <c r="A5143">
        <v>2025</v>
      </c>
      <c r="B5143">
        <v>6004</v>
      </c>
      <c r="C5143" t="s">
        <v>321</v>
      </c>
      <c r="D5143" t="s">
        <v>322</v>
      </c>
      <c r="E5143">
        <v>25045</v>
      </c>
      <c r="F5143">
        <v>25.42</v>
      </c>
      <c r="G5143" t="s">
        <v>332</v>
      </c>
      <c r="H5143" t="str">
        <f t="shared" si="320"/>
        <v/>
      </c>
      <c r="I5143" t="str">
        <f t="shared" si="321"/>
        <v/>
      </c>
      <c r="J5143" t="str">
        <f t="shared" si="322"/>
        <v/>
      </c>
      <c r="K5143">
        <f t="shared" si="323"/>
        <v>0</v>
      </c>
    </row>
    <row r="5144" spans="1:11" s="11" customFormat="1">
      <c r="A5144">
        <v>2025</v>
      </c>
      <c r="B5144">
        <v>6009</v>
      </c>
      <c r="C5144" t="s">
        <v>331</v>
      </c>
      <c r="D5144" t="s">
        <v>322</v>
      </c>
      <c r="E5144">
        <v>97910</v>
      </c>
      <c r="F5144">
        <v>17.940000000000001</v>
      </c>
      <c r="G5144">
        <v>225.6</v>
      </c>
      <c r="H5144">
        <f t="shared" si="320"/>
        <v>3962676.1823999998</v>
      </c>
      <c r="I5144">
        <f t="shared" si="321"/>
        <v>97910</v>
      </c>
      <c r="J5144">
        <f t="shared" si="322"/>
        <v>1756505.4000000001</v>
      </c>
      <c r="K5144">
        <f t="shared" si="323"/>
        <v>0</v>
      </c>
    </row>
    <row r="5145" spans="1:11" s="11" customFormat="1">
      <c r="A5145">
        <v>2025</v>
      </c>
      <c r="B5145">
        <v>6009</v>
      </c>
      <c r="C5145" t="s">
        <v>331</v>
      </c>
      <c r="D5145" t="s">
        <v>322</v>
      </c>
      <c r="E5145">
        <v>48467</v>
      </c>
      <c r="F5145">
        <v>17.16</v>
      </c>
      <c r="G5145">
        <v>233.7</v>
      </c>
      <c r="H5145">
        <f t="shared" si="320"/>
        <v>1943668.22364</v>
      </c>
      <c r="I5145">
        <f t="shared" si="321"/>
        <v>48467</v>
      </c>
      <c r="J5145">
        <f t="shared" si="322"/>
        <v>831693.72</v>
      </c>
      <c r="K5145">
        <f t="shared" si="323"/>
        <v>0</v>
      </c>
    </row>
    <row r="5146" spans="1:11" s="11" customFormat="1">
      <c r="A5146">
        <v>2025</v>
      </c>
      <c r="B5146">
        <v>6009</v>
      </c>
      <c r="C5146" t="s">
        <v>331</v>
      </c>
      <c r="D5146" t="s">
        <v>322</v>
      </c>
      <c r="E5146">
        <v>32665</v>
      </c>
      <c r="F5146">
        <v>17.45</v>
      </c>
      <c r="G5146">
        <v>238.5</v>
      </c>
      <c r="H5146">
        <f t="shared" si="320"/>
        <v>1359460.13625</v>
      </c>
      <c r="I5146">
        <f t="shared" si="321"/>
        <v>32665</v>
      </c>
      <c r="J5146">
        <f t="shared" si="322"/>
        <v>570004.25</v>
      </c>
      <c r="K5146">
        <f t="shared" si="323"/>
        <v>0</v>
      </c>
    </row>
    <row r="5147" spans="1:11" s="11" customFormat="1">
      <c r="A5147">
        <v>2025</v>
      </c>
      <c r="B5147">
        <v>6017</v>
      </c>
      <c r="C5147" t="s">
        <v>331</v>
      </c>
      <c r="D5147" t="s">
        <v>322</v>
      </c>
      <c r="E5147">
        <v>64524</v>
      </c>
      <c r="F5147">
        <v>17</v>
      </c>
      <c r="G5147" t="s">
        <v>332</v>
      </c>
      <c r="H5147" t="str">
        <f t="shared" si="320"/>
        <v/>
      </c>
      <c r="I5147" t="str">
        <f t="shared" si="321"/>
        <v/>
      </c>
      <c r="J5147" t="str">
        <f t="shared" si="322"/>
        <v/>
      </c>
      <c r="K5147">
        <f t="shared" si="323"/>
        <v>0</v>
      </c>
    </row>
    <row r="5148" spans="1:11" s="11" customFormat="1">
      <c r="A5148">
        <v>2025</v>
      </c>
      <c r="B5148">
        <v>6017</v>
      </c>
      <c r="C5148" t="s">
        <v>331</v>
      </c>
      <c r="D5148" t="s">
        <v>322</v>
      </c>
      <c r="E5148">
        <v>1257305</v>
      </c>
      <c r="F5148">
        <v>17.7</v>
      </c>
      <c r="G5148" t="s">
        <v>332</v>
      </c>
      <c r="H5148" t="str">
        <f t="shared" si="320"/>
        <v/>
      </c>
      <c r="I5148" t="str">
        <f t="shared" si="321"/>
        <v/>
      </c>
      <c r="J5148" t="str">
        <f t="shared" si="322"/>
        <v/>
      </c>
      <c r="K5148">
        <f t="shared" si="323"/>
        <v>0</v>
      </c>
    </row>
    <row r="5149" spans="1:11" s="11" customFormat="1">
      <c r="A5149">
        <v>2025</v>
      </c>
      <c r="B5149">
        <v>6021</v>
      </c>
      <c r="C5149" t="s">
        <v>331</v>
      </c>
      <c r="D5149" t="s">
        <v>322</v>
      </c>
      <c r="E5149">
        <v>285421</v>
      </c>
      <c r="F5149">
        <v>19.170000000000002</v>
      </c>
      <c r="G5149">
        <v>279.5</v>
      </c>
      <c r="H5149">
        <f t="shared" si="320"/>
        <v>15292899.993150001</v>
      </c>
      <c r="I5149">
        <f t="shared" si="321"/>
        <v>285421</v>
      </c>
      <c r="J5149">
        <f t="shared" si="322"/>
        <v>5471520.5700000003</v>
      </c>
      <c r="K5149">
        <f t="shared" si="323"/>
        <v>0</v>
      </c>
    </row>
    <row r="5150" spans="1:11" s="11" customFormat="1">
      <c r="A5150">
        <v>2025</v>
      </c>
      <c r="B5150">
        <v>6030</v>
      </c>
      <c r="C5150" t="s">
        <v>330</v>
      </c>
      <c r="D5150" t="s">
        <v>322</v>
      </c>
      <c r="E5150">
        <v>675821</v>
      </c>
      <c r="F5150">
        <v>12.66</v>
      </c>
      <c r="G5150">
        <v>230</v>
      </c>
      <c r="H5150">
        <f t="shared" si="320"/>
        <v>19678555.877999999</v>
      </c>
      <c r="I5150">
        <f t="shared" si="321"/>
        <v>675821</v>
      </c>
      <c r="J5150">
        <f t="shared" si="322"/>
        <v>8555893.8599999994</v>
      </c>
      <c r="K5150">
        <f t="shared" si="323"/>
        <v>1</v>
      </c>
    </row>
    <row r="5151" spans="1:11" s="11" customFormat="1">
      <c r="A5151">
        <v>2025</v>
      </c>
      <c r="B5151">
        <v>6041</v>
      </c>
      <c r="C5151" t="s">
        <v>321</v>
      </c>
      <c r="D5151" t="s">
        <v>322</v>
      </c>
      <c r="E5151">
        <v>19542</v>
      </c>
      <c r="F5151">
        <v>23.02</v>
      </c>
      <c r="G5151">
        <v>229.6</v>
      </c>
      <c r="H5151">
        <f t="shared" si="320"/>
        <v>1032871.3046399999</v>
      </c>
      <c r="I5151">
        <f t="shared" si="321"/>
        <v>19542</v>
      </c>
      <c r="J5151">
        <f t="shared" si="322"/>
        <v>449856.83999999997</v>
      </c>
      <c r="K5151">
        <f t="shared" si="323"/>
        <v>0</v>
      </c>
    </row>
    <row r="5152" spans="1:11" s="11" customFormat="1">
      <c r="A5152">
        <v>2025</v>
      </c>
      <c r="B5152">
        <v>6041</v>
      </c>
      <c r="C5152" t="s">
        <v>321</v>
      </c>
      <c r="D5152" t="s">
        <v>322</v>
      </c>
      <c r="E5152">
        <v>8120</v>
      </c>
      <c r="F5152">
        <v>21.94</v>
      </c>
      <c r="G5152">
        <v>231.1</v>
      </c>
      <c r="H5152">
        <f t="shared" si="320"/>
        <v>411711.12080000003</v>
      </c>
      <c r="I5152">
        <f t="shared" si="321"/>
        <v>8120</v>
      </c>
      <c r="J5152">
        <f t="shared" si="322"/>
        <v>178152.80000000002</v>
      </c>
      <c r="K5152">
        <f t="shared" si="323"/>
        <v>0</v>
      </c>
    </row>
    <row r="5153" spans="1:11" s="11" customFormat="1">
      <c r="A5153">
        <v>2025</v>
      </c>
      <c r="B5153">
        <v>6041</v>
      </c>
      <c r="C5153" t="s">
        <v>321</v>
      </c>
      <c r="D5153" t="s">
        <v>322</v>
      </c>
      <c r="E5153">
        <v>11452</v>
      </c>
      <c r="F5153">
        <v>23.55</v>
      </c>
      <c r="G5153">
        <v>433.9</v>
      </c>
      <c r="H5153">
        <f t="shared" si="320"/>
        <v>1170204.8694</v>
      </c>
      <c r="I5153">
        <f t="shared" si="321"/>
        <v>11452</v>
      </c>
      <c r="J5153">
        <f t="shared" si="322"/>
        <v>269694.60000000003</v>
      </c>
      <c r="K5153">
        <f t="shared" si="323"/>
        <v>0</v>
      </c>
    </row>
    <row r="5154" spans="1:11" s="11" customFormat="1">
      <c r="A5154">
        <v>2025</v>
      </c>
      <c r="B5154">
        <v>6041</v>
      </c>
      <c r="C5154" t="s">
        <v>321</v>
      </c>
      <c r="D5154" t="s">
        <v>322</v>
      </c>
      <c r="E5154">
        <v>16833</v>
      </c>
      <c r="F5154">
        <v>22.61</v>
      </c>
      <c r="G5154">
        <v>361.8</v>
      </c>
      <c r="H5154">
        <f t="shared" si="320"/>
        <v>1376989.5623400002</v>
      </c>
      <c r="I5154">
        <f t="shared" si="321"/>
        <v>16833</v>
      </c>
      <c r="J5154">
        <f t="shared" si="322"/>
        <v>380594.13</v>
      </c>
      <c r="K5154">
        <f t="shared" si="323"/>
        <v>0</v>
      </c>
    </row>
    <row r="5155" spans="1:11" s="11" customFormat="1">
      <c r="A5155">
        <v>2025</v>
      </c>
      <c r="B5155">
        <v>6041</v>
      </c>
      <c r="C5155" t="s">
        <v>321</v>
      </c>
      <c r="D5155" t="s">
        <v>322</v>
      </c>
      <c r="E5155">
        <v>40046</v>
      </c>
      <c r="F5155">
        <v>22.35</v>
      </c>
      <c r="G5155">
        <v>249.3</v>
      </c>
      <c r="H5155">
        <f t="shared" si="320"/>
        <v>2231305.0533000003</v>
      </c>
      <c r="I5155">
        <f t="shared" si="321"/>
        <v>40046</v>
      </c>
      <c r="J5155">
        <f t="shared" si="322"/>
        <v>895028.10000000009</v>
      </c>
      <c r="K5155">
        <f t="shared" si="323"/>
        <v>0</v>
      </c>
    </row>
    <row r="5156" spans="1:11" s="11" customFormat="1">
      <c r="A5156">
        <v>2025</v>
      </c>
      <c r="B5156">
        <v>6041</v>
      </c>
      <c r="C5156" t="s">
        <v>321</v>
      </c>
      <c r="D5156" t="s">
        <v>322</v>
      </c>
      <c r="E5156">
        <v>28427</v>
      </c>
      <c r="F5156">
        <v>25.85</v>
      </c>
      <c r="G5156">
        <v>225.9</v>
      </c>
      <c r="H5156">
        <f t="shared" si="320"/>
        <v>1659998.9290499999</v>
      </c>
      <c r="I5156">
        <f t="shared" si="321"/>
        <v>28427</v>
      </c>
      <c r="J5156">
        <f t="shared" si="322"/>
        <v>734837.95000000007</v>
      </c>
      <c r="K5156">
        <f t="shared" si="323"/>
        <v>0</v>
      </c>
    </row>
    <row r="5157" spans="1:11" s="11" customFormat="1">
      <c r="A5157">
        <v>2025</v>
      </c>
      <c r="B5157">
        <v>6041</v>
      </c>
      <c r="C5157" t="s">
        <v>321</v>
      </c>
      <c r="D5157" t="s">
        <v>322</v>
      </c>
      <c r="E5157">
        <v>22875</v>
      </c>
      <c r="F5157">
        <v>22.85</v>
      </c>
      <c r="G5157">
        <v>247.8</v>
      </c>
      <c r="H5157">
        <f t="shared" si="320"/>
        <v>1295235.1125000003</v>
      </c>
      <c r="I5157">
        <f t="shared" si="321"/>
        <v>22875</v>
      </c>
      <c r="J5157">
        <f t="shared" si="322"/>
        <v>522693.75000000006</v>
      </c>
      <c r="K5157">
        <f t="shared" si="323"/>
        <v>0</v>
      </c>
    </row>
    <row r="5158" spans="1:11" s="11" customFormat="1">
      <c r="A5158">
        <v>2025</v>
      </c>
      <c r="B5158">
        <v>6041</v>
      </c>
      <c r="C5158" t="s">
        <v>321</v>
      </c>
      <c r="D5158" t="s">
        <v>322</v>
      </c>
      <c r="E5158">
        <v>55971</v>
      </c>
      <c r="F5158">
        <v>22.81</v>
      </c>
      <c r="G5158">
        <v>262.3</v>
      </c>
      <c r="H5158">
        <f t="shared" si="320"/>
        <v>3348780.1917300001</v>
      </c>
      <c r="I5158">
        <f t="shared" si="321"/>
        <v>55971</v>
      </c>
      <c r="J5158">
        <f t="shared" si="322"/>
        <v>1276698.51</v>
      </c>
      <c r="K5158">
        <f t="shared" si="323"/>
        <v>0</v>
      </c>
    </row>
    <row r="5159" spans="1:11" s="11" customFormat="1">
      <c r="A5159">
        <v>2025</v>
      </c>
      <c r="B5159">
        <v>6041</v>
      </c>
      <c r="C5159" t="s">
        <v>321</v>
      </c>
      <c r="D5159" t="s">
        <v>322</v>
      </c>
      <c r="E5159">
        <v>59248</v>
      </c>
      <c r="F5159">
        <v>22.79</v>
      </c>
      <c r="G5159">
        <v>262.3</v>
      </c>
      <c r="H5159">
        <f t="shared" si="320"/>
        <v>3541737.0161600001</v>
      </c>
      <c r="I5159">
        <f t="shared" si="321"/>
        <v>59248</v>
      </c>
      <c r="J5159">
        <f t="shared" si="322"/>
        <v>1350261.92</v>
      </c>
      <c r="K5159">
        <f t="shared" si="323"/>
        <v>0</v>
      </c>
    </row>
    <row r="5160" spans="1:11" s="11" customFormat="1">
      <c r="A5160">
        <v>2025</v>
      </c>
      <c r="B5160">
        <v>6041</v>
      </c>
      <c r="C5160" t="s">
        <v>321</v>
      </c>
      <c r="D5160" t="s">
        <v>322</v>
      </c>
      <c r="E5160">
        <v>1583</v>
      </c>
      <c r="F5160">
        <v>25.84</v>
      </c>
      <c r="G5160">
        <v>236.8</v>
      </c>
      <c r="H5160">
        <f t="shared" si="320"/>
        <v>96862.376960000009</v>
      </c>
      <c r="I5160">
        <f t="shared" si="321"/>
        <v>1583</v>
      </c>
      <c r="J5160">
        <f t="shared" si="322"/>
        <v>40904.720000000001</v>
      </c>
      <c r="K5160">
        <f t="shared" si="323"/>
        <v>0</v>
      </c>
    </row>
    <row r="5161" spans="1:11" s="11" customFormat="1">
      <c r="A5161">
        <v>2025</v>
      </c>
      <c r="B5161">
        <v>6041</v>
      </c>
      <c r="C5161" t="s">
        <v>321</v>
      </c>
      <c r="D5161" t="s">
        <v>322</v>
      </c>
      <c r="E5161">
        <v>1635</v>
      </c>
      <c r="F5161">
        <v>22.73</v>
      </c>
      <c r="G5161">
        <v>236.3</v>
      </c>
      <c r="H5161">
        <f t="shared" si="320"/>
        <v>87817.46865000001</v>
      </c>
      <c r="I5161">
        <f t="shared" si="321"/>
        <v>1635</v>
      </c>
      <c r="J5161">
        <f t="shared" si="322"/>
        <v>37163.550000000003</v>
      </c>
      <c r="K5161">
        <f t="shared" si="323"/>
        <v>0</v>
      </c>
    </row>
    <row r="5162" spans="1:11" s="11" customFormat="1">
      <c r="A5162">
        <v>2025</v>
      </c>
      <c r="B5162">
        <v>6041</v>
      </c>
      <c r="C5162" t="s">
        <v>321</v>
      </c>
      <c r="D5162" t="s">
        <v>322</v>
      </c>
      <c r="E5162">
        <v>1762</v>
      </c>
      <c r="F5162">
        <v>23.55</v>
      </c>
      <c r="G5162">
        <v>232.5</v>
      </c>
      <c r="H5162">
        <f t="shared" si="320"/>
        <v>96476.107500000013</v>
      </c>
      <c r="I5162">
        <f t="shared" si="321"/>
        <v>1762</v>
      </c>
      <c r="J5162">
        <f t="shared" si="322"/>
        <v>41495.1</v>
      </c>
      <c r="K5162">
        <f t="shared" si="323"/>
        <v>0</v>
      </c>
    </row>
    <row r="5163" spans="1:11" s="11" customFormat="1">
      <c r="A5163">
        <v>2025</v>
      </c>
      <c r="B5163">
        <v>6041</v>
      </c>
      <c r="C5163" t="s">
        <v>321</v>
      </c>
      <c r="D5163" t="s">
        <v>322</v>
      </c>
      <c r="E5163">
        <v>3207</v>
      </c>
      <c r="F5163">
        <v>25.92</v>
      </c>
      <c r="G5163">
        <v>233.8</v>
      </c>
      <c r="H5163">
        <f t="shared" si="320"/>
        <v>194347.27872000003</v>
      </c>
      <c r="I5163">
        <f t="shared" si="321"/>
        <v>3207</v>
      </c>
      <c r="J5163">
        <f t="shared" si="322"/>
        <v>83125.440000000002</v>
      </c>
      <c r="K5163">
        <f t="shared" si="323"/>
        <v>0</v>
      </c>
    </row>
    <row r="5164" spans="1:11" s="11" customFormat="1">
      <c r="A5164">
        <v>2025</v>
      </c>
      <c r="B5164">
        <v>6041</v>
      </c>
      <c r="C5164" t="s">
        <v>321</v>
      </c>
      <c r="D5164" t="s">
        <v>322</v>
      </c>
      <c r="E5164">
        <v>4506</v>
      </c>
      <c r="F5164">
        <v>24.93</v>
      </c>
      <c r="G5164">
        <v>232.8</v>
      </c>
      <c r="H5164">
        <f t="shared" si="320"/>
        <v>261514.90224000002</v>
      </c>
      <c r="I5164">
        <f t="shared" si="321"/>
        <v>4506</v>
      </c>
      <c r="J5164">
        <f t="shared" si="322"/>
        <v>112334.58</v>
      </c>
      <c r="K5164">
        <f t="shared" si="323"/>
        <v>0</v>
      </c>
    </row>
    <row r="5165" spans="1:11" s="11" customFormat="1">
      <c r="A5165">
        <v>2025</v>
      </c>
      <c r="B5165">
        <v>6041</v>
      </c>
      <c r="C5165" t="s">
        <v>321</v>
      </c>
      <c r="D5165" t="s">
        <v>322</v>
      </c>
      <c r="E5165">
        <v>6270</v>
      </c>
      <c r="F5165">
        <v>23.83</v>
      </c>
      <c r="G5165">
        <v>245</v>
      </c>
      <c r="H5165">
        <f t="shared" si="320"/>
        <v>366064.54499999998</v>
      </c>
      <c r="I5165">
        <f t="shared" si="321"/>
        <v>6270</v>
      </c>
      <c r="J5165">
        <f t="shared" si="322"/>
        <v>149414.09999999998</v>
      </c>
      <c r="K5165">
        <f t="shared" si="323"/>
        <v>0</v>
      </c>
    </row>
    <row r="5166" spans="1:11" s="11" customFormat="1">
      <c r="A5166">
        <v>2025</v>
      </c>
      <c r="B5166">
        <v>6041</v>
      </c>
      <c r="C5166" t="s">
        <v>321</v>
      </c>
      <c r="D5166" t="s">
        <v>322</v>
      </c>
      <c r="E5166">
        <v>8228</v>
      </c>
      <c r="F5166">
        <v>22.86</v>
      </c>
      <c r="G5166">
        <v>241.5</v>
      </c>
      <c r="H5166">
        <f t="shared" si="320"/>
        <v>454242.37319999997</v>
      </c>
      <c r="I5166">
        <f t="shared" si="321"/>
        <v>8228</v>
      </c>
      <c r="J5166">
        <f t="shared" si="322"/>
        <v>188092.08</v>
      </c>
      <c r="K5166">
        <f t="shared" si="323"/>
        <v>0</v>
      </c>
    </row>
    <row r="5167" spans="1:11" s="11" customFormat="1">
      <c r="A5167">
        <v>2025</v>
      </c>
      <c r="B5167">
        <v>6041</v>
      </c>
      <c r="C5167" t="s">
        <v>321</v>
      </c>
      <c r="D5167" t="s">
        <v>322</v>
      </c>
      <c r="E5167">
        <v>19640</v>
      </c>
      <c r="F5167">
        <v>24.93</v>
      </c>
      <c r="G5167">
        <v>232.8</v>
      </c>
      <c r="H5167">
        <f t="shared" si="320"/>
        <v>1139847.4656</v>
      </c>
      <c r="I5167">
        <f t="shared" si="321"/>
        <v>19640</v>
      </c>
      <c r="J5167">
        <f t="shared" si="322"/>
        <v>489625.2</v>
      </c>
      <c r="K5167">
        <f t="shared" si="323"/>
        <v>0</v>
      </c>
    </row>
    <row r="5168" spans="1:11" s="11" customFormat="1">
      <c r="A5168">
        <v>2025</v>
      </c>
      <c r="B5168">
        <v>6041</v>
      </c>
      <c r="C5168" t="s">
        <v>321</v>
      </c>
      <c r="D5168" t="s">
        <v>322</v>
      </c>
      <c r="E5168">
        <v>29128</v>
      </c>
      <c r="F5168">
        <v>22.93</v>
      </c>
      <c r="G5168">
        <v>232.6</v>
      </c>
      <c r="H5168">
        <f t="shared" si="320"/>
        <v>1553547.12304</v>
      </c>
      <c r="I5168">
        <f t="shared" si="321"/>
        <v>29128</v>
      </c>
      <c r="J5168">
        <f t="shared" si="322"/>
        <v>667905.04</v>
      </c>
      <c r="K5168">
        <f t="shared" si="323"/>
        <v>0</v>
      </c>
    </row>
    <row r="5169" spans="1:11" s="11" customFormat="1">
      <c r="A5169">
        <v>2025</v>
      </c>
      <c r="B5169">
        <v>6041</v>
      </c>
      <c r="C5169" t="s">
        <v>321</v>
      </c>
      <c r="D5169" t="s">
        <v>322</v>
      </c>
      <c r="E5169">
        <v>34256</v>
      </c>
      <c r="F5169">
        <v>22.93</v>
      </c>
      <c r="G5169">
        <v>232.6</v>
      </c>
      <c r="H5169">
        <f t="shared" si="320"/>
        <v>1827049.9260800001</v>
      </c>
      <c r="I5169">
        <f t="shared" si="321"/>
        <v>34256</v>
      </c>
      <c r="J5169">
        <f t="shared" si="322"/>
        <v>785490.08</v>
      </c>
      <c r="K5169">
        <f t="shared" si="323"/>
        <v>0</v>
      </c>
    </row>
    <row r="5170" spans="1:11" s="11" customFormat="1">
      <c r="A5170">
        <v>2025</v>
      </c>
      <c r="B5170">
        <v>6055</v>
      </c>
      <c r="C5170" t="s">
        <v>331</v>
      </c>
      <c r="D5170" t="s">
        <v>322</v>
      </c>
      <c r="E5170">
        <v>47736</v>
      </c>
      <c r="F5170">
        <v>15.87</v>
      </c>
      <c r="G5170" t="s">
        <v>332</v>
      </c>
      <c r="H5170" t="str">
        <f t="shared" si="320"/>
        <v/>
      </c>
      <c r="I5170" t="str">
        <f t="shared" si="321"/>
        <v/>
      </c>
      <c r="J5170" t="str">
        <f t="shared" si="322"/>
        <v/>
      </c>
      <c r="K5170">
        <f t="shared" si="323"/>
        <v>0</v>
      </c>
    </row>
    <row r="5171" spans="1:11" s="11" customFormat="1">
      <c r="A5171">
        <v>2025</v>
      </c>
      <c r="B5171">
        <v>6065</v>
      </c>
      <c r="C5171" t="s">
        <v>331</v>
      </c>
      <c r="D5171" t="s">
        <v>322</v>
      </c>
      <c r="E5171">
        <v>16367</v>
      </c>
      <c r="F5171">
        <v>17.004000000000001</v>
      </c>
      <c r="G5171">
        <v>196.8</v>
      </c>
      <c r="H5171">
        <f t="shared" si="320"/>
        <v>547703.19302400015</v>
      </c>
      <c r="I5171">
        <f t="shared" si="321"/>
        <v>16367</v>
      </c>
      <c r="J5171">
        <f t="shared" si="322"/>
        <v>278304.46799999999</v>
      </c>
      <c r="K5171">
        <f t="shared" si="323"/>
        <v>0</v>
      </c>
    </row>
    <row r="5172" spans="1:11" s="11" customFormat="1">
      <c r="A5172">
        <v>2025</v>
      </c>
      <c r="B5172">
        <v>6065</v>
      </c>
      <c r="C5172" t="s">
        <v>331</v>
      </c>
      <c r="D5172" t="s">
        <v>322</v>
      </c>
      <c r="E5172">
        <v>49445</v>
      </c>
      <c r="F5172">
        <v>17.155999999999999</v>
      </c>
      <c r="G5172">
        <v>198.6</v>
      </c>
      <c r="H5172">
        <f t="shared" si="320"/>
        <v>1684680.94212</v>
      </c>
      <c r="I5172">
        <f t="shared" si="321"/>
        <v>49445</v>
      </c>
      <c r="J5172">
        <f t="shared" si="322"/>
        <v>848278.41999999993</v>
      </c>
      <c r="K5172">
        <f t="shared" si="323"/>
        <v>0</v>
      </c>
    </row>
    <row r="5173" spans="1:11" s="11" customFormat="1">
      <c r="A5173">
        <v>2025</v>
      </c>
      <c r="B5173">
        <v>6065</v>
      </c>
      <c r="C5173" t="s">
        <v>331</v>
      </c>
      <c r="D5173" t="s">
        <v>322</v>
      </c>
      <c r="E5173">
        <v>113106</v>
      </c>
      <c r="F5173">
        <v>17.643999999999998</v>
      </c>
      <c r="G5173">
        <v>195.6</v>
      </c>
      <c r="H5173">
        <f t="shared" si="320"/>
        <v>3903476.2683839994</v>
      </c>
      <c r="I5173">
        <f t="shared" si="321"/>
        <v>113106</v>
      </c>
      <c r="J5173">
        <f t="shared" si="322"/>
        <v>1995642.2639999997</v>
      </c>
      <c r="K5173">
        <f t="shared" si="323"/>
        <v>0</v>
      </c>
    </row>
    <row r="5174" spans="1:11" s="11" customFormat="1">
      <c r="A5174">
        <v>2025</v>
      </c>
      <c r="B5174">
        <v>6065</v>
      </c>
      <c r="C5174" t="s">
        <v>331</v>
      </c>
      <c r="D5174" t="s">
        <v>322</v>
      </c>
      <c r="E5174">
        <v>48994</v>
      </c>
      <c r="F5174">
        <v>17.776</v>
      </c>
      <c r="G5174">
        <v>194.2</v>
      </c>
      <c r="H5174">
        <f t="shared" si="320"/>
        <v>1691321.482048</v>
      </c>
      <c r="I5174">
        <f t="shared" si="321"/>
        <v>48994</v>
      </c>
      <c r="J5174">
        <f t="shared" si="322"/>
        <v>870917.34400000004</v>
      </c>
      <c r="K5174">
        <f t="shared" si="323"/>
        <v>0</v>
      </c>
    </row>
    <row r="5175" spans="1:11" s="11" customFormat="1">
      <c r="A5175">
        <v>2025</v>
      </c>
      <c r="B5175">
        <v>6068</v>
      </c>
      <c r="C5175" t="s">
        <v>331</v>
      </c>
      <c r="D5175" t="s">
        <v>322</v>
      </c>
      <c r="E5175">
        <v>89495</v>
      </c>
      <c r="F5175">
        <v>17.173999999999999</v>
      </c>
      <c r="G5175">
        <v>147.6</v>
      </c>
      <c r="H5175">
        <f t="shared" si="320"/>
        <v>2268593.0038800002</v>
      </c>
      <c r="I5175">
        <f t="shared" si="321"/>
        <v>89495</v>
      </c>
      <c r="J5175">
        <f t="shared" si="322"/>
        <v>1536987.13</v>
      </c>
      <c r="K5175">
        <f t="shared" si="323"/>
        <v>0</v>
      </c>
    </row>
    <row r="5176" spans="1:11" s="11" customFormat="1">
      <c r="A5176">
        <v>2025</v>
      </c>
      <c r="B5176">
        <v>6068</v>
      </c>
      <c r="C5176" t="s">
        <v>331</v>
      </c>
      <c r="D5176" t="s">
        <v>322</v>
      </c>
      <c r="E5176">
        <v>123101</v>
      </c>
      <c r="F5176">
        <v>17.635999999999999</v>
      </c>
      <c r="G5176">
        <v>148.4</v>
      </c>
      <c r="H5176">
        <f t="shared" si="320"/>
        <v>3221777.7062239996</v>
      </c>
      <c r="I5176">
        <f t="shared" si="321"/>
        <v>123101</v>
      </c>
      <c r="J5176">
        <f t="shared" si="322"/>
        <v>2171009.236</v>
      </c>
      <c r="K5176">
        <f t="shared" si="323"/>
        <v>0</v>
      </c>
    </row>
    <row r="5177" spans="1:11" s="11" customFormat="1">
      <c r="A5177">
        <v>2025</v>
      </c>
      <c r="B5177">
        <v>6068</v>
      </c>
      <c r="C5177" t="s">
        <v>331</v>
      </c>
      <c r="D5177" t="s">
        <v>322</v>
      </c>
      <c r="E5177">
        <v>46449</v>
      </c>
      <c r="F5177">
        <v>17.890999999999998</v>
      </c>
      <c r="G5177">
        <v>147.4</v>
      </c>
      <c r="H5177">
        <f t="shared" si="320"/>
        <v>1224922.0929659999</v>
      </c>
      <c r="I5177">
        <f t="shared" si="321"/>
        <v>46449</v>
      </c>
      <c r="J5177">
        <f t="shared" si="322"/>
        <v>831019.05899999989</v>
      </c>
      <c r="K5177">
        <f t="shared" si="323"/>
        <v>0</v>
      </c>
    </row>
    <row r="5178" spans="1:11" s="11" customFormat="1">
      <c r="A5178">
        <v>2025</v>
      </c>
      <c r="B5178">
        <v>6068</v>
      </c>
      <c r="C5178" t="s">
        <v>331</v>
      </c>
      <c r="D5178" t="s">
        <v>322</v>
      </c>
      <c r="E5178">
        <v>59756</v>
      </c>
      <c r="F5178">
        <v>17.783000000000001</v>
      </c>
      <c r="G5178">
        <v>146.80000000000001</v>
      </c>
      <c r="H5178">
        <f t="shared" si="320"/>
        <v>1559956.9116640002</v>
      </c>
      <c r="I5178">
        <f t="shared" si="321"/>
        <v>59756</v>
      </c>
      <c r="J5178">
        <f t="shared" si="322"/>
        <v>1062640.9480000001</v>
      </c>
      <c r="K5178">
        <f t="shared" si="323"/>
        <v>0</v>
      </c>
    </row>
    <row r="5179" spans="1:11" s="11" customFormat="1">
      <c r="A5179">
        <v>2025</v>
      </c>
      <c r="B5179">
        <v>6071</v>
      </c>
      <c r="C5179" t="s">
        <v>321</v>
      </c>
      <c r="D5179" t="s">
        <v>322</v>
      </c>
      <c r="E5179">
        <v>19890</v>
      </c>
      <c r="F5179">
        <v>22.812999999999999</v>
      </c>
      <c r="G5179">
        <v>208.4</v>
      </c>
      <c r="H5179">
        <f t="shared" si="320"/>
        <v>945616.18787999987</v>
      </c>
      <c r="I5179">
        <f t="shared" si="321"/>
        <v>19890</v>
      </c>
      <c r="J5179">
        <f t="shared" si="322"/>
        <v>453750.56999999995</v>
      </c>
      <c r="K5179">
        <f t="shared" si="323"/>
        <v>0</v>
      </c>
    </row>
    <row r="5180" spans="1:11" s="11" customFormat="1">
      <c r="A5180">
        <v>2025</v>
      </c>
      <c r="B5180">
        <v>6071</v>
      </c>
      <c r="C5180" t="s">
        <v>321</v>
      </c>
      <c r="D5180" t="s">
        <v>322</v>
      </c>
      <c r="E5180">
        <v>14414</v>
      </c>
      <c r="F5180">
        <v>22.431999999999999</v>
      </c>
      <c r="G5180">
        <v>213.4</v>
      </c>
      <c r="H5180">
        <f t="shared" si="320"/>
        <v>689996.56563199998</v>
      </c>
      <c r="I5180">
        <f t="shared" si="321"/>
        <v>14414</v>
      </c>
      <c r="J5180">
        <f t="shared" si="322"/>
        <v>323334.848</v>
      </c>
      <c r="K5180">
        <f t="shared" si="323"/>
        <v>0</v>
      </c>
    </row>
    <row r="5181" spans="1:11" s="11" customFormat="1">
      <c r="A5181">
        <v>2025</v>
      </c>
      <c r="B5181">
        <v>6071</v>
      </c>
      <c r="C5181" t="s">
        <v>331</v>
      </c>
      <c r="D5181" t="s">
        <v>322</v>
      </c>
      <c r="E5181">
        <v>50959</v>
      </c>
      <c r="F5181">
        <v>17.587</v>
      </c>
      <c r="G5181">
        <v>261.10000000000002</v>
      </c>
      <c r="H5181">
        <f t="shared" si="320"/>
        <v>2340019.8010630002</v>
      </c>
      <c r="I5181">
        <f t="shared" si="321"/>
        <v>50959</v>
      </c>
      <c r="J5181">
        <f t="shared" si="322"/>
        <v>896215.93299999996</v>
      </c>
      <c r="K5181">
        <f t="shared" si="323"/>
        <v>0</v>
      </c>
    </row>
    <row r="5182" spans="1:11" s="11" customFormat="1">
      <c r="A5182">
        <v>2025</v>
      </c>
      <c r="B5182">
        <v>6071</v>
      </c>
      <c r="C5182" t="s">
        <v>321</v>
      </c>
      <c r="D5182" t="s">
        <v>322</v>
      </c>
      <c r="E5182">
        <v>21745</v>
      </c>
      <c r="F5182">
        <v>22.814</v>
      </c>
      <c r="G5182">
        <v>238.6</v>
      </c>
      <c r="H5182">
        <f t="shared" si="320"/>
        <v>1183671.7659799999</v>
      </c>
      <c r="I5182">
        <f t="shared" si="321"/>
        <v>21745</v>
      </c>
      <c r="J5182">
        <f t="shared" si="322"/>
        <v>496090.43</v>
      </c>
      <c r="K5182">
        <f t="shared" si="323"/>
        <v>0</v>
      </c>
    </row>
    <row r="5183" spans="1:11" s="11" customFormat="1">
      <c r="A5183">
        <v>2025</v>
      </c>
      <c r="B5183">
        <v>6071</v>
      </c>
      <c r="C5183" t="s">
        <v>321</v>
      </c>
      <c r="D5183" t="s">
        <v>322</v>
      </c>
      <c r="E5183">
        <v>29406</v>
      </c>
      <c r="F5183">
        <v>22.765000000000001</v>
      </c>
      <c r="G5183">
        <v>175</v>
      </c>
      <c r="H5183">
        <f t="shared" si="320"/>
        <v>1171498.2825000002</v>
      </c>
      <c r="I5183">
        <f t="shared" si="321"/>
        <v>29406</v>
      </c>
      <c r="J5183">
        <f t="shared" si="322"/>
        <v>669427.59</v>
      </c>
      <c r="K5183">
        <f t="shared" si="323"/>
        <v>0</v>
      </c>
    </row>
    <row r="5184" spans="1:11" s="11" customFormat="1">
      <c r="A5184">
        <v>2025</v>
      </c>
      <c r="B5184">
        <v>6071</v>
      </c>
      <c r="C5184" t="s">
        <v>321</v>
      </c>
      <c r="D5184" t="s">
        <v>322</v>
      </c>
      <c r="E5184">
        <v>17037</v>
      </c>
      <c r="F5184">
        <v>25.81</v>
      </c>
      <c r="G5184">
        <v>239.7</v>
      </c>
      <c r="H5184">
        <f t="shared" si="320"/>
        <v>1054020.7530899998</v>
      </c>
      <c r="I5184">
        <f t="shared" si="321"/>
        <v>17037</v>
      </c>
      <c r="J5184">
        <f t="shared" si="322"/>
        <v>439724.97</v>
      </c>
      <c r="K5184">
        <f t="shared" si="323"/>
        <v>0</v>
      </c>
    </row>
    <row r="5185" spans="1:11" s="11" customFormat="1">
      <c r="A5185">
        <v>2025</v>
      </c>
      <c r="B5185">
        <v>6071</v>
      </c>
      <c r="C5185" t="s">
        <v>321</v>
      </c>
      <c r="D5185" t="s">
        <v>322</v>
      </c>
      <c r="E5185">
        <v>46998</v>
      </c>
      <c r="F5185">
        <v>22.81</v>
      </c>
      <c r="G5185">
        <v>233.7</v>
      </c>
      <c r="H5185">
        <f t="shared" si="320"/>
        <v>2505320.9760599998</v>
      </c>
      <c r="I5185">
        <f t="shared" si="321"/>
        <v>46998</v>
      </c>
      <c r="J5185">
        <f t="shared" si="322"/>
        <v>1072024.3799999999</v>
      </c>
      <c r="K5185">
        <f t="shared" si="323"/>
        <v>0</v>
      </c>
    </row>
    <row r="5186" spans="1:11" s="11" customFormat="1">
      <c r="A5186">
        <v>2025</v>
      </c>
      <c r="B5186">
        <v>6071</v>
      </c>
      <c r="C5186" t="s">
        <v>321</v>
      </c>
      <c r="D5186" t="s">
        <v>322</v>
      </c>
      <c r="E5186">
        <v>803</v>
      </c>
      <c r="F5186">
        <v>22</v>
      </c>
      <c r="G5186">
        <v>113.6</v>
      </c>
      <c r="H5186">
        <f t="shared" si="320"/>
        <v>20068.575999999997</v>
      </c>
      <c r="I5186">
        <f t="shared" si="321"/>
        <v>803</v>
      </c>
      <c r="J5186">
        <f t="shared" si="322"/>
        <v>17666</v>
      </c>
      <c r="K5186">
        <f t="shared" si="323"/>
        <v>0</v>
      </c>
    </row>
    <row r="5187" spans="1:11" s="11" customFormat="1">
      <c r="A5187">
        <v>2025</v>
      </c>
      <c r="B5187">
        <v>6071</v>
      </c>
      <c r="C5187" t="s">
        <v>321</v>
      </c>
      <c r="D5187" t="s">
        <v>322</v>
      </c>
      <c r="E5187">
        <v>1678</v>
      </c>
      <c r="F5187">
        <v>22.827999999999999</v>
      </c>
      <c r="G5187">
        <v>218.3</v>
      </c>
      <c r="H5187">
        <f t="shared" si="320"/>
        <v>83620.65327200001</v>
      </c>
      <c r="I5187">
        <f t="shared" si="321"/>
        <v>1678</v>
      </c>
      <c r="J5187">
        <f t="shared" si="322"/>
        <v>38305.383999999998</v>
      </c>
      <c r="K5187">
        <f t="shared" si="323"/>
        <v>0</v>
      </c>
    </row>
    <row r="5188" spans="1:11" s="11" customFormat="1">
      <c r="A5188">
        <v>2025</v>
      </c>
      <c r="B5188">
        <v>6071</v>
      </c>
      <c r="C5188" t="s">
        <v>321</v>
      </c>
      <c r="D5188" t="s">
        <v>322</v>
      </c>
      <c r="E5188">
        <v>11691</v>
      </c>
      <c r="F5188">
        <v>23.443999999999999</v>
      </c>
      <c r="G5188">
        <v>215.6</v>
      </c>
      <c r="H5188">
        <f t="shared" si="320"/>
        <v>590924.68142400007</v>
      </c>
      <c r="I5188">
        <f t="shared" si="321"/>
        <v>11691</v>
      </c>
      <c r="J5188">
        <f t="shared" si="322"/>
        <v>274083.804</v>
      </c>
      <c r="K5188">
        <f t="shared" si="323"/>
        <v>0</v>
      </c>
    </row>
    <row r="5189" spans="1:11" s="11" customFormat="1">
      <c r="A5189">
        <v>2025</v>
      </c>
      <c r="B5189">
        <v>6073</v>
      </c>
      <c r="C5189" t="s">
        <v>331</v>
      </c>
      <c r="D5189" t="s">
        <v>322</v>
      </c>
      <c r="E5189">
        <v>143314</v>
      </c>
      <c r="F5189">
        <v>17.463000000000001</v>
      </c>
      <c r="G5189">
        <v>294.10000000000002</v>
      </c>
      <c r="H5189">
        <f t="shared" ref="H5189:H5252" si="324">IF(I5189="","",G5189/100*F5189*E5189)</f>
        <v>7360418.2954620011</v>
      </c>
      <c r="I5189">
        <f t="shared" ref="I5189:I5252" si="325">IF(OR(G5189=".",F5189=".",E5189="."),"",E5189)</f>
        <v>143314</v>
      </c>
      <c r="J5189">
        <f t="shared" ref="J5189:J5252" si="326">IF(I5189="","",F5189*I5189)</f>
        <v>2502692.3820000002</v>
      </c>
      <c r="K5189">
        <f t="shared" ref="K5189:K5252" si="327">IF(C5189="LIG",1,0)</f>
        <v>0</v>
      </c>
    </row>
    <row r="5190" spans="1:11" s="11" customFormat="1">
      <c r="A5190">
        <v>2025</v>
      </c>
      <c r="B5190">
        <v>6076</v>
      </c>
      <c r="C5190" t="s">
        <v>331</v>
      </c>
      <c r="D5190" t="s">
        <v>322</v>
      </c>
      <c r="E5190">
        <v>603807</v>
      </c>
      <c r="F5190">
        <v>17.45</v>
      </c>
      <c r="G5190" t="s">
        <v>332</v>
      </c>
      <c r="H5190" t="str">
        <f t="shared" si="324"/>
        <v/>
      </c>
      <c r="I5190" t="str">
        <f t="shared" si="325"/>
        <v/>
      </c>
      <c r="J5190" t="str">
        <f t="shared" si="326"/>
        <v/>
      </c>
      <c r="K5190">
        <f t="shared" si="327"/>
        <v>0</v>
      </c>
    </row>
    <row r="5191" spans="1:11" s="11" customFormat="1">
      <c r="A5191">
        <v>2025</v>
      </c>
      <c r="B5191">
        <v>6077</v>
      </c>
      <c r="C5191" t="s">
        <v>331</v>
      </c>
      <c r="D5191" t="s">
        <v>322</v>
      </c>
      <c r="E5191">
        <v>119674</v>
      </c>
      <c r="F5191">
        <v>17.035</v>
      </c>
      <c r="G5191">
        <v>97.5</v>
      </c>
      <c r="H5191">
        <f t="shared" si="324"/>
        <v>1987680.4252499999</v>
      </c>
      <c r="I5191">
        <f t="shared" si="325"/>
        <v>119674</v>
      </c>
      <c r="J5191">
        <f t="shared" si="326"/>
        <v>2038646.59</v>
      </c>
      <c r="K5191">
        <f t="shared" si="327"/>
        <v>0</v>
      </c>
    </row>
    <row r="5192" spans="1:11" s="11" customFormat="1">
      <c r="A5192">
        <v>2025</v>
      </c>
      <c r="B5192">
        <v>6077</v>
      </c>
      <c r="C5192" t="s">
        <v>331</v>
      </c>
      <c r="D5192" t="s">
        <v>322</v>
      </c>
      <c r="E5192">
        <v>34242</v>
      </c>
      <c r="F5192">
        <v>17.048999999999999</v>
      </c>
      <c r="G5192">
        <v>93.7</v>
      </c>
      <c r="H5192">
        <f t="shared" si="324"/>
        <v>547012.97094600007</v>
      </c>
      <c r="I5192">
        <f t="shared" si="325"/>
        <v>34242</v>
      </c>
      <c r="J5192">
        <f t="shared" si="326"/>
        <v>583791.85800000001</v>
      </c>
      <c r="K5192">
        <f t="shared" si="327"/>
        <v>0</v>
      </c>
    </row>
    <row r="5193" spans="1:11" s="11" customFormat="1">
      <c r="A5193">
        <v>2025</v>
      </c>
      <c r="B5193">
        <v>6077</v>
      </c>
      <c r="C5193" t="s">
        <v>331</v>
      </c>
      <c r="D5193" t="s">
        <v>322</v>
      </c>
      <c r="E5193">
        <v>34297</v>
      </c>
      <c r="F5193">
        <v>17.125</v>
      </c>
      <c r="G5193">
        <v>109.3</v>
      </c>
      <c r="H5193">
        <f t="shared" si="324"/>
        <v>641958.38462499995</v>
      </c>
      <c r="I5193">
        <f t="shared" si="325"/>
        <v>34297</v>
      </c>
      <c r="J5193">
        <f t="shared" si="326"/>
        <v>587336.125</v>
      </c>
      <c r="K5193">
        <f t="shared" si="327"/>
        <v>0</v>
      </c>
    </row>
    <row r="5194" spans="1:11" s="11" customFormat="1">
      <c r="A5194">
        <v>2025</v>
      </c>
      <c r="B5194">
        <v>6077</v>
      </c>
      <c r="C5194" t="s">
        <v>331</v>
      </c>
      <c r="D5194" t="s">
        <v>322</v>
      </c>
      <c r="E5194">
        <v>102385</v>
      </c>
      <c r="F5194">
        <v>17.257000000000001</v>
      </c>
      <c r="G5194">
        <v>95.5</v>
      </c>
      <c r="H5194">
        <f t="shared" si="324"/>
        <v>1687349.3374749999</v>
      </c>
      <c r="I5194">
        <f t="shared" si="325"/>
        <v>102385</v>
      </c>
      <c r="J5194">
        <f t="shared" si="326"/>
        <v>1766857.9450000001</v>
      </c>
      <c r="K5194">
        <f t="shared" si="327"/>
        <v>0</v>
      </c>
    </row>
    <row r="5195" spans="1:11" s="11" customFormat="1">
      <c r="A5195">
        <v>2025</v>
      </c>
      <c r="B5195">
        <v>6077</v>
      </c>
      <c r="C5195" t="s">
        <v>331</v>
      </c>
      <c r="D5195" t="s">
        <v>322</v>
      </c>
      <c r="E5195">
        <v>17055</v>
      </c>
      <c r="F5195">
        <v>17.094000000000001</v>
      </c>
      <c r="G5195">
        <v>98.2</v>
      </c>
      <c r="H5195">
        <f t="shared" si="324"/>
        <v>286290.48294000002</v>
      </c>
      <c r="I5195">
        <f t="shared" si="325"/>
        <v>17055</v>
      </c>
      <c r="J5195">
        <f t="shared" si="326"/>
        <v>291538.17000000004</v>
      </c>
      <c r="K5195">
        <f t="shared" si="327"/>
        <v>0</v>
      </c>
    </row>
    <row r="5196" spans="1:11" s="11" customFormat="1">
      <c r="A5196">
        <v>2025</v>
      </c>
      <c r="B5196">
        <v>6085</v>
      </c>
      <c r="C5196" t="s">
        <v>321</v>
      </c>
      <c r="D5196" t="s">
        <v>322</v>
      </c>
      <c r="E5196">
        <v>15733</v>
      </c>
      <c r="F5196">
        <v>22.08</v>
      </c>
      <c r="G5196">
        <v>281.10000000000002</v>
      </c>
      <c r="H5196">
        <f t="shared" si="324"/>
        <v>976498.22304000007</v>
      </c>
      <c r="I5196">
        <f t="shared" si="325"/>
        <v>15733</v>
      </c>
      <c r="J5196">
        <f t="shared" si="326"/>
        <v>347384.63999999996</v>
      </c>
      <c r="K5196">
        <f t="shared" si="327"/>
        <v>0</v>
      </c>
    </row>
    <row r="5197" spans="1:11" s="11" customFormat="1">
      <c r="A5197">
        <v>2025</v>
      </c>
      <c r="B5197">
        <v>6090</v>
      </c>
      <c r="C5197" t="s">
        <v>331</v>
      </c>
      <c r="D5197" t="s">
        <v>322</v>
      </c>
      <c r="E5197">
        <v>243</v>
      </c>
      <c r="F5197">
        <v>17.734000000000002</v>
      </c>
      <c r="G5197">
        <v>234.8</v>
      </c>
      <c r="H5197">
        <f t="shared" si="324"/>
        <v>10118.381976000002</v>
      </c>
      <c r="I5197">
        <f t="shared" si="325"/>
        <v>243</v>
      </c>
      <c r="J5197">
        <f t="shared" si="326"/>
        <v>4309.3620000000001</v>
      </c>
      <c r="K5197">
        <f t="shared" si="327"/>
        <v>0</v>
      </c>
    </row>
    <row r="5198" spans="1:11" s="11" customFormat="1">
      <c r="A5198">
        <v>2025</v>
      </c>
      <c r="B5198">
        <v>6090</v>
      </c>
      <c r="C5198" t="s">
        <v>331</v>
      </c>
      <c r="D5198" t="s">
        <v>322</v>
      </c>
      <c r="E5198">
        <v>59422</v>
      </c>
      <c r="F5198">
        <v>17.722000000000001</v>
      </c>
      <c r="G5198">
        <v>232.6</v>
      </c>
      <c r="H5198">
        <f t="shared" si="324"/>
        <v>2449456.366984</v>
      </c>
      <c r="I5198">
        <f t="shared" si="325"/>
        <v>59422</v>
      </c>
      <c r="J5198">
        <f t="shared" si="326"/>
        <v>1053076.6840000001</v>
      </c>
      <c r="K5198">
        <f t="shared" si="327"/>
        <v>0</v>
      </c>
    </row>
    <row r="5199" spans="1:11" s="11" customFormat="1">
      <c r="A5199">
        <v>2025</v>
      </c>
      <c r="B5199">
        <v>6090</v>
      </c>
      <c r="C5199" t="s">
        <v>331</v>
      </c>
      <c r="D5199" t="s">
        <v>322</v>
      </c>
      <c r="E5199">
        <v>304835</v>
      </c>
      <c r="F5199">
        <v>17.88</v>
      </c>
      <c r="G5199">
        <v>245.3</v>
      </c>
      <c r="H5199">
        <f t="shared" si="324"/>
        <v>13369953.359400002</v>
      </c>
      <c r="I5199">
        <f t="shared" si="325"/>
        <v>304835</v>
      </c>
      <c r="J5199">
        <f t="shared" si="326"/>
        <v>5450449.7999999998</v>
      </c>
      <c r="K5199">
        <f t="shared" si="327"/>
        <v>0</v>
      </c>
    </row>
    <row r="5200" spans="1:11" s="11" customFormat="1">
      <c r="A5200">
        <v>2025</v>
      </c>
      <c r="B5200">
        <v>6090</v>
      </c>
      <c r="C5200" t="s">
        <v>331</v>
      </c>
      <c r="D5200" t="s">
        <v>322</v>
      </c>
      <c r="E5200">
        <v>14584</v>
      </c>
      <c r="F5200">
        <v>17.788</v>
      </c>
      <c r="G5200">
        <v>247.7</v>
      </c>
      <c r="H5200">
        <f t="shared" si="324"/>
        <v>642583.81558399997</v>
      </c>
      <c r="I5200">
        <f t="shared" si="325"/>
        <v>14584</v>
      </c>
      <c r="J5200">
        <f t="shared" si="326"/>
        <v>259420.19200000001</v>
      </c>
      <c r="K5200">
        <f t="shared" si="327"/>
        <v>0</v>
      </c>
    </row>
    <row r="5201" spans="1:11" s="11" customFormat="1">
      <c r="A5201">
        <v>2025</v>
      </c>
      <c r="B5201">
        <v>6090</v>
      </c>
      <c r="C5201" t="s">
        <v>331</v>
      </c>
      <c r="D5201" t="s">
        <v>322</v>
      </c>
      <c r="E5201">
        <v>17374</v>
      </c>
      <c r="F5201">
        <v>17.821999999999999</v>
      </c>
      <c r="G5201">
        <v>240.7</v>
      </c>
      <c r="H5201">
        <f t="shared" si="324"/>
        <v>745302.10319599998</v>
      </c>
      <c r="I5201">
        <f t="shared" si="325"/>
        <v>17374</v>
      </c>
      <c r="J5201">
        <f t="shared" si="326"/>
        <v>309639.42800000001</v>
      </c>
      <c r="K5201">
        <f t="shared" si="327"/>
        <v>0</v>
      </c>
    </row>
    <row r="5202" spans="1:11" s="11" customFormat="1">
      <c r="A5202">
        <v>2025</v>
      </c>
      <c r="B5202">
        <v>6090</v>
      </c>
      <c r="C5202" t="s">
        <v>331</v>
      </c>
      <c r="D5202" t="s">
        <v>322</v>
      </c>
      <c r="E5202">
        <v>29577</v>
      </c>
      <c r="F5202">
        <v>18.024999999999999</v>
      </c>
      <c r="G5202">
        <v>234.2</v>
      </c>
      <c r="H5202">
        <f t="shared" si="324"/>
        <v>1248579.74535</v>
      </c>
      <c r="I5202">
        <f t="shared" si="325"/>
        <v>29577</v>
      </c>
      <c r="J5202">
        <f t="shared" si="326"/>
        <v>533125.42499999993</v>
      </c>
      <c r="K5202">
        <f t="shared" si="327"/>
        <v>0</v>
      </c>
    </row>
    <row r="5203" spans="1:11" s="11" customFormat="1">
      <c r="A5203">
        <v>2025</v>
      </c>
      <c r="B5203">
        <v>6096</v>
      </c>
      <c r="C5203" t="s">
        <v>331</v>
      </c>
      <c r="D5203" t="s">
        <v>322</v>
      </c>
      <c r="E5203">
        <v>49987</v>
      </c>
      <c r="F5203">
        <v>17.77</v>
      </c>
      <c r="G5203">
        <v>136.9</v>
      </c>
      <c r="H5203">
        <f t="shared" si="324"/>
        <v>1216040.24731</v>
      </c>
      <c r="I5203">
        <f t="shared" si="325"/>
        <v>49987</v>
      </c>
      <c r="J5203">
        <f t="shared" si="326"/>
        <v>888268.99</v>
      </c>
      <c r="K5203">
        <f t="shared" si="327"/>
        <v>0</v>
      </c>
    </row>
    <row r="5204" spans="1:11" s="11" customFormat="1">
      <c r="A5204">
        <v>2025</v>
      </c>
      <c r="B5204">
        <v>6096</v>
      </c>
      <c r="C5204" t="s">
        <v>331</v>
      </c>
      <c r="D5204" t="s">
        <v>322</v>
      </c>
      <c r="E5204">
        <v>34820</v>
      </c>
      <c r="F5204">
        <v>17</v>
      </c>
      <c r="G5204">
        <v>124.5</v>
      </c>
      <c r="H5204">
        <f t="shared" si="324"/>
        <v>736965.3</v>
      </c>
      <c r="I5204">
        <f t="shared" si="325"/>
        <v>34820</v>
      </c>
      <c r="J5204">
        <f t="shared" si="326"/>
        <v>591940</v>
      </c>
      <c r="K5204">
        <f t="shared" si="327"/>
        <v>0</v>
      </c>
    </row>
    <row r="5205" spans="1:11" s="11" customFormat="1">
      <c r="A5205">
        <v>2025</v>
      </c>
      <c r="B5205">
        <v>6096</v>
      </c>
      <c r="C5205" t="s">
        <v>331</v>
      </c>
      <c r="D5205" t="s">
        <v>322</v>
      </c>
      <c r="E5205">
        <v>133061</v>
      </c>
      <c r="F5205">
        <v>17.23</v>
      </c>
      <c r="G5205">
        <v>122.8</v>
      </c>
      <c r="H5205">
        <f t="shared" si="324"/>
        <v>2815363.1848399998</v>
      </c>
      <c r="I5205">
        <f t="shared" si="325"/>
        <v>133061</v>
      </c>
      <c r="J5205">
        <f t="shared" si="326"/>
        <v>2292641.0300000003</v>
      </c>
      <c r="K5205">
        <f t="shared" si="327"/>
        <v>0</v>
      </c>
    </row>
    <row r="5206" spans="1:11" s="11" customFormat="1">
      <c r="A5206">
        <v>2025</v>
      </c>
      <c r="B5206">
        <v>6096</v>
      </c>
      <c r="C5206" t="s">
        <v>331</v>
      </c>
      <c r="D5206" t="s">
        <v>322</v>
      </c>
      <c r="E5206">
        <v>67993</v>
      </c>
      <c r="F5206">
        <v>17.47</v>
      </c>
      <c r="G5206">
        <v>130.6</v>
      </c>
      <c r="H5206">
        <f t="shared" si="324"/>
        <v>1551316.04926</v>
      </c>
      <c r="I5206">
        <f t="shared" si="325"/>
        <v>67993</v>
      </c>
      <c r="J5206">
        <f t="shared" si="326"/>
        <v>1187837.71</v>
      </c>
      <c r="K5206">
        <f t="shared" si="327"/>
        <v>0</v>
      </c>
    </row>
    <row r="5207" spans="1:11" s="11" customFormat="1">
      <c r="A5207">
        <v>2025</v>
      </c>
      <c r="B5207">
        <v>6096</v>
      </c>
      <c r="C5207" t="s">
        <v>331</v>
      </c>
      <c r="D5207" t="s">
        <v>322</v>
      </c>
      <c r="E5207">
        <v>120006</v>
      </c>
      <c r="F5207">
        <v>17.77</v>
      </c>
      <c r="G5207">
        <v>128.4</v>
      </c>
      <c r="H5207">
        <f t="shared" si="324"/>
        <v>2738138.5000800001</v>
      </c>
      <c r="I5207">
        <f t="shared" si="325"/>
        <v>120006</v>
      </c>
      <c r="J5207">
        <f t="shared" si="326"/>
        <v>2132506.62</v>
      </c>
      <c r="K5207">
        <f t="shared" si="327"/>
        <v>0</v>
      </c>
    </row>
    <row r="5208" spans="1:11" s="11" customFormat="1">
      <c r="A5208">
        <v>2025</v>
      </c>
      <c r="B5208">
        <v>6098</v>
      </c>
      <c r="C5208" t="s">
        <v>331</v>
      </c>
      <c r="D5208" t="s">
        <v>322</v>
      </c>
      <c r="E5208">
        <v>120407</v>
      </c>
      <c r="F5208">
        <v>17.07</v>
      </c>
      <c r="G5208">
        <v>237.1</v>
      </c>
      <c r="H5208">
        <f t="shared" si="324"/>
        <v>4873228.89879</v>
      </c>
      <c r="I5208">
        <f t="shared" si="325"/>
        <v>120407</v>
      </c>
      <c r="J5208">
        <f t="shared" si="326"/>
        <v>2055347.49</v>
      </c>
      <c r="K5208">
        <f t="shared" si="327"/>
        <v>0</v>
      </c>
    </row>
    <row r="5209" spans="1:11" s="11" customFormat="1">
      <c r="A5209">
        <v>2025</v>
      </c>
      <c r="B5209">
        <v>6101</v>
      </c>
      <c r="C5209" t="s">
        <v>331</v>
      </c>
      <c r="D5209" t="s">
        <v>322</v>
      </c>
      <c r="E5209">
        <v>143334</v>
      </c>
      <c r="F5209">
        <v>15.85</v>
      </c>
      <c r="G5209">
        <v>141.1</v>
      </c>
      <c r="H5209">
        <f t="shared" si="324"/>
        <v>3205571.7429000004</v>
      </c>
      <c r="I5209">
        <f t="shared" si="325"/>
        <v>143334</v>
      </c>
      <c r="J5209">
        <f t="shared" si="326"/>
        <v>2271843.9</v>
      </c>
      <c r="K5209">
        <f t="shared" si="327"/>
        <v>0</v>
      </c>
    </row>
    <row r="5210" spans="1:11" s="11" customFormat="1">
      <c r="A5210">
        <v>2025</v>
      </c>
      <c r="B5210">
        <v>6113</v>
      </c>
      <c r="C5210" t="s">
        <v>321</v>
      </c>
      <c r="D5210" t="s">
        <v>322</v>
      </c>
      <c r="E5210">
        <v>126702</v>
      </c>
      <c r="F5210">
        <v>22.106000000000002</v>
      </c>
      <c r="G5210">
        <v>299.3</v>
      </c>
      <c r="H5210">
        <f t="shared" si="324"/>
        <v>8383017.115116002</v>
      </c>
      <c r="I5210">
        <f t="shared" si="325"/>
        <v>126702</v>
      </c>
      <c r="J5210">
        <f t="shared" si="326"/>
        <v>2800874.412</v>
      </c>
      <c r="K5210">
        <f t="shared" si="327"/>
        <v>0</v>
      </c>
    </row>
    <row r="5211" spans="1:11" s="11" customFormat="1">
      <c r="A5211">
        <v>2025</v>
      </c>
      <c r="B5211">
        <v>6113</v>
      </c>
      <c r="C5211" t="s">
        <v>321</v>
      </c>
      <c r="D5211" t="s">
        <v>322</v>
      </c>
      <c r="E5211">
        <v>196277</v>
      </c>
      <c r="F5211">
        <v>23.44</v>
      </c>
      <c r="G5211">
        <v>267.10000000000002</v>
      </c>
      <c r="H5211">
        <f t="shared" si="324"/>
        <v>12288557.522480002</v>
      </c>
      <c r="I5211">
        <f t="shared" si="325"/>
        <v>196277</v>
      </c>
      <c r="J5211">
        <f t="shared" si="326"/>
        <v>4600732.88</v>
      </c>
      <c r="K5211">
        <f t="shared" si="327"/>
        <v>0</v>
      </c>
    </row>
    <row r="5212" spans="1:11" s="11" customFormat="1">
      <c r="A5212">
        <v>2025</v>
      </c>
      <c r="B5212">
        <v>6113</v>
      </c>
      <c r="C5212" t="s">
        <v>321</v>
      </c>
      <c r="D5212" t="s">
        <v>322</v>
      </c>
      <c r="E5212">
        <v>42362</v>
      </c>
      <c r="F5212">
        <v>22.57</v>
      </c>
      <c r="G5212">
        <v>251</v>
      </c>
      <c r="H5212">
        <f t="shared" si="324"/>
        <v>2399836.9533999995</v>
      </c>
      <c r="I5212">
        <f t="shared" si="325"/>
        <v>42362</v>
      </c>
      <c r="J5212">
        <f t="shared" si="326"/>
        <v>956110.34</v>
      </c>
      <c r="K5212">
        <f t="shared" si="327"/>
        <v>0</v>
      </c>
    </row>
    <row r="5213" spans="1:11" s="11" customFormat="1">
      <c r="A5213">
        <v>2025</v>
      </c>
      <c r="B5213">
        <v>6113</v>
      </c>
      <c r="C5213" t="s">
        <v>321</v>
      </c>
      <c r="D5213" t="s">
        <v>322</v>
      </c>
      <c r="E5213">
        <v>151646</v>
      </c>
      <c r="F5213">
        <v>22.036000000000001</v>
      </c>
      <c r="G5213">
        <v>268.5</v>
      </c>
      <c r="H5213">
        <f t="shared" si="324"/>
        <v>8972387.3223600015</v>
      </c>
      <c r="I5213">
        <f t="shared" si="325"/>
        <v>151646</v>
      </c>
      <c r="J5213">
        <f t="shared" si="326"/>
        <v>3341671.2560000001</v>
      </c>
      <c r="K5213">
        <f t="shared" si="327"/>
        <v>0</v>
      </c>
    </row>
    <row r="5214" spans="1:11" s="11" customFormat="1">
      <c r="A5214">
        <v>2025</v>
      </c>
      <c r="B5214">
        <v>6113</v>
      </c>
      <c r="C5214" t="s">
        <v>321</v>
      </c>
      <c r="D5214" t="s">
        <v>322</v>
      </c>
      <c r="E5214">
        <v>34264</v>
      </c>
      <c r="F5214">
        <v>22.378</v>
      </c>
      <c r="G5214">
        <v>300.8</v>
      </c>
      <c r="H5214">
        <f t="shared" si="324"/>
        <v>2306413.4543360001</v>
      </c>
      <c r="I5214">
        <f t="shared" si="325"/>
        <v>34264</v>
      </c>
      <c r="J5214">
        <f t="shared" si="326"/>
        <v>766759.79200000002</v>
      </c>
      <c r="K5214">
        <f t="shared" si="327"/>
        <v>0</v>
      </c>
    </row>
    <row r="5215" spans="1:11" s="11" customFormat="1">
      <c r="A5215">
        <v>2025</v>
      </c>
      <c r="B5215">
        <v>6138</v>
      </c>
      <c r="C5215" t="s">
        <v>331</v>
      </c>
      <c r="D5215" t="s">
        <v>322</v>
      </c>
      <c r="E5215">
        <v>77794</v>
      </c>
      <c r="F5215">
        <v>17.829999999999998</v>
      </c>
      <c r="G5215">
        <v>154.4</v>
      </c>
      <c r="H5215">
        <f t="shared" si="324"/>
        <v>2141631.4788799998</v>
      </c>
      <c r="I5215">
        <f t="shared" si="325"/>
        <v>77794</v>
      </c>
      <c r="J5215">
        <f t="shared" si="326"/>
        <v>1387067.0199999998</v>
      </c>
      <c r="K5215">
        <f t="shared" si="327"/>
        <v>0</v>
      </c>
    </row>
    <row r="5216" spans="1:11" s="11" customFormat="1">
      <c r="A5216">
        <v>2025</v>
      </c>
      <c r="B5216">
        <v>6138</v>
      </c>
      <c r="C5216" t="s">
        <v>331</v>
      </c>
      <c r="D5216" t="s">
        <v>322</v>
      </c>
      <c r="E5216">
        <v>59713</v>
      </c>
      <c r="F5216">
        <v>17.14</v>
      </c>
      <c r="G5216">
        <v>133.80000000000001</v>
      </c>
      <c r="H5216">
        <f t="shared" si="324"/>
        <v>1369417.3371600001</v>
      </c>
      <c r="I5216">
        <f t="shared" si="325"/>
        <v>59713</v>
      </c>
      <c r="J5216">
        <f t="shared" si="326"/>
        <v>1023480.8200000001</v>
      </c>
      <c r="K5216">
        <f t="shared" si="327"/>
        <v>0</v>
      </c>
    </row>
    <row r="5217" spans="1:11" s="11" customFormat="1">
      <c r="A5217">
        <v>2025</v>
      </c>
      <c r="B5217">
        <v>6138</v>
      </c>
      <c r="C5217" t="s">
        <v>331</v>
      </c>
      <c r="D5217" t="s">
        <v>322</v>
      </c>
      <c r="E5217">
        <v>30615</v>
      </c>
      <c r="F5217">
        <v>17.68</v>
      </c>
      <c r="G5217">
        <v>174.9</v>
      </c>
      <c r="H5217">
        <f t="shared" si="324"/>
        <v>946686.82680000004</v>
      </c>
      <c r="I5217">
        <f t="shared" si="325"/>
        <v>30615</v>
      </c>
      <c r="J5217">
        <f t="shared" si="326"/>
        <v>541273.19999999995</v>
      </c>
      <c r="K5217">
        <f t="shared" si="327"/>
        <v>0</v>
      </c>
    </row>
    <row r="5218" spans="1:11" s="11" customFormat="1">
      <c r="A5218">
        <v>2025</v>
      </c>
      <c r="B5218">
        <v>6139</v>
      </c>
      <c r="C5218" t="s">
        <v>331</v>
      </c>
      <c r="D5218" t="s">
        <v>322</v>
      </c>
      <c r="E5218">
        <v>30758</v>
      </c>
      <c r="F5218">
        <v>17.52</v>
      </c>
      <c r="G5218">
        <v>227.1</v>
      </c>
      <c r="H5218">
        <f t="shared" si="324"/>
        <v>1223796.8433600001</v>
      </c>
      <c r="I5218">
        <f t="shared" si="325"/>
        <v>30758</v>
      </c>
      <c r="J5218">
        <f t="shared" si="326"/>
        <v>538880.16</v>
      </c>
      <c r="K5218">
        <f t="shared" si="327"/>
        <v>0</v>
      </c>
    </row>
    <row r="5219" spans="1:11" s="11" customFormat="1">
      <c r="A5219">
        <v>2025</v>
      </c>
      <c r="B5219">
        <v>6139</v>
      </c>
      <c r="C5219" t="s">
        <v>331</v>
      </c>
      <c r="D5219" t="s">
        <v>322</v>
      </c>
      <c r="E5219">
        <v>123149</v>
      </c>
      <c r="F5219">
        <v>17.649999999999999</v>
      </c>
      <c r="G5219">
        <v>220.2</v>
      </c>
      <c r="H5219">
        <f t="shared" si="324"/>
        <v>4786222.8296999997</v>
      </c>
      <c r="I5219">
        <f t="shared" si="325"/>
        <v>123149</v>
      </c>
      <c r="J5219">
        <f t="shared" si="326"/>
        <v>2173579.8499999996</v>
      </c>
      <c r="K5219">
        <f t="shared" si="327"/>
        <v>0</v>
      </c>
    </row>
    <row r="5220" spans="1:11" s="11" customFormat="1">
      <c r="A5220">
        <v>2025</v>
      </c>
      <c r="B5220">
        <v>6139</v>
      </c>
      <c r="C5220" t="s">
        <v>331</v>
      </c>
      <c r="D5220" t="s">
        <v>322</v>
      </c>
      <c r="E5220">
        <v>89832</v>
      </c>
      <c r="F5220">
        <v>17.2</v>
      </c>
      <c r="G5220">
        <v>183.5</v>
      </c>
      <c r="H5220">
        <f t="shared" si="324"/>
        <v>2835277.5839999998</v>
      </c>
      <c r="I5220">
        <f t="shared" si="325"/>
        <v>89832</v>
      </c>
      <c r="J5220">
        <f t="shared" si="326"/>
        <v>1545110.4</v>
      </c>
      <c r="K5220">
        <f t="shared" si="327"/>
        <v>0</v>
      </c>
    </row>
    <row r="5221" spans="1:11" s="11" customFormat="1">
      <c r="A5221">
        <v>2025</v>
      </c>
      <c r="B5221">
        <v>6146</v>
      </c>
      <c r="C5221" t="s">
        <v>331</v>
      </c>
      <c r="D5221" t="s">
        <v>322</v>
      </c>
      <c r="E5221">
        <v>632244</v>
      </c>
      <c r="F5221">
        <v>16.55</v>
      </c>
      <c r="G5221" t="s">
        <v>332</v>
      </c>
      <c r="H5221" t="str">
        <f t="shared" si="324"/>
        <v/>
      </c>
      <c r="I5221" t="str">
        <f t="shared" si="325"/>
        <v/>
      </c>
      <c r="J5221" t="str">
        <f t="shared" si="326"/>
        <v/>
      </c>
      <c r="K5221">
        <f t="shared" si="327"/>
        <v>0</v>
      </c>
    </row>
    <row r="5222" spans="1:11" s="11" customFormat="1">
      <c r="A5222">
        <v>2025</v>
      </c>
      <c r="B5222">
        <v>6165</v>
      </c>
      <c r="C5222" t="s">
        <v>321</v>
      </c>
      <c r="D5222" t="s">
        <v>322</v>
      </c>
      <c r="E5222">
        <v>7871</v>
      </c>
      <c r="F5222">
        <v>23.306999999999999</v>
      </c>
      <c r="G5222">
        <v>326</v>
      </c>
      <c r="H5222">
        <f t="shared" si="324"/>
        <v>598045.03421999991</v>
      </c>
      <c r="I5222">
        <f t="shared" si="325"/>
        <v>7871</v>
      </c>
      <c r="J5222">
        <f t="shared" si="326"/>
        <v>183449.397</v>
      </c>
      <c r="K5222">
        <f t="shared" si="327"/>
        <v>0</v>
      </c>
    </row>
    <row r="5223" spans="1:11" s="11" customFormat="1">
      <c r="A5223">
        <v>2025</v>
      </c>
      <c r="B5223">
        <v>6165</v>
      </c>
      <c r="C5223" t="s">
        <v>321</v>
      </c>
      <c r="D5223" t="s">
        <v>322</v>
      </c>
      <c r="E5223">
        <v>519</v>
      </c>
      <c r="F5223">
        <v>24.283999999999999</v>
      </c>
      <c r="G5223">
        <v>360.4</v>
      </c>
      <c r="H5223">
        <f t="shared" si="324"/>
        <v>45422.639183999992</v>
      </c>
      <c r="I5223">
        <f t="shared" si="325"/>
        <v>519</v>
      </c>
      <c r="J5223">
        <f t="shared" si="326"/>
        <v>12603.395999999999</v>
      </c>
      <c r="K5223">
        <f t="shared" si="327"/>
        <v>0</v>
      </c>
    </row>
    <row r="5224" spans="1:11" s="11" customFormat="1">
      <c r="A5224">
        <v>2025</v>
      </c>
      <c r="B5224">
        <v>6165</v>
      </c>
      <c r="C5224" t="s">
        <v>321</v>
      </c>
      <c r="D5224" t="s">
        <v>322</v>
      </c>
      <c r="E5224">
        <v>258997</v>
      </c>
      <c r="F5224">
        <v>22.341000000000001</v>
      </c>
      <c r="G5224">
        <v>350.9</v>
      </c>
      <c r="H5224">
        <f t="shared" si="324"/>
        <v>20303958.187293001</v>
      </c>
      <c r="I5224">
        <f t="shared" si="325"/>
        <v>258997</v>
      </c>
      <c r="J5224">
        <f t="shared" si="326"/>
        <v>5786251.977</v>
      </c>
      <c r="K5224">
        <f t="shared" si="327"/>
        <v>0</v>
      </c>
    </row>
    <row r="5225" spans="1:11" s="11" customFormat="1">
      <c r="A5225">
        <v>2025</v>
      </c>
      <c r="B5225">
        <v>6177</v>
      </c>
      <c r="C5225" t="s">
        <v>331</v>
      </c>
      <c r="D5225" t="s">
        <v>322</v>
      </c>
      <c r="E5225">
        <v>106330</v>
      </c>
      <c r="F5225">
        <v>17.87</v>
      </c>
      <c r="G5225">
        <v>306.7</v>
      </c>
      <c r="H5225">
        <f t="shared" si="324"/>
        <v>5827659.1456999993</v>
      </c>
      <c r="I5225">
        <f t="shared" si="325"/>
        <v>106330</v>
      </c>
      <c r="J5225">
        <f t="shared" si="326"/>
        <v>1900117.1</v>
      </c>
      <c r="K5225">
        <f t="shared" si="327"/>
        <v>0</v>
      </c>
    </row>
    <row r="5226" spans="1:11" s="11" customFormat="1">
      <c r="A5226">
        <v>2025</v>
      </c>
      <c r="B5226">
        <v>6177</v>
      </c>
      <c r="C5226" t="s">
        <v>331</v>
      </c>
      <c r="D5226" t="s">
        <v>322</v>
      </c>
      <c r="E5226">
        <v>59611</v>
      </c>
      <c r="F5226">
        <v>18.504000000000001</v>
      </c>
      <c r="G5226">
        <v>322.10000000000002</v>
      </c>
      <c r="H5226">
        <f t="shared" si="324"/>
        <v>3552898.1016240004</v>
      </c>
      <c r="I5226">
        <f t="shared" si="325"/>
        <v>59611</v>
      </c>
      <c r="J5226">
        <f t="shared" si="326"/>
        <v>1103041.9440000001</v>
      </c>
      <c r="K5226">
        <f t="shared" si="327"/>
        <v>0</v>
      </c>
    </row>
    <row r="5227" spans="1:11" s="11" customFormat="1">
      <c r="A5227">
        <v>2025</v>
      </c>
      <c r="B5227">
        <v>6177</v>
      </c>
      <c r="C5227" t="s">
        <v>331</v>
      </c>
      <c r="D5227" t="s">
        <v>322</v>
      </c>
      <c r="E5227">
        <v>45257</v>
      </c>
      <c r="F5227">
        <v>17.582000000000001</v>
      </c>
      <c r="G5227">
        <v>303.8</v>
      </c>
      <c r="H5227">
        <f t="shared" si="324"/>
        <v>2417362.6478120005</v>
      </c>
      <c r="I5227">
        <f t="shared" si="325"/>
        <v>45257</v>
      </c>
      <c r="J5227">
        <f t="shared" si="326"/>
        <v>795708.57400000002</v>
      </c>
      <c r="K5227">
        <f t="shared" si="327"/>
        <v>0</v>
      </c>
    </row>
    <row r="5228" spans="1:11" s="11" customFormat="1">
      <c r="A5228">
        <v>2025</v>
      </c>
      <c r="B5228">
        <v>6178</v>
      </c>
      <c r="C5228" t="s">
        <v>331</v>
      </c>
      <c r="D5228" t="s">
        <v>322</v>
      </c>
      <c r="E5228">
        <v>32780</v>
      </c>
      <c r="F5228">
        <v>17.14</v>
      </c>
      <c r="G5228" t="s">
        <v>332</v>
      </c>
      <c r="H5228" t="str">
        <f t="shared" si="324"/>
        <v/>
      </c>
      <c r="I5228" t="str">
        <f t="shared" si="325"/>
        <v/>
      </c>
      <c r="J5228" t="str">
        <f t="shared" si="326"/>
        <v/>
      </c>
      <c r="K5228">
        <f t="shared" si="327"/>
        <v>0</v>
      </c>
    </row>
    <row r="5229" spans="1:11" s="11" customFormat="1">
      <c r="A5229">
        <v>2025</v>
      </c>
      <c r="B5229">
        <v>6178</v>
      </c>
      <c r="C5229" t="s">
        <v>331</v>
      </c>
      <c r="D5229" t="s">
        <v>322</v>
      </c>
      <c r="E5229">
        <v>32873</v>
      </c>
      <c r="F5229">
        <v>18.16</v>
      </c>
      <c r="G5229" t="s">
        <v>332</v>
      </c>
      <c r="H5229" t="str">
        <f t="shared" si="324"/>
        <v/>
      </c>
      <c r="I5229" t="str">
        <f t="shared" si="325"/>
        <v/>
      </c>
      <c r="J5229" t="str">
        <f t="shared" si="326"/>
        <v/>
      </c>
      <c r="K5229">
        <f t="shared" si="327"/>
        <v>0</v>
      </c>
    </row>
    <row r="5230" spans="1:11" s="11" customFormat="1">
      <c r="A5230">
        <v>2025</v>
      </c>
      <c r="B5230">
        <v>6178</v>
      </c>
      <c r="C5230" t="s">
        <v>331</v>
      </c>
      <c r="D5230" t="s">
        <v>322</v>
      </c>
      <c r="E5230">
        <v>32834</v>
      </c>
      <c r="F5230">
        <v>17.05</v>
      </c>
      <c r="G5230" t="s">
        <v>332</v>
      </c>
      <c r="H5230" t="str">
        <f t="shared" si="324"/>
        <v/>
      </c>
      <c r="I5230" t="str">
        <f t="shared" si="325"/>
        <v/>
      </c>
      <c r="J5230" t="str">
        <f t="shared" si="326"/>
        <v/>
      </c>
      <c r="K5230">
        <f t="shared" si="327"/>
        <v>0</v>
      </c>
    </row>
    <row r="5231" spans="1:11" s="11" customFormat="1">
      <c r="A5231">
        <v>2025</v>
      </c>
      <c r="B5231">
        <v>6179</v>
      </c>
      <c r="C5231" t="s">
        <v>331</v>
      </c>
      <c r="D5231" t="s">
        <v>322</v>
      </c>
      <c r="E5231">
        <v>48704</v>
      </c>
      <c r="F5231">
        <v>16.617000000000001</v>
      </c>
      <c r="G5231">
        <v>153.69999999999999</v>
      </c>
      <c r="H5231">
        <f t="shared" si="324"/>
        <v>1243916.183616</v>
      </c>
      <c r="I5231">
        <f t="shared" si="325"/>
        <v>48704</v>
      </c>
      <c r="J5231">
        <f t="shared" si="326"/>
        <v>809314.36800000002</v>
      </c>
      <c r="K5231">
        <f t="shared" si="327"/>
        <v>0</v>
      </c>
    </row>
    <row r="5232" spans="1:11" s="11" customFormat="1">
      <c r="A5232">
        <v>2025</v>
      </c>
      <c r="B5232">
        <v>6179</v>
      </c>
      <c r="C5232" t="s">
        <v>331</v>
      </c>
      <c r="D5232" t="s">
        <v>322</v>
      </c>
      <c r="E5232">
        <v>49353</v>
      </c>
      <c r="F5232">
        <v>17.251999999999999</v>
      </c>
      <c r="G5232">
        <v>151.80000000000001</v>
      </c>
      <c r="H5232">
        <f t="shared" si="324"/>
        <v>1292482.817208</v>
      </c>
      <c r="I5232">
        <f t="shared" si="325"/>
        <v>49353</v>
      </c>
      <c r="J5232">
        <f t="shared" si="326"/>
        <v>851437.95599999989</v>
      </c>
      <c r="K5232">
        <f t="shared" si="327"/>
        <v>0</v>
      </c>
    </row>
    <row r="5233" spans="1:11" s="11" customFormat="1">
      <c r="A5233">
        <v>2025</v>
      </c>
      <c r="B5233">
        <v>6179</v>
      </c>
      <c r="C5233" t="s">
        <v>331</v>
      </c>
      <c r="D5233" t="s">
        <v>322</v>
      </c>
      <c r="E5233">
        <v>32881</v>
      </c>
      <c r="F5233">
        <v>17.963999999999999</v>
      </c>
      <c r="G5233">
        <v>163.19999999999999</v>
      </c>
      <c r="H5233">
        <f t="shared" si="324"/>
        <v>963980.43148799986</v>
      </c>
      <c r="I5233">
        <f t="shared" si="325"/>
        <v>32881</v>
      </c>
      <c r="J5233">
        <f t="shared" si="326"/>
        <v>590674.28399999999</v>
      </c>
      <c r="K5233">
        <f t="shared" si="327"/>
        <v>0</v>
      </c>
    </row>
    <row r="5234" spans="1:11" s="11" customFormat="1">
      <c r="A5234">
        <v>2025</v>
      </c>
      <c r="B5234">
        <v>6179</v>
      </c>
      <c r="C5234" t="s">
        <v>331</v>
      </c>
      <c r="D5234" t="s">
        <v>322</v>
      </c>
      <c r="E5234">
        <v>16330</v>
      </c>
      <c r="F5234">
        <v>17.123999999999999</v>
      </c>
      <c r="G5234">
        <v>150.69999999999999</v>
      </c>
      <c r="H5234">
        <f t="shared" si="324"/>
        <v>421409.82443999994</v>
      </c>
      <c r="I5234">
        <f t="shared" si="325"/>
        <v>16330</v>
      </c>
      <c r="J5234">
        <f t="shared" si="326"/>
        <v>279634.92</v>
      </c>
      <c r="K5234">
        <f t="shared" si="327"/>
        <v>0</v>
      </c>
    </row>
    <row r="5235" spans="1:11" s="11" customFormat="1">
      <c r="A5235">
        <v>2025</v>
      </c>
      <c r="B5235">
        <v>6179</v>
      </c>
      <c r="C5235" t="s">
        <v>331</v>
      </c>
      <c r="D5235" t="s">
        <v>322</v>
      </c>
      <c r="E5235">
        <v>49369</v>
      </c>
      <c r="F5235">
        <v>17.248999999999999</v>
      </c>
      <c r="G5235">
        <v>152.19999999999999</v>
      </c>
      <c r="H5235">
        <f t="shared" si="324"/>
        <v>1296083.2708819997</v>
      </c>
      <c r="I5235">
        <f t="shared" si="325"/>
        <v>49369</v>
      </c>
      <c r="J5235">
        <f t="shared" si="326"/>
        <v>851565.88099999994</v>
      </c>
      <c r="K5235">
        <f t="shared" si="327"/>
        <v>0</v>
      </c>
    </row>
    <row r="5236" spans="1:11" s="11" customFormat="1">
      <c r="A5236">
        <v>2025</v>
      </c>
      <c r="B5236">
        <v>6179</v>
      </c>
      <c r="C5236" t="s">
        <v>331</v>
      </c>
      <c r="D5236" t="s">
        <v>322</v>
      </c>
      <c r="E5236">
        <v>81887</v>
      </c>
      <c r="F5236">
        <v>17.128</v>
      </c>
      <c r="G5236">
        <v>151.80000000000001</v>
      </c>
      <c r="H5236">
        <f t="shared" si="324"/>
        <v>2129086.893648</v>
      </c>
      <c r="I5236">
        <f t="shared" si="325"/>
        <v>81887</v>
      </c>
      <c r="J5236">
        <f t="shared" si="326"/>
        <v>1402560.5360000001</v>
      </c>
      <c r="K5236">
        <f t="shared" si="327"/>
        <v>0</v>
      </c>
    </row>
    <row r="5237" spans="1:11" s="11" customFormat="1">
      <c r="A5237">
        <v>2025</v>
      </c>
      <c r="B5237">
        <v>6179</v>
      </c>
      <c r="C5237" t="s">
        <v>331</v>
      </c>
      <c r="D5237" t="s">
        <v>322</v>
      </c>
      <c r="E5237">
        <v>49407</v>
      </c>
      <c r="F5237">
        <v>16.937000000000001</v>
      </c>
      <c r="G5237">
        <v>151.5</v>
      </c>
      <c r="H5237">
        <f t="shared" si="324"/>
        <v>1267761.6338850001</v>
      </c>
      <c r="I5237">
        <f t="shared" si="325"/>
        <v>49407</v>
      </c>
      <c r="J5237">
        <f t="shared" si="326"/>
        <v>836806.35900000005</v>
      </c>
      <c r="K5237">
        <f t="shared" si="327"/>
        <v>0</v>
      </c>
    </row>
    <row r="5238" spans="1:11" s="11" customFormat="1">
      <c r="A5238">
        <v>2025</v>
      </c>
      <c r="B5238">
        <v>6179</v>
      </c>
      <c r="C5238" t="s">
        <v>331</v>
      </c>
      <c r="D5238" t="s">
        <v>322</v>
      </c>
      <c r="E5238">
        <v>64814</v>
      </c>
      <c r="F5238">
        <v>16.428999999999998</v>
      </c>
      <c r="G5238">
        <v>154.80000000000001</v>
      </c>
      <c r="H5238">
        <f t="shared" si="324"/>
        <v>1648355.6108879999</v>
      </c>
      <c r="I5238">
        <f t="shared" si="325"/>
        <v>64814</v>
      </c>
      <c r="J5238">
        <f t="shared" si="326"/>
        <v>1064829.206</v>
      </c>
      <c r="K5238">
        <f t="shared" si="327"/>
        <v>0</v>
      </c>
    </row>
    <row r="5239" spans="1:11" s="11" customFormat="1">
      <c r="A5239">
        <v>2025</v>
      </c>
      <c r="B5239">
        <v>6179</v>
      </c>
      <c r="C5239" t="s">
        <v>331</v>
      </c>
      <c r="D5239" t="s">
        <v>322</v>
      </c>
      <c r="E5239">
        <v>65760</v>
      </c>
      <c r="F5239">
        <v>17.116</v>
      </c>
      <c r="G5239">
        <v>153.9</v>
      </c>
      <c r="H5239">
        <f t="shared" si="324"/>
        <v>1732218.6182400002</v>
      </c>
      <c r="I5239">
        <f t="shared" si="325"/>
        <v>65760</v>
      </c>
      <c r="J5239">
        <f t="shared" si="326"/>
        <v>1125548.1599999999</v>
      </c>
      <c r="K5239">
        <f t="shared" si="327"/>
        <v>0</v>
      </c>
    </row>
    <row r="5240" spans="1:11" s="11" customFormat="1">
      <c r="A5240">
        <v>2025</v>
      </c>
      <c r="B5240">
        <v>6179</v>
      </c>
      <c r="C5240" t="s">
        <v>331</v>
      </c>
      <c r="D5240" t="s">
        <v>322</v>
      </c>
      <c r="E5240">
        <v>65897</v>
      </c>
      <c r="F5240">
        <v>16.811</v>
      </c>
      <c r="G5240">
        <v>152.4</v>
      </c>
      <c r="H5240">
        <f t="shared" si="324"/>
        <v>1688278.767708</v>
      </c>
      <c r="I5240">
        <f t="shared" si="325"/>
        <v>65897</v>
      </c>
      <c r="J5240">
        <f t="shared" si="326"/>
        <v>1107794.4669999999</v>
      </c>
      <c r="K5240">
        <f t="shared" si="327"/>
        <v>0</v>
      </c>
    </row>
    <row r="5241" spans="1:11" s="11" customFormat="1">
      <c r="A5241">
        <v>2025</v>
      </c>
      <c r="B5241">
        <v>6180</v>
      </c>
      <c r="C5241" t="s">
        <v>330</v>
      </c>
      <c r="D5241" t="s">
        <v>322</v>
      </c>
      <c r="E5241">
        <v>986256</v>
      </c>
      <c r="F5241">
        <v>13.6</v>
      </c>
      <c r="G5241" t="s">
        <v>332</v>
      </c>
      <c r="H5241" t="str">
        <f t="shared" si="324"/>
        <v/>
      </c>
      <c r="I5241" t="str">
        <f t="shared" si="325"/>
        <v/>
      </c>
      <c r="J5241" t="str">
        <f t="shared" si="326"/>
        <v/>
      </c>
      <c r="K5241">
        <f t="shared" si="327"/>
        <v>1</v>
      </c>
    </row>
    <row r="5242" spans="1:11" s="11" customFormat="1">
      <c r="A5242">
        <v>2025</v>
      </c>
      <c r="B5242">
        <v>6183</v>
      </c>
      <c r="C5242" t="s">
        <v>330</v>
      </c>
      <c r="D5242" t="s">
        <v>322</v>
      </c>
      <c r="E5242">
        <v>117398</v>
      </c>
      <c r="F5242">
        <v>10.17</v>
      </c>
      <c r="G5242">
        <v>514</v>
      </c>
      <c r="H5242">
        <f t="shared" si="324"/>
        <v>6136839.572399999</v>
      </c>
      <c r="I5242">
        <f t="shared" si="325"/>
        <v>117398</v>
      </c>
      <c r="J5242">
        <f t="shared" si="326"/>
        <v>1193937.6599999999</v>
      </c>
      <c r="K5242">
        <f t="shared" si="327"/>
        <v>1</v>
      </c>
    </row>
    <row r="5243" spans="1:11" s="11" customFormat="1">
      <c r="A5243">
        <v>2025</v>
      </c>
      <c r="B5243">
        <v>6190</v>
      </c>
      <c r="C5243" t="s">
        <v>331</v>
      </c>
      <c r="D5243" t="s">
        <v>322</v>
      </c>
      <c r="E5243">
        <v>35957</v>
      </c>
      <c r="F5243">
        <v>17.478000000000002</v>
      </c>
      <c r="G5243">
        <v>240.1</v>
      </c>
      <c r="H5243">
        <f t="shared" si="324"/>
        <v>1508923.9268459999</v>
      </c>
      <c r="I5243">
        <f t="shared" si="325"/>
        <v>35957</v>
      </c>
      <c r="J5243">
        <f t="shared" si="326"/>
        <v>628456.44600000011</v>
      </c>
      <c r="K5243">
        <f t="shared" si="327"/>
        <v>0</v>
      </c>
    </row>
    <row r="5244" spans="1:11" s="11" customFormat="1">
      <c r="A5244">
        <v>2025</v>
      </c>
      <c r="B5244">
        <v>6190</v>
      </c>
      <c r="C5244" t="s">
        <v>331</v>
      </c>
      <c r="D5244" t="s">
        <v>322</v>
      </c>
      <c r="E5244">
        <v>36132</v>
      </c>
      <c r="F5244">
        <v>17.524000000000001</v>
      </c>
      <c r="G5244">
        <v>239.9</v>
      </c>
      <c r="H5244">
        <f t="shared" si="324"/>
        <v>1518992.0260320001</v>
      </c>
      <c r="I5244">
        <f t="shared" si="325"/>
        <v>36132</v>
      </c>
      <c r="J5244">
        <f t="shared" si="326"/>
        <v>633177.16800000006</v>
      </c>
      <c r="K5244">
        <f t="shared" si="327"/>
        <v>0</v>
      </c>
    </row>
    <row r="5245" spans="1:11" s="11" customFormat="1">
      <c r="A5245">
        <v>2025</v>
      </c>
      <c r="B5245">
        <v>6194</v>
      </c>
      <c r="C5245" t="s">
        <v>331</v>
      </c>
      <c r="D5245" t="s">
        <v>322</v>
      </c>
      <c r="E5245">
        <v>240615</v>
      </c>
      <c r="F5245">
        <v>17.907</v>
      </c>
      <c r="G5245">
        <v>168.7</v>
      </c>
      <c r="H5245">
        <f t="shared" si="324"/>
        <v>7268764.7620349992</v>
      </c>
      <c r="I5245">
        <f t="shared" si="325"/>
        <v>240615</v>
      </c>
      <c r="J5245">
        <f t="shared" si="326"/>
        <v>4308692.8049999997</v>
      </c>
      <c r="K5245">
        <f t="shared" si="327"/>
        <v>0</v>
      </c>
    </row>
    <row r="5246" spans="1:11" s="11" customFormat="1">
      <c r="A5246">
        <v>2025</v>
      </c>
      <c r="B5246">
        <v>6195</v>
      </c>
      <c r="C5246" t="s">
        <v>331</v>
      </c>
      <c r="D5246" t="s">
        <v>322</v>
      </c>
      <c r="E5246">
        <v>108949</v>
      </c>
      <c r="F5246">
        <v>17.829999999999998</v>
      </c>
      <c r="G5246">
        <v>253.6</v>
      </c>
      <c r="H5246">
        <f t="shared" si="324"/>
        <v>4926333.8591199992</v>
      </c>
      <c r="I5246">
        <f t="shared" si="325"/>
        <v>108949</v>
      </c>
      <c r="J5246">
        <f t="shared" si="326"/>
        <v>1942560.67</v>
      </c>
      <c r="K5246">
        <f t="shared" si="327"/>
        <v>0</v>
      </c>
    </row>
    <row r="5247" spans="1:11" s="11" customFormat="1">
      <c r="A5247">
        <v>2025</v>
      </c>
      <c r="B5247">
        <v>6204</v>
      </c>
      <c r="C5247" t="s">
        <v>331</v>
      </c>
      <c r="D5247" t="s">
        <v>322</v>
      </c>
      <c r="E5247">
        <v>81824</v>
      </c>
      <c r="F5247">
        <v>17.818000000000001</v>
      </c>
      <c r="G5247">
        <v>117.4</v>
      </c>
      <c r="H5247">
        <f t="shared" si="324"/>
        <v>1711621.5975680002</v>
      </c>
      <c r="I5247">
        <f t="shared" si="325"/>
        <v>81824</v>
      </c>
      <c r="J5247">
        <f t="shared" si="326"/>
        <v>1457940.0320000001</v>
      </c>
      <c r="K5247">
        <f t="shared" si="327"/>
        <v>0</v>
      </c>
    </row>
    <row r="5248" spans="1:11" s="11" customFormat="1">
      <c r="A5248">
        <v>2025</v>
      </c>
      <c r="B5248">
        <v>6204</v>
      </c>
      <c r="C5248" t="s">
        <v>331</v>
      </c>
      <c r="D5248" t="s">
        <v>322</v>
      </c>
      <c r="E5248">
        <v>49278</v>
      </c>
      <c r="F5248">
        <v>17.923999999999999</v>
      </c>
      <c r="G5248">
        <v>126.9</v>
      </c>
      <c r="H5248">
        <f t="shared" si="324"/>
        <v>1120855.508568</v>
      </c>
      <c r="I5248">
        <f t="shared" si="325"/>
        <v>49278</v>
      </c>
      <c r="J5248">
        <f t="shared" si="326"/>
        <v>883258.87199999997</v>
      </c>
      <c r="K5248">
        <f t="shared" si="327"/>
        <v>0</v>
      </c>
    </row>
    <row r="5249" spans="1:11" s="11" customFormat="1">
      <c r="A5249">
        <v>2025</v>
      </c>
      <c r="B5249">
        <v>6204</v>
      </c>
      <c r="C5249" t="s">
        <v>331</v>
      </c>
      <c r="D5249" t="s">
        <v>322</v>
      </c>
      <c r="E5249">
        <v>147739</v>
      </c>
      <c r="F5249">
        <v>17.928000000000001</v>
      </c>
      <c r="G5249">
        <v>135.30000000000001</v>
      </c>
      <c r="H5249">
        <f t="shared" si="324"/>
        <v>3583643.4635760006</v>
      </c>
      <c r="I5249">
        <f t="shared" si="325"/>
        <v>147739</v>
      </c>
      <c r="J5249">
        <f t="shared" si="326"/>
        <v>2648664.7919999999</v>
      </c>
      <c r="K5249">
        <f t="shared" si="327"/>
        <v>0</v>
      </c>
    </row>
    <row r="5250" spans="1:11" s="11" customFormat="1">
      <c r="A5250">
        <v>2025</v>
      </c>
      <c r="B5250">
        <v>6204</v>
      </c>
      <c r="C5250" t="s">
        <v>331</v>
      </c>
      <c r="D5250" t="s">
        <v>322</v>
      </c>
      <c r="E5250">
        <v>196787</v>
      </c>
      <c r="F5250">
        <v>16.128</v>
      </c>
      <c r="G5250">
        <v>167.3</v>
      </c>
      <c r="H5250">
        <f t="shared" si="324"/>
        <v>5309735.1713280007</v>
      </c>
      <c r="I5250">
        <f t="shared" si="325"/>
        <v>196787</v>
      </c>
      <c r="J5250">
        <f t="shared" si="326"/>
        <v>3173780.736</v>
      </c>
      <c r="K5250">
        <f t="shared" si="327"/>
        <v>0</v>
      </c>
    </row>
    <row r="5251" spans="1:11" s="11" customFormat="1">
      <c r="A5251">
        <v>2025</v>
      </c>
      <c r="B5251">
        <v>6213</v>
      </c>
      <c r="C5251" t="s">
        <v>321</v>
      </c>
      <c r="D5251" t="s">
        <v>322</v>
      </c>
      <c r="E5251">
        <v>48921</v>
      </c>
      <c r="F5251">
        <v>22.75</v>
      </c>
      <c r="G5251">
        <v>244.5</v>
      </c>
      <c r="H5251">
        <f t="shared" si="324"/>
        <v>2721169.4737499999</v>
      </c>
      <c r="I5251">
        <f t="shared" si="325"/>
        <v>48921</v>
      </c>
      <c r="J5251">
        <f t="shared" si="326"/>
        <v>1112952.75</v>
      </c>
      <c r="K5251">
        <f t="shared" si="327"/>
        <v>0</v>
      </c>
    </row>
    <row r="5252" spans="1:11" s="11" customFormat="1">
      <c r="A5252">
        <v>2025</v>
      </c>
      <c r="B5252">
        <v>6213</v>
      </c>
      <c r="C5252" t="s">
        <v>321</v>
      </c>
      <c r="D5252" t="s">
        <v>322</v>
      </c>
      <c r="E5252">
        <v>184026</v>
      </c>
      <c r="F5252">
        <v>22.74</v>
      </c>
      <c r="G5252">
        <v>241.3</v>
      </c>
      <c r="H5252">
        <f t="shared" si="324"/>
        <v>10097804.74212</v>
      </c>
      <c r="I5252">
        <f t="shared" si="325"/>
        <v>184026</v>
      </c>
      <c r="J5252">
        <f t="shared" si="326"/>
        <v>4184751.2399999998</v>
      </c>
      <c r="K5252">
        <f t="shared" si="327"/>
        <v>0</v>
      </c>
    </row>
    <row r="5253" spans="1:11" s="11" customFormat="1">
      <c r="A5253">
        <v>2025</v>
      </c>
      <c r="B5253">
        <v>6213</v>
      </c>
      <c r="C5253" t="s">
        <v>321</v>
      </c>
      <c r="D5253" t="s">
        <v>322</v>
      </c>
      <c r="E5253">
        <v>51627</v>
      </c>
      <c r="F5253">
        <v>22.01</v>
      </c>
      <c r="G5253">
        <v>232.9</v>
      </c>
      <c r="H5253">
        <f t="shared" ref="H5253:H5316" si="328">IF(I5253="","",G5253/100*F5253*E5253)</f>
        <v>2646466.6188300005</v>
      </c>
      <c r="I5253">
        <f t="shared" ref="I5253:I5316" si="329">IF(OR(G5253=".",F5253=".",E5253="."),"",E5253)</f>
        <v>51627</v>
      </c>
      <c r="J5253">
        <f t="shared" ref="J5253:J5316" si="330">IF(I5253="","",F5253*I5253)</f>
        <v>1136310.27</v>
      </c>
      <c r="K5253">
        <f t="shared" ref="K5253:K5316" si="331">IF(C5253="LIG",1,0)</f>
        <v>0</v>
      </c>
    </row>
    <row r="5254" spans="1:11" s="11" customFormat="1">
      <c r="A5254">
        <v>2025</v>
      </c>
      <c r="B5254">
        <v>6249</v>
      </c>
      <c r="C5254" t="s">
        <v>321</v>
      </c>
      <c r="D5254" t="s">
        <v>322</v>
      </c>
      <c r="E5254">
        <v>25531</v>
      </c>
      <c r="F5254">
        <v>23.57</v>
      </c>
      <c r="G5254">
        <v>348.2</v>
      </c>
      <c r="H5254">
        <f t="shared" si="328"/>
        <v>2095348.0629400001</v>
      </c>
      <c r="I5254">
        <f t="shared" si="329"/>
        <v>25531</v>
      </c>
      <c r="J5254">
        <f t="shared" si="330"/>
        <v>601765.67000000004</v>
      </c>
      <c r="K5254">
        <f t="shared" si="331"/>
        <v>0</v>
      </c>
    </row>
    <row r="5255" spans="1:11" s="11" customFormat="1">
      <c r="A5255">
        <v>2025</v>
      </c>
      <c r="B5255">
        <v>6249</v>
      </c>
      <c r="C5255" t="s">
        <v>321</v>
      </c>
      <c r="D5255" t="s">
        <v>322</v>
      </c>
      <c r="E5255">
        <v>24619</v>
      </c>
      <c r="F5255">
        <v>23.61</v>
      </c>
      <c r="G5255">
        <v>367.5</v>
      </c>
      <c r="H5255">
        <f t="shared" si="328"/>
        <v>2136110.6182499998</v>
      </c>
      <c r="I5255">
        <f t="shared" si="329"/>
        <v>24619</v>
      </c>
      <c r="J5255">
        <f t="shared" si="330"/>
        <v>581254.59</v>
      </c>
      <c r="K5255">
        <f t="shared" si="331"/>
        <v>0</v>
      </c>
    </row>
    <row r="5256" spans="1:11" s="11" customFormat="1">
      <c r="A5256">
        <v>2025</v>
      </c>
      <c r="B5256">
        <v>6249</v>
      </c>
      <c r="C5256" t="s">
        <v>321</v>
      </c>
      <c r="D5256" t="s">
        <v>322</v>
      </c>
      <c r="E5256">
        <v>13100</v>
      </c>
      <c r="F5256">
        <v>23.53</v>
      </c>
      <c r="G5256">
        <v>348.7</v>
      </c>
      <c r="H5256">
        <f t="shared" si="328"/>
        <v>1074843.3410000002</v>
      </c>
      <c r="I5256">
        <f t="shared" si="329"/>
        <v>13100</v>
      </c>
      <c r="J5256">
        <f t="shared" si="330"/>
        <v>308243</v>
      </c>
      <c r="K5256">
        <f t="shared" si="331"/>
        <v>0</v>
      </c>
    </row>
    <row r="5257" spans="1:11" s="11" customFormat="1">
      <c r="A5257">
        <v>2025</v>
      </c>
      <c r="B5257">
        <v>6249</v>
      </c>
      <c r="C5257" t="s">
        <v>321</v>
      </c>
      <c r="D5257" t="s">
        <v>322</v>
      </c>
      <c r="E5257">
        <v>75507</v>
      </c>
      <c r="F5257">
        <v>23.47</v>
      </c>
      <c r="G5257">
        <v>256</v>
      </c>
      <c r="H5257">
        <f t="shared" si="328"/>
        <v>4536702.1824000003</v>
      </c>
      <c r="I5257">
        <f t="shared" si="329"/>
        <v>75507</v>
      </c>
      <c r="J5257">
        <f t="shared" si="330"/>
        <v>1772149.2899999998</v>
      </c>
      <c r="K5257">
        <f t="shared" si="331"/>
        <v>0</v>
      </c>
    </row>
    <row r="5258" spans="1:11" s="11" customFormat="1">
      <c r="A5258">
        <v>2025</v>
      </c>
      <c r="B5258">
        <v>6250</v>
      </c>
      <c r="C5258" t="s">
        <v>321</v>
      </c>
      <c r="D5258" t="s">
        <v>322</v>
      </c>
      <c r="E5258">
        <v>12847</v>
      </c>
      <c r="F5258">
        <v>25.992000000000001</v>
      </c>
      <c r="G5258">
        <v>453.2</v>
      </c>
      <c r="H5258">
        <f t="shared" si="328"/>
        <v>1513321.9231680001</v>
      </c>
      <c r="I5258">
        <f t="shared" si="329"/>
        <v>12847</v>
      </c>
      <c r="J5258">
        <f t="shared" si="330"/>
        <v>333919.22399999999</v>
      </c>
      <c r="K5258">
        <f t="shared" si="331"/>
        <v>0</v>
      </c>
    </row>
    <row r="5259" spans="1:11" s="11" customFormat="1">
      <c r="A5259">
        <v>2025</v>
      </c>
      <c r="B5259">
        <v>6250</v>
      </c>
      <c r="C5259" t="s">
        <v>321</v>
      </c>
      <c r="D5259" t="s">
        <v>322</v>
      </c>
      <c r="E5259">
        <v>12445</v>
      </c>
      <c r="F5259">
        <v>25.83</v>
      </c>
      <c r="G5259">
        <v>317.39999999999998</v>
      </c>
      <c r="H5259">
        <f t="shared" si="328"/>
        <v>1020296.1068999998</v>
      </c>
      <c r="I5259">
        <f t="shared" si="329"/>
        <v>12445</v>
      </c>
      <c r="J5259">
        <f t="shared" si="330"/>
        <v>321454.34999999998</v>
      </c>
      <c r="K5259">
        <f t="shared" si="331"/>
        <v>0</v>
      </c>
    </row>
    <row r="5260" spans="1:11" s="11" customFormat="1">
      <c r="A5260">
        <v>2025</v>
      </c>
      <c r="B5260">
        <v>6250</v>
      </c>
      <c r="C5260" t="s">
        <v>321</v>
      </c>
      <c r="D5260" t="s">
        <v>322</v>
      </c>
      <c r="E5260">
        <v>12389</v>
      </c>
      <c r="F5260">
        <v>24.448</v>
      </c>
      <c r="G5260">
        <v>458</v>
      </c>
      <c r="H5260">
        <f t="shared" si="328"/>
        <v>1387219.12576</v>
      </c>
      <c r="I5260">
        <f t="shared" si="329"/>
        <v>12389</v>
      </c>
      <c r="J5260">
        <f t="shared" si="330"/>
        <v>302886.272</v>
      </c>
      <c r="K5260">
        <f t="shared" si="331"/>
        <v>0</v>
      </c>
    </row>
    <row r="5261" spans="1:11" s="11" customFormat="1">
      <c r="A5261">
        <v>2025</v>
      </c>
      <c r="B5261">
        <v>6250</v>
      </c>
      <c r="C5261" t="s">
        <v>321</v>
      </c>
      <c r="D5261" t="s">
        <v>322</v>
      </c>
      <c r="E5261">
        <v>12251</v>
      </c>
      <c r="F5261">
        <v>25.911999999999999</v>
      </c>
      <c r="G5261">
        <v>344.5</v>
      </c>
      <c r="H5261">
        <f t="shared" si="328"/>
        <v>1093608.0568399997</v>
      </c>
      <c r="I5261">
        <f t="shared" si="329"/>
        <v>12251</v>
      </c>
      <c r="J5261">
        <f t="shared" si="330"/>
        <v>317447.91200000001</v>
      </c>
      <c r="K5261">
        <f t="shared" si="331"/>
        <v>0</v>
      </c>
    </row>
    <row r="5262" spans="1:11" s="11" customFormat="1">
      <c r="A5262">
        <v>2025</v>
      </c>
      <c r="B5262">
        <v>6250</v>
      </c>
      <c r="C5262" t="s">
        <v>321</v>
      </c>
      <c r="D5262" t="s">
        <v>322</v>
      </c>
      <c r="E5262">
        <v>12270</v>
      </c>
      <c r="F5262">
        <v>23.864000000000001</v>
      </c>
      <c r="G5262">
        <v>470.7</v>
      </c>
      <c r="H5262">
        <f t="shared" si="328"/>
        <v>1378262.69496</v>
      </c>
      <c r="I5262">
        <f t="shared" si="329"/>
        <v>12270</v>
      </c>
      <c r="J5262">
        <f t="shared" si="330"/>
        <v>292811.28000000003</v>
      </c>
      <c r="K5262">
        <f t="shared" si="331"/>
        <v>0</v>
      </c>
    </row>
    <row r="5263" spans="1:11" s="11" customFormat="1">
      <c r="A5263">
        <v>2025</v>
      </c>
      <c r="B5263">
        <v>6250</v>
      </c>
      <c r="C5263" t="s">
        <v>321</v>
      </c>
      <c r="D5263" t="s">
        <v>322</v>
      </c>
      <c r="E5263">
        <v>24524</v>
      </c>
      <c r="F5263">
        <v>25.85</v>
      </c>
      <c r="G5263">
        <v>338.9</v>
      </c>
      <c r="H5263">
        <f t="shared" si="328"/>
        <v>2148440.9605999999</v>
      </c>
      <c r="I5263">
        <f t="shared" si="329"/>
        <v>24524</v>
      </c>
      <c r="J5263">
        <f t="shared" si="330"/>
        <v>633945.4</v>
      </c>
      <c r="K5263">
        <f t="shared" si="331"/>
        <v>0</v>
      </c>
    </row>
    <row r="5264" spans="1:11" s="11" customFormat="1">
      <c r="A5264">
        <v>2025</v>
      </c>
      <c r="B5264">
        <v>6254</v>
      </c>
      <c r="C5264" t="s">
        <v>331</v>
      </c>
      <c r="D5264" t="s">
        <v>322</v>
      </c>
      <c r="E5264">
        <v>29604</v>
      </c>
      <c r="F5264">
        <v>17.271999999999998</v>
      </c>
      <c r="G5264">
        <v>187.4</v>
      </c>
      <c r="H5264">
        <f t="shared" si="328"/>
        <v>958214.21971199999</v>
      </c>
      <c r="I5264">
        <f t="shared" si="329"/>
        <v>29604</v>
      </c>
      <c r="J5264">
        <f t="shared" si="330"/>
        <v>511320.28799999994</v>
      </c>
      <c r="K5264">
        <f t="shared" si="331"/>
        <v>0</v>
      </c>
    </row>
    <row r="5265" spans="1:11" s="11" customFormat="1">
      <c r="A5265">
        <v>2025</v>
      </c>
      <c r="B5265">
        <v>6254</v>
      </c>
      <c r="C5265" t="s">
        <v>331</v>
      </c>
      <c r="D5265" t="s">
        <v>322</v>
      </c>
      <c r="E5265">
        <v>167768</v>
      </c>
      <c r="F5265">
        <v>17.058</v>
      </c>
      <c r="G5265">
        <v>181.2</v>
      </c>
      <c r="H5265">
        <f t="shared" si="328"/>
        <v>5185557.2177280001</v>
      </c>
      <c r="I5265">
        <f t="shared" si="329"/>
        <v>167768</v>
      </c>
      <c r="J5265">
        <f t="shared" si="330"/>
        <v>2861786.5439999998</v>
      </c>
      <c r="K5265">
        <f t="shared" si="331"/>
        <v>0</v>
      </c>
    </row>
    <row r="5266" spans="1:11" s="11" customFormat="1">
      <c r="A5266">
        <v>2025</v>
      </c>
      <c r="B5266">
        <v>6254</v>
      </c>
      <c r="C5266" t="s">
        <v>331</v>
      </c>
      <c r="D5266" t="s">
        <v>322</v>
      </c>
      <c r="E5266">
        <v>12174</v>
      </c>
      <c r="F5266">
        <v>17.89</v>
      </c>
      <c r="G5266">
        <v>189.4</v>
      </c>
      <c r="H5266">
        <f t="shared" si="328"/>
        <v>412499.67684000009</v>
      </c>
      <c r="I5266">
        <f t="shared" si="329"/>
        <v>12174</v>
      </c>
      <c r="J5266">
        <f t="shared" si="330"/>
        <v>217792.86000000002</v>
      </c>
      <c r="K5266">
        <f t="shared" si="331"/>
        <v>0</v>
      </c>
    </row>
    <row r="5267" spans="1:11" s="11" customFormat="1">
      <c r="A5267">
        <v>2025</v>
      </c>
      <c r="B5267">
        <v>6288</v>
      </c>
      <c r="C5267" t="s">
        <v>330</v>
      </c>
      <c r="D5267" t="s">
        <v>322</v>
      </c>
      <c r="E5267">
        <v>23205</v>
      </c>
      <c r="F5267">
        <v>14.5</v>
      </c>
      <c r="G5267">
        <v>411</v>
      </c>
      <c r="H5267">
        <f t="shared" si="328"/>
        <v>1382901.9750000001</v>
      </c>
      <c r="I5267">
        <f t="shared" si="329"/>
        <v>23205</v>
      </c>
      <c r="J5267">
        <f t="shared" si="330"/>
        <v>336472.5</v>
      </c>
      <c r="K5267">
        <f t="shared" si="331"/>
        <v>1</v>
      </c>
    </row>
    <row r="5268" spans="1:11" s="11" customFormat="1">
      <c r="A5268">
        <v>2025</v>
      </c>
      <c r="B5268">
        <v>6469</v>
      </c>
      <c r="C5268" t="s">
        <v>330</v>
      </c>
      <c r="D5268" t="s">
        <v>322</v>
      </c>
      <c r="E5268">
        <v>384950</v>
      </c>
      <c r="F5268">
        <v>13.41</v>
      </c>
      <c r="G5268">
        <v>236.7</v>
      </c>
      <c r="H5268">
        <f t="shared" si="328"/>
        <v>12218878.876499999</v>
      </c>
      <c r="I5268">
        <f t="shared" si="329"/>
        <v>384950</v>
      </c>
      <c r="J5268">
        <f t="shared" si="330"/>
        <v>5162179.5</v>
      </c>
      <c r="K5268">
        <f t="shared" si="331"/>
        <v>1</v>
      </c>
    </row>
    <row r="5269" spans="1:11" s="11" customFormat="1">
      <c r="A5269">
        <v>2025</v>
      </c>
      <c r="B5269">
        <v>6641</v>
      </c>
      <c r="C5269" t="s">
        <v>331</v>
      </c>
      <c r="D5269" t="s">
        <v>322</v>
      </c>
      <c r="E5269">
        <v>49034</v>
      </c>
      <c r="F5269">
        <v>18.059999999999999</v>
      </c>
      <c r="G5269">
        <v>242.2</v>
      </c>
      <c r="H5269">
        <f t="shared" si="328"/>
        <v>2144811.8848799998</v>
      </c>
      <c r="I5269">
        <f t="shared" si="329"/>
        <v>49034</v>
      </c>
      <c r="J5269">
        <f t="shared" si="330"/>
        <v>885554.03999999992</v>
      </c>
      <c r="K5269">
        <f t="shared" si="331"/>
        <v>0</v>
      </c>
    </row>
    <row r="5270" spans="1:11" s="11" customFormat="1">
      <c r="A5270">
        <v>2025</v>
      </c>
      <c r="B5270">
        <v>6641</v>
      </c>
      <c r="C5270" t="s">
        <v>331</v>
      </c>
      <c r="D5270" t="s">
        <v>322</v>
      </c>
      <c r="E5270">
        <v>114569</v>
      </c>
      <c r="F5270">
        <v>17.55</v>
      </c>
      <c r="G5270">
        <v>245.7</v>
      </c>
      <c r="H5270">
        <f t="shared" si="328"/>
        <v>4940255.3791500004</v>
      </c>
      <c r="I5270">
        <f t="shared" si="329"/>
        <v>114569</v>
      </c>
      <c r="J5270">
        <f t="shared" si="330"/>
        <v>2010685.9500000002</v>
      </c>
      <c r="K5270">
        <f t="shared" si="331"/>
        <v>0</v>
      </c>
    </row>
    <row r="5271" spans="1:11" s="11" customFormat="1">
      <c r="A5271">
        <v>2025</v>
      </c>
      <c r="B5271">
        <v>6641</v>
      </c>
      <c r="C5271" t="s">
        <v>331</v>
      </c>
      <c r="D5271" t="s">
        <v>322</v>
      </c>
      <c r="E5271">
        <v>16120</v>
      </c>
      <c r="F5271">
        <v>17.809999999999999</v>
      </c>
      <c r="G5271">
        <v>243.6</v>
      </c>
      <c r="H5271">
        <f t="shared" si="328"/>
        <v>699368.77919999999</v>
      </c>
      <c r="I5271">
        <f t="shared" si="329"/>
        <v>16120</v>
      </c>
      <c r="J5271">
        <f t="shared" si="330"/>
        <v>287097.19999999995</v>
      </c>
      <c r="K5271">
        <f t="shared" si="331"/>
        <v>0</v>
      </c>
    </row>
    <row r="5272" spans="1:11" s="11" customFormat="1">
      <c r="A5272">
        <v>2025</v>
      </c>
      <c r="B5272">
        <v>6664</v>
      </c>
      <c r="C5272" t="s">
        <v>331</v>
      </c>
      <c r="D5272" t="s">
        <v>322</v>
      </c>
      <c r="E5272">
        <v>48918</v>
      </c>
      <c r="F5272">
        <v>17.274000000000001</v>
      </c>
      <c r="G5272">
        <v>161.69999999999999</v>
      </c>
      <c r="H5272">
        <f t="shared" si="328"/>
        <v>1366380.4132440002</v>
      </c>
      <c r="I5272">
        <f t="shared" si="329"/>
        <v>48918</v>
      </c>
      <c r="J5272">
        <f t="shared" si="330"/>
        <v>845009.53200000001</v>
      </c>
      <c r="K5272">
        <f t="shared" si="331"/>
        <v>0</v>
      </c>
    </row>
    <row r="5273" spans="1:11" s="11" customFormat="1">
      <c r="A5273">
        <v>2025</v>
      </c>
      <c r="B5273">
        <v>6664</v>
      </c>
      <c r="C5273" t="s">
        <v>331</v>
      </c>
      <c r="D5273" t="s">
        <v>322</v>
      </c>
      <c r="E5273">
        <v>180213</v>
      </c>
      <c r="F5273">
        <v>17.661000000000001</v>
      </c>
      <c r="G5273">
        <v>163.9</v>
      </c>
      <c r="H5273">
        <f t="shared" si="328"/>
        <v>5216513.7987270011</v>
      </c>
      <c r="I5273">
        <f t="shared" si="329"/>
        <v>180213</v>
      </c>
      <c r="J5273">
        <f t="shared" si="330"/>
        <v>3182741.7930000001</v>
      </c>
      <c r="K5273">
        <f t="shared" si="331"/>
        <v>0</v>
      </c>
    </row>
    <row r="5274" spans="1:11" s="11" customFormat="1">
      <c r="A5274">
        <v>2025</v>
      </c>
      <c r="B5274">
        <v>6664</v>
      </c>
      <c r="C5274" t="s">
        <v>331</v>
      </c>
      <c r="D5274" t="s">
        <v>322</v>
      </c>
      <c r="E5274">
        <v>65669</v>
      </c>
      <c r="F5274">
        <v>17.719000000000001</v>
      </c>
      <c r="G5274">
        <v>172.2</v>
      </c>
      <c r="H5274">
        <f t="shared" si="328"/>
        <v>2003700.276942</v>
      </c>
      <c r="I5274">
        <f t="shared" si="329"/>
        <v>65669</v>
      </c>
      <c r="J5274">
        <f t="shared" si="330"/>
        <v>1163589.0110000002</v>
      </c>
      <c r="K5274">
        <f t="shared" si="331"/>
        <v>0</v>
      </c>
    </row>
    <row r="5275" spans="1:11" s="11" customFormat="1">
      <c r="A5275">
        <v>2025</v>
      </c>
      <c r="B5275">
        <v>6705</v>
      </c>
      <c r="C5275" t="s">
        <v>321</v>
      </c>
      <c r="D5275" t="s">
        <v>322</v>
      </c>
      <c r="E5275">
        <v>97232</v>
      </c>
      <c r="F5275">
        <v>22.59</v>
      </c>
      <c r="G5275" t="s">
        <v>332</v>
      </c>
      <c r="H5275" t="str">
        <f t="shared" si="328"/>
        <v/>
      </c>
      <c r="I5275" t="str">
        <f t="shared" si="329"/>
        <v/>
      </c>
      <c r="J5275" t="str">
        <f t="shared" si="330"/>
        <v/>
      </c>
      <c r="K5275">
        <f t="shared" si="331"/>
        <v>0</v>
      </c>
    </row>
    <row r="5276" spans="1:11" s="11" customFormat="1">
      <c r="A5276">
        <v>2025</v>
      </c>
      <c r="B5276">
        <v>6761</v>
      </c>
      <c r="C5276" t="s">
        <v>331</v>
      </c>
      <c r="D5276" t="s">
        <v>322</v>
      </c>
      <c r="E5276">
        <v>20828</v>
      </c>
      <c r="F5276">
        <v>17.946000000000002</v>
      </c>
      <c r="G5276">
        <v>178.1</v>
      </c>
      <c r="H5276">
        <f t="shared" si="328"/>
        <v>665700.91192800005</v>
      </c>
      <c r="I5276">
        <f t="shared" si="329"/>
        <v>20828</v>
      </c>
      <c r="J5276">
        <f t="shared" si="330"/>
        <v>373779.28800000006</v>
      </c>
      <c r="K5276">
        <f t="shared" si="331"/>
        <v>0</v>
      </c>
    </row>
    <row r="5277" spans="1:11" s="11" customFormat="1">
      <c r="A5277">
        <v>2025</v>
      </c>
      <c r="B5277">
        <v>6768</v>
      </c>
      <c r="C5277" t="s">
        <v>331</v>
      </c>
      <c r="D5277" t="s">
        <v>322</v>
      </c>
      <c r="E5277">
        <v>101426</v>
      </c>
      <c r="F5277">
        <v>17.73</v>
      </c>
      <c r="G5277">
        <v>227</v>
      </c>
      <c r="H5277">
        <f t="shared" si="328"/>
        <v>4082102.3646000004</v>
      </c>
      <c r="I5277">
        <f t="shared" si="329"/>
        <v>101426</v>
      </c>
      <c r="J5277">
        <f t="shared" si="330"/>
        <v>1798282.98</v>
      </c>
      <c r="K5277">
        <f t="shared" si="331"/>
        <v>0</v>
      </c>
    </row>
    <row r="5278" spans="1:11" s="11" customFormat="1">
      <c r="A5278">
        <v>2025</v>
      </c>
      <c r="B5278">
        <v>6772</v>
      </c>
      <c r="C5278" t="s">
        <v>331</v>
      </c>
      <c r="D5278" t="s">
        <v>322</v>
      </c>
      <c r="E5278">
        <v>132010</v>
      </c>
      <c r="F5278">
        <v>17.754000000000001</v>
      </c>
      <c r="G5278">
        <v>191.1</v>
      </c>
      <c r="H5278">
        <f t="shared" si="328"/>
        <v>4478821.28694</v>
      </c>
      <c r="I5278">
        <f t="shared" si="329"/>
        <v>132010</v>
      </c>
      <c r="J5278">
        <f t="shared" si="330"/>
        <v>2343705.54</v>
      </c>
      <c r="K5278">
        <f t="shared" si="331"/>
        <v>0</v>
      </c>
    </row>
    <row r="5279" spans="1:11" s="11" customFormat="1">
      <c r="A5279">
        <v>2025</v>
      </c>
      <c r="B5279">
        <v>6823</v>
      </c>
      <c r="C5279" t="s">
        <v>321</v>
      </c>
      <c r="D5279" t="s">
        <v>322</v>
      </c>
      <c r="E5279">
        <v>14654</v>
      </c>
      <c r="F5279">
        <v>22.45</v>
      </c>
      <c r="G5279">
        <v>255.4</v>
      </c>
      <c r="H5279">
        <f t="shared" si="328"/>
        <v>840220.79420000012</v>
      </c>
      <c r="I5279">
        <f t="shared" si="329"/>
        <v>14654</v>
      </c>
      <c r="J5279">
        <f t="shared" si="330"/>
        <v>328982.3</v>
      </c>
      <c r="K5279">
        <f t="shared" si="331"/>
        <v>0</v>
      </c>
    </row>
    <row r="5280" spans="1:11" s="11" customFormat="1">
      <c r="A5280">
        <v>2025</v>
      </c>
      <c r="B5280">
        <v>6823</v>
      </c>
      <c r="C5280" t="s">
        <v>321</v>
      </c>
      <c r="D5280" t="s">
        <v>322</v>
      </c>
      <c r="E5280">
        <v>31489</v>
      </c>
      <c r="F5280">
        <v>22.78</v>
      </c>
      <c r="G5280">
        <v>282.10000000000002</v>
      </c>
      <c r="H5280">
        <f t="shared" si="328"/>
        <v>2023558.0838200003</v>
      </c>
      <c r="I5280">
        <f t="shared" si="329"/>
        <v>31489</v>
      </c>
      <c r="J5280">
        <f t="shared" si="330"/>
        <v>717319.42</v>
      </c>
      <c r="K5280">
        <f t="shared" si="331"/>
        <v>0</v>
      </c>
    </row>
    <row r="5281" spans="1:11" s="11" customFormat="1">
      <c r="A5281">
        <v>2025</v>
      </c>
      <c r="B5281">
        <v>7030</v>
      </c>
      <c r="C5281" t="s">
        <v>330</v>
      </c>
      <c r="D5281" t="s">
        <v>322</v>
      </c>
      <c r="E5281">
        <v>184388</v>
      </c>
      <c r="F5281">
        <v>13.586</v>
      </c>
      <c r="G5281" t="s">
        <v>332</v>
      </c>
      <c r="H5281" t="str">
        <f t="shared" si="328"/>
        <v/>
      </c>
      <c r="I5281" t="str">
        <f t="shared" si="329"/>
        <v/>
      </c>
      <c r="J5281" t="str">
        <f t="shared" si="330"/>
        <v/>
      </c>
      <c r="K5281">
        <f t="shared" si="331"/>
        <v>1</v>
      </c>
    </row>
    <row r="5282" spans="1:11" s="11" customFormat="1">
      <c r="A5282">
        <v>2025</v>
      </c>
      <c r="B5282">
        <v>7097</v>
      </c>
      <c r="C5282" t="s">
        <v>331</v>
      </c>
      <c r="D5282" t="s">
        <v>322</v>
      </c>
      <c r="E5282">
        <v>329117</v>
      </c>
      <c r="F5282">
        <v>17.097999999999999</v>
      </c>
      <c r="G5282">
        <v>163.5</v>
      </c>
      <c r="H5282">
        <f t="shared" si="328"/>
        <v>9200541.4319100007</v>
      </c>
      <c r="I5282">
        <f t="shared" si="329"/>
        <v>329117</v>
      </c>
      <c r="J5282">
        <f t="shared" si="330"/>
        <v>5627242.466</v>
      </c>
      <c r="K5282">
        <f t="shared" si="331"/>
        <v>0</v>
      </c>
    </row>
    <row r="5283" spans="1:11" s="11" customFormat="1">
      <c r="A5283">
        <v>2025</v>
      </c>
      <c r="B5283">
        <v>7210</v>
      </c>
      <c r="C5283" t="s">
        <v>321</v>
      </c>
      <c r="D5283" t="s">
        <v>322</v>
      </c>
      <c r="E5283">
        <v>11205</v>
      </c>
      <c r="F5283">
        <v>25.77</v>
      </c>
      <c r="G5283">
        <v>439.6</v>
      </c>
      <c r="H5283">
        <f t="shared" si="328"/>
        <v>1269357.5286000001</v>
      </c>
      <c r="I5283">
        <f t="shared" si="329"/>
        <v>11205</v>
      </c>
      <c r="J5283">
        <f t="shared" si="330"/>
        <v>288752.84999999998</v>
      </c>
      <c r="K5283">
        <f t="shared" si="331"/>
        <v>0</v>
      </c>
    </row>
    <row r="5284" spans="1:11" s="11" customFormat="1">
      <c r="A5284">
        <v>2025</v>
      </c>
      <c r="B5284">
        <v>7210</v>
      </c>
      <c r="C5284" t="s">
        <v>321</v>
      </c>
      <c r="D5284" t="s">
        <v>322</v>
      </c>
      <c r="E5284">
        <v>23590</v>
      </c>
      <c r="F5284">
        <v>25.13</v>
      </c>
      <c r="G5284">
        <v>433</v>
      </c>
      <c r="H5284">
        <f t="shared" si="328"/>
        <v>2566896.3109999998</v>
      </c>
      <c r="I5284">
        <f t="shared" si="329"/>
        <v>23590</v>
      </c>
      <c r="J5284">
        <f t="shared" si="330"/>
        <v>592816.69999999995</v>
      </c>
      <c r="K5284">
        <f t="shared" si="331"/>
        <v>0</v>
      </c>
    </row>
    <row r="5285" spans="1:11" s="11" customFormat="1">
      <c r="A5285">
        <v>2025</v>
      </c>
      <c r="B5285">
        <v>7213</v>
      </c>
      <c r="C5285" t="s">
        <v>321</v>
      </c>
      <c r="D5285" t="s">
        <v>322</v>
      </c>
      <c r="E5285">
        <v>47802</v>
      </c>
      <c r="F5285">
        <v>24.919</v>
      </c>
      <c r="G5285">
        <v>516.5</v>
      </c>
      <c r="H5285">
        <f t="shared" si="328"/>
        <v>6152434.5662700003</v>
      </c>
      <c r="I5285">
        <f t="shared" si="329"/>
        <v>47802</v>
      </c>
      <c r="J5285">
        <f t="shared" si="330"/>
        <v>1191178.0379999999</v>
      </c>
      <c r="K5285">
        <f t="shared" si="331"/>
        <v>0</v>
      </c>
    </row>
    <row r="5286" spans="1:11" s="11" customFormat="1">
      <c r="A5286">
        <v>2025</v>
      </c>
      <c r="B5286">
        <v>7343</v>
      </c>
      <c r="C5286" t="s">
        <v>331</v>
      </c>
      <c r="D5286" t="s">
        <v>322</v>
      </c>
      <c r="E5286">
        <v>34023</v>
      </c>
      <c r="F5286">
        <v>17.294</v>
      </c>
      <c r="G5286">
        <v>214.8</v>
      </c>
      <c r="H5286">
        <f t="shared" si="328"/>
        <v>1263869.8007760001</v>
      </c>
      <c r="I5286">
        <f t="shared" si="329"/>
        <v>34023</v>
      </c>
      <c r="J5286">
        <f t="shared" si="330"/>
        <v>588393.76199999999</v>
      </c>
      <c r="K5286">
        <f t="shared" si="331"/>
        <v>0</v>
      </c>
    </row>
    <row r="5287" spans="1:11" s="11" customFormat="1">
      <c r="A5287">
        <v>2025</v>
      </c>
      <c r="B5287">
        <v>7343</v>
      </c>
      <c r="C5287" t="s">
        <v>331</v>
      </c>
      <c r="D5287" t="s">
        <v>322</v>
      </c>
      <c r="E5287">
        <v>34923</v>
      </c>
      <c r="F5287">
        <v>17.082999999999998</v>
      </c>
      <c r="G5287">
        <v>216.6</v>
      </c>
      <c r="H5287">
        <f t="shared" si="328"/>
        <v>1292213.0930939999</v>
      </c>
      <c r="I5287">
        <f t="shared" si="329"/>
        <v>34923</v>
      </c>
      <c r="J5287">
        <f t="shared" si="330"/>
        <v>596589.60899999994</v>
      </c>
      <c r="K5287">
        <f t="shared" si="331"/>
        <v>0</v>
      </c>
    </row>
    <row r="5288" spans="1:11" s="11" customFormat="1">
      <c r="A5288">
        <v>2025</v>
      </c>
      <c r="B5288">
        <v>7504</v>
      </c>
      <c r="C5288" t="s">
        <v>331</v>
      </c>
      <c r="D5288" t="s">
        <v>322</v>
      </c>
      <c r="E5288">
        <v>37480</v>
      </c>
      <c r="F5288">
        <v>16.100000000000001</v>
      </c>
      <c r="G5288">
        <v>110.9</v>
      </c>
      <c r="H5288">
        <f t="shared" si="328"/>
        <v>669201.652</v>
      </c>
      <c r="I5288">
        <f t="shared" si="329"/>
        <v>37480</v>
      </c>
      <c r="J5288">
        <f t="shared" si="330"/>
        <v>603428</v>
      </c>
      <c r="K5288">
        <f t="shared" si="331"/>
        <v>0</v>
      </c>
    </row>
    <row r="5289" spans="1:11" s="11" customFormat="1">
      <c r="A5289">
        <v>2025</v>
      </c>
      <c r="B5289">
        <v>7790</v>
      </c>
      <c r="C5289" t="s">
        <v>321</v>
      </c>
      <c r="D5289" t="s">
        <v>322</v>
      </c>
      <c r="E5289">
        <v>147723</v>
      </c>
      <c r="F5289">
        <v>20</v>
      </c>
      <c r="G5289">
        <v>337</v>
      </c>
      <c r="H5289">
        <f t="shared" si="328"/>
        <v>9956530.2000000011</v>
      </c>
      <c r="I5289">
        <f t="shared" si="329"/>
        <v>147723</v>
      </c>
      <c r="J5289">
        <f t="shared" si="330"/>
        <v>2954460</v>
      </c>
      <c r="K5289">
        <f t="shared" si="331"/>
        <v>0</v>
      </c>
    </row>
    <row r="5290" spans="1:11" s="11" customFormat="1">
      <c r="A5290">
        <v>2025</v>
      </c>
      <c r="B5290">
        <v>8023</v>
      </c>
      <c r="C5290" t="s">
        <v>331</v>
      </c>
      <c r="D5290" t="s">
        <v>322</v>
      </c>
      <c r="E5290">
        <v>54840</v>
      </c>
      <c r="F5290">
        <v>17.95</v>
      </c>
      <c r="G5290">
        <v>234.8</v>
      </c>
      <c r="H5290">
        <f t="shared" si="328"/>
        <v>2311319.5440000002</v>
      </c>
      <c r="I5290">
        <f t="shared" si="329"/>
        <v>54840</v>
      </c>
      <c r="J5290">
        <f t="shared" si="330"/>
        <v>984378</v>
      </c>
      <c r="K5290">
        <f t="shared" si="331"/>
        <v>0</v>
      </c>
    </row>
    <row r="5291" spans="1:11" s="11" customFormat="1">
      <c r="A5291">
        <v>2025</v>
      </c>
      <c r="B5291">
        <v>8023</v>
      </c>
      <c r="C5291" t="s">
        <v>331</v>
      </c>
      <c r="D5291" t="s">
        <v>322</v>
      </c>
      <c r="E5291">
        <v>13744</v>
      </c>
      <c r="F5291">
        <v>17.574000000000002</v>
      </c>
      <c r="G5291">
        <v>232.8</v>
      </c>
      <c r="H5291">
        <f t="shared" si="328"/>
        <v>562298.26636800007</v>
      </c>
      <c r="I5291">
        <f t="shared" si="329"/>
        <v>13744</v>
      </c>
      <c r="J5291">
        <f t="shared" si="330"/>
        <v>241537.05600000001</v>
      </c>
      <c r="K5291">
        <f t="shared" si="331"/>
        <v>0</v>
      </c>
    </row>
    <row r="5292" spans="1:11" s="11" customFormat="1">
      <c r="A5292">
        <v>2025</v>
      </c>
      <c r="B5292">
        <v>8023</v>
      </c>
      <c r="C5292" t="s">
        <v>331</v>
      </c>
      <c r="D5292" t="s">
        <v>322</v>
      </c>
      <c r="E5292">
        <v>54832</v>
      </c>
      <c r="F5292">
        <v>17.888000000000002</v>
      </c>
      <c r="G5292">
        <v>233.4</v>
      </c>
      <c r="H5292">
        <f t="shared" si="328"/>
        <v>2289268.4605440004</v>
      </c>
      <c r="I5292">
        <f t="shared" si="329"/>
        <v>54832</v>
      </c>
      <c r="J5292">
        <f t="shared" si="330"/>
        <v>980834.81600000011</v>
      </c>
      <c r="K5292">
        <f t="shared" si="331"/>
        <v>0</v>
      </c>
    </row>
    <row r="5293" spans="1:11" s="11" customFormat="1">
      <c r="A5293">
        <v>2025</v>
      </c>
      <c r="B5293">
        <v>8023</v>
      </c>
      <c r="C5293" t="s">
        <v>331</v>
      </c>
      <c r="D5293" t="s">
        <v>322</v>
      </c>
      <c r="E5293">
        <v>68780</v>
      </c>
      <c r="F5293">
        <v>17.693999999999999</v>
      </c>
      <c r="G5293">
        <v>235.2</v>
      </c>
      <c r="H5293">
        <f t="shared" si="328"/>
        <v>2862368.2886399999</v>
      </c>
      <c r="I5293">
        <f t="shared" si="329"/>
        <v>68780</v>
      </c>
      <c r="J5293">
        <f t="shared" si="330"/>
        <v>1216993.3199999998</v>
      </c>
      <c r="K5293">
        <f t="shared" si="331"/>
        <v>0</v>
      </c>
    </row>
    <row r="5294" spans="1:11" s="11" customFormat="1">
      <c r="A5294">
        <v>2025</v>
      </c>
      <c r="B5294">
        <v>8023</v>
      </c>
      <c r="C5294" t="s">
        <v>331</v>
      </c>
      <c r="D5294" t="s">
        <v>322</v>
      </c>
      <c r="E5294">
        <v>137369</v>
      </c>
      <c r="F5294">
        <v>17.222000000000001</v>
      </c>
      <c r="G5294">
        <v>226.4</v>
      </c>
      <c r="H5294">
        <f t="shared" si="328"/>
        <v>5356100.8303520009</v>
      </c>
      <c r="I5294">
        <f t="shared" si="329"/>
        <v>137369</v>
      </c>
      <c r="J5294">
        <f t="shared" si="330"/>
        <v>2365768.9180000001</v>
      </c>
      <c r="K5294">
        <f t="shared" si="331"/>
        <v>0</v>
      </c>
    </row>
    <row r="5295" spans="1:11" s="11" customFormat="1">
      <c r="A5295">
        <v>2025</v>
      </c>
      <c r="B5295">
        <v>8042</v>
      </c>
      <c r="C5295" t="s">
        <v>321</v>
      </c>
      <c r="D5295" t="s">
        <v>322</v>
      </c>
      <c r="E5295">
        <v>36732</v>
      </c>
      <c r="F5295">
        <v>26.242000000000001</v>
      </c>
      <c r="G5295">
        <v>463.9</v>
      </c>
      <c r="H5295">
        <f t="shared" si="328"/>
        <v>4471630.1870159991</v>
      </c>
      <c r="I5295">
        <f t="shared" si="329"/>
        <v>36732</v>
      </c>
      <c r="J5295">
        <f t="shared" si="330"/>
        <v>963921.14400000009</v>
      </c>
      <c r="K5295">
        <f t="shared" si="331"/>
        <v>0</v>
      </c>
    </row>
    <row r="5296" spans="1:11" s="11" customFormat="1">
      <c r="A5296">
        <v>2025</v>
      </c>
      <c r="B5296">
        <v>8042</v>
      </c>
      <c r="C5296" t="s">
        <v>321</v>
      </c>
      <c r="D5296" t="s">
        <v>322</v>
      </c>
      <c r="E5296">
        <v>12386</v>
      </c>
      <c r="F5296">
        <v>25.521999999999998</v>
      </c>
      <c r="G5296">
        <v>458.2</v>
      </c>
      <c r="H5296">
        <f t="shared" si="328"/>
        <v>1448441.184344</v>
      </c>
      <c r="I5296">
        <f t="shared" si="329"/>
        <v>12386</v>
      </c>
      <c r="J5296">
        <f t="shared" si="330"/>
        <v>316115.49199999997</v>
      </c>
      <c r="K5296">
        <f t="shared" si="331"/>
        <v>0</v>
      </c>
    </row>
    <row r="5297" spans="1:11" s="11" customFormat="1">
      <c r="A5297">
        <v>2025</v>
      </c>
      <c r="B5297">
        <v>8042</v>
      </c>
      <c r="C5297" t="s">
        <v>321</v>
      </c>
      <c r="D5297" t="s">
        <v>322</v>
      </c>
      <c r="E5297">
        <v>12674</v>
      </c>
      <c r="F5297">
        <v>25.308</v>
      </c>
      <c r="G5297">
        <v>462</v>
      </c>
      <c r="H5297">
        <f t="shared" si="328"/>
        <v>1481881.59504</v>
      </c>
      <c r="I5297">
        <f t="shared" si="329"/>
        <v>12674</v>
      </c>
      <c r="J5297">
        <f t="shared" si="330"/>
        <v>320753.592</v>
      </c>
      <c r="K5297">
        <f t="shared" si="331"/>
        <v>0</v>
      </c>
    </row>
    <row r="5298" spans="1:11" s="11" customFormat="1">
      <c r="A5298">
        <v>2025</v>
      </c>
      <c r="B5298">
        <v>8042</v>
      </c>
      <c r="C5298" t="s">
        <v>321</v>
      </c>
      <c r="D5298" t="s">
        <v>322</v>
      </c>
      <c r="E5298">
        <v>37821</v>
      </c>
      <c r="F5298">
        <v>26.21</v>
      </c>
      <c r="G5298">
        <v>358.4</v>
      </c>
      <c r="H5298">
        <f t="shared" si="328"/>
        <v>3552777.6614399999</v>
      </c>
      <c r="I5298">
        <f t="shared" si="329"/>
        <v>37821</v>
      </c>
      <c r="J5298">
        <f t="shared" si="330"/>
        <v>991288.41</v>
      </c>
      <c r="K5298">
        <f t="shared" si="331"/>
        <v>0</v>
      </c>
    </row>
    <row r="5299" spans="1:11" s="11" customFormat="1">
      <c r="A5299">
        <v>2025</v>
      </c>
      <c r="B5299">
        <v>8066</v>
      </c>
      <c r="C5299" t="s">
        <v>331</v>
      </c>
      <c r="D5299" t="s">
        <v>322</v>
      </c>
      <c r="E5299">
        <v>217288</v>
      </c>
      <c r="F5299">
        <v>18.352</v>
      </c>
      <c r="G5299">
        <v>313.3</v>
      </c>
      <c r="H5299">
        <f t="shared" si="328"/>
        <v>12493368.155008001</v>
      </c>
      <c r="I5299">
        <f t="shared" si="329"/>
        <v>217288</v>
      </c>
      <c r="J5299">
        <f t="shared" si="330"/>
        <v>3987669.3760000002</v>
      </c>
      <c r="K5299">
        <f t="shared" si="331"/>
        <v>0</v>
      </c>
    </row>
    <row r="5300" spans="1:11" s="11" customFormat="1">
      <c r="A5300">
        <v>2025</v>
      </c>
      <c r="B5300">
        <v>8069</v>
      </c>
      <c r="C5300" t="s">
        <v>321</v>
      </c>
      <c r="D5300" t="s">
        <v>322</v>
      </c>
      <c r="E5300">
        <v>74309</v>
      </c>
      <c r="F5300">
        <v>21.097999999999999</v>
      </c>
      <c r="G5300">
        <v>410.2</v>
      </c>
      <c r="H5300">
        <f t="shared" si="328"/>
        <v>6430997.7987640006</v>
      </c>
      <c r="I5300">
        <f t="shared" si="329"/>
        <v>74309</v>
      </c>
      <c r="J5300">
        <f t="shared" si="330"/>
        <v>1567771.2819999999</v>
      </c>
      <c r="K5300">
        <f t="shared" si="331"/>
        <v>0</v>
      </c>
    </row>
    <row r="5301" spans="1:11" s="11" customFormat="1">
      <c r="A5301">
        <v>2025</v>
      </c>
      <c r="B5301">
        <v>8069</v>
      </c>
      <c r="C5301" t="s">
        <v>321</v>
      </c>
      <c r="D5301" t="s">
        <v>322</v>
      </c>
      <c r="E5301">
        <v>117819</v>
      </c>
      <c r="F5301">
        <v>21.184999999999999</v>
      </c>
      <c r="G5301">
        <v>408.7</v>
      </c>
      <c r="H5301">
        <f t="shared" si="328"/>
        <v>10201133.669804998</v>
      </c>
      <c r="I5301">
        <f t="shared" si="329"/>
        <v>117819</v>
      </c>
      <c r="J5301">
        <f t="shared" si="330"/>
        <v>2495995.5149999997</v>
      </c>
      <c r="K5301">
        <f t="shared" si="331"/>
        <v>0</v>
      </c>
    </row>
    <row r="5302" spans="1:11" s="11" customFormat="1">
      <c r="A5302">
        <v>2025</v>
      </c>
      <c r="B5302">
        <v>8102</v>
      </c>
      <c r="C5302" t="s">
        <v>321</v>
      </c>
      <c r="D5302" t="s">
        <v>322</v>
      </c>
      <c r="E5302">
        <v>466903</v>
      </c>
      <c r="F5302">
        <v>25.225999999999999</v>
      </c>
      <c r="G5302" t="s">
        <v>332</v>
      </c>
      <c r="H5302" t="str">
        <f t="shared" si="328"/>
        <v/>
      </c>
      <c r="I5302" t="str">
        <f t="shared" si="329"/>
        <v/>
      </c>
      <c r="J5302" t="str">
        <f t="shared" si="330"/>
        <v/>
      </c>
      <c r="K5302">
        <f t="shared" si="331"/>
        <v>0</v>
      </c>
    </row>
    <row r="5303" spans="1:11" s="11" customFormat="1">
      <c r="A5303">
        <v>2025</v>
      </c>
      <c r="B5303">
        <v>8102</v>
      </c>
      <c r="C5303" t="s">
        <v>321</v>
      </c>
      <c r="D5303" t="s">
        <v>322</v>
      </c>
      <c r="E5303">
        <v>5792</v>
      </c>
      <c r="F5303">
        <v>25.111999999999998</v>
      </c>
      <c r="G5303" t="s">
        <v>332</v>
      </c>
      <c r="H5303" t="str">
        <f t="shared" si="328"/>
        <v/>
      </c>
      <c r="I5303" t="str">
        <f t="shared" si="329"/>
        <v/>
      </c>
      <c r="J5303" t="str">
        <f t="shared" si="330"/>
        <v/>
      </c>
      <c r="K5303">
        <f t="shared" si="331"/>
        <v>0</v>
      </c>
    </row>
    <row r="5304" spans="1:11" s="11" customFormat="1">
      <c r="A5304">
        <v>2025</v>
      </c>
      <c r="B5304">
        <v>8102</v>
      </c>
      <c r="C5304" t="s">
        <v>321</v>
      </c>
      <c r="D5304" t="s">
        <v>322</v>
      </c>
      <c r="E5304">
        <v>94482</v>
      </c>
      <c r="F5304">
        <v>22.876000000000001</v>
      </c>
      <c r="G5304" t="s">
        <v>332</v>
      </c>
      <c r="H5304" t="str">
        <f t="shared" si="328"/>
        <v/>
      </c>
      <c r="I5304" t="str">
        <f t="shared" si="329"/>
        <v/>
      </c>
      <c r="J5304" t="str">
        <f t="shared" si="330"/>
        <v/>
      </c>
      <c r="K5304">
        <f t="shared" si="331"/>
        <v>0</v>
      </c>
    </row>
    <row r="5305" spans="1:11" s="11" customFormat="1">
      <c r="A5305">
        <v>2025</v>
      </c>
      <c r="B5305">
        <v>8222</v>
      </c>
      <c r="C5305" t="s">
        <v>330</v>
      </c>
      <c r="D5305" t="s">
        <v>322</v>
      </c>
      <c r="E5305">
        <v>192901</v>
      </c>
      <c r="F5305">
        <v>13.89</v>
      </c>
      <c r="G5305">
        <v>251.3</v>
      </c>
      <c r="H5305">
        <f t="shared" si="328"/>
        <v>6733319.3585699992</v>
      </c>
      <c r="I5305">
        <f t="shared" si="329"/>
        <v>192901</v>
      </c>
      <c r="J5305">
        <f t="shared" si="330"/>
        <v>2679394.89</v>
      </c>
      <c r="K5305">
        <f t="shared" si="331"/>
        <v>1</v>
      </c>
    </row>
    <row r="5306" spans="1:11" s="11" customFormat="1">
      <c r="A5306">
        <v>2025</v>
      </c>
      <c r="B5306">
        <v>8223</v>
      </c>
      <c r="C5306" t="s">
        <v>331</v>
      </c>
      <c r="D5306" t="s">
        <v>322</v>
      </c>
      <c r="E5306">
        <v>46275</v>
      </c>
      <c r="F5306">
        <v>17.920000000000002</v>
      </c>
      <c r="G5306">
        <v>306.60000000000002</v>
      </c>
      <c r="H5306">
        <f t="shared" si="328"/>
        <v>2542474.3680000002</v>
      </c>
      <c r="I5306">
        <f t="shared" si="329"/>
        <v>46275</v>
      </c>
      <c r="J5306">
        <f t="shared" si="330"/>
        <v>829248.00000000012</v>
      </c>
      <c r="K5306">
        <f t="shared" si="331"/>
        <v>0</v>
      </c>
    </row>
    <row r="5307" spans="1:11" s="11" customFormat="1">
      <c r="A5307">
        <v>2025</v>
      </c>
      <c r="B5307">
        <v>8223</v>
      </c>
      <c r="C5307" t="s">
        <v>331</v>
      </c>
      <c r="D5307" t="s">
        <v>322</v>
      </c>
      <c r="E5307">
        <v>15431</v>
      </c>
      <c r="F5307">
        <v>17.61</v>
      </c>
      <c r="G5307">
        <v>302.3</v>
      </c>
      <c r="H5307">
        <f t="shared" si="328"/>
        <v>821469.74793000007</v>
      </c>
      <c r="I5307">
        <f t="shared" si="329"/>
        <v>15431</v>
      </c>
      <c r="J5307">
        <f t="shared" si="330"/>
        <v>271739.90999999997</v>
      </c>
      <c r="K5307">
        <f t="shared" si="331"/>
        <v>0</v>
      </c>
    </row>
    <row r="5308" spans="1:11" s="11" customFormat="1">
      <c r="A5308">
        <v>2025</v>
      </c>
      <c r="B5308">
        <v>8223</v>
      </c>
      <c r="C5308" t="s">
        <v>331</v>
      </c>
      <c r="D5308" t="s">
        <v>322</v>
      </c>
      <c r="E5308">
        <v>92557</v>
      </c>
      <c r="F5308">
        <v>17.75</v>
      </c>
      <c r="G5308">
        <v>336.5</v>
      </c>
      <c r="H5308">
        <f t="shared" si="328"/>
        <v>5528313.9137500003</v>
      </c>
      <c r="I5308">
        <f t="shared" si="329"/>
        <v>92557</v>
      </c>
      <c r="J5308">
        <f t="shared" si="330"/>
        <v>1642886.75</v>
      </c>
      <c r="K5308">
        <f t="shared" si="331"/>
        <v>0</v>
      </c>
    </row>
    <row r="5309" spans="1:11" s="11" customFormat="1">
      <c r="A5309">
        <v>2025</v>
      </c>
      <c r="B5309">
        <v>8223</v>
      </c>
      <c r="C5309" t="s">
        <v>331</v>
      </c>
      <c r="D5309" t="s">
        <v>322</v>
      </c>
      <c r="E5309">
        <v>140939</v>
      </c>
      <c r="F5309">
        <v>18.64</v>
      </c>
      <c r="G5309">
        <v>360</v>
      </c>
      <c r="H5309">
        <f t="shared" si="328"/>
        <v>9457570.6559999995</v>
      </c>
      <c r="I5309">
        <f t="shared" si="329"/>
        <v>140939</v>
      </c>
      <c r="J5309">
        <f t="shared" si="330"/>
        <v>2627102.96</v>
      </c>
      <c r="K5309">
        <f t="shared" si="331"/>
        <v>0</v>
      </c>
    </row>
    <row r="5310" spans="1:11" s="11" customFormat="1">
      <c r="A5310">
        <v>2025</v>
      </c>
      <c r="B5310">
        <v>8827</v>
      </c>
      <c r="C5310" t="s">
        <v>321</v>
      </c>
      <c r="D5310" t="s">
        <v>322</v>
      </c>
      <c r="E5310">
        <v>99288</v>
      </c>
      <c r="F5310">
        <v>22.481999999999999</v>
      </c>
      <c r="G5310">
        <v>305.8</v>
      </c>
      <c r="H5310">
        <f t="shared" si="328"/>
        <v>6826045.6313279998</v>
      </c>
      <c r="I5310">
        <f t="shared" si="329"/>
        <v>99288</v>
      </c>
      <c r="J5310">
        <f t="shared" si="330"/>
        <v>2232192.8160000001</v>
      </c>
      <c r="K5310">
        <f t="shared" si="331"/>
        <v>0</v>
      </c>
    </row>
    <row r="5311" spans="1:11" s="11" customFormat="1">
      <c r="A5311">
        <v>2025</v>
      </c>
      <c r="B5311">
        <v>8827</v>
      </c>
      <c r="C5311" t="s">
        <v>321</v>
      </c>
      <c r="D5311" t="s">
        <v>322</v>
      </c>
      <c r="E5311">
        <v>100016</v>
      </c>
      <c r="F5311">
        <v>22.82</v>
      </c>
      <c r="G5311">
        <v>265.2</v>
      </c>
      <c r="H5311">
        <f t="shared" si="328"/>
        <v>6052832.2982399995</v>
      </c>
      <c r="I5311">
        <f t="shared" si="329"/>
        <v>100016</v>
      </c>
      <c r="J5311">
        <f t="shared" si="330"/>
        <v>2282365.12</v>
      </c>
      <c r="K5311">
        <f t="shared" si="331"/>
        <v>0</v>
      </c>
    </row>
    <row r="5312" spans="1:11" s="11" customFormat="1">
      <c r="A5312">
        <v>2025</v>
      </c>
      <c r="B5312">
        <v>8837</v>
      </c>
      <c r="C5312" t="s">
        <v>321</v>
      </c>
      <c r="D5312" t="s">
        <v>322</v>
      </c>
      <c r="E5312">
        <v>110183</v>
      </c>
      <c r="F5312">
        <v>23.524000000000001</v>
      </c>
      <c r="G5312">
        <v>247.1</v>
      </c>
      <c r="H5312">
        <f t="shared" si="328"/>
        <v>6404695.8281320008</v>
      </c>
      <c r="I5312">
        <f t="shared" si="329"/>
        <v>110183</v>
      </c>
      <c r="J5312">
        <f t="shared" si="330"/>
        <v>2591944.892</v>
      </c>
      <c r="K5312">
        <f t="shared" si="331"/>
        <v>0</v>
      </c>
    </row>
    <row r="5313" spans="1:11" s="11" customFormat="1">
      <c r="A5313">
        <v>2025</v>
      </c>
      <c r="B5313">
        <v>8837</v>
      </c>
      <c r="C5313" t="s">
        <v>321</v>
      </c>
      <c r="D5313" t="s">
        <v>322</v>
      </c>
      <c r="E5313">
        <v>44277</v>
      </c>
      <c r="F5313">
        <v>22.204000000000001</v>
      </c>
      <c r="G5313">
        <v>209.4</v>
      </c>
      <c r="H5313">
        <f t="shared" si="328"/>
        <v>2058666.907752</v>
      </c>
      <c r="I5313">
        <f t="shared" si="329"/>
        <v>44277</v>
      </c>
      <c r="J5313">
        <f t="shared" si="330"/>
        <v>983126.50800000003</v>
      </c>
      <c r="K5313">
        <f t="shared" si="331"/>
        <v>0</v>
      </c>
    </row>
    <row r="5314" spans="1:11" s="11" customFormat="1">
      <c r="A5314">
        <v>2025</v>
      </c>
      <c r="B5314">
        <v>8837</v>
      </c>
      <c r="C5314" t="s">
        <v>331</v>
      </c>
      <c r="D5314" t="s">
        <v>322</v>
      </c>
      <c r="E5314">
        <v>87439</v>
      </c>
      <c r="F5314">
        <v>17.916</v>
      </c>
      <c r="G5314">
        <v>260.8</v>
      </c>
      <c r="H5314">
        <f t="shared" si="328"/>
        <v>4085580.9793920005</v>
      </c>
      <c r="I5314">
        <f t="shared" si="329"/>
        <v>87439</v>
      </c>
      <c r="J5314">
        <f t="shared" si="330"/>
        <v>1566557.1240000001</v>
      </c>
      <c r="K5314">
        <f t="shared" si="331"/>
        <v>0</v>
      </c>
    </row>
    <row r="5315" spans="1:11" s="11" customFormat="1">
      <c r="A5315">
        <v>2025</v>
      </c>
      <c r="B5315">
        <v>8837</v>
      </c>
      <c r="C5315" t="s">
        <v>331</v>
      </c>
      <c r="D5315" t="s">
        <v>322</v>
      </c>
      <c r="E5315">
        <v>15934</v>
      </c>
      <c r="F5315">
        <v>17.706</v>
      </c>
      <c r="G5315">
        <v>179.7</v>
      </c>
      <c r="H5315">
        <f t="shared" si="328"/>
        <v>506982.94498799997</v>
      </c>
      <c r="I5315">
        <f t="shared" si="329"/>
        <v>15934</v>
      </c>
      <c r="J5315">
        <f t="shared" si="330"/>
        <v>282127.40399999998</v>
      </c>
      <c r="K5315">
        <f t="shared" si="331"/>
        <v>0</v>
      </c>
    </row>
    <row r="5316" spans="1:11" s="11" customFormat="1">
      <c r="A5316">
        <v>2025</v>
      </c>
      <c r="B5316">
        <v>8837</v>
      </c>
      <c r="C5316" t="s">
        <v>331</v>
      </c>
      <c r="D5316" t="s">
        <v>322</v>
      </c>
      <c r="E5316">
        <v>46807</v>
      </c>
      <c r="F5316">
        <v>17.925999999999998</v>
      </c>
      <c r="G5316">
        <v>171.4</v>
      </c>
      <c r="H5316">
        <f t="shared" si="328"/>
        <v>1438152.7513479998</v>
      </c>
      <c r="I5316">
        <f t="shared" si="329"/>
        <v>46807</v>
      </c>
      <c r="J5316">
        <f t="shared" si="330"/>
        <v>839062.28199999989</v>
      </c>
      <c r="K5316">
        <f t="shared" si="331"/>
        <v>0</v>
      </c>
    </row>
    <row r="5317" spans="1:11" s="11" customFormat="1">
      <c r="A5317">
        <v>2025</v>
      </c>
      <c r="B5317">
        <v>8837</v>
      </c>
      <c r="C5317" t="s">
        <v>321</v>
      </c>
      <c r="D5317" t="s">
        <v>322</v>
      </c>
      <c r="E5317">
        <v>101806</v>
      </c>
      <c r="F5317">
        <v>24.68</v>
      </c>
      <c r="G5317">
        <v>256</v>
      </c>
      <c r="H5317">
        <f t="shared" ref="H5317:H5380" si="332">IF(I5317="","",G5317/100*F5317*E5317)</f>
        <v>6432184.5247999998</v>
      </c>
      <c r="I5317">
        <f t="shared" ref="I5317:I5380" si="333">IF(OR(G5317=".",F5317=".",E5317="."),"",E5317)</f>
        <v>101806</v>
      </c>
      <c r="J5317">
        <f t="shared" ref="J5317:J5380" si="334">IF(I5317="","",F5317*I5317)</f>
        <v>2512572.08</v>
      </c>
      <c r="K5317">
        <f t="shared" ref="K5317:K5380" si="335">IF(C5317="LIG",1,0)</f>
        <v>0</v>
      </c>
    </row>
    <row r="5318" spans="1:11" s="11" customFormat="1">
      <c r="A5318">
        <v>2025</v>
      </c>
      <c r="B5318">
        <v>8841</v>
      </c>
      <c r="C5318" t="s">
        <v>331</v>
      </c>
      <c r="D5318" t="s">
        <v>322</v>
      </c>
      <c r="E5318">
        <v>31483</v>
      </c>
      <c r="F5318">
        <v>19.105</v>
      </c>
      <c r="G5318">
        <v>227.1</v>
      </c>
      <c r="H5318">
        <f t="shared" si="332"/>
        <v>1365967.2457649999</v>
      </c>
      <c r="I5318">
        <f t="shared" si="333"/>
        <v>31483</v>
      </c>
      <c r="J5318">
        <f t="shared" si="334"/>
        <v>601482.71499999997</v>
      </c>
      <c r="K5318">
        <f t="shared" si="335"/>
        <v>0</v>
      </c>
    </row>
    <row r="5319" spans="1:11" s="11" customFormat="1">
      <c r="A5319">
        <v>2025</v>
      </c>
      <c r="B5319">
        <v>8845</v>
      </c>
      <c r="C5319" t="s">
        <v>321</v>
      </c>
      <c r="D5319" t="s">
        <v>322</v>
      </c>
      <c r="E5319">
        <v>104824</v>
      </c>
      <c r="F5319">
        <v>30.312000000000001</v>
      </c>
      <c r="G5319" t="s">
        <v>332</v>
      </c>
      <c r="H5319" t="str">
        <f t="shared" si="332"/>
        <v/>
      </c>
      <c r="I5319" t="str">
        <f t="shared" si="333"/>
        <v/>
      </c>
      <c r="J5319" t="str">
        <f t="shared" si="334"/>
        <v/>
      </c>
      <c r="K5319">
        <f t="shared" si="335"/>
        <v>0</v>
      </c>
    </row>
    <row r="5320" spans="1:11" s="11" customFormat="1">
      <c r="A5320">
        <v>2025</v>
      </c>
      <c r="B5320">
        <v>8845</v>
      </c>
      <c r="C5320" t="s">
        <v>321</v>
      </c>
      <c r="D5320" t="s">
        <v>322</v>
      </c>
      <c r="E5320">
        <v>19442</v>
      </c>
      <c r="F5320">
        <v>25.172000000000001</v>
      </c>
      <c r="G5320" t="s">
        <v>332</v>
      </c>
      <c r="H5320" t="str">
        <f t="shared" si="332"/>
        <v/>
      </c>
      <c r="I5320" t="str">
        <f t="shared" si="333"/>
        <v/>
      </c>
      <c r="J5320" t="str">
        <f t="shared" si="334"/>
        <v/>
      </c>
      <c r="K5320">
        <f t="shared" si="335"/>
        <v>0</v>
      </c>
    </row>
    <row r="5321" spans="1:11" s="11" customFormat="1">
      <c r="A5321">
        <v>2025</v>
      </c>
      <c r="B5321">
        <v>8846</v>
      </c>
      <c r="C5321" t="s">
        <v>321</v>
      </c>
      <c r="D5321" t="s">
        <v>322</v>
      </c>
      <c r="E5321">
        <v>89508</v>
      </c>
      <c r="F5321">
        <v>26.006</v>
      </c>
      <c r="G5321" t="s">
        <v>332</v>
      </c>
      <c r="H5321" t="str">
        <f t="shared" si="332"/>
        <v/>
      </c>
      <c r="I5321" t="str">
        <f t="shared" si="333"/>
        <v/>
      </c>
      <c r="J5321" t="str">
        <f t="shared" si="334"/>
        <v/>
      </c>
      <c r="K5321">
        <f t="shared" si="335"/>
        <v>0</v>
      </c>
    </row>
    <row r="5322" spans="1:11" s="11" customFormat="1">
      <c r="A5322">
        <v>2025</v>
      </c>
      <c r="B5322">
        <v>8846</v>
      </c>
      <c r="C5322" t="s">
        <v>321</v>
      </c>
      <c r="D5322" t="s">
        <v>322</v>
      </c>
      <c r="E5322">
        <v>21149</v>
      </c>
      <c r="F5322">
        <v>25.05</v>
      </c>
      <c r="G5322" t="s">
        <v>332</v>
      </c>
      <c r="H5322" t="str">
        <f t="shared" si="332"/>
        <v/>
      </c>
      <c r="I5322" t="str">
        <f t="shared" si="333"/>
        <v/>
      </c>
      <c r="J5322" t="str">
        <f t="shared" si="334"/>
        <v/>
      </c>
      <c r="K5322">
        <f t="shared" si="335"/>
        <v>0</v>
      </c>
    </row>
    <row r="5323" spans="1:11" s="11" customFormat="1">
      <c r="A5323">
        <v>2025</v>
      </c>
      <c r="B5323">
        <v>8851</v>
      </c>
      <c r="C5323" t="s">
        <v>321</v>
      </c>
      <c r="D5323" t="s">
        <v>322</v>
      </c>
      <c r="E5323">
        <v>54528</v>
      </c>
      <c r="F5323">
        <v>22.434000000000001</v>
      </c>
      <c r="G5323">
        <v>286.2</v>
      </c>
      <c r="H5323">
        <f t="shared" si="332"/>
        <v>3501030.6570239998</v>
      </c>
      <c r="I5323">
        <f t="shared" si="333"/>
        <v>54528</v>
      </c>
      <c r="J5323">
        <f t="shared" si="334"/>
        <v>1223281.152</v>
      </c>
      <c r="K5323">
        <f t="shared" si="335"/>
        <v>0</v>
      </c>
    </row>
    <row r="5324" spans="1:11" s="11" customFormat="1">
      <c r="A5324">
        <v>2025</v>
      </c>
      <c r="B5324">
        <v>8852</v>
      </c>
      <c r="C5324" t="s">
        <v>331</v>
      </c>
      <c r="D5324" t="s">
        <v>322</v>
      </c>
      <c r="E5324">
        <v>448201</v>
      </c>
      <c r="F5324">
        <v>17.68</v>
      </c>
      <c r="G5324">
        <v>149.6</v>
      </c>
      <c r="H5324">
        <f t="shared" si="332"/>
        <v>11854593.745279999</v>
      </c>
      <c r="I5324">
        <f t="shared" si="333"/>
        <v>448201</v>
      </c>
      <c r="J5324">
        <f t="shared" si="334"/>
        <v>7924193.6799999997</v>
      </c>
      <c r="K5324">
        <f t="shared" si="335"/>
        <v>0</v>
      </c>
    </row>
    <row r="5325" spans="1:11" s="11" customFormat="1">
      <c r="A5325">
        <v>2025</v>
      </c>
      <c r="B5325">
        <v>8899</v>
      </c>
      <c r="C5325" t="s">
        <v>331</v>
      </c>
      <c r="D5325" t="s">
        <v>322</v>
      </c>
      <c r="E5325">
        <v>142594</v>
      </c>
      <c r="F5325">
        <v>17.826000000000001</v>
      </c>
      <c r="G5325">
        <v>161.6</v>
      </c>
      <c r="H5325">
        <f t="shared" si="332"/>
        <v>4107679.1207039999</v>
      </c>
      <c r="I5325">
        <f t="shared" si="333"/>
        <v>142594</v>
      </c>
      <c r="J5325">
        <f t="shared" si="334"/>
        <v>2541880.6439999999</v>
      </c>
      <c r="K5325">
        <f t="shared" si="335"/>
        <v>0</v>
      </c>
    </row>
    <row r="5326" spans="1:11" s="11" customFormat="1">
      <c r="A5326">
        <v>2025</v>
      </c>
      <c r="B5326">
        <v>8899</v>
      </c>
      <c r="C5326" t="s">
        <v>331</v>
      </c>
      <c r="D5326" t="s">
        <v>322</v>
      </c>
      <c r="E5326">
        <v>15882</v>
      </c>
      <c r="F5326">
        <v>18.074000000000002</v>
      </c>
      <c r="G5326">
        <v>165.9</v>
      </c>
      <c r="H5326">
        <f t="shared" si="332"/>
        <v>476218.05361200008</v>
      </c>
      <c r="I5326">
        <f t="shared" si="333"/>
        <v>15882</v>
      </c>
      <c r="J5326">
        <f t="shared" si="334"/>
        <v>287051.26800000004</v>
      </c>
      <c r="K5326">
        <f t="shared" si="335"/>
        <v>0</v>
      </c>
    </row>
    <row r="5327" spans="1:11" s="11" customFormat="1">
      <c r="A5327">
        <v>2025</v>
      </c>
      <c r="B5327">
        <v>8899</v>
      </c>
      <c r="C5327" t="s">
        <v>321</v>
      </c>
      <c r="D5327" t="s">
        <v>322</v>
      </c>
      <c r="E5327">
        <v>39208</v>
      </c>
      <c r="F5327">
        <v>24.692</v>
      </c>
      <c r="G5327">
        <v>253.2</v>
      </c>
      <c r="H5327">
        <f t="shared" si="332"/>
        <v>2451289.805952</v>
      </c>
      <c r="I5327">
        <f t="shared" si="333"/>
        <v>39208</v>
      </c>
      <c r="J5327">
        <f t="shared" si="334"/>
        <v>968123.93599999999</v>
      </c>
      <c r="K5327">
        <f t="shared" si="335"/>
        <v>0</v>
      </c>
    </row>
    <row r="5328" spans="1:11" s="11" customFormat="1">
      <c r="A5328">
        <v>2025</v>
      </c>
      <c r="B5328">
        <v>8899</v>
      </c>
      <c r="C5328" t="s">
        <v>321</v>
      </c>
      <c r="D5328" t="s">
        <v>322</v>
      </c>
      <c r="E5328">
        <v>13098</v>
      </c>
      <c r="F5328">
        <v>24.684000000000001</v>
      </c>
      <c r="G5328">
        <v>341.2</v>
      </c>
      <c r="H5328">
        <f t="shared" si="332"/>
        <v>1103137.2411839999</v>
      </c>
      <c r="I5328">
        <f t="shared" si="333"/>
        <v>13098</v>
      </c>
      <c r="J5328">
        <f t="shared" si="334"/>
        <v>323311.03200000001</v>
      </c>
      <c r="K5328">
        <f t="shared" si="335"/>
        <v>0</v>
      </c>
    </row>
    <row r="5329" spans="1:11" s="11" customFormat="1">
      <c r="A5329">
        <v>2025</v>
      </c>
      <c r="B5329">
        <v>10017</v>
      </c>
      <c r="C5329" t="s">
        <v>321</v>
      </c>
      <c r="D5329" t="s">
        <v>322</v>
      </c>
      <c r="E5329">
        <v>2510</v>
      </c>
      <c r="F5329">
        <v>25</v>
      </c>
      <c r="G5329" t="s">
        <v>332</v>
      </c>
      <c r="H5329" t="str">
        <f t="shared" si="332"/>
        <v/>
      </c>
      <c r="I5329" t="str">
        <f t="shared" si="333"/>
        <v/>
      </c>
      <c r="J5329" t="str">
        <f t="shared" si="334"/>
        <v/>
      </c>
      <c r="K5329">
        <f t="shared" si="335"/>
        <v>0</v>
      </c>
    </row>
    <row r="5330" spans="1:11" s="11" customFormat="1">
      <c r="A5330">
        <v>2025</v>
      </c>
      <c r="B5330">
        <v>10113</v>
      </c>
      <c r="C5330" t="s">
        <v>333</v>
      </c>
      <c r="D5330" t="s">
        <v>322</v>
      </c>
      <c r="E5330">
        <v>49027</v>
      </c>
      <c r="F5330">
        <v>11.64</v>
      </c>
      <c r="G5330" t="s">
        <v>332</v>
      </c>
      <c r="H5330" t="str">
        <f t="shared" si="332"/>
        <v/>
      </c>
      <c r="I5330" t="str">
        <f t="shared" si="333"/>
        <v/>
      </c>
      <c r="J5330" t="str">
        <f t="shared" si="334"/>
        <v/>
      </c>
      <c r="K5330">
        <f t="shared" si="335"/>
        <v>0</v>
      </c>
    </row>
    <row r="5331" spans="1:11" s="11" customFormat="1">
      <c r="A5331">
        <v>2025</v>
      </c>
      <c r="B5331">
        <v>10143</v>
      </c>
      <c r="C5331" t="s">
        <v>333</v>
      </c>
      <c r="D5331" t="s">
        <v>322</v>
      </c>
      <c r="E5331">
        <v>42670</v>
      </c>
      <c r="F5331">
        <v>12.898999999999999</v>
      </c>
      <c r="G5331" t="s">
        <v>332</v>
      </c>
      <c r="H5331" t="str">
        <f t="shared" si="332"/>
        <v/>
      </c>
      <c r="I5331" t="str">
        <f t="shared" si="333"/>
        <v/>
      </c>
      <c r="J5331" t="str">
        <f t="shared" si="334"/>
        <v/>
      </c>
      <c r="K5331">
        <f t="shared" si="335"/>
        <v>0</v>
      </c>
    </row>
    <row r="5332" spans="1:11" s="11" customFormat="1">
      <c r="A5332">
        <v>2025</v>
      </c>
      <c r="B5332">
        <v>10151</v>
      </c>
      <c r="C5332" t="s">
        <v>333</v>
      </c>
      <c r="D5332" t="s">
        <v>322</v>
      </c>
      <c r="E5332">
        <v>3783</v>
      </c>
      <c r="F5332">
        <v>16.2</v>
      </c>
      <c r="G5332" t="s">
        <v>332</v>
      </c>
      <c r="H5332" t="str">
        <f t="shared" si="332"/>
        <v/>
      </c>
      <c r="I5332" t="str">
        <f t="shared" si="333"/>
        <v/>
      </c>
      <c r="J5332" t="str">
        <f t="shared" si="334"/>
        <v/>
      </c>
      <c r="K5332">
        <f t="shared" si="335"/>
        <v>0</v>
      </c>
    </row>
    <row r="5333" spans="1:11" s="11" customFormat="1">
      <c r="A5333">
        <v>2025</v>
      </c>
      <c r="B5333">
        <v>10151</v>
      </c>
      <c r="C5333" t="s">
        <v>333</v>
      </c>
      <c r="D5333" t="s">
        <v>322</v>
      </c>
      <c r="E5333">
        <v>14445</v>
      </c>
      <c r="F5333">
        <v>18.920000000000002</v>
      </c>
      <c r="G5333" t="s">
        <v>332</v>
      </c>
      <c r="H5333" t="str">
        <f t="shared" si="332"/>
        <v/>
      </c>
      <c r="I5333" t="str">
        <f t="shared" si="333"/>
        <v/>
      </c>
      <c r="J5333" t="str">
        <f t="shared" si="334"/>
        <v/>
      </c>
      <c r="K5333">
        <f t="shared" si="335"/>
        <v>0</v>
      </c>
    </row>
    <row r="5334" spans="1:11" s="11" customFormat="1">
      <c r="A5334">
        <v>2025</v>
      </c>
      <c r="B5334">
        <v>10151</v>
      </c>
      <c r="C5334" t="s">
        <v>333</v>
      </c>
      <c r="D5334" t="s">
        <v>322</v>
      </c>
      <c r="E5334">
        <v>9008</v>
      </c>
      <c r="F5334">
        <v>16.14</v>
      </c>
      <c r="G5334" t="s">
        <v>332</v>
      </c>
      <c r="H5334" t="str">
        <f t="shared" si="332"/>
        <v/>
      </c>
      <c r="I5334" t="str">
        <f t="shared" si="333"/>
        <v/>
      </c>
      <c r="J5334" t="str">
        <f t="shared" si="334"/>
        <v/>
      </c>
      <c r="K5334">
        <f t="shared" si="335"/>
        <v>0</v>
      </c>
    </row>
    <row r="5335" spans="1:11" s="11" customFormat="1">
      <c r="A5335">
        <v>2025</v>
      </c>
      <c r="B5335">
        <v>10151</v>
      </c>
      <c r="C5335" t="s">
        <v>333</v>
      </c>
      <c r="D5335" t="s">
        <v>322</v>
      </c>
      <c r="E5335">
        <v>2645</v>
      </c>
      <c r="F5335">
        <v>9.8699999999999992</v>
      </c>
      <c r="G5335" t="s">
        <v>332</v>
      </c>
      <c r="H5335" t="str">
        <f t="shared" si="332"/>
        <v/>
      </c>
      <c r="I5335" t="str">
        <f t="shared" si="333"/>
        <v/>
      </c>
      <c r="J5335" t="str">
        <f t="shared" si="334"/>
        <v/>
      </c>
      <c r="K5335">
        <f t="shared" si="335"/>
        <v>0</v>
      </c>
    </row>
    <row r="5336" spans="1:11" s="11" customFormat="1">
      <c r="A5336">
        <v>2025</v>
      </c>
      <c r="B5336">
        <v>10495</v>
      </c>
      <c r="C5336" t="s">
        <v>321</v>
      </c>
      <c r="D5336" t="s">
        <v>322</v>
      </c>
      <c r="E5336">
        <v>6451</v>
      </c>
      <c r="F5336">
        <v>20.481999999999999</v>
      </c>
      <c r="G5336" t="s">
        <v>332</v>
      </c>
      <c r="H5336" t="str">
        <f t="shared" si="332"/>
        <v/>
      </c>
      <c r="I5336" t="str">
        <f t="shared" si="333"/>
        <v/>
      </c>
      <c r="J5336" t="str">
        <f t="shared" si="334"/>
        <v/>
      </c>
      <c r="K5336">
        <f t="shared" si="335"/>
        <v>0</v>
      </c>
    </row>
    <row r="5337" spans="1:11" s="11" customFormat="1">
      <c r="A5337">
        <v>2025</v>
      </c>
      <c r="B5337">
        <v>10603</v>
      </c>
      <c r="C5337" t="s">
        <v>333</v>
      </c>
      <c r="D5337" t="s">
        <v>322</v>
      </c>
      <c r="E5337">
        <v>25056</v>
      </c>
      <c r="F5337">
        <v>11.8</v>
      </c>
      <c r="G5337" t="s">
        <v>332</v>
      </c>
      <c r="H5337" t="str">
        <f t="shared" si="332"/>
        <v/>
      </c>
      <c r="I5337" t="str">
        <f t="shared" si="333"/>
        <v/>
      </c>
      <c r="J5337" t="str">
        <f t="shared" si="334"/>
        <v/>
      </c>
      <c r="K5337">
        <f t="shared" si="335"/>
        <v>0</v>
      </c>
    </row>
    <row r="5338" spans="1:11" s="11" customFormat="1">
      <c r="A5338">
        <v>2025</v>
      </c>
      <c r="B5338">
        <v>10671</v>
      </c>
      <c r="C5338" t="s">
        <v>331</v>
      </c>
      <c r="D5338" t="s">
        <v>322</v>
      </c>
      <c r="E5338">
        <v>40033</v>
      </c>
      <c r="F5338">
        <v>16.416</v>
      </c>
      <c r="G5338">
        <v>243.2</v>
      </c>
      <c r="H5338">
        <f t="shared" si="332"/>
        <v>1598265.9624960001</v>
      </c>
      <c r="I5338">
        <f t="shared" si="333"/>
        <v>40033</v>
      </c>
      <c r="J5338">
        <f t="shared" si="334"/>
        <v>657181.728</v>
      </c>
      <c r="K5338">
        <f t="shared" si="335"/>
        <v>0</v>
      </c>
    </row>
    <row r="5339" spans="1:11" s="11" customFormat="1">
      <c r="A5339">
        <v>2025</v>
      </c>
      <c r="B5339">
        <v>10684</v>
      </c>
      <c r="C5339" t="s">
        <v>321</v>
      </c>
      <c r="D5339" t="s">
        <v>322</v>
      </c>
      <c r="E5339">
        <v>34639</v>
      </c>
      <c r="F5339">
        <v>23.2</v>
      </c>
      <c r="G5339" t="s">
        <v>332</v>
      </c>
      <c r="H5339" t="str">
        <f t="shared" si="332"/>
        <v/>
      </c>
      <c r="I5339" t="str">
        <f t="shared" si="333"/>
        <v/>
      </c>
      <c r="J5339" t="str">
        <f t="shared" si="334"/>
        <v/>
      </c>
      <c r="K5339">
        <f t="shared" si="335"/>
        <v>0</v>
      </c>
    </row>
    <row r="5340" spans="1:11" s="11" customFormat="1">
      <c r="A5340">
        <v>2025</v>
      </c>
      <c r="B5340">
        <v>10860</v>
      </c>
      <c r="C5340" t="s">
        <v>331</v>
      </c>
      <c r="D5340" t="s">
        <v>322</v>
      </c>
      <c r="E5340">
        <v>33021</v>
      </c>
      <c r="F5340">
        <v>17.2</v>
      </c>
      <c r="G5340" t="s">
        <v>332</v>
      </c>
      <c r="H5340" t="str">
        <f t="shared" si="332"/>
        <v/>
      </c>
      <c r="I5340" t="str">
        <f t="shared" si="333"/>
        <v/>
      </c>
      <c r="J5340" t="str">
        <f t="shared" si="334"/>
        <v/>
      </c>
      <c r="K5340">
        <f t="shared" si="335"/>
        <v>0</v>
      </c>
    </row>
    <row r="5341" spans="1:11" s="11" customFormat="1">
      <c r="A5341">
        <v>2025</v>
      </c>
      <c r="B5341">
        <v>10860</v>
      </c>
      <c r="C5341" t="s">
        <v>321</v>
      </c>
      <c r="D5341" t="s">
        <v>322</v>
      </c>
      <c r="E5341">
        <v>713</v>
      </c>
      <c r="F5341">
        <v>21.7</v>
      </c>
      <c r="G5341" t="s">
        <v>332</v>
      </c>
      <c r="H5341" t="str">
        <f t="shared" si="332"/>
        <v/>
      </c>
      <c r="I5341" t="str">
        <f t="shared" si="333"/>
        <v/>
      </c>
      <c r="J5341" t="str">
        <f t="shared" si="334"/>
        <v/>
      </c>
      <c r="K5341">
        <f t="shared" si="335"/>
        <v>0</v>
      </c>
    </row>
    <row r="5342" spans="1:11" s="11" customFormat="1">
      <c r="A5342">
        <v>2025</v>
      </c>
      <c r="B5342">
        <v>10860</v>
      </c>
      <c r="C5342" t="s">
        <v>331</v>
      </c>
      <c r="D5342" t="s">
        <v>322</v>
      </c>
      <c r="E5342">
        <v>49392</v>
      </c>
      <c r="F5342">
        <v>17.600000000000001</v>
      </c>
      <c r="G5342" t="s">
        <v>332</v>
      </c>
      <c r="H5342" t="str">
        <f t="shared" si="332"/>
        <v/>
      </c>
      <c r="I5342" t="str">
        <f t="shared" si="333"/>
        <v/>
      </c>
      <c r="J5342" t="str">
        <f t="shared" si="334"/>
        <v/>
      </c>
      <c r="K5342">
        <f t="shared" si="335"/>
        <v>0</v>
      </c>
    </row>
    <row r="5343" spans="1:11" s="11" customFormat="1">
      <c r="A5343">
        <v>2025</v>
      </c>
      <c r="B5343">
        <v>10860</v>
      </c>
      <c r="C5343" t="s">
        <v>321</v>
      </c>
      <c r="D5343" t="s">
        <v>322</v>
      </c>
      <c r="E5343">
        <v>10268</v>
      </c>
      <c r="F5343">
        <v>22.3</v>
      </c>
      <c r="G5343" t="s">
        <v>332</v>
      </c>
      <c r="H5343" t="str">
        <f t="shared" si="332"/>
        <v/>
      </c>
      <c r="I5343" t="str">
        <f t="shared" si="333"/>
        <v/>
      </c>
      <c r="J5343" t="str">
        <f t="shared" si="334"/>
        <v/>
      </c>
      <c r="K5343">
        <f t="shared" si="335"/>
        <v>0</v>
      </c>
    </row>
    <row r="5344" spans="1:11" s="11" customFormat="1">
      <c r="A5344">
        <v>2025</v>
      </c>
      <c r="B5344">
        <v>10864</v>
      </c>
      <c r="C5344" t="s">
        <v>331</v>
      </c>
      <c r="D5344" t="s">
        <v>322</v>
      </c>
      <c r="E5344">
        <v>80209</v>
      </c>
      <c r="F5344">
        <v>17.7</v>
      </c>
      <c r="G5344" t="s">
        <v>332</v>
      </c>
      <c r="H5344" t="str">
        <f t="shared" si="332"/>
        <v/>
      </c>
      <c r="I5344" t="str">
        <f t="shared" si="333"/>
        <v/>
      </c>
      <c r="J5344" t="str">
        <f t="shared" si="334"/>
        <v/>
      </c>
      <c r="K5344">
        <f t="shared" si="335"/>
        <v>0</v>
      </c>
    </row>
    <row r="5345" spans="1:11" s="11" customFormat="1">
      <c r="A5345">
        <v>2025</v>
      </c>
      <c r="B5345">
        <v>10864</v>
      </c>
      <c r="C5345" t="s">
        <v>321</v>
      </c>
      <c r="D5345" t="s">
        <v>322</v>
      </c>
      <c r="E5345">
        <v>16484</v>
      </c>
      <c r="F5345">
        <v>21.8</v>
      </c>
      <c r="G5345" t="s">
        <v>332</v>
      </c>
      <c r="H5345" t="str">
        <f t="shared" si="332"/>
        <v/>
      </c>
      <c r="I5345" t="str">
        <f t="shared" si="333"/>
        <v/>
      </c>
      <c r="J5345" t="str">
        <f t="shared" si="334"/>
        <v/>
      </c>
      <c r="K5345">
        <f t="shared" si="335"/>
        <v>0</v>
      </c>
    </row>
    <row r="5346" spans="1:11" s="11" customFormat="1">
      <c r="A5346">
        <v>2025</v>
      </c>
      <c r="B5346">
        <v>10864</v>
      </c>
      <c r="C5346" t="s">
        <v>321</v>
      </c>
      <c r="D5346" t="s">
        <v>322</v>
      </c>
      <c r="E5346">
        <v>3259</v>
      </c>
      <c r="F5346">
        <v>20.6</v>
      </c>
      <c r="G5346" t="s">
        <v>332</v>
      </c>
      <c r="H5346" t="str">
        <f t="shared" si="332"/>
        <v/>
      </c>
      <c r="I5346" t="str">
        <f t="shared" si="333"/>
        <v/>
      </c>
      <c r="J5346" t="str">
        <f t="shared" si="334"/>
        <v/>
      </c>
      <c r="K5346">
        <f t="shared" si="335"/>
        <v>0</v>
      </c>
    </row>
    <row r="5347" spans="1:11" s="11" customFormat="1">
      <c r="A5347">
        <v>2025</v>
      </c>
      <c r="B5347">
        <v>10865</v>
      </c>
      <c r="C5347" t="s">
        <v>321</v>
      </c>
      <c r="D5347" t="s">
        <v>322</v>
      </c>
      <c r="E5347">
        <v>65006</v>
      </c>
      <c r="F5347">
        <v>21.7</v>
      </c>
      <c r="G5347" t="s">
        <v>332</v>
      </c>
      <c r="H5347" t="str">
        <f t="shared" si="332"/>
        <v/>
      </c>
      <c r="I5347" t="str">
        <f t="shared" si="333"/>
        <v/>
      </c>
      <c r="J5347" t="str">
        <f t="shared" si="334"/>
        <v/>
      </c>
      <c r="K5347">
        <f t="shared" si="335"/>
        <v>0</v>
      </c>
    </row>
    <row r="5348" spans="1:11" s="11" customFormat="1">
      <c r="A5348">
        <v>2025</v>
      </c>
      <c r="B5348">
        <v>10865</v>
      </c>
      <c r="C5348" t="s">
        <v>331</v>
      </c>
      <c r="D5348" t="s">
        <v>322</v>
      </c>
      <c r="E5348">
        <v>48325</v>
      </c>
      <c r="F5348">
        <v>17</v>
      </c>
      <c r="G5348" t="s">
        <v>332</v>
      </c>
      <c r="H5348" t="str">
        <f t="shared" si="332"/>
        <v/>
      </c>
      <c r="I5348" t="str">
        <f t="shared" si="333"/>
        <v/>
      </c>
      <c r="J5348" t="str">
        <f t="shared" si="334"/>
        <v/>
      </c>
      <c r="K5348">
        <f t="shared" si="335"/>
        <v>0</v>
      </c>
    </row>
    <row r="5349" spans="1:11" s="11" customFormat="1">
      <c r="A5349">
        <v>2025</v>
      </c>
      <c r="B5349">
        <v>10865</v>
      </c>
      <c r="C5349" t="s">
        <v>331</v>
      </c>
      <c r="D5349" t="s">
        <v>322</v>
      </c>
      <c r="E5349">
        <v>38433</v>
      </c>
      <c r="F5349">
        <v>17.5</v>
      </c>
      <c r="G5349" t="s">
        <v>332</v>
      </c>
      <c r="H5349" t="str">
        <f t="shared" si="332"/>
        <v/>
      </c>
      <c r="I5349" t="str">
        <f t="shared" si="333"/>
        <v/>
      </c>
      <c r="J5349" t="str">
        <f t="shared" si="334"/>
        <v/>
      </c>
      <c r="K5349">
        <f t="shared" si="335"/>
        <v>0</v>
      </c>
    </row>
    <row r="5350" spans="1:11" s="11" customFormat="1">
      <c r="A5350">
        <v>2025</v>
      </c>
      <c r="B5350">
        <v>10865</v>
      </c>
      <c r="C5350" t="s">
        <v>331</v>
      </c>
      <c r="D5350" t="s">
        <v>322</v>
      </c>
      <c r="E5350">
        <v>11567</v>
      </c>
      <c r="F5350">
        <v>14.7</v>
      </c>
      <c r="G5350" t="s">
        <v>332</v>
      </c>
      <c r="H5350" t="str">
        <f t="shared" si="332"/>
        <v/>
      </c>
      <c r="I5350" t="str">
        <f t="shared" si="333"/>
        <v/>
      </c>
      <c r="J5350" t="str">
        <f t="shared" si="334"/>
        <v/>
      </c>
      <c r="K5350">
        <f t="shared" si="335"/>
        <v>0</v>
      </c>
    </row>
    <row r="5351" spans="1:11" s="11" customFormat="1">
      <c r="A5351">
        <v>2025</v>
      </c>
      <c r="B5351">
        <v>50397</v>
      </c>
      <c r="C5351" t="s">
        <v>321</v>
      </c>
      <c r="D5351" t="s">
        <v>322</v>
      </c>
      <c r="E5351">
        <v>22129</v>
      </c>
      <c r="F5351">
        <v>26</v>
      </c>
      <c r="G5351" t="s">
        <v>332</v>
      </c>
      <c r="H5351" t="str">
        <f t="shared" si="332"/>
        <v/>
      </c>
      <c r="I5351" t="str">
        <f t="shared" si="333"/>
        <v/>
      </c>
      <c r="J5351" t="str">
        <f t="shared" si="334"/>
        <v/>
      </c>
      <c r="K5351">
        <f t="shared" si="335"/>
        <v>0</v>
      </c>
    </row>
    <row r="5352" spans="1:11" s="11" customFormat="1">
      <c r="A5352">
        <v>2025</v>
      </c>
      <c r="B5352">
        <v>50481</v>
      </c>
      <c r="C5352" t="s">
        <v>321</v>
      </c>
      <c r="D5352" t="s">
        <v>322</v>
      </c>
      <c r="E5352">
        <v>6657</v>
      </c>
      <c r="F5352">
        <v>26.35</v>
      </c>
      <c r="G5352" t="s">
        <v>332</v>
      </c>
      <c r="H5352" t="str">
        <f t="shared" si="332"/>
        <v/>
      </c>
      <c r="I5352" t="str">
        <f t="shared" si="333"/>
        <v/>
      </c>
      <c r="J5352" t="str">
        <f t="shared" si="334"/>
        <v/>
      </c>
      <c r="K5352">
        <f t="shared" si="335"/>
        <v>0</v>
      </c>
    </row>
    <row r="5353" spans="1:11" s="11" customFormat="1">
      <c r="A5353">
        <v>2025</v>
      </c>
      <c r="B5353">
        <v>50481</v>
      </c>
      <c r="C5353" t="s">
        <v>321</v>
      </c>
      <c r="D5353" t="s">
        <v>322</v>
      </c>
      <c r="E5353">
        <v>8400</v>
      </c>
      <c r="F5353">
        <v>25.88</v>
      </c>
      <c r="G5353" t="s">
        <v>332</v>
      </c>
      <c r="H5353" t="str">
        <f t="shared" si="332"/>
        <v/>
      </c>
      <c r="I5353" t="str">
        <f t="shared" si="333"/>
        <v/>
      </c>
      <c r="J5353" t="str">
        <f t="shared" si="334"/>
        <v/>
      </c>
      <c r="K5353">
        <f t="shared" si="335"/>
        <v>0</v>
      </c>
    </row>
    <row r="5354" spans="1:11" s="11" customFormat="1">
      <c r="A5354">
        <v>2025</v>
      </c>
      <c r="B5354">
        <v>50481</v>
      </c>
      <c r="C5354" t="s">
        <v>321</v>
      </c>
      <c r="D5354" t="s">
        <v>322</v>
      </c>
      <c r="E5354">
        <v>10838</v>
      </c>
      <c r="F5354">
        <v>25.44</v>
      </c>
      <c r="G5354" t="s">
        <v>332</v>
      </c>
      <c r="H5354" t="str">
        <f t="shared" si="332"/>
        <v/>
      </c>
      <c r="I5354" t="str">
        <f t="shared" si="333"/>
        <v/>
      </c>
      <c r="J5354" t="str">
        <f t="shared" si="334"/>
        <v/>
      </c>
      <c r="K5354">
        <f t="shared" si="335"/>
        <v>0</v>
      </c>
    </row>
    <row r="5355" spans="1:11" s="11" customFormat="1">
      <c r="A5355">
        <v>2025</v>
      </c>
      <c r="B5355">
        <v>50481</v>
      </c>
      <c r="C5355" t="s">
        <v>321</v>
      </c>
      <c r="D5355" t="s">
        <v>322</v>
      </c>
      <c r="E5355">
        <v>13118</v>
      </c>
      <c r="F5355">
        <v>25.64</v>
      </c>
      <c r="G5355" t="s">
        <v>332</v>
      </c>
      <c r="H5355" t="str">
        <f t="shared" si="332"/>
        <v/>
      </c>
      <c r="I5355" t="str">
        <f t="shared" si="333"/>
        <v/>
      </c>
      <c r="J5355" t="str">
        <f t="shared" si="334"/>
        <v/>
      </c>
      <c r="K5355">
        <f t="shared" si="335"/>
        <v>0</v>
      </c>
    </row>
    <row r="5356" spans="1:11" s="11" customFormat="1">
      <c r="A5356">
        <v>2025</v>
      </c>
      <c r="B5356">
        <v>50806</v>
      </c>
      <c r="C5356" t="s">
        <v>321</v>
      </c>
      <c r="D5356" t="s">
        <v>322</v>
      </c>
      <c r="E5356">
        <v>190</v>
      </c>
      <c r="F5356">
        <v>24.8</v>
      </c>
      <c r="G5356" t="s">
        <v>332</v>
      </c>
      <c r="H5356" t="str">
        <f t="shared" si="332"/>
        <v/>
      </c>
      <c r="I5356" t="str">
        <f t="shared" si="333"/>
        <v/>
      </c>
      <c r="J5356" t="str">
        <f t="shared" si="334"/>
        <v/>
      </c>
      <c r="K5356">
        <f t="shared" si="335"/>
        <v>0</v>
      </c>
    </row>
    <row r="5357" spans="1:11" s="11" customFormat="1">
      <c r="A5357">
        <v>2025</v>
      </c>
      <c r="B5357">
        <v>50806</v>
      </c>
      <c r="C5357" t="s">
        <v>321</v>
      </c>
      <c r="D5357" t="s">
        <v>322</v>
      </c>
      <c r="E5357">
        <v>7269</v>
      </c>
      <c r="F5357">
        <v>24.8</v>
      </c>
      <c r="G5357" t="s">
        <v>332</v>
      </c>
      <c r="H5357" t="str">
        <f t="shared" si="332"/>
        <v/>
      </c>
      <c r="I5357" t="str">
        <f t="shared" si="333"/>
        <v/>
      </c>
      <c r="J5357" t="str">
        <f t="shared" si="334"/>
        <v/>
      </c>
      <c r="K5357">
        <f t="shared" si="335"/>
        <v>0</v>
      </c>
    </row>
    <row r="5358" spans="1:11" s="11" customFormat="1">
      <c r="A5358">
        <v>2025</v>
      </c>
      <c r="B5358">
        <v>50835</v>
      </c>
      <c r="C5358" t="s">
        <v>321</v>
      </c>
      <c r="D5358" t="s">
        <v>322</v>
      </c>
      <c r="E5358">
        <v>13555</v>
      </c>
      <c r="F5358">
        <v>26.12</v>
      </c>
      <c r="G5358" t="s">
        <v>332</v>
      </c>
      <c r="H5358" t="str">
        <f t="shared" si="332"/>
        <v/>
      </c>
      <c r="I5358" t="str">
        <f t="shared" si="333"/>
        <v/>
      </c>
      <c r="J5358" t="str">
        <f t="shared" si="334"/>
        <v/>
      </c>
      <c r="K5358">
        <f t="shared" si="335"/>
        <v>0</v>
      </c>
    </row>
    <row r="5359" spans="1:11" s="11" customFormat="1">
      <c r="A5359">
        <v>2025</v>
      </c>
      <c r="B5359">
        <v>50888</v>
      </c>
      <c r="C5359" t="s">
        <v>333</v>
      </c>
      <c r="D5359" t="s">
        <v>322</v>
      </c>
      <c r="E5359">
        <v>23501</v>
      </c>
      <c r="F5359">
        <v>14.4</v>
      </c>
      <c r="G5359" t="s">
        <v>332</v>
      </c>
      <c r="H5359" t="str">
        <f t="shared" si="332"/>
        <v/>
      </c>
      <c r="I5359" t="str">
        <f t="shared" si="333"/>
        <v/>
      </c>
      <c r="J5359" t="str">
        <f t="shared" si="334"/>
        <v/>
      </c>
      <c r="K5359">
        <f t="shared" si="335"/>
        <v>0</v>
      </c>
    </row>
    <row r="5360" spans="1:11" s="11" customFormat="1">
      <c r="A5360">
        <v>2025</v>
      </c>
      <c r="B5360">
        <v>50900</v>
      </c>
      <c r="C5360" t="s">
        <v>321</v>
      </c>
      <c r="D5360" t="s">
        <v>322</v>
      </c>
      <c r="E5360">
        <v>16017</v>
      </c>
      <c r="F5360">
        <v>25.5</v>
      </c>
      <c r="G5360" t="s">
        <v>332</v>
      </c>
      <c r="H5360" t="str">
        <f t="shared" si="332"/>
        <v/>
      </c>
      <c r="I5360" t="str">
        <f t="shared" si="333"/>
        <v/>
      </c>
      <c r="J5360" t="str">
        <f t="shared" si="334"/>
        <v/>
      </c>
      <c r="K5360">
        <f t="shared" si="335"/>
        <v>0</v>
      </c>
    </row>
    <row r="5361" spans="1:11" s="11" customFormat="1">
      <c r="A5361">
        <v>2025</v>
      </c>
      <c r="B5361">
        <v>50974</v>
      </c>
      <c r="C5361" t="s">
        <v>321</v>
      </c>
      <c r="D5361" t="s">
        <v>322</v>
      </c>
      <c r="E5361">
        <v>29</v>
      </c>
      <c r="F5361">
        <v>21.068000000000001</v>
      </c>
      <c r="G5361" t="s">
        <v>332</v>
      </c>
      <c r="H5361" t="str">
        <f t="shared" si="332"/>
        <v/>
      </c>
      <c r="I5361" t="str">
        <f t="shared" si="333"/>
        <v/>
      </c>
      <c r="J5361" t="str">
        <f t="shared" si="334"/>
        <v/>
      </c>
      <c r="K5361">
        <f t="shared" si="335"/>
        <v>0</v>
      </c>
    </row>
    <row r="5362" spans="1:11" s="11" customFormat="1">
      <c r="A5362">
        <v>2025</v>
      </c>
      <c r="B5362">
        <v>50974</v>
      </c>
      <c r="C5362" t="s">
        <v>321</v>
      </c>
      <c r="D5362" t="s">
        <v>322</v>
      </c>
      <c r="E5362">
        <v>19</v>
      </c>
      <c r="F5362">
        <v>24.934000000000001</v>
      </c>
      <c r="G5362" t="s">
        <v>332</v>
      </c>
      <c r="H5362" t="str">
        <f t="shared" si="332"/>
        <v/>
      </c>
      <c r="I5362" t="str">
        <f t="shared" si="333"/>
        <v/>
      </c>
      <c r="J5362" t="str">
        <f t="shared" si="334"/>
        <v/>
      </c>
      <c r="K5362">
        <f t="shared" si="335"/>
        <v>0</v>
      </c>
    </row>
    <row r="5363" spans="1:11" s="11" customFormat="1">
      <c r="A5363">
        <v>2025</v>
      </c>
      <c r="B5363">
        <v>50974</v>
      </c>
      <c r="C5363" t="s">
        <v>321</v>
      </c>
      <c r="D5363" t="s">
        <v>322</v>
      </c>
      <c r="E5363">
        <v>84</v>
      </c>
      <c r="F5363">
        <v>24.576000000000001</v>
      </c>
      <c r="G5363" t="s">
        <v>332</v>
      </c>
      <c r="H5363" t="str">
        <f t="shared" si="332"/>
        <v/>
      </c>
      <c r="I5363" t="str">
        <f t="shared" si="333"/>
        <v/>
      </c>
      <c r="J5363" t="str">
        <f t="shared" si="334"/>
        <v/>
      </c>
      <c r="K5363">
        <f t="shared" si="335"/>
        <v>0</v>
      </c>
    </row>
    <row r="5364" spans="1:11" s="11" customFormat="1">
      <c r="A5364">
        <v>2025</v>
      </c>
      <c r="B5364">
        <v>50974</v>
      </c>
      <c r="C5364" t="s">
        <v>321</v>
      </c>
      <c r="D5364" t="s">
        <v>322</v>
      </c>
      <c r="E5364">
        <v>1374</v>
      </c>
      <c r="F5364">
        <v>24.04</v>
      </c>
      <c r="G5364" t="s">
        <v>332</v>
      </c>
      <c r="H5364" t="str">
        <f t="shared" si="332"/>
        <v/>
      </c>
      <c r="I5364" t="str">
        <f t="shared" si="333"/>
        <v/>
      </c>
      <c r="J5364" t="str">
        <f t="shared" si="334"/>
        <v/>
      </c>
      <c r="K5364">
        <f t="shared" si="335"/>
        <v>0</v>
      </c>
    </row>
    <row r="5365" spans="1:11" s="11" customFormat="1">
      <c r="A5365">
        <v>2025</v>
      </c>
      <c r="B5365">
        <v>50974</v>
      </c>
      <c r="C5365" t="s">
        <v>321</v>
      </c>
      <c r="D5365" t="s">
        <v>322</v>
      </c>
      <c r="E5365">
        <v>801</v>
      </c>
      <c r="F5365">
        <v>24.248999999999999</v>
      </c>
      <c r="G5365" t="s">
        <v>332</v>
      </c>
      <c r="H5365" t="str">
        <f t="shared" si="332"/>
        <v/>
      </c>
      <c r="I5365" t="str">
        <f t="shared" si="333"/>
        <v/>
      </c>
      <c r="J5365" t="str">
        <f t="shared" si="334"/>
        <v/>
      </c>
      <c r="K5365">
        <f t="shared" si="335"/>
        <v>0</v>
      </c>
    </row>
    <row r="5366" spans="1:11" s="11" customFormat="1">
      <c r="A5366">
        <v>2025</v>
      </c>
      <c r="B5366">
        <v>50974</v>
      </c>
      <c r="C5366" t="s">
        <v>333</v>
      </c>
      <c r="D5366" t="s">
        <v>322</v>
      </c>
      <c r="E5366">
        <v>493</v>
      </c>
      <c r="F5366">
        <v>9.6679999999999993</v>
      </c>
      <c r="G5366" t="s">
        <v>332</v>
      </c>
      <c r="H5366" t="str">
        <f t="shared" si="332"/>
        <v/>
      </c>
      <c r="I5366" t="str">
        <f t="shared" si="333"/>
        <v/>
      </c>
      <c r="J5366" t="str">
        <f t="shared" si="334"/>
        <v/>
      </c>
      <c r="K5366">
        <f t="shared" si="335"/>
        <v>0</v>
      </c>
    </row>
    <row r="5367" spans="1:11" s="11" customFormat="1">
      <c r="A5367">
        <v>2025</v>
      </c>
      <c r="B5367">
        <v>50974</v>
      </c>
      <c r="C5367" t="s">
        <v>333</v>
      </c>
      <c r="D5367" t="s">
        <v>322</v>
      </c>
      <c r="E5367">
        <v>35104</v>
      </c>
      <c r="F5367">
        <v>12.816000000000001</v>
      </c>
      <c r="G5367" t="s">
        <v>332</v>
      </c>
      <c r="H5367" t="str">
        <f t="shared" si="332"/>
        <v/>
      </c>
      <c r="I5367" t="str">
        <f t="shared" si="333"/>
        <v/>
      </c>
      <c r="J5367" t="str">
        <f t="shared" si="334"/>
        <v/>
      </c>
      <c r="K5367">
        <f t="shared" si="335"/>
        <v>0</v>
      </c>
    </row>
    <row r="5368" spans="1:11" s="11" customFormat="1">
      <c r="A5368">
        <v>2025</v>
      </c>
      <c r="B5368">
        <v>54104</v>
      </c>
      <c r="C5368" t="s">
        <v>321</v>
      </c>
      <c r="D5368" t="s">
        <v>322</v>
      </c>
      <c r="E5368">
        <v>4988</v>
      </c>
      <c r="F5368">
        <v>24</v>
      </c>
      <c r="G5368" t="s">
        <v>332</v>
      </c>
      <c r="H5368" t="str">
        <f t="shared" si="332"/>
        <v/>
      </c>
      <c r="I5368" t="str">
        <f t="shared" si="333"/>
        <v/>
      </c>
      <c r="J5368" t="str">
        <f t="shared" si="334"/>
        <v/>
      </c>
      <c r="K5368">
        <f t="shared" si="335"/>
        <v>0</v>
      </c>
    </row>
    <row r="5369" spans="1:11" s="11" customFormat="1">
      <c r="A5369">
        <v>2025</v>
      </c>
      <c r="B5369">
        <v>54634</v>
      </c>
      <c r="C5369" t="s">
        <v>333</v>
      </c>
      <c r="D5369" t="s">
        <v>322</v>
      </c>
      <c r="E5369">
        <v>89956</v>
      </c>
      <c r="F5369">
        <v>7.7859999999999996</v>
      </c>
      <c r="G5369" t="s">
        <v>332</v>
      </c>
      <c r="H5369" t="str">
        <f t="shared" si="332"/>
        <v/>
      </c>
      <c r="I5369" t="str">
        <f t="shared" si="333"/>
        <v/>
      </c>
      <c r="J5369" t="str">
        <f t="shared" si="334"/>
        <v/>
      </c>
      <c r="K5369">
        <f t="shared" si="335"/>
        <v>0</v>
      </c>
    </row>
    <row r="5370" spans="1:11" s="11" customFormat="1">
      <c r="A5370">
        <v>2025</v>
      </c>
      <c r="B5370">
        <v>55076</v>
      </c>
      <c r="C5370" t="s">
        <v>330</v>
      </c>
      <c r="D5370" t="s">
        <v>322</v>
      </c>
      <c r="E5370">
        <v>49123</v>
      </c>
      <c r="F5370">
        <v>10.35</v>
      </c>
      <c r="G5370" t="s">
        <v>332</v>
      </c>
      <c r="H5370" t="str">
        <f t="shared" si="332"/>
        <v/>
      </c>
      <c r="I5370" t="str">
        <f t="shared" si="333"/>
        <v/>
      </c>
      <c r="J5370" t="str">
        <f t="shared" si="334"/>
        <v/>
      </c>
      <c r="K5370">
        <f t="shared" si="335"/>
        <v>1</v>
      </c>
    </row>
    <row r="5371" spans="1:11" s="11" customFormat="1">
      <c r="A5371">
        <v>2025</v>
      </c>
      <c r="B5371">
        <v>55479</v>
      </c>
      <c r="C5371" t="s">
        <v>331</v>
      </c>
      <c r="D5371" t="s">
        <v>322</v>
      </c>
      <c r="E5371">
        <v>45387</v>
      </c>
      <c r="F5371">
        <v>15.9</v>
      </c>
      <c r="G5371" t="s">
        <v>332</v>
      </c>
      <c r="H5371" t="str">
        <f t="shared" si="332"/>
        <v/>
      </c>
      <c r="I5371" t="str">
        <f t="shared" si="333"/>
        <v/>
      </c>
      <c r="J5371" t="str">
        <f t="shared" si="334"/>
        <v/>
      </c>
      <c r="K5371">
        <f t="shared" si="335"/>
        <v>0</v>
      </c>
    </row>
    <row r="5372" spans="1:11" s="11" customFormat="1">
      <c r="A5372">
        <v>2025</v>
      </c>
      <c r="B5372">
        <v>55749</v>
      </c>
      <c r="C5372" t="s">
        <v>331</v>
      </c>
      <c r="D5372" t="s">
        <v>322</v>
      </c>
      <c r="E5372">
        <v>15705</v>
      </c>
      <c r="F5372">
        <v>17.100000000000001</v>
      </c>
      <c r="G5372" t="s">
        <v>332</v>
      </c>
      <c r="H5372" t="str">
        <f t="shared" si="332"/>
        <v/>
      </c>
      <c r="I5372" t="str">
        <f t="shared" si="333"/>
        <v/>
      </c>
      <c r="J5372" t="str">
        <f t="shared" si="334"/>
        <v/>
      </c>
      <c r="K5372">
        <f t="shared" si="335"/>
        <v>0</v>
      </c>
    </row>
    <row r="5373" spans="1:11" s="11" customFormat="1">
      <c r="A5373">
        <v>2025</v>
      </c>
      <c r="B5373">
        <v>55856</v>
      </c>
      <c r="C5373" t="s">
        <v>321</v>
      </c>
      <c r="D5373" t="s">
        <v>322</v>
      </c>
      <c r="E5373">
        <v>440840</v>
      </c>
      <c r="F5373">
        <v>17.690000000000001</v>
      </c>
      <c r="G5373" t="s">
        <v>332</v>
      </c>
      <c r="H5373" t="str">
        <f t="shared" si="332"/>
        <v/>
      </c>
      <c r="I5373" t="str">
        <f t="shared" si="333"/>
        <v/>
      </c>
      <c r="J5373" t="str">
        <f t="shared" si="334"/>
        <v/>
      </c>
      <c r="K5373">
        <f t="shared" si="335"/>
        <v>0</v>
      </c>
    </row>
    <row r="5374" spans="1:11" s="11" customFormat="1">
      <c r="A5374">
        <v>2025</v>
      </c>
      <c r="B5374">
        <v>56068</v>
      </c>
      <c r="C5374" t="s">
        <v>321</v>
      </c>
      <c r="D5374" t="s">
        <v>322</v>
      </c>
      <c r="E5374">
        <v>31123</v>
      </c>
      <c r="F5374">
        <v>25.81</v>
      </c>
      <c r="G5374">
        <v>426.2</v>
      </c>
      <c r="H5374">
        <f t="shared" si="332"/>
        <v>3423599.0930599994</v>
      </c>
      <c r="I5374">
        <f t="shared" si="333"/>
        <v>31123</v>
      </c>
      <c r="J5374">
        <f t="shared" si="334"/>
        <v>803284.63</v>
      </c>
      <c r="K5374">
        <f t="shared" si="335"/>
        <v>0</v>
      </c>
    </row>
    <row r="5375" spans="1:11" s="11" customFormat="1">
      <c r="A5375">
        <v>2025</v>
      </c>
      <c r="B5375">
        <v>56068</v>
      </c>
      <c r="C5375" t="s">
        <v>321</v>
      </c>
      <c r="D5375" t="s">
        <v>322</v>
      </c>
      <c r="E5375">
        <v>31234</v>
      </c>
      <c r="F5375">
        <v>26.59</v>
      </c>
      <c r="G5375">
        <v>403.1</v>
      </c>
      <c r="H5375">
        <f t="shared" si="332"/>
        <v>3347794.1138600004</v>
      </c>
      <c r="I5375">
        <f t="shared" si="333"/>
        <v>31234</v>
      </c>
      <c r="J5375">
        <f t="shared" si="334"/>
        <v>830512.05999999994</v>
      </c>
      <c r="K5375">
        <f t="shared" si="335"/>
        <v>0</v>
      </c>
    </row>
    <row r="5376" spans="1:11" s="11" customFormat="1">
      <c r="A5376">
        <v>2025</v>
      </c>
      <c r="B5376">
        <v>56068</v>
      </c>
      <c r="C5376" t="s">
        <v>331</v>
      </c>
      <c r="D5376" t="s">
        <v>322</v>
      </c>
      <c r="E5376">
        <v>89774</v>
      </c>
      <c r="F5376">
        <v>17.79</v>
      </c>
      <c r="G5376">
        <v>218.3</v>
      </c>
      <c r="H5376">
        <f t="shared" si="332"/>
        <v>3486424.4611800006</v>
      </c>
      <c r="I5376">
        <f t="shared" si="333"/>
        <v>89774</v>
      </c>
      <c r="J5376">
        <f t="shared" si="334"/>
        <v>1597079.46</v>
      </c>
      <c r="K5376">
        <f t="shared" si="335"/>
        <v>0</v>
      </c>
    </row>
    <row r="5377" spans="1:11" s="11" customFormat="1">
      <c r="A5377">
        <v>2025</v>
      </c>
      <c r="B5377">
        <v>56068</v>
      </c>
      <c r="C5377" t="s">
        <v>331</v>
      </c>
      <c r="D5377" t="s">
        <v>322</v>
      </c>
      <c r="E5377">
        <v>12671</v>
      </c>
      <c r="F5377">
        <v>17.66</v>
      </c>
      <c r="G5377">
        <v>239.1</v>
      </c>
      <c r="H5377">
        <f t="shared" si="332"/>
        <v>535033.73525999999</v>
      </c>
      <c r="I5377">
        <f t="shared" si="333"/>
        <v>12671</v>
      </c>
      <c r="J5377">
        <f t="shared" si="334"/>
        <v>223769.86000000002</v>
      </c>
      <c r="K5377">
        <f t="shared" si="335"/>
        <v>0</v>
      </c>
    </row>
    <row r="5378" spans="1:11" s="11" customFormat="1">
      <c r="A5378">
        <v>2025</v>
      </c>
      <c r="B5378">
        <v>56224</v>
      </c>
      <c r="C5378" t="s">
        <v>331</v>
      </c>
      <c r="D5378" t="s">
        <v>322</v>
      </c>
      <c r="E5378">
        <v>73754</v>
      </c>
      <c r="F5378">
        <v>17.748999999999999</v>
      </c>
      <c r="G5378" t="s">
        <v>332</v>
      </c>
      <c r="H5378" t="str">
        <f t="shared" si="332"/>
        <v/>
      </c>
      <c r="I5378" t="str">
        <f t="shared" si="333"/>
        <v/>
      </c>
      <c r="J5378" t="str">
        <f t="shared" si="334"/>
        <v/>
      </c>
      <c r="K5378">
        <f t="shared" si="335"/>
        <v>0</v>
      </c>
    </row>
    <row r="5379" spans="1:11" s="11" customFormat="1">
      <c r="A5379">
        <v>2025</v>
      </c>
      <c r="B5379">
        <v>56319</v>
      </c>
      <c r="C5379" t="s">
        <v>331</v>
      </c>
      <c r="D5379" t="s">
        <v>322</v>
      </c>
      <c r="E5379">
        <v>41741</v>
      </c>
      <c r="F5379">
        <v>16</v>
      </c>
      <c r="G5379">
        <v>111</v>
      </c>
      <c r="H5379">
        <f t="shared" si="332"/>
        <v>741320.16</v>
      </c>
      <c r="I5379">
        <f t="shared" si="333"/>
        <v>41741</v>
      </c>
      <c r="J5379">
        <f t="shared" si="334"/>
        <v>667856</v>
      </c>
      <c r="K5379">
        <f t="shared" si="335"/>
        <v>0</v>
      </c>
    </row>
    <row r="5380" spans="1:11" s="11" customFormat="1">
      <c r="A5380">
        <v>2025</v>
      </c>
      <c r="B5380">
        <v>56456</v>
      </c>
      <c r="C5380" t="s">
        <v>331</v>
      </c>
      <c r="D5380" t="s">
        <v>322</v>
      </c>
      <c r="E5380">
        <v>16456</v>
      </c>
      <c r="F5380">
        <v>18</v>
      </c>
      <c r="G5380" t="s">
        <v>332</v>
      </c>
      <c r="H5380" t="str">
        <f t="shared" si="332"/>
        <v/>
      </c>
      <c r="I5380" t="str">
        <f t="shared" si="333"/>
        <v/>
      </c>
      <c r="J5380" t="str">
        <f t="shared" si="334"/>
        <v/>
      </c>
      <c r="K5380">
        <f t="shared" si="335"/>
        <v>0</v>
      </c>
    </row>
    <row r="5381" spans="1:11" s="11" customFormat="1">
      <c r="A5381">
        <v>2025</v>
      </c>
      <c r="B5381">
        <v>56456</v>
      </c>
      <c r="C5381" t="s">
        <v>331</v>
      </c>
      <c r="D5381" t="s">
        <v>322</v>
      </c>
      <c r="E5381">
        <v>147876</v>
      </c>
      <c r="F5381">
        <v>17.68</v>
      </c>
      <c r="G5381" t="s">
        <v>332</v>
      </c>
      <c r="H5381" t="str">
        <f t="shared" ref="H5381:H5444" si="336">IF(I5381="","",G5381/100*F5381*E5381)</f>
        <v/>
      </c>
      <c r="I5381" t="str">
        <f t="shared" ref="I5381:I5444" si="337">IF(OR(G5381=".",F5381=".",E5381="."),"",E5381)</f>
        <v/>
      </c>
      <c r="J5381" t="str">
        <f t="shared" ref="J5381:J5444" si="338">IF(I5381="","",F5381*I5381)</f>
        <v/>
      </c>
      <c r="K5381">
        <f t="shared" ref="K5381:K5444" si="339">IF(C5381="LIG",1,0)</f>
        <v>0</v>
      </c>
    </row>
    <row r="5382" spans="1:11" s="11" customFormat="1">
      <c r="A5382">
        <v>2025</v>
      </c>
      <c r="B5382">
        <v>56456</v>
      </c>
      <c r="C5382" t="s">
        <v>331</v>
      </c>
      <c r="D5382" t="s">
        <v>322</v>
      </c>
      <c r="E5382">
        <v>48939</v>
      </c>
      <c r="F5382">
        <v>17.13</v>
      </c>
      <c r="G5382" t="s">
        <v>332</v>
      </c>
      <c r="H5382" t="str">
        <f t="shared" si="336"/>
        <v/>
      </c>
      <c r="I5382" t="str">
        <f t="shared" si="337"/>
        <v/>
      </c>
      <c r="J5382" t="str">
        <f t="shared" si="338"/>
        <v/>
      </c>
      <c r="K5382">
        <f t="shared" si="339"/>
        <v>0</v>
      </c>
    </row>
    <row r="5383" spans="1:11" s="11" customFormat="1">
      <c r="A5383">
        <v>2025</v>
      </c>
      <c r="B5383">
        <v>56456</v>
      </c>
      <c r="C5383" t="s">
        <v>331</v>
      </c>
      <c r="D5383" t="s">
        <v>322</v>
      </c>
      <c r="E5383">
        <v>16521</v>
      </c>
      <c r="F5383">
        <v>17.579999999999998</v>
      </c>
      <c r="G5383" t="s">
        <v>332</v>
      </c>
      <c r="H5383" t="str">
        <f t="shared" si="336"/>
        <v/>
      </c>
      <c r="I5383" t="str">
        <f t="shared" si="337"/>
        <v/>
      </c>
      <c r="J5383" t="str">
        <f t="shared" si="338"/>
        <v/>
      </c>
      <c r="K5383">
        <f t="shared" si="339"/>
        <v>0</v>
      </c>
    </row>
    <row r="5384" spans="1:11" s="11" customFormat="1">
      <c r="A5384">
        <v>2025</v>
      </c>
      <c r="B5384">
        <v>56564</v>
      </c>
      <c r="C5384" t="s">
        <v>331</v>
      </c>
      <c r="D5384" t="s">
        <v>322</v>
      </c>
      <c r="E5384">
        <v>114338</v>
      </c>
      <c r="F5384">
        <v>17.59</v>
      </c>
      <c r="G5384">
        <v>204.8</v>
      </c>
      <c r="H5384">
        <f t="shared" si="336"/>
        <v>4118948.7001600005</v>
      </c>
      <c r="I5384">
        <f t="shared" si="337"/>
        <v>114338</v>
      </c>
      <c r="J5384">
        <f t="shared" si="338"/>
        <v>2011205.42</v>
      </c>
      <c r="K5384">
        <f t="shared" si="339"/>
        <v>0</v>
      </c>
    </row>
    <row r="5385" spans="1:11" s="11" customFormat="1">
      <c r="A5385">
        <v>2025</v>
      </c>
      <c r="B5385">
        <v>56564</v>
      </c>
      <c r="C5385" t="s">
        <v>331</v>
      </c>
      <c r="D5385" t="s">
        <v>322</v>
      </c>
      <c r="E5385">
        <v>32806</v>
      </c>
      <c r="F5385">
        <v>17.32</v>
      </c>
      <c r="G5385">
        <v>210.1</v>
      </c>
      <c r="H5385">
        <f t="shared" si="336"/>
        <v>1193788.03192</v>
      </c>
      <c r="I5385">
        <f t="shared" si="337"/>
        <v>32806</v>
      </c>
      <c r="J5385">
        <f t="shared" si="338"/>
        <v>568199.92000000004</v>
      </c>
      <c r="K5385">
        <f t="shared" si="339"/>
        <v>0</v>
      </c>
    </row>
    <row r="5386" spans="1:11" s="11" customFormat="1">
      <c r="A5386">
        <v>2025</v>
      </c>
      <c r="B5386">
        <v>56564</v>
      </c>
      <c r="C5386" t="s">
        <v>331</v>
      </c>
      <c r="D5386" t="s">
        <v>322</v>
      </c>
      <c r="E5386">
        <v>49326</v>
      </c>
      <c r="F5386">
        <v>17.809999999999999</v>
      </c>
      <c r="G5386">
        <v>228.8</v>
      </c>
      <c r="H5386">
        <f t="shared" si="336"/>
        <v>2009998.9852799999</v>
      </c>
      <c r="I5386">
        <f t="shared" si="337"/>
        <v>49326</v>
      </c>
      <c r="J5386">
        <f t="shared" si="338"/>
        <v>878496.05999999994</v>
      </c>
      <c r="K5386">
        <f t="shared" si="339"/>
        <v>0</v>
      </c>
    </row>
    <row r="5387" spans="1:11" s="11" customFormat="1">
      <c r="A5387">
        <v>2025</v>
      </c>
      <c r="B5387">
        <v>56596</v>
      </c>
      <c r="C5387" t="s">
        <v>331</v>
      </c>
      <c r="D5387" t="s">
        <v>322</v>
      </c>
      <c r="E5387">
        <v>6527</v>
      </c>
      <c r="F5387">
        <v>16.05</v>
      </c>
      <c r="G5387">
        <v>110.6</v>
      </c>
      <c r="H5387">
        <f t="shared" si="336"/>
        <v>115862.73509999998</v>
      </c>
      <c r="I5387">
        <f t="shared" si="337"/>
        <v>6527</v>
      </c>
      <c r="J5387">
        <f t="shared" si="338"/>
        <v>104758.35</v>
      </c>
      <c r="K5387">
        <f t="shared" si="339"/>
        <v>0</v>
      </c>
    </row>
    <row r="5388" spans="1:11" s="11" customFormat="1">
      <c r="A5388">
        <v>2025</v>
      </c>
      <c r="B5388">
        <v>56609</v>
      </c>
      <c r="C5388" t="s">
        <v>331</v>
      </c>
      <c r="D5388" t="s">
        <v>322</v>
      </c>
      <c r="E5388">
        <v>183493</v>
      </c>
      <c r="F5388">
        <v>16.146000000000001</v>
      </c>
      <c r="G5388">
        <v>68.5</v>
      </c>
      <c r="H5388">
        <f t="shared" si="336"/>
        <v>2029434.4149300004</v>
      </c>
      <c r="I5388">
        <f t="shared" si="337"/>
        <v>183493</v>
      </c>
      <c r="J5388">
        <f t="shared" si="338"/>
        <v>2962677.9780000001</v>
      </c>
      <c r="K5388">
        <f t="shared" si="339"/>
        <v>0</v>
      </c>
    </row>
    <row r="5389" spans="1:11" s="11" customFormat="1">
      <c r="A5389">
        <v>2025</v>
      </c>
      <c r="B5389">
        <v>56671</v>
      </c>
      <c r="C5389" t="s">
        <v>321</v>
      </c>
      <c r="D5389" t="s">
        <v>322</v>
      </c>
      <c r="E5389">
        <v>45614</v>
      </c>
      <c r="F5389">
        <v>24.92</v>
      </c>
      <c r="G5389" t="s">
        <v>332</v>
      </c>
      <c r="H5389" t="str">
        <f t="shared" si="336"/>
        <v/>
      </c>
      <c r="I5389" t="str">
        <f t="shared" si="337"/>
        <v/>
      </c>
      <c r="J5389" t="str">
        <f t="shared" si="338"/>
        <v/>
      </c>
      <c r="K5389">
        <f t="shared" si="339"/>
        <v>0</v>
      </c>
    </row>
    <row r="5390" spans="1:11" s="11" customFormat="1">
      <c r="A5390">
        <v>2025</v>
      </c>
      <c r="B5390">
        <v>56671</v>
      </c>
      <c r="C5390" t="s">
        <v>321</v>
      </c>
      <c r="D5390" t="s">
        <v>322</v>
      </c>
      <c r="E5390">
        <v>113945</v>
      </c>
      <c r="F5390">
        <v>25.73</v>
      </c>
      <c r="G5390" t="s">
        <v>332</v>
      </c>
      <c r="H5390" t="str">
        <f t="shared" si="336"/>
        <v/>
      </c>
      <c r="I5390" t="str">
        <f t="shared" si="337"/>
        <v/>
      </c>
      <c r="J5390" t="str">
        <f t="shared" si="338"/>
        <v/>
      </c>
      <c r="K5390">
        <f t="shared" si="339"/>
        <v>0</v>
      </c>
    </row>
    <row r="5391" spans="1:11" s="11" customFormat="1">
      <c r="A5391">
        <v>2025</v>
      </c>
      <c r="B5391">
        <v>56671</v>
      </c>
      <c r="C5391" t="s">
        <v>321</v>
      </c>
      <c r="D5391" t="s">
        <v>322</v>
      </c>
      <c r="E5391">
        <v>23752</v>
      </c>
      <c r="F5391">
        <v>25.77</v>
      </c>
      <c r="G5391" t="s">
        <v>332</v>
      </c>
      <c r="H5391" t="str">
        <f t="shared" si="336"/>
        <v/>
      </c>
      <c r="I5391" t="str">
        <f t="shared" si="337"/>
        <v/>
      </c>
      <c r="J5391" t="str">
        <f t="shared" si="338"/>
        <v/>
      </c>
      <c r="K5391">
        <f t="shared" si="339"/>
        <v>0</v>
      </c>
    </row>
    <row r="5392" spans="1:11" s="11" customFormat="1">
      <c r="A5392">
        <v>2025</v>
      </c>
      <c r="B5392">
        <v>56786</v>
      </c>
      <c r="C5392" t="s">
        <v>1966</v>
      </c>
      <c r="D5392" t="s">
        <v>322</v>
      </c>
      <c r="E5392">
        <v>19727</v>
      </c>
      <c r="F5392">
        <v>14.4</v>
      </c>
      <c r="G5392">
        <v>333.4</v>
      </c>
      <c r="H5392">
        <f t="shared" si="336"/>
        <v>947085.37919999997</v>
      </c>
      <c r="I5392">
        <f t="shared" si="337"/>
        <v>19727</v>
      </c>
      <c r="J5392">
        <f t="shared" si="338"/>
        <v>284068.8</v>
      </c>
      <c r="K5392">
        <f t="shared" si="339"/>
        <v>0</v>
      </c>
    </row>
    <row r="5393" spans="1:11" s="11" customFormat="1">
      <c r="A5393">
        <v>2025</v>
      </c>
      <c r="B5393">
        <v>56808</v>
      </c>
      <c r="C5393" t="s">
        <v>321</v>
      </c>
      <c r="D5393" t="s">
        <v>322</v>
      </c>
      <c r="E5393">
        <v>198538</v>
      </c>
      <c r="F5393">
        <v>15.914</v>
      </c>
      <c r="G5393">
        <v>395.8</v>
      </c>
      <c r="H5393">
        <f t="shared" si="336"/>
        <v>12505434.511256</v>
      </c>
      <c r="I5393">
        <f t="shared" si="337"/>
        <v>198538</v>
      </c>
      <c r="J5393">
        <f t="shared" si="338"/>
        <v>3159533.7319999998</v>
      </c>
      <c r="K5393">
        <f t="shared" si="339"/>
        <v>0</v>
      </c>
    </row>
    <row r="5394" spans="1:11" s="11" customFormat="1">
      <c r="A5394">
        <v>2025</v>
      </c>
      <c r="B5394">
        <v>57046</v>
      </c>
      <c r="C5394" t="s">
        <v>331</v>
      </c>
      <c r="D5394" t="s">
        <v>322</v>
      </c>
      <c r="E5394">
        <v>31532</v>
      </c>
      <c r="F5394">
        <v>17.7</v>
      </c>
      <c r="G5394" t="s">
        <v>332</v>
      </c>
      <c r="H5394" t="str">
        <f t="shared" si="336"/>
        <v/>
      </c>
      <c r="I5394" t="str">
        <f t="shared" si="337"/>
        <v/>
      </c>
      <c r="J5394" t="str">
        <f t="shared" si="338"/>
        <v/>
      </c>
      <c r="K5394">
        <f t="shared" si="339"/>
        <v>0</v>
      </c>
    </row>
    <row r="5395" spans="1:11" s="11" customFormat="1">
      <c r="A5395">
        <v>2025</v>
      </c>
      <c r="B5395">
        <v>26</v>
      </c>
      <c r="C5395" t="s">
        <v>321</v>
      </c>
      <c r="D5395" t="s">
        <v>322</v>
      </c>
      <c r="E5395">
        <v>74219</v>
      </c>
      <c r="F5395">
        <v>23.984000000000002</v>
      </c>
      <c r="G5395">
        <v>691</v>
      </c>
      <c r="H5395">
        <f t="shared" si="336"/>
        <v>12300273.307360001</v>
      </c>
      <c r="I5395">
        <f t="shared" si="337"/>
        <v>74219</v>
      </c>
      <c r="J5395">
        <f t="shared" si="338"/>
        <v>1780068.496</v>
      </c>
      <c r="K5395">
        <f t="shared" si="339"/>
        <v>0</v>
      </c>
    </row>
    <row r="5396" spans="1:11" s="11" customFormat="1">
      <c r="A5396">
        <v>2025</v>
      </c>
      <c r="B5396">
        <v>59</v>
      </c>
      <c r="C5396" t="s">
        <v>331</v>
      </c>
      <c r="D5396" t="s">
        <v>322</v>
      </c>
      <c r="E5396">
        <v>18958</v>
      </c>
      <c r="F5396">
        <v>16.798999999999999</v>
      </c>
      <c r="G5396">
        <v>186.2</v>
      </c>
      <c r="H5396">
        <f t="shared" si="336"/>
        <v>593001.27300399996</v>
      </c>
      <c r="I5396">
        <f t="shared" si="337"/>
        <v>18958</v>
      </c>
      <c r="J5396">
        <f t="shared" si="338"/>
        <v>318475.44199999998</v>
      </c>
      <c r="K5396">
        <f t="shared" si="339"/>
        <v>0</v>
      </c>
    </row>
    <row r="5397" spans="1:11" s="11" customFormat="1">
      <c r="A5397">
        <v>2025</v>
      </c>
      <c r="B5397">
        <v>108</v>
      </c>
      <c r="C5397" t="s">
        <v>331</v>
      </c>
      <c r="D5397" t="s">
        <v>322</v>
      </c>
      <c r="E5397">
        <v>75091</v>
      </c>
      <c r="F5397">
        <v>17.899999999999999</v>
      </c>
      <c r="G5397">
        <v>155</v>
      </c>
      <c r="H5397">
        <f t="shared" si="336"/>
        <v>2083399.7949999997</v>
      </c>
      <c r="I5397">
        <f t="shared" si="337"/>
        <v>75091</v>
      </c>
      <c r="J5397">
        <f t="shared" si="338"/>
        <v>1344128.9</v>
      </c>
      <c r="K5397">
        <f t="shared" si="339"/>
        <v>0</v>
      </c>
    </row>
    <row r="5398" spans="1:11" s="11" customFormat="1">
      <c r="A5398">
        <v>2025</v>
      </c>
      <c r="B5398">
        <v>108</v>
      </c>
      <c r="C5398" t="s">
        <v>331</v>
      </c>
      <c r="D5398" t="s">
        <v>322</v>
      </c>
      <c r="E5398">
        <v>15104</v>
      </c>
      <c r="F5398">
        <v>17.852</v>
      </c>
      <c r="G5398">
        <v>166.1</v>
      </c>
      <c r="H5398">
        <f t="shared" si="336"/>
        <v>447866.40588799998</v>
      </c>
      <c r="I5398">
        <f t="shared" si="337"/>
        <v>15104</v>
      </c>
      <c r="J5398">
        <f t="shared" si="338"/>
        <v>269636.60800000001</v>
      </c>
      <c r="K5398">
        <f t="shared" si="339"/>
        <v>0</v>
      </c>
    </row>
    <row r="5399" spans="1:11" s="11" customFormat="1">
      <c r="A5399">
        <v>2025</v>
      </c>
      <c r="B5399">
        <v>130</v>
      </c>
      <c r="C5399" t="s">
        <v>321</v>
      </c>
      <c r="D5399" t="s">
        <v>322</v>
      </c>
      <c r="E5399">
        <v>13595</v>
      </c>
      <c r="F5399">
        <v>23.76</v>
      </c>
      <c r="G5399">
        <v>263.8</v>
      </c>
      <c r="H5399">
        <f t="shared" si="336"/>
        <v>852119.37360000005</v>
      </c>
      <c r="I5399">
        <f t="shared" si="337"/>
        <v>13595</v>
      </c>
      <c r="J5399">
        <f t="shared" si="338"/>
        <v>323017.2</v>
      </c>
      <c r="K5399">
        <f t="shared" si="339"/>
        <v>0</v>
      </c>
    </row>
    <row r="5400" spans="1:11" s="11" customFormat="1">
      <c r="A5400">
        <v>2025</v>
      </c>
      <c r="B5400">
        <v>130</v>
      </c>
      <c r="C5400" t="s">
        <v>321</v>
      </c>
      <c r="D5400" t="s">
        <v>322</v>
      </c>
      <c r="E5400">
        <v>13342</v>
      </c>
      <c r="F5400">
        <v>23.33</v>
      </c>
      <c r="G5400">
        <v>350.7</v>
      </c>
      <c r="H5400">
        <f t="shared" si="336"/>
        <v>1091619.8920199997</v>
      </c>
      <c r="I5400">
        <f t="shared" si="337"/>
        <v>13342</v>
      </c>
      <c r="J5400">
        <f t="shared" si="338"/>
        <v>311268.86</v>
      </c>
      <c r="K5400">
        <f t="shared" si="339"/>
        <v>0</v>
      </c>
    </row>
    <row r="5401" spans="1:11" s="11" customFormat="1">
      <c r="A5401">
        <v>2025</v>
      </c>
      <c r="B5401">
        <v>130</v>
      </c>
      <c r="C5401" t="s">
        <v>321</v>
      </c>
      <c r="D5401" t="s">
        <v>322</v>
      </c>
      <c r="E5401">
        <v>12850</v>
      </c>
      <c r="F5401">
        <v>23.46</v>
      </c>
      <c r="G5401">
        <v>348.4</v>
      </c>
      <c r="H5401">
        <f t="shared" si="336"/>
        <v>1050290.1240000001</v>
      </c>
      <c r="I5401">
        <f t="shared" si="337"/>
        <v>12850</v>
      </c>
      <c r="J5401">
        <f t="shared" si="338"/>
        <v>301461</v>
      </c>
      <c r="K5401">
        <f t="shared" si="339"/>
        <v>0</v>
      </c>
    </row>
    <row r="5402" spans="1:11" s="11" customFormat="1">
      <c r="A5402">
        <v>2025</v>
      </c>
      <c r="B5402">
        <v>130</v>
      </c>
      <c r="C5402" t="s">
        <v>321</v>
      </c>
      <c r="D5402" t="s">
        <v>322</v>
      </c>
      <c r="E5402">
        <v>12831</v>
      </c>
      <c r="F5402">
        <v>24.59</v>
      </c>
      <c r="G5402">
        <v>353.1</v>
      </c>
      <c r="H5402">
        <f t="shared" si="336"/>
        <v>1114080.95799</v>
      </c>
      <c r="I5402">
        <f t="shared" si="337"/>
        <v>12831</v>
      </c>
      <c r="J5402">
        <f t="shared" si="338"/>
        <v>315514.28999999998</v>
      </c>
      <c r="K5402">
        <f t="shared" si="339"/>
        <v>0</v>
      </c>
    </row>
    <row r="5403" spans="1:11" s="11" customFormat="1">
      <c r="A5403">
        <v>2025</v>
      </c>
      <c r="B5403">
        <v>130</v>
      </c>
      <c r="C5403" t="s">
        <v>321</v>
      </c>
      <c r="D5403" t="s">
        <v>322</v>
      </c>
      <c r="E5403">
        <v>11574</v>
      </c>
      <c r="F5403">
        <v>23.59</v>
      </c>
      <c r="G5403">
        <v>253.2</v>
      </c>
      <c r="H5403">
        <f t="shared" si="336"/>
        <v>691313.63112000003</v>
      </c>
      <c r="I5403">
        <f t="shared" si="337"/>
        <v>11574</v>
      </c>
      <c r="J5403">
        <f t="shared" si="338"/>
        <v>273030.65999999997</v>
      </c>
      <c r="K5403">
        <f t="shared" si="339"/>
        <v>0</v>
      </c>
    </row>
    <row r="5404" spans="1:11" s="11" customFormat="1">
      <c r="A5404">
        <v>2025</v>
      </c>
      <c r="B5404">
        <v>130</v>
      </c>
      <c r="C5404" t="s">
        <v>321</v>
      </c>
      <c r="D5404" t="s">
        <v>322</v>
      </c>
      <c r="E5404">
        <v>38402</v>
      </c>
      <c r="F5404">
        <v>23.65</v>
      </c>
      <c r="G5404">
        <v>456.8</v>
      </c>
      <c r="H5404">
        <f t="shared" si="336"/>
        <v>4148690.9464000002</v>
      </c>
      <c r="I5404">
        <f t="shared" si="337"/>
        <v>38402</v>
      </c>
      <c r="J5404">
        <f t="shared" si="338"/>
        <v>908207.29999999993</v>
      </c>
      <c r="K5404">
        <f t="shared" si="339"/>
        <v>0</v>
      </c>
    </row>
    <row r="5405" spans="1:11" s="11" customFormat="1">
      <c r="A5405">
        <v>2025</v>
      </c>
      <c r="B5405">
        <v>130</v>
      </c>
      <c r="C5405" t="s">
        <v>321</v>
      </c>
      <c r="D5405" t="s">
        <v>322</v>
      </c>
      <c r="E5405">
        <v>125525</v>
      </c>
      <c r="F5405">
        <v>23.73</v>
      </c>
      <c r="G5405">
        <v>255.5</v>
      </c>
      <c r="H5405">
        <f t="shared" si="336"/>
        <v>7610599.5787500013</v>
      </c>
      <c r="I5405">
        <f t="shared" si="337"/>
        <v>125525</v>
      </c>
      <c r="J5405">
        <f t="shared" si="338"/>
        <v>2978708.25</v>
      </c>
      <c r="K5405">
        <f t="shared" si="339"/>
        <v>0</v>
      </c>
    </row>
    <row r="5406" spans="1:11" s="11" customFormat="1">
      <c r="A5406">
        <v>2025</v>
      </c>
      <c r="B5406">
        <v>130</v>
      </c>
      <c r="C5406" t="s">
        <v>321</v>
      </c>
      <c r="D5406" t="s">
        <v>322</v>
      </c>
      <c r="E5406">
        <v>89118</v>
      </c>
      <c r="F5406">
        <v>25.98</v>
      </c>
      <c r="G5406">
        <v>357.5</v>
      </c>
      <c r="H5406">
        <f t="shared" si="336"/>
        <v>8277146.1630000006</v>
      </c>
      <c r="I5406">
        <f t="shared" si="337"/>
        <v>89118</v>
      </c>
      <c r="J5406">
        <f t="shared" si="338"/>
        <v>2315285.64</v>
      </c>
      <c r="K5406">
        <f t="shared" si="339"/>
        <v>0</v>
      </c>
    </row>
    <row r="5407" spans="1:11" s="11" customFormat="1">
      <c r="A5407">
        <v>2025</v>
      </c>
      <c r="B5407">
        <v>130</v>
      </c>
      <c r="C5407" t="s">
        <v>321</v>
      </c>
      <c r="D5407" t="s">
        <v>322</v>
      </c>
      <c r="E5407">
        <v>24727</v>
      </c>
      <c r="F5407">
        <v>24.18</v>
      </c>
      <c r="G5407">
        <v>359.6</v>
      </c>
      <c r="H5407">
        <f t="shared" si="336"/>
        <v>2150044.3005599999</v>
      </c>
      <c r="I5407">
        <f t="shared" si="337"/>
        <v>24727</v>
      </c>
      <c r="J5407">
        <f t="shared" si="338"/>
        <v>597898.86</v>
      </c>
      <c r="K5407">
        <f t="shared" si="339"/>
        <v>0</v>
      </c>
    </row>
    <row r="5408" spans="1:11" s="11" customFormat="1">
      <c r="A5408">
        <v>2025</v>
      </c>
      <c r="B5408">
        <v>130</v>
      </c>
      <c r="C5408" t="s">
        <v>321</v>
      </c>
      <c r="D5408" t="s">
        <v>322</v>
      </c>
      <c r="E5408">
        <v>12788</v>
      </c>
      <c r="F5408">
        <v>24.72</v>
      </c>
      <c r="G5408">
        <v>455.3</v>
      </c>
      <c r="H5408">
        <f t="shared" si="336"/>
        <v>1439291.4460799999</v>
      </c>
      <c r="I5408">
        <f t="shared" si="337"/>
        <v>12788</v>
      </c>
      <c r="J5408">
        <f t="shared" si="338"/>
        <v>316119.36</v>
      </c>
      <c r="K5408">
        <f t="shared" si="339"/>
        <v>0</v>
      </c>
    </row>
    <row r="5409" spans="1:11" s="11" customFormat="1">
      <c r="A5409">
        <v>2025</v>
      </c>
      <c r="B5409">
        <v>130</v>
      </c>
      <c r="C5409" t="s">
        <v>321</v>
      </c>
      <c r="D5409" t="s">
        <v>322</v>
      </c>
      <c r="E5409">
        <v>12029</v>
      </c>
      <c r="F5409">
        <v>25.49</v>
      </c>
      <c r="G5409">
        <v>456.2</v>
      </c>
      <c r="H5409">
        <f t="shared" si="336"/>
        <v>1398796.83602</v>
      </c>
      <c r="I5409">
        <f t="shared" si="337"/>
        <v>12029</v>
      </c>
      <c r="J5409">
        <f t="shared" si="338"/>
        <v>306619.20999999996</v>
      </c>
      <c r="K5409">
        <f t="shared" si="339"/>
        <v>0</v>
      </c>
    </row>
    <row r="5410" spans="1:11" s="11" customFormat="1">
      <c r="A5410">
        <v>2025</v>
      </c>
      <c r="B5410">
        <v>130</v>
      </c>
      <c r="C5410" t="s">
        <v>321</v>
      </c>
      <c r="D5410" t="s">
        <v>322</v>
      </c>
      <c r="E5410">
        <v>23811</v>
      </c>
      <c r="F5410">
        <v>25.21</v>
      </c>
      <c r="G5410">
        <v>453.9</v>
      </c>
      <c r="H5410">
        <f t="shared" si="336"/>
        <v>2724649.63209</v>
      </c>
      <c r="I5410">
        <f t="shared" si="337"/>
        <v>23811</v>
      </c>
      <c r="J5410">
        <f t="shared" si="338"/>
        <v>600275.31000000006</v>
      </c>
      <c r="K5410">
        <f t="shared" si="339"/>
        <v>0</v>
      </c>
    </row>
    <row r="5411" spans="1:11" s="11" customFormat="1">
      <c r="A5411">
        <v>2025</v>
      </c>
      <c r="B5411">
        <v>136</v>
      </c>
      <c r="C5411" t="s">
        <v>321</v>
      </c>
      <c r="D5411" t="s">
        <v>322</v>
      </c>
      <c r="E5411">
        <v>35531</v>
      </c>
      <c r="F5411">
        <v>24.64</v>
      </c>
      <c r="G5411">
        <v>292.60000000000002</v>
      </c>
      <c r="H5411">
        <f t="shared" si="336"/>
        <v>2561665.7158400002</v>
      </c>
      <c r="I5411">
        <f t="shared" si="337"/>
        <v>35531</v>
      </c>
      <c r="J5411">
        <f t="shared" si="338"/>
        <v>875483.84</v>
      </c>
      <c r="K5411">
        <f t="shared" si="339"/>
        <v>0</v>
      </c>
    </row>
    <row r="5412" spans="1:11" s="11" customFormat="1">
      <c r="A5412">
        <v>2025</v>
      </c>
      <c r="B5412">
        <v>136</v>
      </c>
      <c r="C5412" t="s">
        <v>321</v>
      </c>
      <c r="D5412" t="s">
        <v>322</v>
      </c>
      <c r="E5412">
        <v>90393</v>
      </c>
      <c r="F5412">
        <v>23.42</v>
      </c>
      <c r="G5412">
        <v>277.3</v>
      </c>
      <c r="H5412">
        <f t="shared" si="336"/>
        <v>5870452.2583800005</v>
      </c>
      <c r="I5412">
        <f t="shared" si="337"/>
        <v>90393</v>
      </c>
      <c r="J5412">
        <f t="shared" si="338"/>
        <v>2117004.06</v>
      </c>
      <c r="K5412">
        <f t="shared" si="339"/>
        <v>0</v>
      </c>
    </row>
    <row r="5413" spans="1:11" s="11" customFormat="1">
      <c r="A5413">
        <v>2025</v>
      </c>
      <c r="B5413">
        <v>165</v>
      </c>
      <c r="C5413" t="s">
        <v>331</v>
      </c>
      <c r="D5413" t="s">
        <v>322</v>
      </c>
      <c r="E5413">
        <v>65648</v>
      </c>
      <c r="F5413">
        <v>16.936</v>
      </c>
      <c r="G5413">
        <v>148.4</v>
      </c>
      <c r="H5413">
        <f t="shared" si="336"/>
        <v>1649932.7595519999</v>
      </c>
      <c r="I5413">
        <f t="shared" si="337"/>
        <v>65648</v>
      </c>
      <c r="J5413">
        <f t="shared" si="338"/>
        <v>1111814.5279999999</v>
      </c>
      <c r="K5413">
        <f t="shared" si="339"/>
        <v>0</v>
      </c>
    </row>
    <row r="5414" spans="1:11" s="11" customFormat="1">
      <c r="A5414">
        <v>2025</v>
      </c>
      <c r="B5414">
        <v>298</v>
      </c>
      <c r="C5414" t="s">
        <v>331</v>
      </c>
      <c r="D5414" t="s">
        <v>322</v>
      </c>
      <c r="E5414">
        <v>30543</v>
      </c>
      <c r="F5414">
        <v>16.72</v>
      </c>
      <c r="G5414" t="s">
        <v>332</v>
      </c>
      <c r="H5414" t="str">
        <f t="shared" si="336"/>
        <v/>
      </c>
      <c r="I5414" t="str">
        <f t="shared" si="337"/>
        <v/>
      </c>
      <c r="J5414" t="str">
        <f t="shared" si="338"/>
        <v/>
      </c>
      <c r="K5414">
        <f t="shared" si="339"/>
        <v>0</v>
      </c>
    </row>
    <row r="5415" spans="1:11" s="11" customFormat="1">
      <c r="A5415">
        <v>2025</v>
      </c>
      <c r="B5415">
        <v>298</v>
      </c>
      <c r="C5415" t="s">
        <v>331</v>
      </c>
      <c r="D5415" t="s">
        <v>322</v>
      </c>
      <c r="E5415">
        <v>45350</v>
      </c>
      <c r="F5415">
        <v>16.260000000000002</v>
      </c>
      <c r="G5415" t="s">
        <v>332</v>
      </c>
      <c r="H5415" t="str">
        <f t="shared" si="336"/>
        <v/>
      </c>
      <c r="I5415" t="str">
        <f t="shared" si="337"/>
        <v/>
      </c>
      <c r="J5415" t="str">
        <f t="shared" si="338"/>
        <v/>
      </c>
      <c r="K5415">
        <f t="shared" si="339"/>
        <v>0</v>
      </c>
    </row>
    <row r="5416" spans="1:11" s="11" customFormat="1">
      <c r="A5416">
        <v>2025</v>
      </c>
      <c r="B5416">
        <v>298</v>
      </c>
      <c r="C5416" t="s">
        <v>331</v>
      </c>
      <c r="D5416" t="s">
        <v>322</v>
      </c>
      <c r="E5416">
        <v>12416</v>
      </c>
      <c r="F5416">
        <v>16.260000000000002</v>
      </c>
      <c r="G5416" t="s">
        <v>332</v>
      </c>
      <c r="H5416" t="str">
        <f t="shared" si="336"/>
        <v/>
      </c>
      <c r="I5416" t="str">
        <f t="shared" si="337"/>
        <v/>
      </c>
      <c r="J5416" t="str">
        <f t="shared" si="338"/>
        <v/>
      </c>
      <c r="K5416">
        <f t="shared" si="339"/>
        <v>0</v>
      </c>
    </row>
    <row r="5417" spans="1:11" s="11" customFormat="1">
      <c r="A5417">
        <v>2025</v>
      </c>
      <c r="B5417">
        <v>298</v>
      </c>
      <c r="C5417" t="s">
        <v>331</v>
      </c>
      <c r="D5417" t="s">
        <v>322</v>
      </c>
      <c r="E5417">
        <v>76582</v>
      </c>
      <c r="F5417">
        <v>16.600000000000001</v>
      </c>
      <c r="G5417" t="s">
        <v>332</v>
      </c>
      <c r="H5417" t="str">
        <f t="shared" si="336"/>
        <v/>
      </c>
      <c r="I5417" t="str">
        <f t="shared" si="337"/>
        <v/>
      </c>
      <c r="J5417" t="str">
        <f t="shared" si="338"/>
        <v/>
      </c>
      <c r="K5417">
        <f t="shared" si="339"/>
        <v>0</v>
      </c>
    </row>
    <row r="5418" spans="1:11" s="11" customFormat="1">
      <c r="A5418">
        <v>2025</v>
      </c>
      <c r="B5418">
        <v>298</v>
      </c>
      <c r="C5418" t="s">
        <v>331</v>
      </c>
      <c r="D5418" t="s">
        <v>322</v>
      </c>
      <c r="E5418">
        <v>76369</v>
      </c>
      <c r="F5418">
        <v>17.02</v>
      </c>
      <c r="G5418" t="s">
        <v>332</v>
      </c>
      <c r="H5418" t="str">
        <f t="shared" si="336"/>
        <v/>
      </c>
      <c r="I5418" t="str">
        <f t="shared" si="337"/>
        <v/>
      </c>
      <c r="J5418" t="str">
        <f t="shared" si="338"/>
        <v/>
      </c>
      <c r="K5418">
        <f t="shared" si="339"/>
        <v>0</v>
      </c>
    </row>
    <row r="5419" spans="1:11" s="11" customFormat="1">
      <c r="A5419">
        <v>2025</v>
      </c>
      <c r="B5419">
        <v>298</v>
      </c>
      <c r="C5419" t="s">
        <v>331</v>
      </c>
      <c r="D5419" t="s">
        <v>322</v>
      </c>
      <c r="E5419">
        <v>215235</v>
      </c>
      <c r="F5419">
        <v>16.71</v>
      </c>
      <c r="G5419" t="s">
        <v>332</v>
      </c>
      <c r="H5419" t="str">
        <f t="shared" si="336"/>
        <v/>
      </c>
      <c r="I5419" t="str">
        <f t="shared" si="337"/>
        <v/>
      </c>
      <c r="J5419" t="str">
        <f t="shared" si="338"/>
        <v/>
      </c>
      <c r="K5419">
        <f t="shared" si="339"/>
        <v>0</v>
      </c>
    </row>
    <row r="5420" spans="1:11" s="11" customFormat="1">
      <c r="A5420">
        <v>2025</v>
      </c>
      <c r="B5420">
        <v>525</v>
      </c>
      <c r="C5420" t="s">
        <v>321</v>
      </c>
      <c r="D5420" t="s">
        <v>322</v>
      </c>
      <c r="E5420">
        <v>107812</v>
      </c>
      <c r="F5420">
        <v>21.774000000000001</v>
      </c>
      <c r="G5420">
        <v>228.1</v>
      </c>
      <c r="H5420">
        <f t="shared" si="336"/>
        <v>5354644.051128001</v>
      </c>
      <c r="I5420">
        <f t="shared" si="337"/>
        <v>107812</v>
      </c>
      <c r="J5420">
        <f t="shared" si="338"/>
        <v>2347498.4879999999</v>
      </c>
      <c r="K5420">
        <f t="shared" si="339"/>
        <v>0</v>
      </c>
    </row>
    <row r="5421" spans="1:11" s="11" customFormat="1">
      <c r="A5421">
        <v>2025</v>
      </c>
      <c r="B5421">
        <v>564</v>
      </c>
      <c r="C5421" t="s">
        <v>321</v>
      </c>
      <c r="D5421" t="s">
        <v>322</v>
      </c>
      <c r="E5421">
        <v>38437</v>
      </c>
      <c r="F5421">
        <v>23.3</v>
      </c>
      <c r="G5421">
        <v>267</v>
      </c>
      <c r="H5421">
        <f t="shared" si="336"/>
        <v>2391204.2069999999</v>
      </c>
      <c r="I5421">
        <f t="shared" si="337"/>
        <v>38437</v>
      </c>
      <c r="J5421">
        <f t="shared" si="338"/>
        <v>895582.1</v>
      </c>
      <c r="K5421">
        <f t="shared" si="339"/>
        <v>0</v>
      </c>
    </row>
    <row r="5422" spans="1:11" s="11" customFormat="1">
      <c r="A5422">
        <v>2025</v>
      </c>
      <c r="B5422">
        <v>564</v>
      </c>
      <c r="C5422" t="s">
        <v>321</v>
      </c>
      <c r="D5422" t="s">
        <v>322</v>
      </c>
      <c r="E5422">
        <v>88615</v>
      </c>
      <c r="F5422">
        <v>23.48</v>
      </c>
      <c r="G5422">
        <v>405</v>
      </c>
      <c r="H5422">
        <f t="shared" si="336"/>
        <v>8426754.8099999987</v>
      </c>
      <c r="I5422">
        <f t="shared" si="337"/>
        <v>88615</v>
      </c>
      <c r="J5422">
        <f t="shared" si="338"/>
        <v>2080680.2</v>
      </c>
      <c r="K5422">
        <f t="shared" si="339"/>
        <v>0</v>
      </c>
    </row>
    <row r="5423" spans="1:11" s="11" customFormat="1">
      <c r="A5423">
        <v>2025</v>
      </c>
      <c r="B5423">
        <v>564</v>
      </c>
      <c r="C5423" t="s">
        <v>321</v>
      </c>
      <c r="D5423" t="s">
        <v>322</v>
      </c>
      <c r="E5423">
        <v>12616</v>
      </c>
      <c r="F5423">
        <v>25.7</v>
      </c>
      <c r="G5423">
        <v>388</v>
      </c>
      <c r="H5423">
        <f t="shared" si="336"/>
        <v>1258017.0559999999</v>
      </c>
      <c r="I5423">
        <f t="shared" si="337"/>
        <v>12616</v>
      </c>
      <c r="J5423">
        <f t="shared" si="338"/>
        <v>324231.2</v>
      </c>
      <c r="K5423">
        <f t="shared" si="339"/>
        <v>0</v>
      </c>
    </row>
    <row r="5424" spans="1:11" s="11" customFormat="1">
      <c r="A5424">
        <v>2025</v>
      </c>
      <c r="B5424">
        <v>602</v>
      </c>
      <c r="C5424" t="s">
        <v>321</v>
      </c>
      <c r="D5424" t="s">
        <v>322</v>
      </c>
      <c r="E5424">
        <v>69261</v>
      </c>
      <c r="F5424">
        <v>25.97</v>
      </c>
      <c r="G5424" t="s">
        <v>332</v>
      </c>
      <c r="H5424" t="str">
        <f t="shared" si="336"/>
        <v/>
      </c>
      <c r="I5424" t="str">
        <f t="shared" si="337"/>
        <v/>
      </c>
      <c r="J5424" t="str">
        <f t="shared" si="338"/>
        <v/>
      </c>
      <c r="K5424">
        <f t="shared" si="339"/>
        <v>0</v>
      </c>
    </row>
    <row r="5425" spans="1:11" s="11" customFormat="1">
      <c r="A5425">
        <v>2025</v>
      </c>
      <c r="B5425">
        <v>602</v>
      </c>
      <c r="C5425" t="s">
        <v>321</v>
      </c>
      <c r="D5425" t="s">
        <v>322</v>
      </c>
      <c r="E5425">
        <v>11808</v>
      </c>
      <c r="F5425">
        <v>26.4</v>
      </c>
      <c r="G5425" t="s">
        <v>332</v>
      </c>
      <c r="H5425" t="str">
        <f t="shared" si="336"/>
        <v/>
      </c>
      <c r="I5425" t="str">
        <f t="shared" si="337"/>
        <v/>
      </c>
      <c r="J5425" t="str">
        <f t="shared" si="338"/>
        <v/>
      </c>
      <c r="K5425">
        <f t="shared" si="339"/>
        <v>0</v>
      </c>
    </row>
    <row r="5426" spans="1:11" s="11" customFormat="1">
      <c r="A5426">
        <v>2025</v>
      </c>
      <c r="B5426">
        <v>703</v>
      </c>
      <c r="C5426" t="s">
        <v>321</v>
      </c>
      <c r="D5426" t="s">
        <v>322</v>
      </c>
      <c r="E5426">
        <v>14727</v>
      </c>
      <c r="F5426">
        <v>23.245999999999999</v>
      </c>
      <c r="G5426">
        <v>503.9</v>
      </c>
      <c r="H5426">
        <f t="shared" si="336"/>
        <v>1725070.6198379998</v>
      </c>
      <c r="I5426">
        <f t="shared" si="337"/>
        <v>14727</v>
      </c>
      <c r="J5426">
        <f t="shared" si="338"/>
        <v>342343.842</v>
      </c>
      <c r="K5426">
        <f t="shared" si="339"/>
        <v>0</v>
      </c>
    </row>
    <row r="5427" spans="1:11" s="11" customFormat="1">
      <c r="A5427">
        <v>2025</v>
      </c>
      <c r="B5427">
        <v>703</v>
      </c>
      <c r="C5427" t="s">
        <v>321</v>
      </c>
      <c r="D5427" t="s">
        <v>322</v>
      </c>
      <c r="E5427">
        <v>71281</v>
      </c>
      <c r="F5427">
        <v>26.143999999999998</v>
      </c>
      <c r="G5427">
        <v>433.8</v>
      </c>
      <c r="H5427">
        <f t="shared" si="336"/>
        <v>8084168.6728320001</v>
      </c>
      <c r="I5427">
        <f t="shared" si="337"/>
        <v>71281</v>
      </c>
      <c r="J5427">
        <f t="shared" si="338"/>
        <v>1863570.4639999999</v>
      </c>
      <c r="K5427">
        <f t="shared" si="339"/>
        <v>0</v>
      </c>
    </row>
    <row r="5428" spans="1:11" s="11" customFormat="1">
      <c r="A5428">
        <v>2025</v>
      </c>
      <c r="B5428">
        <v>703</v>
      </c>
      <c r="C5428" t="s">
        <v>321</v>
      </c>
      <c r="D5428" t="s">
        <v>322</v>
      </c>
      <c r="E5428">
        <v>38899</v>
      </c>
      <c r="F5428">
        <v>24.117000000000001</v>
      </c>
      <c r="G5428">
        <v>479.5</v>
      </c>
      <c r="H5428">
        <f t="shared" si="336"/>
        <v>4498319.8424849994</v>
      </c>
      <c r="I5428">
        <f t="shared" si="337"/>
        <v>38899</v>
      </c>
      <c r="J5428">
        <f t="shared" si="338"/>
        <v>938127.18300000008</v>
      </c>
      <c r="K5428">
        <f t="shared" si="339"/>
        <v>0</v>
      </c>
    </row>
    <row r="5429" spans="1:11" s="11" customFormat="1">
      <c r="A5429">
        <v>2025</v>
      </c>
      <c r="B5429">
        <v>703</v>
      </c>
      <c r="C5429" t="s">
        <v>321</v>
      </c>
      <c r="D5429" t="s">
        <v>322</v>
      </c>
      <c r="E5429">
        <v>43481</v>
      </c>
      <c r="F5429">
        <v>23.408000000000001</v>
      </c>
      <c r="G5429">
        <v>334.9</v>
      </c>
      <c r="H5429">
        <f t="shared" si="336"/>
        <v>3408623.0775519996</v>
      </c>
      <c r="I5429">
        <f t="shared" si="337"/>
        <v>43481</v>
      </c>
      <c r="J5429">
        <f t="shared" si="338"/>
        <v>1017803.248</v>
      </c>
      <c r="K5429">
        <f t="shared" si="339"/>
        <v>0</v>
      </c>
    </row>
    <row r="5430" spans="1:11" s="11" customFormat="1">
      <c r="A5430">
        <v>2025</v>
      </c>
      <c r="B5430">
        <v>703</v>
      </c>
      <c r="C5430" t="s">
        <v>321</v>
      </c>
      <c r="D5430" t="s">
        <v>322</v>
      </c>
      <c r="E5430">
        <v>43839</v>
      </c>
      <c r="F5430">
        <v>23.744</v>
      </c>
      <c r="G5430">
        <v>321.39999999999998</v>
      </c>
      <c r="H5430">
        <f t="shared" si="336"/>
        <v>3345495.0762239997</v>
      </c>
      <c r="I5430">
        <f t="shared" si="337"/>
        <v>43839</v>
      </c>
      <c r="J5430">
        <f t="shared" si="338"/>
        <v>1040913.216</v>
      </c>
      <c r="K5430">
        <f t="shared" si="339"/>
        <v>0</v>
      </c>
    </row>
    <row r="5431" spans="1:11" s="11" customFormat="1">
      <c r="A5431">
        <v>2025</v>
      </c>
      <c r="B5431">
        <v>703</v>
      </c>
      <c r="C5431" t="s">
        <v>321</v>
      </c>
      <c r="D5431" t="s">
        <v>322</v>
      </c>
      <c r="E5431">
        <v>88187</v>
      </c>
      <c r="F5431">
        <v>23.355</v>
      </c>
      <c r="G5431">
        <v>294.10000000000002</v>
      </c>
      <c r="H5431">
        <f t="shared" si="336"/>
        <v>6057305.3192849997</v>
      </c>
      <c r="I5431">
        <f t="shared" si="337"/>
        <v>88187</v>
      </c>
      <c r="J5431">
        <f t="shared" si="338"/>
        <v>2059607.385</v>
      </c>
      <c r="K5431">
        <f t="shared" si="339"/>
        <v>0</v>
      </c>
    </row>
    <row r="5432" spans="1:11" s="11" customFormat="1">
      <c r="A5432">
        <v>2025</v>
      </c>
      <c r="B5432">
        <v>703</v>
      </c>
      <c r="C5432" t="s">
        <v>321</v>
      </c>
      <c r="D5432" t="s">
        <v>322</v>
      </c>
      <c r="E5432">
        <v>14552</v>
      </c>
      <c r="F5432">
        <v>23.58</v>
      </c>
      <c r="G5432">
        <v>309.8</v>
      </c>
      <c r="H5432">
        <f t="shared" si="336"/>
        <v>1063035.8236800001</v>
      </c>
      <c r="I5432">
        <f t="shared" si="337"/>
        <v>14552</v>
      </c>
      <c r="J5432">
        <f t="shared" si="338"/>
        <v>343136.16</v>
      </c>
      <c r="K5432">
        <f t="shared" si="339"/>
        <v>0</v>
      </c>
    </row>
    <row r="5433" spans="1:11" s="11" customFormat="1">
      <c r="A5433">
        <v>2025</v>
      </c>
      <c r="B5433">
        <v>703</v>
      </c>
      <c r="C5433" t="s">
        <v>321</v>
      </c>
      <c r="D5433" t="s">
        <v>322</v>
      </c>
      <c r="E5433">
        <v>12846</v>
      </c>
      <c r="F5433">
        <v>25.65</v>
      </c>
      <c r="G5433">
        <v>431.6</v>
      </c>
      <c r="H5433">
        <f t="shared" si="336"/>
        <v>1422121.5683999998</v>
      </c>
      <c r="I5433">
        <f t="shared" si="337"/>
        <v>12846</v>
      </c>
      <c r="J5433">
        <f t="shared" si="338"/>
        <v>329499.89999999997</v>
      </c>
      <c r="K5433">
        <f t="shared" si="339"/>
        <v>0</v>
      </c>
    </row>
    <row r="5434" spans="1:11" s="11" customFormat="1">
      <c r="A5434">
        <v>2025</v>
      </c>
      <c r="B5434">
        <v>703</v>
      </c>
      <c r="C5434" t="s">
        <v>321</v>
      </c>
      <c r="D5434" t="s">
        <v>322</v>
      </c>
      <c r="E5434">
        <v>42681</v>
      </c>
      <c r="F5434">
        <v>25.875</v>
      </c>
      <c r="G5434">
        <v>329.7</v>
      </c>
      <c r="H5434">
        <f t="shared" si="336"/>
        <v>3641110.7748749997</v>
      </c>
      <c r="I5434">
        <f t="shared" si="337"/>
        <v>42681</v>
      </c>
      <c r="J5434">
        <f t="shared" si="338"/>
        <v>1104370.875</v>
      </c>
      <c r="K5434">
        <f t="shared" si="339"/>
        <v>0</v>
      </c>
    </row>
    <row r="5435" spans="1:11" s="11" customFormat="1">
      <c r="A5435">
        <v>2025</v>
      </c>
      <c r="B5435">
        <v>876</v>
      </c>
      <c r="C5435" t="s">
        <v>331</v>
      </c>
      <c r="D5435" t="s">
        <v>322</v>
      </c>
      <c r="E5435">
        <v>220788</v>
      </c>
      <c r="F5435">
        <v>17.905999999999999</v>
      </c>
      <c r="G5435" t="s">
        <v>332</v>
      </c>
      <c r="H5435" t="str">
        <f t="shared" si="336"/>
        <v/>
      </c>
      <c r="I5435" t="str">
        <f t="shared" si="337"/>
        <v/>
      </c>
      <c r="J5435" t="str">
        <f t="shared" si="338"/>
        <v/>
      </c>
      <c r="K5435">
        <f t="shared" si="339"/>
        <v>0</v>
      </c>
    </row>
    <row r="5436" spans="1:11" s="11" customFormat="1">
      <c r="A5436">
        <v>2025</v>
      </c>
      <c r="B5436">
        <v>889</v>
      </c>
      <c r="C5436" t="s">
        <v>331</v>
      </c>
      <c r="D5436" t="s">
        <v>322</v>
      </c>
      <c r="E5436">
        <v>80572</v>
      </c>
      <c r="F5436">
        <v>17.079999999999998</v>
      </c>
      <c r="G5436" t="s">
        <v>332</v>
      </c>
      <c r="H5436" t="str">
        <f t="shared" si="336"/>
        <v/>
      </c>
      <c r="I5436" t="str">
        <f t="shared" si="337"/>
        <v/>
      </c>
      <c r="J5436" t="str">
        <f t="shared" si="338"/>
        <v/>
      </c>
      <c r="K5436">
        <f t="shared" si="339"/>
        <v>0</v>
      </c>
    </row>
    <row r="5437" spans="1:11" s="11" customFormat="1">
      <c r="A5437">
        <v>2025</v>
      </c>
      <c r="B5437">
        <v>889</v>
      </c>
      <c r="C5437" t="s">
        <v>331</v>
      </c>
      <c r="D5437" t="s">
        <v>322</v>
      </c>
      <c r="E5437">
        <v>31776</v>
      </c>
      <c r="F5437">
        <v>17.190000000000001</v>
      </c>
      <c r="G5437" t="s">
        <v>332</v>
      </c>
      <c r="H5437" t="str">
        <f t="shared" si="336"/>
        <v/>
      </c>
      <c r="I5437" t="str">
        <f t="shared" si="337"/>
        <v/>
      </c>
      <c r="J5437" t="str">
        <f t="shared" si="338"/>
        <v/>
      </c>
      <c r="K5437">
        <f t="shared" si="339"/>
        <v>0</v>
      </c>
    </row>
    <row r="5438" spans="1:11" s="11" customFormat="1">
      <c r="A5438">
        <v>2025</v>
      </c>
      <c r="B5438">
        <v>889</v>
      </c>
      <c r="C5438" t="s">
        <v>331</v>
      </c>
      <c r="D5438" t="s">
        <v>322</v>
      </c>
      <c r="E5438">
        <v>221575</v>
      </c>
      <c r="F5438">
        <v>17.809999999999999</v>
      </c>
      <c r="G5438" t="s">
        <v>332</v>
      </c>
      <c r="H5438" t="str">
        <f t="shared" si="336"/>
        <v/>
      </c>
      <c r="I5438" t="str">
        <f t="shared" si="337"/>
        <v/>
      </c>
      <c r="J5438" t="str">
        <f t="shared" si="338"/>
        <v/>
      </c>
      <c r="K5438">
        <f t="shared" si="339"/>
        <v>0</v>
      </c>
    </row>
    <row r="5439" spans="1:11" s="11" customFormat="1">
      <c r="A5439">
        <v>2025</v>
      </c>
      <c r="B5439">
        <v>963</v>
      </c>
      <c r="C5439" t="s">
        <v>321</v>
      </c>
      <c r="D5439" t="s">
        <v>322</v>
      </c>
      <c r="E5439">
        <v>33881</v>
      </c>
      <c r="F5439">
        <v>21.2</v>
      </c>
      <c r="G5439">
        <v>191.4</v>
      </c>
      <c r="H5439">
        <f t="shared" si="336"/>
        <v>1374782.5607999999</v>
      </c>
      <c r="I5439">
        <f t="shared" si="337"/>
        <v>33881</v>
      </c>
      <c r="J5439">
        <f t="shared" si="338"/>
        <v>718277.2</v>
      </c>
      <c r="K5439">
        <f t="shared" si="339"/>
        <v>0</v>
      </c>
    </row>
    <row r="5440" spans="1:11" s="11" customFormat="1">
      <c r="A5440">
        <v>2025</v>
      </c>
      <c r="B5440">
        <v>976</v>
      </c>
      <c r="C5440" t="s">
        <v>321</v>
      </c>
      <c r="D5440" t="s">
        <v>322</v>
      </c>
      <c r="E5440">
        <v>14927</v>
      </c>
      <c r="F5440">
        <v>23.49</v>
      </c>
      <c r="G5440">
        <v>458</v>
      </c>
      <c r="H5440">
        <f t="shared" si="336"/>
        <v>1605909.3533999999</v>
      </c>
      <c r="I5440">
        <f t="shared" si="337"/>
        <v>14927</v>
      </c>
      <c r="J5440">
        <f t="shared" si="338"/>
        <v>350635.23</v>
      </c>
      <c r="K5440">
        <f t="shared" si="339"/>
        <v>0</v>
      </c>
    </row>
    <row r="5441" spans="1:11" s="11" customFormat="1">
      <c r="A5441">
        <v>2025</v>
      </c>
      <c r="B5441">
        <v>976</v>
      </c>
      <c r="C5441" t="s">
        <v>321</v>
      </c>
      <c r="D5441" t="s">
        <v>322</v>
      </c>
      <c r="E5441">
        <v>9</v>
      </c>
      <c r="F5441">
        <v>21.18</v>
      </c>
      <c r="G5441">
        <v>128</v>
      </c>
      <c r="H5441">
        <f t="shared" si="336"/>
        <v>243.99359999999999</v>
      </c>
      <c r="I5441">
        <f t="shared" si="337"/>
        <v>9</v>
      </c>
      <c r="J5441">
        <f t="shared" si="338"/>
        <v>190.62</v>
      </c>
      <c r="K5441">
        <f t="shared" si="339"/>
        <v>0</v>
      </c>
    </row>
    <row r="5442" spans="1:11" s="11" customFormat="1">
      <c r="A5442">
        <v>2025</v>
      </c>
      <c r="B5442">
        <v>976</v>
      </c>
      <c r="C5442" t="s">
        <v>321</v>
      </c>
      <c r="D5442" t="s">
        <v>322</v>
      </c>
      <c r="E5442">
        <v>3944</v>
      </c>
      <c r="F5442">
        <v>17.79</v>
      </c>
      <c r="G5442">
        <v>156.30000000000001</v>
      </c>
      <c r="H5442">
        <f t="shared" si="336"/>
        <v>109665.95688000001</v>
      </c>
      <c r="I5442">
        <f t="shared" si="337"/>
        <v>3944</v>
      </c>
      <c r="J5442">
        <f t="shared" si="338"/>
        <v>70163.759999999995</v>
      </c>
      <c r="K5442">
        <f t="shared" si="339"/>
        <v>0</v>
      </c>
    </row>
    <row r="5443" spans="1:11" s="11" customFormat="1">
      <c r="A5443">
        <v>2025</v>
      </c>
      <c r="B5443">
        <v>976</v>
      </c>
      <c r="C5443" t="s">
        <v>321</v>
      </c>
      <c r="D5443" t="s">
        <v>322</v>
      </c>
      <c r="E5443">
        <v>7633</v>
      </c>
      <c r="F5443">
        <v>22.3</v>
      </c>
      <c r="G5443">
        <v>383.9</v>
      </c>
      <c r="H5443">
        <f t="shared" si="336"/>
        <v>653458.84010000003</v>
      </c>
      <c r="I5443">
        <f t="shared" si="337"/>
        <v>7633</v>
      </c>
      <c r="J5443">
        <f t="shared" si="338"/>
        <v>170215.9</v>
      </c>
      <c r="K5443">
        <f t="shared" si="339"/>
        <v>0</v>
      </c>
    </row>
    <row r="5444" spans="1:11" s="11" customFormat="1">
      <c r="A5444">
        <v>2025</v>
      </c>
      <c r="B5444">
        <v>983</v>
      </c>
      <c r="C5444" t="s">
        <v>321</v>
      </c>
      <c r="D5444" t="s">
        <v>322</v>
      </c>
      <c r="E5444">
        <v>91344</v>
      </c>
      <c r="F5444">
        <v>22.748000000000001</v>
      </c>
      <c r="G5444">
        <v>360</v>
      </c>
      <c r="H5444">
        <f t="shared" si="336"/>
        <v>7480415.923200001</v>
      </c>
      <c r="I5444">
        <f t="shared" si="337"/>
        <v>91344</v>
      </c>
      <c r="J5444">
        <f t="shared" si="338"/>
        <v>2077893.3120000002</v>
      </c>
      <c r="K5444">
        <f t="shared" si="339"/>
        <v>0</v>
      </c>
    </row>
    <row r="5445" spans="1:11" s="11" customFormat="1">
      <c r="A5445">
        <v>2025</v>
      </c>
      <c r="B5445">
        <v>983</v>
      </c>
      <c r="C5445" t="s">
        <v>321</v>
      </c>
      <c r="D5445" t="s">
        <v>322</v>
      </c>
      <c r="E5445">
        <v>16046</v>
      </c>
      <c r="F5445">
        <v>22.494</v>
      </c>
      <c r="G5445">
        <v>273.2</v>
      </c>
      <c r="H5445">
        <f t="shared" ref="H5445:H5508" si="340">IF(I5445="","",G5445/100*F5445*E5445)</f>
        <v>986084.59396799991</v>
      </c>
      <c r="I5445">
        <f t="shared" ref="I5445:I5508" si="341">IF(OR(G5445=".",F5445=".",E5445="."),"",E5445)</f>
        <v>16046</v>
      </c>
      <c r="J5445">
        <f t="shared" ref="J5445:J5508" si="342">IF(I5445="","",F5445*I5445)</f>
        <v>360938.72399999999</v>
      </c>
      <c r="K5445">
        <f t="shared" ref="K5445:K5508" si="343">IF(C5445="LIG",1,0)</f>
        <v>0</v>
      </c>
    </row>
    <row r="5446" spans="1:11" s="11" customFormat="1">
      <c r="A5446">
        <v>2025</v>
      </c>
      <c r="B5446">
        <v>983</v>
      </c>
      <c r="C5446" t="s">
        <v>321</v>
      </c>
      <c r="D5446" t="s">
        <v>322</v>
      </c>
      <c r="E5446">
        <v>22848</v>
      </c>
      <c r="F5446">
        <v>22.216000000000001</v>
      </c>
      <c r="G5446">
        <v>304.89999999999998</v>
      </c>
      <c r="H5446">
        <f t="shared" si="340"/>
        <v>1547645.4712320003</v>
      </c>
      <c r="I5446">
        <f t="shared" si="341"/>
        <v>22848</v>
      </c>
      <c r="J5446">
        <f t="shared" si="342"/>
        <v>507591.16800000001</v>
      </c>
      <c r="K5446">
        <f t="shared" si="343"/>
        <v>0</v>
      </c>
    </row>
    <row r="5447" spans="1:11" s="11" customFormat="1">
      <c r="A5447">
        <v>2025</v>
      </c>
      <c r="B5447">
        <v>983</v>
      </c>
      <c r="C5447" t="s">
        <v>321</v>
      </c>
      <c r="D5447" t="s">
        <v>322</v>
      </c>
      <c r="E5447">
        <v>48212</v>
      </c>
      <c r="F5447">
        <v>22.885999999999999</v>
      </c>
      <c r="G5447">
        <v>263.89999999999998</v>
      </c>
      <c r="H5447">
        <f t="shared" si="340"/>
        <v>2911819.376648</v>
      </c>
      <c r="I5447">
        <f t="shared" si="341"/>
        <v>48212</v>
      </c>
      <c r="J5447">
        <f t="shared" si="342"/>
        <v>1103379.8319999999</v>
      </c>
      <c r="K5447">
        <f t="shared" si="343"/>
        <v>0</v>
      </c>
    </row>
    <row r="5448" spans="1:11" s="11" customFormat="1">
      <c r="A5448">
        <v>2025</v>
      </c>
      <c r="B5448">
        <v>994</v>
      </c>
      <c r="C5448" t="s">
        <v>321</v>
      </c>
      <c r="D5448" t="s">
        <v>322</v>
      </c>
      <c r="E5448">
        <v>91767</v>
      </c>
      <c r="F5448">
        <v>22.87</v>
      </c>
      <c r="G5448">
        <v>222.5</v>
      </c>
      <c r="H5448">
        <f t="shared" si="340"/>
        <v>4669632.6202499997</v>
      </c>
      <c r="I5448">
        <f t="shared" si="341"/>
        <v>91767</v>
      </c>
      <c r="J5448">
        <f t="shared" si="342"/>
        <v>2098711.29</v>
      </c>
      <c r="K5448">
        <f t="shared" si="343"/>
        <v>0</v>
      </c>
    </row>
    <row r="5449" spans="1:11" s="11" customFormat="1">
      <c r="A5449">
        <v>2025</v>
      </c>
      <c r="B5449">
        <v>994</v>
      </c>
      <c r="C5449" t="s">
        <v>321</v>
      </c>
      <c r="D5449" t="s">
        <v>322</v>
      </c>
      <c r="E5449">
        <v>78678</v>
      </c>
      <c r="F5449">
        <v>22.09</v>
      </c>
      <c r="G5449">
        <v>241</v>
      </c>
      <c r="H5449">
        <f t="shared" si="340"/>
        <v>4188572.8182000006</v>
      </c>
      <c r="I5449">
        <f t="shared" si="341"/>
        <v>78678</v>
      </c>
      <c r="J5449">
        <f t="shared" si="342"/>
        <v>1737997.02</v>
      </c>
      <c r="K5449">
        <f t="shared" si="343"/>
        <v>0</v>
      </c>
    </row>
    <row r="5450" spans="1:11" s="11" customFormat="1">
      <c r="A5450">
        <v>2025</v>
      </c>
      <c r="B5450">
        <v>997</v>
      </c>
      <c r="C5450" t="s">
        <v>321</v>
      </c>
      <c r="D5450" t="s">
        <v>322</v>
      </c>
      <c r="E5450">
        <v>15179</v>
      </c>
      <c r="F5450">
        <v>26.44</v>
      </c>
      <c r="G5450">
        <v>317.5</v>
      </c>
      <c r="H5450">
        <f t="shared" si="340"/>
        <v>1274231.513</v>
      </c>
      <c r="I5450">
        <f t="shared" si="341"/>
        <v>15179</v>
      </c>
      <c r="J5450">
        <f t="shared" si="342"/>
        <v>401332.76</v>
      </c>
      <c r="K5450">
        <f t="shared" si="343"/>
        <v>0</v>
      </c>
    </row>
    <row r="5451" spans="1:11" s="11" customFormat="1">
      <c r="A5451">
        <v>2025</v>
      </c>
      <c r="B5451">
        <v>997</v>
      </c>
      <c r="C5451" t="s">
        <v>331</v>
      </c>
      <c r="D5451" t="s">
        <v>322</v>
      </c>
      <c r="E5451">
        <v>90859</v>
      </c>
      <c r="F5451">
        <v>17.71</v>
      </c>
      <c r="G5451">
        <v>258.3</v>
      </c>
      <c r="H5451">
        <f t="shared" si="340"/>
        <v>4156338.5948700001</v>
      </c>
      <c r="I5451">
        <f t="shared" si="341"/>
        <v>90859</v>
      </c>
      <c r="J5451">
        <f t="shared" si="342"/>
        <v>1609112.8900000001</v>
      </c>
      <c r="K5451">
        <f t="shared" si="343"/>
        <v>0</v>
      </c>
    </row>
    <row r="5452" spans="1:11" s="11" customFormat="1">
      <c r="A5452">
        <v>2025</v>
      </c>
      <c r="B5452">
        <v>1001</v>
      </c>
      <c r="C5452" t="s">
        <v>321</v>
      </c>
      <c r="D5452" t="s">
        <v>322</v>
      </c>
      <c r="E5452">
        <v>155847</v>
      </c>
      <c r="F5452">
        <v>21.925999999999998</v>
      </c>
      <c r="G5452">
        <v>292</v>
      </c>
      <c r="H5452">
        <f t="shared" si="340"/>
        <v>9977935.8602399975</v>
      </c>
      <c r="I5452">
        <f t="shared" si="341"/>
        <v>155847</v>
      </c>
      <c r="J5452">
        <f t="shared" si="342"/>
        <v>3417101.3219999997</v>
      </c>
      <c r="K5452">
        <f t="shared" si="343"/>
        <v>0</v>
      </c>
    </row>
    <row r="5453" spans="1:11" s="11" customFormat="1">
      <c r="A5453">
        <v>2025</v>
      </c>
      <c r="B5453">
        <v>1004</v>
      </c>
      <c r="C5453" t="s">
        <v>321</v>
      </c>
      <c r="D5453" t="s">
        <v>322</v>
      </c>
      <c r="E5453">
        <v>128240</v>
      </c>
      <c r="F5453">
        <v>22.141999999999999</v>
      </c>
      <c r="G5453">
        <v>247.4</v>
      </c>
      <c r="H5453">
        <f t="shared" si="340"/>
        <v>7024898.45792</v>
      </c>
      <c r="I5453">
        <f t="shared" si="341"/>
        <v>128240</v>
      </c>
      <c r="J5453">
        <f t="shared" si="342"/>
        <v>2839490.08</v>
      </c>
      <c r="K5453">
        <f t="shared" si="343"/>
        <v>0</v>
      </c>
    </row>
    <row r="5454" spans="1:11" s="11" customFormat="1">
      <c r="A5454">
        <v>2025</v>
      </c>
      <c r="B5454">
        <v>1012</v>
      </c>
      <c r="C5454" t="s">
        <v>321</v>
      </c>
      <c r="D5454" t="s">
        <v>322</v>
      </c>
      <c r="E5454">
        <v>52637</v>
      </c>
      <c r="F5454">
        <v>22.376999999999999</v>
      </c>
      <c r="G5454">
        <v>303.39999999999998</v>
      </c>
      <c r="H5454">
        <f t="shared" si="340"/>
        <v>3573621.6240659994</v>
      </c>
      <c r="I5454">
        <f t="shared" si="341"/>
        <v>52637</v>
      </c>
      <c r="J5454">
        <f t="shared" si="342"/>
        <v>1177858.149</v>
      </c>
      <c r="K5454">
        <f t="shared" si="343"/>
        <v>0</v>
      </c>
    </row>
    <row r="5455" spans="1:11" s="11" customFormat="1">
      <c r="A5455">
        <v>2025</v>
      </c>
      <c r="B5455">
        <v>1040</v>
      </c>
      <c r="C5455" t="s">
        <v>321</v>
      </c>
      <c r="D5455" t="s">
        <v>322</v>
      </c>
      <c r="E5455">
        <v>1837</v>
      </c>
      <c r="F5455">
        <v>22.3</v>
      </c>
      <c r="G5455">
        <v>428</v>
      </c>
      <c r="H5455">
        <f t="shared" si="340"/>
        <v>175330.628</v>
      </c>
      <c r="I5455">
        <f t="shared" si="341"/>
        <v>1837</v>
      </c>
      <c r="J5455">
        <f t="shared" si="342"/>
        <v>40965.1</v>
      </c>
      <c r="K5455">
        <f t="shared" si="343"/>
        <v>0</v>
      </c>
    </row>
    <row r="5456" spans="1:11" s="11" customFormat="1">
      <c r="A5456">
        <v>2025</v>
      </c>
      <c r="B5456">
        <v>1073</v>
      </c>
      <c r="C5456" t="s">
        <v>331</v>
      </c>
      <c r="D5456" t="s">
        <v>322</v>
      </c>
      <c r="E5456">
        <v>28853</v>
      </c>
      <c r="F5456">
        <v>17.718</v>
      </c>
      <c r="G5456">
        <v>164.6</v>
      </c>
      <c r="H5456">
        <f t="shared" si="340"/>
        <v>841463.92928399995</v>
      </c>
      <c r="I5456">
        <f t="shared" si="341"/>
        <v>28853</v>
      </c>
      <c r="J5456">
        <f t="shared" si="342"/>
        <v>511217.45400000003</v>
      </c>
      <c r="K5456">
        <f t="shared" si="343"/>
        <v>0</v>
      </c>
    </row>
    <row r="5457" spans="1:11" s="11" customFormat="1">
      <c r="A5457">
        <v>2025</v>
      </c>
      <c r="B5457">
        <v>1082</v>
      </c>
      <c r="C5457" t="s">
        <v>331</v>
      </c>
      <c r="D5457" t="s">
        <v>322</v>
      </c>
      <c r="E5457">
        <v>64787</v>
      </c>
      <c r="F5457">
        <v>17.129000000000001</v>
      </c>
      <c r="G5457">
        <v>119</v>
      </c>
      <c r="H5457">
        <f t="shared" si="340"/>
        <v>1320586.4623700001</v>
      </c>
      <c r="I5457">
        <f t="shared" si="341"/>
        <v>64787</v>
      </c>
      <c r="J5457">
        <f t="shared" si="342"/>
        <v>1109736.523</v>
      </c>
      <c r="K5457">
        <f t="shared" si="343"/>
        <v>0</v>
      </c>
    </row>
    <row r="5458" spans="1:11" s="11" customFormat="1">
      <c r="A5458">
        <v>2025</v>
      </c>
      <c r="B5458">
        <v>1082</v>
      </c>
      <c r="C5458" t="s">
        <v>331</v>
      </c>
      <c r="D5458" t="s">
        <v>322</v>
      </c>
      <c r="E5458">
        <v>178823</v>
      </c>
      <c r="F5458">
        <v>17.731999999999999</v>
      </c>
      <c r="G5458">
        <v>121.7</v>
      </c>
      <c r="H5458">
        <f t="shared" si="340"/>
        <v>3858972.4436120004</v>
      </c>
      <c r="I5458">
        <f t="shared" si="341"/>
        <v>178823</v>
      </c>
      <c r="J5458">
        <f t="shared" si="342"/>
        <v>3170889.4359999998</v>
      </c>
      <c r="K5458">
        <f t="shared" si="343"/>
        <v>0</v>
      </c>
    </row>
    <row r="5459" spans="1:11" s="11" customFormat="1">
      <c r="A5459">
        <v>2025</v>
      </c>
      <c r="B5459">
        <v>1082</v>
      </c>
      <c r="C5459" t="s">
        <v>331</v>
      </c>
      <c r="D5459" t="s">
        <v>322</v>
      </c>
      <c r="E5459">
        <v>114398</v>
      </c>
      <c r="F5459">
        <v>17.994</v>
      </c>
      <c r="G5459">
        <v>129.6</v>
      </c>
      <c r="H5459">
        <f t="shared" si="340"/>
        <v>2667786.9851520001</v>
      </c>
      <c r="I5459">
        <f t="shared" si="341"/>
        <v>114398</v>
      </c>
      <c r="J5459">
        <f t="shared" si="342"/>
        <v>2058477.612</v>
      </c>
      <c r="K5459">
        <f t="shared" si="343"/>
        <v>0</v>
      </c>
    </row>
    <row r="5460" spans="1:11" s="11" customFormat="1">
      <c r="A5460">
        <v>2025</v>
      </c>
      <c r="B5460">
        <v>1091</v>
      </c>
      <c r="C5460" t="s">
        <v>331</v>
      </c>
      <c r="D5460" t="s">
        <v>322</v>
      </c>
      <c r="E5460">
        <v>48832</v>
      </c>
      <c r="F5460">
        <v>16.986999999999998</v>
      </c>
      <c r="G5460">
        <v>217.4</v>
      </c>
      <c r="H5460">
        <f t="shared" si="340"/>
        <v>1803352.9660159997</v>
      </c>
      <c r="I5460">
        <f t="shared" si="341"/>
        <v>48832</v>
      </c>
      <c r="J5460">
        <f t="shared" si="342"/>
        <v>829509.18399999989</v>
      </c>
      <c r="K5460">
        <f t="shared" si="343"/>
        <v>0</v>
      </c>
    </row>
    <row r="5461" spans="1:11" s="11" customFormat="1">
      <c r="A5461">
        <v>2025</v>
      </c>
      <c r="B5461">
        <v>1091</v>
      </c>
      <c r="C5461" t="s">
        <v>331</v>
      </c>
      <c r="D5461" t="s">
        <v>322</v>
      </c>
      <c r="E5461">
        <v>67021</v>
      </c>
      <c r="F5461">
        <v>17.12</v>
      </c>
      <c r="G5461">
        <v>216.3</v>
      </c>
      <c r="H5461">
        <f t="shared" si="340"/>
        <v>2481825.1617600005</v>
      </c>
      <c r="I5461">
        <f t="shared" si="341"/>
        <v>67021</v>
      </c>
      <c r="J5461">
        <f t="shared" si="342"/>
        <v>1147399.52</v>
      </c>
      <c r="K5461">
        <f t="shared" si="343"/>
        <v>0</v>
      </c>
    </row>
    <row r="5462" spans="1:11" s="11" customFormat="1">
      <c r="A5462">
        <v>2025</v>
      </c>
      <c r="B5462">
        <v>1167</v>
      </c>
      <c r="C5462" t="s">
        <v>331</v>
      </c>
      <c r="D5462" t="s">
        <v>322</v>
      </c>
      <c r="E5462">
        <v>29180</v>
      </c>
      <c r="F5462">
        <v>16.721</v>
      </c>
      <c r="G5462">
        <v>215.3</v>
      </c>
      <c r="H5462">
        <f t="shared" si="340"/>
        <v>1050489.1333399999</v>
      </c>
      <c r="I5462">
        <f t="shared" si="341"/>
        <v>29180</v>
      </c>
      <c r="J5462">
        <f t="shared" si="342"/>
        <v>487918.78</v>
      </c>
      <c r="K5462">
        <f t="shared" si="343"/>
        <v>0</v>
      </c>
    </row>
    <row r="5463" spans="1:11" s="11" customFormat="1">
      <c r="A5463">
        <v>2025</v>
      </c>
      <c r="B5463">
        <v>1241</v>
      </c>
      <c r="C5463" t="s">
        <v>331</v>
      </c>
      <c r="D5463" t="s">
        <v>322</v>
      </c>
      <c r="E5463">
        <v>64027</v>
      </c>
      <c r="F5463">
        <v>17.547999999999998</v>
      </c>
      <c r="G5463">
        <v>147.4</v>
      </c>
      <c r="H5463">
        <f t="shared" si="340"/>
        <v>1656106.5033039998</v>
      </c>
      <c r="I5463">
        <f t="shared" si="341"/>
        <v>64027</v>
      </c>
      <c r="J5463">
        <f t="shared" si="342"/>
        <v>1123545.7959999999</v>
      </c>
      <c r="K5463">
        <f t="shared" si="343"/>
        <v>0</v>
      </c>
    </row>
    <row r="5464" spans="1:11" s="11" customFormat="1">
      <c r="A5464">
        <v>2025</v>
      </c>
      <c r="B5464">
        <v>1241</v>
      </c>
      <c r="C5464" t="s">
        <v>331</v>
      </c>
      <c r="D5464" t="s">
        <v>322</v>
      </c>
      <c r="E5464">
        <v>32824</v>
      </c>
      <c r="F5464">
        <v>17.675999999999998</v>
      </c>
      <c r="G5464">
        <v>145.30000000000001</v>
      </c>
      <c r="H5464">
        <f t="shared" si="340"/>
        <v>843026.27587200003</v>
      </c>
      <c r="I5464">
        <f t="shared" si="341"/>
        <v>32824</v>
      </c>
      <c r="J5464">
        <f t="shared" si="342"/>
        <v>580197.02399999998</v>
      </c>
      <c r="K5464">
        <f t="shared" si="343"/>
        <v>0</v>
      </c>
    </row>
    <row r="5465" spans="1:11" s="11" customFormat="1">
      <c r="A5465">
        <v>2025</v>
      </c>
      <c r="B5465">
        <v>1241</v>
      </c>
      <c r="C5465" t="s">
        <v>331</v>
      </c>
      <c r="D5465" t="s">
        <v>322</v>
      </c>
      <c r="E5465">
        <v>16426</v>
      </c>
      <c r="F5465">
        <v>17.97</v>
      </c>
      <c r="G5465">
        <v>145.80000000000001</v>
      </c>
      <c r="H5465">
        <f t="shared" si="340"/>
        <v>430365.47076</v>
      </c>
      <c r="I5465">
        <f t="shared" si="341"/>
        <v>16426</v>
      </c>
      <c r="J5465">
        <f t="shared" si="342"/>
        <v>295175.21999999997</v>
      </c>
      <c r="K5465">
        <f t="shared" si="343"/>
        <v>0</v>
      </c>
    </row>
    <row r="5466" spans="1:11" s="11" customFormat="1">
      <c r="A5466">
        <v>2025</v>
      </c>
      <c r="B5466">
        <v>1241</v>
      </c>
      <c r="C5466" t="s">
        <v>331</v>
      </c>
      <c r="D5466" t="s">
        <v>322</v>
      </c>
      <c r="E5466">
        <v>97253</v>
      </c>
      <c r="F5466">
        <v>16.815999999999999</v>
      </c>
      <c r="G5466">
        <v>151.30000000000001</v>
      </c>
      <c r="H5466">
        <f t="shared" si="340"/>
        <v>2474369.9558239998</v>
      </c>
      <c r="I5466">
        <f t="shared" si="341"/>
        <v>97253</v>
      </c>
      <c r="J5466">
        <f t="shared" si="342"/>
        <v>1635406.4479999999</v>
      </c>
      <c r="K5466">
        <f t="shared" si="343"/>
        <v>0</v>
      </c>
    </row>
    <row r="5467" spans="1:11" s="11" customFormat="1">
      <c r="A5467">
        <v>2025</v>
      </c>
      <c r="B5467">
        <v>1250</v>
      </c>
      <c r="C5467" t="s">
        <v>331</v>
      </c>
      <c r="D5467" t="s">
        <v>322</v>
      </c>
      <c r="E5467">
        <v>31759</v>
      </c>
      <c r="F5467">
        <v>17.951000000000001</v>
      </c>
      <c r="G5467">
        <v>201.6</v>
      </c>
      <c r="H5467">
        <f t="shared" si="340"/>
        <v>1149333.310944</v>
      </c>
      <c r="I5467">
        <f t="shared" si="341"/>
        <v>31759</v>
      </c>
      <c r="J5467">
        <f t="shared" si="342"/>
        <v>570105.80900000001</v>
      </c>
      <c r="K5467">
        <f t="shared" si="343"/>
        <v>0</v>
      </c>
    </row>
    <row r="5468" spans="1:11" s="11" customFormat="1">
      <c r="A5468">
        <v>2025</v>
      </c>
      <c r="B5468">
        <v>1250</v>
      </c>
      <c r="C5468" t="s">
        <v>331</v>
      </c>
      <c r="D5468" t="s">
        <v>322</v>
      </c>
      <c r="E5468">
        <v>31818</v>
      </c>
      <c r="F5468">
        <v>18.036000000000001</v>
      </c>
      <c r="G5468">
        <v>202.3</v>
      </c>
      <c r="H5468">
        <f t="shared" si="340"/>
        <v>1160937.8933040001</v>
      </c>
      <c r="I5468">
        <f t="shared" si="341"/>
        <v>31818</v>
      </c>
      <c r="J5468">
        <f t="shared" si="342"/>
        <v>573869.44800000009</v>
      </c>
      <c r="K5468">
        <f t="shared" si="343"/>
        <v>0</v>
      </c>
    </row>
    <row r="5469" spans="1:11" s="11" customFormat="1">
      <c r="A5469">
        <v>2025</v>
      </c>
      <c r="B5469">
        <v>1250</v>
      </c>
      <c r="C5469" t="s">
        <v>331</v>
      </c>
      <c r="D5469" t="s">
        <v>322</v>
      </c>
      <c r="E5469">
        <v>47563</v>
      </c>
      <c r="F5469">
        <v>17.625</v>
      </c>
      <c r="G5469">
        <v>205.4</v>
      </c>
      <c r="H5469">
        <f t="shared" si="340"/>
        <v>1721863.8352500002</v>
      </c>
      <c r="I5469">
        <f t="shared" si="341"/>
        <v>47563</v>
      </c>
      <c r="J5469">
        <f t="shared" si="342"/>
        <v>838297.875</v>
      </c>
      <c r="K5469">
        <f t="shared" si="343"/>
        <v>0</v>
      </c>
    </row>
    <row r="5470" spans="1:11" s="11" customFormat="1">
      <c r="A5470">
        <v>2025</v>
      </c>
      <c r="B5470">
        <v>1355</v>
      </c>
      <c r="C5470" t="s">
        <v>321</v>
      </c>
      <c r="D5470" t="s">
        <v>322</v>
      </c>
      <c r="E5470">
        <v>67142</v>
      </c>
      <c r="F5470">
        <v>22.814</v>
      </c>
      <c r="G5470">
        <v>267.60000000000002</v>
      </c>
      <c r="H5470">
        <f t="shared" si="340"/>
        <v>4099036.8254880002</v>
      </c>
      <c r="I5470">
        <f t="shared" si="341"/>
        <v>67142</v>
      </c>
      <c r="J5470">
        <f t="shared" si="342"/>
        <v>1531777.588</v>
      </c>
      <c r="K5470">
        <f t="shared" si="343"/>
        <v>0</v>
      </c>
    </row>
    <row r="5471" spans="1:11" s="11" customFormat="1">
      <c r="A5471">
        <v>2025</v>
      </c>
      <c r="B5471">
        <v>1356</v>
      </c>
      <c r="C5471" t="s">
        <v>321</v>
      </c>
      <c r="D5471" t="s">
        <v>322</v>
      </c>
      <c r="E5471">
        <v>3224</v>
      </c>
      <c r="F5471">
        <v>22.506</v>
      </c>
      <c r="G5471">
        <v>213.8</v>
      </c>
      <c r="H5471">
        <f t="shared" si="340"/>
        <v>155131.87747199999</v>
      </c>
      <c r="I5471">
        <f t="shared" si="341"/>
        <v>3224</v>
      </c>
      <c r="J5471">
        <f t="shared" si="342"/>
        <v>72559.343999999997</v>
      </c>
      <c r="K5471">
        <f t="shared" si="343"/>
        <v>0</v>
      </c>
    </row>
    <row r="5472" spans="1:11" s="11" customFormat="1">
      <c r="A5472">
        <v>2025</v>
      </c>
      <c r="B5472">
        <v>1356</v>
      </c>
      <c r="C5472" t="s">
        <v>321</v>
      </c>
      <c r="D5472" t="s">
        <v>322</v>
      </c>
      <c r="E5472">
        <v>3393</v>
      </c>
      <c r="F5472">
        <v>22.783999999999999</v>
      </c>
      <c r="G5472">
        <v>209.6</v>
      </c>
      <c r="H5472">
        <f t="shared" si="340"/>
        <v>162033.61075199998</v>
      </c>
      <c r="I5472">
        <f t="shared" si="341"/>
        <v>3393</v>
      </c>
      <c r="J5472">
        <f t="shared" si="342"/>
        <v>77306.111999999994</v>
      </c>
      <c r="K5472">
        <f t="shared" si="343"/>
        <v>0</v>
      </c>
    </row>
    <row r="5473" spans="1:11" s="11" customFormat="1">
      <c r="A5473">
        <v>2025</v>
      </c>
      <c r="B5473">
        <v>1356</v>
      </c>
      <c r="C5473" t="s">
        <v>321</v>
      </c>
      <c r="D5473" t="s">
        <v>322</v>
      </c>
      <c r="E5473">
        <v>7663</v>
      </c>
      <c r="F5473">
        <v>25.794</v>
      </c>
      <c r="G5473">
        <v>239</v>
      </c>
      <c r="H5473">
        <f t="shared" si="340"/>
        <v>472406.01858000003</v>
      </c>
      <c r="I5473">
        <f t="shared" si="341"/>
        <v>7663</v>
      </c>
      <c r="J5473">
        <f t="shared" si="342"/>
        <v>197659.42199999999</v>
      </c>
      <c r="K5473">
        <f t="shared" si="343"/>
        <v>0</v>
      </c>
    </row>
    <row r="5474" spans="1:11" s="11" customFormat="1">
      <c r="A5474">
        <v>2025</v>
      </c>
      <c r="B5474">
        <v>1356</v>
      </c>
      <c r="C5474" t="s">
        <v>321</v>
      </c>
      <c r="D5474" t="s">
        <v>322</v>
      </c>
      <c r="E5474">
        <v>9722</v>
      </c>
      <c r="F5474">
        <v>22.741</v>
      </c>
      <c r="G5474">
        <v>240</v>
      </c>
      <c r="H5474">
        <f t="shared" si="340"/>
        <v>530611.20479999995</v>
      </c>
      <c r="I5474">
        <f t="shared" si="341"/>
        <v>9722</v>
      </c>
      <c r="J5474">
        <f t="shared" si="342"/>
        <v>221088.00200000001</v>
      </c>
      <c r="K5474">
        <f t="shared" si="343"/>
        <v>0</v>
      </c>
    </row>
    <row r="5475" spans="1:11" s="11" customFormat="1">
      <c r="A5475">
        <v>2025</v>
      </c>
      <c r="B5475">
        <v>1356</v>
      </c>
      <c r="C5475" t="s">
        <v>321</v>
      </c>
      <c r="D5475" t="s">
        <v>322</v>
      </c>
      <c r="E5475">
        <v>12666</v>
      </c>
      <c r="F5475">
        <v>25.486999999999998</v>
      </c>
      <c r="G5475">
        <v>180.9</v>
      </c>
      <c r="H5475">
        <f t="shared" si="340"/>
        <v>583978.38067800005</v>
      </c>
      <c r="I5475">
        <f t="shared" si="341"/>
        <v>12666</v>
      </c>
      <c r="J5475">
        <f t="shared" si="342"/>
        <v>322818.342</v>
      </c>
      <c r="K5475">
        <f t="shared" si="343"/>
        <v>0</v>
      </c>
    </row>
    <row r="5476" spans="1:11" s="11" customFormat="1">
      <c r="A5476">
        <v>2025</v>
      </c>
      <c r="B5476">
        <v>1356</v>
      </c>
      <c r="C5476" t="s">
        <v>321</v>
      </c>
      <c r="D5476" t="s">
        <v>322</v>
      </c>
      <c r="E5476">
        <v>14181</v>
      </c>
      <c r="F5476">
        <v>25.741</v>
      </c>
      <c r="G5476">
        <v>175.1</v>
      </c>
      <c r="H5476">
        <f t="shared" si="340"/>
        <v>639172.99487099994</v>
      </c>
      <c r="I5476">
        <f t="shared" si="341"/>
        <v>14181</v>
      </c>
      <c r="J5476">
        <f t="shared" si="342"/>
        <v>365033.12099999998</v>
      </c>
      <c r="K5476">
        <f t="shared" si="343"/>
        <v>0</v>
      </c>
    </row>
    <row r="5477" spans="1:11" s="11" customFormat="1">
      <c r="A5477">
        <v>2025</v>
      </c>
      <c r="B5477">
        <v>1356</v>
      </c>
      <c r="C5477" t="s">
        <v>321</v>
      </c>
      <c r="D5477" t="s">
        <v>322</v>
      </c>
      <c r="E5477">
        <v>17776</v>
      </c>
      <c r="F5477">
        <v>22.736000000000001</v>
      </c>
      <c r="G5477">
        <v>177.6</v>
      </c>
      <c r="H5477">
        <f t="shared" si="340"/>
        <v>717779.52153600007</v>
      </c>
      <c r="I5477">
        <f t="shared" si="341"/>
        <v>17776</v>
      </c>
      <c r="J5477">
        <f t="shared" si="342"/>
        <v>404155.136</v>
      </c>
      <c r="K5477">
        <f t="shared" si="343"/>
        <v>0</v>
      </c>
    </row>
    <row r="5478" spans="1:11" s="11" customFormat="1">
      <c r="A5478">
        <v>2025</v>
      </c>
      <c r="B5478">
        <v>1356</v>
      </c>
      <c r="C5478" t="s">
        <v>321</v>
      </c>
      <c r="D5478" t="s">
        <v>322</v>
      </c>
      <c r="E5478">
        <v>6449</v>
      </c>
      <c r="F5478">
        <v>22.303000000000001</v>
      </c>
      <c r="G5478">
        <v>244.3</v>
      </c>
      <c r="H5478">
        <f t="shared" si="340"/>
        <v>351381.69082100003</v>
      </c>
      <c r="I5478">
        <f t="shared" si="341"/>
        <v>6449</v>
      </c>
      <c r="J5478">
        <f t="shared" si="342"/>
        <v>143832.04699999999</v>
      </c>
      <c r="K5478">
        <f t="shared" si="343"/>
        <v>0</v>
      </c>
    </row>
    <row r="5479" spans="1:11" s="11" customFormat="1">
      <c r="A5479">
        <v>2025</v>
      </c>
      <c r="B5479">
        <v>1356</v>
      </c>
      <c r="C5479" t="s">
        <v>321</v>
      </c>
      <c r="D5479" t="s">
        <v>322</v>
      </c>
      <c r="E5479">
        <v>13222</v>
      </c>
      <c r="F5479">
        <v>22.786000000000001</v>
      </c>
      <c r="G5479">
        <v>241.4</v>
      </c>
      <c r="H5479">
        <f t="shared" si="340"/>
        <v>727281.45168800012</v>
      </c>
      <c r="I5479">
        <f t="shared" si="341"/>
        <v>13222</v>
      </c>
      <c r="J5479">
        <f t="shared" si="342"/>
        <v>301276.49200000003</v>
      </c>
      <c r="K5479">
        <f t="shared" si="343"/>
        <v>0</v>
      </c>
    </row>
    <row r="5480" spans="1:11" s="11" customFormat="1">
      <c r="A5480">
        <v>2025</v>
      </c>
      <c r="B5480">
        <v>1356</v>
      </c>
      <c r="C5480" t="s">
        <v>321</v>
      </c>
      <c r="D5480" t="s">
        <v>322</v>
      </c>
      <c r="E5480">
        <v>38543</v>
      </c>
      <c r="F5480">
        <v>25.763999999999999</v>
      </c>
      <c r="G5480">
        <v>234.1</v>
      </c>
      <c r="H5480">
        <f t="shared" si="340"/>
        <v>2324664.1555319997</v>
      </c>
      <c r="I5480">
        <f t="shared" si="341"/>
        <v>38543</v>
      </c>
      <c r="J5480">
        <f t="shared" si="342"/>
        <v>993021.85199999996</v>
      </c>
      <c r="K5480">
        <f t="shared" si="343"/>
        <v>0</v>
      </c>
    </row>
    <row r="5481" spans="1:11" s="11" customFormat="1">
      <c r="A5481">
        <v>2025</v>
      </c>
      <c r="B5481">
        <v>1356</v>
      </c>
      <c r="C5481" t="s">
        <v>321</v>
      </c>
      <c r="D5481" t="s">
        <v>322</v>
      </c>
      <c r="E5481">
        <v>35211</v>
      </c>
      <c r="F5481">
        <v>22.782</v>
      </c>
      <c r="G5481">
        <v>234.5</v>
      </c>
      <c r="H5481">
        <f t="shared" si="340"/>
        <v>1881105.06969</v>
      </c>
      <c r="I5481">
        <f t="shared" si="341"/>
        <v>35211</v>
      </c>
      <c r="J5481">
        <f t="shared" si="342"/>
        <v>802177.00199999998</v>
      </c>
      <c r="K5481">
        <f t="shared" si="343"/>
        <v>0</v>
      </c>
    </row>
    <row r="5482" spans="1:11" s="11" customFormat="1">
      <c r="A5482">
        <v>2025</v>
      </c>
      <c r="B5482">
        <v>1356</v>
      </c>
      <c r="C5482" t="s">
        <v>321</v>
      </c>
      <c r="D5482" t="s">
        <v>322</v>
      </c>
      <c r="E5482">
        <v>13490</v>
      </c>
      <c r="F5482">
        <v>23.224</v>
      </c>
      <c r="G5482">
        <v>216.8</v>
      </c>
      <c r="H5482">
        <f t="shared" si="340"/>
        <v>679216.53568000009</v>
      </c>
      <c r="I5482">
        <f t="shared" si="341"/>
        <v>13490</v>
      </c>
      <c r="J5482">
        <f t="shared" si="342"/>
        <v>313291.76</v>
      </c>
      <c r="K5482">
        <f t="shared" si="343"/>
        <v>0</v>
      </c>
    </row>
    <row r="5483" spans="1:11" s="11" customFormat="1">
      <c r="A5483">
        <v>2025</v>
      </c>
      <c r="B5483">
        <v>1356</v>
      </c>
      <c r="C5483" t="s">
        <v>321</v>
      </c>
      <c r="D5483" t="s">
        <v>322</v>
      </c>
      <c r="E5483">
        <v>4987</v>
      </c>
      <c r="F5483">
        <v>22.780999999999999</v>
      </c>
      <c r="G5483">
        <v>219.8</v>
      </c>
      <c r="H5483">
        <f t="shared" si="340"/>
        <v>249712.24570599999</v>
      </c>
      <c r="I5483">
        <f t="shared" si="341"/>
        <v>4987</v>
      </c>
      <c r="J5483">
        <f t="shared" si="342"/>
        <v>113608.84699999999</v>
      </c>
      <c r="K5483">
        <f t="shared" si="343"/>
        <v>0</v>
      </c>
    </row>
    <row r="5484" spans="1:11" s="11" customFormat="1">
      <c r="A5484">
        <v>2025</v>
      </c>
      <c r="B5484">
        <v>1364</v>
      </c>
      <c r="C5484" t="s">
        <v>321</v>
      </c>
      <c r="D5484" t="s">
        <v>322</v>
      </c>
      <c r="E5484">
        <v>19854</v>
      </c>
      <c r="F5484">
        <v>22.800999999999998</v>
      </c>
      <c r="G5484">
        <v>205.3</v>
      </c>
      <c r="H5484">
        <f t="shared" si="340"/>
        <v>929374.73386199994</v>
      </c>
      <c r="I5484">
        <f t="shared" si="341"/>
        <v>19854</v>
      </c>
      <c r="J5484">
        <f t="shared" si="342"/>
        <v>452691.05399999995</v>
      </c>
      <c r="K5484">
        <f t="shared" si="343"/>
        <v>0</v>
      </c>
    </row>
    <row r="5485" spans="1:11" s="11" customFormat="1">
      <c r="A5485">
        <v>2025</v>
      </c>
      <c r="B5485">
        <v>1364</v>
      </c>
      <c r="C5485" t="s">
        <v>321</v>
      </c>
      <c r="D5485" t="s">
        <v>322</v>
      </c>
      <c r="E5485">
        <v>11242</v>
      </c>
      <c r="F5485">
        <v>22.474</v>
      </c>
      <c r="G5485">
        <v>209.7</v>
      </c>
      <c r="H5485">
        <f t="shared" si="340"/>
        <v>529812.72867600003</v>
      </c>
      <c r="I5485">
        <f t="shared" si="341"/>
        <v>11242</v>
      </c>
      <c r="J5485">
        <f t="shared" si="342"/>
        <v>252652.70800000001</v>
      </c>
      <c r="K5485">
        <f t="shared" si="343"/>
        <v>0</v>
      </c>
    </row>
    <row r="5486" spans="1:11" s="11" customFormat="1">
      <c r="A5486">
        <v>2025</v>
      </c>
      <c r="B5486">
        <v>1364</v>
      </c>
      <c r="C5486" t="s">
        <v>321</v>
      </c>
      <c r="D5486" t="s">
        <v>322</v>
      </c>
      <c r="E5486">
        <v>12729</v>
      </c>
      <c r="F5486">
        <v>22.981999999999999</v>
      </c>
      <c r="G5486">
        <v>170.2</v>
      </c>
      <c r="H5486">
        <f t="shared" si="340"/>
        <v>497899.46835599997</v>
      </c>
      <c r="I5486">
        <f t="shared" si="341"/>
        <v>12729</v>
      </c>
      <c r="J5486">
        <f t="shared" si="342"/>
        <v>292537.87799999997</v>
      </c>
      <c r="K5486">
        <f t="shared" si="343"/>
        <v>0</v>
      </c>
    </row>
    <row r="5487" spans="1:11" s="11" customFormat="1">
      <c r="A5487">
        <v>2025</v>
      </c>
      <c r="B5487">
        <v>1364</v>
      </c>
      <c r="C5487" t="s">
        <v>321</v>
      </c>
      <c r="D5487" t="s">
        <v>322</v>
      </c>
      <c r="E5487">
        <v>29479</v>
      </c>
      <c r="F5487">
        <v>22.773</v>
      </c>
      <c r="G5487">
        <v>235.6</v>
      </c>
      <c r="H5487">
        <f t="shared" si="340"/>
        <v>1581642.3290519998</v>
      </c>
      <c r="I5487">
        <f t="shared" si="341"/>
        <v>29479</v>
      </c>
      <c r="J5487">
        <f t="shared" si="342"/>
        <v>671325.26699999999</v>
      </c>
      <c r="K5487">
        <f t="shared" si="343"/>
        <v>0</v>
      </c>
    </row>
    <row r="5488" spans="1:11" s="11" customFormat="1">
      <c r="A5488">
        <v>2025</v>
      </c>
      <c r="B5488">
        <v>1364</v>
      </c>
      <c r="C5488" t="s">
        <v>321</v>
      </c>
      <c r="D5488" t="s">
        <v>322</v>
      </c>
      <c r="E5488">
        <v>164063</v>
      </c>
      <c r="F5488">
        <v>24.852</v>
      </c>
      <c r="G5488">
        <v>288.60000000000002</v>
      </c>
      <c r="H5488">
        <f t="shared" si="340"/>
        <v>11767069.548936002</v>
      </c>
      <c r="I5488">
        <f t="shared" si="341"/>
        <v>164063</v>
      </c>
      <c r="J5488">
        <f t="shared" si="342"/>
        <v>4077293.676</v>
      </c>
      <c r="K5488">
        <f t="shared" si="343"/>
        <v>0</v>
      </c>
    </row>
    <row r="5489" spans="1:11" s="11" customFormat="1">
      <c r="A5489">
        <v>2025</v>
      </c>
      <c r="B5489">
        <v>1364</v>
      </c>
      <c r="C5489" t="s">
        <v>321</v>
      </c>
      <c r="D5489" t="s">
        <v>322</v>
      </c>
      <c r="E5489">
        <v>19238</v>
      </c>
      <c r="F5489">
        <v>22.231999999999999</v>
      </c>
      <c r="G5489">
        <v>241</v>
      </c>
      <c r="H5489">
        <f t="shared" si="340"/>
        <v>1030755.1105600001</v>
      </c>
      <c r="I5489">
        <f t="shared" si="341"/>
        <v>19238</v>
      </c>
      <c r="J5489">
        <f t="shared" si="342"/>
        <v>427699.21600000001</v>
      </c>
      <c r="K5489">
        <f t="shared" si="343"/>
        <v>0</v>
      </c>
    </row>
    <row r="5490" spans="1:11" s="11" customFormat="1">
      <c r="A5490">
        <v>2025</v>
      </c>
      <c r="B5490">
        <v>1364</v>
      </c>
      <c r="C5490" t="s">
        <v>321</v>
      </c>
      <c r="D5490" t="s">
        <v>322</v>
      </c>
      <c r="E5490">
        <v>16442</v>
      </c>
      <c r="F5490">
        <v>22.794</v>
      </c>
      <c r="G5490">
        <v>237.2</v>
      </c>
      <c r="H5490">
        <f t="shared" si="340"/>
        <v>888975.66465599998</v>
      </c>
      <c r="I5490">
        <f t="shared" si="341"/>
        <v>16442</v>
      </c>
      <c r="J5490">
        <f t="shared" si="342"/>
        <v>374778.94800000003</v>
      </c>
      <c r="K5490">
        <f t="shared" si="343"/>
        <v>0</v>
      </c>
    </row>
    <row r="5491" spans="1:11" s="11" customFormat="1">
      <c r="A5491">
        <v>2025</v>
      </c>
      <c r="B5491">
        <v>1364</v>
      </c>
      <c r="C5491" t="s">
        <v>321</v>
      </c>
      <c r="D5491" t="s">
        <v>322</v>
      </c>
      <c r="E5491">
        <v>21548</v>
      </c>
      <c r="F5491">
        <v>22.780999999999999</v>
      </c>
      <c r="G5491">
        <v>230.8</v>
      </c>
      <c r="H5491">
        <f t="shared" si="340"/>
        <v>1132962.5523040001</v>
      </c>
      <c r="I5491">
        <f t="shared" si="341"/>
        <v>21548</v>
      </c>
      <c r="J5491">
        <f t="shared" si="342"/>
        <v>490884.98799999995</v>
      </c>
      <c r="K5491">
        <f t="shared" si="343"/>
        <v>0</v>
      </c>
    </row>
    <row r="5492" spans="1:11" s="11" customFormat="1">
      <c r="A5492">
        <v>2025</v>
      </c>
      <c r="B5492">
        <v>1379</v>
      </c>
      <c r="C5492" t="s">
        <v>331</v>
      </c>
      <c r="D5492" t="s">
        <v>322</v>
      </c>
      <c r="E5492">
        <v>63540</v>
      </c>
      <c r="F5492">
        <v>17.725999999999999</v>
      </c>
      <c r="G5492">
        <v>163.9</v>
      </c>
      <c r="H5492">
        <f t="shared" si="340"/>
        <v>1846022.1555599999</v>
      </c>
      <c r="I5492">
        <f t="shared" si="341"/>
        <v>63540</v>
      </c>
      <c r="J5492">
        <f t="shared" si="342"/>
        <v>1126310.04</v>
      </c>
      <c r="K5492">
        <f t="shared" si="343"/>
        <v>0</v>
      </c>
    </row>
    <row r="5493" spans="1:11" s="11" customFormat="1">
      <c r="A5493">
        <v>2025</v>
      </c>
      <c r="B5493">
        <v>1379</v>
      </c>
      <c r="C5493" t="s">
        <v>331</v>
      </c>
      <c r="D5493" t="s">
        <v>322</v>
      </c>
      <c r="E5493">
        <v>348666</v>
      </c>
      <c r="F5493">
        <v>18.018000000000001</v>
      </c>
      <c r="G5493">
        <v>156.5</v>
      </c>
      <c r="H5493">
        <f t="shared" si="340"/>
        <v>9831743.1412199996</v>
      </c>
      <c r="I5493">
        <f t="shared" si="341"/>
        <v>348666</v>
      </c>
      <c r="J5493">
        <f t="shared" si="342"/>
        <v>6282263.9879999999</v>
      </c>
      <c r="K5493">
        <f t="shared" si="343"/>
        <v>0</v>
      </c>
    </row>
    <row r="5494" spans="1:11" s="11" customFormat="1">
      <c r="A5494">
        <v>2025</v>
      </c>
      <c r="B5494">
        <v>1384</v>
      </c>
      <c r="C5494" t="s">
        <v>321</v>
      </c>
      <c r="D5494" t="s">
        <v>322</v>
      </c>
      <c r="E5494">
        <v>6894</v>
      </c>
      <c r="F5494">
        <v>25.25</v>
      </c>
      <c r="G5494">
        <v>425.1</v>
      </c>
      <c r="H5494">
        <f t="shared" si="340"/>
        <v>739986.44850000006</v>
      </c>
      <c r="I5494">
        <f t="shared" si="341"/>
        <v>6894</v>
      </c>
      <c r="J5494">
        <f t="shared" si="342"/>
        <v>174073.5</v>
      </c>
      <c r="K5494">
        <f t="shared" si="343"/>
        <v>0</v>
      </c>
    </row>
    <row r="5495" spans="1:11" s="11" customFormat="1">
      <c r="A5495">
        <v>2025</v>
      </c>
      <c r="B5495">
        <v>1393</v>
      </c>
      <c r="C5495" t="s">
        <v>331</v>
      </c>
      <c r="D5495" t="s">
        <v>322</v>
      </c>
      <c r="E5495">
        <v>45213</v>
      </c>
      <c r="F5495">
        <v>18.07</v>
      </c>
      <c r="G5495">
        <v>200.6</v>
      </c>
      <c r="H5495">
        <f t="shared" si="340"/>
        <v>1638899.8134599999</v>
      </c>
      <c r="I5495">
        <f t="shared" si="341"/>
        <v>45213</v>
      </c>
      <c r="J5495">
        <f t="shared" si="342"/>
        <v>816998.91</v>
      </c>
      <c r="K5495">
        <f t="shared" si="343"/>
        <v>0</v>
      </c>
    </row>
    <row r="5496" spans="1:11" s="11" customFormat="1">
      <c r="A5496">
        <v>2025</v>
      </c>
      <c r="B5496">
        <v>1393</v>
      </c>
      <c r="C5496" t="s">
        <v>331</v>
      </c>
      <c r="D5496" t="s">
        <v>322</v>
      </c>
      <c r="E5496">
        <v>30344</v>
      </c>
      <c r="F5496">
        <v>17.39</v>
      </c>
      <c r="G5496">
        <v>210.9</v>
      </c>
      <c r="H5496">
        <f t="shared" si="340"/>
        <v>1112881.6754400001</v>
      </c>
      <c r="I5496">
        <f t="shared" si="341"/>
        <v>30344</v>
      </c>
      <c r="J5496">
        <f t="shared" si="342"/>
        <v>527682.16</v>
      </c>
      <c r="K5496">
        <f t="shared" si="343"/>
        <v>0</v>
      </c>
    </row>
    <row r="5497" spans="1:11" s="11" customFormat="1">
      <c r="A5497">
        <v>2025</v>
      </c>
      <c r="B5497">
        <v>1393</v>
      </c>
      <c r="C5497" t="s">
        <v>331</v>
      </c>
      <c r="D5497" t="s">
        <v>322</v>
      </c>
      <c r="E5497">
        <v>60639</v>
      </c>
      <c r="F5497">
        <v>17.73</v>
      </c>
      <c r="G5497">
        <v>205.5</v>
      </c>
      <c r="H5497">
        <f t="shared" si="340"/>
        <v>2209391.0608500005</v>
      </c>
      <c r="I5497">
        <f t="shared" si="341"/>
        <v>60639</v>
      </c>
      <c r="J5497">
        <f t="shared" si="342"/>
        <v>1075129.47</v>
      </c>
      <c r="K5497">
        <f t="shared" si="343"/>
        <v>0</v>
      </c>
    </row>
    <row r="5498" spans="1:11" s="11" customFormat="1">
      <c r="A5498">
        <v>2025</v>
      </c>
      <c r="B5498">
        <v>1710</v>
      </c>
      <c r="C5498" t="s">
        <v>331</v>
      </c>
      <c r="D5498" t="s">
        <v>322</v>
      </c>
      <c r="E5498">
        <v>16133</v>
      </c>
      <c r="F5498">
        <v>17.888999999999999</v>
      </c>
      <c r="G5498">
        <v>259.8</v>
      </c>
      <c r="H5498">
        <f t="shared" si="340"/>
        <v>749791.20972599997</v>
      </c>
      <c r="I5498">
        <f t="shared" si="341"/>
        <v>16133</v>
      </c>
      <c r="J5498">
        <f t="shared" si="342"/>
        <v>288603.23699999996</v>
      </c>
      <c r="K5498">
        <f t="shared" si="343"/>
        <v>0</v>
      </c>
    </row>
    <row r="5499" spans="1:11" s="11" customFormat="1">
      <c r="A5499">
        <v>2025</v>
      </c>
      <c r="B5499">
        <v>1710</v>
      </c>
      <c r="C5499" t="s">
        <v>331</v>
      </c>
      <c r="D5499" t="s">
        <v>322</v>
      </c>
      <c r="E5499">
        <v>95260</v>
      </c>
      <c r="F5499">
        <v>17.934999999999999</v>
      </c>
      <c r="G5499">
        <v>282.7</v>
      </c>
      <c r="H5499">
        <f t="shared" si="340"/>
        <v>4829895.8586999997</v>
      </c>
      <c r="I5499">
        <f t="shared" si="341"/>
        <v>95260</v>
      </c>
      <c r="J5499">
        <f t="shared" si="342"/>
        <v>1708488.0999999999</v>
      </c>
      <c r="K5499">
        <f t="shared" si="343"/>
        <v>0</v>
      </c>
    </row>
    <row r="5500" spans="1:11" s="11" customFormat="1">
      <c r="A5500">
        <v>2025</v>
      </c>
      <c r="B5500">
        <v>1710</v>
      </c>
      <c r="C5500" t="s">
        <v>331</v>
      </c>
      <c r="D5500" t="s">
        <v>322</v>
      </c>
      <c r="E5500">
        <v>173593</v>
      </c>
      <c r="F5500">
        <v>17.916</v>
      </c>
      <c r="G5500">
        <v>292.10000000000002</v>
      </c>
      <c r="H5500">
        <f t="shared" si="340"/>
        <v>9084579.2811480016</v>
      </c>
      <c r="I5500">
        <f t="shared" si="341"/>
        <v>173593</v>
      </c>
      <c r="J5500">
        <f t="shared" si="342"/>
        <v>3110092.1880000001</v>
      </c>
      <c r="K5500">
        <f t="shared" si="343"/>
        <v>0</v>
      </c>
    </row>
    <row r="5501" spans="1:11" s="11" customFormat="1">
      <c r="A5501">
        <v>2025</v>
      </c>
      <c r="B5501">
        <v>1733</v>
      </c>
      <c r="C5501" t="s">
        <v>321</v>
      </c>
      <c r="D5501" t="s">
        <v>322</v>
      </c>
      <c r="E5501">
        <v>109751</v>
      </c>
      <c r="F5501">
        <v>26.510999999999999</v>
      </c>
      <c r="G5501">
        <v>228.8</v>
      </c>
      <c r="H5501">
        <f t="shared" si="340"/>
        <v>6657184.845168001</v>
      </c>
      <c r="I5501">
        <f t="shared" si="341"/>
        <v>109751</v>
      </c>
      <c r="J5501">
        <f t="shared" si="342"/>
        <v>2909608.7609999999</v>
      </c>
      <c r="K5501">
        <f t="shared" si="343"/>
        <v>0</v>
      </c>
    </row>
    <row r="5502" spans="1:11" s="11" customFormat="1">
      <c r="A5502">
        <v>2025</v>
      </c>
      <c r="B5502">
        <v>1733</v>
      </c>
      <c r="C5502" t="s">
        <v>321</v>
      </c>
      <c r="D5502" t="s">
        <v>322</v>
      </c>
      <c r="E5502">
        <v>31189</v>
      </c>
      <c r="F5502">
        <v>25.841999999999999</v>
      </c>
      <c r="G5502">
        <v>248.5</v>
      </c>
      <c r="H5502">
        <f t="shared" si="340"/>
        <v>2002875.5529299995</v>
      </c>
      <c r="I5502">
        <f t="shared" si="341"/>
        <v>31189</v>
      </c>
      <c r="J5502">
        <f t="shared" si="342"/>
        <v>805986.13799999992</v>
      </c>
      <c r="K5502">
        <f t="shared" si="343"/>
        <v>0</v>
      </c>
    </row>
    <row r="5503" spans="1:11" s="11" customFormat="1">
      <c r="A5503">
        <v>2025</v>
      </c>
      <c r="B5503">
        <v>1733</v>
      </c>
      <c r="C5503" t="s">
        <v>331</v>
      </c>
      <c r="D5503" t="s">
        <v>322</v>
      </c>
      <c r="E5503">
        <v>31641</v>
      </c>
      <c r="F5503">
        <v>17.701000000000001</v>
      </c>
      <c r="G5503">
        <v>262.5</v>
      </c>
      <c r="H5503">
        <f t="shared" si="340"/>
        <v>1470203.020125</v>
      </c>
      <c r="I5503">
        <f t="shared" si="341"/>
        <v>31641</v>
      </c>
      <c r="J5503">
        <f t="shared" si="342"/>
        <v>560077.34100000001</v>
      </c>
      <c r="K5503">
        <f t="shared" si="343"/>
        <v>0</v>
      </c>
    </row>
    <row r="5504" spans="1:11" s="11" customFormat="1">
      <c r="A5504">
        <v>2025</v>
      </c>
      <c r="B5504">
        <v>1733</v>
      </c>
      <c r="C5504" t="s">
        <v>331</v>
      </c>
      <c r="D5504" t="s">
        <v>322</v>
      </c>
      <c r="E5504">
        <v>47318</v>
      </c>
      <c r="F5504">
        <v>17.774000000000001</v>
      </c>
      <c r="G5504">
        <v>213.8</v>
      </c>
      <c r="H5504">
        <f t="shared" si="340"/>
        <v>1798122.4222160003</v>
      </c>
      <c r="I5504">
        <f t="shared" si="341"/>
        <v>47318</v>
      </c>
      <c r="J5504">
        <f t="shared" si="342"/>
        <v>841030.1320000001</v>
      </c>
      <c r="K5504">
        <f t="shared" si="343"/>
        <v>0</v>
      </c>
    </row>
    <row r="5505" spans="1:11" s="11" customFormat="1">
      <c r="A5505">
        <v>2025</v>
      </c>
      <c r="B5505">
        <v>1733</v>
      </c>
      <c r="C5505" t="s">
        <v>331</v>
      </c>
      <c r="D5505" t="s">
        <v>322</v>
      </c>
      <c r="E5505">
        <v>394820</v>
      </c>
      <c r="F5505">
        <v>17.861000000000001</v>
      </c>
      <c r="G5505">
        <v>203</v>
      </c>
      <c r="H5505">
        <f t="shared" si="340"/>
        <v>14315316.440599998</v>
      </c>
      <c r="I5505">
        <f t="shared" si="341"/>
        <v>394820</v>
      </c>
      <c r="J5505">
        <f t="shared" si="342"/>
        <v>7051880.0200000005</v>
      </c>
      <c r="K5505">
        <f t="shared" si="343"/>
        <v>0</v>
      </c>
    </row>
    <row r="5506" spans="1:11" s="11" customFormat="1">
      <c r="A5506">
        <v>2025</v>
      </c>
      <c r="B5506">
        <v>1733</v>
      </c>
      <c r="C5506" t="s">
        <v>331</v>
      </c>
      <c r="D5506" t="s">
        <v>322</v>
      </c>
      <c r="E5506">
        <v>110834</v>
      </c>
      <c r="F5506">
        <v>18.016999999999999</v>
      </c>
      <c r="G5506">
        <v>203</v>
      </c>
      <c r="H5506">
        <f t="shared" si="340"/>
        <v>4053699.2413399997</v>
      </c>
      <c r="I5506">
        <f t="shared" si="341"/>
        <v>110834</v>
      </c>
      <c r="J5506">
        <f t="shared" si="342"/>
        <v>1996896.1779999998</v>
      </c>
      <c r="K5506">
        <f t="shared" si="343"/>
        <v>0</v>
      </c>
    </row>
    <row r="5507" spans="1:11" s="11" customFormat="1">
      <c r="A5507">
        <v>2025</v>
      </c>
      <c r="B5507">
        <v>1733</v>
      </c>
      <c r="C5507" t="s">
        <v>331</v>
      </c>
      <c r="D5507" t="s">
        <v>322</v>
      </c>
      <c r="E5507">
        <v>57098</v>
      </c>
      <c r="F5507">
        <v>18.001000000000001</v>
      </c>
      <c r="G5507">
        <v>247.6</v>
      </c>
      <c r="H5507">
        <f t="shared" si="340"/>
        <v>2544885.038648</v>
      </c>
      <c r="I5507">
        <f t="shared" si="341"/>
        <v>57098</v>
      </c>
      <c r="J5507">
        <f t="shared" si="342"/>
        <v>1027821.0980000001</v>
      </c>
      <c r="K5507">
        <f t="shared" si="343"/>
        <v>0</v>
      </c>
    </row>
    <row r="5508" spans="1:11" s="11" customFormat="1">
      <c r="A5508">
        <v>2025</v>
      </c>
      <c r="B5508">
        <v>1733</v>
      </c>
      <c r="C5508" t="s">
        <v>321</v>
      </c>
      <c r="D5508" t="s">
        <v>322</v>
      </c>
      <c r="E5508">
        <v>29362</v>
      </c>
      <c r="F5508">
        <v>26.491</v>
      </c>
      <c r="G5508">
        <v>258.2</v>
      </c>
      <c r="H5508">
        <f t="shared" si="340"/>
        <v>2008353.8118439999</v>
      </c>
      <c r="I5508">
        <f t="shared" si="341"/>
        <v>29362</v>
      </c>
      <c r="J5508">
        <f t="shared" si="342"/>
        <v>777828.74199999997</v>
      </c>
      <c r="K5508">
        <f t="shared" si="343"/>
        <v>0</v>
      </c>
    </row>
    <row r="5509" spans="1:11" s="11" customFormat="1">
      <c r="A5509">
        <v>2025</v>
      </c>
      <c r="B5509">
        <v>1733</v>
      </c>
      <c r="C5509" t="s">
        <v>321</v>
      </c>
      <c r="D5509" t="s">
        <v>322</v>
      </c>
      <c r="E5509">
        <v>4116</v>
      </c>
      <c r="F5509">
        <v>26.015999999999998</v>
      </c>
      <c r="G5509">
        <v>278.8</v>
      </c>
      <c r="H5509">
        <f t="shared" ref="H5509:H5572" si="344">IF(I5509="","",G5509/100*F5509*E5509)</f>
        <v>298544.21452799998</v>
      </c>
      <c r="I5509">
        <f t="shared" ref="I5509:I5572" si="345">IF(OR(G5509=".",F5509=".",E5509="."),"",E5509)</f>
        <v>4116</v>
      </c>
      <c r="J5509">
        <f t="shared" ref="J5509:J5572" si="346">IF(I5509="","",F5509*I5509)</f>
        <v>107081.856</v>
      </c>
      <c r="K5509">
        <f t="shared" ref="K5509:K5572" si="347">IF(C5509="LIG",1,0)</f>
        <v>0</v>
      </c>
    </row>
    <row r="5510" spans="1:11" s="11" customFormat="1">
      <c r="A5510">
        <v>2025</v>
      </c>
      <c r="B5510">
        <v>1893</v>
      </c>
      <c r="C5510" t="s">
        <v>331</v>
      </c>
      <c r="D5510" t="s">
        <v>322</v>
      </c>
      <c r="E5510">
        <v>32985</v>
      </c>
      <c r="F5510">
        <v>17.87</v>
      </c>
      <c r="G5510">
        <v>236</v>
      </c>
      <c r="H5510">
        <f t="shared" si="344"/>
        <v>1391083.0020000001</v>
      </c>
      <c r="I5510">
        <f t="shared" si="345"/>
        <v>32985</v>
      </c>
      <c r="J5510">
        <f t="shared" si="346"/>
        <v>589441.95000000007</v>
      </c>
      <c r="K5510">
        <f t="shared" si="347"/>
        <v>0</v>
      </c>
    </row>
    <row r="5511" spans="1:11" s="11" customFormat="1">
      <c r="A5511">
        <v>2025</v>
      </c>
      <c r="B5511">
        <v>1893</v>
      </c>
      <c r="C5511" t="s">
        <v>331</v>
      </c>
      <c r="D5511" t="s">
        <v>322</v>
      </c>
      <c r="E5511">
        <v>141595</v>
      </c>
      <c r="F5511">
        <v>17.809999999999999</v>
      </c>
      <c r="G5511">
        <v>239.1</v>
      </c>
      <c r="H5511">
        <f t="shared" si="344"/>
        <v>6029640.4174499996</v>
      </c>
      <c r="I5511">
        <f t="shared" si="345"/>
        <v>141595</v>
      </c>
      <c r="J5511">
        <f t="shared" si="346"/>
        <v>2521806.9499999997</v>
      </c>
      <c r="K5511">
        <f t="shared" si="347"/>
        <v>0</v>
      </c>
    </row>
    <row r="5512" spans="1:11" s="11" customFormat="1">
      <c r="A5512">
        <v>2025</v>
      </c>
      <c r="B5512">
        <v>1893</v>
      </c>
      <c r="C5512" t="s">
        <v>331</v>
      </c>
      <c r="D5512" t="s">
        <v>322</v>
      </c>
      <c r="E5512">
        <v>141265</v>
      </c>
      <c r="F5512">
        <v>18.62</v>
      </c>
      <c r="G5512">
        <v>217.7</v>
      </c>
      <c r="H5512">
        <f t="shared" si="344"/>
        <v>5726281.3111000005</v>
      </c>
      <c r="I5512">
        <f t="shared" si="345"/>
        <v>141265</v>
      </c>
      <c r="J5512">
        <f t="shared" si="346"/>
        <v>2630354.3000000003</v>
      </c>
      <c r="K5512">
        <f t="shared" si="347"/>
        <v>0</v>
      </c>
    </row>
    <row r="5513" spans="1:11" s="11" customFormat="1">
      <c r="A5513">
        <v>2025</v>
      </c>
      <c r="B5513">
        <v>1915</v>
      </c>
      <c r="C5513" t="s">
        <v>331</v>
      </c>
      <c r="D5513" t="s">
        <v>322</v>
      </c>
      <c r="E5513">
        <v>117</v>
      </c>
      <c r="F5513">
        <v>17.911999999999999</v>
      </c>
      <c r="G5513">
        <v>1059.3</v>
      </c>
      <c r="H5513">
        <f t="shared" si="344"/>
        <v>22199.792472000001</v>
      </c>
      <c r="I5513">
        <f t="shared" si="345"/>
        <v>117</v>
      </c>
      <c r="J5513">
        <f t="shared" si="346"/>
        <v>2095.7039999999997</v>
      </c>
      <c r="K5513">
        <f t="shared" si="347"/>
        <v>0</v>
      </c>
    </row>
    <row r="5514" spans="1:11" s="11" customFormat="1">
      <c r="A5514">
        <v>2025</v>
      </c>
      <c r="B5514">
        <v>2079</v>
      </c>
      <c r="C5514" t="s">
        <v>331</v>
      </c>
      <c r="D5514" t="s">
        <v>322</v>
      </c>
      <c r="E5514">
        <v>16398</v>
      </c>
      <c r="F5514">
        <v>17.856000000000002</v>
      </c>
      <c r="G5514">
        <v>134.30000000000001</v>
      </c>
      <c r="H5514">
        <f t="shared" si="344"/>
        <v>393234.00998400012</v>
      </c>
      <c r="I5514">
        <f t="shared" si="345"/>
        <v>16398</v>
      </c>
      <c r="J5514">
        <f t="shared" si="346"/>
        <v>292802.68800000002</v>
      </c>
      <c r="K5514">
        <f t="shared" si="347"/>
        <v>0</v>
      </c>
    </row>
    <row r="5515" spans="1:11" s="11" customFormat="1">
      <c r="A5515">
        <v>2025</v>
      </c>
      <c r="B5515">
        <v>2079</v>
      </c>
      <c r="C5515" t="s">
        <v>331</v>
      </c>
      <c r="D5515" t="s">
        <v>322</v>
      </c>
      <c r="E5515">
        <v>49296</v>
      </c>
      <c r="F5515">
        <v>17.88</v>
      </c>
      <c r="G5515">
        <v>131.30000000000001</v>
      </c>
      <c r="H5515">
        <f t="shared" si="344"/>
        <v>1157294.5862400001</v>
      </c>
      <c r="I5515">
        <f t="shared" si="345"/>
        <v>49296</v>
      </c>
      <c r="J5515">
        <f t="shared" si="346"/>
        <v>881412.48</v>
      </c>
      <c r="K5515">
        <f t="shared" si="347"/>
        <v>0</v>
      </c>
    </row>
    <row r="5516" spans="1:11" s="11" customFormat="1">
      <c r="A5516">
        <v>2025</v>
      </c>
      <c r="B5516">
        <v>2079</v>
      </c>
      <c r="C5516" t="s">
        <v>331</v>
      </c>
      <c r="D5516" t="s">
        <v>322</v>
      </c>
      <c r="E5516">
        <v>65814</v>
      </c>
      <c r="F5516">
        <v>17.600999999999999</v>
      </c>
      <c r="G5516">
        <v>133.19999999999999</v>
      </c>
      <c r="H5516">
        <f t="shared" si="344"/>
        <v>1542978.4290479997</v>
      </c>
      <c r="I5516">
        <f t="shared" si="345"/>
        <v>65814</v>
      </c>
      <c r="J5516">
        <f t="shared" si="346"/>
        <v>1158392.2139999999</v>
      </c>
      <c r="K5516">
        <f t="shared" si="347"/>
        <v>0</v>
      </c>
    </row>
    <row r="5517" spans="1:11" s="11" customFormat="1">
      <c r="A5517">
        <v>2025</v>
      </c>
      <c r="B5517">
        <v>2103</v>
      </c>
      <c r="C5517" t="s">
        <v>331</v>
      </c>
      <c r="D5517" t="s">
        <v>322</v>
      </c>
      <c r="E5517">
        <v>307126</v>
      </c>
      <c r="F5517">
        <v>17.93</v>
      </c>
      <c r="G5517">
        <v>149.4</v>
      </c>
      <c r="H5517">
        <f t="shared" si="344"/>
        <v>8227113.1549200006</v>
      </c>
      <c r="I5517">
        <f t="shared" si="345"/>
        <v>307126</v>
      </c>
      <c r="J5517">
        <f t="shared" si="346"/>
        <v>5506769.1799999997</v>
      </c>
      <c r="K5517">
        <f t="shared" si="347"/>
        <v>0</v>
      </c>
    </row>
    <row r="5518" spans="1:11" s="11" customFormat="1">
      <c r="A5518">
        <v>2025</v>
      </c>
      <c r="B5518">
        <v>2103</v>
      </c>
      <c r="C5518" t="s">
        <v>331</v>
      </c>
      <c r="D5518" t="s">
        <v>322</v>
      </c>
      <c r="E5518">
        <v>34818</v>
      </c>
      <c r="F5518">
        <v>17.98</v>
      </c>
      <c r="G5518">
        <v>151.30000000000001</v>
      </c>
      <c r="H5518">
        <f t="shared" si="344"/>
        <v>947179.81932000013</v>
      </c>
      <c r="I5518">
        <f t="shared" si="345"/>
        <v>34818</v>
      </c>
      <c r="J5518">
        <f t="shared" si="346"/>
        <v>626027.64</v>
      </c>
      <c r="K5518">
        <f t="shared" si="347"/>
        <v>0</v>
      </c>
    </row>
    <row r="5519" spans="1:11" s="11" customFormat="1">
      <c r="A5519">
        <v>2025</v>
      </c>
      <c r="B5519">
        <v>2103</v>
      </c>
      <c r="C5519" t="s">
        <v>331</v>
      </c>
      <c r="D5519" t="s">
        <v>322</v>
      </c>
      <c r="E5519">
        <v>190269</v>
      </c>
      <c r="F5519">
        <v>17.87</v>
      </c>
      <c r="G5519">
        <v>156.6</v>
      </c>
      <c r="H5519">
        <f t="shared" si="344"/>
        <v>5324567.60898</v>
      </c>
      <c r="I5519">
        <f t="shared" si="345"/>
        <v>190269</v>
      </c>
      <c r="J5519">
        <f t="shared" si="346"/>
        <v>3400107.0300000003</v>
      </c>
      <c r="K5519">
        <f t="shared" si="347"/>
        <v>0</v>
      </c>
    </row>
    <row r="5520" spans="1:11" s="11" customFormat="1">
      <c r="A5520">
        <v>2025</v>
      </c>
      <c r="B5520">
        <v>2103</v>
      </c>
      <c r="C5520" t="s">
        <v>331</v>
      </c>
      <c r="D5520" t="s">
        <v>322</v>
      </c>
      <c r="E5520">
        <v>242343</v>
      </c>
      <c r="F5520">
        <v>17.88</v>
      </c>
      <c r="G5520">
        <v>148.6</v>
      </c>
      <c r="H5520">
        <f t="shared" si="344"/>
        <v>6438975.9602399999</v>
      </c>
      <c r="I5520">
        <f t="shared" si="345"/>
        <v>242343</v>
      </c>
      <c r="J5520">
        <f t="shared" si="346"/>
        <v>4333092.84</v>
      </c>
      <c r="K5520">
        <f t="shared" si="347"/>
        <v>0</v>
      </c>
    </row>
    <row r="5521" spans="1:11" s="11" customFormat="1">
      <c r="A5521">
        <v>2025</v>
      </c>
      <c r="B5521">
        <v>2103</v>
      </c>
      <c r="C5521" t="s">
        <v>331</v>
      </c>
      <c r="D5521" t="s">
        <v>322</v>
      </c>
      <c r="E5521">
        <v>34519</v>
      </c>
      <c r="F5521">
        <v>17.8</v>
      </c>
      <c r="G5521">
        <v>151.80000000000001</v>
      </c>
      <c r="H5521">
        <f t="shared" si="344"/>
        <v>932717.18760000006</v>
      </c>
      <c r="I5521">
        <f t="shared" si="345"/>
        <v>34519</v>
      </c>
      <c r="J5521">
        <f t="shared" si="346"/>
        <v>614438.20000000007</v>
      </c>
      <c r="K5521">
        <f t="shared" si="347"/>
        <v>0</v>
      </c>
    </row>
    <row r="5522" spans="1:11" s="11" customFormat="1">
      <c r="A5522">
        <v>2025</v>
      </c>
      <c r="B5522">
        <v>2107</v>
      </c>
      <c r="C5522" t="s">
        <v>331</v>
      </c>
      <c r="D5522" t="s">
        <v>322</v>
      </c>
      <c r="E5522">
        <v>80418</v>
      </c>
      <c r="F5522">
        <v>18.11</v>
      </c>
      <c r="G5522">
        <v>200.3</v>
      </c>
      <c r="H5522">
        <f t="shared" si="344"/>
        <v>2917109.0699399998</v>
      </c>
      <c r="I5522">
        <f t="shared" si="345"/>
        <v>80418</v>
      </c>
      <c r="J5522">
        <f t="shared" si="346"/>
        <v>1456369.98</v>
      </c>
      <c r="K5522">
        <f t="shared" si="347"/>
        <v>0</v>
      </c>
    </row>
    <row r="5523" spans="1:11" s="11" customFormat="1">
      <c r="A5523">
        <v>2025</v>
      </c>
      <c r="B5523">
        <v>2107</v>
      </c>
      <c r="C5523" t="s">
        <v>321</v>
      </c>
      <c r="D5523" t="s">
        <v>322</v>
      </c>
      <c r="E5523">
        <v>48610</v>
      </c>
      <c r="F5523">
        <v>22.13</v>
      </c>
      <c r="G5523">
        <v>256.3</v>
      </c>
      <c r="H5523">
        <f t="shared" si="344"/>
        <v>2757119.8259000001</v>
      </c>
      <c r="I5523">
        <f t="shared" si="345"/>
        <v>48610</v>
      </c>
      <c r="J5523">
        <f t="shared" si="346"/>
        <v>1075739.3</v>
      </c>
      <c r="K5523">
        <f t="shared" si="347"/>
        <v>0</v>
      </c>
    </row>
    <row r="5524" spans="1:11" s="11" customFormat="1">
      <c r="A5524">
        <v>2025</v>
      </c>
      <c r="B5524">
        <v>2107</v>
      </c>
      <c r="C5524" t="s">
        <v>331</v>
      </c>
      <c r="D5524" t="s">
        <v>322</v>
      </c>
      <c r="E5524">
        <v>16202</v>
      </c>
      <c r="F5524">
        <v>18.010000000000002</v>
      </c>
      <c r="G5524">
        <v>204.8</v>
      </c>
      <c r="H5524">
        <f t="shared" si="344"/>
        <v>597602.34496000002</v>
      </c>
      <c r="I5524">
        <f t="shared" si="345"/>
        <v>16202</v>
      </c>
      <c r="J5524">
        <f t="shared" si="346"/>
        <v>291798.02</v>
      </c>
      <c r="K5524">
        <f t="shared" si="347"/>
        <v>0</v>
      </c>
    </row>
    <row r="5525" spans="1:11" s="11" customFormat="1">
      <c r="A5525">
        <v>2025</v>
      </c>
      <c r="B5525">
        <v>2167</v>
      </c>
      <c r="C5525" t="s">
        <v>331</v>
      </c>
      <c r="D5525" t="s">
        <v>322</v>
      </c>
      <c r="E5525">
        <v>274613</v>
      </c>
      <c r="F5525">
        <v>17.812000000000001</v>
      </c>
      <c r="G5525">
        <v>237.7</v>
      </c>
      <c r="H5525">
        <f t="shared" si="344"/>
        <v>11626873.859012</v>
      </c>
      <c r="I5525">
        <f t="shared" si="345"/>
        <v>274613</v>
      </c>
      <c r="J5525">
        <f t="shared" si="346"/>
        <v>4891406.7560000001</v>
      </c>
      <c r="K5525">
        <f t="shared" si="347"/>
        <v>0</v>
      </c>
    </row>
    <row r="5526" spans="1:11" s="11" customFormat="1">
      <c r="A5526">
        <v>2025</v>
      </c>
      <c r="B5526">
        <v>2168</v>
      </c>
      <c r="C5526" t="s">
        <v>331</v>
      </c>
      <c r="D5526" t="s">
        <v>322</v>
      </c>
      <c r="E5526">
        <v>441924</v>
      </c>
      <c r="F5526">
        <v>17.712</v>
      </c>
      <c r="G5526">
        <v>218</v>
      </c>
      <c r="H5526">
        <f t="shared" si="344"/>
        <v>17063640.195840001</v>
      </c>
      <c r="I5526">
        <f t="shared" si="345"/>
        <v>441924</v>
      </c>
      <c r="J5526">
        <f t="shared" si="346"/>
        <v>7827357.8880000003</v>
      </c>
      <c r="K5526">
        <f t="shared" si="347"/>
        <v>0</v>
      </c>
    </row>
    <row r="5527" spans="1:11" s="11" customFormat="1">
      <c r="A5527">
        <v>2025</v>
      </c>
      <c r="B5527">
        <v>2277</v>
      </c>
      <c r="C5527" t="s">
        <v>331</v>
      </c>
      <c r="D5527" t="s">
        <v>322</v>
      </c>
      <c r="E5527">
        <v>14753</v>
      </c>
      <c r="F5527">
        <v>17.181999999999999</v>
      </c>
      <c r="G5527">
        <v>149.5</v>
      </c>
      <c r="H5527">
        <f t="shared" si="344"/>
        <v>378961.63877000002</v>
      </c>
      <c r="I5527">
        <f t="shared" si="345"/>
        <v>14753</v>
      </c>
      <c r="J5527">
        <f t="shared" si="346"/>
        <v>253486.04599999997</v>
      </c>
      <c r="K5527">
        <f t="shared" si="347"/>
        <v>0</v>
      </c>
    </row>
    <row r="5528" spans="1:11" s="11" customFormat="1">
      <c r="A5528">
        <v>2025</v>
      </c>
      <c r="B5528">
        <v>2291</v>
      </c>
      <c r="C5528" t="s">
        <v>331</v>
      </c>
      <c r="D5528" t="s">
        <v>322</v>
      </c>
      <c r="E5528">
        <v>16474</v>
      </c>
      <c r="F5528">
        <v>17.190000000000001</v>
      </c>
      <c r="G5528">
        <v>137.19999999999999</v>
      </c>
      <c r="H5528">
        <f t="shared" si="344"/>
        <v>388534.01831999997</v>
      </c>
      <c r="I5528">
        <f t="shared" si="345"/>
        <v>16474</v>
      </c>
      <c r="J5528">
        <f t="shared" si="346"/>
        <v>283188.06</v>
      </c>
      <c r="K5528">
        <f t="shared" si="347"/>
        <v>0</v>
      </c>
    </row>
    <row r="5529" spans="1:11" s="11" customFormat="1">
      <c r="A5529">
        <v>2025</v>
      </c>
      <c r="B5529">
        <v>2291</v>
      </c>
      <c r="C5529" t="s">
        <v>331</v>
      </c>
      <c r="D5529" t="s">
        <v>322</v>
      </c>
      <c r="E5529">
        <v>50461</v>
      </c>
      <c r="F5529">
        <v>17.82</v>
      </c>
      <c r="G5529">
        <v>141.30000000000001</v>
      </c>
      <c r="H5529">
        <f t="shared" si="344"/>
        <v>1270590.8232600002</v>
      </c>
      <c r="I5529">
        <f t="shared" si="345"/>
        <v>50461</v>
      </c>
      <c r="J5529">
        <f t="shared" si="346"/>
        <v>899215.02</v>
      </c>
      <c r="K5529">
        <f t="shared" si="347"/>
        <v>0</v>
      </c>
    </row>
    <row r="5530" spans="1:11" s="11" customFormat="1">
      <c r="A5530">
        <v>2025</v>
      </c>
      <c r="B5530">
        <v>2442</v>
      </c>
      <c r="C5530" t="s">
        <v>321</v>
      </c>
      <c r="D5530" t="s">
        <v>322</v>
      </c>
      <c r="E5530">
        <v>449618</v>
      </c>
      <c r="F5530">
        <v>17.97</v>
      </c>
      <c r="G5530">
        <v>362.3</v>
      </c>
      <c r="H5530">
        <f t="shared" si="344"/>
        <v>29272519.271579999</v>
      </c>
      <c r="I5530">
        <f t="shared" si="345"/>
        <v>449618</v>
      </c>
      <c r="J5530">
        <f t="shared" si="346"/>
        <v>8079635.459999999</v>
      </c>
      <c r="K5530">
        <f t="shared" si="347"/>
        <v>0</v>
      </c>
    </row>
    <row r="5531" spans="1:11" s="11" customFormat="1">
      <c r="A5531">
        <v>2025</v>
      </c>
      <c r="B5531">
        <v>2712</v>
      </c>
      <c r="C5531" t="s">
        <v>321</v>
      </c>
      <c r="D5531" t="s">
        <v>322</v>
      </c>
      <c r="E5531">
        <v>24148</v>
      </c>
      <c r="F5531">
        <v>25.117999999999999</v>
      </c>
      <c r="G5531">
        <v>473.3</v>
      </c>
      <c r="H5531">
        <f t="shared" si="344"/>
        <v>2870798.6131120003</v>
      </c>
      <c r="I5531">
        <f t="shared" si="345"/>
        <v>24148</v>
      </c>
      <c r="J5531">
        <f t="shared" si="346"/>
        <v>606549.46399999992</v>
      </c>
      <c r="K5531">
        <f t="shared" si="347"/>
        <v>0</v>
      </c>
    </row>
    <row r="5532" spans="1:11" s="11" customFormat="1">
      <c r="A5532">
        <v>2025</v>
      </c>
      <c r="B5532">
        <v>2712</v>
      </c>
      <c r="C5532" t="s">
        <v>321</v>
      </c>
      <c r="D5532" t="s">
        <v>322</v>
      </c>
      <c r="E5532">
        <v>12279</v>
      </c>
      <c r="F5532">
        <v>25.984000000000002</v>
      </c>
      <c r="G5532">
        <v>451.6</v>
      </c>
      <c r="H5532">
        <f t="shared" si="344"/>
        <v>1440863.8325760001</v>
      </c>
      <c r="I5532">
        <f t="shared" si="345"/>
        <v>12279</v>
      </c>
      <c r="J5532">
        <f t="shared" si="346"/>
        <v>319057.53600000002</v>
      </c>
      <c r="K5532">
        <f t="shared" si="347"/>
        <v>0</v>
      </c>
    </row>
    <row r="5533" spans="1:11" s="11" customFormat="1">
      <c r="A5533">
        <v>2025</v>
      </c>
      <c r="B5533">
        <v>2712</v>
      </c>
      <c r="C5533" t="s">
        <v>321</v>
      </c>
      <c r="D5533" t="s">
        <v>322</v>
      </c>
      <c r="E5533">
        <v>37059</v>
      </c>
      <c r="F5533">
        <v>24.282</v>
      </c>
      <c r="G5533">
        <v>461.5</v>
      </c>
      <c r="H5533">
        <f t="shared" si="344"/>
        <v>4152884.53437</v>
      </c>
      <c r="I5533">
        <f t="shared" si="345"/>
        <v>37059</v>
      </c>
      <c r="J5533">
        <f t="shared" si="346"/>
        <v>899866.63800000004</v>
      </c>
      <c r="K5533">
        <f t="shared" si="347"/>
        <v>0</v>
      </c>
    </row>
    <row r="5534" spans="1:11" s="11" customFormat="1">
      <c r="A5534">
        <v>2025</v>
      </c>
      <c r="B5534">
        <v>2712</v>
      </c>
      <c r="C5534" t="s">
        <v>321</v>
      </c>
      <c r="D5534" t="s">
        <v>322</v>
      </c>
      <c r="E5534">
        <v>61280</v>
      </c>
      <c r="F5534">
        <v>26.01</v>
      </c>
      <c r="G5534">
        <v>342.9</v>
      </c>
      <c r="H5534">
        <f t="shared" si="344"/>
        <v>5465458.4112</v>
      </c>
      <c r="I5534">
        <f t="shared" si="345"/>
        <v>61280</v>
      </c>
      <c r="J5534">
        <f t="shared" si="346"/>
        <v>1593892.8</v>
      </c>
      <c r="K5534">
        <f t="shared" si="347"/>
        <v>0</v>
      </c>
    </row>
    <row r="5535" spans="1:11" s="11" customFormat="1">
      <c r="A5535">
        <v>2025</v>
      </c>
      <c r="B5535">
        <v>2712</v>
      </c>
      <c r="C5535" t="s">
        <v>321</v>
      </c>
      <c r="D5535" t="s">
        <v>322</v>
      </c>
      <c r="E5535">
        <v>37379</v>
      </c>
      <c r="F5535">
        <v>24.047999999999998</v>
      </c>
      <c r="G5535">
        <v>467.1</v>
      </c>
      <c r="H5535">
        <f t="shared" si="344"/>
        <v>4198716.0868319999</v>
      </c>
      <c r="I5535">
        <f t="shared" si="345"/>
        <v>37379</v>
      </c>
      <c r="J5535">
        <f t="shared" si="346"/>
        <v>898890.19199999992</v>
      </c>
      <c r="K5535">
        <f t="shared" si="347"/>
        <v>0</v>
      </c>
    </row>
    <row r="5536" spans="1:11" s="11" customFormat="1">
      <c r="A5536">
        <v>2025</v>
      </c>
      <c r="B5536">
        <v>2712</v>
      </c>
      <c r="C5536" t="s">
        <v>321</v>
      </c>
      <c r="D5536" t="s">
        <v>322</v>
      </c>
      <c r="E5536">
        <v>12870</v>
      </c>
      <c r="F5536">
        <v>26.026</v>
      </c>
      <c r="G5536">
        <v>336.6</v>
      </c>
      <c r="H5536">
        <f t="shared" si="344"/>
        <v>1127457.25092</v>
      </c>
      <c r="I5536">
        <f t="shared" si="345"/>
        <v>12870</v>
      </c>
      <c r="J5536">
        <f t="shared" si="346"/>
        <v>334954.62</v>
      </c>
      <c r="K5536">
        <f t="shared" si="347"/>
        <v>0</v>
      </c>
    </row>
    <row r="5537" spans="1:11" s="11" customFormat="1">
      <c r="A5537">
        <v>2025</v>
      </c>
      <c r="B5537">
        <v>2721</v>
      </c>
      <c r="C5537" t="s">
        <v>321</v>
      </c>
      <c r="D5537" t="s">
        <v>322</v>
      </c>
      <c r="E5537">
        <v>11974</v>
      </c>
      <c r="F5537">
        <v>25.916</v>
      </c>
      <c r="G5537">
        <v>345.1</v>
      </c>
      <c r="H5537">
        <f t="shared" si="344"/>
        <v>1070908.052984</v>
      </c>
      <c r="I5537">
        <f t="shared" si="345"/>
        <v>11974</v>
      </c>
      <c r="J5537">
        <f t="shared" si="346"/>
        <v>310318.18400000001</v>
      </c>
      <c r="K5537">
        <f t="shared" si="347"/>
        <v>0</v>
      </c>
    </row>
    <row r="5538" spans="1:11" s="11" customFormat="1">
      <c r="A5538">
        <v>2025</v>
      </c>
      <c r="B5538">
        <v>2721</v>
      </c>
      <c r="C5538" t="s">
        <v>321</v>
      </c>
      <c r="D5538" t="s">
        <v>322</v>
      </c>
      <c r="E5538">
        <v>12200</v>
      </c>
      <c r="F5538">
        <v>25.896000000000001</v>
      </c>
      <c r="G5538">
        <v>341.2</v>
      </c>
      <c r="H5538">
        <f t="shared" si="344"/>
        <v>1077957.2544</v>
      </c>
      <c r="I5538">
        <f t="shared" si="345"/>
        <v>12200</v>
      </c>
      <c r="J5538">
        <f t="shared" si="346"/>
        <v>315931.2</v>
      </c>
      <c r="K5538">
        <f t="shared" si="347"/>
        <v>0</v>
      </c>
    </row>
    <row r="5539" spans="1:11" s="11" customFormat="1">
      <c r="A5539">
        <v>2025</v>
      </c>
      <c r="B5539">
        <v>2721</v>
      </c>
      <c r="C5539" t="s">
        <v>321</v>
      </c>
      <c r="D5539" t="s">
        <v>322</v>
      </c>
      <c r="E5539">
        <v>47371</v>
      </c>
      <c r="F5539">
        <v>22.494</v>
      </c>
      <c r="G5539">
        <v>364.7</v>
      </c>
      <c r="H5539">
        <f t="shared" si="344"/>
        <v>3886109.260278</v>
      </c>
      <c r="I5539">
        <f t="shared" si="345"/>
        <v>47371</v>
      </c>
      <c r="J5539">
        <f t="shared" si="346"/>
        <v>1065563.274</v>
      </c>
      <c r="K5539">
        <f t="shared" si="347"/>
        <v>0</v>
      </c>
    </row>
    <row r="5540" spans="1:11" s="11" customFormat="1">
      <c r="A5540">
        <v>2025</v>
      </c>
      <c r="B5540">
        <v>2727</v>
      </c>
      <c r="C5540" t="s">
        <v>321</v>
      </c>
      <c r="D5540" t="s">
        <v>322</v>
      </c>
      <c r="E5540">
        <v>13031</v>
      </c>
      <c r="F5540">
        <v>26.603999999999999</v>
      </c>
      <c r="G5540">
        <v>307.5</v>
      </c>
      <c r="H5540">
        <f t="shared" si="344"/>
        <v>1066030.9262999999</v>
      </c>
      <c r="I5540">
        <f t="shared" si="345"/>
        <v>13031</v>
      </c>
      <c r="J5540">
        <f t="shared" si="346"/>
        <v>346676.72399999999</v>
      </c>
      <c r="K5540">
        <f t="shared" si="347"/>
        <v>0</v>
      </c>
    </row>
    <row r="5541" spans="1:11" s="11" customFormat="1">
      <c r="A5541">
        <v>2025</v>
      </c>
      <c r="B5541">
        <v>2727</v>
      </c>
      <c r="C5541" t="s">
        <v>321</v>
      </c>
      <c r="D5541" t="s">
        <v>322</v>
      </c>
      <c r="E5541">
        <v>11079</v>
      </c>
      <c r="F5541">
        <v>24.167999999999999</v>
      </c>
      <c r="G5541">
        <v>476.1</v>
      </c>
      <c r="H5541">
        <f t="shared" si="344"/>
        <v>1274792.3719919999</v>
      </c>
      <c r="I5541">
        <f t="shared" si="345"/>
        <v>11079</v>
      </c>
      <c r="J5541">
        <f t="shared" si="346"/>
        <v>267757.272</v>
      </c>
      <c r="K5541">
        <f t="shared" si="347"/>
        <v>0</v>
      </c>
    </row>
    <row r="5542" spans="1:11" s="11" customFormat="1">
      <c r="A5542">
        <v>2025</v>
      </c>
      <c r="B5542">
        <v>2727</v>
      </c>
      <c r="C5542" t="s">
        <v>321</v>
      </c>
      <c r="D5542" t="s">
        <v>322</v>
      </c>
      <c r="E5542">
        <v>48792</v>
      </c>
      <c r="F5542">
        <v>23.934000000000001</v>
      </c>
      <c r="G5542">
        <v>463.8</v>
      </c>
      <c r="H5542">
        <f t="shared" si="344"/>
        <v>5416199.4824640006</v>
      </c>
      <c r="I5542">
        <f t="shared" si="345"/>
        <v>48792</v>
      </c>
      <c r="J5542">
        <f t="shared" si="346"/>
        <v>1167787.7280000001</v>
      </c>
      <c r="K5542">
        <f t="shared" si="347"/>
        <v>0</v>
      </c>
    </row>
    <row r="5543" spans="1:11" s="11" customFormat="1">
      <c r="A5543">
        <v>2025</v>
      </c>
      <c r="B5543">
        <v>2727</v>
      </c>
      <c r="C5543" t="s">
        <v>321</v>
      </c>
      <c r="D5543" t="s">
        <v>322</v>
      </c>
      <c r="E5543">
        <v>37411</v>
      </c>
      <c r="F5543">
        <v>24.542000000000002</v>
      </c>
      <c r="G5543">
        <v>406.2</v>
      </c>
      <c r="H5543">
        <f t="shared" si="344"/>
        <v>3729487.7752440008</v>
      </c>
      <c r="I5543">
        <f t="shared" si="345"/>
        <v>37411</v>
      </c>
      <c r="J5543">
        <f t="shared" si="346"/>
        <v>918140.7620000001</v>
      </c>
      <c r="K5543">
        <f t="shared" si="347"/>
        <v>0</v>
      </c>
    </row>
    <row r="5544" spans="1:11" s="11" customFormat="1">
      <c r="A5544">
        <v>2025</v>
      </c>
      <c r="B5544">
        <v>2727</v>
      </c>
      <c r="C5544" t="s">
        <v>321</v>
      </c>
      <c r="D5544" t="s">
        <v>322</v>
      </c>
      <c r="E5544">
        <v>24948</v>
      </c>
      <c r="F5544">
        <v>25.861999999999998</v>
      </c>
      <c r="G5544">
        <v>437.9</v>
      </c>
      <c r="H5544">
        <f t="shared" si="344"/>
        <v>2825353.4657039996</v>
      </c>
      <c r="I5544">
        <f t="shared" si="345"/>
        <v>24948</v>
      </c>
      <c r="J5544">
        <f t="shared" si="346"/>
        <v>645205.17599999998</v>
      </c>
      <c r="K5544">
        <f t="shared" si="347"/>
        <v>0</v>
      </c>
    </row>
    <row r="5545" spans="1:11" s="11" customFormat="1">
      <c r="A5545">
        <v>2025</v>
      </c>
      <c r="B5545">
        <v>2817</v>
      </c>
      <c r="C5545" t="s">
        <v>330</v>
      </c>
      <c r="D5545" t="s">
        <v>322</v>
      </c>
      <c r="E5545">
        <v>226425</v>
      </c>
      <c r="F5545">
        <v>13.606</v>
      </c>
      <c r="G5545">
        <v>265.60000000000002</v>
      </c>
      <c r="H5545">
        <f t="shared" si="344"/>
        <v>8182441.588800001</v>
      </c>
      <c r="I5545">
        <f t="shared" si="345"/>
        <v>226425</v>
      </c>
      <c r="J5545">
        <f t="shared" si="346"/>
        <v>3080738.55</v>
      </c>
      <c r="K5545">
        <f t="shared" si="347"/>
        <v>1</v>
      </c>
    </row>
    <row r="5546" spans="1:11" s="11" customFormat="1">
      <c r="A5546">
        <v>2025</v>
      </c>
      <c r="B5546">
        <v>2823</v>
      </c>
      <c r="C5546" t="s">
        <v>330</v>
      </c>
      <c r="D5546" t="s">
        <v>322</v>
      </c>
      <c r="E5546">
        <v>104899</v>
      </c>
      <c r="F5546">
        <v>13.2</v>
      </c>
      <c r="G5546">
        <v>792</v>
      </c>
      <c r="H5546">
        <f t="shared" si="344"/>
        <v>10966561.056</v>
      </c>
      <c r="I5546">
        <f t="shared" si="345"/>
        <v>104899</v>
      </c>
      <c r="J5546">
        <f t="shared" si="346"/>
        <v>1384666.7999999998</v>
      </c>
      <c r="K5546">
        <f t="shared" si="347"/>
        <v>1</v>
      </c>
    </row>
    <row r="5547" spans="1:11" s="11" customFormat="1">
      <c r="A5547">
        <v>2025</v>
      </c>
      <c r="B5547">
        <v>2823</v>
      </c>
      <c r="C5547" t="s">
        <v>330</v>
      </c>
      <c r="D5547" t="s">
        <v>322</v>
      </c>
      <c r="E5547">
        <v>127068</v>
      </c>
      <c r="F5547">
        <v>13.16</v>
      </c>
      <c r="G5547">
        <v>251</v>
      </c>
      <c r="H5547">
        <f t="shared" si="344"/>
        <v>4197259.3487999998</v>
      </c>
      <c r="I5547">
        <f t="shared" si="345"/>
        <v>127068</v>
      </c>
      <c r="J5547">
        <f t="shared" si="346"/>
        <v>1672214.8800000001</v>
      </c>
      <c r="K5547">
        <f t="shared" si="347"/>
        <v>1</v>
      </c>
    </row>
    <row r="5548" spans="1:11" s="11" customFormat="1">
      <c r="A5548">
        <v>2025</v>
      </c>
      <c r="B5548">
        <v>2828</v>
      </c>
      <c r="C5548" t="s">
        <v>321</v>
      </c>
      <c r="D5548" t="s">
        <v>322</v>
      </c>
      <c r="E5548">
        <v>46716</v>
      </c>
      <c r="F5548">
        <v>25.745999999999999</v>
      </c>
      <c r="G5548" t="s">
        <v>332</v>
      </c>
      <c r="H5548" t="str">
        <f t="shared" si="344"/>
        <v/>
      </c>
      <c r="I5548" t="str">
        <f t="shared" si="345"/>
        <v/>
      </c>
      <c r="J5548" t="str">
        <f t="shared" si="346"/>
        <v/>
      </c>
      <c r="K5548">
        <f t="shared" si="347"/>
        <v>0</v>
      </c>
    </row>
    <row r="5549" spans="1:11" s="11" customFormat="1">
      <c r="A5549">
        <v>2025</v>
      </c>
      <c r="B5549">
        <v>2828</v>
      </c>
      <c r="C5549" t="s">
        <v>321</v>
      </c>
      <c r="D5549" t="s">
        <v>322</v>
      </c>
      <c r="E5549">
        <v>28523</v>
      </c>
      <c r="F5549">
        <v>25.736000000000001</v>
      </c>
      <c r="G5549" t="s">
        <v>332</v>
      </c>
      <c r="H5549" t="str">
        <f t="shared" si="344"/>
        <v/>
      </c>
      <c r="I5549" t="str">
        <f t="shared" si="345"/>
        <v/>
      </c>
      <c r="J5549" t="str">
        <f t="shared" si="346"/>
        <v/>
      </c>
      <c r="K5549">
        <f t="shared" si="347"/>
        <v>0</v>
      </c>
    </row>
    <row r="5550" spans="1:11" s="11" customFormat="1">
      <c r="A5550">
        <v>2025</v>
      </c>
      <c r="B5550">
        <v>2828</v>
      </c>
      <c r="C5550" t="s">
        <v>321</v>
      </c>
      <c r="D5550" t="s">
        <v>322</v>
      </c>
      <c r="E5550">
        <v>12951</v>
      </c>
      <c r="F5550">
        <v>24.222000000000001</v>
      </c>
      <c r="G5550" t="s">
        <v>332</v>
      </c>
      <c r="H5550" t="str">
        <f t="shared" si="344"/>
        <v/>
      </c>
      <c r="I5550" t="str">
        <f t="shared" si="345"/>
        <v/>
      </c>
      <c r="J5550" t="str">
        <f t="shared" si="346"/>
        <v/>
      </c>
      <c r="K5550">
        <f t="shared" si="347"/>
        <v>0</v>
      </c>
    </row>
    <row r="5551" spans="1:11" s="11" customFormat="1">
      <c r="A5551">
        <v>2025</v>
      </c>
      <c r="B5551">
        <v>2828</v>
      </c>
      <c r="C5551" t="s">
        <v>321</v>
      </c>
      <c r="D5551" t="s">
        <v>322</v>
      </c>
      <c r="E5551">
        <v>13567</v>
      </c>
      <c r="F5551">
        <v>25.173999999999999</v>
      </c>
      <c r="G5551" t="s">
        <v>332</v>
      </c>
      <c r="H5551" t="str">
        <f t="shared" si="344"/>
        <v/>
      </c>
      <c r="I5551" t="str">
        <f t="shared" si="345"/>
        <v/>
      </c>
      <c r="J5551" t="str">
        <f t="shared" si="346"/>
        <v/>
      </c>
      <c r="K5551">
        <f t="shared" si="347"/>
        <v>0</v>
      </c>
    </row>
    <row r="5552" spans="1:11" s="11" customFormat="1">
      <c r="A5552">
        <v>2025</v>
      </c>
      <c r="B5552">
        <v>2828</v>
      </c>
      <c r="C5552" t="s">
        <v>321</v>
      </c>
      <c r="D5552" t="s">
        <v>322</v>
      </c>
      <c r="E5552">
        <v>72211</v>
      </c>
      <c r="F5552">
        <v>25.286000000000001</v>
      </c>
      <c r="G5552" t="s">
        <v>332</v>
      </c>
      <c r="H5552" t="str">
        <f t="shared" si="344"/>
        <v/>
      </c>
      <c r="I5552" t="str">
        <f t="shared" si="345"/>
        <v/>
      </c>
      <c r="J5552" t="str">
        <f t="shared" si="346"/>
        <v/>
      </c>
      <c r="K5552">
        <f t="shared" si="347"/>
        <v>0</v>
      </c>
    </row>
    <row r="5553" spans="1:11" s="11" customFormat="1">
      <c r="A5553">
        <v>2025</v>
      </c>
      <c r="B5553">
        <v>2828</v>
      </c>
      <c r="C5553" t="s">
        <v>321</v>
      </c>
      <c r="D5553" t="s">
        <v>322</v>
      </c>
      <c r="E5553">
        <v>74746</v>
      </c>
      <c r="F5553">
        <v>25.475999999999999</v>
      </c>
      <c r="G5553" t="s">
        <v>332</v>
      </c>
      <c r="H5553" t="str">
        <f t="shared" si="344"/>
        <v/>
      </c>
      <c r="I5553" t="str">
        <f t="shared" si="345"/>
        <v/>
      </c>
      <c r="J5553" t="str">
        <f t="shared" si="346"/>
        <v/>
      </c>
      <c r="K5553">
        <f t="shared" si="347"/>
        <v>0</v>
      </c>
    </row>
    <row r="5554" spans="1:11" s="11" customFormat="1">
      <c r="A5554">
        <v>2025</v>
      </c>
      <c r="B5554">
        <v>2828</v>
      </c>
      <c r="C5554" t="s">
        <v>321</v>
      </c>
      <c r="D5554" t="s">
        <v>322</v>
      </c>
      <c r="E5554">
        <v>9701</v>
      </c>
      <c r="F5554">
        <v>24.262</v>
      </c>
      <c r="G5554" t="s">
        <v>332</v>
      </c>
      <c r="H5554" t="str">
        <f t="shared" si="344"/>
        <v/>
      </c>
      <c r="I5554" t="str">
        <f t="shared" si="345"/>
        <v/>
      </c>
      <c r="J5554" t="str">
        <f t="shared" si="346"/>
        <v/>
      </c>
      <c r="K5554">
        <f t="shared" si="347"/>
        <v>0</v>
      </c>
    </row>
    <row r="5555" spans="1:11" s="11" customFormat="1">
      <c r="A5555">
        <v>2025</v>
      </c>
      <c r="B5555">
        <v>2828</v>
      </c>
      <c r="C5555" t="s">
        <v>321</v>
      </c>
      <c r="D5555" t="s">
        <v>322</v>
      </c>
      <c r="E5555">
        <v>34203</v>
      </c>
      <c r="F5555">
        <v>25.538</v>
      </c>
      <c r="G5555" t="s">
        <v>332</v>
      </c>
      <c r="H5555" t="str">
        <f t="shared" si="344"/>
        <v/>
      </c>
      <c r="I5555" t="str">
        <f t="shared" si="345"/>
        <v/>
      </c>
      <c r="J5555" t="str">
        <f t="shared" si="346"/>
        <v/>
      </c>
      <c r="K5555">
        <f t="shared" si="347"/>
        <v>0</v>
      </c>
    </row>
    <row r="5556" spans="1:11" s="11" customFormat="1">
      <c r="A5556">
        <v>2025</v>
      </c>
      <c r="B5556">
        <v>2828</v>
      </c>
      <c r="C5556" t="s">
        <v>321</v>
      </c>
      <c r="D5556" t="s">
        <v>322</v>
      </c>
      <c r="E5556">
        <v>78355</v>
      </c>
      <c r="F5556">
        <v>25.58</v>
      </c>
      <c r="G5556" t="s">
        <v>332</v>
      </c>
      <c r="H5556" t="str">
        <f t="shared" si="344"/>
        <v/>
      </c>
      <c r="I5556" t="str">
        <f t="shared" si="345"/>
        <v/>
      </c>
      <c r="J5556" t="str">
        <f t="shared" si="346"/>
        <v/>
      </c>
      <c r="K5556">
        <f t="shared" si="347"/>
        <v>0</v>
      </c>
    </row>
    <row r="5557" spans="1:11" s="11" customFormat="1">
      <c r="A5557">
        <v>2025</v>
      </c>
      <c r="B5557">
        <v>2832</v>
      </c>
      <c r="C5557" t="s">
        <v>321</v>
      </c>
      <c r="D5557" t="s">
        <v>322</v>
      </c>
      <c r="E5557">
        <v>44800</v>
      </c>
      <c r="F5557">
        <v>25.26</v>
      </c>
      <c r="G5557" t="s">
        <v>332</v>
      </c>
      <c r="H5557" t="str">
        <f t="shared" si="344"/>
        <v/>
      </c>
      <c r="I5557" t="str">
        <f t="shared" si="345"/>
        <v/>
      </c>
      <c r="J5557" t="str">
        <f t="shared" si="346"/>
        <v/>
      </c>
      <c r="K5557">
        <f t="shared" si="347"/>
        <v>0</v>
      </c>
    </row>
    <row r="5558" spans="1:11" s="11" customFormat="1">
      <c r="A5558">
        <v>2025</v>
      </c>
      <c r="B5558">
        <v>2832</v>
      </c>
      <c r="C5558" t="s">
        <v>321</v>
      </c>
      <c r="D5558" t="s">
        <v>322</v>
      </c>
      <c r="E5558">
        <v>53024</v>
      </c>
      <c r="F5558">
        <v>22.806000000000001</v>
      </c>
      <c r="G5558" t="s">
        <v>332</v>
      </c>
      <c r="H5558" t="str">
        <f t="shared" si="344"/>
        <v/>
      </c>
      <c r="I5558" t="str">
        <f t="shared" si="345"/>
        <v/>
      </c>
      <c r="J5558" t="str">
        <f t="shared" si="346"/>
        <v/>
      </c>
      <c r="K5558">
        <f t="shared" si="347"/>
        <v>0</v>
      </c>
    </row>
    <row r="5559" spans="1:11" s="11" customFormat="1">
      <c r="A5559">
        <v>2025</v>
      </c>
      <c r="B5559">
        <v>2832</v>
      </c>
      <c r="C5559" t="s">
        <v>321</v>
      </c>
      <c r="D5559" t="s">
        <v>322</v>
      </c>
      <c r="E5559">
        <v>40985</v>
      </c>
      <c r="F5559">
        <v>25.719000000000001</v>
      </c>
      <c r="G5559" t="s">
        <v>332</v>
      </c>
      <c r="H5559" t="str">
        <f t="shared" si="344"/>
        <v/>
      </c>
      <c r="I5559" t="str">
        <f t="shared" si="345"/>
        <v/>
      </c>
      <c r="J5559" t="str">
        <f t="shared" si="346"/>
        <v/>
      </c>
      <c r="K5559">
        <f t="shared" si="347"/>
        <v>0</v>
      </c>
    </row>
    <row r="5560" spans="1:11" s="11" customFormat="1">
      <c r="A5560">
        <v>2025</v>
      </c>
      <c r="B5560">
        <v>2832</v>
      </c>
      <c r="C5560" t="s">
        <v>321</v>
      </c>
      <c r="D5560" t="s">
        <v>322</v>
      </c>
      <c r="E5560">
        <v>32109</v>
      </c>
      <c r="F5560">
        <v>21.103999999999999</v>
      </c>
      <c r="G5560" t="s">
        <v>332</v>
      </c>
      <c r="H5560" t="str">
        <f t="shared" si="344"/>
        <v/>
      </c>
      <c r="I5560" t="str">
        <f t="shared" si="345"/>
        <v/>
      </c>
      <c r="J5560" t="str">
        <f t="shared" si="346"/>
        <v/>
      </c>
      <c r="K5560">
        <f t="shared" si="347"/>
        <v>0</v>
      </c>
    </row>
    <row r="5561" spans="1:11" s="11" customFormat="1">
      <c r="A5561">
        <v>2025</v>
      </c>
      <c r="B5561">
        <v>2832</v>
      </c>
      <c r="C5561" t="s">
        <v>321</v>
      </c>
      <c r="D5561" t="s">
        <v>322</v>
      </c>
      <c r="E5561">
        <v>26176</v>
      </c>
      <c r="F5561">
        <v>25.774999999999999</v>
      </c>
      <c r="G5561" t="s">
        <v>332</v>
      </c>
      <c r="H5561" t="str">
        <f t="shared" si="344"/>
        <v/>
      </c>
      <c r="I5561" t="str">
        <f t="shared" si="345"/>
        <v/>
      </c>
      <c r="J5561" t="str">
        <f t="shared" si="346"/>
        <v/>
      </c>
      <c r="K5561">
        <f t="shared" si="347"/>
        <v>0</v>
      </c>
    </row>
    <row r="5562" spans="1:11" s="11" customFormat="1">
      <c r="A5562">
        <v>2025</v>
      </c>
      <c r="B5562">
        <v>2832</v>
      </c>
      <c r="C5562" t="s">
        <v>321</v>
      </c>
      <c r="D5562" t="s">
        <v>322</v>
      </c>
      <c r="E5562">
        <v>24231</v>
      </c>
      <c r="F5562">
        <v>25.748999999999999</v>
      </c>
      <c r="G5562" t="s">
        <v>332</v>
      </c>
      <c r="H5562" t="str">
        <f t="shared" si="344"/>
        <v/>
      </c>
      <c r="I5562" t="str">
        <f t="shared" si="345"/>
        <v/>
      </c>
      <c r="J5562" t="str">
        <f t="shared" si="346"/>
        <v/>
      </c>
      <c r="K5562">
        <f t="shared" si="347"/>
        <v>0</v>
      </c>
    </row>
    <row r="5563" spans="1:11" s="11" customFormat="1">
      <c r="A5563">
        <v>2025</v>
      </c>
      <c r="B5563">
        <v>2832</v>
      </c>
      <c r="C5563" t="s">
        <v>321</v>
      </c>
      <c r="D5563" t="s">
        <v>322</v>
      </c>
      <c r="E5563">
        <v>14396</v>
      </c>
      <c r="F5563">
        <v>22.120999999999999</v>
      </c>
      <c r="G5563" t="s">
        <v>332</v>
      </c>
      <c r="H5563" t="str">
        <f t="shared" si="344"/>
        <v/>
      </c>
      <c r="I5563" t="str">
        <f t="shared" si="345"/>
        <v/>
      </c>
      <c r="J5563" t="str">
        <f t="shared" si="346"/>
        <v/>
      </c>
      <c r="K5563">
        <f t="shared" si="347"/>
        <v>0</v>
      </c>
    </row>
    <row r="5564" spans="1:11" s="11" customFormat="1">
      <c r="A5564">
        <v>2025</v>
      </c>
      <c r="B5564">
        <v>2832</v>
      </c>
      <c r="C5564" t="s">
        <v>321</v>
      </c>
      <c r="D5564" t="s">
        <v>322</v>
      </c>
      <c r="E5564">
        <v>1673</v>
      </c>
      <c r="F5564">
        <v>25.288</v>
      </c>
      <c r="G5564" t="s">
        <v>332</v>
      </c>
      <c r="H5564" t="str">
        <f t="shared" si="344"/>
        <v/>
      </c>
      <c r="I5564" t="str">
        <f t="shared" si="345"/>
        <v/>
      </c>
      <c r="J5564" t="str">
        <f t="shared" si="346"/>
        <v/>
      </c>
      <c r="K5564">
        <f t="shared" si="347"/>
        <v>0</v>
      </c>
    </row>
    <row r="5565" spans="1:11" s="11" customFormat="1">
      <c r="A5565">
        <v>2025</v>
      </c>
      <c r="B5565">
        <v>2832</v>
      </c>
      <c r="C5565" t="s">
        <v>321</v>
      </c>
      <c r="D5565" t="s">
        <v>322</v>
      </c>
      <c r="E5565">
        <v>1668</v>
      </c>
      <c r="F5565">
        <v>25.462</v>
      </c>
      <c r="G5565" t="s">
        <v>332</v>
      </c>
      <c r="H5565" t="str">
        <f t="shared" si="344"/>
        <v/>
      </c>
      <c r="I5565" t="str">
        <f t="shared" si="345"/>
        <v/>
      </c>
      <c r="J5565" t="str">
        <f t="shared" si="346"/>
        <v/>
      </c>
      <c r="K5565">
        <f t="shared" si="347"/>
        <v>0</v>
      </c>
    </row>
    <row r="5566" spans="1:11" s="11" customFormat="1">
      <c r="A5566">
        <v>2025</v>
      </c>
      <c r="B5566">
        <v>2876</v>
      </c>
      <c r="C5566" t="s">
        <v>321</v>
      </c>
      <c r="D5566" t="s">
        <v>322</v>
      </c>
      <c r="E5566">
        <v>42481</v>
      </c>
      <c r="F5566">
        <v>25.763999999999999</v>
      </c>
      <c r="G5566">
        <v>294.5</v>
      </c>
      <c r="H5566">
        <f t="shared" si="344"/>
        <v>3223245.0253799995</v>
      </c>
      <c r="I5566">
        <f t="shared" si="345"/>
        <v>42481</v>
      </c>
      <c r="J5566">
        <f t="shared" si="346"/>
        <v>1094480.4839999999</v>
      </c>
      <c r="K5566">
        <f t="shared" si="347"/>
        <v>0</v>
      </c>
    </row>
    <row r="5567" spans="1:11" s="11" customFormat="1">
      <c r="A5567">
        <v>2025</v>
      </c>
      <c r="B5567">
        <v>2876</v>
      </c>
      <c r="C5567" t="s">
        <v>321</v>
      </c>
      <c r="D5567" t="s">
        <v>322</v>
      </c>
      <c r="E5567">
        <v>52442</v>
      </c>
      <c r="F5567">
        <v>25.312000000000001</v>
      </c>
      <c r="G5567">
        <v>337.4</v>
      </c>
      <c r="H5567">
        <f t="shared" si="344"/>
        <v>4478687.7640960002</v>
      </c>
      <c r="I5567">
        <f t="shared" si="345"/>
        <v>52442</v>
      </c>
      <c r="J5567">
        <f t="shared" si="346"/>
        <v>1327411.9040000001</v>
      </c>
      <c r="K5567">
        <f t="shared" si="347"/>
        <v>0</v>
      </c>
    </row>
    <row r="5568" spans="1:11" s="11" customFormat="1">
      <c r="A5568">
        <v>2025</v>
      </c>
      <c r="B5568">
        <v>2876</v>
      </c>
      <c r="C5568" t="s">
        <v>321</v>
      </c>
      <c r="D5568" t="s">
        <v>322</v>
      </c>
      <c r="E5568">
        <v>55636</v>
      </c>
      <c r="F5568">
        <v>25.244</v>
      </c>
      <c r="G5568">
        <v>240.9</v>
      </c>
      <c r="H5568">
        <f t="shared" si="344"/>
        <v>3383380.7182560004</v>
      </c>
      <c r="I5568">
        <f t="shared" si="345"/>
        <v>55636</v>
      </c>
      <c r="J5568">
        <f t="shared" si="346"/>
        <v>1404475.1839999999</v>
      </c>
      <c r="K5568">
        <f t="shared" si="347"/>
        <v>0</v>
      </c>
    </row>
    <row r="5569" spans="1:11" s="11" customFormat="1">
      <c r="A5569">
        <v>2025</v>
      </c>
      <c r="B5569">
        <v>2936</v>
      </c>
      <c r="C5569" t="s">
        <v>321</v>
      </c>
      <c r="D5569" t="s">
        <v>322</v>
      </c>
      <c r="E5569">
        <v>17</v>
      </c>
      <c r="F5569">
        <v>27.16</v>
      </c>
      <c r="G5569">
        <v>608.20000000000005</v>
      </c>
      <c r="H5569">
        <f t="shared" si="344"/>
        <v>2808.1810400000004</v>
      </c>
      <c r="I5569">
        <f t="shared" si="345"/>
        <v>17</v>
      </c>
      <c r="J5569">
        <f t="shared" si="346"/>
        <v>461.72</v>
      </c>
      <c r="K5569">
        <f t="shared" si="347"/>
        <v>0</v>
      </c>
    </row>
    <row r="5570" spans="1:11" s="11" customFormat="1">
      <c r="A5570">
        <v>2025</v>
      </c>
      <c r="B5570">
        <v>2936</v>
      </c>
      <c r="C5570" t="s">
        <v>321</v>
      </c>
      <c r="D5570" t="s">
        <v>322</v>
      </c>
      <c r="E5570">
        <v>34</v>
      </c>
      <c r="F5570">
        <v>26.02</v>
      </c>
      <c r="G5570">
        <v>394.4</v>
      </c>
      <c r="H5570">
        <f t="shared" si="344"/>
        <v>3489.1779199999996</v>
      </c>
      <c r="I5570">
        <f t="shared" si="345"/>
        <v>34</v>
      </c>
      <c r="J5570">
        <f t="shared" si="346"/>
        <v>884.68</v>
      </c>
      <c r="K5570">
        <f t="shared" si="347"/>
        <v>0</v>
      </c>
    </row>
    <row r="5571" spans="1:11" s="11" customFormat="1">
      <c r="A5571">
        <v>2025</v>
      </c>
      <c r="B5571">
        <v>2952</v>
      </c>
      <c r="C5571" t="s">
        <v>331</v>
      </c>
      <c r="D5571" t="s">
        <v>322</v>
      </c>
      <c r="E5571">
        <v>32201</v>
      </c>
      <c r="F5571">
        <v>17.718</v>
      </c>
      <c r="G5571">
        <v>215.9</v>
      </c>
      <c r="H5571">
        <f t="shared" si="344"/>
        <v>1231790.069562</v>
      </c>
      <c r="I5571">
        <f t="shared" si="345"/>
        <v>32201</v>
      </c>
      <c r="J5571">
        <f t="shared" si="346"/>
        <v>570537.31799999997</v>
      </c>
      <c r="K5571">
        <f t="shared" si="347"/>
        <v>0</v>
      </c>
    </row>
    <row r="5572" spans="1:11" s="11" customFormat="1">
      <c r="A5572">
        <v>2025</v>
      </c>
      <c r="B5572">
        <v>2952</v>
      </c>
      <c r="C5572" t="s">
        <v>331</v>
      </c>
      <c r="D5572" t="s">
        <v>322</v>
      </c>
      <c r="E5572">
        <v>49209</v>
      </c>
      <c r="F5572">
        <v>17.457999999999998</v>
      </c>
      <c r="G5572">
        <v>216.9</v>
      </c>
      <c r="H5572">
        <f t="shared" si="344"/>
        <v>1863367.7760179997</v>
      </c>
      <c r="I5572">
        <f t="shared" si="345"/>
        <v>49209</v>
      </c>
      <c r="J5572">
        <f t="shared" si="346"/>
        <v>859090.72199999995</v>
      </c>
      <c r="K5572">
        <f t="shared" si="347"/>
        <v>0</v>
      </c>
    </row>
    <row r="5573" spans="1:11" s="11" customFormat="1">
      <c r="A5573">
        <v>2025</v>
      </c>
      <c r="B5573">
        <v>2963</v>
      </c>
      <c r="C5573" t="s">
        <v>331</v>
      </c>
      <c r="D5573" t="s">
        <v>322</v>
      </c>
      <c r="E5573">
        <v>15366</v>
      </c>
      <c r="F5573">
        <v>17.75</v>
      </c>
      <c r="G5573">
        <v>168.5</v>
      </c>
      <c r="H5573">
        <f t="shared" ref="H5573:H5636" si="348">IF(I5573="","",G5573/100*F5573*E5573)</f>
        <v>459577.85250000004</v>
      </c>
      <c r="I5573">
        <f t="shared" ref="I5573:I5636" si="349">IF(OR(G5573=".",F5573=".",E5573="."),"",E5573)</f>
        <v>15366</v>
      </c>
      <c r="J5573">
        <f t="shared" ref="J5573:J5636" si="350">IF(I5573="","",F5573*I5573)</f>
        <v>272746.5</v>
      </c>
      <c r="K5573">
        <f t="shared" ref="K5573:K5636" si="351">IF(C5573="LIG",1,0)</f>
        <v>0</v>
      </c>
    </row>
    <row r="5574" spans="1:11" s="11" customFormat="1">
      <c r="A5574">
        <v>2025</v>
      </c>
      <c r="B5574">
        <v>3130</v>
      </c>
      <c r="C5574" t="s">
        <v>333</v>
      </c>
      <c r="D5574" t="s">
        <v>322</v>
      </c>
      <c r="E5574">
        <v>196775</v>
      </c>
      <c r="F5574">
        <v>11.58</v>
      </c>
      <c r="G5574" t="s">
        <v>332</v>
      </c>
      <c r="H5574" t="str">
        <f t="shared" si="348"/>
        <v/>
      </c>
      <c r="I5574" t="str">
        <f t="shared" si="349"/>
        <v/>
      </c>
      <c r="J5574" t="str">
        <f t="shared" si="350"/>
        <v/>
      </c>
      <c r="K5574">
        <f t="shared" si="351"/>
        <v>0</v>
      </c>
    </row>
    <row r="5575" spans="1:11" s="11" customFormat="1">
      <c r="A5575">
        <v>2025</v>
      </c>
      <c r="B5575">
        <v>3140</v>
      </c>
      <c r="C5575" t="s">
        <v>321</v>
      </c>
      <c r="D5575" t="s">
        <v>322</v>
      </c>
      <c r="E5575">
        <v>46712</v>
      </c>
      <c r="F5575">
        <v>25.96</v>
      </c>
      <c r="G5575" t="s">
        <v>332</v>
      </c>
      <c r="H5575" t="str">
        <f t="shared" si="348"/>
        <v/>
      </c>
      <c r="I5575" t="str">
        <f t="shared" si="349"/>
        <v/>
      </c>
      <c r="J5575" t="str">
        <f t="shared" si="350"/>
        <v/>
      </c>
      <c r="K5575">
        <f t="shared" si="351"/>
        <v>0</v>
      </c>
    </row>
    <row r="5576" spans="1:11" s="11" customFormat="1">
      <c r="A5576">
        <v>2025</v>
      </c>
      <c r="B5576">
        <v>3297</v>
      </c>
      <c r="C5576" t="s">
        <v>321</v>
      </c>
      <c r="D5576" t="s">
        <v>322</v>
      </c>
      <c r="E5576">
        <v>13383</v>
      </c>
      <c r="F5576">
        <v>24.23</v>
      </c>
      <c r="G5576">
        <v>431.4</v>
      </c>
      <c r="H5576">
        <f t="shared" si="348"/>
        <v>1398901.1682599999</v>
      </c>
      <c r="I5576">
        <f t="shared" si="349"/>
        <v>13383</v>
      </c>
      <c r="J5576">
        <f t="shared" si="350"/>
        <v>324270.09000000003</v>
      </c>
      <c r="K5576">
        <f t="shared" si="351"/>
        <v>0</v>
      </c>
    </row>
    <row r="5577" spans="1:11" s="11" customFormat="1">
      <c r="A5577">
        <v>2025</v>
      </c>
      <c r="B5577">
        <v>3297</v>
      </c>
      <c r="C5577" t="s">
        <v>321</v>
      </c>
      <c r="D5577" t="s">
        <v>322</v>
      </c>
      <c r="E5577">
        <v>10494</v>
      </c>
      <c r="F5577">
        <v>24.01</v>
      </c>
      <c r="G5577">
        <v>450</v>
      </c>
      <c r="H5577">
        <f t="shared" si="348"/>
        <v>1133824.23</v>
      </c>
      <c r="I5577">
        <f t="shared" si="349"/>
        <v>10494</v>
      </c>
      <c r="J5577">
        <f t="shared" si="350"/>
        <v>251960.94</v>
      </c>
      <c r="K5577">
        <f t="shared" si="351"/>
        <v>0</v>
      </c>
    </row>
    <row r="5578" spans="1:11" s="11" customFormat="1">
      <c r="A5578">
        <v>2025</v>
      </c>
      <c r="B5578">
        <v>3297</v>
      </c>
      <c r="C5578" t="s">
        <v>321</v>
      </c>
      <c r="D5578" t="s">
        <v>322</v>
      </c>
      <c r="E5578">
        <v>11868</v>
      </c>
      <c r="F5578">
        <v>26.53</v>
      </c>
      <c r="G5578">
        <v>337.3</v>
      </c>
      <c r="H5578">
        <f t="shared" si="348"/>
        <v>1062016.1689200001</v>
      </c>
      <c r="I5578">
        <f t="shared" si="349"/>
        <v>11868</v>
      </c>
      <c r="J5578">
        <f t="shared" si="350"/>
        <v>314858.04000000004</v>
      </c>
      <c r="K5578">
        <f t="shared" si="351"/>
        <v>0</v>
      </c>
    </row>
    <row r="5579" spans="1:11" s="11" customFormat="1">
      <c r="A5579">
        <v>2025</v>
      </c>
      <c r="B5579">
        <v>3297</v>
      </c>
      <c r="C5579" t="s">
        <v>321</v>
      </c>
      <c r="D5579" t="s">
        <v>322</v>
      </c>
      <c r="E5579">
        <v>12198</v>
      </c>
      <c r="F5579">
        <v>25.77</v>
      </c>
      <c r="G5579">
        <v>350.7</v>
      </c>
      <c r="H5579">
        <f t="shared" si="348"/>
        <v>1102399.00722</v>
      </c>
      <c r="I5579">
        <f t="shared" si="349"/>
        <v>12198</v>
      </c>
      <c r="J5579">
        <f t="shared" si="350"/>
        <v>314342.46000000002</v>
      </c>
      <c r="K5579">
        <f t="shared" si="351"/>
        <v>0</v>
      </c>
    </row>
    <row r="5580" spans="1:11" s="11" customFormat="1">
      <c r="A5580">
        <v>2025</v>
      </c>
      <c r="B5580">
        <v>3297</v>
      </c>
      <c r="C5580" t="s">
        <v>321</v>
      </c>
      <c r="D5580" t="s">
        <v>322</v>
      </c>
      <c r="E5580">
        <v>12145</v>
      </c>
      <c r="F5580">
        <v>25.18</v>
      </c>
      <c r="G5580">
        <v>435</v>
      </c>
      <c r="H5580">
        <f t="shared" si="348"/>
        <v>1330278.2849999999</v>
      </c>
      <c r="I5580">
        <f t="shared" si="349"/>
        <v>12145</v>
      </c>
      <c r="J5580">
        <f t="shared" si="350"/>
        <v>305811.09999999998</v>
      </c>
      <c r="K5580">
        <f t="shared" si="351"/>
        <v>0</v>
      </c>
    </row>
    <row r="5581" spans="1:11" s="11" customFormat="1">
      <c r="A5581">
        <v>2025</v>
      </c>
      <c r="B5581">
        <v>3298</v>
      </c>
      <c r="C5581" t="s">
        <v>321</v>
      </c>
      <c r="D5581" t="s">
        <v>322</v>
      </c>
      <c r="E5581">
        <v>11178</v>
      </c>
      <c r="F5581">
        <v>25.38</v>
      </c>
      <c r="G5581">
        <v>455.3</v>
      </c>
      <c r="H5581">
        <f t="shared" si="348"/>
        <v>1291675.3549199998</v>
      </c>
      <c r="I5581">
        <f t="shared" si="349"/>
        <v>11178</v>
      </c>
      <c r="J5581">
        <f t="shared" si="350"/>
        <v>283697.64</v>
      </c>
      <c r="K5581">
        <f t="shared" si="351"/>
        <v>0</v>
      </c>
    </row>
    <row r="5582" spans="1:11" s="11" customFormat="1">
      <c r="A5582">
        <v>2025</v>
      </c>
      <c r="B5582">
        <v>3298</v>
      </c>
      <c r="C5582" t="s">
        <v>321</v>
      </c>
      <c r="D5582" t="s">
        <v>322</v>
      </c>
      <c r="E5582">
        <v>25628</v>
      </c>
      <c r="F5582">
        <v>24.38</v>
      </c>
      <c r="G5582">
        <v>527.6</v>
      </c>
      <c r="H5582">
        <f t="shared" si="348"/>
        <v>3296500.9366399995</v>
      </c>
      <c r="I5582">
        <f t="shared" si="349"/>
        <v>25628</v>
      </c>
      <c r="J5582">
        <f t="shared" si="350"/>
        <v>624810.64</v>
      </c>
      <c r="K5582">
        <f t="shared" si="351"/>
        <v>0</v>
      </c>
    </row>
    <row r="5583" spans="1:11" s="11" customFormat="1">
      <c r="A5583">
        <v>2025</v>
      </c>
      <c r="B5583">
        <v>3298</v>
      </c>
      <c r="C5583" t="s">
        <v>321</v>
      </c>
      <c r="D5583" t="s">
        <v>322</v>
      </c>
      <c r="E5583">
        <v>11470</v>
      </c>
      <c r="F5583">
        <v>25.85</v>
      </c>
      <c r="G5583">
        <v>442.8</v>
      </c>
      <c r="H5583">
        <f t="shared" si="348"/>
        <v>1312899.7860000001</v>
      </c>
      <c r="I5583">
        <f t="shared" si="349"/>
        <v>11470</v>
      </c>
      <c r="J5583">
        <f t="shared" si="350"/>
        <v>296499.5</v>
      </c>
      <c r="K5583">
        <f t="shared" si="351"/>
        <v>0</v>
      </c>
    </row>
    <row r="5584" spans="1:11" s="11" customFormat="1">
      <c r="A5584">
        <v>2025</v>
      </c>
      <c r="B5584">
        <v>3298</v>
      </c>
      <c r="C5584" t="s">
        <v>321</v>
      </c>
      <c r="D5584" t="s">
        <v>322</v>
      </c>
      <c r="E5584">
        <v>22070</v>
      </c>
      <c r="F5584">
        <v>25.01</v>
      </c>
      <c r="G5584">
        <v>435</v>
      </c>
      <c r="H5584">
        <f t="shared" si="348"/>
        <v>2401072.5449999999</v>
      </c>
      <c r="I5584">
        <f t="shared" si="349"/>
        <v>22070</v>
      </c>
      <c r="J5584">
        <f t="shared" si="350"/>
        <v>551970.70000000007</v>
      </c>
      <c r="K5584">
        <f t="shared" si="351"/>
        <v>0</v>
      </c>
    </row>
    <row r="5585" spans="1:11" s="11" customFormat="1">
      <c r="A5585">
        <v>2025</v>
      </c>
      <c r="B5585">
        <v>3298</v>
      </c>
      <c r="C5585" t="s">
        <v>321</v>
      </c>
      <c r="D5585" t="s">
        <v>322</v>
      </c>
      <c r="E5585">
        <v>12831</v>
      </c>
      <c r="F5585">
        <v>25.2</v>
      </c>
      <c r="G5585">
        <v>437.3</v>
      </c>
      <c r="H5585">
        <f t="shared" si="348"/>
        <v>1413971.0676</v>
      </c>
      <c r="I5585">
        <f t="shared" si="349"/>
        <v>12831</v>
      </c>
      <c r="J5585">
        <f t="shared" si="350"/>
        <v>323341.2</v>
      </c>
      <c r="K5585">
        <f t="shared" si="351"/>
        <v>0</v>
      </c>
    </row>
    <row r="5586" spans="1:11" s="11" customFormat="1">
      <c r="A5586">
        <v>2025</v>
      </c>
      <c r="B5586">
        <v>3298</v>
      </c>
      <c r="C5586" t="s">
        <v>321</v>
      </c>
      <c r="D5586" t="s">
        <v>322</v>
      </c>
      <c r="E5586">
        <v>11699</v>
      </c>
      <c r="F5586">
        <v>24.81</v>
      </c>
      <c r="G5586">
        <v>444.4</v>
      </c>
      <c r="H5586">
        <f t="shared" si="348"/>
        <v>1289880.73236</v>
      </c>
      <c r="I5586">
        <f t="shared" si="349"/>
        <v>11699</v>
      </c>
      <c r="J5586">
        <f t="shared" si="350"/>
        <v>290252.19</v>
      </c>
      <c r="K5586">
        <f t="shared" si="351"/>
        <v>0</v>
      </c>
    </row>
    <row r="5587" spans="1:11" s="11" customFormat="1">
      <c r="A5587">
        <v>2025</v>
      </c>
      <c r="B5587">
        <v>3298</v>
      </c>
      <c r="C5587" t="s">
        <v>321</v>
      </c>
      <c r="D5587" t="s">
        <v>322</v>
      </c>
      <c r="E5587">
        <v>10302</v>
      </c>
      <c r="F5587">
        <v>24.34</v>
      </c>
      <c r="G5587">
        <v>458.3</v>
      </c>
      <c r="H5587">
        <f t="shared" si="348"/>
        <v>1149190.36644</v>
      </c>
      <c r="I5587">
        <f t="shared" si="349"/>
        <v>10302</v>
      </c>
      <c r="J5587">
        <f t="shared" si="350"/>
        <v>250750.68</v>
      </c>
      <c r="K5587">
        <f t="shared" si="351"/>
        <v>0</v>
      </c>
    </row>
    <row r="5588" spans="1:11" s="11" customFormat="1">
      <c r="A5588">
        <v>2025</v>
      </c>
      <c r="B5588">
        <v>3399</v>
      </c>
      <c r="C5588" t="s">
        <v>321</v>
      </c>
      <c r="D5588" t="s">
        <v>322</v>
      </c>
      <c r="E5588">
        <v>70933</v>
      </c>
      <c r="F5588">
        <v>22.942</v>
      </c>
      <c r="G5588">
        <v>227</v>
      </c>
      <c r="H5588">
        <f t="shared" si="348"/>
        <v>3694072.8912200001</v>
      </c>
      <c r="I5588">
        <f t="shared" si="349"/>
        <v>70933</v>
      </c>
      <c r="J5588">
        <f t="shared" si="350"/>
        <v>1627344.8859999999</v>
      </c>
      <c r="K5588">
        <f t="shared" si="351"/>
        <v>0</v>
      </c>
    </row>
    <row r="5589" spans="1:11" s="11" customFormat="1">
      <c r="A5589">
        <v>2025</v>
      </c>
      <c r="B5589">
        <v>3399</v>
      </c>
      <c r="C5589" t="s">
        <v>321</v>
      </c>
      <c r="D5589" t="s">
        <v>322</v>
      </c>
      <c r="E5589">
        <v>33176</v>
      </c>
      <c r="F5589">
        <v>23.352</v>
      </c>
      <c r="G5589">
        <v>230.3</v>
      </c>
      <c r="H5589">
        <f t="shared" si="348"/>
        <v>1784193.8674559998</v>
      </c>
      <c r="I5589">
        <f t="shared" si="349"/>
        <v>33176</v>
      </c>
      <c r="J5589">
        <f t="shared" si="350"/>
        <v>774725.95200000005</v>
      </c>
      <c r="K5589">
        <f t="shared" si="351"/>
        <v>0</v>
      </c>
    </row>
    <row r="5590" spans="1:11" s="11" customFormat="1">
      <c r="A5590">
        <v>2025</v>
      </c>
      <c r="B5590">
        <v>3407</v>
      </c>
      <c r="C5590" t="s">
        <v>331</v>
      </c>
      <c r="D5590" t="s">
        <v>322</v>
      </c>
      <c r="E5590">
        <v>14635</v>
      </c>
      <c r="F5590">
        <v>17.73</v>
      </c>
      <c r="G5590">
        <v>257.89999999999998</v>
      </c>
      <c r="H5590">
        <f t="shared" si="348"/>
        <v>669195.18044999987</v>
      </c>
      <c r="I5590">
        <f t="shared" si="349"/>
        <v>14635</v>
      </c>
      <c r="J5590">
        <f t="shared" si="350"/>
        <v>259478.55000000002</v>
      </c>
      <c r="K5590">
        <f t="shared" si="351"/>
        <v>0</v>
      </c>
    </row>
    <row r="5591" spans="1:11" s="11" customFormat="1">
      <c r="A5591">
        <v>2025</v>
      </c>
      <c r="B5591">
        <v>3470</v>
      </c>
      <c r="C5591" t="s">
        <v>331</v>
      </c>
      <c r="D5591" t="s">
        <v>322</v>
      </c>
      <c r="E5591">
        <v>14799</v>
      </c>
      <c r="F5591">
        <v>17.28</v>
      </c>
      <c r="G5591" t="s">
        <v>332</v>
      </c>
      <c r="H5591" t="str">
        <f t="shared" si="348"/>
        <v/>
      </c>
      <c r="I5591" t="str">
        <f t="shared" si="349"/>
        <v/>
      </c>
      <c r="J5591" t="str">
        <f t="shared" si="350"/>
        <v/>
      </c>
      <c r="K5591">
        <f t="shared" si="351"/>
        <v>0</v>
      </c>
    </row>
    <row r="5592" spans="1:11" s="11" customFormat="1">
      <c r="A5592">
        <v>2025</v>
      </c>
      <c r="B5592">
        <v>3470</v>
      </c>
      <c r="C5592" t="s">
        <v>331</v>
      </c>
      <c r="D5592" t="s">
        <v>322</v>
      </c>
      <c r="E5592">
        <v>92418</v>
      </c>
      <c r="F5592">
        <v>16.690000000000001</v>
      </c>
      <c r="G5592" t="s">
        <v>332</v>
      </c>
      <c r="H5592" t="str">
        <f t="shared" si="348"/>
        <v/>
      </c>
      <c r="I5592" t="str">
        <f t="shared" si="349"/>
        <v/>
      </c>
      <c r="J5592" t="str">
        <f t="shared" si="350"/>
        <v/>
      </c>
      <c r="K5592">
        <f t="shared" si="351"/>
        <v>0</v>
      </c>
    </row>
    <row r="5593" spans="1:11" s="11" customFormat="1">
      <c r="A5593">
        <v>2025</v>
      </c>
      <c r="B5593">
        <v>3470</v>
      </c>
      <c r="C5593" t="s">
        <v>331</v>
      </c>
      <c r="D5593" t="s">
        <v>322</v>
      </c>
      <c r="E5593">
        <v>14806</v>
      </c>
      <c r="F5593">
        <v>17.39</v>
      </c>
      <c r="G5593" t="s">
        <v>332</v>
      </c>
      <c r="H5593" t="str">
        <f t="shared" si="348"/>
        <v/>
      </c>
      <c r="I5593" t="str">
        <f t="shared" si="349"/>
        <v/>
      </c>
      <c r="J5593" t="str">
        <f t="shared" si="350"/>
        <v/>
      </c>
      <c r="K5593">
        <f t="shared" si="351"/>
        <v>0</v>
      </c>
    </row>
    <row r="5594" spans="1:11" s="11" customFormat="1">
      <c r="A5594">
        <v>2025</v>
      </c>
      <c r="B5594">
        <v>3470</v>
      </c>
      <c r="C5594" t="s">
        <v>331</v>
      </c>
      <c r="D5594" t="s">
        <v>322</v>
      </c>
      <c r="E5594">
        <v>30562</v>
      </c>
      <c r="F5594">
        <v>16.52</v>
      </c>
      <c r="G5594" t="s">
        <v>332</v>
      </c>
      <c r="H5594" t="str">
        <f t="shared" si="348"/>
        <v/>
      </c>
      <c r="I5594" t="str">
        <f t="shared" si="349"/>
        <v/>
      </c>
      <c r="J5594" t="str">
        <f t="shared" si="350"/>
        <v/>
      </c>
      <c r="K5594">
        <f t="shared" si="351"/>
        <v>0</v>
      </c>
    </row>
    <row r="5595" spans="1:11" s="11" customFormat="1">
      <c r="A5595">
        <v>2025</v>
      </c>
      <c r="B5595">
        <v>3470</v>
      </c>
      <c r="C5595" t="s">
        <v>331</v>
      </c>
      <c r="D5595" t="s">
        <v>322</v>
      </c>
      <c r="E5595">
        <v>61067</v>
      </c>
      <c r="F5595">
        <v>16.7</v>
      </c>
      <c r="G5595" t="s">
        <v>332</v>
      </c>
      <c r="H5595" t="str">
        <f t="shared" si="348"/>
        <v/>
      </c>
      <c r="I5595" t="str">
        <f t="shared" si="349"/>
        <v/>
      </c>
      <c r="J5595" t="str">
        <f t="shared" si="350"/>
        <v/>
      </c>
      <c r="K5595">
        <f t="shared" si="351"/>
        <v>0</v>
      </c>
    </row>
    <row r="5596" spans="1:11" s="11" customFormat="1">
      <c r="A5596">
        <v>2025</v>
      </c>
      <c r="B5596">
        <v>3470</v>
      </c>
      <c r="C5596" t="s">
        <v>331</v>
      </c>
      <c r="D5596" t="s">
        <v>322</v>
      </c>
      <c r="E5596">
        <v>138681</v>
      </c>
      <c r="F5596">
        <v>17.02</v>
      </c>
      <c r="G5596" t="s">
        <v>332</v>
      </c>
      <c r="H5596" t="str">
        <f t="shared" si="348"/>
        <v/>
      </c>
      <c r="I5596" t="str">
        <f t="shared" si="349"/>
        <v/>
      </c>
      <c r="J5596" t="str">
        <f t="shared" si="350"/>
        <v/>
      </c>
      <c r="K5596">
        <f t="shared" si="351"/>
        <v>0</v>
      </c>
    </row>
    <row r="5597" spans="1:11" s="11" customFormat="1">
      <c r="A5597">
        <v>2025</v>
      </c>
      <c r="B5597">
        <v>3470</v>
      </c>
      <c r="C5597" t="s">
        <v>331</v>
      </c>
      <c r="D5597" t="s">
        <v>322</v>
      </c>
      <c r="E5597">
        <v>200519</v>
      </c>
      <c r="F5597">
        <v>15.33</v>
      </c>
      <c r="G5597" t="s">
        <v>332</v>
      </c>
      <c r="H5597" t="str">
        <f t="shared" si="348"/>
        <v/>
      </c>
      <c r="I5597" t="str">
        <f t="shared" si="349"/>
        <v/>
      </c>
      <c r="J5597" t="str">
        <f t="shared" si="350"/>
        <v/>
      </c>
      <c r="K5597">
        <f t="shared" si="351"/>
        <v>0</v>
      </c>
    </row>
    <row r="5598" spans="1:11" s="11" customFormat="1">
      <c r="A5598">
        <v>2025</v>
      </c>
      <c r="B5598">
        <v>3470</v>
      </c>
      <c r="C5598" t="s">
        <v>331</v>
      </c>
      <c r="D5598" t="s">
        <v>322</v>
      </c>
      <c r="E5598">
        <v>290382</v>
      </c>
      <c r="F5598">
        <v>16.7</v>
      </c>
      <c r="G5598" t="s">
        <v>332</v>
      </c>
      <c r="H5598" t="str">
        <f t="shared" si="348"/>
        <v/>
      </c>
      <c r="I5598" t="str">
        <f t="shared" si="349"/>
        <v/>
      </c>
      <c r="J5598" t="str">
        <f t="shared" si="350"/>
        <v/>
      </c>
      <c r="K5598">
        <f t="shared" si="351"/>
        <v>0</v>
      </c>
    </row>
    <row r="5599" spans="1:11" s="11" customFormat="1">
      <c r="A5599">
        <v>2025</v>
      </c>
      <c r="B5599">
        <v>3845</v>
      </c>
      <c r="C5599" t="s">
        <v>331</v>
      </c>
      <c r="D5599" t="s">
        <v>322</v>
      </c>
      <c r="E5599">
        <v>78747</v>
      </c>
      <c r="F5599">
        <v>17.739999999999998</v>
      </c>
      <c r="G5599" t="s">
        <v>332</v>
      </c>
      <c r="H5599" t="str">
        <f t="shared" si="348"/>
        <v/>
      </c>
      <c r="I5599" t="str">
        <f t="shared" si="349"/>
        <v/>
      </c>
      <c r="J5599" t="str">
        <f t="shared" si="350"/>
        <v/>
      </c>
      <c r="K5599">
        <f t="shared" si="351"/>
        <v>0</v>
      </c>
    </row>
    <row r="5600" spans="1:11" s="11" customFormat="1">
      <c r="A5600">
        <v>2025</v>
      </c>
      <c r="B5600">
        <v>3845</v>
      </c>
      <c r="C5600" t="s">
        <v>331</v>
      </c>
      <c r="D5600" t="s">
        <v>322</v>
      </c>
      <c r="E5600">
        <v>63332</v>
      </c>
      <c r="F5600">
        <v>16.45</v>
      </c>
      <c r="G5600" t="s">
        <v>332</v>
      </c>
      <c r="H5600" t="str">
        <f t="shared" si="348"/>
        <v/>
      </c>
      <c r="I5600" t="str">
        <f t="shared" si="349"/>
        <v/>
      </c>
      <c r="J5600" t="str">
        <f t="shared" si="350"/>
        <v/>
      </c>
      <c r="K5600">
        <f t="shared" si="351"/>
        <v>0</v>
      </c>
    </row>
    <row r="5601" spans="1:11" s="11" customFormat="1">
      <c r="A5601">
        <v>2025</v>
      </c>
      <c r="B5601">
        <v>3935</v>
      </c>
      <c r="C5601" t="s">
        <v>321</v>
      </c>
      <c r="D5601" t="s">
        <v>322</v>
      </c>
      <c r="E5601">
        <v>52303</v>
      </c>
      <c r="F5601">
        <v>25.29</v>
      </c>
      <c r="G5601">
        <v>350.3</v>
      </c>
      <c r="H5601">
        <f t="shared" si="348"/>
        <v>4633568.2736099996</v>
      </c>
      <c r="I5601">
        <f t="shared" si="349"/>
        <v>52303</v>
      </c>
      <c r="J5601">
        <f t="shared" si="350"/>
        <v>1322742.8699999999</v>
      </c>
      <c r="K5601">
        <f t="shared" si="351"/>
        <v>0</v>
      </c>
    </row>
    <row r="5602" spans="1:11" s="11" customFormat="1">
      <c r="A5602">
        <v>2025</v>
      </c>
      <c r="B5602">
        <v>3935</v>
      </c>
      <c r="C5602" t="s">
        <v>321</v>
      </c>
      <c r="D5602" t="s">
        <v>322</v>
      </c>
      <c r="E5602">
        <v>59323</v>
      </c>
      <c r="F5602">
        <v>25.87</v>
      </c>
      <c r="G5602">
        <v>312.89999999999998</v>
      </c>
      <c r="H5602">
        <f t="shared" si="348"/>
        <v>4802032.5252899993</v>
      </c>
      <c r="I5602">
        <f t="shared" si="349"/>
        <v>59323</v>
      </c>
      <c r="J5602">
        <f t="shared" si="350"/>
        <v>1534686.01</v>
      </c>
      <c r="K5602">
        <f t="shared" si="351"/>
        <v>0</v>
      </c>
    </row>
    <row r="5603" spans="1:11" s="11" customFormat="1">
      <c r="A5603">
        <v>2025</v>
      </c>
      <c r="B5603">
        <v>3935</v>
      </c>
      <c r="C5603" t="s">
        <v>321</v>
      </c>
      <c r="D5603" t="s">
        <v>322</v>
      </c>
      <c r="E5603">
        <v>52303</v>
      </c>
      <c r="F5603">
        <v>25.29</v>
      </c>
      <c r="G5603">
        <v>350.3</v>
      </c>
      <c r="H5603">
        <f t="shared" si="348"/>
        <v>4633568.2736099996</v>
      </c>
      <c r="I5603">
        <f t="shared" si="349"/>
        <v>52303</v>
      </c>
      <c r="J5603">
        <f t="shared" si="350"/>
        <v>1322742.8699999999</v>
      </c>
      <c r="K5603">
        <f t="shared" si="351"/>
        <v>0</v>
      </c>
    </row>
    <row r="5604" spans="1:11" s="11" customFormat="1">
      <c r="A5604">
        <v>2025</v>
      </c>
      <c r="B5604">
        <v>3935</v>
      </c>
      <c r="C5604" t="s">
        <v>321</v>
      </c>
      <c r="D5604" t="s">
        <v>322</v>
      </c>
      <c r="E5604">
        <v>16799</v>
      </c>
      <c r="F5604">
        <v>24.92</v>
      </c>
      <c r="G5604">
        <v>360.8</v>
      </c>
      <c r="H5604">
        <f t="shared" si="348"/>
        <v>1510420.93664</v>
      </c>
      <c r="I5604">
        <f t="shared" si="349"/>
        <v>16799</v>
      </c>
      <c r="J5604">
        <f t="shared" si="350"/>
        <v>418631.08</v>
      </c>
      <c r="K5604">
        <f t="shared" si="351"/>
        <v>0</v>
      </c>
    </row>
    <row r="5605" spans="1:11" s="11" customFormat="1">
      <c r="A5605">
        <v>2025</v>
      </c>
      <c r="B5605">
        <v>3935</v>
      </c>
      <c r="C5605" t="s">
        <v>321</v>
      </c>
      <c r="D5605" t="s">
        <v>322</v>
      </c>
      <c r="E5605">
        <v>7717</v>
      </c>
      <c r="F5605">
        <v>25.05</v>
      </c>
      <c r="G5605">
        <v>439.3</v>
      </c>
      <c r="H5605">
        <f t="shared" si="348"/>
        <v>849214.56405000004</v>
      </c>
      <c r="I5605">
        <f t="shared" si="349"/>
        <v>7717</v>
      </c>
      <c r="J5605">
        <f t="shared" si="350"/>
        <v>193310.85</v>
      </c>
      <c r="K5605">
        <f t="shared" si="351"/>
        <v>0</v>
      </c>
    </row>
    <row r="5606" spans="1:11" s="11" customFormat="1">
      <c r="A5606">
        <v>2025</v>
      </c>
      <c r="B5606">
        <v>3935</v>
      </c>
      <c r="C5606" t="s">
        <v>321</v>
      </c>
      <c r="D5606" t="s">
        <v>322</v>
      </c>
      <c r="E5606">
        <v>59487</v>
      </c>
      <c r="F5606">
        <v>25.79</v>
      </c>
      <c r="G5606">
        <v>326.8</v>
      </c>
      <c r="H5606">
        <f t="shared" si="348"/>
        <v>5013666.6776400004</v>
      </c>
      <c r="I5606">
        <f t="shared" si="349"/>
        <v>59487</v>
      </c>
      <c r="J5606">
        <f t="shared" si="350"/>
        <v>1534169.73</v>
      </c>
      <c r="K5606">
        <f t="shared" si="351"/>
        <v>0</v>
      </c>
    </row>
    <row r="5607" spans="1:11" s="11" customFormat="1">
      <c r="A5607">
        <v>2025</v>
      </c>
      <c r="B5607">
        <v>3935</v>
      </c>
      <c r="C5607" t="s">
        <v>321</v>
      </c>
      <c r="D5607" t="s">
        <v>322</v>
      </c>
      <c r="E5607">
        <v>7734</v>
      </c>
      <c r="F5607">
        <v>25.64</v>
      </c>
      <c r="G5607">
        <v>184.5</v>
      </c>
      <c r="H5607">
        <f t="shared" si="348"/>
        <v>365863.05719999998</v>
      </c>
      <c r="I5607">
        <f t="shared" si="349"/>
        <v>7734</v>
      </c>
      <c r="J5607">
        <f t="shared" si="350"/>
        <v>198299.76</v>
      </c>
      <c r="K5607">
        <f t="shared" si="351"/>
        <v>0</v>
      </c>
    </row>
    <row r="5608" spans="1:11" s="11" customFormat="1">
      <c r="A5608">
        <v>2025</v>
      </c>
      <c r="B5608">
        <v>3935</v>
      </c>
      <c r="C5608" t="s">
        <v>321</v>
      </c>
      <c r="D5608" t="s">
        <v>322</v>
      </c>
      <c r="E5608">
        <v>14999</v>
      </c>
      <c r="F5608">
        <v>24.97</v>
      </c>
      <c r="G5608">
        <v>181.1</v>
      </c>
      <c r="H5608">
        <f t="shared" si="348"/>
        <v>678264.82932999998</v>
      </c>
      <c r="I5608">
        <f t="shared" si="349"/>
        <v>14999</v>
      </c>
      <c r="J5608">
        <f t="shared" si="350"/>
        <v>374525.02999999997</v>
      </c>
      <c r="K5608">
        <f t="shared" si="351"/>
        <v>0</v>
      </c>
    </row>
    <row r="5609" spans="1:11" s="11" customFormat="1">
      <c r="A5609">
        <v>2025</v>
      </c>
      <c r="B5609">
        <v>3943</v>
      </c>
      <c r="C5609" t="s">
        <v>321</v>
      </c>
      <c r="D5609" t="s">
        <v>322</v>
      </c>
      <c r="E5609">
        <v>22200</v>
      </c>
      <c r="F5609">
        <v>26.408000000000001</v>
      </c>
      <c r="G5609">
        <v>397.1</v>
      </c>
      <c r="H5609">
        <f t="shared" si="348"/>
        <v>2328028.9295999999</v>
      </c>
      <c r="I5609">
        <f t="shared" si="349"/>
        <v>22200</v>
      </c>
      <c r="J5609">
        <f t="shared" si="350"/>
        <v>586257.6</v>
      </c>
      <c r="K5609">
        <f t="shared" si="351"/>
        <v>0</v>
      </c>
    </row>
    <row r="5610" spans="1:11" s="11" customFormat="1">
      <c r="A5610">
        <v>2025</v>
      </c>
      <c r="B5610">
        <v>3943</v>
      </c>
      <c r="C5610" t="s">
        <v>321</v>
      </c>
      <c r="D5610" t="s">
        <v>322</v>
      </c>
      <c r="E5610">
        <v>20056</v>
      </c>
      <c r="F5610">
        <v>25.251000000000001</v>
      </c>
      <c r="G5610">
        <v>369.7</v>
      </c>
      <c r="H5610">
        <f t="shared" si="348"/>
        <v>1872286.7050320001</v>
      </c>
      <c r="I5610">
        <f t="shared" si="349"/>
        <v>20056</v>
      </c>
      <c r="J5610">
        <f t="shared" si="350"/>
        <v>506434.05600000004</v>
      </c>
      <c r="K5610">
        <f t="shared" si="351"/>
        <v>0</v>
      </c>
    </row>
    <row r="5611" spans="1:11" s="11" customFormat="1">
      <c r="A5611">
        <v>2025</v>
      </c>
      <c r="B5611">
        <v>3943</v>
      </c>
      <c r="C5611" t="s">
        <v>321</v>
      </c>
      <c r="D5611" t="s">
        <v>322</v>
      </c>
      <c r="E5611">
        <v>101596</v>
      </c>
      <c r="F5611">
        <v>25.727</v>
      </c>
      <c r="G5611">
        <v>245.9</v>
      </c>
      <c r="H5611">
        <f t="shared" si="348"/>
        <v>6427236.5580280004</v>
      </c>
      <c r="I5611">
        <f t="shared" si="349"/>
        <v>101596</v>
      </c>
      <c r="J5611">
        <f t="shared" si="350"/>
        <v>2613760.2919999999</v>
      </c>
      <c r="K5611">
        <f t="shared" si="351"/>
        <v>0</v>
      </c>
    </row>
    <row r="5612" spans="1:11" s="11" customFormat="1">
      <c r="A5612">
        <v>2025</v>
      </c>
      <c r="B5612">
        <v>3943</v>
      </c>
      <c r="C5612" t="s">
        <v>321</v>
      </c>
      <c r="D5612" t="s">
        <v>322</v>
      </c>
      <c r="E5612">
        <v>16226</v>
      </c>
      <c r="F5612">
        <v>25.323</v>
      </c>
      <c r="G5612">
        <v>254.5</v>
      </c>
      <c r="H5612">
        <f t="shared" si="348"/>
        <v>1045717.58991</v>
      </c>
      <c r="I5612">
        <f t="shared" si="349"/>
        <v>16226</v>
      </c>
      <c r="J5612">
        <f t="shared" si="350"/>
        <v>410890.99800000002</v>
      </c>
      <c r="K5612">
        <f t="shared" si="351"/>
        <v>0</v>
      </c>
    </row>
    <row r="5613" spans="1:11" s="11" customFormat="1">
      <c r="A5613">
        <v>2025</v>
      </c>
      <c r="B5613">
        <v>3943</v>
      </c>
      <c r="C5613" t="s">
        <v>321</v>
      </c>
      <c r="D5613" t="s">
        <v>322</v>
      </c>
      <c r="E5613">
        <v>575</v>
      </c>
      <c r="F5613">
        <v>26.486000000000001</v>
      </c>
      <c r="G5613">
        <v>328.6</v>
      </c>
      <c r="H5613">
        <f t="shared" si="348"/>
        <v>50043.972699999998</v>
      </c>
      <c r="I5613">
        <f t="shared" si="349"/>
        <v>575</v>
      </c>
      <c r="J5613">
        <f t="shared" si="350"/>
        <v>15229.45</v>
      </c>
      <c r="K5613">
        <f t="shared" si="351"/>
        <v>0</v>
      </c>
    </row>
    <row r="5614" spans="1:11" s="11" customFormat="1">
      <c r="A5614">
        <v>2025</v>
      </c>
      <c r="B5614">
        <v>3944</v>
      </c>
      <c r="C5614" t="s">
        <v>321</v>
      </c>
      <c r="D5614" t="s">
        <v>322</v>
      </c>
      <c r="E5614">
        <v>311812</v>
      </c>
      <c r="F5614">
        <v>26.11</v>
      </c>
      <c r="G5614">
        <v>212.4</v>
      </c>
      <c r="H5614">
        <f t="shared" si="348"/>
        <v>17292357.643680003</v>
      </c>
      <c r="I5614">
        <f t="shared" si="349"/>
        <v>311812</v>
      </c>
      <c r="J5614">
        <f t="shared" si="350"/>
        <v>8141411.3199999994</v>
      </c>
      <c r="K5614">
        <f t="shared" si="351"/>
        <v>0</v>
      </c>
    </row>
    <row r="5615" spans="1:11" s="11" customFormat="1">
      <c r="A5615">
        <v>2025</v>
      </c>
      <c r="B5615">
        <v>3948</v>
      </c>
      <c r="C5615" t="s">
        <v>321</v>
      </c>
      <c r="D5615" t="s">
        <v>322</v>
      </c>
      <c r="E5615">
        <v>6134</v>
      </c>
      <c r="F5615">
        <v>25.29</v>
      </c>
      <c r="G5615">
        <v>426.7</v>
      </c>
      <c r="H5615">
        <f t="shared" si="348"/>
        <v>661934.84561999992</v>
      </c>
      <c r="I5615">
        <f t="shared" si="349"/>
        <v>6134</v>
      </c>
      <c r="J5615">
        <f t="shared" si="350"/>
        <v>155128.85999999999</v>
      </c>
      <c r="K5615">
        <f t="shared" si="351"/>
        <v>0</v>
      </c>
    </row>
    <row r="5616" spans="1:11" s="11" customFormat="1">
      <c r="A5616">
        <v>2025</v>
      </c>
      <c r="B5616">
        <v>3948</v>
      </c>
      <c r="C5616" t="s">
        <v>321</v>
      </c>
      <c r="D5616" t="s">
        <v>322</v>
      </c>
      <c r="E5616">
        <v>22160</v>
      </c>
      <c r="F5616">
        <v>25.7</v>
      </c>
      <c r="G5616">
        <v>100.8</v>
      </c>
      <c r="H5616">
        <f t="shared" si="348"/>
        <v>574068.09600000002</v>
      </c>
      <c r="I5616">
        <f t="shared" si="349"/>
        <v>22160</v>
      </c>
      <c r="J5616">
        <f t="shared" si="350"/>
        <v>569512</v>
      </c>
      <c r="K5616">
        <f t="shared" si="351"/>
        <v>0</v>
      </c>
    </row>
    <row r="5617" spans="1:11" s="11" customFormat="1">
      <c r="A5617">
        <v>2025</v>
      </c>
      <c r="B5617">
        <v>3948</v>
      </c>
      <c r="C5617" t="s">
        <v>321</v>
      </c>
      <c r="D5617" t="s">
        <v>322</v>
      </c>
      <c r="E5617">
        <v>4943</v>
      </c>
      <c r="F5617">
        <v>25.21</v>
      </c>
      <c r="G5617">
        <v>491.5</v>
      </c>
      <c r="H5617">
        <f t="shared" si="348"/>
        <v>612473.04244999995</v>
      </c>
      <c r="I5617">
        <f t="shared" si="349"/>
        <v>4943</v>
      </c>
      <c r="J5617">
        <f t="shared" si="350"/>
        <v>124613.03</v>
      </c>
      <c r="K5617">
        <f t="shared" si="351"/>
        <v>0</v>
      </c>
    </row>
    <row r="5618" spans="1:11" s="11" customFormat="1">
      <c r="A5618">
        <v>2025</v>
      </c>
      <c r="B5618">
        <v>3948</v>
      </c>
      <c r="C5618" t="s">
        <v>321</v>
      </c>
      <c r="D5618" t="s">
        <v>322</v>
      </c>
      <c r="E5618">
        <v>4943</v>
      </c>
      <c r="F5618">
        <v>25.21</v>
      </c>
      <c r="G5618">
        <v>491.5</v>
      </c>
      <c r="H5618">
        <f t="shared" si="348"/>
        <v>612473.04244999995</v>
      </c>
      <c r="I5618">
        <f t="shared" si="349"/>
        <v>4943</v>
      </c>
      <c r="J5618">
        <f t="shared" si="350"/>
        <v>124613.03</v>
      </c>
      <c r="K5618">
        <f t="shared" si="351"/>
        <v>0</v>
      </c>
    </row>
    <row r="5619" spans="1:11" s="11" customFormat="1">
      <c r="A5619">
        <v>2025</v>
      </c>
      <c r="B5619">
        <v>3948</v>
      </c>
      <c r="C5619" t="s">
        <v>321</v>
      </c>
      <c r="D5619" t="s">
        <v>322</v>
      </c>
      <c r="E5619">
        <v>4380</v>
      </c>
      <c r="F5619">
        <v>24.42</v>
      </c>
      <c r="G5619">
        <v>336.9</v>
      </c>
      <c r="H5619">
        <f t="shared" si="348"/>
        <v>360346.89239999995</v>
      </c>
      <c r="I5619">
        <f t="shared" si="349"/>
        <v>4380</v>
      </c>
      <c r="J5619">
        <f t="shared" si="350"/>
        <v>106959.6</v>
      </c>
      <c r="K5619">
        <f t="shared" si="351"/>
        <v>0</v>
      </c>
    </row>
    <row r="5620" spans="1:11" s="11" customFormat="1">
      <c r="A5620">
        <v>2025</v>
      </c>
      <c r="B5620">
        <v>3954</v>
      </c>
      <c r="C5620" t="s">
        <v>321</v>
      </c>
      <c r="D5620" t="s">
        <v>322</v>
      </c>
      <c r="E5620">
        <v>3909</v>
      </c>
      <c r="F5620">
        <v>25.065999999999999</v>
      </c>
      <c r="G5620">
        <v>320</v>
      </c>
      <c r="H5620">
        <f t="shared" si="348"/>
        <v>313545.5808</v>
      </c>
      <c r="I5620">
        <f t="shared" si="349"/>
        <v>3909</v>
      </c>
      <c r="J5620">
        <f t="shared" si="350"/>
        <v>97982.993999999992</v>
      </c>
      <c r="K5620">
        <f t="shared" si="351"/>
        <v>0</v>
      </c>
    </row>
    <row r="5621" spans="1:11" s="11" customFormat="1">
      <c r="A5621">
        <v>2025</v>
      </c>
      <c r="B5621">
        <v>3954</v>
      </c>
      <c r="C5621" t="s">
        <v>321</v>
      </c>
      <c r="D5621" t="s">
        <v>322</v>
      </c>
      <c r="E5621">
        <v>18634</v>
      </c>
      <c r="F5621">
        <v>25.901</v>
      </c>
      <c r="G5621">
        <v>310.8</v>
      </c>
      <c r="H5621">
        <f t="shared" si="348"/>
        <v>1500042.739272</v>
      </c>
      <c r="I5621">
        <f t="shared" si="349"/>
        <v>18634</v>
      </c>
      <c r="J5621">
        <f t="shared" si="350"/>
        <v>482639.234</v>
      </c>
      <c r="K5621">
        <f t="shared" si="351"/>
        <v>0</v>
      </c>
    </row>
    <row r="5622" spans="1:11" s="11" customFormat="1">
      <c r="A5622">
        <v>2025</v>
      </c>
      <c r="B5622">
        <v>3954</v>
      </c>
      <c r="C5622" t="s">
        <v>321</v>
      </c>
      <c r="D5622" t="s">
        <v>322</v>
      </c>
      <c r="E5622">
        <v>5676</v>
      </c>
      <c r="F5622">
        <v>25.141999999999999</v>
      </c>
      <c r="G5622">
        <v>380</v>
      </c>
      <c r="H5622">
        <f t="shared" si="348"/>
        <v>542282.7696</v>
      </c>
      <c r="I5622">
        <f t="shared" si="349"/>
        <v>5676</v>
      </c>
      <c r="J5622">
        <f t="shared" si="350"/>
        <v>142705.992</v>
      </c>
      <c r="K5622">
        <f t="shared" si="351"/>
        <v>0</v>
      </c>
    </row>
    <row r="5623" spans="1:11" s="11" customFormat="1">
      <c r="A5623">
        <v>2025</v>
      </c>
      <c r="B5623">
        <v>3954</v>
      </c>
      <c r="C5623" t="s">
        <v>321</v>
      </c>
      <c r="D5623" t="s">
        <v>322</v>
      </c>
      <c r="E5623">
        <v>49308</v>
      </c>
      <c r="F5623">
        <v>25.193999999999999</v>
      </c>
      <c r="G5623">
        <v>536</v>
      </c>
      <c r="H5623">
        <f t="shared" si="348"/>
        <v>6658544.4307199996</v>
      </c>
      <c r="I5623">
        <f t="shared" si="349"/>
        <v>49308</v>
      </c>
      <c r="J5623">
        <f t="shared" si="350"/>
        <v>1242265.7519999999</v>
      </c>
      <c r="K5623">
        <f t="shared" si="351"/>
        <v>0</v>
      </c>
    </row>
    <row r="5624" spans="1:11" s="11" customFormat="1">
      <c r="A5624">
        <v>2025</v>
      </c>
      <c r="B5624">
        <v>4041</v>
      </c>
      <c r="C5624" t="s">
        <v>331</v>
      </c>
      <c r="D5624" t="s">
        <v>322</v>
      </c>
      <c r="E5624">
        <v>93392</v>
      </c>
      <c r="F5624">
        <v>17.78</v>
      </c>
      <c r="G5624">
        <v>228.7</v>
      </c>
      <c r="H5624">
        <f t="shared" si="348"/>
        <v>3797585.82112</v>
      </c>
      <c r="I5624">
        <f t="shared" si="349"/>
        <v>93392</v>
      </c>
      <c r="J5624">
        <f t="shared" si="350"/>
        <v>1660509.76</v>
      </c>
      <c r="K5624">
        <f t="shared" si="351"/>
        <v>0</v>
      </c>
    </row>
    <row r="5625" spans="1:11" s="11" customFormat="1">
      <c r="A5625">
        <v>2025</v>
      </c>
      <c r="B5625">
        <v>4041</v>
      </c>
      <c r="C5625" t="s">
        <v>331</v>
      </c>
      <c r="D5625" t="s">
        <v>322</v>
      </c>
      <c r="E5625">
        <v>26648</v>
      </c>
      <c r="F5625">
        <v>17.920000000000002</v>
      </c>
      <c r="G5625">
        <v>245.3</v>
      </c>
      <c r="H5625">
        <f t="shared" si="348"/>
        <v>1171386.3884800002</v>
      </c>
      <c r="I5625">
        <f t="shared" si="349"/>
        <v>26648</v>
      </c>
      <c r="J5625">
        <f t="shared" si="350"/>
        <v>477532.16000000003</v>
      </c>
      <c r="K5625">
        <f t="shared" si="351"/>
        <v>0</v>
      </c>
    </row>
    <row r="5626" spans="1:11" s="11" customFormat="1">
      <c r="A5626">
        <v>2025</v>
      </c>
      <c r="B5626">
        <v>4050</v>
      </c>
      <c r="C5626" t="s">
        <v>331</v>
      </c>
      <c r="D5626" t="s">
        <v>322</v>
      </c>
      <c r="E5626">
        <v>47789</v>
      </c>
      <c r="F5626">
        <v>17.806000000000001</v>
      </c>
      <c r="G5626">
        <v>199.5</v>
      </c>
      <c r="H5626">
        <f t="shared" si="348"/>
        <v>1697607.2133299999</v>
      </c>
      <c r="I5626">
        <f t="shared" si="349"/>
        <v>47789</v>
      </c>
      <c r="J5626">
        <f t="shared" si="350"/>
        <v>850930.93400000001</v>
      </c>
      <c r="K5626">
        <f t="shared" si="351"/>
        <v>0</v>
      </c>
    </row>
    <row r="5627" spans="1:11" s="11" customFormat="1">
      <c r="A5627">
        <v>2025</v>
      </c>
      <c r="B5627">
        <v>4050</v>
      </c>
      <c r="C5627" t="s">
        <v>331</v>
      </c>
      <c r="D5627" t="s">
        <v>322</v>
      </c>
      <c r="E5627">
        <v>16355</v>
      </c>
      <c r="F5627">
        <v>17.678000000000001</v>
      </c>
      <c r="G5627">
        <v>196.6</v>
      </c>
      <c r="H5627">
        <f t="shared" si="348"/>
        <v>568417.17454000004</v>
      </c>
      <c r="I5627">
        <f t="shared" si="349"/>
        <v>16355</v>
      </c>
      <c r="J5627">
        <f t="shared" si="350"/>
        <v>289123.69</v>
      </c>
      <c r="K5627">
        <f t="shared" si="351"/>
        <v>0</v>
      </c>
    </row>
    <row r="5628" spans="1:11" s="11" customFormat="1">
      <c r="A5628">
        <v>2025</v>
      </c>
      <c r="B5628">
        <v>4050</v>
      </c>
      <c r="C5628" t="s">
        <v>331</v>
      </c>
      <c r="D5628" t="s">
        <v>322</v>
      </c>
      <c r="E5628">
        <v>48974</v>
      </c>
      <c r="F5628">
        <v>16.905999999999999</v>
      </c>
      <c r="G5628">
        <v>187.1</v>
      </c>
      <c r="H5628">
        <f t="shared" si="348"/>
        <v>1549102.7647239999</v>
      </c>
      <c r="I5628">
        <f t="shared" si="349"/>
        <v>48974</v>
      </c>
      <c r="J5628">
        <f t="shared" si="350"/>
        <v>827954.4439999999</v>
      </c>
      <c r="K5628">
        <f t="shared" si="351"/>
        <v>0</v>
      </c>
    </row>
    <row r="5629" spans="1:11" s="11" customFormat="1">
      <c r="A5629">
        <v>2025</v>
      </c>
      <c r="B5629">
        <v>4078</v>
      </c>
      <c r="C5629" t="s">
        <v>331</v>
      </c>
      <c r="D5629" t="s">
        <v>322</v>
      </c>
      <c r="E5629">
        <v>199182</v>
      </c>
      <c r="F5629">
        <v>17.88</v>
      </c>
      <c r="G5629">
        <v>236.3</v>
      </c>
      <c r="H5629">
        <f t="shared" si="348"/>
        <v>8415527.1400799993</v>
      </c>
      <c r="I5629">
        <f t="shared" si="349"/>
        <v>199182</v>
      </c>
      <c r="J5629">
        <f t="shared" si="350"/>
        <v>3561374.1599999997</v>
      </c>
      <c r="K5629">
        <f t="shared" si="351"/>
        <v>0</v>
      </c>
    </row>
    <row r="5630" spans="1:11" s="11" customFormat="1">
      <c r="A5630">
        <v>2025</v>
      </c>
      <c r="B5630">
        <v>4078</v>
      </c>
      <c r="C5630" t="s">
        <v>331</v>
      </c>
      <c r="D5630" t="s">
        <v>322</v>
      </c>
      <c r="E5630">
        <v>18145</v>
      </c>
      <c r="F5630">
        <v>17.579999999999998</v>
      </c>
      <c r="G5630">
        <v>253.2</v>
      </c>
      <c r="H5630">
        <f t="shared" si="348"/>
        <v>807680.40119999985</v>
      </c>
      <c r="I5630">
        <f t="shared" si="349"/>
        <v>18145</v>
      </c>
      <c r="J5630">
        <f t="shared" si="350"/>
        <v>318989.09999999998</v>
      </c>
      <c r="K5630">
        <f t="shared" si="351"/>
        <v>0</v>
      </c>
    </row>
    <row r="5631" spans="1:11" s="11" customFormat="1">
      <c r="A5631">
        <v>2025</v>
      </c>
      <c r="B5631">
        <v>4078</v>
      </c>
      <c r="C5631" t="s">
        <v>331</v>
      </c>
      <c r="D5631" t="s">
        <v>322</v>
      </c>
      <c r="E5631">
        <v>36354</v>
      </c>
      <c r="F5631">
        <v>17.84</v>
      </c>
      <c r="G5631">
        <v>251.3</v>
      </c>
      <c r="H5631">
        <f t="shared" si="348"/>
        <v>1629819.6196799998</v>
      </c>
      <c r="I5631">
        <f t="shared" si="349"/>
        <v>36354</v>
      </c>
      <c r="J5631">
        <f t="shared" si="350"/>
        <v>648555.36</v>
      </c>
      <c r="K5631">
        <f t="shared" si="351"/>
        <v>0</v>
      </c>
    </row>
    <row r="5632" spans="1:11" s="11" customFormat="1">
      <c r="A5632">
        <v>2025</v>
      </c>
      <c r="B5632">
        <v>4078</v>
      </c>
      <c r="C5632" t="s">
        <v>331</v>
      </c>
      <c r="D5632" t="s">
        <v>322</v>
      </c>
      <c r="E5632">
        <v>36381</v>
      </c>
      <c r="F5632">
        <v>17.899999999999999</v>
      </c>
      <c r="G5632">
        <v>238.1</v>
      </c>
      <c r="H5632">
        <f t="shared" si="348"/>
        <v>1550554.5818999999</v>
      </c>
      <c r="I5632">
        <f t="shared" si="349"/>
        <v>36381</v>
      </c>
      <c r="J5632">
        <f t="shared" si="350"/>
        <v>651219.89999999991</v>
      </c>
      <c r="K5632">
        <f t="shared" si="351"/>
        <v>0</v>
      </c>
    </row>
    <row r="5633" spans="1:11" s="11" customFormat="1">
      <c r="A5633">
        <v>2025</v>
      </c>
      <c r="B5633">
        <v>4158</v>
      </c>
      <c r="C5633" t="s">
        <v>331</v>
      </c>
      <c r="D5633" t="s">
        <v>322</v>
      </c>
      <c r="E5633">
        <v>95427</v>
      </c>
      <c r="F5633">
        <v>16.78</v>
      </c>
      <c r="G5633">
        <v>112.8</v>
      </c>
      <c r="H5633">
        <f t="shared" si="348"/>
        <v>1806226.98768</v>
      </c>
      <c r="I5633">
        <f t="shared" si="349"/>
        <v>95427</v>
      </c>
      <c r="J5633">
        <f t="shared" si="350"/>
        <v>1601265.06</v>
      </c>
      <c r="K5633">
        <f t="shared" si="351"/>
        <v>0</v>
      </c>
    </row>
    <row r="5634" spans="1:11" s="11" customFormat="1">
      <c r="A5634">
        <v>2025</v>
      </c>
      <c r="B5634">
        <v>4158</v>
      </c>
      <c r="C5634" t="s">
        <v>331</v>
      </c>
      <c r="D5634" t="s">
        <v>322</v>
      </c>
      <c r="E5634">
        <v>31796</v>
      </c>
      <c r="F5634">
        <v>16.957000000000001</v>
      </c>
      <c r="G5634">
        <v>129.5</v>
      </c>
      <c r="H5634">
        <f t="shared" si="348"/>
        <v>698218.37974</v>
      </c>
      <c r="I5634">
        <f t="shared" si="349"/>
        <v>31796</v>
      </c>
      <c r="J5634">
        <f t="shared" si="350"/>
        <v>539164.772</v>
      </c>
      <c r="K5634">
        <f t="shared" si="351"/>
        <v>0</v>
      </c>
    </row>
    <row r="5635" spans="1:11" s="11" customFormat="1">
      <c r="A5635">
        <v>2025</v>
      </c>
      <c r="B5635">
        <v>4158</v>
      </c>
      <c r="C5635" t="s">
        <v>331</v>
      </c>
      <c r="D5635" t="s">
        <v>322</v>
      </c>
      <c r="E5635">
        <v>79969</v>
      </c>
      <c r="F5635">
        <v>16.035</v>
      </c>
      <c r="G5635">
        <v>112.5</v>
      </c>
      <c r="H5635">
        <f t="shared" si="348"/>
        <v>1442590.7793749999</v>
      </c>
      <c r="I5635">
        <f t="shared" si="349"/>
        <v>79969</v>
      </c>
      <c r="J5635">
        <f t="shared" si="350"/>
        <v>1282302.915</v>
      </c>
      <c r="K5635">
        <f t="shared" si="351"/>
        <v>0</v>
      </c>
    </row>
    <row r="5636" spans="1:11" s="11" customFormat="1">
      <c r="A5636">
        <v>2025</v>
      </c>
      <c r="B5636">
        <v>4162</v>
      </c>
      <c r="C5636" t="s">
        <v>331</v>
      </c>
      <c r="D5636" t="s">
        <v>322</v>
      </c>
      <c r="E5636">
        <v>57736</v>
      </c>
      <c r="F5636">
        <v>19.773</v>
      </c>
      <c r="G5636">
        <v>266.2</v>
      </c>
      <c r="H5636">
        <f t="shared" si="348"/>
        <v>3038976.2763359998</v>
      </c>
      <c r="I5636">
        <f t="shared" si="349"/>
        <v>57736</v>
      </c>
      <c r="J5636">
        <f t="shared" si="350"/>
        <v>1141613.9280000001</v>
      </c>
      <c r="K5636">
        <f t="shared" si="351"/>
        <v>0</v>
      </c>
    </row>
    <row r="5637" spans="1:11" s="11" customFormat="1">
      <c r="A5637">
        <v>2025</v>
      </c>
      <c r="B5637">
        <v>4271</v>
      </c>
      <c r="C5637" t="s">
        <v>331</v>
      </c>
      <c r="D5637" t="s">
        <v>322</v>
      </c>
      <c r="E5637">
        <v>30582</v>
      </c>
      <c r="F5637">
        <v>18.102</v>
      </c>
      <c r="G5637">
        <v>276.60000000000002</v>
      </c>
      <c r="H5637">
        <f t="shared" ref="H5637:H5700" si="352">IF(I5637="","",G5637/100*F5637*E5637)</f>
        <v>1531244.7768240001</v>
      </c>
      <c r="I5637">
        <f t="shared" ref="I5637:I5700" si="353">IF(OR(G5637=".",F5637=".",E5637="."),"",E5637)</f>
        <v>30582</v>
      </c>
      <c r="J5637">
        <f t="shared" ref="J5637:J5700" si="354">IF(I5637="","",F5637*I5637)</f>
        <v>553595.36400000006</v>
      </c>
      <c r="K5637">
        <f t="shared" ref="K5637:K5700" si="355">IF(C5637="LIG",1,0)</f>
        <v>0</v>
      </c>
    </row>
    <row r="5638" spans="1:11" s="11" customFormat="1">
      <c r="A5638">
        <v>2025</v>
      </c>
      <c r="B5638">
        <v>6002</v>
      </c>
      <c r="C5638" t="s">
        <v>331</v>
      </c>
      <c r="D5638" t="s">
        <v>322</v>
      </c>
      <c r="E5638">
        <v>575134</v>
      </c>
      <c r="F5638">
        <v>17.789000000000001</v>
      </c>
      <c r="G5638">
        <v>220.8</v>
      </c>
      <c r="H5638">
        <f t="shared" si="352"/>
        <v>22590177.667008005</v>
      </c>
      <c r="I5638">
        <f t="shared" si="353"/>
        <v>575134</v>
      </c>
      <c r="J5638">
        <f t="shared" si="354"/>
        <v>10231058.726000002</v>
      </c>
      <c r="K5638">
        <f t="shared" si="355"/>
        <v>0</v>
      </c>
    </row>
    <row r="5639" spans="1:11" s="11" customFormat="1">
      <c r="A5639">
        <v>2025</v>
      </c>
      <c r="B5639">
        <v>6002</v>
      </c>
      <c r="C5639" t="s">
        <v>331</v>
      </c>
      <c r="D5639" t="s">
        <v>322</v>
      </c>
      <c r="E5639">
        <v>63401</v>
      </c>
      <c r="F5639">
        <v>16.898</v>
      </c>
      <c r="G5639">
        <v>200.4</v>
      </c>
      <c r="H5639">
        <f t="shared" si="352"/>
        <v>2146985.5963919996</v>
      </c>
      <c r="I5639">
        <f t="shared" si="353"/>
        <v>63401</v>
      </c>
      <c r="J5639">
        <f t="shared" si="354"/>
        <v>1071350.098</v>
      </c>
      <c r="K5639">
        <f t="shared" si="355"/>
        <v>0</v>
      </c>
    </row>
    <row r="5640" spans="1:11" s="11" customFormat="1">
      <c r="A5640">
        <v>2025</v>
      </c>
      <c r="B5640">
        <v>6002</v>
      </c>
      <c r="C5640" t="s">
        <v>331</v>
      </c>
      <c r="D5640" t="s">
        <v>322</v>
      </c>
      <c r="E5640">
        <v>63796</v>
      </c>
      <c r="F5640">
        <v>17.619</v>
      </c>
      <c r="G5640">
        <v>218.3</v>
      </c>
      <c r="H5640">
        <f t="shared" si="352"/>
        <v>2453739.4234920004</v>
      </c>
      <c r="I5640">
        <f t="shared" si="353"/>
        <v>63796</v>
      </c>
      <c r="J5640">
        <f t="shared" si="354"/>
        <v>1124021.7239999999</v>
      </c>
      <c r="K5640">
        <f t="shared" si="355"/>
        <v>0</v>
      </c>
    </row>
    <row r="5641" spans="1:11" s="11" customFormat="1">
      <c r="A5641">
        <v>2025</v>
      </c>
      <c r="B5641">
        <v>6002</v>
      </c>
      <c r="C5641" t="s">
        <v>331</v>
      </c>
      <c r="D5641" t="s">
        <v>322</v>
      </c>
      <c r="E5641">
        <v>174101</v>
      </c>
      <c r="F5641">
        <v>17.497</v>
      </c>
      <c r="G5641">
        <v>219.2</v>
      </c>
      <c r="H5641">
        <f t="shared" si="352"/>
        <v>6677369.4718239997</v>
      </c>
      <c r="I5641">
        <f t="shared" si="353"/>
        <v>174101</v>
      </c>
      <c r="J5641">
        <f t="shared" si="354"/>
        <v>3046245.1970000002</v>
      </c>
      <c r="K5641">
        <f t="shared" si="355"/>
        <v>0</v>
      </c>
    </row>
    <row r="5642" spans="1:11" s="11" customFormat="1">
      <c r="A5642">
        <v>2025</v>
      </c>
      <c r="B5642">
        <v>6002</v>
      </c>
      <c r="C5642" t="s">
        <v>331</v>
      </c>
      <c r="D5642" t="s">
        <v>322</v>
      </c>
      <c r="E5642">
        <v>95830</v>
      </c>
      <c r="F5642">
        <v>17.753</v>
      </c>
      <c r="G5642">
        <v>211.3</v>
      </c>
      <c r="H5642">
        <f t="shared" si="352"/>
        <v>3594783.4888700005</v>
      </c>
      <c r="I5642">
        <f t="shared" si="353"/>
        <v>95830</v>
      </c>
      <c r="J5642">
        <f t="shared" si="354"/>
        <v>1701269.99</v>
      </c>
      <c r="K5642">
        <f t="shared" si="355"/>
        <v>0</v>
      </c>
    </row>
    <row r="5643" spans="1:11" s="11" customFormat="1">
      <c r="A5643">
        <v>2025</v>
      </c>
      <c r="B5643">
        <v>6004</v>
      </c>
      <c r="C5643" t="s">
        <v>321</v>
      </c>
      <c r="D5643" t="s">
        <v>322</v>
      </c>
      <c r="E5643">
        <v>25824</v>
      </c>
      <c r="F5643">
        <v>25.31</v>
      </c>
      <c r="G5643" t="s">
        <v>332</v>
      </c>
      <c r="H5643" t="str">
        <f t="shared" si="352"/>
        <v/>
      </c>
      <c r="I5643" t="str">
        <f t="shared" si="353"/>
        <v/>
      </c>
      <c r="J5643" t="str">
        <f t="shared" si="354"/>
        <v/>
      </c>
      <c r="K5643">
        <f t="shared" si="355"/>
        <v>0</v>
      </c>
    </row>
    <row r="5644" spans="1:11" s="11" customFormat="1">
      <c r="A5644">
        <v>2025</v>
      </c>
      <c r="B5644">
        <v>6009</v>
      </c>
      <c r="C5644" t="s">
        <v>331</v>
      </c>
      <c r="D5644" t="s">
        <v>322</v>
      </c>
      <c r="E5644">
        <v>97858</v>
      </c>
      <c r="F5644">
        <v>17.989999999999998</v>
      </c>
      <c r="G5644">
        <v>248.3</v>
      </c>
      <c r="H5644">
        <f t="shared" si="352"/>
        <v>4371235.6378600001</v>
      </c>
      <c r="I5644">
        <f t="shared" si="353"/>
        <v>97858</v>
      </c>
      <c r="J5644">
        <f t="shared" si="354"/>
        <v>1760465.42</v>
      </c>
      <c r="K5644">
        <f t="shared" si="355"/>
        <v>0</v>
      </c>
    </row>
    <row r="5645" spans="1:11" s="11" customFormat="1">
      <c r="A5645">
        <v>2025</v>
      </c>
      <c r="B5645">
        <v>6009</v>
      </c>
      <c r="C5645" t="s">
        <v>331</v>
      </c>
      <c r="D5645" t="s">
        <v>322</v>
      </c>
      <c r="E5645">
        <v>65318</v>
      </c>
      <c r="F5645">
        <v>17.68</v>
      </c>
      <c r="G5645">
        <v>252</v>
      </c>
      <c r="H5645">
        <f t="shared" si="352"/>
        <v>2910152.0448000003</v>
      </c>
      <c r="I5645">
        <f t="shared" si="353"/>
        <v>65318</v>
      </c>
      <c r="J5645">
        <f t="shared" si="354"/>
        <v>1154822.24</v>
      </c>
      <c r="K5645">
        <f t="shared" si="355"/>
        <v>0</v>
      </c>
    </row>
    <row r="5646" spans="1:11" s="11" customFormat="1">
      <c r="A5646">
        <v>2025</v>
      </c>
      <c r="B5646">
        <v>6017</v>
      </c>
      <c r="C5646" t="s">
        <v>331</v>
      </c>
      <c r="D5646" t="s">
        <v>322</v>
      </c>
      <c r="E5646">
        <v>65321</v>
      </c>
      <c r="F5646">
        <v>17.100000000000001</v>
      </c>
      <c r="G5646" t="s">
        <v>332</v>
      </c>
      <c r="H5646" t="str">
        <f t="shared" si="352"/>
        <v/>
      </c>
      <c r="I5646" t="str">
        <f t="shared" si="353"/>
        <v/>
      </c>
      <c r="J5646" t="str">
        <f t="shared" si="354"/>
        <v/>
      </c>
      <c r="K5646">
        <f t="shared" si="355"/>
        <v>0</v>
      </c>
    </row>
    <row r="5647" spans="1:11" s="11" customFormat="1">
      <c r="A5647">
        <v>2025</v>
      </c>
      <c r="B5647">
        <v>6017</v>
      </c>
      <c r="C5647" t="s">
        <v>331</v>
      </c>
      <c r="D5647" t="s">
        <v>322</v>
      </c>
      <c r="E5647">
        <v>98163</v>
      </c>
      <c r="F5647">
        <v>17.899999999999999</v>
      </c>
      <c r="G5647" t="s">
        <v>332</v>
      </c>
      <c r="H5647" t="str">
        <f t="shared" si="352"/>
        <v/>
      </c>
      <c r="I5647" t="str">
        <f t="shared" si="353"/>
        <v/>
      </c>
      <c r="J5647" t="str">
        <f t="shared" si="354"/>
        <v/>
      </c>
      <c r="K5647">
        <f t="shared" si="355"/>
        <v>0</v>
      </c>
    </row>
    <row r="5648" spans="1:11" s="11" customFormat="1">
      <c r="A5648">
        <v>2025</v>
      </c>
      <c r="B5648">
        <v>6018</v>
      </c>
      <c r="C5648" t="s">
        <v>321</v>
      </c>
      <c r="D5648" t="s">
        <v>322</v>
      </c>
      <c r="E5648">
        <v>36813</v>
      </c>
      <c r="F5648">
        <v>25.302</v>
      </c>
      <c r="G5648">
        <v>228.5</v>
      </c>
      <c r="H5648">
        <f t="shared" si="352"/>
        <v>2128346.17191</v>
      </c>
      <c r="I5648">
        <f t="shared" si="353"/>
        <v>36813</v>
      </c>
      <c r="J5648">
        <f t="shared" si="354"/>
        <v>931442.52599999995</v>
      </c>
      <c r="K5648">
        <f t="shared" si="355"/>
        <v>0</v>
      </c>
    </row>
    <row r="5649" spans="1:11" s="11" customFormat="1">
      <c r="A5649">
        <v>2025</v>
      </c>
      <c r="B5649">
        <v>6018</v>
      </c>
      <c r="C5649" t="s">
        <v>321</v>
      </c>
      <c r="D5649" t="s">
        <v>322</v>
      </c>
      <c r="E5649">
        <v>30568</v>
      </c>
      <c r="F5649">
        <v>22.402000000000001</v>
      </c>
      <c r="G5649">
        <v>271.60000000000002</v>
      </c>
      <c r="H5649">
        <f t="shared" si="352"/>
        <v>1859874.2565760002</v>
      </c>
      <c r="I5649">
        <f t="shared" si="353"/>
        <v>30568</v>
      </c>
      <c r="J5649">
        <f t="shared" si="354"/>
        <v>684784.33600000001</v>
      </c>
      <c r="K5649">
        <f t="shared" si="355"/>
        <v>0</v>
      </c>
    </row>
    <row r="5650" spans="1:11" s="11" customFormat="1">
      <c r="A5650">
        <v>2025</v>
      </c>
      <c r="B5650">
        <v>6018</v>
      </c>
      <c r="C5650" t="s">
        <v>321</v>
      </c>
      <c r="D5650" t="s">
        <v>322</v>
      </c>
      <c r="E5650">
        <v>26324</v>
      </c>
      <c r="F5650">
        <v>25.704000000000001</v>
      </c>
      <c r="G5650">
        <v>294.8</v>
      </c>
      <c r="H5650">
        <f t="shared" si="352"/>
        <v>1994711.4190079998</v>
      </c>
      <c r="I5650">
        <f t="shared" si="353"/>
        <v>26324</v>
      </c>
      <c r="J5650">
        <f t="shared" si="354"/>
        <v>676632.09600000002</v>
      </c>
      <c r="K5650">
        <f t="shared" si="355"/>
        <v>0</v>
      </c>
    </row>
    <row r="5651" spans="1:11" s="11" customFormat="1">
      <c r="A5651">
        <v>2025</v>
      </c>
      <c r="B5651">
        <v>6021</v>
      </c>
      <c r="C5651" t="s">
        <v>331</v>
      </c>
      <c r="D5651" t="s">
        <v>322</v>
      </c>
      <c r="E5651">
        <v>140216</v>
      </c>
      <c r="F5651">
        <v>19.09</v>
      </c>
      <c r="G5651">
        <v>291.8</v>
      </c>
      <c r="H5651">
        <f t="shared" si="352"/>
        <v>7810678.9979200009</v>
      </c>
      <c r="I5651">
        <f t="shared" si="353"/>
        <v>140216</v>
      </c>
      <c r="J5651">
        <f t="shared" si="354"/>
        <v>2676723.44</v>
      </c>
      <c r="K5651">
        <f t="shared" si="355"/>
        <v>0</v>
      </c>
    </row>
    <row r="5652" spans="1:11" s="11" customFormat="1">
      <c r="A5652">
        <v>2025</v>
      </c>
      <c r="B5652">
        <v>6030</v>
      </c>
      <c r="C5652" t="s">
        <v>330</v>
      </c>
      <c r="D5652" t="s">
        <v>322</v>
      </c>
      <c r="E5652">
        <v>599654</v>
      </c>
      <c r="F5652">
        <v>12.726000000000001</v>
      </c>
      <c r="G5652">
        <v>166.4</v>
      </c>
      <c r="H5652">
        <f t="shared" si="352"/>
        <v>12698311.481856002</v>
      </c>
      <c r="I5652">
        <f t="shared" si="353"/>
        <v>599654</v>
      </c>
      <c r="J5652">
        <f t="shared" si="354"/>
        <v>7631196.8040000005</v>
      </c>
      <c r="K5652">
        <f t="shared" si="355"/>
        <v>1</v>
      </c>
    </row>
    <row r="5653" spans="1:11" s="11" customFormat="1">
      <c r="A5653">
        <v>2025</v>
      </c>
      <c r="B5653">
        <v>6041</v>
      </c>
      <c r="C5653" t="s">
        <v>321</v>
      </c>
      <c r="D5653" t="s">
        <v>322</v>
      </c>
      <c r="E5653">
        <v>17811</v>
      </c>
      <c r="F5653">
        <v>22.66</v>
      </c>
      <c r="G5653">
        <v>230.3</v>
      </c>
      <c r="H5653">
        <f t="shared" si="352"/>
        <v>929484.48978000006</v>
      </c>
      <c r="I5653">
        <f t="shared" si="353"/>
        <v>17811</v>
      </c>
      <c r="J5653">
        <f t="shared" si="354"/>
        <v>403597.26</v>
      </c>
      <c r="K5653">
        <f t="shared" si="355"/>
        <v>0</v>
      </c>
    </row>
    <row r="5654" spans="1:11" s="11" customFormat="1">
      <c r="A5654">
        <v>2025</v>
      </c>
      <c r="B5654">
        <v>6041</v>
      </c>
      <c r="C5654" t="s">
        <v>321</v>
      </c>
      <c r="D5654" t="s">
        <v>322</v>
      </c>
      <c r="E5654">
        <v>9749</v>
      </c>
      <c r="F5654">
        <v>21.91</v>
      </c>
      <c r="G5654">
        <v>231.3</v>
      </c>
      <c r="H5654">
        <f t="shared" si="352"/>
        <v>494058.16467000009</v>
      </c>
      <c r="I5654">
        <f t="shared" si="353"/>
        <v>9749</v>
      </c>
      <c r="J5654">
        <f t="shared" si="354"/>
        <v>213600.59</v>
      </c>
      <c r="K5654">
        <f t="shared" si="355"/>
        <v>0</v>
      </c>
    </row>
    <row r="5655" spans="1:11" s="11" customFormat="1">
      <c r="A5655">
        <v>2025</v>
      </c>
      <c r="B5655">
        <v>6041</v>
      </c>
      <c r="C5655" t="s">
        <v>321</v>
      </c>
      <c r="D5655" t="s">
        <v>322</v>
      </c>
      <c r="E5655">
        <v>13348</v>
      </c>
      <c r="F5655">
        <v>22.71</v>
      </c>
      <c r="G5655">
        <v>359.4</v>
      </c>
      <c r="H5655">
        <f t="shared" si="352"/>
        <v>1089460.2895199999</v>
      </c>
      <c r="I5655">
        <f t="shared" si="353"/>
        <v>13348</v>
      </c>
      <c r="J5655">
        <f t="shared" si="354"/>
        <v>303133.08</v>
      </c>
      <c r="K5655">
        <f t="shared" si="355"/>
        <v>0</v>
      </c>
    </row>
    <row r="5656" spans="1:11" s="11" customFormat="1">
      <c r="A5656">
        <v>2025</v>
      </c>
      <c r="B5656">
        <v>6041</v>
      </c>
      <c r="C5656" t="s">
        <v>321</v>
      </c>
      <c r="D5656" t="s">
        <v>322</v>
      </c>
      <c r="E5656">
        <v>9726</v>
      </c>
      <c r="F5656">
        <v>23.24</v>
      </c>
      <c r="G5656">
        <v>434.3</v>
      </c>
      <c r="H5656">
        <f t="shared" si="352"/>
        <v>981658.01832000003</v>
      </c>
      <c r="I5656">
        <f t="shared" si="353"/>
        <v>9726</v>
      </c>
      <c r="J5656">
        <f t="shared" si="354"/>
        <v>226032.24</v>
      </c>
      <c r="K5656">
        <f t="shared" si="355"/>
        <v>0</v>
      </c>
    </row>
    <row r="5657" spans="1:11" s="11" customFormat="1">
      <c r="A5657">
        <v>2025</v>
      </c>
      <c r="B5657">
        <v>6041</v>
      </c>
      <c r="C5657" t="s">
        <v>321</v>
      </c>
      <c r="D5657" t="s">
        <v>322</v>
      </c>
      <c r="E5657">
        <v>32984</v>
      </c>
      <c r="F5657">
        <v>22.51</v>
      </c>
      <c r="G5657">
        <v>247.3</v>
      </c>
      <c r="H5657">
        <f t="shared" si="352"/>
        <v>1836127.9143200004</v>
      </c>
      <c r="I5657">
        <f t="shared" si="353"/>
        <v>32984</v>
      </c>
      <c r="J5657">
        <f t="shared" si="354"/>
        <v>742469.84000000008</v>
      </c>
      <c r="K5657">
        <f t="shared" si="355"/>
        <v>0</v>
      </c>
    </row>
    <row r="5658" spans="1:11" s="11" customFormat="1">
      <c r="A5658">
        <v>2025</v>
      </c>
      <c r="B5658">
        <v>6041</v>
      </c>
      <c r="C5658" t="s">
        <v>321</v>
      </c>
      <c r="D5658" t="s">
        <v>322</v>
      </c>
      <c r="E5658">
        <v>26666</v>
      </c>
      <c r="F5658">
        <v>25.73</v>
      </c>
      <c r="G5658">
        <v>226</v>
      </c>
      <c r="H5658">
        <f t="shared" si="352"/>
        <v>1550622.5667999997</v>
      </c>
      <c r="I5658">
        <f t="shared" si="353"/>
        <v>26666</v>
      </c>
      <c r="J5658">
        <f t="shared" si="354"/>
        <v>686116.18</v>
      </c>
      <c r="K5658">
        <f t="shared" si="355"/>
        <v>0</v>
      </c>
    </row>
    <row r="5659" spans="1:11" s="11" customFormat="1">
      <c r="A5659">
        <v>2025</v>
      </c>
      <c r="B5659">
        <v>6041</v>
      </c>
      <c r="C5659" t="s">
        <v>321</v>
      </c>
      <c r="D5659" t="s">
        <v>322</v>
      </c>
      <c r="E5659">
        <v>42412</v>
      </c>
      <c r="F5659">
        <v>22.8</v>
      </c>
      <c r="G5659">
        <v>247.2</v>
      </c>
      <c r="H5659">
        <f t="shared" si="352"/>
        <v>2390408.1792000001</v>
      </c>
      <c r="I5659">
        <f t="shared" si="353"/>
        <v>42412</v>
      </c>
      <c r="J5659">
        <f t="shared" si="354"/>
        <v>966993.6</v>
      </c>
      <c r="K5659">
        <f t="shared" si="355"/>
        <v>0</v>
      </c>
    </row>
    <row r="5660" spans="1:11" s="11" customFormat="1">
      <c r="A5660">
        <v>2025</v>
      </c>
      <c r="B5660">
        <v>6041</v>
      </c>
      <c r="C5660" t="s">
        <v>321</v>
      </c>
      <c r="D5660" t="s">
        <v>322</v>
      </c>
      <c r="E5660">
        <v>1595</v>
      </c>
      <c r="F5660">
        <v>23.98</v>
      </c>
      <c r="G5660">
        <v>238.1</v>
      </c>
      <c r="H5660">
        <f t="shared" si="352"/>
        <v>91068.7261</v>
      </c>
      <c r="I5660">
        <f t="shared" si="353"/>
        <v>1595</v>
      </c>
      <c r="J5660">
        <f t="shared" si="354"/>
        <v>38248.1</v>
      </c>
      <c r="K5660">
        <f t="shared" si="355"/>
        <v>0</v>
      </c>
    </row>
    <row r="5661" spans="1:11" s="11" customFormat="1">
      <c r="A5661">
        <v>2025</v>
      </c>
      <c r="B5661">
        <v>6041</v>
      </c>
      <c r="C5661" t="s">
        <v>321</v>
      </c>
      <c r="D5661" t="s">
        <v>322</v>
      </c>
      <c r="E5661">
        <v>39810</v>
      </c>
      <c r="F5661">
        <v>22.77</v>
      </c>
      <c r="G5661">
        <v>262.39999999999998</v>
      </c>
      <c r="H5661">
        <f t="shared" si="352"/>
        <v>2378586.9887999999</v>
      </c>
      <c r="I5661">
        <f t="shared" si="353"/>
        <v>39810</v>
      </c>
      <c r="J5661">
        <f t="shared" si="354"/>
        <v>906473.7</v>
      </c>
      <c r="K5661">
        <f t="shared" si="355"/>
        <v>0</v>
      </c>
    </row>
    <row r="5662" spans="1:11" s="11" customFormat="1">
      <c r="A5662">
        <v>2025</v>
      </c>
      <c r="B5662">
        <v>6041</v>
      </c>
      <c r="C5662" t="s">
        <v>321</v>
      </c>
      <c r="D5662" t="s">
        <v>322</v>
      </c>
      <c r="E5662">
        <v>12797</v>
      </c>
      <c r="F5662">
        <v>23.45</v>
      </c>
      <c r="G5662">
        <v>245.4</v>
      </c>
      <c r="H5662">
        <f t="shared" si="352"/>
        <v>736420.00109999999</v>
      </c>
      <c r="I5662">
        <f t="shared" si="353"/>
        <v>12797</v>
      </c>
      <c r="J5662">
        <f t="shared" si="354"/>
        <v>300089.64999999997</v>
      </c>
      <c r="K5662">
        <f t="shared" si="355"/>
        <v>0</v>
      </c>
    </row>
    <row r="5663" spans="1:11" s="11" customFormat="1">
      <c r="A5663">
        <v>2025</v>
      </c>
      <c r="B5663">
        <v>6041</v>
      </c>
      <c r="C5663" t="s">
        <v>321</v>
      </c>
      <c r="D5663" t="s">
        <v>322</v>
      </c>
      <c r="E5663">
        <v>4728</v>
      </c>
      <c r="F5663">
        <v>25.89</v>
      </c>
      <c r="G5663">
        <v>236.7</v>
      </c>
      <c r="H5663">
        <f t="shared" si="352"/>
        <v>289739.54664000002</v>
      </c>
      <c r="I5663">
        <f t="shared" si="353"/>
        <v>4728</v>
      </c>
      <c r="J5663">
        <f t="shared" si="354"/>
        <v>122407.92</v>
      </c>
      <c r="K5663">
        <f t="shared" si="355"/>
        <v>0</v>
      </c>
    </row>
    <row r="5664" spans="1:11" s="11" customFormat="1">
      <c r="A5664">
        <v>2025</v>
      </c>
      <c r="B5664">
        <v>6041</v>
      </c>
      <c r="C5664" t="s">
        <v>321</v>
      </c>
      <c r="D5664" t="s">
        <v>322</v>
      </c>
      <c r="E5664">
        <v>4874</v>
      </c>
      <c r="F5664">
        <v>23.99</v>
      </c>
      <c r="G5664">
        <v>236.7</v>
      </c>
      <c r="H5664">
        <f t="shared" si="352"/>
        <v>276766.82441999996</v>
      </c>
      <c r="I5664">
        <f t="shared" si="353"/>
        <v>4874</v>
      </c>
      <c r="J5664">
        <f t="shared" si="354"/>
        <v>116927.26</v>
      </c>
      <c r="K5664">
        <f t="shared" si="355"/>
        <v>0</v>
      </c>
    </row>
    <row r="5665" spans="1:11" s="11" customFormat="1">
      <c r="A5665">
        <v>2025</v>
      </c>
      <c r="B5665">
        <v>6041</v>
      </c>
      <c r="C5665" t="s">
        <v>321</v>
      </c>
      <c r="D5665" t="s">
        <v>322</v>
      </c>
      <c r="E5665">
        <v>8369</v>
      </c>
      <c r="F5665">
        <v>23.09</v>
      </c>
      <c r="G5665">
        <v>232.4</v>
      </c>
      <c r="H5665">
        <f t="shared" si="352"/>
        <v>449090.24803999998</v>
      </c>
      <c r="I5665">
        <f t="shared" si="353"/>
        <v>8369</v>
      </c>
      <c r="J5665">
        <f t="shared" si="354"/>
        <v>193240.21</v>
      </c>
      <c r="K5665">
        <f t="shared" si="355"/>
        <v>0</v>
      </c>
    </row>
    <row r="5666" spans="1:11" s="11" customFormat="1">
      <c r="A5666">
        <v>2025</v>
      </c>
      <c r="B5666">
        <v>6041</v>
      </c>
      <c r="C5666" t="s">
        <v>321</v>
      </c>
      <c r="D5666" t="s">
        <v>322</v>
      </c>
      <c r="E5666">
        <v>68036</v>
      </c>
      <c r="F5666">
        <v>22.77</v>
      </c>
      <c r="G5666">
        <v>262.39999999999998</v>
      </c>
      <c r="H5666">
        <f t="shared" si="352"/>
        <v>4065047.5852799998</v>
      </c>
      <c r="I5666">
        <f t="shared" si="353"/>
        <v>68036</v>
      </c>
      <c r="J5666">
        <f t="shared" si="354"/>
        <v>1549179.72</v>
      </c>
      <c r="K5666">
        <f t="shared" si="355"/>
        <v>0</v>
      </c>
    </row>
    <row r="5667" spans="1:11" s="11" customFormat="1">
      <c r="A5667">
        <v>2025</v>
      </c>
      <c r="B5667">
        <v>6041</v>
      </c>
      <c r="C5667" t="s">
        <v>321</v>
      </c>
      <c r="D5667" t="s">
        <v>322</v>
      </c>
      <c r="E5667">
        <v>52537</v>
      </c>
      <c r="F5667">
        <v>23.09</v>
      </c>
      <c r="G5667">
        <v>232.4</v>
      </c>
      <c r="H5667">
        <f t="shared" si="352"/>
        <v>2819196.3629199998</v>
      </c>
      <c r="I5667">
        <f t="shared" si="353"/>
        <v>52537</v>
      </c>
      <c r="J5667">
        <f t="shared" si="354"/>
        <v>1213079.33</v>
      </c>
      <c r="K5667">
        <f t="shared" si="355"/>
        <v>0</v>
      </c>
    </row>
    <row r="5668" spans="1:11" s="11" customFormat="1">
      <c r="A5668">
        <v>2025</v>
      </c>
      <c r="B5668">
        <v>6055</v>
      </c>
      <c r="C5668" t="s">
        <v>331</v>
      </c>
      <c r="D5668" t="s">
        <v>322</v>
      </c>
      <c r="E5668">
        <v>15945</v>
      </c>
      <c r="F5668">
        <v>16.239999999999998</v>
      </c>
      <c r="G5668" t="s">
        <v>332</v>
      </c>
      <c r="H5668" t="str">
        <f t="shared" si="352"/>
        <v/>
      </c>
      <c r="I5668" t="str">
        <f t="shared" si="353"/>
        <v/>
      </c>
      <c r="J5668" t="str">
        <f t="shared" si="354"/>
        <v/>
      </c>
      <c r="K5668">
        <f t="shared" si="355"/>
        <v>0</v>
      </c>
    </row>
    <row r="5669" spans="1:11" s="11" customFormat="1">
      <c r="A5669">
        <v>2025</v>
      </c>
      <c r="B5669">
        <v>6065</v>
      </c>
      <c r="C5669" t="s">
        <v>331</v>
      </c>
      <c r="D5669" t="s">
        <v>322</v>
      </c>
      <c r="E5669">
        <v>32668</v>
      </c>
      <c r="F5669">
        <v>17.158999999999999</v>
      </c>
      <c r="G5669">
        <v>195.4</v>
      </c>
      <c r="H5669">
        <f t="shared" si="352"/>
        <v>1095315.1142480001</v>
      </c>
      <c r="I5669">
        <f t="shared" si="353"/>
        <v>32668</v>
      </c>
      <c r="J5669">
        <f t="shared" si="354"/>
        <v>560550.21199999994</v>
      </c>
      <c r="K5669">
        <f t="shared" si="355"/>
        <v>0</v>
      </c>
    </row>
    <row r="5670" spans="1:11" s="11" customFormat="1">
      <c r="A5670">
        <v>2025</v>
      </c>
      <c r="B5670">
        <v>6065</v>
      </c>
      <c r="C5670" t="s">
        <v>331</v>
      </c>
      <c r="D5670" t="s">
        <v>322</v>
      </c>
      <c r="E5670">
        <v>15995</v>
      </c>
      <c r="F5670">
        <v>17.712</v>
      </c>
      <c r="G5670">
        <v>196.1</v>
      </c>
      <c r="H5670">
        <f t="shared" si="352"/>
        <v>555558.04583999992</v>
      </c>
      <c r="I5670">
        <f t="shared" si="353"/>
        <v>15995</v>
      </c>
      <c r="J5670">
        <f t="shared" si="354"/>
        <v>283303.44</v>
      </c>
      <c r="K5670">
        <f t="shared" si="355"/>
        <v>0</v>
      </c>
    </row>
    <row r="5671" spans="1:11" s="11" customFormat="1">
      <c r="A5671">
        <v>2025</v>
      </c>
      <c r="B5671">
        <v>6065</v>
      </c>
      <c r="C5671" t="s">
        <v>331</v>
      </c>
      <c r="D5671" t="s">
        <v>322</v>
      </c>
      <c r="E5671">
        <v>114157</v>
      </c>
      <c r="F5671">
        <v>16.933</v>
      </c>
      <c r="G5671">
        <v>201.1</v>
      </c>
      <c r="H5671">
        <f t="shared" si="352"/>
        <v>3887304.1872910005</v>
      </c>
      <c r="I5671">
        <f t="shared" si="353"/>
        <v>114157</v>
      </c>
      <c r="J5671">
        <f t="shared" si="354"/>
        <v>1933020.4809999999</v>
      </c>
      <c r="K5671">
        <f t="shared" si="355"/>
        <v>0</v>
      </c>
    </row>
    <row r="5672" spans="1:11" s="11" customFormat="1">
      <c r="A5672">
        <v>2025</v>
      </c>
      <c r="B5672">
        <v>6065</v>
      </c>
      <c r="C5672" t="s">
        <v>331</v>
      </c>
      <c r="D5672" t="s">
        <v>322</v>
      </c>
      <c r="E5672">
        <v>63263</v>
      </c>
      <c r="F5672">
        <v>17.225999999999999</v>
      </c>
      <c r="G5672">
        <v>195.4</v>
      </c>
      <c r="H5672">
        <f t="shared" si="352"/>
        <v>2129407.5278519997</v>
      </c>
      <c r="I5672">
        <f t="shared" si="353"/>
        <v>63263</v>
      </c>
      <c r="J5672">
        <f t="shared" si="354"/>
        <v>1089768.4379999998</v>
      </c>
      <c r="K5672">
        <f t="shared" si="355"/>
        <v>0</v>
      </c>
    </row>
    <row r="5673" spans="1:11" s="11" customFormat="1">
      <c r="A5673">
        <v>2025</v>
      </c>
      <c r="B5673">
        <v>6068</v>
      </c>
      <c r="C5673" t="s">
        <v>331</v>
      </c>
      <c r="D5673" t="s">
        <v>322</v>
      </c>
      <c r="E5673">
        <v>88904</v>
      </c>
      <c r="F5673">
        <v>16.959</v>
      </c>
      <c r="G5673">
        <v>171</v>
      </c>
      <c r="H5673">
        <f t="shared" si="352"/>
        <v>2578206.2205599998</v>
      </c>
      <c r="I5673">
        <f t="shared" si="353"/>
        <v>88904</v>
      </c>
      <c r="J5673">
        <f t="shared" si="354"/>
        <v>1507722.936</v>
      </c>
      <c r="K5673">
        <f t="shared" si="355"/>
        <v>0</v>
      </c>
    </row>
    <row r="5674" spans="1:11" s="11" customFormat="1">
      <c r="A5674">
        <v>2025</v>
      </c>
      <c r="B5674">
        <v>6068</v>
      </c>
      <c r="C5674" t="s">
        <v>331</v>
      </c>
      <c r="D5674" t="s">
        <v>322</v>
      </c>
      <c r="E5674">
        <v>165613</v>
      </c>
      <c r="F5674">
        <v>17.634</v>
      </c>
      <c r="G5674">
        <v>166.1</v>
      </c>
      <c r="H5674">
        <f t="shared" si="352"/>
        <v>4850817.0253619999</v>
      </c>
      <c r="I5674">
        <f t="shared" si="353"/>
        <v>165613</v>
      </c>
      <c r="J5674">
        <f t="shared" si="354"/>
        <v>2920419.642</v>
      </c>
      <c r="K5674">
        <f t="shared" si="355"/>
        <v>0</v>
      </c>
    </row>
    <row r="5675" spans="1:11" s="11" customFormat="1">
      <c r="A5675">
        <v>2025</v>
      </c>
      <c r="B5675">
        <v>6068</v>
      </c>
      <c r="C5675" t="s">
        <v>331</v>
      </c>
      <c r="D5675" t="s">
        <v>322</v>
      </c>
      <c r="E5675">
        <v>29927</v>
      </c>
      <c r="F5675">
        <v>17.795000000000002</v>
      </c>
      <c r="G5675">
        <v>168.6</v>
      </c>
      <c r="H5675">
        <f t="shared" si="352"/>
        <v>897880.92699000007</v>
      </c>
      <c r="I5675">
        <f t="shared" si="353"/>
        <v>29927</v>
      </c>
      <c r="J5675">
        <f t="shared" si="354"/>
        <v>532550.96500000008</v>
      </c>
      <c r="K5675">
        <f t="shared" si="355"/>
        <v>0</v>
      </c>
    </row>
    <row r="5676" spans="1:11" s="11" customFormat="1">
      <c r="A5676">
        <v>2025</v>
      </c>
      <c r="B5676">
        <v>6071</v>
      </c>
      <c r="C5676" t="s">
        <v>321</v>
      </c>
      <c r="D5676" t="s">
        <v>322</v>
      </c>
      <c r="E5676">
        <v>39451</v>
      </c>
      <c r="F5676">
        <v>22.812000000000001</v>
      </c>
      <c r="G5676">
        <v>208.4</v>
      </c>
      <c r="H5676">
        <f t="shared" si="352"/>
        <v>1875508.7458080002</v>
      </c>
      <c r="I5676">
        <f t="shared" si="353"/>
        <v>39451</v>
      </c>
      <c r="J5676">
        <f t="shared" si="354"/>
        <v>899956.21200000006</v>
      </c>
      <c r="K5676">
        <f t="shared" si="355"/>
        <v>0</v>
      </c>
    </row>
    <row r="5677" spans="1:11" s="11" customFormat="1">
      <c r="A5677">
        <v>2025</v>
      </c>
      <c r="B5677">
        <v>6071</v>
      </c>
      <c r="C5677" t="s">
        <v>321</v>
      </c>
      <c r="D5677" t="s">
        <v>322</v>
      </c>
      <c r="E5677">
        <v>46500</v>
      </c>
      <c r="F5677">
        <v>22.451000000000001</v>
      </c>
      <c r="G5677">
        <v>213.1</v>
      </c>
      <c r="H5677">
        <f t="shared" si="352"/>
        <v>2224703.2664999999</v>
      </c>
      <c r="I5677">
        <f t="shared" si="353"/>
        <v>46500</v>
      </c>
      <c r="J5677">
        <f t="shared" si="354"/>
        <v>1043971.5</v>
      </c>
      <c r="K5677">
        <f t="shared" si="355"/>
        <v>0</v>
      </c>
    </row>
    <row r="5678" spans="1:11" s="11" customFormat="1">
      <c r="A5678">
        <v>2025</v>
      </c>
      <c r="B5678">
        <v>6071</v>
      </c>
      <c r="C5678" t="s">
        <v>331</v>
      </c>
      <c r="D5678" t="s">
        <v>322</v>
      </c>
      <c r="E5678">
        <v>70248</v>
      </c>
      <c r="F5678">
        <v>17.588000000000001</v>
      </c>
      <c r="G5678">
        <v>252.3</v>
      </c>
      <c r="H5678">
        <f t="shared" si="352"/>
        <v>3117221.5619520005</v>
      </c>
      <c r="I5678">
        <f t="shared" si="353"/>
        <v>70248</v>
      </c>
      <c r="J5678">
        <f t="shared" si="354"/>
        <v>1235521.824</v>
      </c>
      <c r="K5678">
        <f t="shared" si="355"/>
        <v>0</v>
      </c>
    </row>
    <row r="5679" spans="1:11" s="11" customFormat="1">
      <c r="A5679">
        <v>2025</v>
      </c>
      <c r="B5679">
        <v>6071</v>
      </c>
      <c r="C5679" t="s">
        <v>321</v>
      </c>
      <c r="D5679" t="s">
        <v>322</v>
      </c>
      <c r="E5679">
        <v>31825</v>
      </c>
      <c r="F5679">
        <v>22.835000000000001</v>
      </c>
      <c r="G5679">
        <v>238.1</v>
      </c>
      <c r="H5679">
        <f t="shared" si="352"/>
        <v>1730329.5463749999</v>
      </c>
      <c r="I5679">
        <f t="shared" si="353"/>
        <v>31825</v>
      </c>
      <c r="J5679">
        <f t="shared" si="354"/>
        <v>726723.875</v>
      </c>
      <c r="K5679">
        <f t="shared" si="355"/>
        <v>0</v>
      </c>
    </row>
    <row r="5680" spans="1:11" s="11" customFormat="1">
      <c r="A5680">
        <v>2025</v>
      </c>
      <c r="B5680">
        <v>6071</v>
      </c>
      <c r="C5680" t="s">
        <v>321</v>
      </c>
      <c r="D5680" t="s">
        <v>322</v>
      </c>
      <c r="E5680">
        <v>14324</v>
      </c>
      <c r="F5680">
        <v>26.007999999999999</v>
      </c>
      <c r="G5680">
        <v>174.2</v>
      </c>
      <c r="H5680">
        <f t="shared" si="352"/>
        <v>648962.22726399999</v>
      </c>
      <c r="I5680">
        <f t="shared" si="353"/>
        <v>14324</v>
      </c>
      <c r="J5680">
        <f t="shared" si="354"/>
        <v>372538.592</v>
      </c>
      <c r="K5680">
        <f t="shared" si="355"/>
        <v>0</v>
      </c>
    </row>
    <row r="5681" spans="1:11" s="11" customFormat="1">
      <c r="A5681">
        <v>2025</v>
      </c>
      <c r="B5681">
        <v>6071</v>
      </c>
      <c r="C5681" t="s">
        <v>321</v>
      </c>
      <c r="D5681" t="s">
        <v>322</v>
      </c>
      <c r="E5681">
        <v>13079</v>
      </c>
      <c r="F5681">
        <v>25.494</v>
      </c>
      <c r="G5681">
        <v>181.7</v>
      </c>
      <c r="H5681">
        <f t="shared" si="352"/>
        <v>605853.25924199994</v>
      </c>
      <c r="I5681">
        <f t="shared" si="353"/>
        <v>13079</v>
      </c>
      <c r="J5681">
        <f t="shared" si="354"/>
        <v>333436.02600000001</v>
      </c>
      <c r="K5681">
        <f t="shared" si="355"/>
        <v>0</v>
      </c>
    </row>
    <row r="5682" spans="1:11" s="11" customFormat="1">
      <c r="A5682">
        <v>2025</v>
      </c>
      <c r="B5682">
        <v>6071</v>
      </c>
      <c r="C5682" t="s">
        <v>321</v>
      </c>
      <c r="D5682" t="s">
        <v>322</v>
      </c>
      <c r="E5682">
        <v>9407</v>
      </c>
      <c r="F5682">
        <v>25.797000000000001</v>
      </c>
      <c r="G5682">
        <v>239.8</v>
      </c>
      <c r="H5682">
        <f t="shared" si="352"/>
        <v>581928.36484200007</v>
      </c>
      <c r="I5682">
        <f t="shared" si="353"/>
        <v>9407</v>
      </c>
      <c r="J5682">
        <f t="shared" si="354"/>
        <v>242672.37900000002</v>
      </c>
      <c r="K5682">
        <f t="shared" si="355"/>
        <v>0</v>
      </c>
    </row>
    <row r="5683" spans="1:11" s="11" customFormat="1">
      <c r="A5683">
        <v>2025</v>
      </c>
      <c r="B5683">
        <v>6071</v>
      </c>
      <c r="C5683" t="s">
        <v>321</v>
      </c>
      <c r="D5683" t="s">
        <v>322</v>
      </c>
      <c r="E5683">
        <v>70731</v>
      </c>
      <c r="F5683">
        <v>22.937999999999999</v>
      </c>
      <c r="G5683">
        <v>174.8</v>
      </c>
      <c r="H5683">
        <f t="shared" si="352"/>
        <v>2836003.5811439999</v>
      </c>
      <c r="I5683">
        <f t="shared" si="353"/>
        <v>70731</v>
      </c>
      <c r="J5683">
        <f t="shared" si="354"/>
        <v>1622427.6779999998</v>
      </c>
      <c r="K5683">
        <f t="shared" si="355"/>
        <v>0</v>
      </c>
    </row>
    <row r="5684" spans="1:11" s="11" customFormat="1">
      <c r="A5684">
        <v>2025</v>
      </c>
      <c r="B5684">
        <v>6071</v>
      </c>
      <c r="C5684" t="s">
        <v>321</v>
      </c>
      <c r="D5684" t="s">
        <v>322</v>
      </c>
      <c r="E5684">
        <v>14420</v>
      </c>
      <c r="F5684">
        <v>22.22</v>
      </c>
      <c r="G5684">
        <v>244.5</v>
      </c>
      <c r="H5684">
        <f t="shared" si="352"/>
        <v>783408.31799999985</v>
      </c>
      <c r="I5684">
        <f t="shared" si="353"/>
        <v>14420</v>
      </c>
      <c r="J5684">
        <f t="shared" si="354"/>
        <v>320412.39999999997</v>
      </c>
      <c r="K5684">
        <f t="shared" si="355"/>
        <v>0</v>
      </c>
    </row>
    <row r="5685" spans="1:11" s="11" customFormat="1">
      <c r="A5685">
        <v>2025</v>
      </c>
      <c r="B5685">
        <v>6071</v>
      </c>
      <c r="C5685" t="s">
        <v>321</v>
      </c>
      <c r="D5685" t="s">
        <v>322</v>
      </c>
      <c r="E5685">
        <v>15132</v>
      </c>
      <c r="F5685">
        <v>22.794</v>
      </c>
      <c r="G5685">
        <v>240.4</v>
      </c>
      <c r="H5685">
        <f t="shared" si="352"/>
        <v>829184.81443200004</v>
      </c>
      <c r="I5685">
        <f t="shared" si="353"/>
        <v>15132</v>
      </c>
      <c r="J5685">
        <f t="shared" si="354"/>
        <v>344918.80800000002</v>
      </c>
      <c r="K5685">
        <f t="shared" si="355"/>
        <v>0</v>
      </c>
    </row>
    <row r="5686" spans="1:11" s="11" customFormat="1">
      <c r="A5686">
        <v>2025</v>
      </c>
      <c r="B5686">
        <v>6071</v>
      </c>
      <c r="C5686" t="s">
        <v>321</v>
      </c>
      <c r="D5686" t="s">
        <v>322</v>
      </c>
      <c r="E5686">
        <v>22395</v>
      </c>
      <c r="F5686">
        <v>25.864000000000001</v>
      </c>
      <c r="G5686">
        <v>233.9</v>
      </c>
      <c r="H5686">
        <f t="shared" si="352"/>
        <v>1354805.5909200001</v>
      </c>
      <c r="I5686">
        <f t="shared" si="353"/>
        <v>22395</v>
      </c>
      <c r="J5686">
        <f t="shared" si="354"/>
        <v>579224.28</v>
      </c>
      <c r="K5686">
        <f t="shared" si="355"/>
        <v>0</v>
      </c>
    </row>
    <row r="5687" spans="1:11" s="11" customFormat="1">
      <c r="A5687">
        <v>2025</v>
      </c>
      <c r="B5687">
        <v>6071</v>
      </c>
      <c r="C5687" t="s">
        <v>321</v>
      </c>
      <c r="D5687" t="s">
        <v>322</v>
      </c>
      <c r="E5687">
        <v>128324</v>
      </c>
      <c r="F5687">
        <v>22.765000000000001</v>
      </c>
      <c r="G5687">
        <v>233.8</v>
      </c>
      <c r="H5687">
        <f t="shared" si="352"/>
        <v>6829989.7206800003</v>
      </c>
      <c r="I5687">
        <f t="shared" si="353"/>
        <v>128324</v>
      </c>
      <c r="J5687">
        <f t="shared" si="354"/>
        <v>2921295.86</v>
      </c>
      <c r="K5687">
        <f t="shared" si="355"/>
        <v>0</v>
      </c>
    </row>
    <row r="5688" spans="1:11" s="11" customFormat="1">
      <c r="A5688">
        <v>2025</v>
      </c>
      <c r="B5688">
        <v>6071</v>
      </c>
      <c r="C5688" t="s">
        <v>321</v>
      </c>
      <c r="D5688" t="s">
        <v>322</v>
      </c>
      <c r="E5688">
        <v>33141</v>
      </c>
      <c r="F5688">
        <v>22.795999999999999</v>
      </c>
      <c r="G5688">
        <v>218.4</v>
      </c>
      <c r="H5688">
        <f t="shared" si="352"/>
        <v>1649973.2034240002</v>
      </c>
      <c r="I5688">
        <f t="shared" si="353"/>
        <v>33141</v>
      </c>
      <c r="J5688">
        <f t="shared" si="354"/>
        <v>755482.23600000003</v>
      </c>
      <c r="K5688">
        <f t="shared" si="355"/>
        <v>0</v>
      </c>
    </row>
    <row r="5689" spans="1:11" s="11" customFormat="1">
      <c r="A5689">
        <v>2025</v>
      </c>
      <c r="B5689">
        <v>6071</v>
      </c>
      <c r="C5689" t="s">
        <v>321</v>
      </c>
      <c r="D5689" t="s">
        <v>322</v>
      </c>
      <c r="E5689">
        <v>28256</v>
      </c>
      <c r="F5689">
        <v>23.257000000000001</v>
      </c>
      <c r="G5689">
        <v>215.9</v>
      </c>
      <c r="H5689">
        <f t="shared" si="352"/>
        <v>1418786.4009280002</v>
      </c>
      <c r="I5689">
        <f t="shared" si="353"/>
        <v>28256</v>
      </c>
      <c r="J5689">
        <f t="shared" si="354"/>
        <v>657149.79200000002</v>
      </c>
      <c r="K5689">
        <f t="shared" si="355"/>
        <v>0</v>
      </c>
    </row>
    <row r="5690" spans="1:11" s="11" customFormat="1">
      <c r="A5690">
        <v>2025</v>
      </c>
      <c r="B5690">
        <v>6071</v>
      </c>
      <c r="C5690" t="s">
        <v>321</v>
      </c>
      <c r="D5690" t="s">
        <v>322</v>
      </c>
      <c r="E5690">
        <v>1624</v>
      </c>
      <c r="F5690">
        <v>23.466000000000001</v>
      </c>
      <c r="G5690">
        <v>113.6</v>
      </c>
      <c r="H5690">
        <f t="shared" si="352"/>
        <v>43291.578624000002</v>
      </c>
      <c r="I5690">
        <f t="shared" si="353"/>
        <v>1624</v>
      </c>
      <c r="J5690">
        <f t="shared" si="354"/>
        <v>38108.784</v>
      </c>
      <c r="K5690">
        <f t="shared" si="355"/>
        <v>0</v>
      </c>
    </row>
    <row r="5691" spans="1:11" s="11" customFormat="1">
      <c r="A5691">
        <v>2025</v>
      </c>
      <c r="B5691">
        <v>6073</v>
      </c>
      <c r="C5691" t="s">
        <v>331</v>
      </c>
      <c r="D5691" t="s">
        <v>322</v>
      </c>
      <c r="E5691">
        <v>111523</v>
      </c>
      <c r="F5691">
        <v>17.448</v>
      </c>
      <c r="G5691">
        <v>294.39999999999998</v>
      </c>
      <c r="H5691">
        <f t="shared" si="352"/>
        <v>5728592.1269760001</v>
      </c>
      <c r="I5691">
        <f t="shared" si="353"/>
        <v>111523</v>
      </c>
      <c r="J5691">
        <f t="shared" si="354"/>
        <v>1945853.304</v>
      </c>
      <c r="K5691">
        <f t="shared" si="355"/>
        <v>0</v>
      </c>
    </row>
    <row r="5692" spans="1:11" s="11" customFormat="1">
      <c r="A5692">
        <v>2025</v>
      </c>
      <c r="B5692">
        <v>6076</v>
      </c>
      <c r="C5692" t="s">
        <v>331</v>
      </c>
      <c r="D5692" t="s">
        <v>322</v>
      </c>
      <c r="E5692">
        <v>567669</v>
      </c>
      <c r="F5692">
        <v>17.38</v>
      </c>
      <c r="G5692" t="s">
        <v>332</v>
      </c>
      <c r="H5692" t="str">
        <f t="shared" si="352"/>
        <v/>
      </c>
      <c r="I5692" t="str">
        <f t="shared" si="353"/>
        <v/>
      </c>
      <c r="J5692" t="str">
        <f t="shared" si="354"/>
        <v/>
      </c>
      <c r="K5692">
        <f t="shared" si="355"/>
        <v>0</v>
      </c>
    </row>
    <row r="5693" spans="1:11" s="11" customFormat="1">
      <c r="A5693">
        <v>2025</v>
      </c>
      <c r="B5693">
        <v>6077</v>
      </c>
      <c r="C5693" t="s">
        <v>331</v>
      </c>
      <c r="D5693" t="s">
        <v>322</v>
      </c>
      <c r="E5693">
        <v>119635</v>
      </c>
      <c r="F5693">
        <v>16.952000000000002</v>
      </c>
      <c r="G5693">
        <v>104.9</v>
      </c>
      <c r="H5693">
        <f t="shared" si="352"/>
        <v>2127427.0934800007</v>
      </c>
      <c r="I5693">
        <f t="shared" si="353"/>
        <v>119635</v>
      </c>
      <c r="J5693">
        <f t="shared" si="354"/>
        <v>2028052.5200000003</v>
      </c>
      <c r="K5693">
        <f t="shared" si="355"/>
        <v>0</v>
      </c>
    </row>
    <row r="5694" spans="1:11" s="11" customFormat="1">
      <c r="A5694">
        <v>2025</v>
      </c>
      <c r="B5694">
        <v>6077</v>
      </c>
      <c r="C5694" t="s">
        <v>331</v>
      </c>
      <c r="D5694" t="s">
        <v>322</v>
      </c>
      <c r="E5694">
        <v>51402</v>
      </c>
      <c r="F5694">
        <v>16.853999999999999</v>
      </c>
      <c r="G5694">
        <v>101</v>
      </c>
      <c r="H5694">
        <f t="shared" si="352"/>
        <v>874992.60107999993</v>
      </c>
      <c r="I5694">
        <f t="shared" si="353"/>
        <v>51402</v>
      </c>
      <c r="J5694">
        <f t="shared" si="354"/>
        <v>866329.30799999996</v>
      </c>
      <c r="K5694">
        <f t="shared" si="355"/>
        <v>0</v>
      </c>
    </row>
    <row r="5695" spans="1:11" s="11" customFormat="1">
      <c r="A5695">
        <v>2025</v>
      </c>
      <c r="B5695">
        <v>6077</v>
      </c>
      <c r="C5695" t="s">
        <v>331</v>
      </c>
      <c r="D5695" t="s">
        <v>322</v>
      </c>
      <c r="E5695">
        <v>34309</v>
      </c>
      <c r="F5695">
        <v>16.852</v>
      </c>
      <c r="G5695">
        <v>116.6</v>
      </c>
      <c r="H5695">
        <f t="shared" si="352"/>
        <v>674152.36248799996</v>
      </c>
      <c r="I5695">
        <f t="shared" si="353"/>
        <v>34309</v>
      </c>
      <c r="J5695">
        <f t="shared" si="354"/>
        <v>578175.26800000004</v>
      </c>
      <c r="K5695">
        <f t="shared" si="355"/>
        <v>0</v>
      </c>
    </row>
    <row r="5696" spans="1:11" s="11" customFormat="1">
      <c r="A5696">
        <v>2025</v>
      </c>
      <c r="B5696">
        <v>6077</v>
      </c>
      <c r="C5696" t="s">
        <v>331</v>
      </c>
      <c r="D5696" t="s">
        <v>322</v>
      </c>
      <c r="E5696">
        <v>68405</v>
      </c>
      <c r="F5696">
        <v>17.065999999999999</v>
      </c>
      <c r="G5696">
        <v>101</v>
      </c>
      <c r="H5696">
        <f t="shared" si="352"/>
        <v>1179073.7273000001</v>
      </c>
      <c r="I5696">
        <f t="shared" si="353"/>
        <v>68405</v>
      </c>
      <c r="J5696">
        <f t="shared" si="354"/>
        <v>1167399.73</v>
      </c>
      <c r="K5696">
        <f t="shared" si="355"/>
        <v>0</v>
      </c>
    </row>
    <row r="5697" spans="1:11" s="11" customFormat="1">
      <c r="A5697">
        <v>2025</v>
      </c>
      <c r="B5697">
        <v>6077</v>
      </c>
      <c r="C5697" t="s">
        <v>331</v>
      </c>
      <c r="D5697" t="s">
        <v>322</v>
      </c>
      <c r="E5697">
        <v>51195</v>
      </c>
      <c r="F5697">
        <v>17.026</v>
      </c>
      <c r="G5697">
        <v>102.7</v>
      </c>
      <c r="H5697">
        <f t="shared" si="352"/>
        <v>895180.51389000018</v>
      </c>
      <c r="I5697">
        <f t="shared" si="353"/>
        <v>51195</v>
      </c>
      <c r="J5697">
        <f t="shared" si="354"/>
        <v>871646.07</v>
      </c>
      <c r="K5697">
        <f t="shared" si="355"/>
        <v>0</v>
      </c>
    </row>
    <row r="5698" spans="1:11" s="11" customFormat="1">
      <c r="A5698">
        <v>2025</v>
      </c>
      <c r="B5698">
        <v>6090</v>
      </c>
      <c r="C5698" t="s">
        <v>331</v>
      </c>
      <c r="D5698" t="s">
        <v>322</v>
      </c>
      <c r="E5698">
        <v>43722</v>
      </c>
      <c r="F5698">
        <v>17.952999999999999</v>
      </c>
      <c r="G5698">
        <v>236.3</v>
      </c>
      <c r="H5698">
        <f t="shared" si="352"/>
        <v>1854815.738958</v>
      </c>
      <c r="I5698">
        <f t="shared" si="353"/>
        <v>43722</v>
      </c>
      <c r="J5698">
        <f t="shared" si="354"/>
        <v>784941.06599999999</v>
      </c>
      <c r="K5698">
        <f t="shared" si="355"/>
        <v>0</v>
      </c>
    </row>
    <row r="5699" spans="1:11" s="11" customFormat="1">
      <c r="A5699">
        <v>2025</v>
      </c>
      <c r="B5699">
        <v>6090</v>
      </c>
      <c r="C5699" t="s">
        <v>331</v>
      </c>
      <c r="D5699" t="s">
        <v>322</v>
      </c>
      <c r="E5699">
        <v>58977</v>
      </c>
      <c r="F5699">
        <v>17.748999999999999</v>
      </c>
      <c r="G5699">
        <v>247.7</v>
      </c>
      <c r="H5699">
        <f t="shared" si="352"/>
        <v>2592880.9287209995</v>
      </c>
      <c r="I5699">
        <f t="shared" si="353"/>
        <v>58977</v>
      </c>
      <c r="J5699">
        <f t="shared" si="354"/>
        <v>1046782.7729999999</v>
      </c>
      <c r="K5699">
        <f t="shared" si="355"/>
        <v>0</v>
      </c>
    </row>
    <row r="5700" spans="1:11" s="11" customFormat="1">
      <c r="A5700">
        <v>2025</v>
      </c>
      <c r="B5700">
        <v>6090</v>
      </c>
      <c r="C5700" t="s">
        <v>331</v>
      </c>
      <c r="D5700" t="s">
        <v>322</v>
      </c>
      <c r="E5700">
        <v>122</v>
      </c>
      <c r="F5700">
        <v>17.577999999999999</v>
      </c>
      <c r="G5700">
        <v>235.4</v>
      </c>
      <c r="H5700">
        <f t="shared" si="352"/>
        <v>5048.1906639999997</v>
      </c>
      <c r="I5700">
        <f t="shared" si="353"/>
        <v>122</v>
      </c>
      <c r="J5700">
        <f t="shared" si="354"/>
        <v>2144.5160000000001</v>
      </c>
      <c r="K5700">
        <f t="shared" si="355"/>
        <v>0</v>
      </c>
    </row>
    <row r="5701" spans="1:11" s="11" customFormat="1">
      <c r="A5701">
        <v>2025</v>
      </c>
      <c r="B5701">
        <v>6090</v>
      </c>
      <c r="C5701" t="s">
        <v>331</v>
      </c>
      <c r="D5701" t="s">
        <v>322</v>
      </c>
      <c r="E5701">
        <v>352100</v>
      </c>
      <c r="F5701">
        <v>17.952000000000002</v>
      </c>
      <c r="G5701">
        <v>246.8</v>
      </c>
      <c r="H5701">
        <f t="shared" ref="H5701:H5764" si="356">IF(I5701="","",G5701/100*F5701*E5701)</f>
        <v>15599979.2256</v>
      </c>
      <c r="I5701">
        <f t="shared" ref="I5701:I5764" si="357">IF(OR(G5701=".",F5701=".",E5701="."),"",E5701)</f>
        <v>352100</v>
      </c>
      <c r="J5701">
        <f t="shared" ref="J5701:J5764" si="358">IF(I5701="","",F5701*I5701)</f>
        <v>6320899.2000000002</v>
      </c>
      <c r="K5701">
        <f t="shared" ref="K5701:K5764" si="359">IF(C5701="LIG",1,0)</f>
        <v>0</v>
      </c>
    </row>
    <row r="5702" spans="1:11" s="11" customFormat="1">
      <c r="A5702">
        <v>2025</v>
      </c>
      <c r="B5702">
        <v>6090</v>
      </c>
      <c r="C5702" t="s">
        <v>331</v>
      </c>
      <c r="D5702" t="s">
        <v>322</v>
      </c>
      <c r="E5702">
        <v>14723</v>
      </c>
      <c r="F5702">
        <v>17.765000000000001</v>
      </c>
      <c r="G5702">
        <v>248.4</v>
      </c>
      <c r="H5702">
        <f t="shared" si="356"/>
        <v>649700.37198000005</v>
      </c>
      <c r="I5702">
        <f t="shared" si="357"/>
        <v>14723</v>
      </c>
      <c r="J5702">
        <f t="shared" si="358"/>
        <v>261554.095</v>
      </c>
      <c r="K5702">
        <f t="shared" si="359"/>
        <v>0</v>
      </c>
    </row>
    <row r="5703" spans="1:11" s="11" customFormat="1">
      <c r="A5703">
        <v>2025</v>
      </c>
      <c r="B5703">
        <v>6090</v>
      </c>
      <c r="C5703" t="s">
        <v>331</v>
      </c>
      <c r="D5703" t="s">
        <v>322</v>
      </c>
      <c r="E5703">
        <v>29176</v>
      </c>
      <c r="F5703">
        <v>17.754999999999999</v>
      </c>
      <c r="G5703">
        <v>242.6</v>
      </c>
      <c r="H5703">
        <f t="shared" si="356"/>
        <v>1256716.2288800001</v>
      </c>
      <c r="I5703">
        <f t="shared" si="357"/>
        <v>29176</v>
      </c>
      <c r="J5703">
        <f t="shared" si="358"/>
        <v>518019.87999999995</v>
      </c>
      <c r="K5703">
        <f t="shared" si="359"/>
        <v>0</v>
      </c>
    </row>
    <row r="5704" spans="1:11" s="11" customFormat="1">
      <c r="A5704">
        <v>2025</v>
      </c>
      <c r="B5704">
        <v>6096</v>
      </c>
      <c r="C5704" t="s">
        <v>331</v>
      </c>
      <c r="D5704" t="s">
        <v>322</v>
      </c>
      <c r="E5704">
        <v>33339</v>
      </c>
      <c r="F5704">
        <v>16.82</v>
      </c>
      <c r="G5704">
        <v>123.5</v>
      </c>
      <c r="H5704">
        <f t="shared" si="356"/>
        <v>692541.0453</v>
      </c>
      <c r="I5704">
        <f t="shared" si="357"/>
        <v>33339</v>
      </c>
      <c r="J5704">
        <f t="shared" si="358"/>
        <v>560761.98</v>
      </c>
      <c r="K5704">
        <f t="shared" si="359"/>
        <v>0</v>
      </c>
    </row>
    <row r="5705" spans="1:11" s="11" customFormat="1">
      <c r="A5705">
        <v>2025</v>
      </c>
      <c r="B5705">
        <v>6096</v>
      </c>
      <c r="C5705" t="s">
        <v>331</v>
      </c>
      <c r="D5705" t="s">
        <v>322</v>
      </c>
      <c r="E5705">
        <v>33818</v>
      </c>
      <c r="F5705">
        <v>16.989999999999998</v>
      </c>
      <c r="G5705">
        <v>123.4</v>
      </c>
      <c r="H5705">
        <f t="shared" si="356"/>
        <v>709016.68987999985</v>
      </c>
      <c r="I5705">
        <f t="shared" si="357"/>
        <v>33818</v>
      </c>
      <c r="J5705">
        <f t="shared" si="358"/>
        <v>574567.81999999995</v>
      </c>
      <c r="K5705">
        <f t="shared" si="359"/>
        <v>0</v>
      </c>
    </row>
    <row r="5706" spans="1:11" s="11" customFormat="1">
      <c r="A5706">
        <v>2025</v>
      </c>
      <c r="B5706">
        <v>6096</v>
      </c>
      <c r="C5706" t="s">
        <v>331</v>
      </c>
      <c r="D5706" t="s">
        <v>322</v>
      </c>
      <c r="E5706">
        <v>31677</v>
      </c>
      <c r="F5706">
        <v>17.79</v>
      </c>
      <c r="G5706">
        <v>135.9</v>
      </c>
      <c r="H5706">
        <f t="shared" si="356"/>
        <v>765842.47496999998</v>
      </c>
      <c r="I5706">
        <f t="shared" si="357"/>
        <v>31677</v>
      </c>
      <c r="J5706">
        <f t="shared" si="358"/>
        <v>563533.82999999996</v>
      </c>
      <c r="K5706">
        <f t="shared" si="359"/>
        <v>0</v>
      </c>
    </row>
    <row r="5707" spans="1:11" s="11" customFormat="1">
      <c r="A5707">
        <v>2025</v>
      </c>
      <c r="B5707">
        <v>6096</v>
      </c>
      <c r="C5707" t="s">
        <v>331</v>
      </c>
      <c r="D5707" t="s">
        <v>322</v>
      </c>
      <c r="E5707">
        <v>76036</v>
      </c>
      <c r="F5707">
        <v>17.2</v>
      </c>
      <c r="G5707">
        <v>122.2</v>
      </c>
      <c r="H5707">
        <f t="shared" si="356"/>
        <v>1598155.0623999999</v>
      </c>
      <c r="I5707">
        <f t="shared" si="357"/>
        <v>76036</v>
      </c>
      <c r="J5707">
        <f t="shared" si="358"/>
        <v>1307819.2</v>
      </c>
      <c r="K5707">
        <f t="shared" si="359"/>
        <v>0</v>
      </c>
    </row>
    <row r="5708" spans="1:11" s="11" customFormat="1">
      <c r="A5708">
        <v>2025</v>
      </c>
      <c r="B5708">
        <v>6096</v>
      </c>
      <c r="C5708" t="s">
        <v>331</v>
      </c>
      <c r="D5708" t="s">
        <v>322</v>
      </c>
      <c r="E5708">
        <v>133559</v>
      </c>
      <c r="F5708">
        <v>17.43</v>
      </c>
      <c r="G5708">
        <v>130.19999999999999</v>
      </c>
      <c r="H5708">
        <f t="shared" si="356"/>
        <v>3030969.2477399996</v>
      </c>
      <c r="I5708">
        <f t="shared" si="357"/>
        <v>133559</v>
      </c>
      <c r="J5708">
        <f t="shared" si="358"/>
        <v>2327933.37</v>
      </c>
      <c r="K5708">
        <f t="shared" si="359"/>
        <v>0</v>
      </c>
    </row>
    <row r="5709" spans="1:11" s="11" customFormat="1">
      <c r="A5709">
        <v>2025</v>
      </c>
      <c r="B5709">
        <v>6096</v>
      </c>
      <c r="C5709" t="s">
        <v>331</v>
      </c>
      <c r="D5709" t="s">
        <v>322</v>
      </c>
      <c r="E5709">
        <v>103054</v>
      </c>
      <c r="F5709">
        <v>17.86</v>
      </c>
      <c r="G5709">
        <v>127.5</v>
      </c>
      <c r="H5709">
        <f t="shared" si="356"/>
        <v>2346694.1609999994</v>
      </c>
      <c r="I5709">
        <f t="shared" si="357"/>
        <v>103054</v>
      </c>
      <c r="J5709">
        <f t="shared" si="358"/>
        <v>1840544.44</v>
      </c>
      <c r="K5709">
        <f t="shared" si="359"/>
        <v>0</v>
      </c>
    </row>
    <row r="5710" spans="1:11" s="11" customFormat="1">
      <c r="A5710">
        <v>2025</v>
      </c>
      <c r="B5710">
        <v>6098</v>
      </c>
      <c r="C5710" t="s">
        <v>331</v>
      </c>
      <c r="D5710" t="s">
        <v>322</v>
      </c>
      <c r="E5710">
        <v>144622</v>
      </c>
      <c r="F5710">
        <v>17.13</v>
      </c>
      <c r="G5710">
        <v>235</v>
      </c>
      <c r="H5710">
        <f t="shared" si="356"/>
        <v>5821830.9210000001</v>
      </c>
      <c r="I5710">
        <f t="shared" si="357"/>
        <v>144622</v>
      </c>
      <c r="J5710">
        <f t="shared" si="358"/>
        <v>2477374.86</v>
      </c>
      <c r="K5710">
        <f t="shared" si="359"/>
        <v>0</v>
      </c>
    </row>
    <row r="5711" spans="1:11" s="11" customFormat="1">
      <c r="A5711">
        <v>2025</v>
      </c>
      <c r="B5711">
        <v>6101</v>
      </c>
      <c r="C5711" t="s">
        <v>331</v>
      </c>
      <c r="D5711" t="s">
        <v>322</v>
      </c>
      <c r="E5711">
        <v>144947</v>
      </c>
      <c r="F5711">
        <v>16.004999999999999</v>
      </c>
      <c r="G5711">
        <v>142.69999999999999</v>
      </c>
      <c r="H5711">
        <f t="shared" si="356"/>
        <v>3310464.1008449993</v>
      </c>
      <c r="I5711">
        <f t="shared" si="357"/>
        <v>144947</v>
      </c>
      <c r="J5711">
        <f t="shared" si="358"/>
        <v>2319876.7349999999</v>
      </c>
      <c r="K5711">
        <f t="shared" si="359"/>
        <v>0</v>
      </c>
    </row>
    <row r="5712" spans="1:11" s="11" customFormat="1">
      <c r="A5712">
        <v>2025</v>
      </c>
      <c r="B5712">
        <v>6113</v>
      </c>
      <c r="C5712" t="s">
        <v>321</v>
      </c>
      <c r="D5712" t="s">
        <v>322</v>
      </c>
      <c r="E5712">
        <v>41720</v>
      </c>
      <c r="F5712">
        <v>22.084</v>
      </c>
      <c r="G5712">
        <v>299.2</v>
      </c>
      <c r="H5712">
        <f t="shared" si="356"/>
        <v>2756662.6841600002</v>
      </c>
      <c r="I5712">
        <f t="shared" si="357"/>
        <v>41720</v>
      </c>
      <c r="J5712">
        <f t="shared" si="358"/>
        <v>921344.48</v>
      </c>
      <c r="K5712">
        <f t="shared" si="359"/>
        <v>0</v>
      </c>
    </row>
    <row r="5713" spans="1:11" s="11" customFormat="1">
      <c r="A5713">
        <v>2025</v>
      </c>
      <c r="B5713">
        <v>6113</v>
      </c>
      <c r="C5713" t="s">
        <v>321</v>
      </c>
      <c r="D5713" t="s">
        <v>322</v>
      </c>
      <c r="E5713">
        <v>110125</v>
      </c>
      <c r="F5713">
        <v>22.484000000000002</v>
      </c>
      <c r="G5713">
        <v>241</v>
      </c>
      <c r="H5713">
        <f t="shared" si="356"/>
        <v>5967281.7050000001</v>
      </c>
      <c r="I5713">
        <f t="shared" si="357"/>
        <v>110125</v>
      </c>
      <c r="J5713">
        <f t="shared" si="358"/>
        <v>2476050.5</v>
      </c>
      <c r="K5713">
        <f t="shared" si="359"/>
        <v>0</v>
      </c>
    </row>
    <row r="5714" spans="1:11" s="11" customFormat="1">
      <c r="A5714">
        <v>2025</v>
      </c>
      <c r="B5714">
        <v>6113</v>
      </c>
      <c r="C5714" t="s">
        <v>321</v>
      </c>
      <c r="D5714" t="s">
        <v>322</v>
      </c>
      <c r="E5714">
        <v>162266</v>
      </c>
      <c r="F5714">
        <v>21.928000000000001</v>
      </c>
      <c r="G5714">
        <v>272</v>
      </c>
      <c r="H5714">
        <f t="shared" si="356"/>
        <v>9678219.2665600013</v>
      </c>
      <c r="I5714">
        <f t="shared" si="357"/>
        <v>162266</v>
      </c>
      <c r="J5714">
        <f t="shared" si="358"/>
        <v>3558168.8480000002</v>
      </c>
      <c r="K5714">
        <f t="shared" si="359"/>
        <v>0</v>
      </c>
    </row>
    <row r="5715" spans="1:11" s="11" customFormat="1">
      <c r="A5715">
        <v>2025</v>
      </c>
      <c r="B5715">
        <v>6113</v>
      </c>
      <c r="C5715" t="s">
        <v>321</v>
      </c>
      <c r="D5715" t="s">
        <v>322</v>
      </c>
      <c r="E5715">
        <v>104992</v>
      </c>
      <c r="F5715">
        <v>23.228000000000002</v>
      </c>
      <c r="G5715">
        <v>273.5</v>
      </c>
      <c r="H5715">
        <f t="shared" si="356"/>
        <v>6669992.67136</v>
      </c>
      <c r="I5715">
        <f t="shared" si="357"/>
        <v>104992</v>
      </c>
      <c r="J5715">
        <f t="shared" si="358"/>
        <v>2438754.176</v>
      </c>
      <c r="K5715">
        <f t="shared" si="359"/>
        <v>0</v>
      </c>
    </row>
    <row r="5716" spans="1:11" s="11" customFormat="1">
      <c r="A5716">
        <v>2025</v>
      </c>
      <c r="B5716">
        <v>6113</v>
      </c>
      <c r="C5716" t="s">
        <v>321</v>
      </c>
      <c r="D5716" t="s">
        <v>322</v>
      </c>
      <c r="E5716">
        <v>23061</v>
      </c>
      <c r="F5716">
        <v>20.853999999999999</v>
      </c>
      <c r="G5716">
        <v>302.2</v>
      </c>
      <c r="H5716">
        <f t="shared" si="356"/>
        <v>1453322.3920679998</v>
      </c>
      <c r="I5716">
        <f t="shared" si="357"/>
        <v>23061</v>
      </c>
      <c r="J5716">
        <f t="shared" si="358"/>
        <v>480914.09399999998</v>
      </c>
      <c r="K5716">
        <f t="shared" si="359"/>
        <v>0</v>
      </c>
    </row>
    <row r="5717" spans="1:11" s="11" customFormat="1">
      <c r="A5717">
        <v>2025</v>
      </c>
      <c r="B5717">
        <v>6138</v>
      </c>
      <c r="C5717" t="s">
        <v>331</v>
      </c>
      <c r="D5717" t="s">
        <v>322</v>
      </c>
      <c r="E5717">
        <v>76768</v>
      </c>
      <c r="F5717">
        <v>17.62</v>
      </c>
      <c r="G5717">
        <v>155.69999999999999</v>
      </c>
      <c r="H5717">
        <f t="shared" si="356"/>
        <v>2106079.4131199997</v>
      </c>
      <c r="I5717">
        <f t="shared" si="357"/>
        <v>76768</v>
      </c>
      <c r="J5717">
        <f t="shared" si="358"/>
        <v>1352652.1600000001</v>
      </c>
      <c r="K5717">
        <f t="shared" si="359"/>
        <v>0</v>
      </c>
    </row>
    <row r="5718" spans="1:11" s="11" customFormat="1">
      <c r="A5718">
        <v>2025</v>
      </c>
      <c r="B5718">
        <v>6138</v>
      </c>
      <c r="C5718" t="s">
        <v>331</v>
      </c>
      <c r="D5718" t="s">
        <v>322</v>
      </c>
      <c r="E5718">
        <v>107150</v>
      </c>
      <c r="F5718">
        <v>17.079999999999998</v>
      </c>
      <c r="G5718">
        <v>131.19999999999999</v>
      </c>
      <c r="H5718">
        <f t="shared" si="356"/>
        <v>2401120.0639999993</v>
      </c>
      <c r="I5718">
        <f t="shared" si="357"/>
        <v>107150</v>
      </c>
      <c r="J5718">
        <f t="shared" si="358"/>
        <v>1830121.9999999998</v>
      </c>
      <c r="K5718">
        <f t="shared" si="359"/>
        <v>0</v>
      </c>
    </row>
    <row r="5719" spans="1:11" s="11" customFormat="1">
      <c r="A5719">
        <v>2025</v>
      </c>
      <c r="B5719">
        <v>6138</v>
      </c>
      <c r="C5719" t="s">
        <v>331</v>
      </c>
      <c r="D5719" t="s">
        <v>322</v>
      </c>
      <c r="E5719">
        <v>121</v>
      </c>
      <c r="F5719">
        <v>17.77</v>
      </c>
      <c r="G5719">
        <v>300.60000000000002</v>
      </c>
      <c r="H5719">
        <f t="shared" si="356"/>
        <v>6463.4110200000005</v>
      </c>
      <c r="I5719">
        <f t="shared" si="357"/>
        <v>121</v>
      </c>
      <c r="J5719">
        <f t="shared" si="358"/>
        <v>2150.17</v>
      </c>
      <c r="K5719">
        <f t="shared" si="359"/>
        <v>0</v>
      </c>
    </row>
    <row r="5720" spans="1:11" s="11" customFormat="1">
      <c r="A5720">
        <v>2025</v>
      </c>
      <c r="B5720">
        <v>6139</v>
      </c>
      <c r="C5720" t="s">
        <v>331</v>
      </c>
      <c r="D5720" t="s">
        <v>322</v>
      </c>
      <c r="E5720">
        <v>90179</v>
      </c>
      <c r="F5720">
        <v>17.559999999999999</v>
      </c>
      <c r="G5720">
        <v>196.6</v>
      </c>
      <c r="H5720">
        <f t="shared" si="356"/>
        <v>3113246.00984</v>
      </c>
      <c r="I5720">
        <f t="shared" si="357"/>
        <v>90179</v>
      </c>
      <c r="J5720">
        <f t="shared" si="358"/>
        <v>1583543.24</v>
      </c>
      <c r="K5720">
        <f t="shared" si="359"/>
        <v>0</v>
      </c>
    </row>
    <row r="5721" spans="1:11" s="11" customFormat="1">
      <c r="A5721">
        <v>2025</v>
      </c>
      <c r="B5721">
        <v>6139</v>
      </c>
      <c r="C5721" t="s">
        <v>331</v>
      </c>
      <c r="D5721" t="s">
        <v>322</v>
      </c>
      <c r="E5721">
        <v>122369</v>
      </c>
      <c r="F5721">
        <v>17.11</v>
      </c>
      <c r="G5721">
        <v>191.5</v>
      </c>
      <c r="H5721">
        <f t="shared" si="356"/>
        <v>4009499.82485</v>
      </c>
      <c r="I5721">
        <f t="shared" si="357"/>
        <v>122369</v>
      </c>
      <c r="J5721">
        <f t="shared" si="358"/>
        <v>2093733.5899999999</v>
      </c>
      <c r="K5721">
        <f t="shared" si="359"/>
        <v>0</v>
      </c>
    </row>
    <row r="5722" spans="1:11" s="11" customFormat="1">
      <c r="A5722">
        <v>2025</v>
      </c>
      <c r="B5722">
        <v>6146</v>
      </c>
      <c r="C5722" t="s">
        <v>331</v>
      </c>
      <c r="D5722" t="s">
        <v>322</v>
      </c>
      <c r="E5722">
        <v>574039</v>
      </c>
      <c r="F5722">
        <v>16.579999999999998</v>
      </c>
      <c r="G5722" t="s">
        <v>332</v>
      </c>
      <c r="H5722" t="str">
        <f t="shared" si="356"/>
        <v/>
      </c>
      <c r="I5722" t="str">
        <f t="shared" si="357"/>
        <v/>
      </c>
      <c r="J5722" t="str">
        <f t="shared" si="358"/>
        <v/>
      </c>
      <c r="K5722">
        <f t="shared" si="359"/>
        <v>0</v>
      </c>
    </row>
    <row r="5723" spans="1:11" s="11" customFormat="1">
      <c r="A5723">
        <v>2025</v>
      </c>
      <c r="B5723">
        <v>6165</v>
      </c>
      <c r="C5723" t="s">
        <v>321</v>
      </c>
      <c r="D5723" t="s">
        <v>322</v>
      </c>
      <c r="E5723">
        <v>31351</v>
      </c>
      <c r="F5723">
        <v>22.465</v>
      </c>
      <c r="G5723">
        <v>340.4</v>
      </c>
      <c r="H5723">
        <f t="shared" si="356"/>
        <v>2397437.9318599999</v>
      </c>
      <c r="I5723">
        <f t="shared" si="357"/>
        <v>31351</v>
      </c>
      <c r="J5723">
        <f t="shared" si="358"/>
        <v>704300.21499999997</v>
      </c>
      <c r="K5723">
        <f t="shared" si="359"/>
        <v>0</v>
      </c>
    </row>
    <row r="5724" spans="1:11" s="11" customFormat="1">
      <c r="A5724">
        <v>2025</v>
      </c>
      <c r="B5724">
        <v>6165</v>
      </c>
      <c r="C5724" t="s">
        <v>321</v>
      </c>
      <c r="D5724" t="s">
        <v>322</v>
      </c>
      <c r="E5724">
        <v>304251</v>
      </c>
      <c r="F5724">
        <v>22.324000000000002</v>
      </c>
      <c r="G5724">
        <v>350.7</v>
      </c>
      <c r="H5724">
        <f t="shared" si="356"/>
        <v>23819892.329268001</v>
      </c>
      <c r="I5724">
        <f t="shared" si="357"/>
        <v>304251</v>
      </c>
      <c r="J5724">
        <f t="shared" si="358"/>
        <v>6792099.324000001</v>
      </c>
      <c r="K5724">
        <f t="shared" si="359"/>
        <v>0</v>
      </c>
    </row>
    <row r="5725" spans="1:11" s="11" customFormat="1">
      <c r="A5725">
        <v>2025</v>
      </c>
      <c r="B5725">
        <v>6166</v>
      </c>
      <c r="C5725" t="s">
        <v>321</v>
      </c>
      <c r="D5725" t="s">
        <v>322</v>
      </c>
      <c r="E5725">
        <v>11698</v>
      </c>
      <c r="F5725">
        <v>24.32</v>
      </c>
      <c r="G5725">
        <v>369.6</v>
      </c>
      <c r="H5725">
        <f t="shared" si="356"/>
        <v>1051494.8505600002</v>
      </c>
      <c r="I5725">
        <f t="shared" si="357"/>
        <v>11698</v>
      </c>
      <c r="J5725">
        <f t="shared" si="358"/>
        <v>284495.35999999999</v>
      </c>
      <c r="K5725">
        <f t="shared" si="359"/>
        <v>0</v>
      </c>
    </row>
    <row r="5726" spans="1:11" s="11" customFormat="1">
      <c r="A5726">
        <v>2025</v>
      </c>
      <c r="B5726">
        <v>6177</v>
      </c>
      <c r="C5726" t="s">
        <v>331</v>
      </c>
      <c r="D5726" t="s">
        <v>322</v>
      </c>
      <c r="E5726">
        <v>90429</v>
      </c>
      <c r="F5726">
        <v>17.773</v>
      </c>
      <c r="G5726">
        <v>308.8</v>
      </c>
      <c r="H5726">
        <f t="shared" si="356"/>
        <v>4963016.9772960003</v>
      </c>
      <c r="I5726">
        <f t="shared" si="357"/>
        <v>90429</v>
      </c>
      <c r="J5726">
        <f t="shared" si="358"/>
        <v>1607194.6170000001</v>
      </c>
      <c r="K5726">
        <f t="shared" si="359"/>
        <v>0</v>
      </c>
    </row>
    <row r="5727" spans="1:11" s="11" customFormat="1">
      <c r="A5727">
        <v>2025</v>
      </c>
      <c r="B5727">
        <v>6177</v>
      </c>
      <c r="C5727" t="s">
        <v>331</v>
      </c>
      <c r="D5727" t="s">
        <v>322</v>
      </c>
      <c r="E5727">
        <v>60002</v>
      </c>
      <c r="F5727">
        <v>18.629000000000001</v>
      </c>
      <c r="G5727">
        <v>320.3</v>
      </c>
      <c r="H5727">
        <f t="shared" si="356"/>
        <v>3580240.5573740005</v>
      </c>
      <c r="I5727">
        <f t="shared" si="357"/>
        <v>60002</v>
      </c>
      <c r="J5727">
        <f t="shared" si="358"/>
        <v>1117777.2580000001</v>
      </c>
      <c r="K5727">
        <f t="shared" si="359"/>
        <v>0</v>
      </c>
    </row>
    <row r="5728" spans="1:11" s="11" customFormat="1">
      <c r="A5728">
        <v>2025</v>
      </c>
      <c r="B5728">
        <v>6178</v>
      </c>
      <c r="C5728" t="s">
        <v>331</v>
      </c>
      <c r="D5728" t="s">
        <v>322</v>
      </c>
      <c r="E5728">
        <v>48549</v>
      </c>
      <c r="F5728">
        <v>18.03</v>
      </c>
      <c r="G5728" t="s">
        <v>332</v>
      </c>
      <c r="H5728" t="str">
        <f t="shared" si="356"/>
        <v/>
      </c>
      <c r="I5728" t="str">
        <f t="shared" si="357"/>
        <v/>
      </c>
      <c r="J5728" t="str">
        <f t="shared" si="358"/>
        <v/>
      </c>
      <c r="K5728">
        <f t="shared" si="359"/>
        <v>0</v>
      </c>
    </row>
    <row r="5729" spans="1:11" s="11" customFormat="1">
      <c r="A5729">
        <v>2025</v>
      </c>
      <c r="B5729">
        <v>6178</v>
      </c>
      <c r="C5729" t="s">
        <v>331</v>
      </c>
      <c r="D5729" t="s">
        <v>322</v>
      </c>
      <c r="E5729">
        <v>32591</v>
      </c>
      <c r="F5729">
        <v>16.87</v>
      </c>
      <c r="G5729" t="s">
        <v>332</v>
      </c>
      <c r="H5729" t="str">
        <f t="shared" si="356"/>
        <v/>
      </c>
      <c r="I5729" t="str">
        <f t="shared" si="357"/>
        <v/>
      </c>
      <c r="J5729" t="str">
        <f t="shared" si="358"/>
        <v/>
      </c>
      <c r="K5729">
        <f t="shared" si="359"/>
        <v>0</v>
      </c>
    </row>
    <row r="5730" spans="1:11" s="11" customFormat="1">
      <c r="A5730">
        <v>2025</v>
      </c>
      <c r="B5730">
        <v>6178</v>
      </c>
      <c r="C5730" t="s">
        <v>331</v>
      </c>
      <c r="D5730" t="s">
        <v>322</v>
      </c>
      <c r="E5730">
        <v>49020</v>
      </c>
      <c r="F5730">
        <v>17.12</v>
      </c>
      <c r="G5730" t="s">
        <v>332</v>
      </c>
      <c r="H5730" t="str">
        <f t="shared" si="356"/>
        <v/>
      </c>
      <c r="I5730" t="str">
        <f t="shared" si="357"/>
        <v/>
      </c>
      <c r="J5730" t="str">
        <f t="shared" si="358"/>
        <v/>
      </c>
      <c r="K5730">
        <f t="shared" si="359"/>
        <v>0</v>
      </c>
    </row>
    <row r="5731" spans="1:11" s="11" customFormat="1">
      <c r="A5731">
        <v>2025</v>
      </c>
      <c r="B5731">
        <v>6179</v>
      </c>
      <c r="C5731" t="s">
        <v>331</v>
      </c>
      <c r="D5731" t="s">
        <v>322</v>
      </c>
      <c r="E5731">
        <v>49375</v>
      </c>
      <c r="F5731">
        <v>17.029</v>
      </c>
      <c r="G5731">
        <v>154.19999999999999</v>
      </c>
      <c r="H5731">
        <f t="shared" si="356"/>
        <v>1296524.2012499999</v>
      </c>
      <c r="I5731">
        <f t="shared" si="357"/>
        <v>49375</v>
      </c>
      <c r="J5731">
        <f t="shared" si="358"/>
        <v>840806.875</v>
      </c>
      <c r="K5731">
        <f t="shared" si="359"/>
        <v>0</v>
      </c>
    </row>
    <row r="5732" spans="1:11" s="11" customFormat="1">
      <c r="A5732">
        <v>2025</v>
      </c>
      <c r="B5732">
        <v>6179</v>
      </c>
      <c r="C5732" t="s">
        <v>331</v>
      </c>
      <c r="D5732" t="s">
        <v>322</v>
      </c>
      <c r="E5732">
        <v>16320</v>
      </c>
      <c r="F5732">
        <v>18.091999999999999</v>
      </c>
      <c r="G5732">
        <v>162.6</v>
      </c>
      <c r="H5732">
        <f t="shared" si="356"/>
        <v>480095.10143999994</v>
      </c>
      <c r="I5732">
        <f t="shared" si="357"/>
        <v>16320</v>
      </c>
      <c r="J5732">
        <f t="shared" si="358"/>
        <v>295261.44</v>
      </c>
      <c r="K5732">
        <f t="shared" si="359"/>
        <v>0</v>
      </c>
    </row>
    <row r="5733" spans="1:11" s="11" customFormat="1">
      <c r="A5733">
        <v>2025</v>
      </c>
      <c r="B5733">
        <v>6179</v>
      </c>
      <c r="C5733" t="s">
        <v>331</v>
      </c>
      <c r="D5733" t="s">
        <v>322</v>
      </c>
      <c r="E5733">
        <v>131491</v>
      </c>
      <c r="F5733">
        <v>17.004999999999999</v>
      </c>
      <c r="G5733">
        <v>154.5</v>
      </c>
      <c r="H5733">
        <f t="shared" si="356"/>
        <v>3454626.8829749995</v>
      </c>
      <c r="I5733">
        <f t="shared" si="357"/>
        <v>131491</v>
      </c>
      <c r="J5733">
        <f t="shared" si="358"/>
        <v>2236004.4550000001</v>
      </c>
      <c r="K5733">
        <f t="shared" si="359"/>
        <v>0</v>
      </c>
    </row>
    <row r="5734" spans="1:11" s="11" customFormat="1">
      <c r="A5734">
        <v>2025</v>
      </c>
      <c r="B5734">
        <v>6179</v>
      </c>
      <c r="C5734" t="s">
        <v>331</v>
      </c>
      <c r="D5734" t="s">
        <v>322</v>
      </c>
      <c r="E5734">
        <v>82148</v>
      </c>
      <c r="F5734">
        <v>17.077000000000002</v>
      </c>
      <c r="G5734">
        <v>148.6</v>
      </c>
      <c r="H5734">
        <f t="shared" si="356"/>
        <v>2084622.3144560002</v>
      </c>
      <c r="I5734">
        <f t="shared" si="357"/>
        <v>82148</v>
      </c>
      <c r="J5734">
        <f t="shared" si="358"/>
        <v>1402841.3960000002</v>
      </c>
      <c r="K5734">
        <f t="shared" si="359"/>
        <v>0</v>
      </c>
    </row>
    <row r="5735" spans="1:11" s="11" customFormat="1">
      <c r="A5735">
        <v>2025</v>
      </c>
      <c r="B5735">
        <v>6179</v>
      </c>
      <c r="C5735" t="s">
        <v>331</v>
      </c>
      <c r="D5735" t="s">
        <v>322</v>
      </c>
      <c r="E5735">
        <v>16464</v>
      </c>
      <c r="F5735">
        <v>17.082000000000001</v>
      </c>
      <c r="G5735">
        <v>148.1</v>
      </c>
      <c r="H5735">
        <f t="shared" si="356"/>
        <v>416513.54908799997</v>
      </c>
      <c r="I5735">
        <f t="shared" si="357"/>
        <v>16464</v>
      </c>
      <c r="J5735">
        <f t="shared" si="358"/>
        <v>281238.04800000001</v>
      </c>
      <c r="K5735">
        <f t="shared" si="359"/>
        <v>0</v>
      </c>
    </row>
    <row r="5736" spans="1:11" s="11" customFormat="1">
      <c r="A5736">
        <v>2025</v>
      </c>
      <c r="B5736">
        <v>6179</v>
      </c>
      <c r="C5736" t="s">
        <v>331</v>
      </c>
      <c r="D5736" t="s">
        <v>322</v>
      </c>
      <c r="E5736">
        <v>49060</v>
      </c>
      <c r="F5736">
        <v>17.213000000000001</v>
      </c>
      <c r="G5736">
        <v>149.6</v>
      </c>
      <c r="H5736">
        <f t="shared" si="356"/>
        <v>1263326.79088</v>
      </c>
      <c r="I5736">
        <f t="shared" si="357"/>
        <v>49060</v>
      </c>
      <c r="J5736">
        <f t="shared" si="358"/>
        <v>844469.78</v>
      </c>
      <c r="K5736">
        <f t="shared" si="359"/>
        <v>0</v>
      </c>
    </row>
    <row r="5737" spans="1:11" s="11" customFormat="1">
      <c r="A5737">
        <v>2025</v>
      </c>
      <c r="B5737">
        <v>6179</v>
      </c>
      <c r="C5737" t="s">
        <v>331</v>
      </c>
      <c r="D5737" t="s">
        <v>322</v>
      </c>
      <c r="E5737">
        <v>48629</v>
      </c>
      <c r="F5737">
        <v>16.329000000000001</v>
      </c>
      <c r="G5737">
        <v>155.6</v>
      </c>
      <c r="H5737">
        <f t="shared" si="356"/>
        <v>1235561.9361960001</v>
      </c>
      <c r="I5737">
        <f t="shared" si="357"/>
        <v>48629</v>
      </c>
      <c r="J5737">
        <f t="shared" si="358"/>
        <v>794062.94099999999</v>
      </c>
      <c r="K5737">
        <f t="shared" si="359"/>
        <v>0</v>
      </c>
    </row>
    <row r="5738" spans="1:11" s="11" customFormat="1">
      <c r="A5738">
        <v>2025</v>
      </c>
      <c r="B5738">
        <v>6179</v>
      </c>
      <c r="C5738" t="s">
        <v>331</v>
      </c>
      <c r="D5738" t="s">
        <v>322</v>
      </c>
      <c r="E5738">
        <v>48427</v>
      </c>
      <c r="F5738">
        <v>16.393000000000001</v>
      </c>
      <c r="G5738">
        <v>155.80000000000001</v>
      </c>
      <c r="H5738">
        <f t="shared" si="356"/>
        <v>1236839.8175380002</v>
      </c>
      <c r="I5738">
        <f t="shared" si="357"/>
        <v>48427</v>
      </c>
      <c r="J5738">
        <f t="shared" si="358"/>
        <v>793863.81099999999</v>
      </c>
      <c r="K5738">
        <f t="shared" si="359"/>
        <v>0</v>
      </c>
    </row>
    <row r="5739" spans="1:11" s="11" customFormat="1">
      <c r="A5739">
        <v>2025</v>
      </c>
      <c r="B5739">
        <v>6179</v>
      </c>
      <c r="C5739" t="s">
        <v>331</v>
      </c>
      <c r="D5739" t="s">
        <v>322</v>
      </c>
      <c r="E5739">
        <v>32877</v>
      </c>
      <c r="F5739">
        <v>16.812000000000001</v>
      </c>
      <c r="G5739">
        <v>152.19999999999999</v>
      </c>
      <c r="H5739">
        <f t="shared" si="356"/>
        <v>841252.20472799998</v>
      </c>
      <c r="I5739">
        <f t="shared" si="357"/>
        <v>32877</v>
      </c>
      <c r="J5739">
        <f t="shared" si="358"/>
        <v>552728.12400000007</v>
      </c>
      <c r="K5739">
        <f t="shared" si="359"/>
        <v>0</v>
      </c>
    </row>
    <row r="5740" spans="1:11" s="11" customFormat="1">
      <c r="A5740">
        <v>2025</v>
      </c>
      <c r="B5740">
        <v>6179</v>
      </c>
      <c r="C5740" t="s">
        <v>331</v>
      </c>
      <c r="D5740" t="s">
        <v>322</v>
      </c>
      <c r="E5740">
        <v>32843</v>
      </c>
      <c r="F5740">
        <v>17.091999999999999</v>
      </c>
      <c r="G5740">
        <v>151.1</v>
      </c>
      <c r="H5740">
        <f t="shared" si="356"/>
        <v>848203.71211599989</v>
      </c>
      <c r="I5740">
        <f t="shared" si="357"/>
        <v>32843</v>
      </c>
      <c r="J5740">
        <f t="shared" si="358"/>
        <v>561352.55599999998</v>
      </c>
      <c r="K5740">
        <f t="shared" si="359"/>
        <v>0</v>
      </c>
    </row>
    <row r="5741" spans="1:11" s="11" customFormat="1">
      <c r="A5741">
        <v>2025</v>
      </c>
      <c r="B5741">
        <v>6180</v>
      </c>
      <c r="C5741" t="s">
        <v>330</v>
      </c>
      <c r="D5741" t="s">
        <v>322</v>
      </c>
      <c r="E5741">
        <v>831145</v>
      </c>
      <c r="F5741">
        <v>13.6</v>
      </c>
      <c r="G5741" t="s">
        <v>332</v>
      </c>
      <c r="H5741" t="str">
        <f t="shared" si="356"/>
        <v/>
      </c>
      <c r="I5741" t="str">
        <f t="shared" si="357"/>
        <v/>
      </c>
      <c r="J5741" t="str">
        <f t="shared" si="358"/>
        <v/>
      </c>
      <c r="K5741">
        <f t="shared" si="359"/>
        <v>1</v>
      </c>
    </row>
    <row r="5742" spans="1:11" s="11" customFormat="1">
      <c r="A5742">
        <v>2025</v>
      </c>
      <c r="B5742">
        <v>6190</v>
      </c>
      <c r="C5742" t="s">
        <v>331</v>
      </c>
      <c r="D5742" t="s">
        <v>322</v>
      </c>
      <c r="E5742">
        <v>54381</v>
      </c>
      <c r="F5742">
        <v>17.718</v>
      </c>
      <c r="G5742">
        <v>243.9</v>
      </c>
      <c r="H5742">
        <f t="shared" si="356"/>
        <v>2350031.518962</v>
      </c>
      <c r="I5742">
        <f t="shared" si="357"/>
        <v>54381</v>
      </c>
      <c r="J5742">
        <f t="shared" si="358"/>
        <v>963522.55799999996</v>
      </c>
      <c r="K5742">
        <f t="shared" si="359"/>
        <v>0</v>
      </c>
    </row>
    <row r="5743" spans="1:11" s="11" customFormat="1">
      <c r="A5743">
        <v>2025</v>
      </c>
      <c r="B5743">
        <v>6194</v>
      </c>
      <c r="C5743" t="s">
        <v>331</v>
      </c>
      <c r="D5743" t="s">
        <v>322</v>
      </c>
      <c r="E5743">
        <v>254776</v>
      </c>
      <c r="F5743">
        <v>17.811</v>
      </c>
      <c r="G5743">
        <v>154.9</v>
      </c>
      <c r="H5743">
        <f t="shared" si="356"/>
        <v>7029075.9554640008</v>
      </c>
      <c r="I5743">
        <f t="shared" si="357"/>
        <v>254776</v>
      </c>
      <c r="J5743">
        <f t="shared" si="358"/>
        <v>4537815.3360000001</v>
      </c>
      <c r="K5743">
        <f t="shared" si="359"/>
        <v>0</v>
      </c>
    </row>
    <row r="5744" spans="1:11" s="11" customFormat="1">
      <c r="A5744">
        <v>2025</v>
      </c>
      <c r="B5744">
        <v>6195</v>
      </c>
      <c r="C5744" t="s">
        <v>331</v>
      </c>
      <c r="D5744" t="s">
        <v>322</v>
      </c>
      <c r="E5744">
        <v>77266</v>
      </c>
      <c r="F5744">
        <v>17.98</v>
      </c>
      <c r="G5744">
        <v>258.2</v>
      </c>
      <c r="H5744">
        <f t="shared" si="356"/>
        <v>3587024.5997600001</v>
      </c>
      <c r="I5744">
        <f t="shared" si="357"/>
        <v>77266</v>
      </c>
      <c r="J5744">
        <f t="shared" si="358"/>
        <v>1389242.68</v>
      </c>
      <c r="K5744">
        <f t="shared" si="359"/>
        <v>0</v>
      </c>
    </row>
    <row r="5745" spans="1:11" s="11" customFormat="1">
      <c r="A5745">
        <v>2025</v>
      </c>
      <c r="B5745">
        <v>6204</v>
      </c>
      <c r="C5745" t="s">
        <v>331</v>
      </c>
      <c r="D5745" t="s">
        <v>322</v>
      </c>
      <c r="E5745">
        <v>196767</v>
      </c>
      <c r="F5745">
        <v>16.186</v>
      </c>
      <c r="G5745">
        <v>166.8</v>
      </c>
      <c r="H5745">
        <f t="shared" si="356"/>
        <v>5312364.2642160011</v>
      </c>
      <c r="I5745">
        <f t="shared" si="357"/>
        <v>196767</v>
      </c>
      <c r="J5745">
        <f t="shared" si="358"/>
        <v>3184870.662</v>
      </c>
      <c r="K5745">
        <f t="shared" si="359"/>
        <v>0</v>
      </c>
    </row>
    <row r="5746" spans="1:11" s="11" customFormat="1">
      <c r="A5746">
        <v>2025</v>
      </c>
      <c r="B5746">
        <v>6204</v>
      </c>
      <c r="C5746" t="s">
        <v>331</v>
      </c>
      <c r="D5746" t="s">
        <v>322</v>
      </c>
      <c r="E5746">
        <v>114808</v>
      </c>
      <c r="F5746">
        <v>17.692</v>
      </c>
      <c r="G5746">
        <v>137.1</v>
      </c>
      <c r="H5746">
        <f t="shared" si="356"/>
        <v>2784752.0794560001</v>
      </c>
      <c r="I5746">
        <f t="shared" si="357"/>
        <v>114808</v>
      </c>
      <c r="J5746">
        <f t="shared" si="358"/>
        <v>2031183.1359999999</v>
      </c>
      <c r="K5746">
        <f t="shared" si="359"/>
        <v>0</v>
      </c>
    </row>
    <row r="5747" spans="1:11" s="11" customFormat="1">
      <c r="A5747">
        <v>2025</v>
      </c>
      <c r="B5747">
        <v>6204</v>
      </c>
      <c r="C5747" t="s">
        <v>331</v>
      </c>
      <c r="D5747" t="s">
        <v>322</v>
      </c>
      <c r="E5747">
        <v>82005</v>
      </c>
      <c r="F5747">
        <v>18.103999999999999</v>
      </c>
      <c r="G5747">
        <v>125.7</v>
      </c>
      <c r="H5747">
        <f t="shared" si="356"/>
        <v>1866165.4796400003</v>
      </c>
      <c r="I5747">
        <f t="shared" si="357"/>
        <v>82005</v>
      </c>
      <c r="J5747">
        <f t="shared" si="358"/>
        <v>1484618.52</v>
      </c>
      <c r="K5747">
        <f t="shared" si="359"/>
        <v>0</v>
      </c>
    </row>
    <row r="5748" spans="1:11" s="11" customFormat="1">
      <c r="A5748">
        <v>2025</v>
      </c>
      <c r="B5748">
        <v>6204</v>
      </c>
      <c r="C5748" t="s">
        <v>331</v>
      </c>
      <c r="D5748" t="s">
        <v>322</v>
      </c>
      <c r="E5748">
        <v>65593</v>
      </c>
      <c r="F5748">
        <v>17.776</v>
      </c>
      <c r="G5748">
        <v>117.7</v>
      </c>
      <c r="H5748">
        <f t="shared" si="356"/>
        <v>1372359.834736</v>
      </c>
      <c r="I5748">
        <f t="shared" si="357"/>
        <v>65593</v>
      </c>
      <c r="J5748">
        <f t="shared" si="358"/>
        <v>1165981.1680000001</v>
      </c>
      <c r="K5748">
        <f t="shared" si="359"/>
        <v>0</v>
      </c>
    </row>
    <row r="5749" spans="1:11" s="11" customFormat="1">
      <c r="A5749">
        <v>2025</v>
      </c>
      <c r="B5749">
        <v>6213</v>
      </c>
      <c r="C5749" t="s">
        <v>321</v>
      </c>
      <c r="D5749" t="s">
        <v>322</v>
      </c>
      <c r="E5749">
        <v>39716</v>
      </c>
      <c r="F5749">
        <v>22.47</v>
      </c>
      <c r="G5749">
        <v>248.8</v>
      </c>
      <c r="H5749">
        <f t="shared" si="356"/>
        <v>2220337.27776</v>
      </c>
      <c r="I5749">
        <f t="shared" si="357"/>
        <v>39716</v>
      </c>
      <c r="J5749">
        <f t="shared" si="358"/>
        <v>892418.5199999999</v>
      </c>
      <c r="K5749">
        <f t="shared" si="359"/>
        <v>0</v>
      </c>
    </row>
    <row r="5750" spans="1:11" s="11" customFormat="1">
      <c r="A5750">
        <v>2025</v>
      </c>
      <c r="B5750">
        <v>6213</v>
      </c>
      <c r="C5750" t="s">
        <v>321</v>
      </c>
      <c r="D5750" t="s">
        <v>322</v>
      </c>
      <c r="E5750">
        <v>130386</v>
      </c>
      <c r="F5750">
        <v>22.7</v>
      </c>
      <c r="G5750">
        <v>241.4</v>
      </c>
      <c r="H5750">
        <f t="shared" si="356"/>
        <v>7144865.9508000007</v>
      </c>
      <c r="I5750">
        <f t="shared" si="357"/>
        <v>130386</v>
      </c>
      <c r="J5750">
        <f t="shared" si="358"/>
        <v>2959762.1999999997</v>
      </c>
      <c r="K5750">
        <f t="shared" si="359"/>
        <v>0</v>
      </c>
    </row>
    <row r="5751" spans="1:11" s="11" customFormat="1">
      <c r="A5751">
        <v>2025</v>
      </c>
      <c r="B5751">
        <v>6213</v>
      </c>
      <c r="C5751" t="s">
        <v>321</v>
      </c>
      <c r="D5751" t="s">
        <v>322</v>
      </c>
      <c r="E5751">
        <v>41317</v>
      </c>
      <c r="F5751">
        <v>21.97</v>
      </c>
      <c r="G5751">
        <v>239.4</v>
      </c>
      <c r="H5751">
        <f t="shared" si="356"/>
        <v>2173116.3690599999</v>
      </c>
      <c r="I5751">
        <f t="shared" si="357"/>
        <v>41317</v>
      </c>
      <c r="J5751">
        <f t="shared" si="358"/>
        <v>907734.49</v>
      </c>
      <c r="K5751">
        <f t="shared" si="359"/>
        <v>0</v>
      </c>
    </row>
    <row r="5752" spans="1:11" s="11" customFormat="1">
      <c r="A5752">
        <v>2025</v>
      </c>
      <c r="B5752">
        <v>6249</v>
      </c>
      <c r="C5752" t="s">
        <v>321</v>
      </c>
      <c r="D5752" t="s">
        <v>322</v>
      </c>
      <c r="E5752">
        <v>24444</v>
      </c>
      <c r="F5752">
        <v>23.61</v>
      </c>
      <c r="G5752">
        <v>367.5</v>
      </c>
      <c r="H5752">
        <f t="shared" si="356"/>
        <v>2120926.4369999999</v>
      </c>
      <c r="I5752">
        <f t="shared" si="357"/>
        <v>24444</v>
      </c>
      <c r="J5752">
        <f t="shared" si="358"/>
        <v>577122.84</v>
      </c>
      <c r="K5752">
        <f t="shared" si="359"/>
        <v>0</v>
      </c>
    </row>
    <row r="5753" spans="1:11" s="11" customFormat="1">
      <c r="A5753">
        <v>2025</v>
      </c>
      <c r="B5753">
        <v>6249</v>
      </c>
      <c r="C5753" t="s">
        <v>321</v>
      </c>
      <c r="D5753" t="s">
        <v>322</v>
      </c>
      <c r="E5753">
        <v>78208</v>
      </c>
      <c r="F5753">
        <v>23.54</v>
      </c>
      <c r="G5753">
        <v>255</v>
      </c>
      <c r="H5753">
        <f t="shared" si="356"/>
        <v>4694591.6159999995</v>
      </c>
      <c r="I5753">
        <f t="shared" si="357"/>
        <v>78208</v>
      </c>
      <c r="J5753">
        <f t="shared" si="358"/>
        <v>1841016.3199999998</v>
      </c>
      <c r="K5753">
        <f t="shared" si="359"/>
        <v>0</v>
      </c>
    </row>
    <row r="5754" spans="1:11" s="11" customFormat="1">
      <c r="A5754">
        <v>2025</v>
      </c>
      <c r="B5754">
        <v>6249</v>
      </c>
      <c r="C5754" t="s">
        <v>321</v>
      </c>
      <c r="D5754" t="s">
        <v>322</v>
      </c>
      <c r="E5754">
        <v>24223</v>
      </c>
      <c r="F5754">
        <v>23.47</v>
      </c>
      <c r="G5754">
        <v>349.1</v>
      </c>
      <c r="H5754">
        <f t="shared" si="356"/>
        <v>1984681.7107099998</v>
      </c>
      <c r="I5754">
        <f t="shared" si="357"/>
        <v>24223</v>
      </c>
      <c r="J5754">
        <f t="shared" si="358"/>
        <v>568513.80999999994</v>
      </c>
      <c r="K5754">
        <f t="shared" si="359"/>
        <v>0</v>
      </c>
    </row>
    <row r="5755" spans="1:11" s="11" customFormat="1">
      <c r="A5755">
        <v>2025</v>
      </c>
      <c r="B5755">
        <v>6249</v>
      </c>
      <c r="C5755" t="s">
        <v>321</v>
      </c>
      <c r="D5755" t="s">
        <v>322</v>
      </c>
      <c r="E5755">
        <v>11611</v>
      </c>
      <c r="F5755">
        <v>25.21</v>
      </c>
      <c r="G5755">
        <v>453.4</v>
      </c>
      <c r="H5755">
        <f t="shared" si="356"/>
        <v>1327162.14754</v>
      </c>
      <c r="I5755">
        <f t="shared" si="357"/>
        <v>11611</v>
      </c>
      <c r="J5755">
        <f t="shared" si="358"/>
        <v>292713.31</v>
      </c>
      <c r="K5755">
        <f t="shared" si="359"/>
        <v>0</v>
      </c>
    </row>
    <row r="5756" spans="1:11" s="11" customFormat="1">
      <c r="A5756">
        <v>2025</v>
      </c>
      <c r="B5756">
        <v>6250</v>
      </c>
      <c r="C5756" t="s">
        <v>321</v>
      </c>
      <c r="D5756" t="s">
        <v>322</v>
      </c>
      <c r="E5756">
        <v>12284</v>
      </c>
      <c r="F5756">
        <v>25.858000000000001</v>
      </c>
      <c r="G5756">
        <v>337.6</v>
      </c>
      <c r="H5756">
        <f t="shared" si="356"/>
        <v>1072351.5326720001</v>
      </c>
      <c r="I5756">
        <f t="shared" si="357"/>
        <v>12284</v>
      </c>
      <c r="J5756">
        <f t="shared" si="358"/>
        <v>317639.67200000002</v>
      </c>
      <c r="K5756">
        <f t="shared" si="359"/>
        <v>0</v>
      </c>
    </row>
    <row r="5757" spans="1:11" s="11" customFormat="1">
      <c r="A5757">
        <v>2025</v>
      </c>
      <c r="B5757">
        <v>6250</v>
      </c>
      <c r="C5757" t="s">
        <v>321</v>
      </c>
      <c r="D5757" t="s">
        <v>322</v>
      </c>
      <c r="E5757">
        <v>12445</v>
      </c>
      <c r="F5757">
        <v>25.792000000000002</v>
      </c>
      <c r="G5757">
        <v>333.7</v>
      </c>
      <c r="H5757">
        <f t="shared" si="356"/>
        <v>1071115.06528</v>
      </c>
      <c r="I5757">
        <f t="shared" si="357"/>
        <v>12445</v>
      </c>
      <c r="J5757">
        <f t="shared" si="358"/>
        <v>320981.44</v>
      </c>
      <c r="K5757">
        <f t="shared" si="359"/>
        <v>0</v>
      </c>
    </row>
    <row r="5758" spans="1:11" s="11" customFormat="1">
      <c r="A5758">
        <v>2025</v>
      </c>
      <c r="B5758">
        <v>6254</v>
      </c>
      <c r="C5758" t="s">
        <v>331</v>
      </c>
      <c r="D5758" t="s">
        <v>322</v>
      </c>
      <c r="E5758">
        <v>150385</v>
      </c>
      <c r="F5758">
        <v>17.16</v>
      </c>
      <c r="G5758">
        <v>181.4</v>
      </c>
      <c r="H5758">
        <f t="shared" si="356"/>
        <v>4681220.3724000007</v>
      </c>
      <c r="I5758">
        <f t="shared" si="357"/>
        <v>150385</v>
      </c>
      <c r="J5758">
        <f t="shared" si="358"/>
        <v>2580606.6</v>
      </c>
      <c r="K5758">
        <f t="shared" si="359"/>
        <v>0</v>
      </c>
    </row>
    <row r="5759" spans="1:11" s="11" customFormat="1">
      <c r="A5759">
        <v>2025</v>
      </c>
      <c r="B5759">
        <v>6254</v>
      </c>
      <c r="C5759" t="s">
        <v>331</v>
      </c>
      <c r="D5759" t="s">
        <v>322</v>
      </c>
      <c r="E5759">
        <v>90789</v>
      </c>
      <c r="F5759">
        <v>17.108000000000001</v>
      </c>
      <c r="G5759">
        <v>187.2</v>
      </c>
      <c r="H5759">
        <f t="shared" si="356"/>
        <v>2907624.4928640001</v>
      </c>
      <c r="I5759">
        <f t="shared" si="357"/>
        <v>90789</v>
      </c>
      <c r="J5759">
        <f t="shared" si="358"/>
        <v>1553218.2120000001</v>
      </c>
      <c r="K5759">
        <f t="shared" si="359"/>
        <v>0</v>
      </c>
    </row>
    <row r="5760" spans="1:11" s="11" customFormat="1">
      <c r="A5760">
        <v>2025</v>
      </c>
      <c r="B5760">
        <v>6254</v>
      </c>
      <c r="C5760" t="s">
        <v>331</v>
      </c>
      <c r="D5760" t="s">
        <v>322</v>
      </c>
      <c r="E5760">
        <v>15522</v>
      </c>
      <c r="F5760">
        <v>17.468</v>
      </c>
      <c r="G5760">
        <v>188.4</v>
      </c>
      <c r="H5760">
        <f t="shared" si="356"/>
        <v>510824.54966399999</v>
      </c>
      <c r="I5760">
        <f t="shared" si="357"/>
        <v>15522</v>
      </c>
      <c r="J5760">
        <f t="shared" si="358"/>
        <v>271138.29599999997</v>
      </c>
      <c r="K5760">
        <f t="shared" si="359"/>
        <v>0</v>
      </c>
    </row>
    <row r="5761" spans="1:11" s="11" customFormat="1">
      <c r="A5761">
        <v>2025</v>
      </c>
      <c r="B5761">
        <v>6257</v>
      </c>
      <c r="C5761" t="s">
        <v>331</v>
      </c>
      <c r="D5761" t="s">
        <v>322</v>
      </c>
      <c r="E5761">
        <v>15830</v>
      </c>
      <c r="F5761">
        <v>16.696000000000002</v>
      </c>
      <c r="G5761">
        <v>317.60000000000002</v>
      </c>
      <c r="H5761">
        <f t="shared" si="356"/>
        <v>839409.43168000015</v>
      </c>
      <c r="I5761">
        <f t="shared" si="357"/>
        <v>15830</v>
      </c>
      <c r="J5761">
        <f t="shared" si="358"/>
        <v>264297.68000000005</v>
      </c>
      <c r="K5761">
        <f t="shared" si="359"/>
        <v>0</v>
      </c>
    </row>
    <row r="5762" spans="1:11" s="11" customFormat="1">
      <c r="A5762">
        <v>2025</v>
      </c>
      <c r="B5762">
        <v>6257</v>
      </c>
      <c r="C5762" t="s">
        <v>331</v>
      </c>
      <c r="D5762" t="s">
        <v>322</v>
      </c>
      <c r="E5762">
        <v>15960</v>
      </c>
      <c r="F5762">
        <v>16.619</v>
      </c>
      <c r="G5762">
        <v>290.8</v>
      </c>
      <c r="H5762">
        <f t="shared" si="356"/>
        <v>771315.70991999994</v>
      </c>
      <c r="I5762">
        <f t="shared" si="357"/>
        <v>15960</v>
      </c>
      <c r="J5762">
        <f t="shared" si="358"/>
        <v>265239.24</v>
      </c>
      <c r="K5762">
        <f t="shared" si="359"/>
        <v>0</v>
      </c>
    </row>
    <row r="5763" spans="1:11" s="11" customFormat="1">
      <c r="A5763">
        <v>2025</v>
      </c>
      <c r="B5763">
        <v>6257</v>
      </c>
      <c r="C5763" t="s">
        <v>331</v>
      </c>
      <c r="D5763" t="s">
        <v>322</v>
      </c>
      <c r="E5763">
        <v>31780</v>
      </c>
      <c r="F5763">
        <v>16.957000000000001</v>
      </c>
      <c r="G5763">
        <v>300.2</v>
      </c>
      <c r="H5763">
        <f t="shared" si="356"/>
        <v>1617758.16692</v>
      </c>
      <c r="I5763">
        <f t="shared" si="357"/>
        <v>31780</v>
      </c>
      <c r="J5763">
        <f t="shared" si="358"/>
        <v>538893.46000000008</v>
      </c>
      <c r="K5763">
        <f t="shared" si="359"/>
        <v>0</v>
      </c>
    </row>
    <row r="5764" spans="1:11" s="11" customFormat="1">
      <c r="A5764">
        <v>2025</v>
      </c>
      <c r="B5764">
        <v>6257</v>
      </c>
      <c r="C5764" t="s">
        <v>331</v>
      </c>
      <c r="D5764" t="s">
        <v>322</v>
      </c>
      <c r="E5764">
        <v>63215</v>
      </c>
      <c r="F5764">
        <v>16.962</v>
      </c>
      <c r="G5764">
        <v>297.5</v>
      </c>
      <c r="H5764">
        <f t="shared" si="356"/>
        <v>3189952.1692500003</v>
      </c>
      <c r="I5764">
        <f t="shared" si="357"/>
        <v>63215</v>
      </c>
      <c r="J5764">
        <f t="shared" si="358"/>
        <v>1072252.83</v>
      </c>
      <c r="K5764">
        <f t="shared" si="359"/>
        <v>0</v>
      </c>
    </row>
    <row r="5765" spans="1:11" s="11" customFormat="1">
      <c r="A5765">
        <v>2025</v>
      </c>
      <c r="B5765">
        <v>6257</v>
      </c>
      <c r="C5765" t="s">
        <v>331</v>
      </c>
      <c r="D5765" t="s">
        <v>322</v>
      </c>
      <c r="E5765">
        <v>79281</v>
      </c>
      <c r="F5765">
        <v>16.748999999999999</v>
      </c>
      <c r="G5765">
        <v>295.3</v>
      </c>
      <c r="H5765">
        <f t="shared" ref="H5765:H5828" si="360">IF(I5765="","",G5765/100*F5765*E5765)</f>
        <v>3921222.1659570001</v>
      </c>
      <c r="I5765">
        <f t="shared" ref="I5765:I5828" si="361">IF(OR(G5765=".",F5765=".",E5765="."),"",E5765)</f>
        <v>79281</v>
      </c>
      <c r="J5765">
        <f t="shared" ref="J5765:J5828" si="362">IF(I5765="","",F5765*I5765)</f>
        <v>1327877.4689999998</v>
      </c>
      <c r="K5765">
        <f t="shared" ref="K5765:K5828" si="363">IF(C5765="LIG",1,0)</f>
        <v>0</v>
      </c>
    </row>
    <row r="5766" spans="1:11" s="11" customFormat="1">
      <c r="A5766">
        <v>2025</v>
      </c>
      <c r="B5766">
        <v>6264</v>
      </c>
      <c r="C5766" t="s">
        <v>321</v>
      </c>
      <c r="D5766" t="s">
        <v>322</v>
      </c>
      <c r="E5766">
        <v>20787</v>
      </c>
      <c r="F5766">
        <v>23.61</v>
      </c>
      <c r="G5766">
        <v>304.60000000000002</v>
      </c>
      <c r="H5766">
        <f t="shared" si="360"/>
        <v>1494919.13922</v>
      </c>
      <c r="I5766">
        <f t="shared" si="361"/>
        <v>20787</v>
      </c>
      <c r="J5766">
        <f t="shared" si="362"/>
        <v>490781.07</v>
      </c>
      <c r="K5766">
        <f t="shared" si="363"/>
        <v>0</v>
      </c>
    </row>
    <row r="5767" spans="1:11" s="11" customFormat="1">
      <c r="A5767">
        <v>2025</v>
      </c>
      <c r="B5767">
        <v>6264</v>
      </c>
      <c r="C5767" t="s">
        <v>321</v>
      </c>
      <c r="D5767" t="s">
        <v>322</v>
      </c>
      <c r="E5767">
        <v>51087</v>
      </c>
      <c r="F5767">
        <v>25.28</v>
      </c>
      <c r="G5767">
        <v>337.9</v>
      </c>
      <c r="H5767">
        <f t="shared" si="360"/>
        <v>4363908.7574399989</v>
      </c>
      <c r="I5767">
        <f t="shared" si="361"/>
        <v>51087</v>
      </c>
      <c r="J5767">
        <f t="shared" si="362"/>
        <v>1291479.3600000001</v>
      </c>
      <c r="K5767">
        <f t="shared" si="363"/>
        <v>0</v>
      </c>
    </row>
    <row r="5768" spans="1:11" s="11" customFormat="1">
      <c r="A5768">
        <v>2025</v>
      </c>
      <c r="B5768">
        <v>6264</v>
      </c>
      <c r="C5768" t="s">
        <v>321</v>
      </c>
      <c r="D5768" t="s">
        <v>322</v>
      </c>
      <c r="E5768">
        <v>51087</v>
      </c>
      <c r="F5768">
        <v>25.28</v>
      </c>
      <c r="G5768">
        <v>337.9</v>
      </c>
      <c r="H5768">
        <f t="shared" si="360"/>
        <v>4363908.7574399989</v>
      </c>
      <c r="I5768">
        <f t="shared" si="361"/>
        <v>51087</v>
      </c>
      <c r="J5768">
        <f t="shared" si="362"/>
        <v>1291479.3600000001</v>
      </c>
      <c r="K5768">
        <f t="shared" si="363"/>
        <v>0</v>
      </c>
    </row>
    <row r="5769" spans="1:11" s="11" customFormat="1">
      <c r="A5769">
        <v>2025</v>
      </c>
      <c r="B5769">
        <v>6264</v>
      </c>
      <c r="C5769" t="s">
        <v>321</v>
      </c>
      <c r="D5769" t="s">
        <v>322</v>
      </c>
      <c r="E5769">
        <v>80203</v>
      </c>
      <c r="F5769">
        <v>25.46</v>
      </c>
      <c r="G5769">
        <v>181.1</v>
      </c>
      <c r="H5769">
        <f t="shared" si="360"/>
        <v>3698004.73618</v>
      </c>
      <c r="I5769">
        <f t="shared" si="361"/>
        <v>80203</v>
      </c>
      <c r="J5769">
        <f t="shared" si="362"/>
        <v>2041968.3800000001</v>
      </c>
      <c r="K5769">
        <f t="shared" si="363"/>
        <v>0</v>
      </c>
    </row>
    <row r="5770" spans="1:11" s="11" customFormat="1">
      <c r="A5770">
        <v>2025</v>
      </c>
      <c r="B5770">
        <v>6288</v>
      </c>
      <c r="C5770" t="s">
        <v>330</v>
      </c>
      <c r="D5770" t="s">
        <v>322</v>
      </c>
      <c r="E5770">
        <v>27707</v>
      </c>
      <c r="F5770">
        <v>15</v>
      </c>
      <c r="G5770">
        <v>402.9</v>
      </c>
      <c r="H5770">
        <f t="shared" si="360"/>
        <v>1674472.5450000002</v>
      </c>
      <c r="I5770">
        <f t="shared" si="361"/>
        <v>27707</v>
      </c>
      <c r="J5770">
        <f t="shared" si="362"/>
        <v>415605</v>
      </c>
      <c r="K5770">
        <f t="shared" si="363"/>
        <v>1</v>
      </c>
    </row>
    <row r="5771" spans="1:11" s="11" customFormat="1">
      <c r="A5771">
        <v>2025</v>
      </c>
      <c r="B5771">
        <v>6469</v>
      </c>
      <c r="C5771" t="s">
        <v>330</v>
      </c>
      <c r="D5771" t="s">
        <v>322</v>
      </c>
      <c r="E5771">
        <v>431611</v>
      </c>
      <c r="F5771">
        <v>13.422000000000001</v>
      </c>
      <c r="G5771">
        <v>236.7</v>
      </c>
      <c r="H5771">
        <f t="shared" si="360"/>
        <v>13712227.087014001</v>
      </c>
      <c r="I5771">
        <f t="shared" si="361"/>
        <v>431611</v>
      </c>
      <c r="J5771">
        <f t="shared" si="362"/>
        <v>5793082.8420000002</v>
      </c>
      <c r="K5771">
        <f t="shared" si="363"/>
        <v>1</v>
      </c>
    </row>
    <row r="5772" spans="1:11" s="11" customFormat="1">
      <c r="A5772">
        <v>2025</v>
      </c>
      <c r="B5772">
        <v>6641</v>
      </c>
      <c r="C5772" t="s">
        <v>331</v>
      </c>
      <c r="D5772" t="s">
        <v>322</v>
      </c>
      <c r="E5772">
        <v>130784</v>
      </c>
      <c r="F5772">
        <v>17.98</v>
      </c>
      <c r="G5772">
        <v>270.5</v>
      </c>
      <c r="H5772">
        <f t="shared" si="360"/>
        <v>6360797.5455999998</v>
      </c>
      <c r="I5772">
        <f t="shared" si="361"/>
        <v>130784</v>
      </c>
      <c r="J5772">
        <f t="shared" si="362"/>
        <v>2351496.3199999998</v>
      </c>
      <c r="K5772">
        <f t="shared" si="363"/>
        <v>0</v>
      </c>
    </row>
    <row r="5773" spans="1:11" s="11" customFormat="1">
      <c r="A5773">
        <v>2025</v>
      </c>
      <c r="B5773">
        <v>6641</v>
      </c>
      <c r="C5773" t="s">
        <v>331</v>
      </c>
      <c r="D5773" t="s">
        <v>322</v>
      </c>
      <c r="E5773">
        <v>48934</v>
      </c>
      <c r="F5773">
        <v>17.62</v>
      </c>
      <c r="G5773">
        <v>273.5</v>
      </c>
      <c r="H5773">
        <f t="shared" si="360"/>
        <v>2358163.7138</v>
      </c>
      <c r="I5773">
        <f t="shared" si="361"/>
        <v>48934</v>
      </c>
      <c r="J5773">
        <f t="shared" si="362"/>
        <v>862217.08000000007</v>
      </c>
      <c r="K5773">
        <f t="shared" si="363"/>
        <v>0</v>
      </c>
    </row>
    <row r="5774" spans="1:11" s="11" customFormat="1">
      <c r="A5774">
        <v>2025</v>
      </c>
      <c r="B5774">
        <v>6664</v>
      </c>
      <c r="C5774" t="s">
        <v>331</v>
      </c>
      <c r="D5774" t="s">
        <v>322</v>
      </c>
      <c r="E5774">
        <v>16296</v>
      </c>
      <c r="F5774">
        <v>17.064</v>
      </c>
      <c r="G5774">
        <v>163</v>
      </c>
      <c r="H5774">
        <f t="shared" si="360"/>
        <v>453262.15871999995</v>
      </c>
      <c r="I5774">
        <f t="shared" si="361"/>
        <v>16296</v>
      </c>
      <c r="J5774">
        <f t="shared" si="362"/>
        <v>278074.94400000002</v>
      </c>
      <c r="K5774">
        <f t="shared" si="363"/>
        <v>0</v>
      </c>
    </row>
    <row r="5775" spans="1:11" s="11" customFormat="1">
      <c r="A5775">
        <v>2025</v>
      </c>
      <c r="B5775">
        <v>6664</v>
      </c>
      <c r="C5775" t="s">
        <v>331</v>
      </c>
      <c r="D5775" t="s">
        <v>322</v>
      </c>
      <c r="E5775">
        <v>32678</v>
      </c>
      <c r="F5775">
        <v>17.065000000000001</v>
      </c>
      <c r="G5775">
        <v>162.80000000000001</v>
      </c>
      <c r="H5775">
        <f t="shared" si="360"/>
        <v>907854.31396000006</v>
      </c>
      <c r="I5775">
        <f t="shared" si="361"/>
        <v>32678</v>
      </c>
      <c r="J5775">
        <f t="shared" si="362"/>
        <v>557650.07000000007</v>
      </c>
      <c r="K5775">
        <f t="shared" si="363"/>
        <v>0</v>
      </c>
    </row>
    <row r="5776" spans="1:11" s="11" customFormat="1">
      <c r="A5776">
        <v>2025</v>
      </c>
      <c r="B5776">
        <v>6664</v>
      </c>
      <c r="C5776" t="s">
        <v>331</v>
      </c>
      <c r="D5776" t="s">
        <v>322</v>
      </c>
      <c r="E5776">
        <v>131131</v>
      </c>
      <c r="F5776">
        <v>17.626000000000001</v>
      </c>
      <c r="G5776">
        <v>164.2</v>
      </c>
      <c r="H5776">
        <f t="shared" si="360"/>
        <v>3795179.239852</v>
      </c>
      <c r="I5776">
        <f t="shared" si="361"/>
        <v>131131</v>
      </c>
      <c r="J5776">
        <f t="shared" si="362"/>
        <v>2311315.0060000001</v>
      </c>
      <c r="K5776">
        <f t="shared" si="363"/>
        <v>0</v>
      </c>
    </row>
    <row r="5777" spans="1:11" s="11" customFormat="1">
      <c r="A5777">
        <v>2025</v>
      </c>
      <c r="B5777">
        <v>6664</v>
      </c>
      <c r="C5777" t="s">
        <v>331</v>
      </c>
      <c r="D5777" t="s">
        <v>322</v>
      </c>
      <c r="E5777">
        <v>32881</v>
      </c>
      <c r="F5777">
        <v>17.863</v>
      </c>
      <c r="G5777">
        <v>171.4</v>
      </c>
      <c r="H5777">
        <f t="shared" si="360"/>
        <v>1006723.561342</v>
      </c>
      <c r="I5777">
        <f t="shared" si="361"/>
        <v>32881</v>
      </c>
      <c r="J5777">
        <f t="shared" si="362"/>
        <v>587353.30299999996</v>
      </c>
      <c r="K5777">
        <f t="shared" si="363"/>
        <v>0</v>
      </c>
    </row>
    <row r="5778" spans="1:11" s="11" customFormat="1">
      <c r="A5778">
        <v>2025</v>
      </c>
      <c r="B5778">
        <v>6705</v>
      </c>
      <c r="C5778" t="s">
        <v>321</v>
      </c>
      <c r="D5778" t="s">
        <v>322</v>
      </c>
      <c r="E5778">
        <v>115050</v>
      </c>
      <c r="F5778">
        <v>22.64</v>
      </c>
      <c r="G5778" t="s">
        <v>332</v>
      </c>
      <c r="H5778" t="str">
        <f t="shared" si="360"/>
        <v/>
      </c>
      <c r="I5778" t="str">
        <f t="shared" si="361"/>
        <v/>
      </c>
      <c r="J5778" t="str">
        <f t="shared" si="362"/>
        <v/>
      </c>
      <c r="K5778">
        <f t="shared" si="363"/>
        <v>0</v>
      </c>
    </row>
    <row r="5779" spans="1:11" s="11" customFormat="1">
      <c r="A5779">
        <v>2025</v>
      </c>
      <c r="B5779">
        <v>6761</v>
      </c>
      <c r="C5779" t="s">
        <v>331</v>
      </c>
      <c r="D5779" t="s">
        <v>322</v>
      </c>
      <c r="E5779">
        <v>20754</v>
      </c>
      <c r="F5779">
        <v>18.308</v>
      </c>
      <c r="G5779">
        <v>171.7</v>
      </c>
      <c r="H5779">
        <f t="shared" si="360"/>
        <v>652398.58634399995</v>
      </c>
      <c r="I5779">
        <f t="shared" si="361"/>
        <v>20754</v>
      </c>
      <c r="J5779">
        <f t="shared" si="362"/>
        <v>379964.23200000002</v>
      </c>
      <c r="K5779">
        <f t="shared" si="363"/>
        <v>0</v>
      </c>
    </row>
    <row r="5780" spans="1:11" s="11" customFormat="1">
      <c r="A5780">
        <v>2025</v>
      </c>
      <c r="B5780">
        <v>6768</v>
      </c>
      <c r="C5780" t="s">
        <v>331</v>
      </c>
      <c r="D5780" t="s">
        <v>322</v>
      </c>
      <c r="E5780">
        <v>118608</v>
      </c>
      <c r="F5780">
        <v>17.98</v>
      </c>
      <c r="G5780">
        <v>228.4</v>
      </c>
      <c r="H5780">
        <f t="shared" si="360"/>
        <v>4870794.0825600009</v>
      </c>
      <c r="I5780">
        <f t="shared" si="361"/>
        <v>118608</v>
      </c>
      <c r="J5780">
        <f t="shared" si="362"/>
        <v>2132571.84</v>
      </c>
      <c r="K5780">
        <f t="shared" si="363"/>
        <v>0</v>
      </c>
    </row>
    <row r="5781" spans="1:11" s="11" customFormat="1">
      <c r="A5781">
        <v>2025</v>
      </c>
      <c r="B5781">
        <v>6772</v>
      </c>
      <c r="C5781" t="s">
        <v>331</v>
      </c>
      <c r="D5781" t="s">
        <v>322</v>
      </c>
      <c r="E5781">
        <v>115423</v>
      </c>
      <c r="F5781">
        <v>17.824000000000002</v>
      </c>
      <c r="G5781">
        <v>191.1</v>
      </c>
      <c r="H5781">
        <f t="shared" si="360"/>
        <v>3931499.4438720001</v>
      </c>
      <c r="I5781">
        <f t="shared" si="361"/>
        <v>115423</v>
      </c>
      <c r="J5781">
        <f t="shared" si="362"/>
        <v>2057299.5520000001</v>
      </c>
      <c r="K5781">
        <f t="shared" si="363"/>
        <v>0</v>
      </c>
    </row>
    <row r="5782" spans="1:11" s="11" customFormat="1">
      <c r="A5782">
        <v>2025</v>
      </c>
      <c r="B5782">
        <v>6823</v>
      </c>
      <c r="C5782" t="s">
        <v>321</v>
      </c>
      <c r="D5782" t="s">
        <v>322</v>
      </c>
      <c r="E5782">
        <v>64364</v>
      </c>
      <c r="F5782">
        <v>22.77</v>
      </c>
      <c r="G5782">
        <v>245.6</v>
      </c>
      <c r="H5782">
        <f t="shared" si="360"/>
        <v>3599435.6956799999</v>
      </c>
      <c r="I5782">
        <f t="shared" si="361"/>
        <v>64364</v>
      </c>
      <c r="J5782">
        <f t="shared" si="362"/>
        <v>1465568.28</v>
      </c>
      <c r="K5782">
        <f t="shared" si="363"/>
        <v>0</v>
      </c>
    </row>
    <row r="5783" spans="1:11" s="11" customFormat="1">
      <c r="A5783">
        <v>2025</v>
      </c>
      <c r="B5783">
        <v>6823</v>
      </c>
      <c r="C5783" t="s">
        <v>321</v>
      </c>
      <c r="D5783" t="s">
        <v>322</v>
      </c>
      <c r="E5783">
        <v>27485</v>
      </c>
      <c r="F5783">
        <v>22.55</v>
      </c>
      <c r="G5783">
        <v>218.3</v>
      </c>
      <c r="H5783">
        <f t="shared" si="360"/>
        <v>1352994.4752500001</v>
      </c>
      <c r="I5783">
        <f t="shared" si="361"/>
        <v>27485</v>
      </c>
      <c r="J5783">
        <f t="shared" si="362"/>
        <v>619786.75</v>
      </c>
      <c r="K5783">
        <f t="shared" si="363"/>
        <v>0</v>
      </c>
    </row>
    <row r="5784" spans="1:11" s="11" customFormat="1">
      <c r="A5784">
        <v>2025</v>
      </c>
      <c r="B5784">
        <v>7030</v>
      </c>
      <c r="C5784" t="s">
        <v>330</v>
      </c>
      <c r="D5784" t="s">
        <v>322</v>
      </c>
      <c r="E5784">
        <v>182689</v>
      </c>
      <c r="F5784">
        <v>13.119</v>
      </c>
      <c r="G5784" t="s">
        <v>332</v>
      </c>
      <c r="H5784" t="str">
        <f t="shared" si="360"/>
        <v/>
      </c>
      <c r="I5784" t="str">
        <f t="shared" si="361"/>
        <v/>
      </c>
      <c r="J5784" t="str">
        <f t="shared" si="362"/>
        <v/>
      </c>
      <c r="K5784">
        <f t="shared" si="363"/>
        <v>1</v>
      </c>
    </row>
    <row r="5785" spans="1:11" s="11" customFormat="1">
      <c r="A5785">
        <v>2025</v>
      </c>
      <c r="B5785">
        <v>7097</v>
      </c>
      <c r="C5785" t="s">
        <v>331</v>
      </c>
      <c r="D5785" t="s">
        <v>322</v>
      </c>
      <c r="E5785">
        <v>325822</v>
      </c>
      <c r="F5785">
        <v>17.024000000000001</v>
      </c>
      <c r="G5785">
        <v>163.5</v>
      </c>
      <c r="H5785">
        <f t="shared" si="360"/>
        <v>9069007.7452800013</v>
      </c>
      <c r="I5785">
        <f t="shared" si="361"/>
        <v>325822</v>
      </c>
      <c r="J5785">
        <f t="shared" si="362"/>
        <v>5546793.7280000001</v>
      </c>
      <c r="K5785">
        <f t="shared" si="363"/>
        <v>0</v>
      </c>
    </row>
    <row r="5786" spans="1:11" s="11" customFormat="1">
      <c r="A5786">
        <v>2025</v>
      </c>
      <c r="B5786">
        <v>7210</v>
      </c>
      <c r="C5786" t="s">
        <v>321</v>
      </c>
      <c r="D5786" t="s">
        <v>322</v>
      </c>
      <c r="E5786">
        <v>13041</v>
      </c>
      <c r="F5786">
        <v>25.45</v>
      </c>
      <c r="G5786">
        <v>451.6</v>
      </c>
      <c r="H5786">
        <f t="shared" si="360"/>
        <v>1498830.8202</v>
      </c>
      <c r="I5786">
        <f t="shared" si="361"/>
        <v>13041</v>
      </c>
      <c r="J5786">
        <f t="shared" si="362"/>
        <v>331893.45</v>
      </c>
      <c r="K5786">
        <f t="shared" si="363"/>
        <v>0</v>
      </c>
    </row>
    <row r="5787" spans="1:11" s="11" customFormat="1">
      <c r="A5787">
        <v>2025</v>
      </c>
      <c r="B5787">
        <v>7210</v>
      </c>
      <c r="C5787" t="s">
        <v>321</v>
      </c>
      <c r="D5787" t="s">
        <v>322</v>
      </c>
      <c r="E5787">
        <v>21704</v>
      </c>
      <c r="F5787">
        <v>25.15</v>
      </c>
      <c r="G5787">
        <v>438.3</v>
      </c>
      <c r="H5787">
        <f t="shared" si="360"/>
        <v>2392485.0948000001</v>
      </c>
      <c r="I5787">
        <f t="shared" si="361"/>
        <v>21704</v>
      </c>
      <c r="J5787">
        <f t="shared" si="362"/>
        <v>545855.6</v>
      </c>
      <c r="K5787">
        <f t="shared" si="363"/>
        <v>0</v>
      </c>
    </row>
    <row r="5788" spans="1:11" s="11" customFormat="1">
      <c r="A5788">
        <v>2025</v>
      </c>
      <c r="B5788">
        <v>7213</v>
      </c>
      <c r="C5788" t="s">
        <v>321</v>
      </c>
      <c r="D5788" t="s">
        <v>322</v>
      </c>
      <c r="E5788">
        <v>35311</v>
      </c>
      <c r="F5788">
        <v>24.855</v>
      </c>
      <c r="G5788">
        <v>504.8</v>
      </c>
      <c r="H5788">
        <f t="shared" si="360"/>
        <v>4430401.9604400005</v>
      </c>
      <c r="I5788">
        <f t="shared" si="361"/>
        <v>35311</v>
      </c>
      <c r="J5788">
        <f t="shared" si="362"/>
        <v>877654.90500000003</v>
      </c>
      <c r="K5788">
        <f t="shared" si="363"/>
        <v>0</v>
      </c>
    </row>
    <row r="5789" spans="1:11" s="11" customFormat="1">
      <c r="A5789">
        <v>2025</v>
      </c>
      <c r="B5789">
        <v>7343</v>
      </c>
      <c r="C5789" t="s">
        <v>331</v>
      </c>
      <c r="D5789" t="s">
        <v>322</v>
      </c>
      <c r="E5789">
        <v>17209</v>
      </c>
      <c r="F5789">
        <v>17.2</v>
      </c>
      <c r="G5789">
        <v>215.6</v>
      </c>
      <c r="H5789">
        <f t="shared" si="360"/>
        <v>638164.78879999998</v>
      </c>
      <c r="I5789">
        <f t="shared" si="361"/>
        <v>17209</v>
      </c>
      <c r="J5789">
        <f t="shared" si="362"/>
        <v>295994.8</v>
      </c>
      <c r="K5789">
        <f t="shared" si="363"/>
        <v>0</v>
      </c>
    </row>
    <row r="5790" spans="1:11" s="11" customFormat="1">
      <c r="A5790">
        <v>2025</v>
      </c>
      <c r="B5790">
        <v>7343</v>
      </c>
      <c r="C5790" t="s">
        <v>331</v>
      </c>
      <c r="D5790" t="s">
        <v>322</v>
      </c>
      <c r="E5790">
        <v>102604</v>
      </c>
      <c r="F5790">
        <v>17.082999999999998</v>
      </c>
      <c r="G5790">
        <v>216.6</v>
      </c>
      <c r="H5790">
        <f t="shared" si="360"/>
        <v>3796530.4299119995</v>
      </c>
      <c r="I5790">
        <f t="shared" si="361"/>
        <v>102604</v>
      </c>
      <c r="J5790">
        <f t="shared" si="362"/>
        <v>1752784.1319999998</v>
      </c>
      <c r="K5790">
        <f t="shared" si="363"/>
        <v>0</v>
      </c>
    </row>
    <row r="5791" spans="1:11" s="11" customFormat="1">
      <c r="A5791">
        <v>2025</v>
      </c>
      <c r="B5791">
        <v>7504</v>
      </c>
      <c r="C5791" t="s">
        <v>331</v>
      </c>
      <c r="D5791" t="s">
        <v>322</v>
      </c>
      <c r="E5791">
        <v>40862</v>
      </c>
      <c r="F5791">
        <v>16.100000000000001</v>
      </c>
      <c r="G5791">
        <v>128.80000000000001</v>
      </c>
      <c r="H5791">
        <f t="shared" si="360"/>
        <v>847347.12160000007</v>
      </c>
      <c r="I5791">
        <f t="shared" si="361"/>
        <v>40862</v>
      </c>
      <c r="J5791">
        <f t="shared" si="362"/>
        <v>657878.20000000007</v>
      </c>
      <c r="K5791">
        <f t="shared" si="363"/>
        <v>0</v>
      </c>
    </row>
    <row r="5792" spans="1:11" s="11" customFormat="1">
      <c r="A5792">
        <v>2025</v>
      </c>
      <c r="B5792">
        <v>7790</v>
      </c>
      <c r="C5792" t="s">
        <v>321</v>
      </c>
      <c r="D5792" t="s">
        <v>322</v>
      </c>
      <c r="E5792">
        <v>79341</v>
      </c>
      <c r="F5792">
        <v>20</v>
      </c>
      <c r="G5792">
        <v>339</v>
      </c>
      <c r="H5792">
        <f t="shared" si="360"/>
        <v>5379319.7999999998</v>
      </c>
      <c r="I5792">
        <f t="shared" si="361"/>
        <v>79341</v>
      </c>
      <c r="J5792">
        <f t="shared" si="362"/>
        <v>1586820</v>
      </c>
      <c r="K5792">
        <f t="shared" si="363"/>
        <v>0</v>
      </c>
    </row>
    <row r="5793" spans="1:11" s="11" customFormat="1">
      <c r="A5793">
        <v>2025</v>
      </c>
      <c r="B5793">
        <v>8023</v>
      </c>
      <c r="C5793" t="s">
        <v>331</v>
      </c>
      <c r="D5793" t="s">
        <v>322</v>
      </c>
      <c r="E5793">
        <v>96279</v>
      </c>
      <c r="F5793">
        <v>17.698</v>
      </c>
      <c r="G5793">
        <v>229.1</v>
      </c>
      <c r="H5793">
        <f t="shared" si="360"/>
        <v>3903739.6949220002</v>
      </c>
      <c r="I5793">
        <f t="shared" si="361"/>
        <v>96279</v>
      </c>
      <c r="J5793">
        <f t="shared" si="362"/>
        <v>1703945.7420000001</v>
      </c>
      <c r="K5793">
        <f t="shared" si="363"/>
        <v>0</v>
      </c>
    </row>
    <row r="5794" spans="1:11" s="11" customFormat="1">
      <c r="A5794">
        <v>2025</v>
      </c>
      <c r="B5794">
        <v>8023</v>
      </c>
      <c r="C5794" t="s">
        <v>331</v>
      </c>
      <c r="D5794" t="s">
        <v>322</v>
      </c>
      <c r="E5794">
        <v>13820</v>
      </c>
      <c r="F5794">
        <v>17.988</v>
      </c>
      <c r="G5794">
        <v>223.8</v>
      </c>
      <c r="H5794">
        <f t="shared" si="360"/>
        <v>556353.73008000001</v>
      </c>
      <c r="I5794">
        <f t="shared" si="361"/>
        <v>13820</v>
      </c>
      <c r="J5794">
        <f t="shared" si="362"/>
        <v>248594.16</v>
      </c>
      <c r="K5794">
        <f t="shared" si="363"/>
        <v>0</v>
      </c>
    </row>
    <row r="5795" spans="1:11" s="11" customFormat="1">
      <c r="A5795">
        <v>2025</v>
      </c>
      <c r="B5795">
        <v>8023</v>
      </c>
      <c r="C5795" t="s">
        <v>331</v>
      </c>
      <c r="D5795" t="s">
        <v>322</v>
      </c>
      <c r="E5795">
        <v>27498</v>
      </c>
      <c r="F5795">
        <v>17.745999999999999</v>
      </c>
      <c r="G5795">
        <v>228.7</v>
      </c>
      <c r="H5795">
        <f t="shared" si="360"/>
        <v>1116009.1347959999</v>
      </c>
      <c r="I5795">
        <f t="shared" si="361"/>
        <v>27498</v>
      </c>
      <c r="J5795">
        <f t="shared" si="362"/>
        <v>487979.50799999997</v>
      </c>
      <c r="K5795">
        <f t="shared" si="363"/>
        <v>0</v>
      </c>
    </row>
    <row r="5796" spans="1:11" s="11" customFormat="1">
      <c r="A5796">
        <v>2025</v>
      </c>
      <c r="B5796">
        <v>8023</v>
      </c>
      <c r="C5796" t="s">
        <v>331</v>
      </c>
      <c r="D5796" t="s">
        <v>322</v>
      </c>
      <c r="E5796">
        <v>13796</v>
      </c>
      <c r="F5796">
        <v>17.722000000000001</v>
      </c>
      <c r="G5796">
        <v>230.1</v>
      </c>
      <c r="H5796">
        <f t="shared" si="360"/>
        <v>562577.73031200003</v>
      </c>
      <c r="I5796">
        <f t="shared" si="361"/>
        <v>13796</v>
      </c>
      <c r="J5796">
        <f t="shared" si="362"/>
        <v>244492.71200000003</v>
      </c>
      <c r="K5796">
        <f t="shared" si="363"/>
        <v>0</v>
      </c>
    </row>
    <row r="5797" spans="1:11" s="11" customFormat="1">
      <c r="A5797">
        <v>2025</v>
      </c>
      <c r="B5797">
        <v>8023</v>
      </c>
      <c r="C5797" t="s">
        <v>331</v>
      </c>
      <c r="D5797" t="s">
        <v>322</v>
      </c>
      <c r="E5797">
        <v>121732</v>
      </c>
      <c r="F5797">
        <v>17.135999999999999</v>
      </c>
      <c r="G5797">
        <v>224.6</v>
      </c>
      <c r="H5797">
        <f t="shared" si="360"/>
        <v>4685154.9937920002</v>
      </c>
      <c r="I5797">
        <f t="shared" si="361"/>
        <v>121732</v>
      </c>
      <c r="J5797">
        <f t="shared" si="362"/>
        <v>2085999.5519999999</v>
      </c>
      <c r="K5797">
        <f t="shared" si="363"/>
        <v>0</v>
      </c>
    </row>
    <row r="5798" spans="1:11" s="11" customFormat="1">
      <c r="A5798">
        <v>2025</v>
      </c>
      <c r="B5798">
        <v>8023</v>
      </c>
      <c r="C5798" t="s">
        <v>331</v>
      </c>
      <c r="D5798" t="s">
        <v>322</v>
      </c>
      <c r="E5798">
        <v>13773</v>
      </c>
      <c r="F5798">
        <v>17.463999999999999</v>
      </c>
      <c r="G5798">
        <v>218.6</v>
      </c>
      <c r="H5798">
        <f t="shared" si="360"/>
        <v>525802.23499199993</v>
      </c>
      <c r="I5798">
        <f t="shared" si="361"/>
        <v>13773</v>
      </c>
      <c r="J5798">
        <f t="shared" si="362"/>
        <v>240531.67199999999</v>
      </c>
      <c r="K5798">
        <f t="shared" si="363"/>
        <v>0</v>
      </c>
    </row>
    <row r="5799" spans="1:11" s="11" customFormat="1">
      <c r="A5799">
        <v>2025</v>
      </c>
      <c r="B5799">
        <v>8042</v>
      </c>
      <c r="C5799" t="s">
        <v>321</v>
      </c>
      <c r="D5799" t="s">
        <v>322</v>
      </c>
      <c r="E5799">
        <v>36914</v>
      </c>
      <c r="F5799">
        <v>25.968</v>
      </c>
      <c r="G5799">
        <v>470.3</v>
      </c>
      <c r="H5799">
        <f t="shared" si="360"/>
        <v>4508214.6826560004</v>
      </c>
      <c r="I5799">
        <f t="shared" si="361"/>
        <v>36914</v>
      </c>
      <c r="J5799">
        <f t="shared" si="362"/>
        <v>958582.75199999998</v>
      </c>
      <c r="K5799">
        <f t="shared" si="363"/>
        <v>0</v>
      </c>
    </row>
    <row r="5800" spans="1:11" s="11" customFormat="1">
      <c r="A5800">
        <v>2025</v>
      </c>
      <c r="B5800">
        <v>8042</v>
      </c>
      <c r="C5800" t="s">
        <v>321</v>
      </c>
      <c r="D5800" t="s">
        <v>322</v>
      </c>
      <c r="E5800">
        <v>85923</v>
      </c>
      <c r="F5800">
        <v>24.946000000000002</v>
      </c>
      <c r="G5800">
        <v>464.9</v>
      </c>
      <c r="H5800">
        <f t="shared" si="360"/>
        <v>9964830.0495420005</v>
      </c>
      <c r="I5800">
        <f t="shared" si="361"/>
        <v>85923</v>
      </c>
      <c r="J5800">
        <f t="shared" si="362"/>
        <v>2143435.1580000003</v>
      </c>
      <c r="K5800">
        <f t="shared" si="363"/>
        <v>0</v>
      </c>
    </row>
    <row r="5801" spans="1:11" s="11" customFormat="1">
      <c r="A5801">
        <v>2025</v>
      </c>
      <c r="B5801">
        <v>8042</v>
      </c>
      <c r="C5801" t="s">
        <v>321</v>
      </c>
      <c r="D5801" t="s">
        <v>322</v>
      </c>
      <c r="E5801">
        <v>12844</v>
      </c>
      <c r="F5801">
        <v>26.027999999999999</v>
      </c>
      <c r="G5801">
        <v>360.1</v>
      </c>
      <c r="H5801">
        <f t="shared" si="360"/>
        <v>1203827.3788320001</v>
      </c>
      <c r="I5801">
        <f t="shared" si="361"/>
        <v>12844</v>
      </c>
      <c r="J5801">
        <f t="shared" si="362"/>
        <v>334303.63199999998</v>
      </c>
      <c r="K5801">
        <f t="shared" si="363"/>
        <v>0</v>
      </c>
    </row>
    <row r="5802" spans="1:11" s="11" customFormat="1">
      <c r="A5802">
        <v>2025</v>
      </c>
      <c r="B5802">
        <v>8066</v>
      </c>
      <c r="C5802" t="s">
        <v>331</v>
      </c>
      <c r="D5802" t="s">
        <v>322</v>
      </c>
      <c r="E5802">
        <v>421898</v>
      </c>
      <c r="F5802">
        <v>18.363</v>
      </c>
      <c r="G5802">
        <v>313.10000000000002</v>
      </c>
      <c r="H5802">
        <f t="shared" si="360"/>
        <v>24256836.921594001</v>
      </c>
      <c r="I5802">
        <f t="shared" si="361"/>
        <v>421898</v>
      </c>
      <c r="J5802">
        <f t="shared" si="362"/>
        <v>7747312.9739999995</v>
      </c>
      <c r="K5802">
        <f t="shared" si="363"/>
        <v>0</v>
      </c>
    </row>
    <row r="5803" spans="1:11" s="11" customFormat="1">
      <c r="A5803">
        <v>2025</v>
      </c>
      <c r="B5803">
        <v>8069</v>
      </c>
      <c r="C5803" t="s">
        <v>321</v>
      </c>
      <c r="D5803" t="s">
        <v>322</v>
      </c>
      <c r="E5803">
        <v>62877</v>
      </c>
      <c r="F5803">
        <v>24.053000000000001</v>
      </c>
      <c r="G5803">
        <v>345.4</v>
      </c>
      <c r="H5803">
        <f t="shared" si="360"/>
        <v>5223762.1813739995</v>
      </c>
      <c r="I5803">
        <f t="shared" si="361"/>
        <v>62877</v>
      </c>
      <c r="J5803">
        <f t="shared" si="362"/>
        <v>1512380.4810000001</v>
      </c>
      <c r="K5803">
        <f t="shared" si="363"/>
        <v>0</v>
      </c>
    </row>
    <row r="5804" spans="1:11" s="11" customFormat="1">
      <c r="A5804">
        <v>2025</v>
      </c>
      <c r="B5804">
        <v>8069</v>
      </c>
      <c r="C5804" t="s">
        <v>321</v>
      </c>
      <c r="D5804" t="s">
        <v>322</v>
      </c>
      <c r="E5804">
        <v>41058</v>
      </c>
      <c r="F5804">
        <v>21.497</v>
      </c>
      <c r="G5804">
        <v>385.4</v>
      </c>
      <c r="H5804">
        <f t="shared" si="360"/>
        <v>3401632.2254039999</v>
      </c>
      <c r="I5804">
        <f t="shared" si="361"/>
        <v>41058</v>
      </c>
      <c r="J5804">
        <f t="shared" si="362"/>
        <v>882623.826</v>
      </c>
      <c r="K5804">
        <f t="shared" si="363"/>
        <v>0</v>
      </c>
    </row>
    <row r="5805" spans="1:11" s="11" customFormat="1">
      <c r="A5805">
        <v>2025</v>
      </c>
      <c r="B5805">
        <v>8102</v>
      </c>
      <c r="C5805" t="s">
        <v>321</v>
      </c>
      <c r="D5805" t="s">
        <v>322</v>
      </c>
      <c r="E5805">
        <v>1300</v>
      </c>
      <c r="F5805">
        <v>24.67</v>
      </c>
      <c r="G5805" t="s">
        <v>332</v>
      </c>
      <c r="H5805" t="str">
        <f t="shared" si="360"/>
        <v/>
      </c>
      <c r="I5805" t="str">
        <f t="shared" si="361"/>
        <v/>
      </c>
      <c r="J5805" t="str">
        <f t="shared" si="362"/>
        <v/>
      </c>
      <c r="K5805">
        <f t="shared" si="363"/>
        <v>0</v>
      </c>
    </row>
    <row r="5806" spans="1:11" s="11" customFormat="1">
      <c r="A5806">
        <v>2025</v>
      </c>
      <c r="B5806">
        <v>8102</v>
      </c>
      <c r="C5806" t="s">
        <v>321</v>
      </c>
      <c r="D5806" t="s">
        <v>322</v>
      </c>
      <c r="E5806">
        <v>458398</v>
      </c>
      <c r="F5806">
        <v>25.24</v>
      </c>
      <c r="G5806" t="s">
        <v>332</v>
      </c>
      <c r="H5806" t="str">
        <f t="shared" si="360"/>
        <v/>
      </c>
      <c r="I5806" t="str">
        <f t="shared" si="361"/>
        <v/>
      </c>
      <c r="J5806" t="str">
        <f t="shared" si="362"/>
        <v/>
      </c>
      <c r="K5806">
        <f t="shared" si="363"/>
        <v>0</v>
      </c>
    </row>
    <row r="5807" spans="1:11" s="11" customFormat="1">
      <c r="A5807">
        <v>2025</v>
      </c>
      <c r="B5807">
        <v>8102</v>
      </c>
      <c r="C5807" t="s">
        <v>321</v>
      </c>
      <c r="D5807" t="s">
        <v>322</v>
      </c>
      <c r="E5807">
        <v>90491</v>
      </c>
      <c r="F5807">
        <v>22.85</v>
      </c>
      <c r="G5807" t="s">
        <v>332</v>
      </c>
      <c r="H5807" t="str">
        <f t="shared" si="360"/>
        <v/>
      </c>
      <c r="I5807" t="str">
        <f t="shared" si="361"/>
        <v/>
      </c>
      <c r="J5807" t="str">
        <f t="shared" si="362"/>
        <v/>
      </c>
      <c r="K5807">
        <f t="shared" si="363"/>
        <v>0</v>
      </c>
    </row>
    <row r="5808" spans="1:11" s="11" customFormat="1">
      <c r="A5808">
        <v>2025</v>
      </c>
      <c r="B5808">
        <v>8222</v>
      </c>
      <c r="C5808" t="s">
        <v>330</v>
      </c>
      <c r="D5808" t="s">
        <v>322</v>
      </c>
      <c r="E5808">
        <v>205664</v>
      </c>
      <c r="F5808">
        <v>13.672000000000001</v>
      </c>
      <c r="G5808">
        <v>181</v>
      </c>
      <c r="H5808">
        <f t="shared" si="360"/>
        <v>5089427.1564800004</v>
      </c>
      <c r="I5808">
        <f t="shared" si="361"/>
        <v>205664</v>
      </c>
      <c r="J5808">
        <f t="shared" si="362"/>
        <v>2811838.2080000001</v>
      </c>
      <c r="K5808">
        <f t="shared" si="363"/>
        <v>1</v>
      </c>
    </row>
    <row r="5809" spans="1:11" s="11" customFormat="1">
      <c r="A5809">
        <v>2025</v>
      </c>
      <c r="B5809">
        <v>8223</v>
      </c>
      <c r="C5809" t="s">
        <v>331</v>
      </c>
      <c r="D5809" t="s">
        <v>322</v>
      </c>
      <c r="E5809">
        <v>108137</v>
      </c>
      <c r="F5809">
        <v>18.010000000000002</v>
      </c>
      <c r="G5809">
        <v>305.39999999999998</v>
      </c>
      <c r="H5809">
        <f t="shared" si="360"/>
        <v>5947809.6679800004</v>
      </c>
      <c r="I5809">
        <f t="shared" si="361"/>
        <v>108137</v>
      </c>
      <c r="J5809">
        <f t="shared" si="362"/>
        <v>1947547.37</v>
      </c>
      <c r="K5809">
        <f t="shared" si="363"/>
        <v>0</v>
      </c>
    </row>
    <row r="5810" spans="1:11" s="11" customFormat="1">
      <c r="A5810">
        <v>2025</v>
      </c>
      <c r="B5810">
        <v>8223</v>
      </c>
      <c r="C5810" t="s">
        <v>331</v>
      </c>
      <c r="D5810" t="s">
        <v>322</v>
      </c>
      <c r="E5810">
        <v>108146</v>
      </c>
      <c r="F5810">
        <v>17.84</v>
      </c>
      <c r="G5810">
        <v>335.3</v>
      </c>
      <c r="H5810">
        <f t="shared" si="360"/>
        <v>6469025.5179200005</v>
      </c>
      <c r="I5810">
        <f t="shared" si="361"/>
        <v>108146</v>
      </c>
      <c r="J5810">
        <f t="shared" si="362"/>
        <v>1929324.64</v>
      </c>
      <c r="K5810">
        <f t="shared" si="363"/>
        <v>0</v>
      </c>
    </row>
    <row r="5811" spans="1:11" s="11" customFormat="1">
      <c r="A5811">
        <v>2025</v>
      </c>
      <c r="B5811">
        <v>8223</v>
      </c>
      <c r="C5811" t="s">
        <v>331</v>
      </c>
      <c r="D5811" t="s">
        <v>322</v>
      </c>
      <c r="E5811">
        <v>109383</v>
      </c>
      <c r="F5811">
        <v>18.57</v>
      </c>
      <c r="G5811">
        <v>360.8</v>
      </c>
      <c r="H5811">
        <f t="shared" si="360"/>
        <v>7328722.2544800006</v>
      </c>
      <c r="I5811">
        <f t="shared" si="361"/>
        <v>109383</v>
      </c>
      <c r="J5811">
        <f t="shared" si="362"/>
        <v>2031242.31</v>
      </c>
      <c r="K5811">
        <f t="shared" si="363"/>
        <v>0</v>
      </c>
    </row>
    <row r="5812" spans="1:11" s="11" customFormat="1">
      <c r="A5812">
        <v>2025</v>
      </c>
      <c r="B5812">
        <v>8827</v>
      </c>
      <c r="C5812" t="s">
        <v>321</v>
      </c>
      <c r="D5812" t="s">
        <v>322</v>
      </c>
      <c r="E5812">
        <v>69713</v>
      </c>
      <c r="F5812">
        <v>22.43</v>
      </c>
      <c r="G5812">
        <v>306.5</v>
      </c>
      <c r="H5812">
        <f t="shared" si="360"/>
        <v>4792625.8383499999</v>
      </c>
      <c r="I5812">
        <f t="shared" si="361"/>
        <v>69713</v>
      </c>
      <c r="J5812">
        <f t="shared" si="362"/>
        <v>1563662.59</v>
      </c>
      <c r="K5812">
        <f t="shared" si="363"/>
        <v>0</v>
      </c>
    </row>
    <row r="5813" spans="1:11" s="11" customFormat="1">
      <c r="A5813">
        <v>2025</v>
      </c>
      <c r="B5813">
        <v>8827</v>
      </c>
      <c r="C5813" t="s">
        <v>321</v>
      </c>
      <c r="D5813" t="s">
        <v>322</v>
      </c>
      <c r="E5813">
        <v>63516</v>
      </c>
      <c r="F5813">
        <v>22.744</v>
      </c>
      <c r="G5813">
        <v>265.39999999999998</v>
      </c>
      <c r="H5813">
        <f t="shared" si="360"/>
        <v>3833989.3772159996</v>
      </c>
      <c r="I5813">
        <f t="shared" si="361"/>
        <v>63516</v>
      </c>
      <c r="J5813">
        <f t="shared" si="362"/>
        <v>1444607.9040000001</v>
      </c>
      <c r="K5813">
        <f t="shared" si="363"/>
        <v>0</v>
      </c>
    </row>
    <row r="5814" spans="1:11" s="11" customFormat="1">
      <c r="A5814">
        <v>2025</v>
      </c>
      <c r="B5814">
        <v>8837</v>
      </c>
      <c r="C5814" t="s">
        <v>321</v>
      </c>
      <c r="D5814" t="s">
        <v>322</v>
      </c>
      <c r="E5814">
        <v>41852</v>
      </c>
      <c r="F5814">
        <v>22.35</v>
      </c>
      <c r="G5814">
        <v>210.2</v>
      </c>
      <c r="H5814">
        <f t="shared" si="360"/>
        <v>1966194.4044000001</v>
      </c>
      <c r="I5814">
        <f t="shared" si="361"/>
        <v>41852</v>
      </c>
      <c r="J5814">
        <f t="shared" si="362"/>
        <v>935392.20000000007</v>
      </c>
      <c r="K5814">
        <f t="shared" si="363"/>
        <v>0</v>
      </c>
    </row>
    <row r="5815" spans="1:11" s="11" customFormat="1">
      <c r="A5815">
        <v>2025</v>
      </c>
      <c r="B5815">
        <v>8837</v>
      </c>
      <c r="C5815" t="s">
        <v>321</v>
      </c>
      <c r="D5815" t="s">
        <v>322</v>
      </c>
      <c r="E5815">
        <v>91915</v>
      </c>
      <c r="F5815">
        <v>23.44</v>
      </c>
      <c r="G5815">
        <v>247.9</v>
      </c>
      <c r="H5815">
        <f t="shared" si="360"/>
        <v>5340974.760400001</v>
      </c>
      <c r="I5815">
        <f t="shared" si="361"/>
        <v>91915</v>
      </c>
      <c r="J5815">
        <f t="shared" si="362"/>
        <v>2154487.6</v>
      </c>
      <c r="K5815">
        <f t="shared" si="363"/>
        <v>0</v>
      </c>
    </row>
    <row r="5816" spans="1:11" s="11" customFormat="1">
      <c r="A5816">
        <v>2025</v>
      </c>
      <c r="B5816">
        <v>8837</v>
      </c>
      <c r="C5816" t="s">
        <v>331</v>
      </c>
      <c r="D5816" t="s">
        <v>322</v>
      </c>
      <c r="E5816">
        <v>43828</v>
      </c>
      <c r="F5816">
        <v>17.728000000000002</v>
      </c>
      <c r="G5816">
        <v>264.2</v>
      </c>
      <c r="H5816">
        <f t="shared" si="360"/>
        <v>2052788.5153280001</v>
      </c>
      <c r="I5816">
        <f t="shared" si="361"/>
        <v>43828</v>
      </c>
      <c r="J5816">
        <f t="shared" si="362"/>
        <v>776982.7840000001</v>
      </c>
      <c r="K5816">
        <f t="shared" si="363"/>
        <v>0</v>
      </c>
    </row>
    <row r="5817" spans="1:11" s="11" customFormat="1">
      <c r="A5817">
        <v>2025</v>
      </c>
      <c r="B5817">
        <v>8837</v>
      </c>
      <c r="C5817" t="s">
        <v>331</v>
      </c>
      <c r="D5817" t="s">
        <v>322</v>
      </c>
      <c r="E5817">
        <v>15824</v>
      </c>
      <c r="F5817">
        <v>17.602</v>
      </c>
      <c r="G5817">
        <v>180.8</v>
      </c>
      <c r="H5817">
        <f t="shared" si="360"/>
        <v>503589.55878400005</v>
      </c>
      <c r="I5817">
        <f t="shared" si="361"/>
        <v>15824</v>
      </c>
      <c r="J5817">
        <f t="shared" si="362"/>
        <v>278534.04800000001</v>
      </c>
      <c r="K5817">
        <f t="shared" si="363"/>
        <v>0</v>
      </c>
    </row>
    <row r="5818" spans="1:11" s="11" customFormat="1">
      <c r="A5818">
        <v>2025</v>
      </c>
      <c r="B5818">
        <v>8837</v>
      </c>
      <c r="C5818" t="s">
        <v>331</v>
      </c>
      <c r="D5818" t="s">
        <v>322</v>
      </c>
      <c r="E5818">
        <v>47545</v>
      </c>
      <c r="F5818">
        <v>17.925999999999998</v>
      </c>
      <c r="G5818">
        <v>172.9</v>
      </c>
      <c r="H5818">
        <f t="shared" si="360"/>
        <v>1473612.29743</v>
      </c>
      <c r="I5818">
        <f t="shared" si="361"/>
        <v>47545</v>
      </c>
      <c r="J5818">
        <f t="shared" si="362"/>
        <v>852291.66999999993</v>
      </c>
      <c r="K5818">
        <f t="shared" si="363"/>
        <v>0</v>
      </c>
    </row>
    <row r="5819" spans="1:11" s="11" customFormat="1">
      <c r="A5819">
        <v>2025</v>
      </c>
      <c r="B5819">
        <v>8837</v>
      </c>
      <c r="C5819" t="s">
        <v>321</v>
      </c>
      <c r="D5819" t="s">
        <v>322</v>
      </c>
      <c r="E5819">
        <v>129502</v>
      </c>
      <c r="F5819">
        <v>24.69</v>
      </c>
      <c r="G5819">
        <v>256.2</v>
      </c>
      <c r="H5819">
        <f t="shared" si="360"/>
        <v>8191750.0215600003</v>
      </c>
      <c r="I5819">
        <f t="shared" si="361"/>
        <v>129502</v>
      </c>
      <c r="J5819">
        <f t="shared" si="362"/>
        <v>3197404.3800000004</v>
      </c>
      <c r="K5819">
        <f t="shared" si="363"/>
        <v>0</v>
      </c>
    </row>
    <row r="5820" spans="1:11" s="11" customFormat="1">
      <c r="A5820">
        <v>2025</v>
      </c>
      <c r="B5820">
        <v>8845</v>
      </c>
      <c r="C5820" t="s">
        <v>321</v>
      </c>
      <c r="D5820" t="s">
        <v>322</v>
      </c>
      <c r="E5820">
        <v>160886</v>
      </c>
      <c r="F5820">
        <v>25.92</v>
      </c>
      <c r="G5820" t="s">
        <v>332</v>
      </c>
      <c r="H5820" t="str">
        <f t="shared" si="360"/>
        <v/>
      </c>
      <c r="I5820" t="str">
        <f t="shared" si="361"/>
        <v/>
      </c>
      <c r="J5820" t="str">
        <f t="shared" si="362"/>
        <v/>
      </c>
      <c r="K5820">
        <f t="shared" si="363"/>
        <v>0</v>
      </c>
    </row>
    <row r="5821" spans="1:11" s="11" customFormat="1">
      <c r="A5821">
        <v>2025</v>
      </c>
      <c r="B5821">
        <v>8845</v>
      </c>
      <c r="C5821" t="s">
        <v>321</v>
      </c>
      <c r="D5821" t="s">
        <v>322</v>
      </c>
      <c r="E5821">
        <v>19400</v>
      </c>
      <c r="F5821">
        <v>25.196000000000002</v>
      </c>
      <c r="G5821" t="s">
        <v>332</v>
      </c>
      <c r="H5821" t="str">
        <f t="shared" si="360"/>
        <v/>
      </c>
      <c r="I5821" t="str">
        <f t="shared" si="361"/>
        <v/>
      </c>
      <c r="J5821" t="str">
        <f t="shared" si="362"/>
        <v/>
      </c>
      <c r="K5821">
        <f t="shared" si="363"/>
        <v>0</v>
      </c>
    </row>
    <row r="5822" spans="1:11" s="11" customFormat="1">
      <c r="A5822">
        <v>2025</v>
      </c>
      <c r="B5822">
        <v>8846</v>
      </c>
      <c r="C5822" t="s">
        <v>321</v>
      </c>
      <c r="D5822" t="s">
        <v>322</v>
      </c>
      <c r="E5822">
        <v>149663</v>
      </c>
      <c r="F5822">
        <v>25.994</v>
      </c>
      <c r="G5822" t="s">
        <v>332</v>
      </c>
      <c r="H5822" t="str">
        <f t="shared" si="360"/>
        <v/>
      </c>
      <c r="I5822" t="str">
        <f t="shared" si="361"/>
        <v/>
      </c>
      <c r="J5822" t="str">
        <f t="shared" si="362"/>
        <v/>
      </c>
      <c r="K5822">
        <f t="shared" si="363"/>
        <v>0</v>
      </c>
    </row>
    <row r="5823" spans="1:11" s="11" customFormat="1">
      <c r="A5823">
        <v>2025</v>
      </c>
      <c r="B5823">
        <v>8846</v>
      </c>
      <c r="C5823" t="s">
        <v>321</v>
      </c>
      <c r="D5823" t="s">
        <v>322</v>
      </c>
      <c r="E5823">
        <v>17360</v>
      </c>
      <c r="F5823">
        <v>25.28</v>
      </c>
      <c r="G5823" t="s">
        <v>332</v>
      </c>
      <c r="H5823" t="str">
        <f t="shared" si="360"/>
        <v/>
      </c>
      <c r="I5823" t="str">
        <f t="shared" si="361"/>
        <v/>
      </c>
      <c r="J5823" t="str">
        <f t="shared" si="362"/>
        <v/>
      </c>
      <c r="K5823">
        <f t="shared" si="363"/>
        <v>0</v>
      </c>
    </row>
    <row r="5824" spans="1:11" s="11" customFormat="1">
      <c r="A5824">
        <v>2025</v>
      </c>
      <c r="B5824">
        <v>8851</v>
      </c>
      <c r="C5824" t="s">
        <v>321</v>
      </c>
      <c r="D5824" t="s">
        <v>322</v>
      </c>
      <c r="E5824">
        <v>36712</v>
      </c>
      <c r="F5824">
        <v>22.507999999999999</v>
      </c>
      <c r="G5824">
        <v>285.2</v>
      </c>
      <c r="H5824">
        <f t="shared" si="360"/>
        <v>2356646.6609919998</v>
      </c>
      <c r="I5824">
        <f t="shared" si="361"/>
        <v>36712</v>
      </c>
      <c r="J5824">
        <f t="shared" si="362"/>
        <v>826313.696</v>
      </c>
      <c r="K5824">
        <f t="shared" si="363"/>
        <v>0</v>
      </c>
    </row>
    <row r="5825" spans="1:11" s="11" customFormat="1">
      <c r="A5825">
        <v>2025</v>
      </c>
      <c r="B5825">
        <v>8852</v>
      </c>
      <c r="C5825" t="s">
        <v>331</v>
      </c>
      <c r="D5825" t="s">
        <v>322</v>
      </c>
      <c r="E5825">
        <v>580289</v>
      </c>
      <c r="F5825">
        <v>17.71</v>
      </c>
      <c r="G5825">
        <v>143.6</v>
      </c>
      <c r="H5825">
        <f t="shared" si="360"/>
        <v>14757654.52084</v>
      </c>
      <c r="I5825">
        <f t="shared" si="361"/>
        <v>580289</v>
      </c>
      <c r="J5825">
        <f t="shared" si="362"/>
        <v>10276918.190000001</v>
      </c>
      <c r="K5825">
        <f t="shared" si="363"/>
        <v>0</v>
      </c>
    </row>
    <row r="5826" spans="1:11" s="11" customFormat="1">
      <c r="A5826">
        <v>2025</v>
      </c>
      <c r="B5826">
        <v>8899</v>
      </c>
      <c r="C5826" t="s">
        <v>331</v>
      </c>
      <c r="D5826" t="s">
        <v>322</v>
      </c>
      <c r="E5826">
        <v>173839</v>
      </c>
      <c r="F5826">
        <v>17.844000000000001</v>
      </c>
      <c r="G5826">
        <v>160.19999999999999</v>
      </c>
      <c r="H5826">
        <f t="shared" si="360"/>
        <v>4969376.9518320002</v>
      </c>
      <c r="I5826">
        <f t="shared" si="361"/>
        <v>173839</v>
      </c>
      <c r="J5826">
        <f t="shared" si="362"/>
        <v>3101983.1160000004</v>
      </c>
      <c r="K5826">
        <f t="shared" si="363"/>
        <v>0</v>
      </c>
    </row>
    <row r="5827" spans="1:11" s="11" customFormat="1">
      <c r="A5827">
        <v>2025</v>
      </c>
      <c r="B5827">
        <v>8899</v>
      </c>
      <c r="C5827" t="s">
        <v>321</v>
      </c>
      <c r="D5827" t="s">
        <v>322</v>
      </c>
      <c r="E5827">
        <v>26144</v>
      </c>
      <c r="F5827">
        <v>24.536000000000001</v>
      </c>
      <c r="G5827">
        <v>339.8</v>
      </c>
      <c r="H5827">
        <f t="shared" si="360"/>
        <v>2179712.2872319999</v>
      </c>
      <c r="I5827">
        <f t="shared" si="361"/>
        <v>26144</v>
      </c>
      <c r="J5827">
        <f t="shared" si="362"/>
        <v>641469.18400000001</v>
      </c>
      <c r="K5827">
        <f t="shared" si="363"/>
        <v>0</v>
      </c>
    </row>
    <row r="5828" spans="1:11" s="11" customFormat="1">
      <c r="A5828">
        <v>2025</v>
      </c>
      <c r="B5828">
        <v>10113</v>
      </c>
      <c r="C5828" t="s">
        <v>333</v>
      </c>
      <c r="D5828" t="s">
        <v>322</v>
      </c>
      <c r="E5828">
        <v>67773</v>
      </c>
      <c r="F5828">
        <v>11.64</v>
      </c>
      <c r="G5828" t="s">
        <v>332</v>
      </c>
      <c r="H5828" t="str">
        <f t="shared" si="360"/>
        <v/>
      </c>
      <c r="I5828" t="str">
        <f t="shared" si="361"/>
        <v/>
      </c>
      <c r="J5828" t="str">
        <f t="shared" si="362"/>
        <v/>
      </c>
      <c r="K5828">
        <f t="shared" si="363"/>
        <v>0</v>
      </c>
    </row>
    <row r="5829" spans="1:11" s="11" customFormat="1">
      <c r="A5829">
        <v>2025</v>
      </c>
      <c r="B5829">
        <v>10143</v>
      </c>
      <c r="C5829" t="s">
        <v>333</v>
      </c>
      <c r="D5829" t="s">
        <v>322</v>
      </c>
      <c r="E5829">
        <v>58985</v>
      </c>
      <c r="F5829">
        <v>12.898999999999999</v>
      </c>
      <c r="G5829" t="s">
        <v>332</v>
      </c>
      <c r="H5829" t="str">
        <f t="shared" ref="H5829:H5892" si="364">IF(I5829="","",G5829/100*F5829*E5829)</f>
        <v/>
      </c>
      <c r="I5829" t="str">
        <f t="shared" ref="I5829:I5892" si="365">IF(OR(G5829=".",F5829=".",E5829="."),"",E5829)</f>
        <v/>
      </c>
      <c r="J5829" t="str">
        <f t="shared" ref="J5829:J5892" si="366">IF(I5829="","",F5829*I5829)</f>
        <v/>
      </c>
      <c r="K5829">
        <f t="shared" ref="K5829:K5892" si="367">IF(C5829="LIG",1,0)</f>
        <v>0</v>
      </c>
    </row>
    <row r="5830" spans="1:11" s="11" customFormat="1">
      <c r="A5830">
        <v>2025</v>
      </c>
      <c r="B5830">
        <v>10151</v>
      </c>
      <c r="C5830" t="s">
        <v>333</v>
      </c>
      <c r="D5830" t="s">
        <v>322</v>
      </c>
      <c r="E5830">
        <v>6377</v>
      </c>
      <c r="F5830">
        <v>16.14</v>
      </c>
      <c r="G5830" t="s">
        <v>332</v>
      </c>
      <c r="H5830" t="str">
        <f t="shared" si="364"/>
        <v/>
      </c>
      <c r="I5830" t="str">
        <f t="shared" si="365"/>
        <v/>
      </c>
      <c r="J5830" t="str">
        <f t="shared" si="366"/>
        <v/>
      </c>
      <c r="K5830">
        <f t="shared" si="367"/>
        <v>0</v>
      </c>
    </row>
    <row r="5831" spans="1:11" s="11" customFormat="1">
      <c r="A5831">
        <v>2025</v>
      </c>
      <c r="B5831">
        <v>10151</v>
      </c>
      <c r="C5831" t="s">
        <v>333</v>
      </c>
      <c r="D5831" t="s">
        <v>322</v>
      </c>
      <c r="E5831">
        <v>2678</v>
      </c>
      <c r="F5831">
        <v>16.2</v>
      </c>
      <c r="G5831" t="s">
        <v>332</v>
      </c>
      <c r="H5831" t="str">
        <f t="shared" si="364"/>
        <v/>
      </c>
      <c r="I5831" t="str">
        <f t="shared" si="365"/>
        <v/>
      </c>
      <c r="J5831" t="str">
        <f t="shared" si="366"/>
        <v/>
      </c>
      <c r="K5831">
        <f t="shared" si="367"/>
        <v>0</v>
      </c>
    </row>
    <row r="5832" spans="1:11" s="11" customFormat="1">
      <c r="A5832">
        <v>2025</v>
      </c>
      <c r="B5832">
        <v>10151</v>
      </c>
      <c r="C5832" t="s">
        <v>333</v>
      </c>
      <c r="D5832" t="s">
        <v>322</v>
      </c>
      <c r="E5832">
        <v>10227</v>
      </c>
      <c r="F5832">
        <v>18.920000000000002</v>
      </c>
      <c r="G5832" t="s">
        <v>332</v>
      </c>
      <c r="H5832" t="str">
        <f t="shared" si="364"/>
        <v/>
      </c>
      <c r="I5832" t="str">
        <f t="shared" si="365"/>
        <v/>
      </c>
      <c r="J5832" t="str">
        <f t="shared" si="366"/>
        <v/>
      </c>
      <c r="K5832">
        <f t="shared" si="367"/>
        <v>0</v>
      </c>
    </row>
    <row r="5833" spans="1:11" s="11" customFormat="1">
      <c r="A5833">
        <v>2025</v>
      </c>
      <c r="B5833">
        <v>10151</v>
      </c>
      <c r="C5833" t="s">
        <v>333</v>
      </c>
      <c r="D5833" t="s">
        <v>322</v>
      </c>
      <c r="E5833">
        <v>1872</v>
      </c>
      <c r="F5833">
        <v>9.8699999999999992</v>
      </c>
      <c r="G5833" t="s">
        <v>332</v>
      </c>
      <c r="H5833" t="str">
        <f t="shared" si="364"/>
        <v/>
      </c>
      <c r="I5833" t="str">
        <f t="shared" si="365"/>
        <v/>
      </c>
      <c r="J5833" t="str">
        <f t="shared" si="366"/>
        <v/>
      </c>
      <c r="K5833">
        <f t="shared" si="367"/>
        <v>0</v>
      </c>
    </row>
    <row r="5834" spans="1:11" s="11" customFormat="1">
      <c r="A5834">
        <v>2025</v>
      </c>
      <c r="B5834">
        <v>10362</v>
      </c>
      <c r="C5834" t="s">
        <v>331</v>
      </c>
      <c r="D5834" t="s">
        <v>322</v>
      </c>
      <c r="E5834">
        <v>15087</v>
      </c>
      <c r="F5834">
        <v>17.920000000000002</v>
      </c>
      <c r="G5834" t="s">
        <v>332</v>
      </c>
      <c r="H5834" t="str">
        <f t="shared" si="364"/>
        <v/>
      </c>
      <c r="I5834" t="str">
        <f t="shared" si="365"/>
        <v/>
      </c>
      <c r="J5834" t="str">
        <f t="shared" si="366"/>
        <v/>
      </c>
      <c r="K5834">
        <f t="shared" si="367"/>
        <v>0</v>
      </c>
    </row>
    <row r="5835" spans="1:11" s="11" customFormat="1">
      <c r="A5835">
        <v>2025</v>
      </c>
      <c r="B5835">
        <v>10495</v>
      </c>
      <c r="C5835" t="s">
        <v>321</v>
      </c>
      <c r="D5835" t="s">
        <v>322</v>
      </c>
      <c r="E5835">
        <v>3909</v>
      </c>
      <c r="F5835">
        <v>22.186</v>
      </c>
      <c r="G5835" t="s">
        <v>332</v>
      </c>
      <c r="H5835" t="str">
        <f t="shared" si="364"/>
        <v/>
      </c>
      <c r="I5835" t="str">
        <f t="shared" si="365"/>
        <v/>
      </c>
      <c r="J5835" t="str">
        <f t="shared" si="366"/>
        <v/>
      </c>
      <c r="K5835">
        <f t="shared" si="367"/>
        <v>0</v>
      </c>
    </row>
    <row r="5836" spans="1:11" s="11" customFormat="1">
      <c r="A5836">
        <v>2025</v>
      </c>
      <c r="B5836">
        <v>10603</v>
      </c>
      <c r="C5836" t="s">
        <v>333</v>
      </c>
      <c r="D5836" t="s">
        <v>322</v>
      </c>
      <c r="E5836">
        <v>34637</v>
      </c>
      <c r="F5836">
        <v>11.8</v>
      </c>
      <c r="G5836" t="s">
        <v>332</v>
      </c>
      <c r="H5836" t="str">
        <f t="shared" si="364"/>
        <v/>
      </c>
      <c r="I5836" t="str">
        <f t="shared" si="365"/>
        <v/>
      </c>
      <c r="J5836" t="str">
        <f t="shared" si="366"/>
        <v/>
      </c>
      <c r="K5836">
        <f t="shared" si="367"/>
        <v>0</v>
      </c>
    </row>
    <row r="5837" spans="1:11" s="11" customFormat="1">
      <c r="A5837">
        <v>2025</v>
      </c>
      <c r="B5837">
        <v>10671</v>
      </c>
      <c r="C5837" t="s">
        <v>331</v>
      </c>
      <c r="D5837" t="s">
        <v>322</v>
      </c>
      <c r="E5837">
        <v>12240</v>
      </c>
      <c r="F5837">
        <v>16.498000000000001</v>
      </c>
      <c r="G5837">
        <v>255.5</v>
      </c>
      <c r="H5837">
        <f t="shared" si="364"/>
        <v>515945.25360000005</v>
      </c>
      <c r="I5837">
        <f t="shared" si="365"/>
        <v>12240</v>
      </c>
      <c r="J5837">
        <f t="shared" si="366"/>
        <v>201935.52000000002</v>
      </c>
      <c r="K5837">
        <f t="shared" si="367"/>
        <v>0</v>
      </c>
    </row>
    <row r="5838" spans="1:11" s="11" customFormat="1">
      <c r="A5838">
        <v>2025</v>
      </c>
      <c r="B5838">
        <v>10684</v>
      </c>
      <c r="C5838" t="s">
        <v>321</v>
      </c>
      <c r="D5838" t="s">
        <v>322</v>
      </c>
      <c r="E5838">
        <v>37567</v>
      </c>
      <c r="F5838">
        <v>23.5</v>
      </c>
      <c r="G5838" t="s">
        <v>332</v>
      </c>
      <c r="H5838" t="str">
        <f t="shared" si="364"/>
        <v/>
      </c>
      <c r="I5838" t="str">
        <f t="shared" si="365"/>
        <v/>
      </c>
      <c r="J5838" t="str">
        <f t="shared" si="366"/>
        <v/>
      </c>
      <c r="K5838">
        <f t="shared" si="367"/>
        <v>0</v>
      </c>
    </row>
    <row r="5839" spans="1:11" s="11" customFormat="1">
      <c r="A5839">
        <v>2025</v>
      </c>
      <c r="B5839">
        <v>10860</v>
      </c>
      <c r="C5839" t="s">
        <v>321</v>
      </c>
      <c r="D5839" t="s">
        <v>322</v>
      </c>
      <c r="E5839">
        <v>1148</v>
      </c>
      <c r="F5839">
        <v>21.7</v>
      </c>
      <c r="G5839" t="s">
        <v>332</v>
      </c>
      <c r="H5839" t="str">
        <f t="shared" si="364"/>
        <v/>
      </c>
      <c r="I5839" t="str">
        <f t="shared" si="365"/>
        <v/>
      </c>
      <c r="J5839" t="str">
        <f t="shared" si="366"/>
        <v/>
      </c>
      <c r="K5839">
        <f t="shared" si="367"/>
        <v>0</v>
      </c>
    </row>
    <row r="5840" spans="1:11" s="11" customFormat="1">
      <c r="A5840">
        <v>2025</v>
      </c>
      <c r="B5840">
        <v>10860</v>
      </c>
      <c r="C5840" t="s">
        <v>331</v>
      </c>
      <c r="D5840" t="s">
        <v>322</v>
      </c>
      <c r="E5840">
        <v>16528</v>
      </c>
      <c r="F5840">
        <v>17.600000000000001</v>
      </c>
      <c r="G5840" t="s">
        <v>332</v>
      </c>
      <c r="H5840" t="str">
        <f t="shared" si="364"/>
        <v/>
      </c>
      <c r="I5840" t="str">
        <f t="shared" si="365"/>
        <v/>
      </c>
      <c r="J5840" t="str">
        <f t="shared" si="366"/>
        <v/>
      </c>
      <c r="K5840">
        <f t="shared" si="367"/>
        <v>0</v>
      </c>
    </row>
    <row r="5841" spans="1:11" s="11" customFormat="1">
      <c r="A5841">
        <v>2025</v>
      </c>
      <c r="B5841">
        <v>10860</v>
      </c>
      <c r="C5841" t="s">
        <v>331</v>
      </c>
      <c r="D5841" t="s">
        <v>322</v>
      </c>
      <c r="E5841">
        <v>48447</v>
      </c>
      <c r="F5841">
        <v>17.600000000000001</v>
      </c>
      <c r="G5841" t="s">
        <v>332</v>
      </c>
      <c r="H5841" t="str">
        <f t="shared" si="364"/>
        <v/>
      </c>
      <c r="I5841" t="str">
        <f t="shared" si="365"/>
        <v/>
      </c>
      <c r="J5841" t="str">
        <f t="shared" si="366"/>
        <v/>
      </c>
      <c r="K5841">
        <f t="shared" si="367"/>
        <v>0</v>
      </c>
    </row>
    <row r="5842" spans="1:11" s="11" customFormat="1">
      <c r="A5842">
        <v>2025</v>
      </c>
      <c r="B5842">
        <v>10864</v>
      </c>
      <c r="C5842" t="s">
        <v>321</v>
      </c>
      <c r="D5842" t="s">
        <v>322</v>
      </c>
      <c r="E5842">
        <v>16242</v>
      </c>
      <c r="F5842">
        <v>21.8</v>
      </c>
      <c r="G5842" t="s">
        <v>332</v>
      </c>
      <c r="H5842" t="str">
        <f t="shared" si="364"/>
        <v/>
      </c>
      <c r="I5842" t="str">
        <f t="shared" si="365"/>
        <v/>
      </c>
      <c r="J5842" t="str">
        <f t="shared" si="366"/>
        <v/>
      </c>
      <c r="K5842">
        <f t="shared" si="367"/>
        <v>0</v>
      </c>
    </row>
    <row r="5843" spans="1:11" s="11" customFormat="1">
      <c r="A5843">
        <v>2025</v>
      </c>
      <c r="B5843">
        <v>10864</v>
      </c>
      <c r="C5843" t="s">
        <v>331</v>
      </c>
      <c r="D5843" t="s">
        <v>322</v>
      </c>
      <c r="E5843">
        <v>63340</v>
      </c>
      <c r="F5843">
        <v>17.7</v>
      </c>
      <c r="G5843" t="s">
        <v>332</v>
      </c>
      <c r="H5843" t="str">
        <f t="shared" si="364"/>
        <v/>
      </c>
      <c r="I5843" t="str">
        <f t="shared" si="365"/>
        <v/>
      </c>
      <c r="J5843" t="str">
        <f t="shared" si="366"/>
        <v/>
      </c>
      <c r="K5843">
        <f t="shared" si="367"/>
        <v>0</v>
      </c>
    </row>
    <row r="5844" spans="1:11" s="11" customFormat="1">
      <c r="A5844">
        <v>2025</v>
      </c>
      <c r="B5844">
        <v>10864</v>
      </c>
      <c r="C5844" t="s">
        <v>331</v>
      </c>
      <c r="D5844" t="s">
        <v>322</v>
      </c>
      <c r="E5844">
        <v>16301</v>
      </c>
      <c r="F5844">
        <v>17.600000000000001</v>
      </c>
      <c r="G5844" t="s">
        <v>332</v>
      </c>
      <c r="H5844" t="str">
        <f t="shared" si="364"/>
        <v/>
      </c>
      <c r="I5844" t="str">
        <f t="shared" si="365"/>
        <v/>
      </c>
      <c r="J5844" t="str">
        <f t="shared" si="366"/>
        <v/>
      </c>
      <c r="K5844">
        <f t="shared" si="367"/>
        <v>0</v>
      </c>
    </row>
    <row r="5845" spans="1:11" s="11" customFormat="1">
      <c r="A5845">
        <v>2025</v>
      </c>
      <c r="B5845">
        <v>10864</v>
      </c>
      <c r="C5845" t="s">
        <v>321</v>
      </c>
      <c r="D5845" t="s">
        <v>322</v>
      </c>
      <c r="E5845">
        <v>916</v>
      </c>
      <c r="F5845">
        <v>20.6</v>
      </c>
      <c r="G5845" t="s">
        <v>332</v>
      </c>
      <c r="H5845" t="str">
        <f t="shared" si="364"/>
        <v/>
      </c>
      <c r="I5845" t="str">
        <f t="shared" si="365"/>
        <v/>
      </c>
      <c r="J5845" t="str">
        <f t="shared" si="366"/>
        <v/>
      </c>
      <c r="K5845">
        <f t="shared" si="367"/>
        <v>0</v>
      </c>
    </row>
    <row r="5846" spans="1:11" s="11" customFormat="1">
      <c r="A5846">
        <v>2025</v>
      </c>
      <c r="B5846">
        <v>10865</v>
      </c>
      <c r="C5846" t="s">
        <v>321</v>
      </c>
      <c r="D5846" t="s">
        <v>322</v>
      </c>
      <c r="E5846">
        <v>67048</v>
      </c>
      <c r="F5846">
        <v>21.7</v>
      </c>
      <c r="G5846" t="s">
        <v>332</v>
      </c>
      <c r="H5846" t="str">
        <f t="shared" si="364"/>
        <v/>
      </c>
      <c r="I5846" t="str">
        <f t="shared" si="365"/>
        <v/>
      </c>
      <c r="J5846" t="str">
        <f t="shared" si="366"/>
        <v/>
      </c>
      <c r="K5846">
        <f t="shared" si="367"/>
        <v>0</v>
      </c>
    </row>
    <row r="5847" spans="1:11" s="11" customFormat="1">
      <c r="A5847">
        <v>2025</v>
      </c>
      <c r="B5847">
        <v>10865</v>
      </c>
      <c r="C5847" t="s">
        <v>331</v>
      </c>
      <c r="D5847" t="s">
        <v>322</v>
      </c>
      <c r="E5847">
        <v>15873</v>
      </c>
      <c r="F5847">
        <v>17.7</v>
      </c>
      <c r="G5847" t="s">
        <v>332</v>
      </c>
      <c r="H5847" t="str">
        <f t="shared" si="364"/>
        <v/>
      </c>
      <c r="I5847" t="str">
        <f t="shared" si="365"/>
        <v/>
      </c>
      <c r="J5847" t="str">
        <f t="shared" si="366"/>
        <v/>
      </c>
      <c r="K5847">
        <f t="shared" si="367"/>
        <v>0</v>
      </c>
    </row>
    <row r="5848" spans="1:11" s="11" customFormat="1">
      <c r="A5848">
        <v>2025</v>
      </c>
      <c r="B5848">
        <v>10865</v>
      </c>
      <c r="C5848" t="s">
        <v>331</v>
      </c>
      <c r="D5848" t="s">
        <v>322</v>
      </c>
      <c r="E5848">
        <v>44599</v>
      </c>
      <c r="F5848">
        <v>17.5</v>
      </c>
      <c r="G5848" t="s">
        <v>332</v>
      </c>
      <c r="H5848" t="str">
        <f t="shared" si="364"/>
        <v/>
      </c>
      <c r="I5848" t="str">
        <f t="shared" si="365"/>
        <v/>
      </c>
      <c r="J5848" t="str">
        <f t="shared" si="366"/>
        <v/>
      </c>
      <c r="K5848">
        <f t="shared" si="367"/>
        <v>0</v>
      </c>
    </row>
    <row r="5849" spans="1:11" s="11" customFormat="1">
      <c r="A5849">
        <v>2025</v>
      </c>
      <c r="B5849">
        <v>50397</v>
      </c>
      <c r="C5849" t="s">
        <v>321</v>
      </c>
      <c r="D5849" t="s">
        <v>322</v>
      </c>
      <c r="E5849">
        <v>10950</v>
      </c>
      <c r="F5849">
        <v>26</v>
      </c>
      <c r="G5849" t="s">
        <v>332</v>
      </c>
      <c r="H5849" t="str">
        <f t="shared" si="364"/>
        <v/>
      </c>
      <c r="I5849" t="str">
        <f t="shared" si="365"/>
        <v/>
      </c>
      <c r="J5849" t="str">
        <f t="shared" si="366"/>
        <v/>
      </c>
      <c r="K5849">
        <f t="shared" si="367"/>
        <v>0</v>
      </c>
    </row>
    <row r="5850" spans="1:11" s="11" customFormat="1">
      <c r="A5850">
        <v>2025</v>
      </c>
      <c r="B5850">
        <v>50481</v>
      </c>
      <c r="C5850" t="s">
        <v>321</v>
      </c>
      <c r="D5850" t="s">
        <v>322</v>
      </c>
      <c r="E5850">
        <v>2256</v>
      </c>
      <c r="F5850">
        <v>25.11</v>
      </c>
      <c r="G5850" t="s">
        <v>332</v>
      </c>
      <c r="H5850" t="str">
        <f t="shared" si="364"/>
        <v/>
      </c>
      <c r="I5850" t="str">
        <f t="shared" si="365"/>
        <v/>
      </c>
      <c r="J5850" t="str">
        <f t="shared" si="366"/>
        <v/>
      </c>
      <c r="K5850">
        <f t="shared" si="367"/>
        <v>0</v>
      </c>
    </row>
    <row r="5851" spans="1:11" s="11" customFormat="1">
      <c r="A5851">
        <v>2025</v>
      </c>
      <c r="B5851">
        <v>50481</v>
      </c>
      <c r="C5851" t="s">
        <v>321</v>
      </c>
      <c r="D5851" t="s">
        <v>322</v>
      </c>
      <c r="E5851">
        <v>4507</v>
      </c>
      <c r="F5851">
        <v>25.82</v>
      </c>
      <c r="G5851" t="s">
        <v>332</v>
      </c>
      <c r="H5851" t="str">
        <f t="shared" si="364"/>
        <v/>
      </c>
      <c r="I5851" t="str">
        <f t="shared" si="365"/>
        <v/>
      </c>
      <c r="J5851" t="str">
        <f t="shared" si="366"/>
        <v/>
      </c>
      <c r="K5851">
        <f t="shared" si="367"/>
        <v>0</v>
      </c>
    </row>
    <row r="5852" spans="1:11" s="11" customFormat="1">
      <c r="A5852">
        <v>2025</v>
      </c>
      <c r="B5852">
        <v>50481</v>
      </c>
      <c r="C5852" t="s">
        <v>321</v>
      </c>
      <c r="D5852" t="s">
        <v>322</v>
      </c>
      <c r="E5852">
        <v>7350</v>
      </c>
      <c r="F5852">
        <v>25.7</v>
      </c>
      <c r="G5852" t="s">
        <v>332</v>
      </c>
      <c r="H5852" t="str">
        <f t="shared" si="364"/>
        <v/>
      </c>
      <c r="I5852" t="str">
        <f t="shared" si="365"/>
        <v/>
      </c>
      <c r="J5852" t="str">
        <f t="shared" si="366"/>
        <v/>
      </c>
      <c r="K5852">
        <f t="shared" si="367"/>
        <v>0</v>
      </c>
    </row>
    <row r="5853" spans="1:11" s="11" customFormat="1">
      <c r="A5853">
        <v>2025</v>
      </c>
      <c r="B5853">
        <v>50481</v>
      </c>
      <c r="C5853" t="s">
        <v>321</v>
      </c>
      <c r="D5853" t="s">
        <v>322</v>
      </c>
      <c r="E5853">
        <v>8124</v>
      </c>
      <c r="F5853">
        <v>26.14</v>
      </c>
      <c r="G5853" t="s">
        <v>332</v>
      </c>
      <c r="H5853" t="str">
        <f t="shared" si="364"/>
        <v/>
      </c>
      <c r="I5853" t="str">
        <f t="shared" si="365"/>
        <v/>
      </c>
      <c r="J5853" t="str">
        <f t="shared" si="366"/>
        <v/>
      </c>
      <c r="K5853">
        <f t="shared" si="367"/>
        <v>0</v>
      </c>
    </row>
    <row r="5854" spans="1:11" s="11" customFormat="1">
      <c r="A5854">
        <v>2025</v>
      </c>
      <c r="B5854">
        <v>50481</v>
      </c>
      <c r="C5854" t="s">
        <v>321</v>
      </c>
      <c r="D5854" t="s">
        <v>322</v>
      </c>
      <c r="E5854">
        <v>14037</v>
      </c>
      <c r="F5854">
        <v>25.5</v>
      </c>
      <c r="G5854" t="s">
        <v>332</v>
      </c>
      <c r="H5854" t="str">
        <f t="shared" si="364"/>
        <v/>
      </c>
      <c r="I5854" t="str">
        <f t="shared" si="365"/>
        <v/>
      </c>
      <c r="J5854" t="str">
        <f t="shared" si="366"/>
        <v/>
      </c>
      <c r="K5854">
        <f t="shared" si="367"/>
        <v>0</v>
      </c>
    </row>
    <row r="5855" spans="1:11" s="11" customFormat="1">
      <c r="A5855">
        <v>2025</v>
      </c>
      <c r="B5855">
        <v>50888</v>
      </c>
      <c r="C5855" t="s">
        <v>333</v>
      </c>
      <c r="D5855" t="s">
        <v>322</v>
      </c>
      <c r="E5855">
        <v>56330</v>
      </c>
      <c r="F5855">
        <v>11.766</v>
      </c>
      <c r="G5855" t="s">
        <v>332</v>
      </c>
      <c r="H5855" t="str">
        <f t="shared" si="364"/>
        <v/>
      </c>
      <c r="I5855" t="str">
        <f t="shared" si="365"/>
        <v/>
      </c>
      <c r="J5855" t="str">
        <f t="shared" si="366"/>
        <v/>
      </c>
      <c r="K5855">
        <f t="shared" si="367"/>
        <v>0</v>
      </c>
    </row>
    <row r="5856" spans="1:11" s="11" customFormat="1">
      <c r="A5856">
        <v>2025</v>
      </c>
      <c r="B5856">
        <v>50900</v>
      </c>
      <c r="C5856" t="s">
        <v>321</v>
      </c>
      <c r="D5856" t="s">
        <v>322</v>
      </c>
      <c r="E5856">
        <v>7488</v>
      </c>
      <c r="F5856">
        <v>25.6</v>
      </c>
      <c r="G5856" t="s">
        <v>332</v>
      </c>
      <c r="H5856" t="str">
        <f t="shared" si="364"/>
        <v/>
      </c>
      <c r="I5856" t="str">
        <f t="shared" si="365"/>
        <v/>
      </c>
      <c r="J5856" t="str">
        <f t="shared" si="366"/>
        <v/>
      </c>
      <c r="K5856">
        <f t="shared" si="367"/>
        <v>0</v>
      </c>
    </row>
    <row r="5857" spans="1:11" s="11" customFormat="1">
      <c r="A5857">
        <v>2025</v>
      </c>
      <c r="B5857">
        <v>50974</v>
      </c>
      <c r="C5857" t="s">
        <v>321</v>
      </c>
      <c r="D5857" t="s">
        <v>322</v>
      </c>
      <c r="E5857">
        <v>41</v>
      </c>
      <c r="F5857">
        <v>21.068000000000001</v>
      </c>
      <c r="G5857" t="s">
        <v>332</v>
      </c>
      <c r="H5857" t="str">
        <f t="shared" si="364"/>
        <v/>
      </c>
      <c r="I5857" t="str">
        <f t="shared" si="365"/>
        <v/>
      </c>
      <c r="J5857" t="str">
        <f t="shared" si="366"/>
        <v/>
      </c>
      <c r="K5857">
        <f t="shared" si="367"/>
        <v>0</v>
      </c>
    </row>
    <row r="5858" spans="1:11" s="11" customFormat="1">
      <c r="A5858">
        <v>2025</v>
      </c>
      <c r="B5858">
        <v>50974</v>
      </c>
      <c r="C5858" t="s">
        <v>321</v>
      </c>
      <c r="D5858" t="s">
        <v>322</v>
      </c>
      <c r="E5858">
        <v>26</v>
      </c>
      <c r="F5858">
        <v>24.934000000000001</v>
      </c>
      <c r="G5858" t="s">
        <v>332</v>
      </c>
      <c r="H5858" t="str">
        <f t="shared" si="364"/>
        <v/>
      </c>
      <c r="I5858" t="str">
        <f t="shared" si="365"/>
        <v/>
      </c>
      <c r="J5858" t="str">
        <f t="shared" si="366"/>
        <v/>
      </c>
      <c r="K5858">
        <f t="shared" si="367"/>
        <v>0</v>
      </c>
    </row>
    <row r="5859" spans="1:11" s="11" customFormat="1">
      <c r="A5859">
        <v>2025</v>
      </c>
      <c r="B5859">
        <v>50974</v>
      </c>
      <c r="C5859" t="s">
        <v>321</v>
      </c>
      <c r="D5859" t="s">
        <v>322</v>
      </c>
      <c r="E5859">
        <v>116</v>
      </c>
      <c r="F5859">
        <v>24.576000000000001</v>
      </c>
      <c r="G5859" t="s">
        <v>332</v>
      </c>
      <c r="H5859" t="str">
        <f t="shared" si="364"/>
        <v/>
      </c>
      <c r="I5859" t="str">
        <f t="shared" si="365"/>
        <v/>
      </c>
      <c r="J5859" t="str">
        <f t="shared" si="366"/>
        <v/>
      </c>
      <c r="K5859">
        <f t="shared" si="367"/>
        <v>0</v>
      </c>
    </row>
    <row r="5860" spans="1:11" s="11" customFormat="1">
      <c r="A5860">
        <v>2025</v>
      </c>
      <c r="B5860">
        <v>50974</v>
      </c>
      <c r="C5860" t="s">
        <v>321</v>
      </c>
      <c r="D5860" t="s">
        <v>322</v>
      </c>
      <c r="E5860">
        <v>1900</v>
      </c>
      <c r="F5860">
        <v>24.04</v>
      </c>
      <c r="G5860" t="s">
        <v>332</v>
      </c>
      <c r="H5860" t="str">
        <f t="shared" si="364"/>
        <v/>
      </c>
      <c r="I5860" t="str">
        <f t="shared" si="365"/>
        <v/>
      </c>
      <c r="J5860" t="str">
        <f t="shared" si="366"/>
        <v/>
      </c>
      <c r="K5860">
        <f t="shared" si="367"/>
        <v>0</v>
      </c>
    </row>
    <row r="5861" spans="1:11" s="11" customFormat="1">
      <c r="A5861">
        <v>2025</v>
      </c>
      <c r="B5861">
        <v>50974</v>
      </c>
      <c r="C5861" t="s">
        <v>321</v>
      </c>
      <c r="D5861" t="s">
        <v>322</v>
      </c>
      <c r="E5861">
        <v>1108</v>
      </c>
      <c r="F5861">
        <v>24.248999999999999</v>
      </c>
      <c r="G5861" t="s">
        <v>332</v>
      </c>
      <c r="H5861" t="str">
        <f t="shared" si="364"/>
        <v/>
      </c>
      <c r="I5861" t="str">
        <f t="shared" si="365"/>
        <v/>
      </c>
      <c r="J5861" t="str">
        <f t="shared" si="366"/>
        <v/>
      </c>
      <c r="K5861">
        <f t="shared" si="367"/>
        <v>0</v>
      </c>
    </row>
    <row r="5862" spans="1:11" s="11" customFormat="1">
      <c r="A5862">
        <v>2025</v>
      </c>
      <c r="B5862">
        <v>50974</v>
      </c>
      <c r="C5862" t="s">
        <v>333</v>
      </c>
      <c r="D5862" t="s">
        <v>322</v>
      </c>
      <c r="E5862">
        <v>682</v>
      </c>
      <c r="F5862">
        <v>9.6679999999999993</v>
      </c>
      <c r="G5862" t="s">
        <v>332</v>
      </c>
      <c r="H5862" t="str">
        <f t="shared" si="364"/>
        <v/>
      </c>
      <c r="I5862" t="str">
        <f t="shared" si="365"/>
        <v/>
      </c>
      <c r="J5862" t="str">
        <f t="shared" si="366"/>
        <v/>
      </c>
      <c r="K5862">
        <f t="shared" si="367"/>
        <v>0</v>
      </c>
    </row>
    <row r="5863" spans="1:11" s="11" customFormat="1">
      <c r="A5863">
        <v>2025</v>
      </c>
      <c r="B5863">
        <v>50974</v>
      </c>
      <c r="C5863" t="s">
        <v>333</v>
      </c>
      <c r="D5863" t="s">
        <v>322</v>
      </c>
      <c r="E5863">
        <v>48526</v>
      </c>
      <c r="F5863">
        <v>12.816000000000001</v>
      </c>
      <c r="G5863" t="s">
        <v>332</v>
      </c>
      <c r="H5863" t="str">
        <f t="shared" si="364"/>
        <v/>
      </c>
      <c r="I5863" t="str">
        <f t="shared" si="365"/>
        <v/>
      </c>
      <c r="J5863" t="str">
        <f t="shared" si="366"/>
        <v/>
      </c>
      <c r="K5863">
        <f t="shared" si="367"/>
        <v>0</v>
      </c>
    </row>
    <row r="5864" spans="1:11" s="11" customFormat="1">
      <c r="A5864">
        <v>2025</v>
      </c>
      <c r="B5864">
        <v>54104</v>
      </c>
      <c r="C5864" t="s">
        <v>321</v>
      </c>
      <c r="D5864" t="s">
        <v>322</v>
      </c>
      <c r="E5864">
        <v>5684</v>
      </c>
      <c r="F5864">
        <v>24</v>
      </c>
      <c r="G5864" t="s">
        <v>332</v>
      </c>
      <c r="H5864" t="str">
        <f t="shared" si="364"/>
        <v/>
      </c>
      <c r="I5864" t="str">
        <f t="shared" si="365"/>
        <v/>
      </c>
      <c r="J5864" t="str">
        <f t="shared" si="366"/>
        <v/>
      </c>
      <c r="K5864">
        <f t="shared" si="367"/>
        <v>0</v>
      </c>
    </row>
    <row r="5865" spans="1:11" s="11" customFormat="1">
      <c r="A5865">
        <v>2025</v>
      </c>
      <c r="B5865">
        <v>54634</v>
      </c>
      <c r="C5865" t="s">
        <v>333</v>
      </c>
      <c r="D5865" t="s">
        <v>322</v>
      </c>
      <c r="E5865">
        <v>110450</v>
      </c>
      <c r="F5865">
        <v>7.8239999999999998</v>
      </c>
      <c r="G5865" t="s">
        <v>332</v>
      </c>
      <c r="H5865" t="str">
        <f t="shared" si="364"/>
        <v/>
      </c>
      <c r="I5865" t="str">
        <f t="shared" si="365"/>
        <v/>
      </c>
      <c r="J5865" t="str">
        <f t="shared" si="366"/>
        <v/>
      </c>
      <c r="K5865">
        <f t="shared" si="367"/>
        <v>0</v>
      </c>
    </row>
    <row r="5866" spans="1:11" s="11" customFormat="1">
      <c r="A5866">
        <v>2025</v>
      </c>
      <c r="B5866">
        <v>55076</v>
      </c>
      <c r="C5866" t="s">
        <v>330</v>
      </c>
      <c r="D5866" t="s">
        <v>322</v>
      </c>
      <c r="E5866">
        <v>294398</v>
      </c>
      <c r="F5866">
        <v>10.68</v>
      </c>
      <c r="G5866" t="s">
        <v>332</v>
      </c>
      <c r="H5866" t="str">
        <f t="shared" si="364"/>
        <v/>
      </c>
      <c r="I5866" t="str">
        <f t="shared" si="365"/>
        <v/>
      </c>
      <c r="J5866" t="str">
        <f t="shared" si="366"/>
        <v/>
      </c>
      <c r="K5866">
        <f t="shared" si="367"/>
        <v>1</v>
      </c>
    </row>
    <row r="5867" spans="1:11" s="11" customFormat="1">
      <c r="A5867">
        <v>2025</v>
      </c>
      <c r="B5867">
        <v>55479</v>
      </c>
      <c r="C5867" t="s">
        <v>331</v>
      </c>
      <c r="D5867" t="s">
        <v>322</v>
      </c>
      <c r="E5867">
        <v>29761</v>
      </c>
      <c r="F5867">
        <v>15.95</v>
      </c>
      <c r="G5867" t="s">
        <v>332</v>
      </c>
      <c r="H5867" t="str">
        <f t="shared" si="364"/>
        <v/>
      </c>
      <c r="I5867" t="str">
        <f t="shared" si="365"/>
        <v/>
      </c>
      <c r="J5867" t="str">
        <f t="shared" si="366"/>
        <v/>
      </c>
      <c r="K5867">
        <f t="shared" si="367"/>
        <v>0</v>
      </c>
    </row>
    <row r="5868" spans="1:11" s="11" customFormat="1">
      <c r="A5868">
        <v>2025</v>
      </c>
      <c r="B5868">
        <v>55749</v>
      </c>
      <c r="C5868" t="s">
        <v>331</v>
      </c>
      <c r="D5868" t="s">
        <v>322</v>
      </c>
      <c r="E5868">
        <v>14765</v>
      </c>
      <c r="F5868">
        <v>17.100000000000001</v>
      </c>
      <c r="G5868" t="s">
        <v>332</v>
      </c>
      <c r="H5868" t="str">
        <f t="shared" si="364"/>
        <v/>
      </c>
      <c r="I5868" t="str">
        <f t="shared" si="365"/>
        <v/>
      </c>
      <c r="J5868" t="str">
        <f t="shared" si="366"/>
        <v/>
      </c>
      <c r="K5868">
        <f t="shared" si="367"/>
        <v>0</v>
      </c>
    </row>
    <row r="5869" spans="1:11" s="11" customFormat="1">
      <c r="A5869">
        <v>2025</v>
      </c>
      <c r="B5869">
        <v>55856</v>
      </c>
      <c r="C5869" t="s">
        <v>321</v>
      </c>
      <c r="D5869" t="s">
        <v>322</v>
      </c>
      <c r="E5869">
        <v>482703</v>
      </c>
      <c r="F5869">
        <v>17.93</v>
      </c>
      <c r="G5869" t="s">
        <v>332</v>
      </c>
      <c r="H5869" t="str">
        <f t="shared" si="364"/>
        <v/>
      </c>
      <c r="I5869" t="str">
        <f t="shared" si="365"/>
        <v/>
      </c>
      <c r="J5869" t="str">
        <f t="shared" si="366"/>
        <v/>
      </c>
      <c r="K5869">
        <f t="shared" si="367"/>
        <v>0</v>
      </c>
    </row>
    <row r="5870" spans="1:11" s="11" customFormat="1">
      <c r="A5870">
        <v>2025</v>
      </c>
      <c r="B5870">
        <v>56068</v>
      </c>
      <c r="C5870" t="s">
        <v>321</v>
      </c>
      <c r="D5870" t="s">
        <v>322</v>
      </c>
      <c r="E5870">
        <v>31148</v>
      </c>
      <c r="F5870">
        <v>25.81</v>
      </c>
      <c r="G5870">
        <v>426.2</v>
      </c>
      <c r="H5870">
        <f t="shared" si="364"/>
        <v>3426349.1485599992</v>
      </c>
      <c r="I5870">
        <f t="shared" si="365"/>
        <v>31148</v>
      </c>
      <c r="J5870">
        <f t="shared" si="366"/>
        <v>803929.88</v>
      </c>
      <c r="K5870">
        <f t="shared" si="367"/>
        <v>0</v>
      </c>
    </row>
    <row r="5871" spans="1:11" s="11" customFormat="1">
      <c r="A5871">
        <v>2025</v>
      </c>
      <c r="B5871">
        <v>56068</v>
      </c>
      <c r="C5871" t="s">
        <v>321</v>
      </c>
      <c r="D5871" t="s">
        <v>322</v>
      </c>
      <c r="E5871">
        <v>31382</v>
      </c>
      <c r="F5871">
        <v>26.45</v>
      </c>
      <c r="G5871">
        <v>403.5</v>
      </c>
      <c r="H5871">
        <f t="shared" si="364"/>
        <v>3349267.4865000001</v>
      </c>
      <c r="I5871">
        <f t="shared" si="365"/>
        <v>31382</v>
      </c>
      <c r="J5871">
        <f t="shared" si="366"/>
        <v>830053.9</v>
      </c>
      <c r="K5871">
        <f t="shared" si="367"/>
        <v>0</v>
      </c>
    </row>
    <row r="5872" spans="1:11" s="11" customFormat="1">
      <c r="A5872">
        <v>2025</v>
      </c>
      <c r="B5872">
        <v>56068</v>
      </c>
      <c r="C5872" t="s">
        <v>331</v>
      </c>
      <c r="D5872" t="s">
        <v>322</v>
      </c>
      <c r="E5872">
        <v>64487</v>
      </c>
      <c r="F5872">
        <v>17.78</v>
      </c>
      <c r="G5872">
        <v>227.3</v>
      </c>
      <c r="H5872">
        <f t="shared" si="364"/>
        <v>2606173.74878</v>
      </c>
      <c r="I5872">
        <f t="shared" si="365"/>
        <v>64487</v>
      </c>
      <c r="J5872">
        <f t="shared" si="366"/>
        <v>1146578.8600000001</v>
      </c>
      <c r="K5872">
        <f t="shared" si="367"/>
        <v>0</v>
      </c>
    </row>
    <row r="5873" spans="1:11" s="11" customFormat="1">
      <c r="A5873">
        <v>2025</v>
      </c>
      <c r="B5873">
        <v>56068</v>
      </c>
      <c r="C5873" t="s">
        <v>331</v>
      </c>
      <c r="D5873" t="s">
        <v>322</v>
      </c>
      <c r="E5873">
        <v>25242</v>
      </c>
      <c r="F5873">
        <v>17.829999999999998</v>
      </c>
      <c r="G5873">
        <v>243.4</v>
      </c>
      <c r="H5873">
        <f t="shared" si="364"/>
        <v>1095457.8692400001</v>
      </c>
      <c r="I5873">
        <f t="shared" si="365"/>
        <v>25242</v>
      </c>
      <c r="J5873">
        <f t="shared" si="366"/>
        <v>450064.86</v>
      </c>
      <c r="K5873">
        <f t="shared" si="367"/>
        <v>0</v>
      </c>
    </row>
    <row r="5874" spans="1:11" s="11" customFormat="1">
      <c r="A5874">
        <v>2025</v>
      </c>
      <c r="B5874">
        <v>56224</v>
      </c>
      <c r="C5874" t="s">
        <v>331</v>
      </c>
      <c r="D5874" t="s">
        <v>322</v>
      </c>
      <c r="E5874">
        <v>72401</v>
      </c>
      <c r="F5874">
        <v>17.826000000000001</v>
      </c>
      <c r="G5874" t="s">
        <v>332</v>
      </c>
      <c r="H5874" t="str">
        <f t="shared" si="364"/>
        <v/>
      </c>
      <c r="I5874" t="str">
        <f t="shared" si="365"/>
        <v/>
      </c>
      <c r="J5874" t="str">
        <f t="shared" si="366"/>
        <v/>
      </c>
      <c r="K5874">
        <f t="shared" si="367"/>
        <v>0</v>
      </c>
    </row>
    <row r="5875" spans="1:11" s="11" customFormat="1">
      <c r="A5875">
        <v>2025</v>
      </c>
      <c r="B5875">
        <v>56319</v>
      </c>
      <c r="C5875" t="s">
        <v>331</v>
      </c>
      <c r="D5875" t="s">
        <v>322</v>
      </c>
      <c r="E5875">
        <v>45508</v>
      </c>
      <c r="F5875">
        <v>16</v>
      </c>
      <c r="G5875">
        <v>128.9</v>
      </c>
      <c r="H5875">
        <f t="shared" si="364"/>
        <v>938556.99200000009</v>
      </c>
      <c r="I5875">
        <f t="shared" si="365"/>
        <v>45508</v>
      </c>
      <c r="J5875">
        <f t="shared" si="366"/>
        <v>728128</v>
      </c>
      <c r="K5875">
        <f t="shared" si="367"/>
        <v>0</v>
      </c>
    </row>
    <row r="5876" spans="1:11" s="11" customFormat="1">
      <c r="A5876">
        <v>2025</v>
      </c>
      <c r="B5876">
        <v>56456</v>
      </c>
      <c r="C5876" t="s">
        <v>331</v>
      </c>
      <c r="D5876" t="s">
        <v>322</v>
      </c>
      <c r="E5876">
        <v>65742</v>
      </c>
      <c r="F5876">
        <v>17.920000000000002</v>
      </c>
      <c r="G5876" t="s">
        <v>332</v>
      </c>
      <c r="H5876" t="str">
        <f t="shared" si="364"/>
        <v/>
      </c>
      <c r="I5876" t="str">
        <f t="shared" si="365"/>
        <v/>
      </c>
      <c r="J5876" t="str">
        <f t="shared" si="366"/>
        <v/>
      </c>
      <c r="K5876">
        <f t="shared" si="367"/>
        <v>0</v>
      </c>
    </row>
    <row r="5877" spans="1:11" s="11" customFormat="1">
      <c r="A5877">
        <v>2025</v>
      </c>
      <c r="B5877">
        <v>56564</v>
      </c>
      <c r="C5877" t="s">
        <v>331</v>
      </c>
      <c r="D5877" t="s">
        <v>322</v>
      </c>
      <c r="E5877">
        <v>65762</v>
      </c>
      <c r="F5877">
        <v>17.850000000000001</v>
      </c>
      <c r="G5877">
        <v>304.60000000000002</v>
      </c>
      <c r="H5877">
        <f t="shared" si="364"/>
        <v>3575552.2782000005</v>
      </c>
      <c r="I5877">
        <f t="shared" si="365"/>
        <v>65762</v>
      </c>
      <c r="J5877">
        <f t="shared" si="366"/>
        <v>1173851.7000000002</v>
      </c>
      <c r="K5877">
        <f t="shared" si="367"/>
        <v>0</v>
      </c>
    </row>
    <row r="5878" spans="1:11" s="11" customFormat="1">
      <c r="A5878">
        <v>2025</v>
      </c>
      <c r="B5878">
        <v>56564</v>
      </c>
      <c r="C5878" t="s">
        <v>331</v>
      </c>
      <c r="D5878" t="s">
        <v>322</v>
      </c>
      <c r="E5878">
        <v>98092</v>
      </c>
      <c r="F5878">
        <v>17.579999999999998</v>
      </c>
      <c r="G5878">
        <v>201.6</v>
      </c>
      <c r="H5878">
        <f t="shared" si="364"/>
        <v>3476506.0377599997</v>
      </c>
      <c r="I5878">
        <f t="shared" si="365"/>
        <v>98092</v>
      </c>
      <c r="J5878">
        <f t="shared" si="366"/>
        <v>1724457.3599999999</v>
      </c>
      <c r="K5878">
        <f t="shared" si="367"/>
        <v>0</v>
      </c>
    </row>
    <row r="5879" spans="1:11" s="11" customFormat="1">
      <c r="A5879">
        <v>2025</v>
      </c>
      <c r="B5879">
        <v>56596</v>
      </c>
      <c r="C5879" t="s">
        <v>331</v>
      </c>
      <c r="D5879" t="s">
        <v>322</v>
      </c>
      <c r="E5879">
        <v>7116</v>
      </c>
      <c r="F5879">
        <v>16.05</v>
      </c>
      <c r="G5879">
        <v>128.5</v>
      </c>
      <c r="H5879">
        <f t="shared" si="364"/>
        <v>146762.163</v>
      </c>
      <c r="I5879">
        <f t="shared" si="365"/>
        <v>7116</v>
      </c>
      <c r="J5879">
        <f t="shared" si="366"/>
        <v>114211.8</v>
      </c>
      <c r="K5879">
        <f t="shared" si="367"/>
        <v>0</v>
      </c>
    </row>
    <row r="5880" spans="1:11" s="11" customFormat="1">
      <c r="A5880">
        <v>2025</v>
      </c>
      <c r="B5880">
        <v>56609</v>
      </c>
      <c r="C5880" t="s">
        <v>331</v>
      </c>
      <c r="D5880" t="s">
        <v>322</v>
      </c>
      <c r="E5880">
        <v>162005</v>
      </c>
      <c r="F5880">
        <v>16.134</v>
      </c>
      <c r="G5880">
        <v>71.2</v>
      </c>
      <c r="H5880">
        <f t="shared" si="364"/>
        <v>1861017.5330400004</v>
      </c>
      <c r="I5880">
        <f t="shared" si="365"/>
        <v>162005</v>
      </c>
      <c r="J5880">
        <f t="shared" si="366"/>
        <v>2613788.67</v>
      </c>
      <c r="K5880">
        <f t="shared" si="367"/>
        <v>0</v>
      </c>
    </row>
    <row r="5881" spans="1:11" s="11" customFormat="1">
      <c r="A5881">
        <v>2025</v>
      </c>
      <c r="B5881">
        <v>56671</v>
      </c>
      <c r="C5881" t="s">
        <v>321</v>
      </c>
      <c r="D5881" t="s">
        <v>322</v>
      </c>
      <c r="E5881">
        <v>45131</v>
      </c>
      <c r="F5881">
        <v>24.92</v>
      </c>
      <c r="G5881" t="s">
        <v>332</v>
      </c>
      <c r="H5881" t="str">
        <f t="shared" si="364"/>
        <v/>
      </c>
      <c r="I5881" t="str">
        <f t="shared" si="365"/>
        <v/>
      </c>
      <c r="J5881" t="str">
        <f t="shared" si="366"/>
        <v/>
      </c>
      <c r="K5881">
        <f t="shared" si="367"/>
        <v>0</v>
      </c>
    </row>
    <row r="5882" spans="1:11" s="11" customFormat="1">
      <c r="A5882">
        <v>2025</v>
      </c>
      <c r="B5882">
        <v>56671</v>
      </c>
      <c r="C5882" t="s">
        <v>321</v>
      </c>
      <c r="D5882" t="s">
        <v>322</v>
      </c>
      <c r="E5882">
        <v>44652</v>
      </c>
      <c r="F5882">
        <v>25.75</v>
      </c>
      <c r="G5882" t="s">
        <v>332</v>
      </c>
      <c r="H5882" t="str">
        <f t="shared" si="364"/>
        <v/>
      </c>
      <c r="I5882" t="str">
        <f t="shared" si="365"/>
        <v/>
      </c>
      <c r="J5882" t="str">
        <f t="shared" si="366"/>
        <v/>
      </c>
      <c r="K5882">
        <f t="shared" si="367"/>
        <v>0</v>
      </c>
    </row>
    <row r="5883" spans="1:11" s="11" customFormat="1">
      <c r="A5883">
        <v>2025</v>
      </c>
      <c r="B5883">
        <v>56671</v>
      </c>
      <c r="C5883" t="s">
        <v>321</v>
      </c>
      <c r="D5883" t="s">
        <v>322</v>
      </c>
      <c r="E5883">
        <v>34919</v>
      </c>
      <c r="F5883">
        <v>25.71</v>
      </c>
      <c r="G5883" t="s">
        <v>332</v>
      </c>
      <c r="H5883" t="str">
        <f t="shared" si="364"/>
        <v/>
      </c>
      <c r="I5883" t="str">
        <f t="shared" si="365"/>
        <v/>
      </c>
      <c r="J5883" t="str">
        <f t="shared" si="366"/>
        <v/>
      </c>
      <c r="K5883">
        <f t="shared" si="367"/>
        <v>0</v>
      </c>
    </row>
    <row r="5884" spans="1:11" s="11" customFormat="1">
      <c r="A5884">
        <v>2025</v>
      </c>
      <c r="B5884">
        <v>56786</v>
      </c>
      <c r="C5884" t="s">
        <v>1966</v>
      </c>
      <c r="D5884" t="s">
        <v>322</v>
      </c>
      <c r="E5884">
        <v>10018</v>
      </c>
      <c r="F5884">
        <v>14.2</v>
      </c>
      <c r="G5884">
        <v>332.1</v>
      </c>
      <c r="H5884">
        <f t="shared" si="364"/>
        <v>472430.84759999998</v>
      </c>
      <c r="I5884">
        <f t="shared" si="365"/>
        <v>10018</v>
      </c>
      <c r="J5884">
        <f t="shared" si="366"/>
        <v>142255.6</v>
      </c>
      <c r="K5884">
        <f t="shared" si="367"/>
        <v>0</v>
      </c>
    </row>
    <row r="5885" spans="1:11" s="11" customFormat="1">
      <c r="A5885">
        <v>2025</v>
      </c>
      <c r="B5885">
        <v>56808</v>
      </c>
      <c r="C5885" t="s">
        <v>321</v>
      </c>
      <c r="D5885" t="s">
        <v>322</v>
      </c>
      <c r="E5885">
        <v>168675</v>
      </c>
      <c r="F5885">
        <v>16.335999999999999</v>
      </c>
      <c r="G5885">
        <v>381.8</v>
      </c>
      <c r="H5885">
        <f t="shared" si="364"/>
        <v>10520402.7864</v>
      </c>
      <c r="I5885">
        <f t="shared" si="365"/>
        <v>168675</v>
      </c>
      <c r="J5885">
        <f t="shared" si="366"/>
        <v>2755474.8</v>
      </c>
      <c r="K5885">
        <f t="shared" si="367"/>
        <v>0</v>
      </c>
    </row>
    <row r="5886" spans="1:11" s="11" customFormat="1">
      <c r="A5886">
        <v>2025</v>
      </c>
      <c r="B5886">
        <v>57046</v>
      </c>
      <c r="C5886" t="s">
        <v>331</v>
      </c>
      <c r="D5886" t="s">
        <v>322</v>
      </c>
      <c r="E5886">
        <v>15402</v>
      </c>
      <c r="F5886">
        <v>17.600000000000001</v>
      </c>
      <c r="G5886" t="s">
        <v>332</v>
      </c>
      <c r="H5886" t="str">
        <f t="shared" si="364"/>
        <v/>
      </c>
      <c r="I5886" t="str">
        <f t="shared" si="365"/>
        <v/>
      </c>
      <c r="J5886" t="str">
        <f t="shared" si="366"/>
        <v/>
      </c>
      <c r="K5886">
        <f t="shared" si="367"/>
        <v>0</v>
      </c>
    </row>
    <row r="5887" spans="1:11" s="11" customFormat="1">
      <c r="A5887">
        <v>2025</v>
      </c>
      <c r="B5887">
        <v>57046</v>
      </c>
      <c r="C5887" t="s">
        <v>331</v>
      </c>
      <c r="D5887" t="s">
        <v>322</v>
      </c>
      <c r="E5887">
        <v>15796</v>
      </c>
      <c r="F5887">
        <v>17.7</v>
      </c>
      <c r="G5887" t="s">
        <v>332</v>
      </c>
      <c r="H5887" t="str">
        <f t="shared" si="364"/>
        <v/>
      </c>
      <c r="I5887" t="str">
        <f t="shared" si="365"/>
        <v/>
      </c>
      <c r="J5887" t="str">
        <f t="shared" si="366"/>
        <v/>
      </c>
      <c r="K5887">
        <f t="shared" si="367"/>
        <v>0</v>
      </c>
    </row>
    <row r="5888" spans="1:11" s="11" customFormat="1">
      <c r="A5888">
        <v>2025</v>
      </c>
      <c r="B5888">
        <v>26</v>
      </c>
      <c r="C5888" t="s">
        <v>321</v>
      </c>
      <c r="D5888" t="s">
        <v>322</v>
      </c>
      <c r="E5888">
        <v>52699</v>
      </c>
      <c r="F5888">
        <v>23.866</v>
      </c>
      <c r="G5888">
        <v>679</v>
      </c>
      <c r="H5888">
        <f t="shared" si="364"/>
        <v>8539880.3278599996</v>
      </c>
      <c r="I5888">
        <f t="shared" si="365"/>
        <v>52699</v>
      </c>
      <c r="J5888">
        <f t="shared" si="366"/>
        <v>1257714.334</v>
      </c>
      <c r="K5888">
        <f t="shared" si="367"/>
        <v>0</v>
      </c>
    </row>
    <row r="5889" spans="1:11" s="11" customFormat="1">
      <c r="A5889">
        <v>2025</v>
      </c>
      <c r="B5889">
        <v>59</v>
      </c>
      <c r="C5889" t="s">
        <v>331</v>
      </c>
      <c r="D5889" t="s">
        <v>322</v>
      </c>
      <c r="E5889">
        <v>22868</v>
      </c>
      <c r="F5889">
        <v>16.798999999999999</v>
      </c>
      <c r="G5889">
        <v>184.5</v>
      </c>
      <c r="H5889">
        <f t="shared" si="364"/>
        <v>708774.33653999993</v>
      </c>
      <c r="I5889">
        <f t="shared" si="365"/>
        <v>22868</v>
      </c>
      <c r="J5889">
        <f t="shared" si="366"/>
        <v>384159.53200000001</v>
      </c>
      <c r="K5889">
        <f t="shared" si="367"/>
        <v>0</v>
      </c>
    </row>
    <row r="5890" spans="1:11" s="11" customFormat="1">
      <c r="A5890">
        <v>2025</v>
      </c>
      <c r="B5890">
        <v>60</v>
      </c>
      <c r="C5890" t="s">
        <v>331</v>
      </c>
      <c r="D5890" t="s">
        <v>322</v>
      </c>
      <c r="E5890">
        <v>95063</v>
      </c>
      <c r="F5890">
        <v>16.803999999999998</v>
      </c>
      <c r="G5890">
        <v>130</v>
      </c>
      <c r="H5890">
        <f t="shared" si="364"/>
        <v>2076670.2475999999</v>
      </c>
      <c r="I5890">
        <f t="shared" si="365"/>
        <v>95063</v>
      </c>
      <c r="J5890">
        <f t="shared" si="366"/>
        <v>1597438.6519999998</v>
      </c>
      <c r="K5890">
        <f t="shared" si="367"/>
        <v>0</v>
      </c>
    </row>
    <row r="5891" spans="1:11" s="11" customFormat="1">
      <c r="A5891">
        <v>2025</v>
      </c>
      <c r="B5891">
        <v>108</v>
      </c>
      <c r="C5891" t="s">
        <v>331</v>
      </c>
      <c r="D5891" t="s">
        <v>322</v>
      </c>
      <c r="E5891">
        <v>44670</v>
      </c>
      <c r="F5891">
        <v>17.951000000000001</v>
      </c>
      <c r="G5891">
        <v>154.6</v>
      </c>
      <c r="H5891">
        <f t="shared" si="364"/>
        <v>1239692.8288200002</v>
      </c>
      <c r="I5891">
        <f t="shared" si="365"/>
        <v>44670</v>
      </c>
      <c r="J5891">
        <f t="shared" si="366"/>
        <v>801871.17</v>
      </c>
      <c r="K5891">
        <f t="shared" si="367"/>
        <v>0</v>
      </c>
    </row>
    <row r="5892" spans="1:11" s="11" customFormat="1">
      <c r="A5892">
        <v>2025</v>
      </c>
      <c r="B5892">
        <v>108</v>
      </c>
      <c r="C5892" t="s">
        <v>331</v>
      </c>
      <c r="D5892" t="s">
        <v>322</v>
      </c>
      <c r="E5892">
        <v>14899</v>
      </c>
      <c r="F5892">
        <v>16.946000000000002</v>
      </c>
      <c r="G5892">
        <v>153</v>
      </c>
      <c r="H5892">
        <f t="shared" si="364"/>
        <v>386292.03462000005</v>
      </c>
      <c r="I5892">
        <f t="shared" si="365"/>
        <v>14899</v>
      </c>
      <c r="J5892">
        <f t="shared" si="366"/>
        <v>252478.45400000003</v>
      </c>
      <c r="K5892">
        <f t="shared" si="367"/>
        <v>0</v>
      </c>
    </row>
    <row r="5893" spans="1:11" s="11" customFormat="1">
      <c r="A5893">
        <v>2025</v>
      </c>
      <c r="B5893">
        <v>108</v>
      </c>
      <c r="C5893" t="s">
        <v>331</v>
      </c>
      <c r="D5893" t="s">
        <v>322</v>
      </c>
      <c r="E5893">
        <v>14703</v>
      </c>
      <c r="F5893">
        <v>18.052</v>
      </c>
      <c r="G5893">
        <v>164.5</v>
      </c>
      <c r="H5893">
        <f t="shared" ref="H5893:H5956" si="368">IF(I5893="","",G5893/100*F5893*E5893)</f>
        <v>436613.52462000004</v>
      </c>
      <c r="I5893">
        <f t="shared" ref="I5893:I5956" si="369">IF(OR(G5893=".",F5893=".",E5893="."),"",E5893)</f>
        <v>14703</v>
      </c>
      <c r="J5893">
        <f t="shared" ref="J5893:J5956" si="370">IF(I5893="","",F5893*I5893)</f>
        <v>265418.55599999998</v>
      </c>
      <c r="K5893">
        <f t="shared" ref="K5893:K5956" si="371">IF(C5893="LIG",1,0)</f>
        <v>0</v>
      </c>
    </row>
    <row r="5894" spans="1:11" s="11" customFormat="1">
      <c r="A5894">
        <v>2025</v>
      </c>
      <c r="B5894">
        <v>130</v>
      </c>
      <c r="C5894" t="s">
        <v>321</v>
      </c>
      <c r="D5894" t="s">
        <v>322</v>
      </c>
      <c r="E5894">
        <v>39918</v>
      </c>
      <c r="F5894">
        <v>24.75</v>
      </c>
      <c r="G5894">
        <v>449.9</v>
      </c>
      <c r="H5894">
        <f t="shared" si="368"/>
        <v>4444879.2794999992</v>
      </c>
      <c r="I5894">
        <f t="shared" si="369"/>
        <v>39918</v>
      </c>
      <c r="J5894">
        <f t="shared" si="370"/>
        <v>987970.5</v>
      </c>
      <c r="K5894">
        <f t="shared" si="371"/>
        <v>0</v>
      </c>
    </row>
    <row r="5895" spans="1:11" s="11" customFormat="1">
      <c r="A5895">
        <v>2025</v>
      </c>
      <c r="B5895">
        <v>130</v>
      </c>
      <c r="C5895" t="s">
        <v>321</v>
      </c>
      <c r="D5895" t="s">
        <v>322</v>
      </c>
      <c r="E5895">
        <v>38911</v>
      </c>
      <c r="F5895">
        <v>25.92</v>
      </c>
      <c r="G5895">
        <v>358.6</v>
      </c>
      <c r="H5895">
        <f t="shared" si="368"/>
        <v>3616743.2083200002</v>
      </c>
      <c r="I5895">
        <f t="shared" si="369"/>
        <v>38911</v>
      </c>
      <c r="J5895">
        <f t="shared" si="370"/>
        <v>1008573.1200000001</v>
      </c>
      <c r="K5895">
        <f t="shared" si="371"/>
        <v>0</v>
      </c>
    </row>
    <row r="5896" spans="1:11" s="11" customFormat="1">
      <c r="A5896">
        <v>2025</v>
      </c>
      <c r="B5896">
        <v>130</v>
      </c>
      <c r="C5896" t="s">
        <v>321</v>
      </c>
      <c r="D5896" t="s">
        <v>322</v>
      </c>
      <c r="E5896">
        <v>12147</v>
      </c>
      <c r="F5896">
        <v>23.42</v>
      </c>
      <c r="G5896">
        <v>349.7</v>
      </c>
      <c r="H5896">
        <f t="shared" si="368"/>
        <v>994836.14178000006</v>
      </c>
      <c r="I5896">
        <f t="shared" si="369"/>
        <v>12147</v>
      </c>
      <c r="J5896">
        <f t="shared" si="370"/>
        <v>284482.74000000005</v>
      </c>
      <c r="K5896">
        <f t="shared" si="371"/>
        <v>0</v>
      </c>
    </row>
    <row r="5897" spans="1:11" s="11" customFormat="1">
      <c r="A5897">
        <v>2025</v>
      </c>
      <c r="B5897">
        <v>130</v>
      </c>
      <c r="C5897" t="s">
        <v>321</v>
      </c>
      <c r="D5897" t="s">
        <v>322</v>
      </c>
      <c r="E5897">
        <v>26021</v>
      </c>
      <c r="F5897">
        <v>23.87</v>
      </c>
      <c r="G5897">
        <v>364.9</v>
      </c>
      <c r="H5897">
        <f t="shared" si="368"/>
        <v>2266471.5142299999</v>
      </c>
      <c r="I5897">
        <f t="shared" si="369"/>
        <v>26021</v>
      </c>
      <c r="J5897">
        <f t="shared" si="370"/>
        <v>621121.27</v>
      </c>
      <c r="K5897">
        <f t="shared" si="371"/>
        <v>0</v>
      </c>
    </row>
    <row r="5898" spans="1:11" s="11" customFormat="1">
      <c r="A5898">
        <v>2025</v>
      </c>
      <c r="B5898">
        <v>130</v>
      </c>
      <c r="C5898" t="s">
        <v>321</v>
      </c>
      <c r="D5898" t="s">
        <v>322</v>
      </c>
      <c r="E5898">
        <v>13556</v>
      </c>
      <c r="F5898">
        <v>25.82</v>
      </c>
      <c r="G5898">
        <v>359.7</v>
      </c>
      <c r="H5898">
        <f t="shared" si="368"/>
        <v>1259007.2642399999</v>
      </c>
      <c r="I5898">
        <f t="shared" si="369"/>
        <v>13556</v>
      </c>
      <c r="J5898">
        <f t="shared" si="370"/>
        <v>350015.92</v>
      </c>
      <c r="K5898">
        <f t="shared" si="371"/>
        <v>0</v>
      </c>
    </row>
    <row r="5899" spans="1:11" s="11" customFormat="1">
      <c r="A5899">
        <v>2025</v>
      </c>
      <c r="B5899">
        <v>130</v>
      </c>
      <c r="C5899" t="s">
        <v>321</v>
      </c>
      <c r="D5899" t="s">
        <v>322</v>
      </c>
      <c r="E5899">
        <v>12083</v>
      </c>
      <c r="F5899">
        <v>25.33</v>
      </c>
      <c r="G5899">
        <v>365.2</v>
      </c>
      <c r="H5899">
        <f t="shared" si="368"/>
        <v>1117739.8482799998</v>
      </c>
      <c r="I5899">
        <f t="shared" si="369"/>
        <v>12083</v>
      </c>
      <c r="J5899">
        <f t="shared" si="370"/>
        <v>306062.38999999996</v>
      </c>
      <c r="K5899">
        <f t="shared" si="371"/>
        <v>0</v>
      </c>
    </row>
    <row r="5900" spans="1:11" s="11" customFormat="1">
      <c r="A5900">
        <v>2025</v>
      </c>
      <c r="B5900">
        <v>130</v>
      </c>
      <c r="C5900" t="s">
        <v>321</v>
      </c>
      <c r="D5900" t="s">
        <v>322</v>
      </c>
      <c r="E5900">
        <v>62914</v>
      </c>
      <c r="F5900">
        <v>23.45</v>
      </c>
      <c r="G5900">
        <v>353.2</v>
      </c>
      <c r="H5900">
        <f t="shared" si="368"/>
        <v>5210877.2155999998</v>
      </c>
      <c r="I5900">
        <f t="shared" si="369"/>
        <v>62914</v>
      </c>
      <c r="J5900">
        <f t="shared" si="370"/>
        <v>1475333.3</v>
      </c>
      <c r="K5900">
        <f t="shared" si="371"/>
        <v>0</v>
      </c>
    </row>
    <row r="5901" spans="1:11" s="11" customFormat="1">
      <c r="A5901">
        <v>2025</v>
      </c>
      <c r="B5901">
        <v>130</v>
      </c>
      <c r="C5901" t="s">
        <v>321</v>
      </c>
      <c r="D5901" t="s">
        <v>322</v>
      </c>
      <c r="E5901">
        <v>12422</v>
      </c>
      <c r="F5901">
        <v>23.62</v>
      </c>
      <c r="G5901">
        <v>366.2</v>
      </c>
      <c r="H5901">
        <f t="shared" si="368"/>
        <v>1074458.7776800001</v>
      </c>
      <c r="I5901">
        <f t="shared" si="369"/>
        <v>12422</v>
      </c>
      <c r="J5901">
        <f t="shared" si="370"/>
        <v>293407.64</v>
      </c>
      <c r="K5901">
        <f t="shared" si="371"/>
        <v>0</v>
      </c>
    </row>
    <row r="5902" spans="1:11" s="11" customFormat="1">
      <c r="A5902">
        <v>2025</v>
      </c>
      <c r="B5902">
        <v>130</v>
      </c>
      <c r="C5902" t="s">
        <v>321</v>
      </c>
      <c r="D5902" t="s">
        <v>322</v>
      </c>
      <c r="E5902">
        <v>11240</v>
      </c>
      <c r="F5902">
        <v>24.6</v>
      </c>
      <c r="G5902">
        <v>351.9</v>
      </c>
      <c r="H5902">
        <f t="shared" si="368"/>
        <v>973017.57599999988</v>
      </c>
      <c r="I5902">
        <f t="shared" si="369"/>
        <v>11240</v>
      </c>
      <c r="J5902">
        <f t="shared" si="370"/>
        <v>276504</v>
      </c>
      <c r="K5902">
        <f t="shared" si="371"/>
        <v>0</v>
      </c>
    </row>
    <row r="5903" spans="1:11" s="11" customFormat="1">
      <c r="A5903">
        <v>2025</v>
      </c>
      <c r="B5903">
        <v>130</v>
      </c>
      <c r="C5903" t="s">
        <v>321</v>
      </c>
      <c r="D5903" t="s">
        <v>322</v>
      </c>
      <c r="E5903">
        <v>37134</v>
      </c>
      <c r="F5903">
        <v>25.21</v>
      </c>
      <c r="G5903">
        <v>453.5</v>
      </c>
      <c r="H5903">
        <f t="shared" si="368"/>
        <v>4245431.8149000006</v>
      </c>
      <c r="I5903">
        <f t="shared" si="369"/>
        <v>37134</v>
      </c>
      <c r="J5903">
        <f t="shared" si="370"/>
        <v>936148.14</v>
      </c>
      <c r="K5903">
        <f t="shared" si="371"/>
        <v>0</v>
      </c>
    </row>
    <row r="5904" spans="1:11" s="11" customFormat="1">
      <c r="A5904">
        <v>2025</v>
      </c>
      <c r="B5904">
        <v>130</v>
      </c>
      <c r="C5904" t="s">
        <v>321</v>
      </c>
      <c r="D5904" t="s">
        <v>322</v>
      </c>
      <c r="E5904">
        <v>10848</v>
      </c>
      <c r="F5904">
        <v>24.08</v>
      </c>
      <c r="G5904">
        <v>455.9</v>
      </c>
      <c r="H5904">
        <f t="shared" si="368"/>
        <v>1190901.2505600001</v>
      </c>
      <c r="I5904">
        <f t="shared" si="369"/>
        <v>10848</v>
      </c>
      <c r="J5904">
        <f t="shared" si="370"/>
        <v>261219.83999999997</v>
      </c>
      <c r="K5904">
        <f t="shared" si="371"/>
        <v>0</v>
      </c>
    </row>
    <row r="5905" spans="1:11" s="11" customFormat="1">
      <c r="A5905">
        <v>2025</v>
      </c>
      <c r="B5905">
        <v>136</v>
      </c>
      <c r="C5905" t="s">
        <v>321</v>
      </c>
      <c r="D5905" t="s">
        <v>322</v>
      </c>
      <c r="E5905">
        <v>22949</v>
      </c>
      <c r="F5905">
        <v>24.48</v>
      </c>
      <c r="G5905">
        <v>295.2</v>
      </c>
      <c r="H5905">
        <f t="shared" si="368"/>
        <v>1658408.5670400001</v>
      </c>
      <c r="I5905">
        <f t="shared" si="369"/>
        <v>22949</v>
      </c>
      <c r="J5905">
        <f t="shared" si="370"/>
        <v>561791.52</v>
      </c>
      <c r="K5905">
        <f t="shared" si="371"/>
        <v>0</v>
      </c>
    </row>
    <row r="5906" spans="1:11" s="11" customFormat="1">
      <c r="A5906">
        <v>2025</v>
      </c>
      <c r="B5906">
        <v>136</v>
      </c>
      <c r="C5906" t="s">
        <v>321</v>
      </c>
      <c r="D5906" t="s">
        <v>322</v>
      </c>
      <c r="E5906">
        <v>118367</v>
      </c>
      <c r="F5906">
        <v>23.34</v>
      </c>
      <c r="G5906">
        <v>278.39999999999998</v>
      </c>
      <c r="H5906">
        <f t="shared" si="368"/>
        <v>7691317.2115200004</v>
      </c>
      <c r="I5906">
        <f t="shared" si="369"/>
        <v>118367</v>
      </c>
      <c r="J5906">
        <f t="shared" si="370"/>
        <v>2762685.78</v>
      </c>
      <c r="K5906">
        <f t="shared" si="371"/>
        <v>0</v>
      </c>
    </row>
    <row r="5907" spans="1:11" s="11" customFormat="1">
      <c r="A5907">
        <v>2025</v>
      </c>
      <c r="B5907">
        <v>165</v>
      </c>
      <c r="C5907" t="s">
        <v>331</v>
      </c>
      <c r="D5907" t="s">
        <v>322</v>
      </c>
      <c r="E5907">
        <v>82146</v>
      </c>
      <c r="F5907">
        <v>16.890999999999998</v>
      </c>
      <c r="G5907">
        <v>148.4</v>
      </c>
      <c r="H5907">
        <f t="shared" si="368"/>
        <v>2059091.6796239999</v>
      </c>
      <c r="I5907">
        <f t="shared" si="369"/>
        <v>82146</v>
      </c>
      <c r="J5907">
        <f t="shared" si="370"/>
        <v>1387528.0859999999</v>
      </c>
      <c r="K5907">
        <f t="shared" si="371"/>
        <v>0</v>
      </c>
    </row>
    <row r="5908" spans="1:11" s="11" customFormat="1">
      <c r="A5908">
        <v>2025</v>
      </c>
      <c r="B5908">
        <v>298</v>
      </c>
      <c r="C5908" t="s">
        <v>331</v>
      </c>
      <c r="D5908" t="s">
        <v>322</v>
      </c>
      <c r="E5908">
        <v>15487</v>
      </c>
      <c r="F5908">
        <v>16.72</v>
      </c>
      <c r="G5908" t="s">
        <v>332</v>
      </c>
      <c r="H5908" t="str">
        <f t="shared" si="368"/>
        <v/>
      </c>
      <c r="I5908" t="str">
        <f t="shared" si="369"/>
        <v/>
      </c>
      <c r="J5908" t="str">
        <f t="shared" si="370"/>
        <v/>
      </c>
      <c r="K5908">
        <f t="shared" si="371"/>
        <v>0</v>
      </c>
    </row>
    <row r="5909" spans="1:11" s="11" customFormat="1">
      <c r="A5909">
        <v>2025</v>
      </c>
      <c r="B5909">
        <v>298</v>
      </c>
      <c r="C5909" t="s">
        <v>331</v>
      </c>
      <c r="D5909" t="s">
        <v>322</v>
      </c>
      <c r="E5909">
        <v>31162</v>
      </c>
      <c r="F5909">
        <v>16.59</v>
      </c>
      <c r="G5909" t="s">
        <v>332</v>
      </c>
      <c r="H5909" t="str">
        <f t="shared" si="368"/>
        <v/>
      </c>
      <c r="I5909" t="str">
        <f t="shared" si="369"/>
        <v/>
      </c>
      <c r="J5909" t="str">
        <f t="shared" si="370"/>
        <v/>
      </c>
      <c r="K5909">
        <f t="shared" si="371"/>
        <v>0</v>
      </c>
    </row>
    <row r="5910" spans="1:11" s="11" customFormat="1">
      <c r="A5910">
        <v>2025</v>
      </c>
      <c r="B5910">
        <v>298</v>
      </c>
      <c r="C5910" t="s">
        <v>331</v>
      </c>
      <c r="D5910" t="s">
        <v>322</v>
      </c>
      <c r="E5910">
        <v>30629</v>
      </c>
      <c r="F5910">
        <v>16.79</v>
      </c>
      <c r="G5910" t="s">
        <v>332</v>
      </c>
      <c r="H5910" t="str">
        <f t="shared" si="368"/>
        <v/>
      </c>
      <c r="I5910" t="str">
        <f t="shared" si="369"/>
        <v/>
      </c>
      <c r="J5910" t="str">
        <f t="shared" si="370"/>
        <v/>
      </c>
      <c r="K5910">
        <f t="shared" si="371"/>
        <v>0</v>
      </c>
    </row>
    <row r="5911" spans="1:11" s="11" customFormat="1">
      <c r="A5911">
        <v>2025</v>
      </c>
      <c r="B5911">
        <v>298</v>
      </c>
      <c r="C5911" t="s">
        <v>331</v>
      </c>
      <c r="D5911" t="s">
        <v>322</v>
      </c>
      <c r="E5911">
        <v>77563</v>
      </c>
      <c r="F5911">
        <v>16.97</v>
      </c>
      <c r="G5911" t="s">
        <v>332</v>
      </c>
      <c r="H5911" t="str">
        <f t="shared" si="368"/>
        <v/>
      </c>
      <c r="I5911" t="str">
        <f t="shared" si="369"/>
        <v/>
      </c>
      <c r="J5911" t="str">
        <f t="shared" si="370"/>
        <v/>
      </c>
      <c r="K5911">
        <f t="shared" si="371"/>
        <v>0</v>
      </c>
    </row>
    <row r="5912" spans="1:11" s="11" customFormat="1">
      <c r="A5912">
        <v>2025</v>
      </c>
      <c r="B5912">
        <v>298</v>
      </c>
      <c r="C5912" t="s">
        <v>331</v>
      </c>
      <c r="D5912" t="s">
        <v>322</v>
      </c>
      <c r="E5912">
        <v>15269</v>
      </c>
      <c r="F5912">
        <v>16.77</v>
      </c>
      <c r="G5912" t="s">
        <v>332</v>
      </c>
      <c r="H5912" t="str">
        <f t="shared" si="368"/>
        <v/>
      </c>
      <c r="I5912" t="str">
        <f t="shared" si="369"/>
        <v/>
      </c>
      <c r="J5912" t="str">
        <f t="shared" si="370"/>
        <v/>
      </c>
      <c r="K5912">
        <f t="shared" si="371"/>
        <v>0</v>
      </c>
    </row>
    <row r="5913" spans="1:11" s="11" customFormat="1">
      <c r="A5913">
        <v>2025</v>
      </c>
      <c r="B5913">
        <v>298</v>
      </c>
      <c r="C5913" t="s">
        <v>331</v>
      </c>
      <c r="D5913" t="s">
        <v>322</v>
      </c>
      <c r="E5913">
        <v>216353</v>
      </c>
      <c r="F5913">
        <v>16.809999999999999</v>
      </c>
      <c r="G5913" t="s">
        <v>332</v>
      </c>
      <c r="H5913" t="str">
        <f t="shared" si="368"/>
        <v/>
      </c>
      <c r="I5913" t="str">
        <f t="shared" si="369"/>
        <v/>
      </c>
      <c r="J5913" t="str">
        <f t="shared" si="370"/>
        <v/>
      </c>
      <c r="K5913">
        <f t="shared" si="371"/>
        <v>0</v>
      </c>
    </row>
    <row r="5914" spans="1:11" s="11" customFormat="1">
      <c r="A5914">
        <v>2025</v>
      </c>
      <c r="B5914">
        <v>564</v>
      </c>
      <c r="C5914" t="s">
        <v>321</v>
      </c>
      <c r="D5914" t="s">
        <v>322</v>
      </c>
      <c r="E5914">
        <v>12933</v>
      </c>
      <c r="F5914">
        <v>23.47</v>
      </c>
      <c r="G5914">
        <v>308</v>
      </c>
      <c r="H5914">
        <f t="shared" si="368"/>
        <v>934895.53079999995</v>
      </c>
      <c r="I5914">
        <f t="shared" si="369"/>
        <v>12933</v>
      </c>
      <c r="J5914">
        <f t="shared" si="370"/>
        <v>303537.51</v>
      </c>
      <c r="K5914">
        <f t="shared" si="371"/>
        <v>0</v>
      </c>
    </row>
    <row r="5915" spans="1:11" s="11" customFormat="1">
      <c r="A5915">
        <v>2025</v>
      </c>
      <c r="B5915">
        <v>564</v>
      </c>
      <c r="C5915" t="s">
        <v>321</v>
      </c>
      <c r="D5915" t="s">
        <v>322</v>
      </c>
      <c r="E5915">
        <v>63983</v>
      </c>
      <c r="F5915">
        <v>23.45</v>
      </c>
      <c r="G5915">
        <v>440</v>
      </c>
      <c r="H5915">
        <f t="shared" si="368"/>
        <v>6601765.9400000004</v>
      </c>
      <c r="I5915">
        <f t="shared" si="369"/>
        <v>63983</v>
      </c>
      <c r="J5915">
        <f t="shared" si="370"/>
        <v>1500401.3499999999</v>
      </c>
      <c r="K5915">
        <f t="shared" si="371"/>
        <v>0</v>
      </c>
    </row>
    <row r="5916" spans="1:11" s="11" customFormat="1">
      <c r="A5916">
        <v>2025</v>
      </c>
      <c r="B5916">
        <v>564</v>
      </c>
      <c r="C5916" t="s">
        <v>321</v>
      </c>
      <c r="D5916" t="s">
        <v>322</v>
      </c>
      <c r="E5916">
        <v>12526</v>
      </c>
      <c r="F5916">
        <v>25.76</v>
      </c>
      <c r="G5916">
        <v>425</v>
      </c>
      <c r="H5916">
        <f t="shared" si="368"/>
        <v>1371346.48</v>
      </c>
      <c r="I5916">
        <f t="shared" si="369"/>
        <v>12526</v>
      </c>
      <c r="J5916">
        <f t="shared" si="370"/>
        <v>322669.76</v>
      </c>
      <c r="K5916">
        <f t="shared" si="371"/>
        <v>0</v>
      </c>
    </row>
    <row r="5917" spans="1:11" s="11" customFormat="1">
      <c r="A5917">
        <v>2025</v>
      </c>
      <c r="B5917">
        <v>602</v>
      </c>
      <c r="C5917" t="s">
        <v>321</v>
      </c>
      <c r="D5917" t="s">
        <v>322</v>
      </c>
      <c r="E5917">
        <v>45349</v>
      </c>
      <c r="F5917">
        <v>25.95</v>
      </c>
      <c r="G5917" t="s">
        <v>332</v>
      </c>
      <c r="H5917" t="str">
        <f t="shared" si="368"/>
        <v/>
      </c>
      <c r="I5917" t="str">
        <f t="shared" si="369"/>
        <v/>
      </c>
      <c r="J5917" t="str">
        <f t="shared" si="370"/>
        <v/>
      </c>
      <c r="K5917">
        <f t="shared" si="371"/>
        <v>0</v>
      </c>
    </row>
    <row r="5918" spans="1:11" s="11" customFormat="1">
      <c r="A5918">
        <v>2025</v>
      </c>
      <c r="B5918">
        <v>703</v>
      </c>
      <c r="C5918" t="s">
        <v>321</v>
      </c>
      <c r="D5918" t="s">
        <v>322</v>
      </c>
      <c r="E5918">
        <v>29461</v>
      </c>
      <c r="F5918">
        <v>23.664999999999999</v>
      </c>
      <c r="G5918">
        <v>324.89999999999998</v>
      </c>
      <c r="H5918">
        <f t="shared" si="368"/>
        <v>2265185.1416849997</v>
      </c>
      <c r="I5918">
        <f t="shared" si="369"/>
        <v>29461</v>
      </c>
      <c r="J5918">
        <f t="shared" si="370"/>
        <v>697194.56499999994</v>
      </c>
      <c r="K5918">
        <f t="shared" si="371"/>
        <v>0</v>
      </c>
    </row>
    <row r="5919" spans="1:11" s="11" customFormat="1">
      <c r="A5919">
        <v>2025</v>
      </c>
      <c r="B5919">
        <v>703</v>
      </c>
      <c r="C5919" t="s">
        <v>321</v>
      </c>
      <c r="D5919" t="s">
        <v>322</v>
      </c>
      <c r="E5919">
        <v>86501</v>
      </c>
      <c r="F5919">
        <v>25.928000000000001</v>
      </c>
      <c r="G5919">
        <v>319.2</v>
      </c>
      <c r="H5919">
        <f t="shared" si="368"/>
        <v>7159010.986176</v>
      </c>
      <c r="I5919">
        <f t="shared" si="369"/>
        <v>86501</v>
      </c>
      <c r="J5919">
        <f t="shared" si="370"/>
        <v>2242797.9279999998</v>
      </c>
      <c r="K5919">
        <f t="shared" si="371"/>
        <v>0</v>
      </c>
    </row>
    <row r="5920" spans="1:11" s="11" customFormat="1">
      <c r="A5920">
        <v>2025</v>
      </c>
      <c r="B5920">
        <v>703</v>
      </c>
      <c r="C5920" t="s">
        <v>321</v>
      </c>
      <c r="D5920" t="s">
        <v>322</v>
      </c>
      <c r="E5920">
        <v>25634</v>
      </c>
      <c r="F5920">
        <v>23.879000000000001</v>
      </c>
      <c r="G5920">
        <v>507.5</v>
      </c>
      <c r="H5920">
        <f t="shared" si="368"/>
        <v>3106480.0014500003</v>
      </c>
      <c r="I5920">
        <f t="shared" si="369"/>
        <v>25634</v>
      </c>
      <c r="J5920">
        <f t="shared" si="370"/>
        <v>612114.28600000008</v>
      </c>
      <c r="K5920">
        <f t="shared" si="371"/>
        <v>0</v>
      </c>
    </row>
    <row r="5921" spans="1:11" s="11" customFormat="1">
      <c r="A5921">
        <v>2025</v>
      </c>
      <c r="B5921">
        <v>703</v>
      </c>
      <c r="C5921" t="s">
        <v>321</v>
      </c>
      <c r="D5921" t="s">
        <v>322</v>
      </c>
      <c r="E5921">
        <v>58885</v>
      </c>
      <c r="F5921">
        <v>23.414999999999999</v>
      </c>
      <c r="G5921">
        <v>304.39999999999998</v>
      </c>
      <c r="H5921">
        <f t="shared" si="368"/>
        <v>4197043.6850999994</v>
      </c>
      <c r="I5921">
        <f t="shared" si="369"/>
        <v>58885</v>
      </c>
      <c r="J5921">
        <f t="shared" si="370"/>
        <v>1378792.2749999999</v>
      </c>
      <c r="K5921">
        <f t="shared" si="371"/>
        <v>0</v>
      </c>
    </row>
    <row r="5922" spans="1:11" s="11" customFormat="1">
      <c r="A5922">
        <v>2025</v>
      </c>
      <c r="B5922">
        <v>703</v>
      </c>
      <c r="C5922" t="s">
        <v>321</v>
      </c>
      <c r="D5922" t="s">
        <v>322</v>
      </c>
      <c r="E5922">
        <v>88506</v>
      </c>
      <c r="F5922">
        <v>23.420999999999999</v>
      </c>
      <c r="G5922">
        <v>335</v>
      </c>
      <c r="H5922">
        <f t="shared" si="368"/>
        <v>6944211.7371000005</v>
      </c>
      <c r="I5922">
        <f t="shared" si="369"/>
        <v>88506</v>
      </c>
      <c r="J5922">
        <f t="shared" si="370"/>
        <v>2072899.0259999998</v>
      </c>
      <c r="K5922">
        <f t="shared" si="371"/>
        <v>0</v>
      </c>
    </row>
    <row r="5923" spans="1:11" s="11" customFormat="1">
      <c r="A5923">
        <v>2025</v>
      </c>
      <c r="B5923">
        <v>703</v>
      </c>
      <c r="C5923" t="s">
        <v>321</v>
      </c>
      <c r="D5923" t="s">
        <v>322</v>
      </c>
      <c r="E5923">
        <v>14741</v>
      </c>
      <c r="F5923">
        <v>23.513999999999999</v>
      </c>
      <c r="G5923">
        <v>495.7</v>
      </c>
      <c r="H5923">
        <f t="shared" si="368"/>
        <v>1718194.715418</v>
      </c>
      <c r="I5923">
        <f t="shared" si="369"/>
        <v>14741</v>
      </c>
      <c r="J5923">
        <f t="shared" si="370"/>
        <v>346619.87400000001</v>
      </c>
      <c r="K5923">
        <f t="shared" si="371"/>
        <v>0</v>
      </c>
    </row>
    <row r="5924" spans="1:11" s="11" customFormat="1">
      <c r="A5924">
        <v>2025</v>
      </c>
      <c r="B5924">
        <v>703</v>
      </c>
      <c r="C5924" t="s">
        <v>321</v>
      </c>
      <c r="D5924" t="s">
        <v>322</v>
      </c>
      <c r="E5924">
        <v>59060</v>
      </c>
      <c r="F5924">
        <v>23.501999999999999</v>
      </c>
      <c r="G5924">
        <v>303.7</v>
      </c>
      <c r="H5924">
        <f t="shared" si="368"/>
        <v>4215441.40044</v>
      </c>
      <c r="I5924">
        <f t="shared" si="369"/>
        <v>59060</v>
      </c>
      <c r="J5924">
        <f t="shared" si="370"/>
        <v>1388028.1199999999</v>
      </c>
      <c r="K5924">
        <f t="shared" si="371"/>
        <v>0</v>
      </c>
    </row>
    <row r="5925" spans="1:11" s="11" customFormat="1">
      <c r="A5925">
        <v>2025</v>
      </c>
      <c r="B5925">
        <v>703</v>
      </c>
      <c r="C5925" t="s">
        <v>321</v>
      </c>
      <c r="D5925" t="s">
        <v>322</v>
      </c>
      <c r="E5925">
        <v>29527</v>
      </c>
      <c r="F5925">
        <v>23.3</v>
      </c>
      <c r="G5925">
        <v>317.8</v>
      </c>
      <c r="H5925">
        <f t="shared" si="368"/>
        <v>2186397.5797999999</v>
      </c>
      <c r="I5925">
        <f t="shared" si="369"/>
        <v>29527</v>
      </c>
      <c r="J5925">
        <f t="shared" si="370"/>
        <v>687979.1</v>
      </c>
      <c r="K5925">
        <f t="shared" si="371"/>
        <v>0</v>
      </c>
    </row>
    <row r="5926" spans="1:11" s="11" customFormat="1">
      <c r="A5926">
        <v>2025</v>
      </c>
      <c r="B5926">
        <v>703</v>
      </c>
      <c r="C5926" t="s">
        <v>321</v>
      </c>
      <c r="D5926" t="s">
        <v>322</v>
      </c>
      <c r="E5926">
        <v>14428</v>
      </c>
      <c r="F5926">
        <v>26.286000000000001</v>
      </c>
      <c r="G5926">
        <v>333.5</v>
      </c>
      <c r="H5926">
        <f t="shared" si="368"/>
        <v>1264813.45068</v>
      </c>
      <c r="I5926">
        <f t="shared" si="369"/>
        <v>14428</v>
      </c>
      <c r="J5926">
        <f t="shared" si="370"/>
        <v>379254.408</v>
      </c>
      <c r="K5926">
        <f t="shared" si="371"/>
        <v>0</v>
      </c>
    </row>
    <row r="5927" spans="1:11" s="11" customFormat="1">
      <c r="A5927">
        <v>2025</v>
      </c>
      <c r="B5927">
        <v>703</v>
      </c>
      <c r="C5927" t="s">
        <v>321</v>
      </c>
      <c r="D5927" t="s">
        <v>322</v>
      </c>
      <c r="E5927">
        <v>57493</v>
      </c>
      <c r="F5927">
        <v>25.93</v>
      </c>
      <c r="G5927">
        <v>322.8</v>
      </c>
      <c r="H5927">
        <f t="shared" si="368"/>
        <v>4812281.3857200006</v>
      </c>
      <c r="I5927">
        <f t="shared" si="369"/>
        <v>57493</v>
      </c>
      <c r="J5927">
        <f t="shared" si="370"/>
        <v>1490793.49</v>
      </c>
      <c r="K5927">
        <f t="shared" si="371"/>
        <v>0</v>
      </c>
    </row>
    <row r="5928" spans="1:11" s="11" customFormat="1">
      <c r="A5928">
        <v>2025</v>
      </c>
      <c r="B5928">
        <v>876</v>
      </c>
      <c r="C5928" t="s">
        <v>331</v>
      </c>
      <c r="D5928" t="s">
        <v>322</v>
      </c>
      <c r="E5928">
        <v>124232</v>
      </c>
      <c r="F5928">
        <v>17.952000000000002</v>
      </c>
      <c r="G5928" t="s">
        <v>332</v>
      </c>
      <c r="H5928" t="str">
        <f t="shared" si="368"/>
        <v/>
      </c>
      <c r="I5928" t="str">
        <f t="shared" si="369"/>
        <v/>
      </c>
      <c r="J5928" t="str">
        <f t="shared" si="370"/>
        <v/>
      </c>
      <c r="K5928">
        <f t="shared" si="371"/>
        <v>0</v>
      </c>
    </row>
    <row r="5929" spans="1:11" s="11" customFormat="1">
      <c r="A5929">
        <v>2025</v>
      </c>
      <c r="B5929">
        <v>879</v>
      </c>
      <c r="C5929" t="s">
        <v>331</v>
      </c>
      <c r="D5929" t="s">
        <v>322</v>
      </c>
      <c r="E5929">
        <v>56173</v>
      </c>
      <c r="F5929">
        <v>17.649999999999999</v>
      </c>
      <c r="G5929" t="s">
        <v>332</v>
      </c>
      <c r="H5929" t="str">
        <f t="shared" si="368"/>
        <v/>
      </c>
      <c r="I5929" t="str">
        <f t="shared" si="369"/>
        <v/>
      </c>
      <c r="J5929" t="str">
        <f t="shared" si="370"/>
        <v/>
      </c>
      <c r="K5929">
        <f t="shared" si="371"/>
        <v>0</v>
      </c>
    </row>
    <row r="5930" spans="1:11" s="11" customFormat="1">
      <c r="A5930">
        <v>2025</v>
      </c>
      <c r="B5930">
        <v>889</v>
      </c>
      <c r="C5930" t="s">
        <v>331</v>
      </c>
      <c r="D5930" t="s">
        <v>322</v>
      </c>
      <c r="E5930">
        <v>222014</v>
      </c>
      <c r="F5930">
        <v>17.86</v>
      </c>
      <c r="G5930" t="s">
        <v>332</v>
      </c>
      <c r="H5930" t="str">
        <f t="shared" si="368"/>
        <v/>
      </c>
      <c r="I5930" t="str">
        <f t="shared" si="369"/>
        <v/>
      </c>
      <c r="J5930" t="str">
        <f t="shared" si="370"/>
        <v/>
      </c>
      <c r="K5930">
        <f t="shared" si="371"/>
        <v>0</v>
      </c>
    </row>
    <row r="5931" spans="1:11" s="11" customFormat="1">
      <c r="A5931">
        <v>2025</v>
      </c>
      <c r="B5931">
        <v>889</v>
      </c>
      <c r="C5931" t="s">
        <v>331</v>
      </c>
      <c r="D5931" t="s">
        <v>322</v>
      </c>
      <c r="E5931">
        <v>96647</v>
      </c>
      <c r="F5931">
        <v>17.2</v>
      </c>
      <c r="G5931" t="s">
        <v>332</v>
      </c>
      <c r="H5931" t="str">
        <f t="shared" si="368"/>
        <v/>
      </c>
      <c r="I5931" t="str">
        <f t="shared" si="369"/>
        <v/>
      </c>
      <c r="J5931" t="str">
        <f t="shared" si="370"/>
        <v/>
      </c>
      <c r="K5931">
        <f t="shared" si="371"/>
        <v>0</v>
      </c>
    </row>
    <row r="5932" spans="1:11" s="11" customFormat="1">
      <c r="A5932">
        <v>2025</v>
      </c>
      <c r="B5932">
        <v>963</v>
      </c>
      <c r="C5932" t="s">
        <v>321</v>
      </c>
      <c r="D5932" t="s">
        <v>322</v>
      </c>
      <c r="E5932">
        <v>48400</v>
      </c>
      <c r="F5932">
        <v>20.9</v>
      </c>
      <c r="G5932">
        <v>191.4</v>
      </c>
      <c r="H5932">
        <f t="shared" si="368"/>
        <v>1936125.84</v>
      </c>
      <c r="I5932">
        <f t="shared" si="369"/>
        <v>48400</v>
      </c>
      <c r="J5932">
        <f t="shared" si="370"/>
        <v>1011559.9999999999</v>
      </c>
      <c r="K5932">
        <f t="shared" si="371"/>
        <v>0</v>
      </c>
    </row>
    <row r="5933" spans="1:11" s="11" customFormat="1">
      <c r="A5933">
        <v>2025</v>
      </c>
      <c r="B5933">
        <v>976</v>
      </c>
      <c r="C5933" t="s">
        <v>321</v>
      </c>
      <c r="D5933" t="s">
        <v>322</v>
      </c>
      <c r="E5933">
        <v>15969</v>
      </c>
      <c r="F5933">
        <v>23.52</v>
      </c>
      <c r="G5933">
        <v>458.4</v>
      </c>
      <c r="H5933">
        <f t="shared" si="368"/>
        <v>1721708.5939199997</v>
      </c>
      <c r="I5933">
        <f t="shared" si="369"/>
        <v>15969</v>
      </c>
      <c r="J5933">
        <f t="shared" si="370"/>
        <v>375590.88</v>
      </c>
      <c r="K5933">
        <f t="shared" si="371"/>
        <v>0</v>
      </c>
    </row>
    <row r="5934" spans="1:11" s="11" customFormat="1">
      <c r="A5934">
        <v>2025</v>
      </c>
      <c r="B5934">
        <v>976</v>
      </c>
      <c r="C5934" t="s">
        <v>321</v>
      </c>
      <c r="D5934" t="s">
        <v>322</v>
      </c>
      <c r="E5934">
        <v>8</v>
      </c>
      <c r="F5934">
        <v>21.18</v>
      </c>
      <c r="G5934">
        <v>128</v>
      </c>
      <c r="H5934">
        <f t="shared" si="368"/>
        <v>216.88319999999999</v>
      </c>
      <c r="I5934">
        <f t="shared" si="369"/>
        <v>8</v>
      </c>
      <c r="J5934">
        <f t="shared" si="370"/>
        <v>169.44</v>
      </c>
      <c r="K5934">
        <f t="shared" si="371"/>
        <v>0</v>
      </c>
    </row>
    <row r="5935" spans="1:11" s="11" customFormat="1">
      <c r="A5935">
        <v>2025</v>
      </c>
      <c r="B5935">
        <v>976</v>
      </c>
      <c r="C5935" t="s">
        <v>321</v>
      </c>
      <c r="D5935" t="s">
        <v>322</v>
      </c>
      <c r="E5935">
        <v>8777</v>
      </c>
      <c r="F5935">
        <v>22.41</v>
      </c>
      <c r="G5935">
        <v>384.9</v>
      </c>
      <c r="H5935">
        <f t="shared" si="368"/>
        <v>757069.70192999998</v>
      </c>
      <c r="I5935">
        <f t="shared" si="369"/>
        <v>8777</v>
      </c>
      <c r="J5935">
        <f t="shared" si="370"/>
        <v>196692.57</v>
      </c>
      <c r="K5935">
        <f t="shared" si="371"/>
        <v>0</v>
      </c>
    </row>
    <row r="5936" spans="1:11" s="11" customFormat="1">
      <c r="A5936">
        <v>2025</v>
      </c>
      <c r="B5936">
        <v>983</v>
      </c>
      <c r="C5936" t="s">
        <v>321</v>
      </c>
      <c r="D5936" t="s">
        <v>322</v>
      </c>
      <c r="E5936">
        <v>15727</v>
      </c>
      <c r="F5936">
        <v>22.443999999999999</v>
      </c>
      <c r="G5936">
        <v>273.8</v>
      </c>
      <c r="H5936">
        <f t="shared" si="368"/>
        <v>966450.4455439999</v>
      </c>
      <c r="I5936">
        <f t="shared" si="369"/>
        <v>15727</v>
      </c>
      <c r="J5936">
        <f t="shared" si="370"/>
        <v>352976.788</v>
      </c>
      <c r="K5936">
        <f t="shared" si="371"/>
        <v>0</v>
      </c>
    </row>
    <row r="5937" spans="1:11" s="11" customFormat="1">
      <c r="A5937">
        <v>2025</v>
      </c>
      <c r="B5937">
        <v>983</v>
      </c>
      <c r="C5937" t="s">
        <v>321</v>
      </c>
      <c r="D5937" t="s">
        <v>322</v>
      </c>
      <c r="E5937">
        <v>59786</v>
      </c>
      <c r="F5937">
        <v>22.738</v>
      </c>
      <c r="G5937">
        <v>360.1</v>
      </c>
      <c r="H5937">
        <f t="shared" si="368"/>
        <v>4895250.0588680003</v>
      </c>
      <c r="I5937">
        <f t="shared" si="369"/>
        <v>59786</v>
      </c>
      <c r="J5937">
        <f t="shared" si="370"/>
        <v>1359414.068</v>
      </c>
      <c r="K5937">
        <f t="shared" si="371"/>
        <v>0</v>
      </c>
    </row>
    <row r="5938" spans="1:11" s="11" customFormat="1">
      <c r="A5938">
        <v>2025</v>
      </c>
      <c r="B5938">
        <v>983</v>
      </c>
      <c r="C5938" t="s">
        <v>321</v>
      </c>
      <c r="D5938" t="s">
        <v>322</v>
      </c>
      <c r="E5938">
        <v>23153</v>
      </c>
      <c r="F5938">
        <v>21.978000000000002</v>
      </c>
      <c r="G5938">
        <v>308.2</v>
      </c>
      <c r="H5938">
        <f t="shared" si="368"/>
        <v>1568296.1459880001</v>
      </c>
      <c r="I5938">
        <f t="shared" si="369"/>
        <v>23153</v>
      </c>
      <c r="J5938">
        <f t="shared" si="370"/>
        <v>508856.63400000002</v>
      </c>
      <c r="K5938">
        <f t="shared" si="371"/>
        <v>0</v>
      </c>
    </row>
    <row r="5939" spans="1:11" s="11" customFormat="1">
      <c r="A5939">
        <v>2025</v>
      </c>
      <c r="B5939">
        <v>983</v>
      </c>
      <c r="C5939" t="s">
        <v>321</v>
      </c>
      <c r="D5939" t="s">
        <v>322</v>
      </c>
      <c r="E5939">
        <v>52978</v>
      </c>
      <c r="F5939">
        <v>22.866</v>
      </c>
      <c r="G5939">
        <v>264.10000000000002</v>
      </c>
      <c r="H5939">
        <f t="shared" si="368"/>
        <v>3199294.057668</v>
      </c>
      <c r="I5939">
        <f t="shared" si="369"/>
        <v>52978</v>
      </c>
      <c r="J5939">
        <f t="shared" si="370"/>
        <v>1211394.9480000001</v>
      </c>
      <c r="K5939">
        <f t="shared" si="371"/>
        <v>0</v>
      </c>
    </row>
    <row r="5940" spans="1:11" s="11" customFormat="1">
      <c r="A5940">
        <v>2025</v>
      </c>
      <c r="B5940">
        <v>994</v>
      </c>
      <c r="C5940" t="s">
        <v>321</v>
      </c>
      <c r="D5940" t="s">
        <v>322</v>
      </c>
      <c r="E5940">
        <v>35046</v>
      </c>
      <c r="F5940">
        <v>22.5</v>
      </c>
      <c r="G5940">
        <v>232.6</v>
      </c>
      <c r="H5940">
        <f t="shared" si="368"/>
        <v>1834132.41</v>
      </c>
      <c r="I5940">
        <f t="shared" si="369"/>
        <v>35046</v>
      </c>
      <c r="J5940">
        <f t="shared" si="370"/>
        <v>788535</v>
      </c>
      <c r="K5940">
        <f t="shared" si="371"/>
        <v>0</v>
      </c>
    </row>
    <row r="5941" spans="1:11" s="11" customFormat="1">
      <c r="A5941">
        <v>2025</v>
      </c>
      <c r="B5941">
        <v>994</v>
      </c>
      <c r="C5941" t="s">
        <v>321</v>
      </c>
      <c r="D5941" t="s">
        <v>322</v>
      </c>
      <c r="E5941">
        <v>46824</v>
      </c>
      <c r="F5941">
        <v>22.6</v>
      </c>
      <c r="G5941">
        <v>242.8</v>
      </c>
      <c r="H5941">
        <f t="shared" si="368"/>
        <v>2569363.9872000003</v>
      </c>
      <c r="I5941">
        <f t="shared" si="369"/>
        <v>46824</v>
      </c>
      <c r="J5941">
        <f t="shared" si="370"/>
        <v>1058222.4000000001</v>
      </c>
      <c r="K5941">
        <f t="shared" si="371"/>
        <v>0</v>
      </c>
    </row>
    <row r="5942" spans="1:11" s="11" customFormat="1">
      <c r="A5942">
        <v>2025</v>
      </c>
      <c r="B5942">
        <v>994</v>
      </c>
      <c r="C5942" t="s">
        <v>321</v>
      </c>
      <c r="D5942" t="s">
        <v>322</v>
      </c>
      <c r="E5942">
        <v>97363</v>
      </c>
      <c r="F5942">
        <v>23.08</v>
      </c>
      <c r="G5942">
        <v>223.1</v>
      </c>
      <c r="H5942">
        <f t="shared" si="368"/>
        <v>5013364.9672399992</v>
      </c>
      <c r="I5942">
        <f t="shared" si="369"/>
        <v>97363</v>
      </c>
      <c r="J5942">
        <f t="shared" si="370"/>
        <v>2247138.04</v>
      </c>
      <c r="K5942">
        <f t="shared" si="371"/>
        <v>0</v>
      </c>
    </row>
    <row r="5943" spans="1:11" s="11" customFormat="1">
      <c r="A5943">
        <v>2025</v>
      </c>
      <c r="B5943">
        <v>997</v>
      </c>
      <c r="C5943" t="s">
        <v>321</v>
      </c>
      <c r="D5943" t="s">
        <v>322</v>
      </c>
      <c r="E5943">
        <v>29880</v>
      </c>
      <c r="F5943">
        <v>26.81</v>
      </c>
      <c r="G5943">
        <v>277.8</v>
      </c>
      <c r="H5943">
        <f t="shared" si="368"/>
        <v>2225408.0183999999</v>
      </c>
      <c r="I5943">
        <f t="shared" si="369"/>
        <v>29880</v>
      </c>
      <c r="J5943">
        <f t="shared" si="370"/>
        <v>801082.79999999993</v>
      </c>
      <c r="K5943">
        <f t="shared" si="371"/>
        <v>0</v>
      </c>
    </row>
    <row r="5944" spans="1:11" s="11" customFormat="1">
      <c r="A5944">
        <v>2025</v>
      </c>
      <c r="B5944">
        <v>997</v>
      </c>
      <c r="C5944" t="s">
        <v>331</v>
      </c>
      <c r="D5944" t="s">
        <v>322</v>
      </c>
      <c r="E5944">
        <v>105359</v>
      </c>
      <c r="F5944">
        <v>17.66</v>
      </c>
      <c r="G5944">
        <v>201.8</v>
      </c>
      <c r="H5944">
        <f t="shared" si="368"/>
        <v>3754771.3989200001</v>
      </c>
      <c r="I5944">
        <f t="shared" si="369"/>
        <v>105359</v>
      </c>
      <c r="J5944">
        <f t="shared" si="370"/>
        <v>1860639.94</v>
      </c>
      <c r="K5944">
        <f t="shared" si="371"/>
        <v>0</v>
      </c>
    </row>
    <row r="5945" spans="1:11" s="11" customFormat="1">
      <c r="A5945">
        <v>2025</v>
      </c>
      <c r="B5945">
        <v>1001</v>
      </c>
      <c r="C5945" t="s">
        <v>321</v>
      </c>
      <c r="D5945" t="s">
        <v>322</v>
      </c>
      <c r="E5945">
        <v>112650</v>
      </c>
      <c r="F5945">
        <v>21.81</v>
      </c>
      <c r="G5945">
        <v>298.2</v>
      </c>
      <c r="H5945">
        <f t="shared" si="368"/>
        <v>7326465.3629999999</v>
      </c>
      <c r="I5945">
        <f t="shared" si="369"/>
        <v>112650</v>
      </c>
      <c r="J5945">
        <f t="shared" si="370"/>
        <v>2456896.5</v>
      </c>
      <c r="K5945">
        <f t="shared" si="371"/>
        <v>0</v>
      </c>
    </row>
    <row r="5946" spans="1:11" s="11" customFormat="1">
      <c r="A5946">
        <v>2025</v>
      </c>
      <c r="B5946">
        <v>1004</v>
      </c>
      <c r="C5946" t="s">
        <v>321</v>
      </c>
      <c r="D5946" t="s">
        <v>322</v>
      </c>
      <c r="E5946">
        <v>107351</v>
      </c>
      <c r="F5946">
        <v>22.077999999999999</v>
      </c>
      <c r="G5946">
        <v>249.7</v>
      </c>
      <c r="H5946">
        <f t="shared" si="368"/>
        <v>5918128.1588659994</v>
      </c>
      <c r="I5946">
        <f t="shared" si="369"/>
        <v>107351</v>
      </c>
      <c r="J5946">
        <f t="shared" si="370"/>
        <v>2370095.378</v>
      </c>
      <c r="K5946">
        <f t="shared" si="371"/>
        <v>0</v>
      </c>
    </row>
    <row r="5947" spans="1:11" s="11" customFormat="1">
      <c r="A5947">
        <v>2025</v>
      </c>
      <c r="B5947">
        <v>1012</v>
      </c>
      <c r="C5947" t="s">
        <v>321</v>
      </c>
      <c r="D5947" t="s">
        <v>322</v>
      </c>
      <c r="E5947">
        <v>40810</v>
      </c>
      <c r="F5947">
        <v>22.425999999999998</v>
      </c>
      <c r="G5947">
        <v>303.89999999999998</v>
      </c>
      <c r="H5947">
        <f t="shared" si="368"/>
        <v>2781308.1773399995</v>
      </c>
      <c r="I5947">
        <f t="shared" si="369"/>
        <v>40810</v>
      </c>
      <c r="J5947">
        <f t="shared" si="370"/>
        <v>915205.05999999994</v>
      </c>
      <c r="K5947">
        <f t="shared" si="371"/>
        <v>0</v>
      </c>
    </row>
    <row r="5948" spans="1:11" s="11" customFormat="1">
      <c r="A5948">
        <v>2025</v>
      </c>
      <c r="B5948">
        <v>1040</v>
      </c>
      <c r="C5948" t="s">
        <v>321</v>
      </c>
      <c r="D5948" t="s">
        <v>322</v>
      </c>
      <c r="E5948">
        <v>1753</v>
      </c>
      <c r="F5948">
        <v>22.3</v>
      </c>
      <c r="G5948">
        <v>418.3</v>
      </c>
      <c r="H5948">
        <f t="shared" si="368"/>
        <v>163521.41769999999</v>
      </c>
      <c r="I5948">
        <f t="shared" si="369"/>
        <v>1753</v>
      </c>
      <c r="J5948">
        <f t="shared" si="370"/>
        <v>39091.9</v>
      </c>
      <c r="K5948">
        <f t="shared" si="371"/>
        <v>0</v>
      </c>
    </row>
    <row r="5949" spans="1:11" s="11" customFormat="1">
      <c r="A5949">
        <v>2025</v>
      </c>
      <c r="B5949">
        <v>1073</v>
      </c>
      <c r="C5949" t="s">
        <v>331</v>
      </c>
      <c r="D5949" t="s">
        <v>322</v>
      </c>
      <c r="E5949">
        <v>14795</v>
      </c>
      <c r="F5949">
        <v>16.974</v>
      </c>
      <c r="G5949">
        <v>163.1</v>
      </c>
      <c r="H5949">
        <f t="shared" si="368"/>
        <v>409593.56823000003</v>
      </c>
      <c r="I5949">
        <f t="shared" si="369"/>
        <v>14795</v>
      </c>
      <c r="J5949">
        <f t="shared" si="370"/>
        <v>251130.33000000002</v>
      </c>
      <c r="K5949">
        <f t="shared" si="371"/>
        <v>0</v>
      </c>
    </row>
    <row r="5950" spans="1:11" s="11" customFormat="1">
      <c r="A5950">
        <v>2025</v>
      </c>
      <c r="B5950">
        <v>1082</v>
      </c>
      <c r="C5950" t="s">
        <v>331</v>
      </c>
      <c r="D5950" t="s">
        <v>322</v>
      </c>
      <c r="E5950">
        <v>46920</v>
      </c>
      <c r="F5950">
        <v>17.207000000000001</v>
      </c>
      <c r="G5950">
        <v>120</v>
      </c>
      <c r="H5950">
        <f t="shared" si="368"/>
        <v>968822.92799999996</v>
      </c>
      <c r="I5950">
        <f t="shared" si="369"/>
        <v>46920</v>
      </c>
      <c r="J5950">
        <f t="shared" si="370"/>
        <v>807352.44000000006</v>
      </c>
      <c r="K5950">
        <f t="shared" si="371"/>
        <v>0</v>
      </c>
    </row>
    <row r="5951" spans="1:11" s="11" customFormat="1">
      <c r="A5951">
        <v>2025</v>
      </c>
      <c r="B5951">
        <v>1082</v>
      </c>
      <c r="C5951" t="s">
        <v>331</v>
      </c>
      <c r="D5951" t="s">
        <v>322</v>
      </c>
      <c r="E5951">
        <v>16233</v>
      </c>
      <c r="F5951">
        <v>17.167999999999999</v>
      </c>
      <c r="G5951">
        <v>118.6</v>
      </c>
      <c r="H5951">
        <f t="shared" si="368"/>
        <v>330524.13878400001</v>
      </c>
      <c r="I5951">
        <f t="shared" si="369"/>
        <v>16233</v>
      </c>
      <c r="J5951">
        <f t="shared" si="370"/>
        <v>278688.14399999997</v>
      </c>
      <c r="K5951">
        <f t="shared" si="371"/>
        <v>0</v>
      </c>
    </row>
    <row r="5952" spans="1:11" s="11" customFormat="1">
      <c r="A5952">
        <v>2025</v>
      </c>
      <c r="B5952">
        <v>1082</v>
      </c>
      <c r="C5952" t="s">
        <v>331</v>
      </c>
      <c r="D5952" t="s">
        <v>322</v>
      </c>
      <c r="E5952">
        <v>193392</v>
      </c>
      <c r="F5952">
        <v>17.818000000000001</v>
      </c>
      <c r="G5952">
        <v>121.5</v>
      </c>
      <c r="H5952">
        <f t="shared" si="368"/>
        <v>4186718.2670400003</v>
      </c>
      <c r="I5952">
        <f t="shared" si="369"/>
        <v>193392</v>
      </c>
      <c r="J5952">
        <f t="shared" si="370"/>
        <v>3445858.6560000004</v>
      </c>
      <c r="K5952">
        <f t="shared" si="371"/>
        <v>0</v>
      </c>
    </row>
    <row r="5953" spans="1:11" s="11" customFormat="1">
      <c r="A5953">
        <v>2025</v>
      </c>
      <c r="B5953">
        <v>1082</v>
      </c>
      <c r="C5953" t="s">
        <v>331</v>
      </c>
      <c r="D5953" t="s">
        <v>322</v>
      </c>
      <c r="E5953">
        <v>129593</v>
      </c>
      <c r="F5953">
        <v>17.963999999999999</v>
      </c>
      <c r="G5953">
        <v>129.6</v>
      </c>
      <c r="H5953">
        <f t="shared" si="368"/>
        <v>3017099.2129919999</v>
      </c>
      <c r="I5953">
        <f t="shared" si="369"/>
        <v>129593</v>
      </c>
      <c r="J5953">
        <f t="shared" si="370"/>
        <v>2328008.6519999998</v>
      </c>
      <c r="K5953">
        <f t="shared" si="371"/>
        <v>0</v>
      </c>
    </row>
    <row r="5954" spans="1:11" s="11" customFormat="1">
      <c r="A5954">
        <v>2025</v>
      </c>
      <c r="B5954">
        <v>1091</v>
      </c>
      <c r="C5954" t="s">
        <v>331</v>
      </c>
      <c r="D5954" t="s">
        <v>322</v>
      </c>
      <c r="E5954">
        <v>16273</v>
      </c>
      <c r="F5954">
        <v>17.076000000000001</v>
      </c>
      <c r="G5954">
        <v>216.6</v>
      </c>
      <c r="H5954">
        <f t="shared" si="368"/>
        <v>601883.20216799993</v>
      </c>
      <c r="I5954">
        <f t="shared" si="369"/>
        <v>16273</v>
      </c>
      <c r="J5954">
        <f t="shared" si="370"/>
        <v>277877.74800000002</v>
      </c>
      <c r="K5954">
        <f t="shared" si="371"/>
        <v>0</v>
      </c>
    </row>
    <row r="5955" spans="1:11" s="11" customFormat="1">
      <c r="A5955">
        <v>2025</v>
      </c>
      <c r="B5955">
        <v>1091</v>
      </c>
      <c r="C5955" t="s">
        <v>331</v>
      </c>
      <c r="D5955" t="s">
        <v>322</v>
      </c>
      <c r="E5955">
        <v>33335</v>
      </c>
      <c r="F5955">
        <v>17.059999999999999</v>
      </c>
      <c r="G5955">
        <v>216.8</v>
      </c>
      <c r="H5955">
        <f t="shared" si="368"/>
        <v>1232930.9768000001</v>
      </c>
      <c r="I5955">
        <f t="shared" si="369"/>
        <v>33335</v>
      </c>
      <c r="J5955">
        <f t="shared" si="370"/>
        <v>568695.1</v>
      </c>
      <c r="K5955">
        <f t="shared" si="371"/>
        <v>0</v>
      </c>
    </row>
    <row r="5956" spans="1:11" s="11" customFormat="1">
      <c r="A5956">
        <v>2025</v>
      </c>
      <c r="B5956">
        <v>1091</v>
      </c>
      <c r="C5956" t="s">
        <v>331</v>
      </c>
      <c r="D5956" t="s">
        <v>322</v>
      </c>
      <c r="E5956">
        <v>48886</v>
      </c>
      <c r="F5956">
        <v>17.823</v>
      </c>
      <c r="G5956">
        <v>215</v>
      </c>
      <c r="H5956">
        <f t="shared" si="368"/>
        <v>1873284.6326999997</v>
      </c>
      <c r="I5956">
        <f t="shared" si="369"/>
        <v>48886</v>
      </c>
      <c r="J5956">
        <f t="shared" si="370"/>
        <v>871295.17800000007</v>
      </c>
      <c r="K5956">
        <f t="shared" si="371"/>
        <v>0</v>
      </c>
    </row>
    <row r="5957" spans="1:11" s="11" customFormat="1">
      <c r="A5957">
        <v>2025</v>
      </c>
      <c r="B5957">
        <v>1091</v>
      </c>
      <c r="C5957" t="s">
        <v>331</v>
      </c>
      <c r="D5957" t="s">
        <v>322</v>
      </c>
      <c r="E5957">
        <v>16141</v>
      </c>
      <c r="F5957">
        <v>17.8</v>
      </c>
      <c r="G5957">
        <v>223.7</v>
      </c>
      <c r="H5957">
        <f t="shared" ref="H5957:H6020" si="372">IF(I5957="","",G5957/100*F5957*E5957)</f>
        <v>642712.02260000003</v>
      </c>
      <c r="I5957">
        <f t="shared" ref="I5957:I6020" si="373">IF(OR(G5957=".",F5957=".",E5957="."),"",E5957)</f>
        <v>16141</v>
      </c>
      <c r="J5957">
        <f t="shared" ref="J5957:J6020" si="374">IF(I5957="","",F5957*I5957)</f>
        <v>287309.8</v>
      </c>
      <c r="K5957">
        <f t="shared" ref="K5957:K6020" si="375">IF(C5957="LIG",1,0)</f>
        <v>0</v>
      </c>
    </row>
    <row r="5958" spans="1:11" s="11" customFormat="1">
      <c r="A5958">
        <v>2025</v>
      </c>
      <c r="B5958">
        <v>1241</v>
      </c>
      <c r="C5958" t="s">
        <v>331</v>
      </c>
      <c r="D5958" t="s">
        <v>322</v>
      </c>
      <c r="E5958">
        <v>97234</v>
      </c>
      <c r="F5958">
        <v>16.783000000000001</v>
      </c>
      <c r="G5958">
        <v>151.30000000000001</v>
      </c>
      <c r="H5958">
        <f t="shared" si="372"/>
        <v>2469031.7498860005</v>
      </c>
      <c r="I5958">
        <f t="shared" si="373"/>
        <v>97234</v>
      </c>
      <c r="J5958">
        <f t="shared" si="374"/>
        <v>1631878.2220000001</v>
      </c>
      <c r="K5958">
        <f t="shared" si="375"/>
        <v>0</v>
      </c>
    </row>
    <row r="5959" spans="1:11" s="11" customFormat="1">
      <c r="A5959">
        <v>2025</v>
      </c>
      <c r="B5959">
        <v>1241</v>
      </c>
      <c r="C5959" t="s">
        <v>331</v>
      </c>
      <c r="D5959" t="s">
        <v>322</v>
      </c>
      <c r="E5959">
        <v>81574</v>
      </c>
      <c r="F5959">
        <v>18.145</v>
      </c>
      <c r="G5959">
        <v>144.4</v>
      </c>
      <c r="H5959">
        <f t="shared" si="372"/>
        <v>2137351.37212</v>
      </c>
      <c r="I5959">
        <f t="shared" si="373"/>
        <v>81574</v>
      </c>
      <c r="J5959">
        <f t="shared" si="374"/>
        <v>1480160.23</v>
      </c>
      <c r="K5959">
        <f t="shared" si="375"/>
        <v>0</v>
      </c>
    </row>
    <row r="5960" spans="1:11" s="11" customFormat="1">
      <c r="A5960">
        <v>2025</v>
      </c>
      <c r="B5960">
        <v>1241</v>
      </c>
      <c r="C5960" t="s">
        <v>331</v>
      </c>
      <c r="D5960" t="s">
        <v>322</v>
      </c>
      <c r="E5960">
        <v>16440</v>
      </c>
      <c r="F5960">
        <v>17.908000000000001</v>
      </c>
      <c r="G5960">
        <v>144.19999999999999</v>
      </c>
      <c r="H5960">
        <f t="shared" si="372"/>
        <v>424535.64384000003</v>
      </c>
      <c r="I5960">
        <f t="shared" si="373"/>
        <v>16440</v>
      </c>
      <c r="J5960">
        <f t="shared" si="374"/>
        <v>294407.52</v>
      </c>
      <c r="K5960">
        <f t="shared" si="375"/>
        <v>0</v>
      </c>
    </row>
    <row r="5961" spans="1:11" s="11" customFormat="1">
      <c r="A5961">
        <v>2025</v>
      </c>
      <c r="B5961">
        <v>1241</v>
      </c>
      <c r="C5961" t="s">
        <v>331</v>
      </c>
      <c r="D5961" t="s">
        <v>322</v>
      </c>
      <c r="E5961">
        <v>16367</v>
      </c>
      <c r="F5961">
        <v>18.018000000000001</v>
      </c>
      <c r="G5961">
        <v>164.9</v>
      </c>
      <c r="H5961">
        <f t="shared" si="372"/>
        <v>486291.09929400007</v>
      </c>
      <c r="I5961">
        <f t="shared" si="373"/>
        <v>16367</v>
      </c>
      <c r="J5961">
        <f t="shared" si="374"/>
        <v>294900.60600000003</v>
      </c>
      <c r="K5961">
        <f t="shared" si="375"/>
        <v>0</v>
      </c>
    </row>
    <row r="5962" spans="1:11" s="11" customFormat="1">
      <c r="A5962">
        <v>2025</v>
      </c>
      <c r="B5962">
        <v>1241</v>
      </c>
      <c r="C5962" t="s">
        <v>331</v>
      </c>
      <c r="D5962" t="s">
        <v>322</v>
      </c>
      <c r="E5962">
        <v>15895</v>
      </c>
      <c r="F5962">
        <v>17.553999999999998</v>
      </c>
      <c r="G5962">
        <v>167</v>
      </c>
      <c r="H5962">
        <f t="shared" si="372"/>
        <v>465964.78609999991</v>
      </c>
      <c r="I5962">
        <f t="shared" si="373"/>
        <v>15895</v>
      </c>
      <c r="J5962">
        <f t="shared" si="374"/>
        <v>279020.82999999996</v>
      </c>
      <c r="K5962">
        <f t="shared" si="375"/>
        <v>0</v>
      </c>
    </row>
    <row r="5963" spans="1:11" s="11" customFormat="1">
      <c r="A5963">
        <v>2025</v>
      </c>
      <c r="B5963">
        <v>1241</v>
      </c>
      <c r="C5963" t="s">
        <v>331</v>
      </c>
      <c r="D5963" t="s">
        <v>322</v>
      </c>
      <c r="E5963">
        <v>98107</v>
      </c>
      <c r="F5963">
        <v>17.728999999999999</v>
      </c>
      <c r="G5963">
        <v>146.4</v>
      </c>
      <c r="H5963">
        <f t="shared" si="372"/>
        <v>2546392.300392</v>
      </c>
      <c r="I5963">
        <f t="shared" si="373"/>
        <v>98107</v>
      </c>
      <c r="J5963">
        <f t="shared" si="374"/>
        <v>1739339.003</v>
      </c>
      <c r="K5963">
        <f t="shared" si="375"/>
        <v>0</v>
      </c>
    </row>
    <row r="5964" spans="1:11" s="11" customFormat="1">
      <c r="A5964">
        <v>2025</v>
      </c>
      <c r="B5964">
        <v>1250</v>
      </c>
      <c r="C5964" t="s">
        <v>331</v>
      </c>
      <c r="D5964" t="s">
        <v>322</v>
      </c>
      <c r="E5964">
        <v>31298</v>
      </c>
      <c r="F5964">
        <v>17.898</v>
      </c>
      <c r="G5964">
        <v>204.2</v>
      </c>
      <c r="H5964">
        <f t="shared" si="372"/>
        <v>1143870.4153679998</v>
      </c>
      <c r="I5964">
        <f t="shared" si="373"/>
        <v>31298</v>
      </c>
      <c r="J5964">
        <f t="shared" si="374"/>
        <v>560171.60399999993</v>
      </c>
      <c r="K5964">
        <f t="shared" si="375"/>
        <v>0</v>
      </c>
    </row>
    <row r="5965" spans="1:11" s="11" customFormat="1">
      <c r="A5965">
        <v>2025</v>
      </c>
      <c r="B5965">
        <v>1250</v>
      </c>
      <c r="C5965" t="s">
        <v>331</v>
      </c>
      <c r="D5965" t="s">
        <v>322</v>
      </c>
      <c r="E5965">
        <v>31599</v>
      </c>
      <c r="F5965">
        <v>18.167000000000002</v>
      </c>
      <c r="G5965">
        <v>206.6</v>
      </c>
      <c r="H5965">
        <f t="shared" si="372"/>
        <v>1186005.962178</v>
      </c>
      <c r="I5965">
        <f t="shared" si="373"/>
        <v>31599</v>
      </c>
      <c r="J5965">
        <f t="shared" si="374"/>
        <v>574059.03300000005</v>
      </c>
      <c r="K5965">
        <f t="shared" si="375"/>
        <v>0</v>
      </c>
    </row>
    <row r="5966" spans="1:11" s="11" customFormat="1">
      <c r="A5966">
        <v>2025</v>
      </c>
      <c r="B5966">
        <v>1250</v>
      </c>
      <c r="C5966" t="s">
        <v>331</v>
      </c>
      <c r="D5966" t="s">
        <v>322</v>
      </c>
      <c r="E5966">
        <v>31778</v>
      </c>
      <c r="F5966">
        <v>17.552</v>
      </c>
      <c r="G5966">
        <v>209.5</v>
      </c>
      <c r="H5966">
        <f t="shared" si="372"/>
        <v>1168522.8203200002</v>
      </c>
      <c r="I5966">
        <f t="shared" si="373"/>
        <v>31778</v>
      </c>
      <c r="J5966">
        <f t="shared" si="374"/>
        <v>557767.45600000001</v>
      </c>
      <c r="K5966">
        <f t="shared" si="375"/>
        <v>0</v>
      </c>
    </row>
    <row r="5967" spans="1:11" s="11" customFormat="1">
      <c r="A5967">
        <v>2025</v>
      </c>
      <c r="B5967">
        <v>1355</v>
      </c>
      <c r="C5967" t="s">
        <v>321</v>
      </c>
      <c r="D5967" t="s">
        <v>322</v>
      </c>
      <c r="E5967">
        <v>33630</v>
      </c>
      <c r="F5967">
        <v>22.57</v>
      </c>
      <c r="G5967">
        <v>271.10000000000002</v>
      </c>
      <c r="H5967">
        <f t="shared" si="372"/>
        <v>2057727.8901000002</v>
      </c>
      <c r="I5967">
        <f t="shared" si="373"/>
        <v>33630</v>
      </c>
      <c r="J5967">
        <f t="shared" si="374"/>
        <v>759029.1</v>
      </c>
      <c r="K5967">
        <f t="shared" si="375"/>
        <v>0</v>
      </c>
    </row>
    <row r="5968" spans="1:11" s="11" customFormat="1">
      <c r="A5968">
        <v>2025</v>
      </c>
      <c r="B5968">
        <v>1356</v>
      </c>
      <c r="C5968" t="s">
        <v>321</v>
      </c>
      <c r="D5968" t="s">
        <v>322</v>
      </c>
      <c r="E5968">
        <v>38749</v>
      </c>
      <c r="F5968">
        <v>25.638999999999999</v>
      </c>
      <c r="G5968">
        <v>180.2</v>
      </c>
      <c r="H5968">
        <f t="shared" si="372"/>
        <v>1790261.0710219997</v>
      </c>
      <c r="I5968">
        <f t="shared" si="373"/>
        <v>38749</v>
      </c>
      <c r="J5968">
        <f t="shared" si="374"/>
        <v>993485.61099999992</v>
      </c>
      <c r="K5968">
        <f t="shared" si="375"/>
        <v>0</v>
      </c>
    </row>
    <row r="5969" spans="1:11" s="11" customFormat="1">
      <c r="A5969">
        <v>2025</v>
      </c>
      <c r="B5969">
        <v>1356</v>
      </c>
      <c r="C5969" t="s">
        <v>321</v>
      </c>
      <c r="D5969" t="s">
        <v>322</v>
      </c>
      <c r="E5969">
        <v>23361</v>
      </c>
      <c r="F5969">
        <v>22.73</v>
      </c>
      <c r="G5969">
        <v>239.9</v>
      </c>
      <c r="H5969">
        <f t="shared" si="372"/>
        <v>1273858.2764700002</v>
      </c>
      <c r="I5969">
        <f t="shared" si="373"/>
        <v>23361</v>
      </c>
      <c r="J5969">
        <f t="shared" si="374"/>
        <v>530995.53</v>
      </c>
      <c r="K5969">
        <f t="shared" si="375"/>
        <v>0</v>
      </c>
    </row>
    <row r="5970" spans="1:11" s="11" customFormat="1">
      <c r="A5970">
        <v>2025</v>
      </c>
      <c r="B5970">
        <v>1356</v>
      </c>
      <c r="C5970" t="s">
        <v>321</v>
      </c>
      <c r="D5970" t="s">
        <v>322</v>
      </c>
      <c r="E5970">
        <v>8099</v>
      </c>
      <c r="F5970">
        <v>22.256</v>
      </c>
      <c r="G5970">
        <v>244.5</v>
      </c>
      <c r="H5970">
        <f t="shared" si="372"/>
        <v>440714.53607999999</v>
      </c>
      <c r="I5970">
        <f t="shared" si="373"/>
        <v>8099</v>
      </c>
      <c r="J5970">
        <f t="shared" si="374"/>
        <v>180251.34400000001</v>
      </c>
      <c r="K5970">
        <f t="shared" si="375"/>
        <v>0</v>
      </c>
    </row>
    <row r="5971" spans="1:11" s="11" customFormat="1">
      <c r="A5971">
        <v>2025</v>
      </c>
      <c r="B5971">
        <v>1356</v>
      </c>
      <c r="C5971" t="s">
        <v>321</v>
      </c>
      <c r="D5971" t="s">
        <v>322</v>
      </c>
      <c r="E5971">
        <v>5032</v>
      </c>
      <c r="F5971">
        <v>22.728000000000002</v>
      </c>
      <c r="G5971">
        <v>242.5</v>
      </c>
      <c r="H5971">
        <f t="shared" si="372"/>
        <v>277340.69280000002</v>
      </c>
      <c r="I5971">
        <f t="shared" si="373"/>
        <v>5032</v>
      </c>
      <c r="J5971">
        <f t="shared" si="374"/>
        <v>114367.296</v>
      </c>
      <c r="K5971">
        <f t="shared" si="375"/>
        <v>0</v>
      </c>
    </row>
    <row r="5972" spans="1:11" s="11" customFormat="1">
      <c r="A5972">
        <v>2025</v>
      </c>
      <c r="B5972">
        <v>1356</v>
      </c>
      <c r="C5972" t="s">
        <v>321</v>
      </c>
      <c r="D5972" t="s">
        <v>322</v>
      </c>
      <c r="E5972">
        <v>3309</v>
      </c>
      <c r="F5972">
        <v>23.175000000000001</v>
      </c>
      <c r="G5972">
        <v>173.8</v>
      </c>
      <c r="H5972">
        <f t="shared" si="372"/>
        <v>133280.39835</v>
      </c>
      <c r="I5972">
        <f t="shared" si="373"/>
        <v>3309</v>
      </c>
      <c r="J5972">
        <f t="shared" si="374"/>
        <v>76686.074999999997</v>
      </c>
      <c r="K5972">
        <f t="shared" si="375"/>
        <v>0</v>
      </c>
    </row>
    <row r="5973" spans="1:11" s="11" customFormat="1">
      <c r="A5973">
        <v>2025</v>
      </c>
      <c r="B5973">
        <v>1356</v>
      </c>
      <c r="C5973" t="s">
        <v>321</v>
      </c>
      <c r="D5973" t="s">
        <v>322</v>
      </c>
      <c r="E5973">
        <v>66979</v>
      </c>
      <c r="F5973">
        <v>25.922000000000001</v>
      </c>
      <c r="G5973">
        <v>233.1</v>
      </c>
      <c r="H5973">
        <f t="shared" si="372"/>
        <v>4047151.2861780003</v>
      </c>
      <c r="I5973">
        <f t="shared" si="373"/>
        <v>66979</v>
      </c>
      <c r="J5973">
        <f t="shared" si="374"/>
        <v>1736229.638</v>
      </c>
      <c r="K5973">
        <f t="shared" si="375"/>
        <v>0</v>
      </c>
    </row>
    <row r="5974" spans="1:11" s="11" customFormat="1">
      <c r="A5974">
        <v>2025</v>
      </c>
      <c r="B5974">
        <v>1356</v>
      </c>
      <c r="C5974" t="s">
        <v>321</v>
      </c>
      <c r="D5974" t="s">
        <v>322</v>
      </c>
      <c r="E5974">
        <v>86206</v>
      </c>
      <c r="F5974">
        <v>25.89</v>
      </c>
      <c r="G5974">
        <v>174.2</v>
      </c>
      <c r="H5974">
        <f t="shared" si="372"/>
        <v>3887923.3582800003</v>
      </c>
      <c r="I5974">
        <f t="shared" si="373"/>
        <v>86206</v>
      </c>
      <c r="J5974">
        <f t="shared" si="374"/>
        <v>2231873.34</v>
      </c>
      <c r="K5974">
        <f t="shared" si="375"/>
        <v>0</v>
      </c>
    </row>
    <row r="5975" spans="1:11" s="11" customFormat="1">
      <c r="A5975">
        <v>2025</v>
      </c>
      <c r="B5975">
        <v>1356</v>
      </c>
      <c r="C5975" t="s">
        <v>321</v>
      </c>
      <c r="D5975" t="s">
        <v>322</v>
      </c>
      <c r="E5975">
        <v>63689</v>
      </c>
      <c r="F5975">
        <v>22.741</v>
      </c>
      <c r="G5975">
        <v>237.6</v>
      </c>
      <c r="H5975">
        <f t="shared" si="372"/>
        <v>3441283.2804239998</v>
      </c>
      <c r="I5975">
        <f t="shared" si="373"/>
        <v>63689</v>
      </c>
      <c r="J5975">
        <f t="shared" si="374"/>
        <v>1448351.5489999999</v>
      </c>
      <c r="K5975">
        <f t="shared" si="375"/>
        <v>0</v>
      </c>
    </row>
    <row r="5976" spans="1:11" s="11" customFormat="1">
      <c r="A5976">
        <v>2025</v>
      </c>
      <c r="B5976">
        <v>1356</v>
      </c>
      <c r="C5976" t="s">
        <v>321</v>
      </c>
      <c r="D5976" t="s">
        <v>322</v>
      </c>
      <c r="E5976">
        <v>51030</v>
      </c>
      <c r="F5976">
        <v>23.349</v>
      </c>
      <c r="G5976">
        <v>216.3</v>
      </c>
      <c r="H5976">
        <f t="shared" si="372"/>
        <v>2577213.3536100001</v>
      </c>
      <c r="I5976">
        <f t="shared" si="373"/>
        <v>51030</v>
      </c>
      <c r="J5976">
        <f t="shared" si="374"/>
        <v>1191499.47</v>
      </c>
      <c r="K5976">
        <f t="shared" si="375"/>
        <v>0</v>
      </c>
    </row>
    <row r="5977" spans="1:11" s="11" customFormat="1">
      <c r="A5977">
        <v>2025</v>
      </c>
      <c r="B5977">
        <v>1364</v>
      </c>
      <c r="C5977" t="s">
        <v>321</v>
      </c>
      <c r="D5977" t="s">
        <v>322</v>
      </c>
      <c r="E5977">
        <v>1697</v>
      </c>
      <c r="F5977">
        <v>22.797999999999998</v>
      </c>
      <c r="G5977">
        <v>205.4</v>
      </c>
      <c r="H5977">
        <f t="shared" si="372"/>
        <v>79465.575123999995</v>
      </c>
      <c r="I5977">
        <f t="shared" si="373"/>
        <v>1697</v>
      </c>
      <c r="J5977">
        <f t="shared" si="374"/>
        <v>38688.205999999998</v>
      </c>
      <c r="K5977">
        <f t="shared" si="375"/>
        <v>0</v>
      </c>
    </row>
    <row r="5978" spans="1:11" s="11" customFormat="1">
      <c r="A5978">
        <v>2025</v>
      </c>
      <c r="B5978">
        <v>1364</v>
      </c>
      <c r="C5978" t="s">
        <v>321</v>
      </c>
      <c r="D5978" t="s">
        <v>322</v>
      </c>
      <c r="E5978">
        <v>6491</v>
      </c>
      <c r="F5978">
        <v>22.334</v>
      </c>
      <c r="G5978">
        <v>211</v>
      </c>
      <c r="H5978">
        <f t="shared" si="372"/>
        <v>305886.68733999995</v>
      </c>
      <c r="I5978">
        <f t="shared" si="373"/>
        <v>6491</v>
      </c>
      <c r="J5978">
        <f t="shared" si="374"/>
        <v>144969.99400000001</v>
      </c>
      <c r="K5978">
        <f t="shared" si="375"/>
        <v>0</v>
      </c>
    </row>
    <row r="5979" spans="1:11" s="11" customFormat="1">
      <c r="A5979">
        <v>2025</v>
      </c>
      <c r="B5979">
        <v>1364</v>
      </c>
      <c r="C5979" t="s">
        <v>321</v>
      </c>
      <c r="D5979" t="s">
        <v>322</v>
      </c>
      <c r="E5979">
        <v>173835</v>
      </c>
      <c r="F5979">
        <v>24.806999999999999</v>
      </c>
      <c r="G5979">
        <v>289.7</v>
      </c>
      <c r="H5979">
        <f t="shared" si="372"/>
        <v>12492805.075964998</v>
      </c>
      <c r="I5979">
        <f t="shared" si="373"/>
        <v>173835</v>
      </c>
      <c r="J5979">
        <f t="shared" si="374"/>
        <v>4312324.8449999997</v>
      </c>
      <c r="K5979">
        <f t="shared" si="375"/>
        <v>0</v>
      </c>
    </row>
    <row r="5980" spans="1:11" s="11" customFormat="1">
      <c r="A5980">
        <v>2025</v>
      </c>
      <c r="B5980">
        <v>1364</v>
      </c>
      <c r="C5980" t="s">
        <v>321</v>
      </c>
      <c r="D5980" t="s">
        <v>322</v>
      </c>
      <c r="E5980">
        <v>41033</v>
      </c>
      <c r="F5980">
        <v>22.779</v>
      </c>
      <c r="G5980">
        <v>235.3</v>
      </c>
      <c r="H5980">
        <f t="shared" si="372"/>
        <v>2199327.2335709999</v>
      </c>
      <c r="I5980">
        <f t="shared" si="373"/>
        <v>41033</v>
      </c>
      <c r="J5980">
        <f t="shared" si="374"/>
        <v>934690.70700000005</v>
      </c>
      <c r="K5980">
        <f t="shared" si="375"/>
        <v>0</v>
      </c>
    </row>
    <row r="5981" spans="1:11" s="11" customFormat="1">
      <c r="A5981">
        <v>2025</v>
      </c>
      <c r="B5981">
        <v>1364</v>
      </c>
      <c r="C5981" t="s">
        <v>321</v>
      </c>
      <c r="D5981" t="s">
        <v>322</v>
      </c>
      <c r="E5981">
        <v>12840</v>
      </c>
      <c r="F5981">
        <v>22.234999999999999</v>
      </c>
      <c r="G5981">
        <v>240.5</v>
      </c>
      <c r="H5981">
        <f t="shared" si="372"/>
        <v>686621.24699999986</v>
      </c>
      <c r="I5981">
        <f t="shared" si="373"/>
        <v>12840</v>
      </c>
      <c r="J5981">
        <f t="shared" si="374"/>
        <v>285497.39999999997</v>
      </c>
      <c r="K5981">
        <f t="shared" si="375"/>
        <v>0</v>
      </c>
    </row>
    <row r="5982" spans="1:11" s="11" customFormat="1">
      <c r="A5982">
        <v>2025</v>
      </c>
      <c r="B5982">
        <v>1364</v>
      </c>
      <c r="C5982" t="s">
        <v>321</v>
      </c>
      <c r="D5982" t="s">
        <v>322</v>
      </c>
      <c r="E5982">
        <v>3328</v>
      </c>
      <c r="F5982">
        <v>22.815999999999999</v>
      </c>
      <c r="G5982">
        <v>236.8</v>
      </c>
      <c r="H5982">
        <f t="shared" si="372"/>
        <v>179806.142464</v>
      </c>
      <c r="I5982">
        <f t="shared" si="373"/>
        <v>3328</v>
      </c>
      <c r="J5982">
        <f t="shared" si="374"/>
        <v>75931.648000000001</v>
      </c>
      <c r="K5982">
        <f t="shared" si="375"/>
        <v>0</v>
      </c>
    </row>
    <row r="5983" spans="1:11" s="11" customFormat="1">
      <c r="A5983">
        <v>2025</v>
      </c>
      <c r="B5983">
        <v>1364</v>
      </c>
      <c r="C5983" t="s">
        <v>321</v>
      </c>
      <c r="D5983" t="s">
        <v>322</v>
      </c>
      <c r="E5983">
        <v>14891</v>
      </c>
      <c r="F5983">
        <v>22.725000000000001</v>
      </c>
      <c r="G5983">
        <v>236.8</v>
      </c>
      <c r="H5983">
        <f t="shared" si="372"/>
        <v>801326.40480000013</v>
      </c>
      <c r="I5983">
        <f t="shared" si="373"/>
        <v>14891</v>
      </c>
      <c r="J5983">
        <f t="shared" si="374"/>
        <v>338397.97500000003</v>
      </c>
      <c r="K5983">
        <f t="shared" si="375"/>
        <v>0</v>
      </c>
    </row>
    <row r="5984" spans="1:11" s="11" customFormat="1">
      <c r="A5984">
        <v>2025</v>
      </c>
      <c r="B5984">
        <v>1364</v>
      </c>
      <c r="C5984" t="s">
        <v>321</v>
      </c>
      <c r="D5984" t="s">
        <v>322</v>
      </c>
      <c r="E5984">
        <v>3377</v>
      </c>
      <c r="F5984">
        <v>23.433</v>
      </c>
      <c r="G5984">
        <v>212.1</v>
      </c>
      <c r="H5984">
        <f t="shared" si="372"/>
        <v>167841.60416100002</v>
      </c>
      <c r="I5984">
        <f t="shared" si="373"/>
        <v>3377</v>
      </c>
      <c r="J5984">
        <f t="shared" si="374"/>
        <v>79133.240999999995</v>
      </c>
      <c r="K5984">
        <f t="shared" si="375"/>
        <v>0</v>
      </c>
    </row>
    <row r="5985" spans="1:11" s="11" customFormat="1">
      <c r="A5985">
        <v>2025</v>
      </c>
      <c r="B5985">
        <v>1379</v>
      </c>
      <c r="C5985" t="s">
        <v>331</v>
      </c>
      <c r="D5985" t="s">
        <v>322</v>
      </c>
      <c r="E5985">
        <v>347235</v>
      </c>
      <c r="F5985">
        <v>18.056000000000001</v>
      </c>
      <c r="G5985">
        <v>155.6</v>
      </c>
      <c r="H5985">
        <f t="shared" si="372"/>
        <v>9755614.5489600021</v>
      </c>
      <c r="I5985">
        <f t="shared" si="373"/>
        <v>347235</v>
      </c>
      <c r="J5985">
        <f t="shared" si="374"/>
        <v>6269675.1600000001</v>
      </c>
      <c r="K5985">
        <f t="shared" si="375"/>
        <v>0</v>
      </c>
    </row>
    <row r="5986" spans="1:11" s="11" customFormat="1">
      <c r="A5986">
        <v>2025</v>
      </c>
      <c r="B5986">
        <v>1384</v>
      </c>
      <c r="C5986" t="s">
        <v>321</v>
      </c>
      <c r="D5986" t="s">
        <v>322</v>
      </c>
      <c r="E5986">
        <v>1143</v>
      </c>
      <c r="F5986">
        <v>23.24</v>
      </c>
      <c r="G5986">
        <v>373</v>
      </c>
      <c r="H5986">
        <f t="shared" si="372"/>
        <v>99081.183599999989</v>
      </c>
      <c r="I5986">
        <f t="shared" si="373"/>
        <v>1143</v>
      </c>
      <c r="J5986">
        <f t="shared" si="374"/>
        <v>26563.32</v>
      </c>
      <c r="K5986">
        <f t="shared" si="375"/>
        <v>0</v>
      </c>
    </row>
    <row r="5987" spans="1:11" s="11" customFormat="1">
      <c r="A5987">
        <v>2025</v>
      </c>
      <c r="B5987">
        <v>1384</v>
      </c>
      <c r="C5987" t="s">
        <v>321</v>
      </c>
      <c r="D5987" t="s">
        <v>322</v>
      </c>
      <c r="E5987">
        <v>5751</v>
      </c>
      <c r="F5987">
        <v>24.87</v>
      </c>
      <c r="G5987">
        <v>425.1</v>
      </c>
      <c r="H5987">
        <f t="shared" si="372"/>
        <v>608009.34987000003</v>
      </c>
      <c r="I5987">
        <f t="shared" si="373"/>
        <v>5751</v>
      </c>
      <c r="J5987">
        <f t="shared" si="374"/>
        <v>143027.37</v>
      </c>
      <c r="K5987">
        <f t="shared" si="375"/>
        <v>0</v>
      </c>
    </row>
    <row r="5988" spans="1:11" s="11" customFormat="1">
      <c r="A5988">
        <v>2025</v>
      </c>
      <c r="B5988">
        <v>1393</v>
      </c>
      <c r="C5988" t="s">
        <v>331</v>
      </c>
      <c r="D5988" t="s">
        <v>322</v>
      </c>
      <c r="E5988">
        <v>45230</v>
      </c>
      <c r="F5988">
        <v>17.95</v>
      </c>
      <c r="G5988">
        <v>206.6</v>
      </c>
      <c r="H5988">
        <f t="shared" si="372"/>
        <v>1677340.9809999999</v>
      </c>
      <c r="I5988">
        <f t="shared" si="373"/>
        <v>45230</v>
      </c>
      <c r="J5988">
        <f t="shared" si="374"/>
        <v>811878.5</v>
      </c>
      <c r="K5988">
        <f t="shared" si="375"/>
        <v>0</v>
      </c>
    </row>
    <row r="5989" spans="1:11" s="11" customFormat="1">
      <c r="A5989">
        <v>2025</v>
      </c>
      <c r="B5989">
        <v>1393</v>
      </c>
      <c r="C5989" t="s">
        <v>331</v>
      </c>
      <c r="D5989" t="s">
        <v>322</v>
      </c>
      <c r="E5989">
        <v>14822</v>
      </c>
      <c r="F5989">
        <v>18.059999999999999</v>
      </c>
      <c r="G5989">
        <v>209</v>
      </c>
      <c r="H5989">
        <f t="shared" si="372"/>
        <v>559462.31879999989</v>
      </c>
      <c r="I5989">
        <f t="shared" si="373"/>
        <v>14822</v>
      </c>
      <c r="J5989">
        <f t="shared" si="374"/>
        <v>267685.32</v>
      </c>
      <c r="K5989">
        <f t="shared" si="375"/>
        <v>0</v>
      </c>
    </row>
    <row r="5990" spans="1:11" s="11" customFormat="1">
      <c r="A5990">
        <v>2025</v>
      </c>
      <c r="B5990">
        <v>1710</v>
      </c>
      <c r="C5990" t="s">
        <v>331</v>
      </c>
      <c r="D5990" t="s">
        <v>322</v>
      </c>
      <c r="E5990">
        <v>94095</v>
      </c>
      <c r="F5990">
        <v>17.972999999999999</v>
      </c>
      <c r="G5990">
        <v>297.5</v>
      </c>
      <c r="H5990">
        <f t="shared" si="372"/>
        <v>5031229.0691249995</v>
      </c>
      <c r="I5990">
        <f t="shared" si="373"/>
        <v>94095</v>
      </c>
      <c r="J5990">
        <f t="shared" si="374"/>
        <v>1691169.4349999998</v>
      </c>
      <c r="K5990">
        <f t="shared" si="375"/>
        <v>0</v>
      </c>
    </row>
    <row r="5991" spans="1:11" s="11" customFormat="1">
      <c r="A5991">
        <v>2025</v>
      </c>
      <c r="B5991">
        <v>1710</v>
      </c>
      <c r="C5991" t="s">
        <v>331</v>
      </c>
      <c r="D5991" t="s">
        <v>322</v>
      </c>
      <c r="E5991">
        <v>267329</v>
      </c>
      <c r="F5991">
        <v>17.923999999999999</v>
      </c>
      <c r="G5991">
        <v>287</v>
      </c>
      <c r="H5991">
        <f t="shared" si="372"/>
        <v>13751906.33852</v>
      </c>
      <c r="I5991">
        <f t="shared" si="373"/>
        <v>267329</v>
      </c>
      <c r="J5991">
        <f t="shared" si="374"/>
        <v>4791604.9960000003</v>
      </c>
      <c r="K5991">
        <f t="shared" si="375"/>
        <v>0</v>
      </c>
    </row>
    <row r="5992" spans="1:11" s="11" customFormat="1">
      <c r="A5992">
        <v>2025</v>
      </c>
      <c r="B5992">
        <v>1733</v>
      </c>
      <c r="C5992" t="s">
        <v>321</v>
      </c>
      <c r="D5992" t="s">
        <v>322</v>
      </c>
      <c r="E5992">
        <v>15723</v>
      </c>
      <c r="F5992">
        <v>26.966000000000001</v>
      </c>
      <c r="G5992">
        <v>227.8</v>
      </c>
      <c r="H5992">
        <f t="shared" si="372"/>
        <v>965841.0602040001</v>
      </c>
      <c r="I5992">
        <f t="shared" si="373"/>
        <v>15723</v>
      </c>
      <c r="J5992">
        <f t="shared" si="374"/>
        <v>423986.41800000001</v>
      </c>
      <c r="K5992">
        <f t="shared" si="375"/>
        <v>0</v>
      </c>
    </row>
    <row r="5993" spans="1:11" s="11" customFormat="1">
      <c r="A5993">
        <v>2025</v>
      </c>
      <c r="B5993">
        <v>1733</v>
      </c>
      <c r="C5993" t="s">
        <v>331</v>
      </c>
      <c r="D5993" t="s">
        <v>322</v>
      </c>
      <c r="E5993">
        <v>229788</v>
      </c>
      <c r="F5993">
        <v>18.02</v>
      </c>
      <c r="G5993">
        <v>204.3</v>
      </c>
      <c r="H5993">
        <f t="shared" si="372"/>
        <v>8459613.0496800002</v>
      </c>
      <c r="I5993">
        <f t="shared" si="373"/>
        <v>229788</v>
      </c>
      <c r="J5993">
        <f t="shared" si="374"/>
        <v>4140779.76</v>
      </c>
      <c r="K5993">
        <f t="shared" si="375"/>
        <v>0</v>
      </c>
    </row>
    <row r="5994" spans="1:11" s="11" customFormat="1">
      <c r="A5994">
        <v>2025</v>
      </c>
      <c r="B5994">
        <v>1733</v>
      </c>
      <c r="C5994" t="s">
        <v>331</v>
      </c>
      <c r="D5994" t="s">
        <v>322</v>
      </c>
      <c r="E5994">
        <v>313291</v>
      </c>
      <c r="F5994">
        <v>17.896000000000001</v>
      </c>
      <c r="G5994">
        <v>202.1</v>
      </c>
      <c r="H5994">
        <f t="shared" si="372"/>
        <v>11331051.242456</v>
      </c>
      <c r="I5994">
        <f t="shared" si="373"/>
        <v>313291</v>
      </c>
      <c r="J5994">
        <f t="shared" si="374"/>
        <v>5606655.7360000005</v>
      </c>
      <c r="K5994">
        <f t="shared" si="375"/>
        <v>0</v>
      </c>
    </row>
    <row r="5995" spans="1:11" s="11" customFormat="1">
      <c r="A5995">
        <v>2025</v>
      </c>
      <c r="B5995">
        <v>1733</v>
      </c>
      <c r="C5995" t="s">
        <v>321</v>
      </c>
      <c r="D5995" t="s">
        <v>322</v>
      </c>
      <c r="E5995">
        <v>15544</v>
      </c>
      <c r="F5995">
        <v>25.626000000000001</v>
      </c>
      <c r="G5995">
        <v>265.89999999999998</v>
      </c>
      <c r="H5995">
        <f t="shared" si="372"/>
        <v>1059160.916496</v>
      </c>
      <c r="I5995">
        <f t="shared" si="373"/>
        <v>15544</v>
      </c>
      <c r="J5995">
        <f t="shared" si="374"/>
        <v>398330.54399999999</v>
      </c>
      <c r="K5995">
        <f t="shared" si="375"/>
        <v>0</v>
      </c>
    </row>
    <row r="5996" spans="1:11" s="11" customFormat="1">
      <c r="A5996">
        <v>2025</v>
      </c>
      <c r="B5996">
        <v>1893</v>
      </c>
      <c r="C5996" t="s">
        <v>331</v>
      </c>
      <c r="D5996" t="s">
        <v>322</v>
      </c>
      <c r="E5996">
        <v>95261</v>
      </c>
      <c r="F5996">
        <v>17.73</v>
      </c>
      <c r="G5996">
        <v>240.2</v>
      </c>
      <c r="H5996">
        <f t="shared" si="372"/>
        <v>4056924.0270599993</v>
      </c>
      <c r="I5996">
        <f t="shared" si="373"/>
        <v>95261</v>
      </c>
      <c r="J5996">
        <f t="shared" si="374"/>
        <v>1688977.53</v>
      </c>
      <c r="K5996">
        <f t="shared" si="375"/>
        <v>0</v>
      </c>
    </row>
    <row r="5997" spans="1:11" s="11" customFormat="1">
      <c r="A5997">
        <v>2025</v>
      </c>
      <c r="B5997">
        <v>1893</v>
      </c>
      <c r="C5997" t="s">
        <v>331</v>
      </c>
      <c r="D5997" t="s">
        <v>322</v>
      </c>
      <c r="E5997">
        <v>124451</v>
      </c>
      <c r="F5997">
        <v>18.55</v>
      </c>
      <c r="G5997">
        <v>218.2</v>
      </c>
      <c r="H5997">
        <f t="shared" si="372"/>
        <v>5037291.1211000001</v>
      </c>
      <c r="I5997">
        <f t="shared" si="373"/>
        <v>124451</v>
      </c>
      <c r="J5997">
        <f t="shared" si="374"/>
        <v>2308566.0500000003</v>
      </c>
      <c r="K5997">
        <f t="shared" si="375"/>
        <v>0</v>
      </c>
    </row>
    <row r="5998" spans="1:11" s="11" customFormat="1">
      <c r="A5998">
        <v>2025</v>
      </c>
      <c r="B5998">
        <v>1893</v>
      </c>
      <c r="C5998" t="s">
        <v>331</v>
      </c>
      <c r="D5998" t="s">
        <v>322</v>
      </c>
      <c r="E5998">
        <v>77378</v>
      </c>
      <c r="F5998">
        <v>17.989999999999998</v>
      </c>
      <c r="G5998">
        <v>238.6</v>
      </c>
      <c r="H5998">
        <f t="shared" si="372"/>
        <v>3321384.1049200003</v>
      </c>
      <c r="I5998">
        <f t="shared" si="373"/>
        <v>77378</v>
      </c>
      <c r="J5998">
        <f t="shared" si="374"/>
        <v>1392030.22</v>
      </c>
      <c r="K5998">
        <f t="shared" si="375"/>
        <v>0</v>
      </c>
    </row>
    <row r="5999" spans="1:11" s="11" customFormat="1">
      <c r="A5999">
        <v>2025</v>
      </c>
      <c r="B5999">
        <v>1915</v>
      </c>
      <c r="C5999" t="s">
        <v>331</v>
      </c>
      <c r="D5999" t="s">
        <v>322</v>
      </c>
      <c r="E5999">
        <v>51004</v>
      </c>
      <c r="F5999">
        <v>18.111999999999998</v>
      </c>
      <c r="G5999">
        <v>261.7</v>
      </c>
      <c r="H5999">
        <f t="shared" si="372"/>
        <v>2417543.9004159998</v>
      </c>
      <c r="I5999">
        <f t="shared" si="373"/>
        <v>51004</v>
      </c>
      <c r="J5999">
        <f t="shared" si="374"/>
        <v>923784.44799999986</v>
      </c>
      <c r="K5999">
        <f t="shared" si="375"/>
        <v>0</v>
      </c>
    </row>
    <row r="6000" spans="1:11" s="11" customFormat="1">
      <c r="A6000">
        <v>2025</v>
      </c>
      <c r="B6000">
        <v>2079</v>
      </c>
      <c r="C6000" t="s">
        <v>331</v>
      </c>
      <c r="D6000" t="s">
        <v>322</v>
      </c>
      <c r="E6000">
        <v>97675</v>
      </c>
      <c r="F6000">
        <v>18.088999999999999</v>
      </c>
      <c r="G6000">
        <v>131.19999999999999</v>
      </c>
      <c r="H6000">
        <f t="shared" si="372"/>
        <v>2318098.1143999998</v>
      </c>
      <c r="I6000">
        <f t="shared" si="373"/>
        <v>97675</v>
      </c>
      <c r="J6000">
        <f t="shared" si="374"/>
        <v>1766843.075</v>
      </c>
      <c r="K6000">
        <f t="shared" si="375"/>
        <v>0</v>
      </c>
    </row>
    <row r="6001" spans="1:11" s="11" customFormat="1">
      <c r="A6001">
        <v>2025</v>
      </c>
      <c r="B6001">
        <v>2079</v>
      </c>
      <c r="C6001" t="s">
        <v>331</v>
      </c>
      <c r="D6001" t="s">
        <v>322</v>
      </c>
      <c r="E6001">
        <v>16362</v>
      </c>
      <c r="F6001">
        <v>17.777999999999999</v>
      </c>
      <c r="G6001">
        <v>152.1</v>
      </c>
      <c r="H6001">
        <f t="shared" si="372"/>
        <v>442434.01035599993</v>
      </c>
      <c r="I6001">
        <f t="shared" si="373"/>
        <v>16362</v>
      </c>
      <c r="J6001">
        <f t="shared" si="374"/>
        <v>290883.636</v>
      </c>
      <c r="K6001">
        <f t="shared" si="375"/>
        <v>0</v>
      </c>
    </row>
    <row r="6002" spans="1:11" s="11" customFormat="1">
      <c r="A6002">
        <v>2025</v>
      </c>
      <c r="B6002">
        <v>2079</v>
      </c>
      <c r="C6002" t="s">
        <v>331</v>
      </c>
      <c r="D6002" t="s">
        <v>322</v>
      </c>
      <c r="E6002">
        <v>16396</v>
      </c>
      <c r="F6002">
        <v>18.167999999999999</v>
      </c>
      <c r="G6002">
        <v>130.1</v>
      </c>
      <c r="H6002">
        <f t="shared" si="372"/>
        <v>387545.16892799997</v>
      </c>
      <c r="I6002">
        <f t="shared" si="373"/>
        <v>16396</v>
      </c>
      <c r="J6002">
        <f t="shared" si="374"/>
        <v>297882.52799999999</v>
      </c>
      <c r="K6002">
        <f t="shared" si="375"/>
        <v>0</v>
      </c>
    </row>
    <row r="6003" spans="1:11" s="11" customFormat="1">
      <c r="A6003">
        <v>2025</v>
      </c>
      <c r="B6003">
        <v>2079</v>
      </c>
      <c r="C6003" t="s">
        <v>331</v>
      </c>
      <c r="D6003" t="s">
        <v>322</v>
      </c>
      <c r="E6003">
        <v>16442</v>
      </c>
      <c r="F6003">
        <v>17.454000000000001</v>
      </c>
      <c r="G6003">
        <v>153.30000000000001</v>
      </c>
      <c r="H6003">
        <f t="shared" si="372"/>
        <v>439938.29804400005</v>
      </c>
      <c r="I6003">
        <f t="shared" si="373"/>
        <v>16442</v>
      </c>
      <c r="J6003">
        <f t="shared" si="374"/>
        <v>286978.66800000001</v>
      </c>
      <c r="K6003">
        <f t="shared" si="375"/>
        <v>0</v>
      </c>
    </row>
    <row r="6004" spans="1:11" s="11" customFormat="1">
      <c r="A6004">
        <v>2025</v>
      </c>
      <c r="B6004">
        <v>2079</v>
      </c>
      <c r="C6004" t="s">
        <v>331</v>
      </c>
      <c r="D6004" t="s">
        <v>322</v>
      </c>
      <c r="E6004">
        <v>48450</v>
      </c>
      <c r="F6004">
        <v>17.542000000000002</v>
      </c>
      <c r="G6004">
        <v>132.19999999999999</v>
      </c>
      <c r="H6004">
        <f t="shared" si="372"/>
        <v>1123580.8877999999</v>
      </c>
      <c r="I6004">
        <f t="shared" si="373"/>
        <v>48450</v>
      </c>
      <c r="J6004">
        <f t="shared" si="374"/>
        <v>849909.9</v>
      </c>
      <c r="K6004">
        <f t="shared" si="375"/>
        <v>0</v>
      </c>
    </row>
    <row r="6005" spans="1:11" s="11" customFormat="1">
      <c r="A6005">
        <v>2025</v>
      </c>
      <c r="B6005">
        <v>2098</v>
      </c>
      <c r="C6005" t="s">
        <v>331</v>
      </c>
      <c r="D6005" t="s">
        <v>322</v>
      </c>
      <c r="E6005">
        <v>26855</v>
      </c>
      <c r="F6005">
        <v>17.576000000000001</v>
      </c>
      <c r="G6005">
        <v>253.4</v>
      </c>
      <c r="H6005">
        <f t="shared" si="372"/>
        <v>1196056.8183200001</v>
      </c>
      <c r="I6005">
        <f t="shared" si="373"/>
        <v>26855</v>
      </c>
      <c r="J6005">
        <f t="shared" si="374"/>
        <v>472003.48000000004</v>
      </c>
      <c r="K6005">
        <f t="shared" si="375"/>
        <v>0</v>
      </c>
    </row>
    <row r="6006" spans="1:11" s="11" customFormat="1">
      <c r="A6006">
        <v>2025</v>
      </c>
      <c r="B6006">
        <v>2103</v>
      </c>
      <c r="C6006" t="s">
        <v>331</v>
      </c>
      <c r="D6006" t="s">
        <v>322</v>
      </c>
      <c r="E6006">
        <v>67132</v>
      </c>
      <c r="F6006">
        <v>17.93</v>
      </c>
      <c r="G6006">
        <v>149</v>
      </c>
      <c r="H6006">
        <f t="shared" si="372"/>
        <v>1793478.3724</v>
      </c>
      <c r="I6006">
        <f t="shared" si="373"/>
        <v>67132</v>
      </c>
      <c r="J6006">
        <f t="shared" si="374"/>
        <v>1203676.76</v>
      </c>
      <c r="K6006">
        <f t="shared" si="375"/>
        <v>0</v>
      </c>
    </row>
    <row r="6007" spans="1:11" s="11" customFormat="1">
      <c r="A6007">
        <v>2025</v>
      </c>
      <c r="B6007">
        <v>2103</v>
      </c>
      <c r="C6007" t="s">
        <v>331</v>
      </c>
      <c r="D6007" t="s">
        <v>322</v>
      </c>
      <c r="E6007">
        <v>34221</v>
      </c>
      <c r="F6007">
        <v>17.88</v>
      </c>
      <c r="G6007">
        <v>145.9</v>
      </c>
      <c r="H6007">
        <f t="shared" si="372"/>
        <v>892720.48931999994</v>
      </c>
      <c r="I6007">
        <f t="shared" si="373"/>
        <v>34221</v>
      </c>
      <c r="J6007">
        <f t="shared" si="374"/>
        <v>611871.48</v>
      </c>
      <c r="K6007">
        <f t="shared" si="375"/>
        <v>0</v>
      </c>
    </row>
    <row r="6008" spans="1:11" s="11" customFormat="1">
      <c r="A6008">
        <v>2025</v>
      </c>
      <c r="B6008">
        <v>2103</v>
      </c>
      <c r="C6008" t="s">
        <v>331</v>
      </c>
      <c r="D6008" t="s">
        <v>322</v>
      </c>
      <c r="E6008">
        <v>545629</v>
      </c>
      <c r="F6008">
        <v>17.98</v>
      </c>
      <c r="G6008">
        <v>140.6</v>
      </c>
      <c r="H6008">
        <f t="shared" si="372"/>
        <v>13793435.64452</v>
      </c>
      <c r="I6008">
        <f t="shared" si="373"/>
        <v>545629</v>
      </c>
      <c r="J6008">
        <f t="shared" si="374"/>
        <v>9810409.4199999999</v>
      </c>
      <c r="K6008">
        <f t="shared" si="375"/>
        <v>0</v>
      </c>
    </row>
    <row r="6009" spans="1:11" s="11" customFormat="1">
      <c r="A6009">
        <v>2025</v>
      </c>
      <c r="B6009">
        <v>2103</v>
      </c>
      <c r="C6009" t="s">
        <v>331</v>
      </c>
      <c r="D6009" t="s">
        <v>322</v>
      </c>
      <c r="E6009">
        <v>238443</v>
      </c>
      <c r="F6009">
        <v>17.8</v>
      </c>
      <c r="G6009">
        <v>150</v>
      </c>
      <c r="H6009">
        <f t="shared" si="372"/>
        <v>6366428.1000000006</v>
      </c>
      <c r="I6009">
        <f t="shared" si="373"/>
        <v>238443</v>
      </c>
      <c r="J6009">
        <f t="shared" si="374"/>
        <v>4244285.4000000004</v>
      </c>
      <c r="K6009">
        <f t="shared" si="375"/>
        <v>0</v>
      </c>
    </row>
    <row r="6010" spans="1:11" s="11" customFormat="1">
      <c r="A6010">
        <v>2025</v>
      </c>
      <c r="B6010">
        <v>2107</v>
      </c>
      <c r="C6010" t="s">
        <v>331</v>
      </c>
      <c r="D6010" t="s">
        <v>322</v>
      </c>
      <c r="E6010">
        <v>111257</v>
      </c>
      <c r="F6010">
        <v>18</v>
      </c>
      <c r="G6010">
        <v>200.8</v>
      </c>
      <c r="H6010">
        <f t="shared" si="372"/>
        <v>4021273.0079999999</v>
      </c>
      <c r="I6010">
        <f t="shared" si="373"/>
        <v>111257</v>
      </c>
      <c r="J6010">
        <f t="shared" si="374"/>
        <v>2002626</v>
      </c>
      <c r="K6010">
        <f t="shared" si="375"/>
        <v>0</v>
      </c>
    </row>
    <row r="6011" spans="1:11" s="11" customFormat="1">
      <c r="A6011">
        <v>2025</v>
      </c>
      <c r="B6011">
        <v>2107</v>
      </c>
      <c r="C6011" t="s">
        <v>321</v>
      </c>
      <c r="D6011" t="s">
        <v>322</v>
      </c>
      <c r="E6011">
        <v>32360</v>
      </c>
      <c r="F6011">
        <v>22.14</v>
      </c>
      <c r="G6011">
        <v>261.89999999999998</v>
      </c>
      <c r="H6011">
        <f t="shared" si="372"/>
        <v>1876383.5976</v>
      </c>
      <c r="I6011">
        <f t="shared" si="373"/>
        <v>32360</v>
      </c>
      <c r="J6011">
        <f t="shared" si="374"/>
        <v>716450.4</v>
      </c>
      <c r="K6011">
        <f t="shared" si="375"/>
        <v>0</v>
      </c>
    </row>
    <row r="6012" spans="1:11" s="11" customFormat="1">
      <c r="A6012">
        <v>2025</v>
      </c>
      <c r="B6012">
        <v>2107</v>
      </c>
      <c r="C6012" t="s">
        <v>331</v>
      </c>
      <c r="D6012" t="s">
        <v>322</v>
      </c>
      <c r="E6012">
        <v>15969</v>
      </c>
      <c r="F6012">
        <v>17.95</v>
      </c>
      <c r="G6012">
        <v>205.2</v>
      </c>
      <c r="H6012">
        <f t="shared" si="372"/>
        <v>588192.56459999993</v>
      </c>
      <c r="I6012">
        <f t="shared" si="373"/>
        <v>15969</v>
      </c>
      <c r="J6012">
        <f t="shared" si="374"/>
        <v>286643.55</v>
      </c>
      <c r="K6012">
        <f t="shared" si="375"/>
        <v>0</v>
      </c>
    </row>
    <row r="6013" spans="1:11" s="11" customFormat="1">
      <c r="A6013">
        <v>2025</v>
      </c>
      <c r="B6013">
        <v>2167</v>
      </c>
      <c r="C6013" t="s">
        <v>331</v>
      </c>
      <c r="D6013" t="s">
        <v>322</v>
      </c>
      <c r="E6013">
        <v>287790</v>
      </c>
      <c r="F6013">
        <v>17.838000000000001</v>
      </c>
      <c r="G6013">
        <v>237.5</v>
      </c>
      <c r="H6013">
        <f t="shared" si="372"/>
        <v>12192295.297500001</v>
      </c>
      <c r="I6013">
        <f t="shared" si="373"/>
        <v>287790</v>
      </c>
      <c r="J6013">
        <f t="shared" si="374"/>
        <v>5133598.0200000005</v>
      </c>
      <c r="K6013">
        <f t="shared" si="375"/>
        <v>0</v>
      </c>
    </row>
    <row r="6014" spans="1:11" s="11" customFormat="1">
      <c r="A6014">
        <v>2025</v>
      </c>
      <c r="B6014">
        <v>2168</v>
      </c>
      <c r="C6014" t="s">
        <v>331</v>
      </c>
      <c r="D6014" t="s">
        <v>322</v>
      </c>
      <c r="E6014">
        <v>401658</v>
      </c>
      <c r="F6014">
        <v>17.878</v>
      </c>
      <c r="G6014">
        <v>217.9</v>
      </c>
      <c r="H6014">
        <f t="shared" si="372"/>
        <v>15647054.116596002</v>
      </c>
      <c r="I6014">
        <f t="shared" si="373"/>
        <v>401658</v>
      </c>
      <c r="J6014">
        <f t="shared" si="374"/>
        <v>7180841.7240000004</v>
      </c>
      <c r="K6014">
        <f t="shared" si="375"/>
        <v>0</v>
      </c>
    </row>
    <row r="6015" spans="1:11" s="11" customFormat="1">
      <c r="A6015">
        <v>2025</v>
      </c>
      <c r="B6015">
        <v>2277</v>
      </c>
      <c r="C6015" t="s">
        <v>331</v>
      </c>
      <c r="D6015" t="s">
        <v>322</v>
      </c>
      <c r="E6015">
        <v>29354</v>
      </c>
      <c r="F6015">
        <v>17.170000000000002</v>
      </c>
      <c r="G6015">
        <v>144.6</v>
      </c>
      <c r="H6015">
        <f t="shared" si="372"/>
        <v>728795.82828000013</v>
      </c>
      <c r="I6015">
        <f t="shared" si="373"/>
        <v>29354</v>
      </c>
      <c r="J6015">
        <f t="shared" si="374"/>
        <v>504008.18000000005</v>
      </c>
      <c r="K6015">
        <f t="shared" si="375"/>
        <v>0</v>
      </c>
    </row>
    <row r="6016" spans="1:11" s="11" customFormat="1">
      <c r="A6016">
        <v>2025</v>
      </c>
      <c r="B6016">
        <v>2291</v>
      </c>
      <c r="C6016" t="s">
        <v>331</v>
      </c>
      <c r="D6016" t="s">
        <v>322</v>
      </c>
      <c r="E6016">
        <v>16158</v>
      </c>
      <c r="F6016">
        <v>17.100000000000001</v>
      </c>
      <c r="G6016">
        <v>141.30000000000001</v>
      </c>
      <c r="H6016">
        <f t="shared" si="372"/>
        <v>390414.44340000005</v>
      </c>
      <c r="I6016">
        <f t="shared" si="373"/>
        <v>16158</v>
      </c>
      <c r="J6016">
        <f t="shared" si="374"/>
        <v>276301.80000000005</v>
      </c>
      <c r="K6016">
        <f t="shared" si="375"/>
        <v>0</v>
      </c>
    </row>
    <row r="6017" spans="1:11" s="11" customFormat="1">
      <c r="A6017">
        <v>2025</v>
      </c>
      <c r="B6017">
        <v>2291</v>
      </c>
      <c r="C6017" t="s">
        <v>331</v>
      </c>
      <c r="D6017" t="s">
        <v>322</v>
      </c>
      <c r="E6017">
        <v>47016</v>
      </c>
      <c r="F6017">
        <v>16.68</v>
      </c>
      <c r="G6017">
        <v>142.19999999999999</v>
      </c>
      <c r="H6017">
        <f t="shared" si="372"/>
        <v>1115170.6233599999</v>
      </c>
      <c r="I6017">
        <f t="shared" si="373"/>
        <v>47016</v>
      </c>
      <c r="J6017">
        <f t="shared" si="374"/>
        <v>784226.88</v>
      </c>
      <c r="K6017">
        <f t="shared" si="375"/>
        <v>0</v>
      </c>
    </row>
    <row r="6018" spans="1:11" s="11" customFormat="1">
      <c r="A6018">
        <v>2025</v>
      </c>
      <c r="B6018">
        <v>2442</v>
      </c>
      <c r="C6018" t="s">
        <v>321</v>
      </c>
      <c r="D6018" t="s">
        <v>322</v>
      </c>
      <c r="E6018">
        <v>499978</v>
      </c>
      <c r="F6018">
        <v>17.899999999999999</v>
      </c>
      <c r="G6018">
        <v>366.9</v>
      </c>
      <c r="H6018">
        <f t="shared" si="372"/>
        <v>32836105.147799995</v>
      </c>
      <c r="I6018">
        <f t="shared" si="373"/>
        <v>499978</v>
      </c>
      <c r="J6018">
        <f t="shared" si="374"/>
        <v>8949606.1999999993</v>
      </c>
      <c r="K6018">
        <f t="shared" si="375"/>
        <v>0</v>
      </c>
    </row>
    <row r="6019" spans="1:11" s="11" customFormat="1">
      <c r="A6019">
        <v>2025</v>
      </c>
      <c r="B6019">
        <v>2712</v>
      </c>
      <c r="C6019" t="s">
        <v>321</v>
      </c>
      <c r="D6019" t="s">
        <v>322</v>
      </c>
      <c r="E6019">
        <v>24808</v>
      </c>
      <c r="F6019">
        <v>24.5</v>
      </c>
      <c r="G6019">
        <v>457.6</v>
      </c>
      <c r="H6019">
        <f t="shared" si="372"/>
        <v>2781274.4960000003</v>
      </c>
      <c r="I6019">
        <f t="shared" si="373"/>
        <v>24808</v>
      </c>
      <c r="J6019">
        <f t="shared" si="374"/>
        <v>607796</v>
      </c>
      <c r="K6019">
        <f t="shared" si="375"/>
        <v>0</v>
      </c>
    </row>
    <row r="6020" spans="1:11" s="11" customFormat="1">
      <c r="A6020">
        <v>2025</v>
      </c>
      <c r="B6020">
        <v>2712</v>
      </c>
      <c r="C6020" t="s">
        <v>321</v>
      </c>
      <c r="D6020" t="s">
        <v>322</v>
      </c>
      <c r="E6020">
        <v>61171</v>
      </c>
      <c r="F6020">
        <v>25.777999999999999</v>
      </c>
      <c r="G6020">
        <v>346.2</v>
      </c>
      <c r="H6020">
        <f t="shared" si="372"/>
        <v>5459110.2235559989</v>
      </c>
      <c r="I6020">
        <f t="shared" si="373"/>
        <v>61171</v>
      </c>
      <c r="J6020">
        <f t="shared" si="374"/>
        <v>1576866.0379999999</v>
      </c>
      <c r="K6020">
        <f t="shared" si="375"/>
        <v>0</v>
      </c>
    </row>
    <row r="6021" spans="1:11" s="11" customFormat="1">
      <c r="A6021">
        <v>2025</v>
      </c>
      <c r="B6021">
        <v>2712</v>
      </c>
      <c r="C6021" t="s">
        <v>321</v>
      </c>
      <c r="D6021" t="s">
        <v>322</v>
      </c>
      <c r="E6021">
        <v>12444</v>
      </c>
      <c r="F6021">
        <v>26.042000000000002</v>
      </c>
      <c r="G6021">
        <v>329.7</v>
      </c>
      <c r="H6021">
        <f t="shared" ref="H6021:H6084" si="376">IF(I6021="","",G6021/100*F6021*E6021)</f>
        <v>1068447.7384559999</v>
      </c>
      <c r="I6021">
        <f t="shared" ref="I6021:I6084" si="377">IF(OR(G6021=".",F6021=".",E6021="."),"",E6021)</f>
        <v>12444</v>
      </c>
      <c r="J6021">
        <f t="shared" ref="J6021:J6084" si="378">IF(I6021="","",F6021*I6021)</f>
        <v>324066.64800000004</v>
      </c>
      <c r="K6021">
        <f t="shared" ref="K6021:K6084" si="379">IF(C6021="LIG",1,0)</f>
        <v>0</v>
      </c>
    </row>
    <row r="6022" spans="1:11" s="11" customFormat="1">
      <c r="A6022">
        <v>2025</v>
      </c>
      <c r="B6022">
        <v>2712</v>
      </c>
      <c r="C6022" t="s">
        <v>321</v>
      </c>
      <c r="D6022" t="s">
        <v>322</v>
      </c>
      <c r="E6022">
        <v>24890</v>
      </c>
      <c r="F6022">
        <v>25.898</v>
      </c>
      <c r="G6022">
        <v>335.5</v>
      </c>
      <c r="H6022">
        <f t="shared" si="376"/>
        <v>2162637.0930999997</v>
      </c>
      <c r="I6022">
        <f t="shared" si="377"/>
        <v>24890</v>
      </c>
      <c r="J6022">
        <f t="shared" si="378"/>
        <v>644601.22</v>
      </c>
      <c r="K6022">
        <f t="shared" si="379"/>
        <v>0</v>
      </c>
    </row>
    <row r="6023" spans="1:11" s="11" customFormat="1">
      <c r="A6023">
        <v>2025</v>
      </c>
      <c r="B6023">
        <v>2721</v>
      </c>
      <c r="C6023" t="s">
        <v>321</v>
      </c>
      <c r="D6023" t="s">
        <v>322</v>
      </c>
      <c r="E6023">
        <v>24992</v>
      </c>
      <c r="F6023">
        <v>26.565999999999999</v>
      </c>
      <c r="G6023">
        <v>295.2</v>
      </c>
      <c r="H6023">
        <f t="shared" si="376"/>
        <v>1959943.417344</v>
      </c>
      <c r="I6023">
        <f t="shared" si="377"/>
        <v>24992</v>
      </c>
      <c r="J6023">
        <f t="shared" si="378"/>
        <v>663937.47199999995</v>
      </c>
      <c r="K6023">
        <f t="shared" si="379"/>
        <v>0</v>
      </c>
    </row>
    <row r="6024" spans="1:11" s="11" customFormat="1">
      <c r="A6024">
        <v>2025</v>
      </c>
      <c r="B6024">
        <v>2721</v>
      </c>
      <c r="C6024" t="s">
        <v>321</v>
      </c>
      <c r="D6024" t="s">
        <v>322</v>
      </c>
      <c r="E6024">
        <v>23535</v>
      </c>
      <c r="F6024">
        <v>23.905999999999999</v>
      </c>
      <c r="G6024">
        <v>460.8</v>
      </c>
      <c r="H6024">
        <f t="shared" si="376"/>
        <v>2592588.4876800003</v>
      </c>
      <c r="I6024">
        <f t="shared" si="377"/>
        <v>23535</v>
      </c>
      <c r="J6024">
        <f t="shared" si="378"/>
        <v>562627.71</v>
      </c>
      <c r="K6024">
        <f t="shared" si="379"/>
        <v>0</v>
      </c>
    </row>
    <row r="6025" spans="1:11" s="11" customFormat="1">
      <c r="A6025">
        <v>2025</v>
      </c>
      <c r="B6025">
        <v>2721</v>
      </c>
      <c r="C6025" t="s">
        <v>321</v>
      </c>
      <c r="D6025" t="s">
        <v>322</v>
      </c>
      <c r="E6025">
        <v>25325</v>
      </c>
      <c r="F6025">
        <v>25.937999999999999</v>
      </c>
      <c r="G6025">
        <v>326.60000000000002</v>
      </c>
      <c r="H6025">
        <f t="shared" si="376"/>
        <v>2145369.5900999997</v>
      </c>
      <c r="I6025">
        <f t="shared" si="377"/>
        <v>25325</v>
      </c>
      <c r="J6025">
        <f t="shared" si="378"/>
        <v>656879.85</v>
      </c>
      <c r="K6025">
        <f t="shared" si="379"/>
        <v>0</v>
      </c>
    </row>
    <row r="6026" spans="1:11" s="11" customFormat="1">
      <c r="A6026">
        <v>2025</v>
      </c>
      <c r="B6026">
        <v>2721</v>
      </c>
      <c r="C6026" t="s">
        <v>321</v>
      </c>
      <c r="D6026" t="s">
        <v>322</v>
      </c>
      <c r="E6026">
        <v>25305</v>
      </c>
      <c r="F6026">
        <v>22.905999999999999</v>
      </c>
      <c r="G6026">
        <v>347.4</v>
      </c>
      <c r="H6026">
        <f t="shared" si="376"/>
        <v>2013656.6104199998</v>
      </c>
      <c r="I6026">
        <f t="shared" si="377"/>
        <v>25305</v>
      </c>
      <c r="J6026">
        <f t="shared" si="378"/>
        <v>579636.32999999996</v>
      </c>
      <c r="K6026">
        <f t="shared" si="379"/>
        <v>0</v>
      </c>
    </row>
    <row r="6027" spans="1:11" s="11" customFormat="1">
      <c r="A6027">
        <v>2025</v>
      </c>
      <c r="B6027">
        <v>2727</v>
      </c>
      <c r="C6027" t="s">
        <v>321</v>
      </c>
      <c r="D6027" t="s">
        <v>322</v>
      </c>
      <c r="E6027">
        <v>12003</v>
      </c>
      <c r="F6027">
        <v>25.09</v>
      </c>
      <c r="G6027">
        <v>485.4</v>
      </c>
      <c r="H6027">
        <f t="shared" si="376"/>
        <v>1461807.6805800002</v>
      </c>
      <c r="I6027">
        <f t="shared" si="377"/>
        <v>12003</v>
      </c>
      <c r="J6027">
        <f t="shared" si="378"/>
        <v>301155.27</v>
      </c>
      <c r="K6027">
        <f t="shared" si="379"/>
        <v>0</v>
      </c>
    </row>
    <row r="6028" spans="1:11" s="11" customFormat="1">
      <c r="A6028">
        <v>2025</v>
      </c>
      <c r="B6028">
        <v>2727</v>
      </c>
      <c r="C6028" t="s">
        <v>321</v>
      </c>
      <c r="D6028" t="s">
        <v>322</v>
      </c>
      <c r="E6028">
        <v>51319</v>
      </c>
      <c r="F6028">
        <v>24.058</v>
      </c>
      <c r="G6028">
        <v>474.9</v>
      </c>
      <c r="H6028">
        <f t="shared" si="376"/>
        <v>5863269.7519979998</v>
      </c>
      <c r="I6028">
        <f t="shared" si="377"/>
        <v>51319</v>
      </c>
      <c r="J6028">
        <f t="shared" si="378"/>
        <v>1234632.5020000001</v>
      </c>
      <c r="K6028">
        <f t="shared" si="379"/>
        <v>0</v>
      </c>
    </row>
    <row r="6029" spans="1:11" s="11" customFormat="1">
      <c r="A6029">
        <v>2025</v>
      </c>
      <c r="B6029">
        <v>2727</v>
      </c>
      <c r="C6029" t="s">
        <v>321</v>
      </c>
      <c r="D6029" t="s">
        <v>322</v>
      </c>
      <c r="E6029">
        <v>12330</v>
      </c>
      <c r="F6029">
        <v>24.474</v>
      </c>
      <c r="G6029">
        <v>403.7</v>
      </c>
      <c r="H6029">
        <f t="shared" si="376"/>
        <v>1218222.9635399999</v>
      </c>
      <c r="I6029">
        <f t="shared" si="377"/>
        <v>12330</v>
      </c>
      <c r="J6029">
        <f t="shared" si="378"/>
        <v>301764.42</v>
      </c>
      <c r="K6029">
        <f t="shared" si="379"/>
        <v>0</v>
      </c>
    </row>
    <row r="6030" spans="1:11" s="11" customFormat="1">
      <c r="A6030">
        <v>2025</v>
      </c>
      <c r="B6030">
        <v>2727</v>
      </c>
      <c r="C6030" t="s">
        <v>321</v>
      </c>
      <c r="D6030" t="s">
        <v>322</v>
      </c>
      <c r="E6030">
        <v>11707</v>
      </c>
      <c r="F6030">
        <v>23.885999999999999</v>
      </c>
      <c r="G6030">
        <v>484.3</v>
      </c>
      <c r="H6030">
        <f t="shared" si="376"/>
        <v>1354264.5658859999</v>
      </c>
      <c r="I6030">
        <f t="shared" si="377"/>
        <v>11707</v>
      </c>
      <c r="J6030">
        <f t="shared" si="378"/>
        <v>279633.402</v>
      </c>
      <c r="K6030">
        <f t="shared" si="379"/>
        <v>0</v>
      </c>
    </row>
    <row r="6031" spans="1:11" s="11" customFormat="1">
      <c r="A6031">
        <v>2025</v>
      </c>
      <c r="B6031">
        <v>2817</v>
      </c>
      <c r="C6031" t="s">
        <v>330</v>
      </c>
      <c r="D6031" t="s">
        <v>322</v>
      </c>
      <c r="E6031">
        <v>200716</v>
      </c>
      <c r="F6031">
        <v>13.46</v>
      </c>
      <c r="G6031">
        <v>273.8</v>
      </c>
      <c r="H6031">
        <f t="shared" si="376"/>
        <v>7397083.0916800005</v>
      </c>
      <c r="I6031">
        <f t="shared" si="377"/>
        <v>200716</v>
      </c>
      <c r="J6031">
        <f t="shared" si="378"/>
        <v>2701637.3600000003</v>
      </c>
      <c r="K6031">
        <f t="shared" si="379"/>
        <v>1</v>
      </c>
    </row>
    <row r="6032" spans="1:11" s="11" customFormat="1">
      <c r="A6032">
        <v>2025</v>
      </c>
      <c r="B6032">
        <v>2823</v>
      </c>
      <c r="C6032" t="s">
        <v>330</v>
      </c>
      <c r="D6032" t="s">
        <v>322</v>
      </c>
      <c r="E6032">
        <v>129604</v>
      </c>
      <c r="F6032">
        <v>13.27</v>
      </c>
      <c r="G6032">
        <v>197.9</v>
      </c>
      <c r="H6032">
        <f t="shared" si="376"/>
        <v>3403573.4133200003</v>
      </c>
      <c r="I6032">
        <f t="shared" si="377"/>
        <v>129604</v>
      </c>
      <c r="J6032">
        <f t="shared" si="378"/>
        <v>1719845.0799999998</v>
      </c>
      <c r="K6032">
        <f t="shared" si="379"/>
        <v>1</v>
      </c>
    </row>
    <row r="6033" spans="1:11" s="11" customFormat="1">
      <c r="A6033">
        <v>2025</v>
      </c>
      <c r="B6033">
        <v>2823</v>
      </c>
      <c r="C6033" t="s">
        <v>330</v>
      </c>
      <c r="D6033" t="s">
        <v>322</v>
      </c>
      <c r="E6033">
        <v>292705</v>
      </c>
      <c r="F6033">
        <v>13.14</v>
      </c>
      <c r="G6033">
        <v>302</v>
      </c>
      <c r="H6033">
        <f t="shared" si="376"/>
        <v>11615353.973999999</v>
      </c>
      <c r="I6033">
        <f t="shared" si="377"/>
        <v>292705</v>
      </c>
      <c r="J6033">
        <f t="shared" si="378"/>
        <v>3846143.7</v>
      </c>
      <c r="K6033">
        <f t="shared" si="379"/>
        <v>1</v>
      </c>
    </row>
    <row r="6034" spans="1:11" s="11" customFormat="1">
      <c r="A6034">
        <v>2025</v>
      </c>
      <c r="B6034">
        <v>2828</v>
      </c>
      <c r="C6034" t="s">
        <v>321</v>
      </c>
      <c r="D6034" t="s">
        <v>322</v>
      </c>
      <c r="E6034">
        <v>12517</v>
      </c>
      <c r="F6034">
        <v>25.257999999999999</v>
      </c>
      <c r="G6034" t="s">
        <v>332</v>
      </c>
      <c r="H6034" t="str">
        <f t="shared" si="376"/>
        <v/>
      </c>
      <c r="I6034" t="str">
        <f t="shared" si="377"/>
        <v/>
      </c>
      <c r="J6034" t="str">
        <f t="shared" si="378"/>
        <v/>
      </c>
      <c r="K6034">
        <f t="shared" si="379"/>
        <v>0</v>
      </c>
    </row>
    <row r="6035" spans="1:11" s="11" customFormat="1">
      <c r="A6035">
        <v>2025</v>
      </c>
      <c r="B6035">
        <v>2828</v>
      </c>
      <c r="C6035" t="s">
        <v>321</v>
      </c>
      <c r="D6035" t="s">
        <v>322</v>
      </c>
      <c r="E6035">
        <v>87532</v>
      </c>
      <c r="F6035">
        <v>25.745999999999999</v>
      </c>
      <c r="G6035" t="s">
        <v>332</v>
      </c>
      <c r="H6035" t="str">
        <f t="shared" si="376"/>
        <v/>
      </c>
      <c r="I6035" t="str">
        <f t="shared" si="377"/>
        <v/>
      </c>
      <c r="J6035" t="str">
        <f t="shared" si="378"/>
        <v/>
      </c>
      <c r="K6035">
        <f t="shared" si="379"/>
        <v>0</v>
      </c>
    </row>
    <row r="6036" spans="1:11" s="11" customFormat="1">
      <c r="A6036">
        <v>2025</v>
      </c>
      <c r="B6036">
        <v>2828</v>
      </c>
      <c r="C6036" t="s">
        <v>321</v>
      </c>
      <c r="D6036" t="s">
        <v>322</v>
      </c>
      <c r="E6036">
        <v>25780</v>
      </c>
      <c r="F6036">
        <v>25.242000000000001</v>
      </c>
      <c r="G6036" t="s">
        <v>332</v>
      </c>
      <c r="H6036" t="str">
        <f t="shared" si="376"/>
        <v/>
      </c>
      <c r="I6036" t="str">
        <f t="shared" si="377"/>
        <v/>
      </c>
      <c r="J6036" t="str">
        <f t="shared" si="378"/>
        <v/>
      </c>
      <c r="K6036">
        <f t="shared" si="379"/>
        <v>0</v>
      </c>
    </row>
    <row r="6037" spans="1:11" s="11" customFormat="1">
      <c r="A6037">
        <v>2025</v>
      </c>
      <c r="B6037">
        <v>2828</v>
      </c>
      <c r="C6037" t="s">
        <v>321</v>
      </c>
      <c r="D6037" t="s">
        <v>322</v>
      </c>
      <c r="E6037">
        <v>15924</v>
      </c>
      <c r="F6037">
        <v>24.622</v>
      </c>
      <c r="G6037" t="s">
        <v>332</v>
      </c>
      <c r="H6037" t="str">
        <f t="shared" si="376"/>
        <v/>
      </c>
      <c r="I6037" t="str">
        <f t="shared" si="377"/>
        <v/>
      </c>
      <c r="J6037" t="str">
        <f t="shared" si="378"/>
        <v/>
      </c>
      <c r="K6037">
        <f t="shared" si="379"/>
        <v>0</v>
      </c>
    </row>
    <row r="6038" spans="1:11" s="11" customFormat="1">
      <c r="A6038">
        <v>2025</v>
      </c>
      <c r="B6038">
        <v>2828</v>
      </c>
      <c r="C6038" t="s">
        <v>321</v>
      </c>
      <c r="D6038" t="s">
        <v>322</v>
      </c>
      <c r="E6038">
        <v>15842</v>
      </c>
      <c r="F6038">
        <v>25.29</v>
      </c>
      <c r="G6038" t="s">
        <v>332</v>
      </c>
      <c r="H6038" t="str">
        <f t="shared" si="376"/>
        <v/>
      </c>
      <c r="I6038" t="str">
        <f t="shared" si="377"/>
        <v/>
      </c>
      <c r="J6038" t="str">
        <f t="shared" si="378"/>
        <v/>
      </c>
      <c r="K6038">
        <f t="shared" si="379"/>
        <v>0</v>
      </c>
    </row>
    <row r="6039" spans="1:11" s="11" customFormat="1">
      <c r="A6039">
        <v>2025</v>
      </c>
      <c r="B6039">
        <v>2828</v>
      </c>
      <c r="C6039" t="s">
        <v>321</v>
      </c>
      <c r="D6039" t="s">
        <v>322</v>
      </c>
      <c r="E6039">
        <v>30628</v>
      </c>
      <c r="F6039">
        <v>25.731999999999999</v>
      </c>
      <c r="G6039" t="s">
        <v>332</v>
      </c>
      <c r="H6039" t="str">
        <f t="shared" si="376"/>
        <v/>
      </c>
      <c r="I6039" t="str">
        <f t="shared" si="377"/>
        <v/>
      </c>
      <c r="J6039" t="str">
        <f t="shared" si="378"/>
        <v/>
      </c>
      <c r="K6039">
        <f t="shared" si="379"/>
        <v>0</v>
      </c>
    </row>
    <row r="6040" spans="1:11" s="11" customFormat="1">
      <c r="A6040">
        <v>2025</v>
      </c>
      <c r="B6040">
        <v>2828</v>
      </c>
      <c r="C6040" t="s">
        <v>321</v>
      </c>
      <c r="D6040" t="s">
        <v>322</v>
      </c>
      <c r="E6040">
        <v>74708</v>
      </c>
      <c r="F6040">
        <v>25.611999999999998</v>
      </c>
      <c r="G6040" t="s">
        <v>332</v>
      </c>
      <c r="H6040" t="str">
        <f t="shared" si="376"/>
        <v/>
      </c>
      <c r="I6040" t="str">
        <f t="shared" si="377"/>
        <v/>
      </c>
      <c r="J6040" t="str">
        <f t="shared" si="378"/>
        <v/>
      </c>
      <c r="K6040">
        <f t="shared" si="379"/>
        <v>0</v>
      </c>
    </row>
    <row r="6041" spans="1:11" s="11" customFormat="1">
      <c r="A6041">
        <v>2025</v>
      </c>
      <c r="B6041">
        <v>2828</v>
      </c>
      <c r="C6041" t="s">
        <v>321</v>
      </c>
      <c r="D6041" t="s">
        <v>322</v>
      </c>
      <c r="E6041">
        <v>48455</v>
      </c>
      <c r="F6041">
        <v>25.55</v>
      </c>
      <c r="G6041" t="s">
        <v>332</v>
      </c>
      <c r="H6041" t="str">
        <f t="shared" si="376"/>
        <v/>
      </c>
      <c r="I6041" t="str">
        <f t="shared" si="377"/>
        <v/>
      </c>
      <c r="J6041" t="str">
        <f t="shared" si="378"/>
        <v/>
      </c>
      <c r="K6041">
        <f t="shared" si="379"/>
        <v>0</v>
      </c>
    </row>
    <row r="6042" spans="1:11" s="11" customFormat="1">
      <c r="A6042">
        <v>2025</v>
      </c>
      <c r="B6042">
        <v>2828</v>
      </c>
      <c r="C6042" t="s">
        <v>321</v>
      </c>
      <c r="D6042" t="s">
        <v>322</v>
      </c>
      <c r="E6042">
        <v>14656</v>
      </c>
      <c r="F6042">
        <v>24.25</v>
      </c>
      <c r="G6042" t="s">
        <v>332</v>
      </c>
      <c r="H6042" t="str">
        <f t="shared" si="376"/>
        <v/>
      </c>
      <c r="I6042" t="str">
        <f t="shared" si="377"/>
        <v/>
      </c>
      <c r="J6042" t="str">
        <f t="shared" si="378"/>
        <v/>
      </c>
      <c r="K6042">
        <f t="shared" si="379"/>
        <v>0</v>
      </c>
    </row>
    <row r="6043" spans="1:11" s="11" customFormat="1">
      <c r="A6043">
        <v>2025</v>
      </c>
      <c r="B6043">
        <v>2828</v>
      </c>
      <c r="C6043" t="s">
        <v>321</v>
      </c>
      <c r="D6043" t="s">
        <v>322</v>
      </c>
      <c r="E6043">
        <v>61002</v>
      </c>
      <c r="F6043">
        <v>25.628</v>
      </c>
      <c r="G6043" t="s">
        <v>332</v>
      </c>
      <c r="H6043" t="str">
        <f t="shared" si="376"/>
        <v/>
      </c>
      <c r="I6043" t="str">
        <f t="shared" si="377"/>
        <v/>
      </c>
      <c r="J6043" t="str">
        <f t="shared" si="378"/>
        <v/>
      </c>
      <c r="K6043">
        <f t="shared" si="379"/>
        <v>0</v>
      </c>
    </row>
    <row r="6044" spans="1:11" s="11" customFormat="1">
      <c r="A6044">
        <v>2025</v>
      </c>
      <c r="B6044">
        <v>2832</v>
      </c>
      <c r="C6044" t="s">
        <v>321</v>
      </c>
      <c r="D6044" t="s">
        <v>322</v>
      </c>
      <c r="E6044">
        <v>16883</v>
      </c>
      <c r="F6044">
        <v>22.204999999999998</v>
      </c>
      <c r="G6044" t="s">
        <v>332</v>
      </c>
      <c r="H6044" t="str">
        <f t="shared" si="376"/>
        <v/>
      </c>
      <c r="I6044" t="str">
        <f t="shared" si="377"/>
        <v/>
      </c>
      <c r="J6044" t="str">
        <f t="shared" si="378"/>
        <v/>
      </c>
      <c r="K6044">
        <f t="shared" si="379"/>
        <v>0</v>
      </c>
    </row>
    <row r="6045" spans="1:11" s="11" customFormat="1">
      <c r="A6045">
        <v>2025</v>
      </c>
      <c r="B6045">
        <v>2832</v>
      </c>
      <c r="C6045" t="s">
        <v>321</v>
      </c>
      <c r="D6045" t="s">
        <v>322</v>
      </c>
      <c r="E6045">
        <v>16837</v>
      </c>
      <c r="F6045">
        <v>25.747</v>
      </c>
      <c r="G6045" t="s">
        <v>332</v>
      </c>
      <c r="H6045" t="str">
        <f t="shared" si="376"/>
        <v/>
      </c>
      <c r="I6045" t="str">
        <f t="shared" si="377"/>
        <v/>
      </c>
      <c r="J6045" t="str">
        <f t="shared" si="378"/>
        <v/>
      </c>
      <c r="K6045">
        <f t="shared" si="379"/>
        <v>0</v>
      </c>
    </row>
    <row r="6046" spans="1:11" s="11" customFormat="1">
      <c r="A6046">
        <v>2025</v>
      </c>
      <c r="B6046">
        <v>2832</v>
      </c>
      <c r="C6046" t="s">
        <v>321</v>
      </c>
      <c r="D6046" t="s">
        <v>322</v>
      </c>
      <c r="E6046">
        <v>3295</v>
      </c>
      <c r="F6046">
        <v>25.138000000000002</v>
      </c>
      <c r="G6046" t="s">
        <v>332</v>
      </c>
      <c r="H6046" t="str">
        <f t="shared" si="376"/>
        <v/>
      </c>
      <c r="I6046" t="str">
        <f t="shared" si="377"/>
        <v/>
      </c>
      <c r="J6046" t="str">
        <f t="shared" si="378"/>
        <v/>
      </c>
      <c r="K6046">
        <f t="shared" si="379"/>
        <v>0</v>
      </c>
    </row>
    <row r="6047" spans="1:11" s="11" customFormat="1">
      <c r="A6047">
        <v>2025</v>
      </c>
      <c r="B6047">
        <v>2832</v>
      </c>
      <c r="C6047" t="s">
        <v>321</v>
      </c>
      <c r="D6047" t="s">
        <v>322</v>
      </c>
      <c r="E6047">
        <v>22231</v>
      </c>
      <c r="F6047">
        <v>25.227</v>
      </c>
      <c r="G6047" t="s">
        <v>332</v>
      </c>
      <c r="H6047" t="str">
        <f t="shared" si="376"/>
        <v/>
      </c>
      <c r="I6047" t="str">
        <f t="shared" si="377"/>
        <v/>
      </c>
      <c r="J6047" t="str">
        <f t="shared" si="378"/>
        <v/>
      </c>
      <c r="K6047">
        <f t="shared" si="379"/>
        <v>0</v>
      </c>
    </row>
    <row r="6048" spans="1:11" s="11" customFormat="1">
      <c r="A6048">
        <v>2025</v>
      </c>
      <c r="B6048">
        <v>2832</v>
      </c>
      <c r="C6048" t="s">
        <v>321</v>
      </c>
      <c r="D6048" t="s">
        <v>322</v>
      </c>
      <c r="E6048">
        <v>70924</v>
      </c>
      <c r="F6048">
        <v>25.885000000000002</v>
      </c>
      <c r="G6048" t="s">
        <v>332</v>
      </c>
      <c r="H6048" t="str">
        <f t="shared" si="376"/>
        <v/>
      </c>
      <c r="I6048" t="str">
        <f t="shared" si="377"/>
        <v/>
      </c>
      <c r="J6048" t="str">
        <f t="shared" si="378"/>
        <v/>
      </c>
      <c r="K6048">
        <f t="shared" si="379"/>
        <v>0</v>
      </c>
    </row>
    <row r="6049" spans="1:11" s="11" customFormat="1">
      <c r="A6049">
        <v>2025</v>
      </c>
      <c r="B6049">
        <v>2832</v>
      </c>
      <c r="C6049" t="s">
        <v>321</v>
      </c>
      <c r="D6049" t="s">
        <v>322</v>
      </c>
      <c r="E6049">
        <v>65618</v>
      </c>
      <c r="F6049">
        <v>25.870999999999999</v>
      </c>
      <c r="G6049" t="s">
        <v>332</v>
      </c>
      <c r="H6049" t="str">
        <f t="shared" si="376"/>
        <v/>
      </c>
      <c r="I6049" t="str">
        <f t="shared" si="377"/>
        <v/>
      </c>
      <c r="J6049" t="str">
        <f t="shared" si="378"/>
        <v/>
      </c>
      <c r="K6049">
        <f t="shared" si="379"/>
        <v>0</v>
      </c>
    </row>
    <row r="6050" spans="1:11" s="11" customFormat="1">
      <c r="A6050">
        <v>2025</v>
      </c>
      <c r="B6050">
        <v>2832</v>
      </c>
      <c r="C6050" t="s">
        <v>321</v>
      </c>
      <c r="D6050" t="s">
        <v>322</v>
      </c>
      <c r="E6050">
        <v>52423</v>
      </c>
      <c r="F6050">
        <v>22.795000000000002</v>
      </c>
      <c r="G6050" t="s">
        <v>332</v>
      </c>
      <c r="H6050" t="str">
        <f t="shared" si="376"/>
        <v/>
      </c>
      <c r="I6050" t="str">
        <f t="shared" si="377"/>
        <v/>
      </c>
      <c r="J6050" t="str">
        <f t="shared" si="378"/>
        <v/>
      </c>
      <c r="K6050">
        <f t="shared" si="379"/>
        <v>0</v>
      </c>
    </row>
    <row r="6051" spans="1:11" s="11" customFormat="1">
      <c r="A6051">
        <v>2025</v>
      </c>
      <c r="B6051">
        <v>2876</v>
      </c>
      <c r="C6051" t="s">
        <v>321</v>
      </c>
      <c r="D6051" t="s">
        <v>322</v>
      </c>
      <c r="E6051">
        <v>35282</v>
      </c>
      <c r="F6051">
        <v>25.27</v>
      </c>
      <c r="G6051">
        <v>338</v>
      </c>
      <c r="H6051">
        <f t="shared" si="376"/>
        <v>3013527.3531999998</v>
      </c>
      <c r="I6051">
        <f t="shared" si="377"/>
        <v>35282</v>
      </c>
      <c r="J6051">
        <f t="shared" si="378"/>
        <v>891576.14</v>
      </c>
      <c r="K6051">
        <f t="shared" si="379"/>
        <v>0</v>
      </c>
    </row>
    <row r="6052" spans="1:11" s="11" customFormat="1">
      <c r="A6052">
        <v>2025</v>
      </c>
      <c r="B6052">
        <v>2876</v>
      </c>
      <c r="C6052" t="s">
        <v>321</v>
      </c>
      <c r="D6052" t="s">
        <v>322</v>
      </c>
      <c r="E6052">
        <v>57118</v>
      </c>
      <c r="F6052">
        <v>25.742000000000001</v>
      </c>
      <c r="G6052">
        <v>294.7</v>
      </c>
      <c r="H6052">
        <f t="shared" si="376"/>
        <v>4333067.0955320001</v>
      </c>
      <c r="I6052">
        <f t="shared" si="377"/>
        <v>57118</v>
      </c>
      <c r="J6052">
        <f t="shared" si="378"/>
        <v>1470331.5560000001</v>
      </c>
      <c r="K6052">
        <f t="shared" si="379"/>
        <v>0</v>
      </c>
    </row>
    <row r="6053" spans="1:11" s="11" customFormat="1">
      <c r="A6053">
        <v>2025</v>
      </c>
      <c r="B6053">
        <v>2876</v>
      </c>
      <c r="C6053" t="s">
        <v>321</v>
      </c>
      <c r="D6053" t="s">
        <v>322</v>
      </c>
      <c r="E6053">
        <v>79086</v>
      </c>
      <c r="F6053">
        <v>25.318000000000001</v>
      </c>
      <c r="G6053">
        <v>240.2</v>
      </c>
      <c r="H6053">
        <f t="shared" si="376"/>
        <v>4809523.0338959992</v>
      </c>
      <c r="I6053">
        <f t="shared" si="377"/>
        <v>79086</v>
      </c>
      <c r="J6053">
        <f t="shared" si="378"/>
        <v>2002299.348</v>
      </c>
      <c r="K6053">
        <f t="shared" si="379"/>
        <v>0</v>
      </c>
    </row>
    <row r="6054" spans="1:11" s="11" customFormat="1">
      <c r="A6054">
        <v>2025</v>
      </c>
      <c r="B6054">
        <v>2936</v>
      </c>
      <c r="C6054" t="s">
        <v>321</v>
      </c>
      <c r="D6054" t="s">
        <v>322</v>
      </c>
      <c r="E6054">
        <v>17</v>
      </c>
      <c r="F6054">
        <v>27.16</v>
      </c>
      <c r="G6054">
        <v>611.1</v>
      </c>
      <c r="H6054">
        <f t="shared" si="376"/>
        <v>2821.5709200000006</v>
      </c>
      <c r="I6054">
        <f t="shared" si="377"/>
        <v>17</v>
      </c>
      <c r="J6054">
        <f t="shared" si="378"/>
        <v>461.72</v>
      </c>
      <c r="K6054">
        <f t="shared" si="379"/>
        <v>0</v>
      </c>
    </row>
    <row r="6055" spans="1:11" s="11" customFormat="1">
      <c r="A6055">
        <v>2025</v>
      </c>
      <c r="B6055">
        <v>2936</v>
      </c>
      <c r="C6055" t="s">
        <v>321</v>
      </c>
      <c r="D6055" t="s">
        <v>322</v>
      </c>
      <c r="E6055">
        <v>34</v>
      </c>
      <c r="F6055">
        <v>26.02</v>
      </c>
      <c r="G6055">
        <v>396.2</v>
      </c>
      <c r="H6055">
        <f t="shared" si="376"/>
        <v>3505.1021599999995</v>
      </c>
      <c r="I6055">
        <f t="shared" si="377"/>
        <v>34</v>
      </c>
      <c r="J6055">
        <f t="shared" si="378"/>
        <v>884.68</v>
      </c>
      <c r="K6055">
        <f t="shared" si="379"/>
        <v>0</v>
      </c>
    </row>
    <row r="6056" spans="1:11" s="11" customFormat="1">
      <c r="A6056">
        <v>2025</v>
      </c>
      <c r="B6056">
        <v>2952</v>
      </c>
      <c r="C6056" t="s">
        <v>331</v>
      </c>
      <c r="D6056" t="s">
        <v>322</v>
      </c>
      <c r="E6056">
        <v>15788</v>
      </c>
      <c r="F6056">
        <v>17.876000000000001</v>
      </c>
      <c r="G6056">
        <v>217.4</v>
      </c>
      <c r="H6056">
        <f t="shared" si="376"/>
        <v>613559.95011200011</v>
      </c>
      <c r="I6056">
        <f t="shared" si="377"/>
        <v>15788</v>
      </c>
      <c r="J6056">
        <f t="shared" si="378"/>
        <v>282226.288</v>
      </c>
      <c r="K6056">
        <f t="shared" si="379"/>
        <v>0</v>
      </c>
    </row>
    <row r="6057" spans="1:11" s="11" customFormat="1">
      <c r="A6057">
        <v>2025</v>
      </c>
      <c r="B6057">
        <v>2952</v>
      </c>
      <c r="C6057" t="s">
        <v>331</v>
      </c>
      <c r="D6057" t="s">
        <v>322</v>
      </c>
      <c r="E6057">
        <v>64891</v>
      </c>
      <c r="F6057">
        <v>17.606000000000002</v>
      </c>
      <c r="G6057">
        <v>221.8</v>
      </c>
      <c r="H6057">
        <f t="shared" si="376"/>
        <v>2534000.5582280001</v>
      </c>
      <c r="I6057">
        <f t="shared" si="377"/>
        <v>64891</v>
      </c>
      <c r="J6057">
        <f t="shared" si="378"/>
        <v>1142470.946</v>
      </c>
      <c r="K6057">
        <f t="shared" si="379"/>
        <v>0</v>
      </c>
    </row>
    <row r="6058" spans="1:11" s="11" customFormat="1">
      <c r="A6058">
        <v>2025</v>
      </c>
      <c r="B6058">
        <v>2963</v>
      </c>
      <c r="C6058" t="s">
        <v>331</v>
      </c>
      <c r="D6058" t="s">
        <v>322</v>
      </c>
      <c r="E6058">
        <v>61270</v>
      </c>
      <c r="F6058">
        <v>17.760000000000002</v>
      </c>
      <c r="G6058">
        <v>168</v>
      </c>
      <c r="H6058">
        <f t="shared" si="376"/>
        <v>1828100.736</v>
      </c>
      <c r="I6058">
        <f t="shared" si="377"/>
        <v>61270</v>
      </c>
      <c r="J6058">
        <f t="shared" si="378"/>
        <v>1088155.2000000002</v>
      </c>
      <c r="K6058">
        <f t="shared" si="379"/>
        <v>0</v>
      </c>
    </row>
    <row r="6059" spans="1:11" s="11" customFormat="1">
      <c r="A6059">
        <v>2025</v>
      </c>
      <c r="B6059">
        <v>3130</v>
      </c>
      <c r="C6059" t="s">
        <v>333</v>
      </c>
      <c r="D6059" t="s">
        <v>322</v>
      </c>
      <c r="E6059">
        <v>266633</v>
      </c>
      <c r="F6059">
        <v>11.99</v>
      </c>
      <c r="G6059" t="s">
        <v>332</v>
      </c>
      <c r="H6059" t="str">
        <f t="shared" si="376"/>
        <v/>
      </c>
      <c r="I6059" t="str">
        <f t="shared" si="377"/>
        <v/>
      </c>
      <c r="J6059" t="str">
        <f t="shared" si="378"/>
        <v/>
      </c>
      <c r="K6059">
        <f t="shared" si="379"/>
        <v>0</v>
      </c>
    </row>
    <row r="6060" spans="1:11" s="11" customFormat="1">
      <c r="A6060">
        <v>2025</v>
      </c>
      <c r="B6060">
        <v>3297</v>
      </c>
      <c r="C6060" t="s">
        <v>321</v>
      </c>
      <c r="D6060" t="s">
        <v>322</v>
      </c>
      <c r="E6060">
        <v>11551</v>
      </c>
      <c r="F6060">
        <v>25.04</v>
      </c>
      <c r="G6060">
        <v>440.4</v>
      </c>
      <c r="H6060">
        <f t="shared" si="376"/>
        <v>1273799.9241599999</v>
      </c>
      <c r="I6060">
        <f t="shared" si="377"/>
        <v>11551</v>
      </c>
      <c r="J6060">
        <f t="shared" si="378"/>
        <v>289237.03999999998</v>
      </c>
      <c r="K6060">
        <f t="shared" si="379"/>
        <v>0</v>
      </c>
    </row>
    <row r="6061" spans="1:11" s="11" customFormat="1">
      <c r="A6061">
        <v>2025</v>
      </c>
      <c r="B6061">
        <v>3297</v>
      </c>
      <c r="C6061" t="s">
        <v>321</v>
      </c>
      <c r="D6061" t="s">
        <v>322</v>
      </c>
      <c r="E6061">
        <v>24918</v>
      </c>
      <c r="F6061">
        <v>25.13</v>
      </c>
      <c r="G6061">
        <v>393.4</v>
      </c>
      <c r="H6061">
        <f t="shared" si="376"/>
        <v>2463428.86356</v>
      </c>
      <c r="I6061">
        <f t="shared" si="377"/>
        <v>24918</v>
      </c>
      <c r="J6061">
        <f t="shared" si="378"/>
        <v>626189.34</v>
      </c>
      <c r="K6061">
        <f t="shared" si="379"/>
        <v>0</v>
      </c>
    </row>
    <row r="6062" spans="1:11" s="11" customFormat="1">
      <c r="A6062">
        <v>2025</v>
      </c>
      <c r="B6062">
        <v>3297</v>
      </c>
      <c r="C6062" t="s">
        <v>321</v>
      </c>
      <c r="D6062" t="s">
        <v>322</v>
      </c>
      <c r="E6062">
        <v>24098</v>
      </c>
      <c r="F6062">
        <v>25.69</v>
      </c>
      <c r="G6062">
        <v>421.9</v>
      </c>
      <c r="H6062">
        <f t="shared" si="376"/>
        <v>2611888.4787799995</v>
      </c>
      <c r="I6062">
        <f t="shared" si="377"/>
        <v>24098</v>
      </c>
      <c r="J6062">
        <f t="shared" si="378"/>
        <v>619077.62</v>
      </c>
      <c r="K6062">
        <f t="shared" si="379"/>
        <v>0</v>
      </c>
    </row>
    <row r="6063" spans="1:11" s="11" customFormat="1">
      <c r="A6063">
        <v>2025</v>
      </c>
      <c r="B6063">
        <v>3297</v>
      </c>
      <c r="C6063" t="s">
        <v>321</v>
      </c>
      <c r="D6063" t="s">
        <v>322</v>
      </c>
      <c r="E6063">
        <v>12582</v>
      </c>
      <c r="F6063">
        <v>25.77</v>
      </c>
      <c r="G6063">
        <v>427.2</v>
      </c>
      <c r="H6063">
        <f t="shared" si="376"/>
        <v>1385145.3340800002</v>
      </c>
      <c r="I6063">
        <f t="shared" si="377"/>
        <v>12582</v>
      </c>
      <c r="J6063">
        <f t="shared" si="378"/>
        <v>324238.14</v>
      </c>
      <c r="K6063">
        <f t="shared" si="379"/>
        <v>0</v>
      </c>
    </row>
    <row r="6064" spans="1:11" s="11" customFormat="1">
      <c r="A6064">
        <v>2025</v>
      </c>
      <c r="B6064">
        <v>3297</v>
      </c>
      <c r="C6064" t="s">
        <v>321</v>
      </c>
      <c r="D6064" t="s">
        <v>322</v>
      </c>
      <c r="E6064">
        <v>24113</v>
      </c>
      <c r="F6064">
        <v>24.79</v>
      </c>
      <c r="G6064">
        <v>446.5</v>
      </c>
      <c r="H6064">
        <f t="shared" si="376"/>
        <v>2669004.0705499998</v>
      </c>
      <c r="I6064">
        <f t="shared" si="377"/>
        <v>24113</v>
      </c>
      <c r="J6064">
        <f t="shared" si="378"/>
        <v>597761.27</v>
      </c>
      <c r="K6064">
        <f t="shared" si="379"/>
        <v>0</v>
      </c>
    </row>
    <row r="6065" spans="1:11" s="11" customFormat="1">
      <c r="A6065">
        <v>2025</v>
      </c>
      <c r="B6065">
        <v>3297</v>
      </c>
      <c r="C6065" t="s">
        <v>321</v>
      </c>
      <c r="D6065" t="s">
        <v>322</v>
      </c>
      <c r="E6065">
        <v>12743</v>
      </c>
      <c r="F6065">
        <v>25.93</v>
      </c>
      <c r="G6065">
        <v>325.3</v>
      </c>
      <c r="H6065">
        <f t="shared" si="376"/>
        <v>1074875.74547</v>
      </c>
      <c r="I6065">
        <f t="shared" si="377"/>
        <v>12743</v>
      </c>
      <c r="J6065">
        <f t="shared" si="378"/>
        <v>330425.99</v>
      </c>
      <c r="K6065">
        <f t="shared" si="379"/>
        <v>0</v>
      </c>
    </row>
    <row r="6066" spans="1:11" s="11" customFormat="1">
      <c r="A6066">
        <v>2025</v>
      </c>
      <c r="B6066">
        <v>3298</v>
      </c>
      <c r="C6066" t="s">
        <v>321</v>
      </c>
      <c r="D6066" t="s">
        <v>322</v>
      </c>
      <c r="E6066">
        <v>9597</v>
      </c>
      <c r="F6066">
        <v>24.95</v>
      </c>
      <c r="G6066">
        <v>454.5</v>
      </c>
      <c r="H6066">
        <f t="shared" si="376"/>
        <v>1088278.2067500001</v>
      </c>
      <c r="I6066">
        <f t="shared" si="377"/>
        <v>9597</v>
      </c>
      <c r="J6066">
        <f t="shared" si="378"/>
        <v>239445.15</v>
      </c>
      <c r="K6066">
        <f t="shared" si="379"/>
        <v>0</v>
      </c>
    </row>
    <row r="6067" spans="1:11" s="11" customFormat="1">
      <c r="A6067">
        <v>2025</v>
      </c>
      <c r="B6067">
        <v>3298</v>
      </c>
      <c r="C6067" t="s">
        <v>321</v>
      </c>
      <c r="D6067" t="s">
        <v>322</v>
      </c>
      <c r="E6067">
        <v>11988</v>
      </c>
      <c r="F6067">
        <v>25.49</v>
      </c>
      <c r="G6067">
        <v>440.3</v>
      </c>
      <c r="H6067">
        <f t="shared" si="376"/>
        <v>1345442.85036</v>
      </c>
      <c r="I6067">
        <f t="shared" si="377"/>
        <v>11988</v>
      </c>
      <c r="J6067">
        <f t="shared" si="378"/>
        <v>305574.12</v>
      </c>
      <c r="K6067">
        <f t="shared" si="379"/>
        <v>0</v>
      </c>
    </row>
    <row r="6068" spans="1:11" s="11" customFormat="1">
      <c r="A6068">
        <v>2025</v>
      </c>
      <c r="B6068">
        <v>3298</v>
      </c>
      <c r="C6068" t="s">
        <v>321</v>
      </c>
      <c r="D6068" t="s">
        <v>322</v>
      </c>
      <c r="E6068">
        <v>50176</v>
      </c>
      <c r="F6068">
        <v>24.99</v>
      </c>
      <c r="G6068">
        <v>517.79999999999995</v>
      </c>
      <c r="H6068">
        <f t="shared" si="376"/>
        <v>6492685.0867199991</v>
      </c>
      <c r="I6068">
        <f t="shared" si="377"/>
        <v>50176</v>
      </c>
      <c r="J6068">
        <f t="shared" si="378"/>
        <v>1253898.24</v>
      </c>
      <c r="K6068">
        <f t="shared" si="379"/>
        <v>0</v>
      </c>
    </row>
    <row r="6069" spans="1:11" s="11" customFormat="1">
      <c r="A6069">
        <v>2025</v>
      </c>
      <c r="B6069">
        <v>3298</v>
      </c>
      <c r="C6069" t="s">
        <v>321</v>
      </c>
      <c r="D6069" t="s">
        <v>322</v>
      </c>
      <c r="E6069">
        <v>25610</v>
      </c>
      <c r="F6069">
        <v>25.5</v>
      </c>
      <c r="G6069">
        <v>433.2</v>
      </c>
      <c r="H6069">
        <f t="shared" si="376"/>
        <v>2829034.26</v>
      </c>
      <c r="I6069">
        <f t="shared" si="377"/>
        <v>25610</v>
      </c>
      <c r="J6069">
        <f t="shared" si="378"/>
        <v>653055</v>
      </c>
      <c r="K6069">
        <f t="shared" si="379"/>
        <v>0</v>
      </c>
    </row>
    <row r="6070" spans="1:11" s="11" customFormat="1">
      <c r="A6070">
        <v>2025</v>
      </c>
      <c r="B6070">
        <v>3399</v>
      </c>
      <c r="C6070" t="s">
        <v>321</v>
      </c>
      <c r="D6070" t="s">
        <v>322</v>
      </c>
      <c r="E6070">
        <v>103771</v>
      </c>
      <c r="F6070">
        <v>23.372</v>
      </c>
      <c r="G6070">
        <v>229.8</v>
      </c>
      <c r="H6070">
        <f t="shared" si="376"/>
        <v>5573421.6959759993</v>
      </c>
      <c r="I6070">
        <f t="shared" si="377"/>
        <v>103771</v>
      </c>
      <c r="J6070">
        <f t="shared" si="378"/>
        <v>2425335.8119999999</v>
      </c>
      <c r="K6070">
        <f t="shared" si="379"/>
        <v>0</v>
      </c>
    </row>
    <row r="6071" spans="1:11" s="11" customFormat="1">
      <c r="A6071">
        <v>2025</v>
      </c>
      <c r="B6071">
        <v>3399</v>
      </c>
      <c r="C6071" t="s">
        <v>321</v>
      </c>
      <c r="D6071" t="s">
        <v>322</v>
      </c>
      <c r="E6071">
        <v>73798</v>
      </c>
      <c r="F6071">
        <v>22.905999999999999</v>
      </c>
      <c r="G6071">
        <v>226.4</v>
      </c>
      <c r="H6071">
        <f t="shared" si="376"/>
        <v>3827104.0608320003</v>
      </c>
      <c r="I6071">
        <f t="shared" si="377"/>
        <v>73798</v>
      </c>
      <c r="J6071">
        <f t="shared" si="378"/>
        <v>1690416.9879999999</v>
      </c>
      <c r="K6071">
        <f t="shared" si="379"/>
        <v>0</v>
      </c>
    </row>
    <row r="6072" spans="1:11" s="11" customFormat="1">
      <c r="A6072">
        <v>2025</v>
      </c>
      <c r="B6072">
        <v>3407</v>
      </c>
      <c r="C6072" t="s">
        <v>331</v>
      </c>
      <c r="D6072" t="s">
        <v>322</v>
      </c>
      <c r="E6072">
        <v>28673</v>
      </c>
      <c r="F6072">
        <v>17.978000000000002</v>
      </c>
      <c r="G6072">
        <v>256.8</v>
      </c>
      <c r="H6072">
        <f t="shared" si="376"/>
        <v>1323760.8421920002</v>
      </c>
      <c r="I6072">
        <f t="shared" si="377"/>
        <v>28673</v>
      </c>
      <c r="J6072">
        <f t="shared" si="378"/>
        <v>515483.19400000002</v>
      </c>
      <c r="K6072">
        <f t="shared" si="379"/>
        <v>0</v>
      </c>
    </row>
    <row r="6073" spans="1:11" s="11" customFormat="1">
      <c r="A6073">
        <v>2025</v>
      </c>
      <c r="B6073">
        <v>3407</v>
      </c>
      <c r="C6073" t="s">
        <v>331</v>
      </c>
      <c r="D6073" t="s">
        <v>322</v>
      </c>
      <c r="E6073">
        <v>72119</v>
      </c>
      <c r="F6073">
        <v>17.771999999999998</v>
      </c>
      <c r="G6073">
        <v>253.9</v>
      </c>
      <c r="H6073">
        <f t="shared" si="376"/>
        <v>3254233.4258520002</v>
      </c>
      <c r="I6073">
        <f t="shared" si="377"/>
        <v>72119</v>
      </c>
      <c r="J6073">
        <f t="shared" si="378"/>
        <v>1281698.8679999998</v>
      </c>
      <c r="K6073">
        <f t="shared" si="379"/>
        <v>0</v>
      </c>
    </row>
    <row r="6074" spans="1:11" s="11" customFormat="1">
      <c r="A6074">
        <v>2025</v>
      </c>
      <c r="B6074">
        <v>3407</v>
      </c>
      <c r="C6074" t="s">
        <v>321</v>
      </c>
      <c r="D6074" t="s">
        <v>322</v>
      </c>
      <c r="E6074">
        <v>64792</v>
      </c>
      <c r="F6074">
        <v>24.63</v>
      </c>
      <c r="G6074">
        <v>397.7</v>
      </c>
      <c r="H6074">
        <f t="shared" si="376"/>
        <v>6346603.8199199997</v>
      </c>
      <c r="I6074">
        <f t="shared" si="377"/>
        <v>64792</v>
      </c>
      <c r="J6074">
        <f t="shared" si="378"/>
        <v>1595826.96</v>
      </c>
      <c r="K6074">
        <f t="shared" si="379"/>
        <v>0</v>
      </c>
    </row>
    <row r="6075" spans="1:11" s="11" customFormat="1">
      <c r="A6075">
        <v>2025</v>
      </c>
      <c r="B6075">
        <v>3470</v>
      </c>
      <c r="C6075" t="s">
        <v>331</v>
      </c>
      <c r="D6075" t="s">
        <v>322</v>
      </c>
      <c r="E6075">
        <v>15403</v>
      </c>
      <c r="F6075">
        <v>16.97</v>
      </c>
      <c r="G6075" t="s">
        <v>332</v>
      </c>
      <c r="H6075" t="str">
        <f t="shared" si="376"/>
        <v/>
      </c>
      <c r="I6075" t="str">
        <f t="shared" si="377"/>
        <v/>
      </c>
      <c r="J6075" t="str">
        <f t="shared" si="378"/>
        <v/>
      </c>
      <c r="K6075">
        <f t="shared" si="379"/>
        <v>0</v>
      </c>
    </row>
    <row r="6076" spans="1:11" s="11" customFormat="1">
      <c r="A6076">
        <v>2025</v>
      </c>
      <c r="B6076">
        <v>3470</v>
      </c>
      <c r="C6076" t="s">
        <v>331</v>
      </c>
      <c r="D6076" t="s">
        <v>322</v>
      </c>
      <c r="E6076">
        <v>45743</v>
      </c>
      <c r="F6076">
        <v>16.68</v>
      </c>
      <c r="G6076" t="s">
        <v>332</v>
      </c>
      <c r="H6076" t="str">
        <f t="shared" si="376"/>
        <v/>
      </c>
      <c r="I6076" t="str">
        <f t="shared" si="377"/>
        <v/>
      </c>
      <c r="J6076" t="str">
        <f t="shared" si="378"/>
        <v/>
      </c>
      <c r="K6076">
        <f t="shared" si="379"/>
        <v>0</v>
      </c>
    </row>
    <row r="6077" spans="1:11" s="11" customFormat="1">
      <c r="A6077">
        <v>2025</v>
      </c>
      <c r="B6077">
        <v>3470</v>
      </c>
      <c r="C6077" t="s">
        <v>331</v>
      </c>
      <c r="D6077" t="s">
        <v>322</v>
      </c>
      <c r="E6077">
        <v>62075</v>
      </c>
      <c r="F6077">
        <v>16.61</v>
      </c>
      <c r="G6077" t="s">
        <v>332</v>
      </c>
      <c r="H6077" t="str">
        <f t="shared" si="376"/>
        <v/>
      </c>
      <c r="I6077" t="str">
        <f t="shared" si="377"/>
        <v/>
      </c>
      <c r="J6077" t="str">
        <f t="shared" si="378"/>
        <v/>
      </c>
      <c r="K6077">
        <f t="shared" si="379"/>
        <v>0</v>
      </c>
    </row>
    <row r="6078" spans="1:11" s="11" customFormat="1">
      <c r="A6078">
        <v>2025</v>
      </c>
      <c r="B6078">
        <v>3470</v>
      </c>
      <c r="C6078" t="s">
        <v>331</v>
      </c>
      <c r="D6078" t="s">
        <v>322</v>
      </c>
      <c r="E6078">
        <v>77192</v>
      </c>
      <c r="F6078">
        <v>16.97</v>
      </c>
      <c r="G6078" t="s">
        <v>332</v>
      </c>
      <c r="H6078" t="str">
        <f t="shared" si="376"/>
        <v/>
      </c>
      <c r="I6078" t="str">
        <f t="shared" si="377"/>
        <v/>
      </c>
      <c r="J6078" t="str">
        <f t="shared" si="378"/>
        <v/>
      </c>
      <c r="K6078">
        <f t="shared" si="379"/>
        <v>0</v>
      </c>
    </row>
    <row r="6079" spans="1:11" s="11" customFormat="1">
      <c r="A6079">
        <v>2025</v>
      </c>
      <c r="B6079">
        <v>3470</v>
      </c>
      <c r="C6079" t="s">
        <v>331</v>
      </c>
      <c r="D6079" t="s">
        <v>322</v>
      </c>
      <c r="E6079">
        <v>62027</v>
      </c>
      <c r="F6079">
        <v>17.04</v>
      </c>
      <c r="G6079" t="s">
        <v>332</v>
      </c>
      <c r="H6079" t="str">
        <f t="shared" si="376"/>
        <v/>
      </c>
      <c r="I6079" t="str">
        <f t="shared" si="377"/>
        <v/>
      </c>
      <c r="J6079" t="str">
        <f t="shared" si="378"/>
        <v/>
      </c>
      <c r="K6079">
        <f t="shared" si="379"/>
        <v>0</v>
      </c>
    </row>
    <row r="6080" spans="1:11" s="11" customFormat="1">
      <c r="A6080">
        <v>2025</v>
      </c>
      <c r="B6080">
        <v>3470</v>
      </c>
      <c r="C6080" t="s">
        <v>331</v>
      </c>
      <c r="D6080" t="s">
        <v>322</v>
      </c>
      <c r="E6080">
        <v>123760</v>
      </c>
      <c r="F6080">
        <v>16.66</v>
      </c>
      <c r="G6080" t="s">
        <v>332</v>
      </c>
      <c r="H6080" t="str">
        <f t="shared" si="376"/>
        <v/>
      </c>
      <c r="I6080" t="str">
        <f t="shared" si="377"/>
        <v/>
      </c>
      <c r="J6080" t="str">
        <f t="shared" si="378"/>
        <v/>
      </c>
      <c r="K6080">
        <f t="shared" si="379"/>
        <v>0</v>
      </c>
    </row>
    <row r="6081" spans="1:11" s="11" customFormat="1">
      <c r="A6081">
        <v>2025</v>
      </c>
      <c r="B6081">
        <v>3470</v>
      </c>
      <c r="C6081" t="s">
        <v>331</v>
      </c>
      <c r="D6081" t="s">
        <v>322</v>
      </c>
      <c r="E6081">
        <v>306862</v>
      </c>
      <c r="F6081">
        <v>16.73</v>
      </c>
      <c r="G6081" t="s">
        <v>332</v>
      </c>
      <c r="H6081" t="str">
        <f t="shared" si="376"/>
        <v/>
      </c>
      <c r="I6081" t="str">
        <f t="shared" si="377"/>
        <v/>
      </c>
      <c r="J6081" t="str">
        <f t="shared" si="378"/>
        <v/>
      </c>
      <c r="K6081">
        <f t="shared" si="379"/>
        <v>0</v>
      </c>
    </row>
    <row r="6082" spans="1:11" s="11" customFormat="1">
      <c r="A6082">
        <v>2025</v>
      </c>
      <c r="B6082">
        <v>3935</v>
      </c>
      <c r="C6082" t="s">
        <v>321</v>
      </c>
      <c r="D6082" t="s">
        <v>322</v>
      </c>
      <c r="E6082">
        <v>5797</v>
      </c>
      <c r="F6082">
        <v>24.45</v>
      </c>
      <c r="G6082">
        <v>393.2</v>
      </c>
      <c r="H6082">
        <f t="shared" si="376"/>
        <v>557308.50780000002</v>
      </c>
      <c r="I6082">
        <f t="shared" si="377"/>
        <v>5797</v>
      </c>
      <c r="J6082">
        <f t="shared" si="378"/>
        <v>141736.65</v>
      </c>
      <c r="K6082">
        <f t="shared" si="379"/>
        <v>0</v>
      </c>
    </row>
    <row r="6083" spans="1:11" s="11" customFormat="1">
      <c r="A6083">
        <v>2025</v>
      </c>
      <c r="B6083">
        <v>3935</v>
      </c>
      <c r="C6083" t="s">
        <v>321</v>
      </c>
      <c r="D6083" t="s">
        <v>322</v>
      </c>
      <c r="E6083">
        <v>72199</v>
      </c>
      <c r="F6083">
        <v>26.01</v>
      </c>
      <c r="G6083">
        <v>334.4</v>
      </c>
      <c r="H6083">
        <f t="shared" si="376"/>
        <v>6279684.19056</v>
      </c>
      <c r="I6083">
        <f t="shared" si="377"/>
        <v>72199</v>
      </c>
      <c r="J6083">
        <f t="shared" si="378"/>
        <v>1877895.9900000002</v>
      </c>
      <c r="K6083">
        <f t="shared" si="379"/>
        <v>0</v>
      </c>
    </row>
    <row r="6084" spans="1:11" s="11" customFormat="1">
      <c r="A6084">
        <v>2025</v>
      </c>
      <c r="B6084">
        <v>3935</v>
      </c>
      <c r="C6084" t="s">
        <v>321</v>
      </c>
      <c r="D6084" t="s">
        <v>322</v>
      </c>
      <c r="E6084">
        <v>15812</v>
      </c>
      <c r="F6084">
        <v>25.3</v>
      </c>
      <c r="G6084">
        <v>351.4</v>
      </c>
      <c r="H6084">
        <f t="shared" si="376"/>
        <v>1405753.2104</v>
      </c>
      <c r="I6084">
        <f t="shared" si="377"/>
        <v>15812</v>
      </c>
      <c r="J6084">
        <f t="shared" si="378"/>
        <v>400043.60000000003</v>
      </c>
      <c r="K6084">
        <f t="shared" si="379"/>
        <v>0</v>
      </c>
    </row>
    <row r="6085" spans="1:11" s="11" customFormat="1">
      <c r="A6085">
        <v>2025</v>
      </c>
      <c r="B6085">
        <v>3935</v>
      </c>
      <c r="C6085" t="s">
        <v>321</v>
      </c>
      <c r="D6085" t="s">
        <v>322</v>
      </c>
      <c r="E6085">
        <v>15812</v>
      </c>
      <c r="F6085">
        <v>25.3</v>
      </c>
      <c r="G6085">
        <v>351.4</v>
      </c>
      <c r="H6085">
        <f t="shared" ref="H6085:H6148" si="380">IF(I6085="","",G6085/100*F6085*E6085)</f>
        <v>1405753.2104</v>
      </c>
      <c r="I6085">
        <f t="shared" ref="I6085:I6148" si="381">IF(OR(G6085=".",F6085=".",E6085="."),"",E6085)</f>
        <v>15812</v>
      </c>
      <c r="J6085">
        <f t="shared" ref="J6085:J6148" si="382">IF(I6085="","",F6085*I6085)</f>
        <v>400043.60000000003</v>
      </c>
      <c r="K6085">
        <f t="shared" ref="K6085:K6148" si="383">IF(C6085="LIG",1,0)</f>
        <v>0</v>
      </c>
    </row>
    <row r="6086" spans="1:11" s="11" customFormat="1">
      <c r="A6086">
        <v>2025</v>
      </c>
      <c r="B6086">
        <v>3935</v>
      </c>
      <c r="C6086" t="s">
        <v>321</v>
      </c>
      <c r="D6086" t="s">
        <v>322</v>
      </c>
      <c r="E6086">
        <v>88432</v>
      </c>
      <c r="F6086">
        <v>25.9</v>
      </c>
      <c r="G6086">
        <v>347.7</v>
      </c>
      <c r="H6086">
        <f t="shared" si="380"/>
        <v>7963681.8575999998</v>
      </c>
      <c r="I6086">
        <f t="shared" si="381"/>
        <v>88432</v>
      </c>
      <c r="J6086">
        <f t="shared" si="382"/>
        <v>2290388.7999999998</v>
      </c>
      <c r="K6086">
        <f t="shared" si="383"/>
        <v>0</v>
      </c>
    </row>
    <row r="6087" spans="1:11" s="11" customFormat="1">
      <c r="A6087">
        <v>2025</v>
      </c>
      <c r="B6087">
        <v>3935</v>
      </c>
      <c r="C6087" t="s">
        <v>321</v>
      </c>
      <c r="D6087" t="s">
        <v>322</v>
      </c>
      <c r="E6087">
        <v>3034</v>
      </c>
      <c r="F6087">
        <v>25.8</v>
      </c>
      <c r="G6087">
        <v>196.7</v>
      </c>
      <c r="H6087">
        <f t="shared" si="380"/>
        <v>153971.2524</v>
      </c>
      <c r="I6087">
        <f t="shared" si="381"/>
        <v>3034</v>
      </c>
      <c r="J6087">
        <f t="shared" si="382"/>
        <v>78277.2</v>
      </c>
      <c r="K6087">
        <f t="shared" si="383"/>
        <v>0</v>
      </c>
    </row>
    <row r="6088" spans="1:11" s="11" customFormat="1">
      <c r="A6088">
        <v>2025</v>
      </c>
      <c r="B6088">
        <v>3935</v>
      </c>
      <c r="C6088" t="s">
        <v>321</v>
      </c>
      <c r="D6088" t="s">
        <v>322</v>
      </c>
      <c r="E6088">
        <v>19838</v>
      </c>
      <c r="F6088">
        <v>25.91</v>
      </c>
      <c r="G6088">
        <v>194.9</v>
      </c>
      <c r="H6088">
        <f t="shared" si="380"/>
        <v>1001791.02842</v>
      </c>
      <c r="I6088">
        <f t="shared" si="381"/>
        <v>19838</v>
      </c>
      <c r="J6088">
        <f t="shared" si="382"/>
        <v>514002.58</v>
      </c>
      <c r="K6088">
        <f t="shared" si="383"/>
        <v>0</v>
      </c>
    </row>
    <row r="6089" spans="1:11" s="11" customFormat="1">
      <c r="A6089">
        <v>2025</v>
      </c>
      <c r="B6089">
        <v>3943</v>
      </c>
      <c r="C6089" t="s">
        <v>321</v>
      </c>
      <c r="D6089" t="s">
        <v>322</v>
      </c>
      <c r="E6089">
        <v>7670</v>
      </c>
      <c r="F6089">
        <v>25.12</v>
      </c>
      <c r="G6089">
        <v>380.1</v>
      </c>
      <c r="H6089">
        <f t="shared" si="380"/>
        <v>732340.19040000008</v>
      </c>
      <c r="I6089">
        <f t="shared" si="381"/>
        <v>7670</v>
      </c>
      <c r="J6089">
        <f t="shared" si="382"/>
        <v>192670.4</v>
      </c>
      <c r="K6089">
        <f t="shared" si="383"/>
        <v>0</v>
      </c>
    </row>
    <row r="6090" spans="1:11" s="11" customFormat="1">
      <c r="A6090">
        <v>2025</v>
      </c>
      <c r="B6090">
        <v>3943</v>
      </c>
      <c r="C6090" t="s">
        <v>321</v>
      </c>
      <c r="D6090" t="s">
        <v>322</v>
      </c>
      <c r="E6090">
        <v>15907</v>
      </c>
      <c r="F6090">
        <v>25.998999999999999</v>
      </c>
      <c r="G6090">
        <v>393.5</v>
      </c>
      <c r="H6090">
        <f t="shared" si="380"/>
        <v>1627382.5759549998</v>
      </c>
      <c r="I6090">
        <f t="shared" si="381"/>
        <v>15907</v>
      </c>
      <c r="J6090">
        <f t="shared" si="382"/>
        <v>413566.09299999999</v>
      </c>
      <c r="K6090">
        <f t="shared" si="383"/>
        <v>0</v>
      </c>
    </row>
    <row r="6091" spans="1:11" s="11" customFormat="1">
      <c r="A6091">
        <v>2025</v>
      </c>
      <c r="B6091">
        <v>3943</v>
      </c>
      <c r="C6091" t="s">
        <v>321</v>
      </c>
      <c r="D6091" t="s">
        <v>322</v>
      </c>
      <c r="E6091">
        <v>109639</v>
      </c>
      <c r="F6091">
        <v>25.780999999999999</v>
      </c>
      <c r="G6091">
        <v>244.3</v>
      </c>
      <c r="H6091">
        <f t="shared" si="380"/>
        <v>6905391.2731369995</v>
      </c>
      <c r="I6091">
        <f t="shared" si="381"/>
        <v>109639</v>
      </c>
      <c r="J6091">
        <f t="shared" si="382"/>
        <v>2826603.0589999999</v>
      </c>
      <c r="K6091">
        <f t="shared" si="383"/>
        <v>0</v>
      </c>
    </row>
    <row r="6092" spans="1:11" s="11" customFormat="1">
      <c r="A6092">
        <v>2025</v>
      </c>
      <c r="B6092">
        <v>3944</v>
      </c>
      <c r="C6092" t="s">
        <v>321</v>
      </c>
      <c r="D6092" t="s">
        <v>322</v>
      </c>
      <c r="E6092">
        <v>330376</v>
      </c>
      <c r="F6092">
        <v>25.832000000000001</v>
      </c>
      <c r="G6092">
        <v>214.7</v>
      </c>
      <c r="H6092">
        <f t="shared" si="380"/>
        <v>18323083.770303998</v>
      </c>
      <c r="I6092">
        <f t="shared" si="381"/>
        <v>330376</v>
      </c>
      <c r="J6092">
        <f t="shared" si="382"/>
        <v>8534272.8320000004</v>
      </c>
      <c r="K6092">
        <f t="shared" si="383"/>
        <v>0</v>
      </c>
    </row>
    <row r="6093" spans="1:11" s="11" customFormat="1">
      <c r="A6093">
        <v>2025</v>
      </c>
      <c r="B6093">
        <v>3944</v>
      </c>
      <c r="C6093" t="s">
        <v>321</v>
      </c>
      <c r="D6093" t="s">
        <v>322</v>
      </c>
      <c r="E6093">
        <v>129599</v>
      </c>
      <c r="F6093">
        <v>25.832000000000001</v>
      </c>
      <c r="G6093">
        <v>214.7</v>
      </c>
      <c r="H6093">
        <f t="shared" si="380"/>
        <v>7187729.5370959993</v>
      </c>
      <c r="I6093">
        <f t="shared" si="381"/>
        <v>129599</v>
      </c>
      <c r="J6093">
        <f t="shared" si="382"/>
        <v>3347801.3680000002</v>
      </c>
      <c r="K6093">
        <f t="shared" si="383"/>
        <v>0</v>
      </c>
    </row>
    <row r="6094" spans="1:11" s="11" customFormat="1">
      <c r="A6094">
        <v>2025</v>
      </c>
      <c r="B6094">
        <v>3948</v>
      </c>
      <c r="C6094" t="s">
        <v>321</v>
      </c>
      <c r="D6094" t="s">
        <v>322</v>
      </c>
      <c r="E6094">
        <v>16812</v>
      </c>
      <c r="F6094">
        <v>24.65</v>
      </c>
      <c r="G6094">
        <v>423.7</v>
      </c>
      <c r="H6094">
        <f t="shared" si="380"/>
        <v>1755879.7445999999</v>
      </c>
      <c r="I6094">
        <f t="shared" si="381"/>
        <v>16812</v>
      </c>
      <c r="J6094">
        <f t="shared" si="382"/>
        <v>414415.8</v>
      </c>
      <c r="K6094">
        <f t="shared" si="383"/>
        <v>0</v>
      </c>
    </row>
    <row r="6095" spans="1:11" s="11" customFormat="1">
      <c r="A6095">
        <v>2025</v>
      </c>
      <c r="B6095">
        <v>3948</v>
      </c>
      <c r="C6095" t="s">
        <v>321</v>
      </c>
      <c r="D6095" t="s">
        <v>322</v>
      </c>
      <c r="E6095">
        <v>17190</v>
      </c>
      <c r="F6095">
        <v>24.42</v>
      </c>
      <c r="G6095">
        <v>369.2</v>
      </c>
      <c r="H6095">
        <f t="shared" si="380"/>
        <v>1549827.0216000001</v>
      </c>
      <c r="I6095">
        <f t="shared" si="381"/>
        <v>17190</v>
      </c>
      <c r="J6095">
        <f t="shared" si="382"/>
        <v>419779.80000000005</v>
      </c>
      <c r="K6095">
        <f t="shared" si="383"/>
        <v>0</v>
      </c>
    </row>
    <row r="6096" spans="1:11" s="11" customFormat="1">
      <c r="A6096">
        <v>2025</v>
      </c>
      <c r="B6096">
        <v>3948</v>
      </c>
      <c r="C6096" t="s">
        <v>321</v>
      </c>
      <c r="D6096" t="s">
        <v>322</v>
      </c>
      <c r="E6096">
        <v>743</v>
      </c>
      <c r="F6096">
        <v>24.06</v>
      </c>
      <c r="G6096">
        <v>513.70000000000005</v>
      </c>
      <c r="H6096">
        <f t="shared" si="380"/>
        <v>91831.991460000005</v>
      </c>
      <c r="I6096">
        <f t="shared" si="381"/>
        <v>743</v>
      </c>
      <c r="J6096">
        <f t="shared" si="382"/>
        <v>17876.579999999998</v>
      </c>
      <c r="K6096">
        <f t="shared" si="383"/>
        <v>0</v>
      </c>
    </row>
    <row r="6097" spans="1:11" s="11" customFormat="1">
      <c r="A6097">
        <v>2025</v>
      </c>
      <c r="B6097">
        <v>3948</v>
      </c>
      <c r="C6097" t="s">
        <v>321</v>
      </c>
      <c r="D6097" t="s">
        <v>322</v>
      </c>
      <c r="E6097">
        <v>743</v>
      </c>
      <c r="F6097">
        <v>24.06</v>
      </c>
      <c r="G6097">
        <v>513.70000000000005</v>
      </c>
      <c r="H6097">
        <f t="shared" si="380"/>
        <v>91831.991460000005</v>
      </c>
      <c r="I6097">
        <f t="shared" si="381"/>
        <v>743</v>
      </c>
      <c r="J6097">
        <f t="shared" si="382"/>
        <v>17876.579999999998</v>
      </c>
      <c r="K6097">
        <f t="shared" si="383"/>
        <v>0</v>
      </c>
    </row>
    <row r="6098" spans="1:11" s="11" customFormat="1">
      <c r="A6098">
        <v>2025</v>
      </c>
      <c r="B6098">
        <v>3948</v>
      </c>
      <c r="C6098" t="s">
        <v>321</v>
      </c>
      <c r="D6098" t="s">
        <v>322</v>
      </c>
      <c r="E6098">
        <v>159190</v>
      </c>
      <c r="F6098">
        <v>25.93</v>
      </c>
      <c r="G6098">
        <v>305.2</v>
      </c>
      <c r="H6098">
        <f t="shared" si="380"/>
        <v>12598035.5284</v>
      </c>
      <c r="I6098">
        <f t="shared" si="381"/>
        <v>159190</v>
      </c>
      <c r="J6098">
        <f t="shared" si="382"/>
        <v>4127796.7</v>
      </c>
      <c r="K6098">
        <f t="shared" si="383"/>
        <v>0</v>
      </c>
    </row>
    <row r="6099" spans="1:11" s="11" customFormat="1">
      <c r="A6099">
        <v>2025</v>
      </c>
      <c r="B6099">
        <v>3948</v>
      </c>
      <c r="C6099" t="s">
        <v>321</v>
      </c>
      <c r="D6099" t="s">
        <v>322</v>
      </c>
      <c r="E6099">
        <v>5750</v>
      </c>
      <c r="F6099">
        <v>24.45</v>
      </c>
      <c r="G6099">
        <v>314.10000000000002</v>
      </c>
      <c r="H6099">
        <f t="shared" si="380"/>
        <v>441585.33749999997</v>
      </c>
      <c r="I6099">
        <f t="shared" si="381"/>
        <v>5750</v>
      </c>
      <c r="J6099">
        <f t="shared" si="382"/>
        <v>140587.5</v>
      </c>
      <c r="K6099">
        <f t="shared" si="383"/>
        <v>0</v>
      </c>
    </row>
    <row r="6100" spans="1:11" s="11" customFormat="1">
      <c r="A6100">
        <v>2025</v>
      </c>
      <c r="B6100">
        <v>3954</v>
      </c>
      <c r="C6100" t="s">
        <v>321</v>
      </c>
      <c r="D6100" t="s">
        <v>322</v>
      </c>
      <c r="E6100">
        <v>10399</v>
      </c>
      <c r="F6100">
        <v>24.952000000000002</v>
      </c>
      <c r="G6100">
        <v>320</v>
      </c>
      <c r="H6100">
        <f t="shared" si="380"/>
        <v>830322.71360000013</v>
      </c>
      <c r="I6100">
        <f t="shared" si="381"/>
        <v>10399</v>
      </c>
      <c r="J6100">
        <f t="shared" si="382"/>
        <v>259475.84800000003</v>
      </c>
      <c r="K6100">
        <f t="shared" si="383"/>
        <v>0</v>
      </c>
    </row>
    <row r="6101" spans="1:11" s="11" customFormat="1">
      <c r="A6101">
        <v>2025</v>
      </c>
      <c r="B6101">
        <v>3954</v>
      </c>
      <c r="C6101" t="s">
        <v>321</v>
      </c>
      <c r="D6101" t="s">
        <v>322</v>
      </c>
      <c r="E6101">
        <v>15192</v>
      </c>
      <c r="F6101">
        <v>25.634</v>
      </c>
      <c r="G6101">
        <v>380</v>
      </c>
      <c r="H6101">
        <f t="shared" si="380"/>
        <v>1479840.5663999999</v>
      </c>
      <c r="I6101">
        <f t="shared" si="381"/>
        <v>15192</v>
      </c>
      <c r="J6101">
        <f t="shared" si="382"/>
        <v>389431.728</v>
      </c>
      <c r="K6101">
        <f t="shared" si="383"/>
        <v>0</v>
      </c>
    </row>
    <row r="6102" spans="1:11" s="11" customFormat="1">
      <c r="A6102">
        <v>2025</v>
      </c>
      <c r="B6102">
        <v>3954</v>
      </c>
      <c r="C6102" t="s">
        <v>321</v>
      </c>
      <c r="D6102" t="s">
        <v>322</v>
      </c>
      <c r="E6102">
        <v>27591</v>
      </c>
      <c r="F6102">
        <v>25.408000000000001</v>
      </c>
      <c r="G6102">
        <v>536</v>
      </c>
      <c r="H6102">
        <f t="shared" si="380"/>
        <v>3757532.2060799999</v>
      </c>
      <c r="I6102">
        <f t="shared" si="381"/>
        <v>27591</v>
      </c>
      <c r="J6102">
        <f t="shared" si="382"/>
        <v>701032.12800000003</v>
      </c>
      <c r="K6102">
        <f t="shared" si="383"/>
        <v>0</v>
      </c>
    </row>
    <row r="6103" spans="1:11" s="11" customFormat="1">
      <c r="A6103">
        <v>2025</v>
      </c>
      <c r="B6103">
        <v>4041</v>
      </c>
      <c r="C6103" t="s">
        <v>331</v>
      </c>
      <c r="D6103" t="s">
        <v>322</v>
      </c>
      <c r="E6103">
        <v>116913</v>
      </c>
      <c r="F6103">
        <v>17.91</v>
      </c>
      <c r="G6103">
        <v>236.2</v>
      </c>
      <c r="H6103">
        <f t="shared" si="380"/>
        <v>4945819.7424600003</v>
      </c>
      <c r="I6103">
        <f t="shared" si="381"/>
        <v>116913</v>
      </c>
      <c r="J6103">
        <f t="shared" si="382"/>
        <v>2093911.83</v>
      </c>
      <c r="K6103">
        <f t="shared" si="383"/>
        <v>0</v>
      </c>
    </row>
    <row r="6104" spans="1:11" s="11" customFormat="1">
      <c r="A6104">
        <v>2025</v>
      </c>
      <c r="B6104">
        <v>4041</v>
      </c>
      <c r="C6104" t="s">
        <v>331</v>
      </c>
      <c r="D6104" t="s">
        <v>322</v>
      </c>
      <c r="E6104">
        <v>13513</v>
      </c>
      <c r="F6104">
        <v>17.64</v>
      </c>
      <c r="G6104">
        <v>261.8</v>
      </c>
      <c r="H6104">
        <f t="shared" si="380"/>
        <v>624050.87976000004</v>
      </c>
      <c r="I6104">
        <f t="shared" si="381"/>
        <v>13513</v>
      </c>
      <c r="J6104">
        <f t="shared" si="382"/>
        <v>238369.32</v>
      </c>
      <c r="K6104">
        <f t="shared" si="383"/>
        <v>0</v>
      </c>
    </row>
    <row r="6105" spans="1:11" s="11" customFormat="1">
      <c r="A6105">
        <v>2025</v>
      </c>
      <c r="B6105">
        <v>4041</v>
      </c>
      <c r="C6105" t="s">
        <v>331</v>
      </c>
      <c r="D6105" t="s">
        <v>322</v>
      </c>
      <c r="E6105">
        <v>48846</v>
      </c>
      <c r="F6105">
        <v>17.88</v>
      </c>
      <c r="G6105">
        <v>255.3</v>
      </c>
      <c r="H6105">
        <f t="shared" si="380"/>
        <v>2229704.6234399998</v>
      </c>
      <c r="I6105">
        <f t="shared" si="381"/>
        <v>48846</v>
      </c>
      <c r="J6105">
        <f t="shared" si="382"/>
        <v>873366.48</v>
      </c>
      <c r="K6105">
        <f t="shared" si="383"/>
        <v>0</v>
      </c>
    </row>
    <row r="6106" spans="1:11" s="11" customFormat="1">
      <c r="A6106">
        <v>2025</v>
      </c>
      <c r="B6106">
        <v>4050</v>
      </c>
      <c r="C6106" t="s">
        <v>331</v>
      </c>
      <c r="D6106" t="s">
        <v>322</v>
      </c>
      <c r="E6106">
        <v>31870</v>
      </c>
      <c r="F6106">
        <v>17.882000000000001</v>
      </c>
      <c r="G6106">
        <v>249.5</v>
      </c>
      <c r="H6106">
        <f t="shared" si="380"/>
        <v>1421898.8533000001</v>
      </c>
      <c r="I6106">
        <f t="shared" si="381"/>
        <v>31870</v>
      </c>
      <c r="J6106">
        <f t="shared" si="382"/>
        <v>569899.34000000008</v>
      </c>
      <c r="K6106">
        <f t="shared" si="383"/>
        <v>0</v>
      </c>
    </row>
    <row r="6107" spans="1:11" s="11" customFormat="1">
      <c r="A6107">
        <v>2025</v>
      </c>
      <c r="B6107">
        <v>4050</v>
      </c>
      <c r="C6107" t="s">
        <v>331</v>
      </c>
      <c r="D6107" t="s">
        <v>322</v>
      </c>
      <c r="E6107">
        <v>48650</v>
      </c>
      <c r="F6107">
        <v>18.106000000000002</v>
      </c>
      <c r="G6107">
        <v>226.5</v>
      </c>
      <c r="H6107">
        <f t="shared" si="380"/>
        <v>1995140.8785000003</v>
      </c>
      <c r="I6107">
        <f t="shared" si="381"/>
        <v>48650</v>
      </c>
      <c r="J6107">
        <f t="shared" si="382"/>
        <v>880856.9</v>
      </c>
      <c r="K6107">
        <f t="shared" si="383"/>
        <v>0</v>
      </c>
    </row>
    <row r="6108" spans="1:11" s="11" customFormat="1">
      <c r="A6108">
        <v>2025</v>
      </c>
      <c r="B6108">
        <v>4050</v>
      </c>
      <c r="C6108" t="s">
        <v>331</v>
      </c>
      <c r="D6108" t="s">
        <v>322</v>
      </c>
      <c r="E6108">
        <v>62087</v>
      </c>
      <c r="F6108">
        <v>16.89</v>
      </c>
      <c r="G6108">
        <v>228.4</v>
      </c>
      <c r="H6108">
        <f t="shared" si="380"/>
        <v>2395115.2981200004</v>
      </c>
      <c r="I6108">
        <f t="shared" si="381"/>
        <v>62087</v>
      </c>
      <c r="J6108">
        <f t="shared" si="382"/>
        <v>1048649.43</v>
      </c>
      <c r="K6108">
        <f t="shared" si="383"/>
        <v>0</v>
      </c>
    </row>
    <row r="6109" spans="1:11" s="11" customFormat="1">
      <c r="A6109">
        <v>2025</v>
      </c>
      <c r="B6109">
        <v>4078</v>
      </c>
      <c r="C6109" t="s">
        <v>331</v>
      </c>
      <c r="D6109" t="s">
        <v>322</v>
      </c>
      <c r="E6109">
        <v>34665</v>
      </c>
      <c r="F6109">
        <v>18.02</v>
      </c>
      <c r="G6109">
        <v>238.1</v>
      </c>
      <c r="H6109">
        <f t="shared" si="380"/>
        <v>1487323.3172999998</v>
      </c>
      <c r="I6109">
        <f t="shared" si="381"/>
        <v>34665</v>
      </c>
      <c r="J6109">
        <f t="shared" si="382"/>
        <v>624663.29999999993</v>
      </c>
      <c r="K6109">
        <f t="shared" si="383"/>
        <v>0</v>
      </c>
    </row>
    <row r="6110" spans="1:11" s="11" customFormat="1">
      <c r="A6110">
        <v>2025</v>
      </c>
      <c r="B6110">
        <v>4078</v>
      </c>
      <c r="C6110" t="s">
        <v>331</v>
      </c>
      <c r="D6110" t="s">
        <v>322</v>
      </c>
      <c r="E6110">
        <v>142674</v>
      </c>
      <c r="F6110">
        <v>17.86</v>
      </c>
      <c r="G6110">
        <v>254</v>
      </c>
      <c r="H6110">
        <f t="shared" si="380"/>
        <v>6472320.4055999992</v>
      </c>
      <c r="I6110">
        <f t="shared" si="381"/>
        <v>142674</v>
      </c>
      <c r="J6110">
        <f t="shared" si="382"/>
        <v>2548157.64</v>
      </c>
      <c r="K6110">
        <f t="shared" si="383"/>
        <v>0</v>
      </c>
    </row>
    <row r="6111" spans="1:11" s="11" customFormat="1">
      <c r="A6111">
        <v>2025</v>
      </c>
      <c r="B6111">
        <v>4158</v>
      </c>
      <c r="C6111" t="s">
        <v>331</v>
      </c>
      <c r="D6111" t="s">
        <v>322</v>
      </c>
      <c r="E6111">
        <v>95515</v>
      </c>
      <c r="F6111">
        <v>16.724</v>
      </c>
      <c r="G6111">
        <v>112.8</v>
      </c>
      <c r="H6111">
        <f t="shared" si="380"/>
        <v>1801859.1460799999</v>
      </c>
      <c r="I6111">
        <f t="shared" si="381"/>
        <v>95515</v>
      </c>
      <c r="J6111">
        <f t="shared" si="382"/>
        <v>1597392.86</v>
      </c>
      <c r="K6111">
        <f t="shared" si="383"/>
        <v>0</v>
      </c>
    </row>
    <row r="6112" spans="1:11" s="11" customFormat="1">
      <c r="A6112">
        <v>2025</v>
      </c>
      <c r="B6112">
        <v>4158</v>
      </c>
      <c r="C6112" t="s">
        <v>331</v>
      </c>
      <c r="D6112" t="s">
        <v>322</v>
      </c>
      <c r="E6112">
        <v>15851</v>
      </c>
      <c r="F6112">
        <v>16.786000000000001</v>
      </c>
      <c r="G6112">
        <v>113.5</v>
      </c>
      <c r="H6112">
        <f t="shared" si="380"/>
        <v>301994.99561000004</v>
      </c>
      <c r="I6112">
        <f t="shared" si="381"/>
        <v>15851</v>
      </c>
      <c r="J6112">
        <f t="shared" si="382"/>
        <v>266074.886</v>
      </c>
      <c r="K6112">
        <f t="shared" si="383"/>
        <v>0</v>
      </c>
    </row>
    <row r="6113" spans="1:11" s="11" customFormat="1">
      <c r="A6113">
        <v>2025</v>
      </c>
      <c r="B6113">
        <v>4158</v>
      </c>
      <c r="C6113" t="s">
        <v>331</v>
      </c>
      <c r="D6113" t="s">
        <v>322</v>
      </c>
      <c r="E6113">
        <v>95746</v>
      </c>
      <c r="F6113">
        <v>16.085000000000001</v>
      </c>
      <c r="G6113">
        <v>117.5</v>
      </c>
      <c r="H6113">
        <f t="shared" si="380"/>
        <v>1809587.4317500002</v>
      </c>
      <c r="I6113">
        <f t="shared" si="381"/>
        <v>95746</v>
      </c>
      <c r="J6113">
        <f t="shared" si="382"/>
        <v>1540074.4100000001</v>
      </c>
      <c r="K6113">
        <f t="shared" si="383"/>
        <v>0</v>
      </c>
    </row>
    <row r="6114" spans="1:11" s="11" customFormat="1">
      <c r="A6114">
        <v>2025</v>
      </c>
      <c r="B6114">
        <v>4162</v>
      </c>
      <c r="C6114" t="s">
        <v>331</v>
      </c>
      <c r="D6114" t="s">
        <v>322</v>
      </c>
      <c r="E6114">
        <v>60428</v>
      </c>
      <c r="F6114">
        <v>20.178000000000001</v>
      </c>
      <c r="G6114">
        <v>266.3</v>
      </c>
      <c r="H6114">
        <f t="shared" si="380"/>
        <v>3247038.9979920005</v>
      </c>
      <c r="I6114">
        <f t="shared" si="381"/>
        <v>60428</v>
      </c>
      <c r="J6114">
        <f t="shared" si="382"/>
        <v>1219316.1840000001</v>
      </c>
      <c r="K6114">
        <f t="shared" si="383"/>
        <v>0</v>
      </c>
    </row>
    <row r="6115" spans="1:11" s="11" customFormat="1">
      <c r="A6115">
        <v>2025</v>
      </c>
      <c r="B6115">
        <v>4271</v>
      </c>
      <c r="C6115" t="s">
        <v>331</v>
      </c>
      <c r="D6115" t="s">
        <v>322</v>
      </c>
      <c r="E6115">
        <v>60740</v>
      </c>
      <c r="F6115">
        <v>18.058</v>
      </c>
      <c r="G6115">
        <v>280</v>
      </c>
      <c r="H6115">
        <f t="shared" si="380"/>
        <v>3071160.176</v>
      </c>
      <c r="I6115">
        <f t="shared" si="381"/>
        <v>60740</v>
      </c>
      <c r="J6115">
        <f t="shared" si="382"/>
        <v>1096842.92</v>
      </c>
      <c r="K6115">
        <f t="shared" si="383"/>
        <v>0</v>
      </c>
    </row>
    <row r="6116" spans="1:11" s="11" customFormat="1">
      <c r="A6116">
        <v>2025</v>
      </c>
      <c r="B6116">
        <v>6002</v>
      </c>
      <c r="C6116" t="s">
        <v>331</v>
      </c>
      <c r="D6116" t="s">
        <v>322</v>
      </c>
      <c r="E6116">
        <v>335224</v>
      </c>
      <c r="F6116">
        <v>17.788</v>
      </c>
      <c r="G6116">
        <v>220.4</v>
      </c>
      <c r="H6116">
        <f t="shared" si="380"/>
        <v>13142373.784448002</v>
      </c>
      <c r="I6116">
        <f t="shared" si="381"/>
        <v>335224</v>
      </c>
      <c r="J6116">
        <f t="shared" si="382"/>
        <v>5962964.5120000001</v>
      </c>
      <c r="K6116">
        <f t="shared" si="383"/>
        <v>0</v>
      </c>
    </row>
    <row r="6117" spans="1:11" s="11" customFormat="1">
      <c r="A6117">
        <v>2025</v>
      </c>
      <c r="B6117">
        <v>6002</v>
      </c>
      <c r="C6117" t="s">
        <v>331</v>
      </c>
      <c r="D6117" t="s">
        <v>322</v>
      </c>
      <c r="E6117">
        <v>189456</v>
      </c>
      <c r="F6117">
        <v>17.707999999999998</v>
      </c>
      <c r="G6117">
        <v>216</v>
      </c>
      <c r="H6117">
        <f t="shared" si="380"/>
        <v>7246555.5916799996</v>
      </c>
      <c r="I6117">
        <f t="shared" si="381"/>
        <v>189456</v>
      </c>
      <c r="J6117">
        <f t="shared" si="382"/>
        <v>3354886.8479999998</v>
      </c>
      <c r="K6117">
        <f t="shared" si="383"/>
        <v>0</v>
      </c>
    </row>
    <row r="6118" spans="1:11" s="11" customFormat="1">
      <c r="A6118">
        <v>2025</v>
      </c>
      <c r="B6118">
        <v>6002</v>
      </c>
      <c r="C6118" t="s">
        <v>331</v>
      </c>
      <c r="D6118" t="s">
        <v>322</v>
      </c>
      <c r="E6118">
        <v>175737</v>
      </c>
      <c r="F6118">
        <v>17.815000000000001</v>
      </c>
      <c r="G6118">
        <v>218.2</v>
      </c>
      <c r="H6118">
        <f t="shared" si="380"/>
        <v>6831306.6572100008</v>
      </c>
      <c r="I6118">
        <f t="shared" si="381"/>
        <v>175737</v>
      </c>
      <c r="J6118">
        <f t="shared" si="382"/>
        <v>3130754.6550000003</v>
      </c>
      <c r="K6118">
        <f t="shared" si="383"/>
        <v>0</v>
      </c>
    </row>
    <row r="6119" spans="1:11" s="11" customFormat="1">
      <c r="A6119">
        <v>2025</v>
      </c>
      <c r="B6119">
        <v>6002</v>
      </c>
      <c r="C6119" t="s">
        <v>331</v>
      </c>
      <c r="D6119" t="s">
        <v>322</v>
      </c>
      <c r="E6119">
        <v>159939</v>
      </c>
      <c r="F6119">
        <v>17.614999999999998</v>
      </c>
      <c r="G6119">
        <v>214</v>
      </c>
      <c r="H6119">
        <f t="shared" si="380"/>
        <v>6029076.5378999999</v>
      </c>
      <c r="I6119">
        <f t="shared" si="381"/>
        <v>159939</v>
      </c>
      <c r="J6119">
        <f t="shared" si="382"/>
        <v>2817325.4849999999</v>
      </c>
      <c r="K6119">
        <f t="shared" si="383"/>
        <v>0</v>
      </c>
    </row>
    <row r="6120" spans="1:11" s="11" customFormat="1">
      <c r="A6120">
        <v>2025</v>
      </c>
      <c r="B6120">
        <v>6009</v>
      </c>
      <c r="C6120" t="s">
        <v>331</v>
      </c>
      <c r="D6120" t="s">
        <v>322</v>
      </c>
      <c r="E6120">
        <v>112817</v>
      </c>
      <c r="F6120">
        <v>17.88</v>
      </c>
      <c r="G6120">
        <v>241.4</v>
      </c>
      <c r="H6120">
        <f t="shared" si="380"/>
        <v>4869443.4554399997</v>
      </c>
      <c r="I6120">
        <f t="shared" si="381"/>
        <v>112817</v>
      </c>
      <c r="J6120">
        <f t="shared" si="382"/>
        <v>2017167.96</v>
      </c>
      <c r="K6120">
        <f t="shared" si="383"/>
        <v>0</v>
      </c>
    </row>
    <row r="6121" spans="1:11" s="11" customFormat="1">
      <c r="A6121">
        <v>2025</v>
      </c>
      <c r="B6121">
        <v>6009</v>
      </c>
      <c r="C6121" t="s">
        <v>331</v>
      </c>
      <c r="D6121" t="s">
        <v>322</v>
      </c>
      <c r="E6121">
        <v>16332</v>
      </c>
      <c r="F6121">
        <v>17.37</v>
      </c>
      <c r="G6121">
        <v>247.6</v>
      </c>
      <c r="H6121">
        <f t="shared" si="380"/>
        <v>702408.6158400001</v>
      </c>
      <c r="I6121">
        <f t="shared" si="381"/>
        <v>16332</v>
      </c>
      <c r="J6121">
        <f t="shared" si="382"/>
        <v>283686.84000000003</v>
      </c>
      <c r="K6121">
        <f t="shared" si="383"/>
        <v>0</v>
      </c>
    </row>
    <row r="6122" spans="1:11" s="11" customFormat="1">
      <c r="A6122">
        <v>2025</v>
      </c>
      <c r="B6122">
        <v>6009</v>
      </c>
      <c r="C6122" t="s">
        <v>331</v>
      </c>
      <c r="D6122" t="s">
        <v>322</v>
      </c>
      <c r="E6122">
        <v>32639</v>
      </c>
      <c r="F6122">
        <v>17.61</v>
      </c>
      <c r="G6122">
        <v>248.5</v>
      </c>
      <c r="H6122">
        <f t="shared" si="380"/>
        <v>1428310.3831499999</v>
      </c>
      <c r="I6122">
        <f t="shared" si="381"/>
        <v>32639</v>
      </c>
      <c r="J6122">
        <f t="shared" si="382"/>
        <v>574772.79</v>
      </c>
      <c r="K6122">
        <f t="shared" si="383"/>
        <v>0</v>
      </c>
    </row>
    <row r="6123" spans="1:11" s="11" customFormat="1">
      <c r="A6123">
        <v>2025</v>
      </c>
      <c r="B6123">
        <v>6017</v>
      </c>
      <c r="C6123" t="s">
        <v>331</v>
      </c>
      <c r="D6123" t="s">
        <v>322</v>
      </c>
      <c r="E6123">
        <v>48336</v>
      </c>
      <c r="F6123">
        <v>18</v>
      </c>
      <c r="G6123" t="s">
        <v>332</v>
      </c>
      <c r="H6123" t="str">
        <f t="shared" si="380"/>
        <v/>
      </c>
      <c r="I6123" t="str">
        <f t="shared" si="381"/>
        <v/>
      </c>
      <c r="J6123" t="str">
        <f t="shared" si="382"/>
        <v/>
      </c>
      <c r="K6123">
        <f t="shared" si="383"/>
        <v>0</v>
      </c>
    </row>
    <row r="6124" spans="1:11" s="11" customFormat="1">
      <c r="A6124">
        <v>2025</v>
      </c>
      <c r="B6124">
        <v>6017</v>
      </c>
      <c r="C6124" t="s">
        <v>331</v>
      </c>
      <c r="D6124" t="s">
        <v>322</v>
      </c>
      <c r="E6124">
        <v>95534</v>
      </c>
      <c r="F6124">
        <v>17.600000000000001</v>
      </c>
      <c r="G6124" t="s">
        <v>332</v>
      </c>
      <c r="H6124" t="str">
        <f t="shared" si="380"/>
        <v/>
      </c>
      <c r="I6124" t="str">
        <f t="shared" si="381"/>
        <v/>
      </c>
      <c r="J6124" t="str">
        <f t="shared" si="382"/>
        <v/>
      </c>
      <c r="K6124">
        <f t="shared" si="383"/>
        <v>0</v>
      </c>
    </row>
    <row r="6125" spans="1:11" s="11" customFormat="1">
      <c r="A6125">
        <v>2025</v>
      </c>
      <c r="B6125">
        <v>6017</v>
      </c>
      <c r="C6125" t="s">
        <v>331</v>
      </c>
      <c r="D6125" t="s">
        <v>322</v>
      </c>
      <c r="E6125">
        <v>30480</v>
      </c>
      <c r="F6125">
        <v>17.399999999999999</v>
      </c>
      <c r="G6125" t="s">
        <v>332</v>
      </c>
      <c r="H6125" t="str">
        <f t="shared" si="380"/>
        <v/>
      </c>
      <c r="I6125" t="str">
        <f t="shared" si="381"/>
        <v/>
      </c>
      <c r="J6125" t="str">
        <f t="shared" si="382"/>
        <v/>
      </c>
      <c r="K6125">
        <f t="shared" si="383"/>
        <v>0</v>
      </c>
    </row>
    <row r="6126" spans="1:11" s="11" customFormat="1">
      <c r="A6126">
        <v>2025</v>
      </c>
      <c r="B6126">
        <v>6018</v>
      </c>
      <c r="C6126" t="s">
        <v>321</v>
      </c>
      <c r="D6126" t="s">
        <v>322</v>
      </c>
      <c r="E6126">
        <v>24159</v>
      </c>
      <c r="F6126">
        <v>25.26</v>
      </c>
      <c r="G6126">
        <v>228.9</v>
      </c>
      <c r="H6126">
        <f t="shared" si="380"/>
        <v>1396876.7622600002</v>
      </c>
      <c r="I6126">
        <f t="shared" si="381"/>
        <v>24159</v>
      </c>
      <c r="J6126">
        <f t="shared" si="382"/>
        <v>610256.34000000008</v>
      </c>
      <c r="K6126">
        <f t="shared" si="383"/>
        <v>0</v>
      </c>
    </row>
    <row r="6127" spans="1:11" s="11" customFormat="1">
      <c r="A6127">
        <v>2025</v>
      </c>
      <c r="B6127">
        <v>6018</v>
      </c>
      <c r="C6127" t="s">
        <v>321</v>
      </c>
      <c r="D6127" t="s">
        <v>322</v>
      </c>
      <c r="E6127">
        <v>44203</v>
      </c>
      <c r="F6127">
        <v>22.388000000000002</v>
      </c>
      <c r="G6127">
        <v>272</v>
      </c>
      <c r="H6127">
        <f t="shared" si="380"/>
        <v>2691757.5980800004</v>
      </c>
      <c r="I6127">
        <f t="shared" si="381"/>
        <v>44203</v>
      </c>
      <c r="J6127">
        <f t="shared" si="382"/>
        <v>989616.76400000008</v>
      </c>
      <c r="K6127">
        <f t="shared" si="383"/>
        <v>0</v>
      </c>
    </row>
    <row r="6128" spans="1:11" s="11" customFormat="1">
      <c r="A6128">
        <v>2025</v>
      </c>
      <c r="B6128">
        <v>6018</v>
      </c>
      <c r="C6128" t="s">
        <v>321</v>
      </c>
      <c r="D6128" t="s">
        <v>322</v>
      </c>
      <c r="E6128">
        <v>23174</v>
      </c>
      <c r="F6128">
        <v>25.786000000000001</v>
      </c>
      <c r="G6128">
        <v>302.2</v>
      </c>
      <c r="H6128">
        <f t="shared" si="380"/>
        <v>1805840.7168079999</v>
      </c>
      <c r="I6128">
        <f t="shared" si="381"/>
        <v>23174</v>
      </c>
      <c r="J6128">
        <f t="shared" si="382"/>
        <v>597564.76400000008</v>
      </c>
      <c r="K6128">
        <f t="shared" si="383"/>
        <v>0</v>
      </c>
    </row>
    <row r="6129" spans="1:11" s="11" customFormat="1">
      <c r="A6129">
        <v>2025</v>
      </c>
      <c r="B6129">
        <v>6018</v>
      </c>
      <c r="C6129" t="s">
        <v>321</v>
      </c>
      <c r="D6129" t="s">
        <v>322</v>
      </c>
      <c r="E6129">
        <v>22681</v>
      </c>
      <c r="F6129">
        <v>25.722000000000001</v>
      </c>
      <c r="G6129">
        <v>294.60000000000002</v>
      </c>
      <c r="H6129">
        <f t="shared" si="380"/>
        <v>1718698.4091720004</v>
      </c>
      <c r="I6129">
        <f t="shared" si="381"/>
        <v>22681</v>
      </c>
      <c r="J6129">
        <f t="shared" si="382"/>
        <v>583400.68200000003</v>
      </c>
      <c r="K6129">
        <f t="shared" si="383"/>
        <v>0</v>
      </c>
    </row>
    <row r="6130" spans="1:11" s="11" customFormat="1">
      <c r="A6130">
        <v>2025</v>
      </c>
      <c r="B6130">
        <v>6021</v>
      </c>
      <c r="C6130" t="s">
        <v>331</v>
      </c>
      <c r="D6130" t="s">
        <v>322</v>
      </c>
      <c r="E6130">
        <v>85174</v>
      </c>
      <c r="F6130">
        <v>19.100000000000001</v>
      </c>
      <c r="G6130">
        <v>282.89999999999998</v>
      </c>
      <c r="H6130">
        <f t="shared" si="380"/>
        <v>4602283.3986</v>
      </c>
      <c r="I6130">
        <f t="shared" si="381"/>
        <v>85174</v>
      </c>
      <c r="J6130">
        <f t="shared" si="382"/>
        <v>1626823.4000000001</v>
      </c>
      <c r="K6130">
        <f t="shared" si="383"/>
        <v>0</v>
      </c>
    </row>
    <row r="6131" spans="1:11" s="11" customFormat="1">
      <c r="A6131">
        <v>2025</v>
      </c>
      <c r="B6131">
        <v>6030</v>
      </c>
      <c r="C6131" t="s">
        <v>330</v>
      </c>
      <c r="D6131" t="s">
        <v>322</v>
      </c>
      <c r="E6131">
        <v>709082</v>
      </c>
      <c r="F6131">
        <v>12.571999999999999</v>
      </c>
      <c r="G6131">
        <v>202.1</v>
      </c>
      <c r="H6131">
        <f t="shared" si="380"/>
        <v>18016363.964983996</v>
      </c>
      <c r="I6131">
        <f t="shared" si="381"/>
        <v>709082</v>
      </c>
      <c r="J6131">
        <f t="shared" si="382"/>
        <v>8914578.9039999992</v>
      </c>
      <c r="K6131">
        <f t="shared" si="383"/>
        <v>1</v>
      </c>
    </row>
    <row r="6132" spans="1:11" s="11" customFormat="1">
      <c r="A6132">
        <v>2025</v>
      </c>
      <c r="B6132">
        <v>6041</v>
      </c>
      <c r="C6132" t="s">
        <v>321</v>
      </c>
      <c r="D6132" t="s">
        <v>322</v>
      </c>
      <c r="E6132">
        <v>22718</v>
      </c>
      <c r="F6132">
        <v>22.26</v>
      </c>
      <c r="G6132">
        <v>231.9</v>
      </c>
      <c r="H6132">
        <f t="shared" si="380"/>
        <v>1172724.51492</v>
      </c>
      <c r="I6132">
        <f t="shared" si="381"/>
        <v>22718</v>
      </c>
      <c r="J6132">
        <f t="shared" si="382"/>
        <v>505702.68000000005</v>
      </c>
      <c r="K6132">
        <f t="shared" si="383"/>
        <v>0</v>
      </c>
    </row>
    <row r="6133" spans="1:11" s="11" customFormat="1">
      <c r="A6133">
        <v>2025</v>
      </c>
      <c r="B6133">
        <v>6041</v>
      </c>
      <c r="C6133" t="s">
        <v>321</v>
      </c>
      <c r="D6133" t="s">
        <v>322</v>
      </c>
      <c r="E6133">
        <v>6500</v>
      </c>
      <c r="F6133">
        <v>22.47</v>
      </c>
      <c r="G6133">
        <v>231.6</v>
      </c>
      <c r="H6133">
        <f t="shared" si="380"/>
        <v>338263.37999999995</v>
      </c>
      <c r="I6133">
        <f t="shared" si="381"/>
        <v>6500</v>
      </c>
      <c r="J6133">
        <f t="shared" si="382"/>
        <v>146055</v>
      </c>
      <c r="K6133">
        <f t="shared" si="383"/>
        <v>0</v>
      </c>
    </row>
    <row r="6134" spans="1:11" s="11" customFormat="1">
      <c r="A6134">
        <v>2025</v>
      </c>
      <c r="B6134">
        <v>6041</v>
      </c>
      <c r="C6134" t="s">
        <v>321</v>
      </c>
      <c r="D6134" t="s">
        <v>322</v>
      </c>
      <c r="E6134">
        <v>9729</v>
      </c>
      <c r="F6134">
        <v>21.8</v>
      </c>
      <c r="G6134">
        <v>437.3</v>
      </c>
      <c r="H6134">
        <f t="shared" si="380"/>
        <v>927479.19059999997</v>
      </c>
      <c r="I6134">
        <f t="shared" si="381"/>
        <v>9729</v>
      </c>
      <c r="J6134">
        <f t="shared" si="382"/>
        <v>212092.2</v>
      </c>
      <c r="K6134">
        <f t="shared" si="383"/>
        <v>0</v>
      </c>
    </row>
    <row r="6135" spans="1:11" s="11" customFormat="1">
      <c r="A6135">
        <v>2025</v>
      </c>
      <c r="B6135">
        <v>6041</v>
      </c>
      <c r="C6135" t="s">
        <v>321</v>
      </c>
      <c r="D6135" t="s">
        <v>322</v>
      </c>
      <c r="E6135">
        <v>47766</v>
      </c>
      <c r="F6135">
        <v>22.58</v>
      </c>
      <c r="G6135">
        <v>251.7</v>
      </c>
      <c r="H6135">
        <f t="shared" si="380"/>
        <v>2714726.1567599997</v>
      </c>
      <c r="I6135">
        <f t="shared" si="381"/>
        <v>47766</v>
      </c>
      <c r="J6135">
        <f t="shared" si="382"/>
        <v>1078556.28</v>
      </c>
      <c r="K6135">
        <f t="shared" si="383"/>
        <v>0</v>
      </c>
    </row>
    <row r="6136" spans="1:11" s="11" customFormat="1">
      <c r="A6136">
        <v>2025</v>
      </c>
      <c r="B6136">
        <v>6041</v>
      </c>
      <c r="C6136" t="s">
        <v>321</v>
      </c>
      <c r="D6136" t="s">
        <v>322</v>
      </c>
      <c r="E6136">
        <v>23449</v>
      </c>
      <c r="F6136">
        <v>25.7</v>
      </c>
      <c r="G6136">
        <v>226</v>
      </c>
      <c r="H6136">
        <f t="shared" si="380"/>
        <v>1361964.8179999997</v>
      </c>
      <c r="I6136">
        <f t="shared" si="381"/>
        <v>23449</v>
      </c>
      <c r="J6136">
        <f t="shared" si="382"/>
        <v>602639.29999999993</v>
      </c>
      <c r="K6136">
        <f t="shared" si="383"/>
        <v>0</v>
      </c>
    </row>
    <row r="6137" spans="1:11" s="11" customFormat="1">
      <c r="A6137">
        <v>2025</v>
      </c>
      <c r="B6137">
        <v>6041</v>
      </c>
      <c r="C6137" t="s">
        <v>321</v>
      </c>
      <c r="D6137" t="s">
        <v>322</v>
      </c>
      <c r="E6137">
        <v>30840</v>
      </c>
      <c r="F6137">
        <v>22.77</v>
      </c>
      <c r="G6137">
        <v>247.4</v>
      </c>
      <c r="H6137">
        <f t="shared" si="380"/>
        <v>1737309.1032000002</v>
      </c>
      <c r="I6137">
        <f t="shared" si="381"/>
        <v>30840</v>
      </c>
      <c r="J6137">
        <f t="shared" si="382"/>
        <v>702226.79999999993</v>
      </c>
      <c r="K6137">
        <f t="shared" si="383"/>
        <v>0</v>
      </c>
    </row>
    <row r="6138" spans="1:11" s="11" customFormat="1">
      <c r="A6138">
        <v>2025</v>
      </c>
      <c r="B6138">
        <v>6041</v>
      </c>
      <c r="C6138" t="s">
        <v>321</v>
      </c>
      <c r="D6138" t="s">
        <v>322</v>
      </c>
      <c r="E6138">
        <v>18559</v>
      </c>
      <c r="F6138">
        <v>25.75</v>
      </c>
      <c r="G6138">
        <v>286.10000000000002</v>
      </c>
      <c r="H6138">
        <f t="shared" si="380"/>
        <v>1367255.4492500003</v>
      </c>
      <c r="I6138">
        <f t="shared" si="381"/>
        <v>18559</v>
      </c>
      <c r="J6138">
        <f t="shared" si="382"/>
        <v>477894.25</v>
      </c>
      <c r="K6138">
        <f t="shared" si="383"/>
        <v>0</v>
      </c>
    </row>
    <row r="6139" spans="1:11" s="11" customFormat="1">
      <c r="A6139">
        <v>2025</v>
      </c>
      <c r="B6139">
        <v>6041</v>
      </c>
      <c r="C6139" t="s">
        <v>321</v>
      </c>
      <c r="D6139" t="s">
        <v>322</v>
      </c>
      <c r="E6139">
        <v>12570</v>
      </c>
      <c r="F6139">
        <v>23.04</v>
      </c>
      <c r="G6139">
        <v>232.5</v>
      </c>
      <c r="H6139">
        <f t="shared" si="380"/>
        <v>673349.76</v>
      </c>
      <c r="I6139">
        <f t="shared" si="381"/>
        <v>12570</v>
      </c>
      <c r="J6139">
        <f t="shared" si="382"/>
        <v>289612.79999999999</v>
      </c>
      <c r="K6139">
        <f t="shared" si="383"/>
        <v>0</v>
      </c>
    </row>
    <row r="6140" spans="1:11" s="11" customFormat="1">
      <c r="A6140">
        <v>2025</v>
      </c>
      <c r="B6140">
        <v>6041</v>
      </c>
      <c r="C6140" t="s">
        <v>321</v>
      </c>
      <c r="D6140" t="s">
        <v>322</v>
      </c>
      <c r="E6140">
        <v>4973</v>
      </c>
      <c r="F6140">
        <v>23.77</v>
      </c>
      <c r="G6140">
        <v>245.2</v>
      </c>
      <c r="H6140">
        <f t="shared" si="380"/>
        <v>289846.53091999999</v>
      </c>
      <c r="I6140">
        <f t="shared" si="381"/>
        <v>4973</v>
      </c>
      <c r="J6140">
        <f t="shared" si="382"/>
        <v>118208.20999999999</v>
      </c>
      <c r="K6140">
        <f t="shared" si="383"/>
        <v>0</v>
      </c>
    </row>
    <row r="6141" spans="1:11" s="11" customFormat="1">
      <c r="A6141">
        <v>2025</v>
      </c>
      <c r="B6141">
        <v>6041</v>
      </c>
      <c r="C6141" t="s">
        <v>321</v>
      </c>
      <c r="D6141" t="s">
        <v>322</v>
      </c>
      <c r="E6141">
        <v>4697</v>
      </c>
      <c r="F6141">
        <v>22.72</v>
      </c>
      <c r="G6141">
        <v>255</v>
      </c>
      <c r="H6141">
        <f t="shared" si="380"/>
        <v>272125.39199999999</v>
      </c>
      <c r="I6141">
        <f t="shared" si="381"/>
        <v>4697</v>
      </c>
      <c r="J6141">
        <f t="shared" si="382"/>
        <v>106715.84</v>
      </c>
      <c r="K6141">
        <f t="shared" si="383"/>
        <v>0</v>
      </c>
    </row>
    <row r="6142" spans="1:11" s="11" customFormat="1">
      <c r="A6142">
        <v>2025</v>
      </c>
      <c r="B6142">
        <v>6041</v>
      </c>
      <c r="C6142" t="s">
        <v>321</v>
      </c>
      <c r="D6142" t="s">
        <v>322</v>
      </c>
      <c r="E6142">
        <v>3450</v>
      </c>
      <c r="F6142">
        <v>23.23</v>
      </c>
      <c r="G6142">
        <v>241.8</v>
      </c>
      <c r="H6142">
        <f t="shared" si="380"/>
        <v>193786.98300000001</v>
      </c>
      <c r="I6142">
        <f t="shared" si="381"/>
        <v>3450</v>
      </c>
      <c r="J6142">
        <f t="shared" si="382"/>
        <v>80143.5</v>
      </c>
      <c r="K6142">
        <f t="shared" si="383"/>
        <v>0</v>
      </c>
    </row>
    <row r="6143" spans="1:11" s="11" customFormat="1">
      <c r="A6143">
        <v>2025</v>
      </c>
      <c r="B6143">
        <v>6041</v>
      </c>
      <c r="C6143" t="s">
        <v>321</v>
      </c>
      <c r="D6143" t="s">
        <v>322</v>
      </c>
      <c r="E6143">
        <v>3440</v>
      </c>
      <c r="F6143">
        <v>23.48</v>
      </c>
      <c r="G6143">
        <v>244.3</v>
      </c>
      <c r="H6143">
        <f t="shared" si="380"/>
        <v>197324.0416</v>
      </c>
      <c r="I6143">
        <f t="shared" si="381"/>
        <v>3440</v>
      </c>
      <c r="J6143">
        <f t="shared" si="382"/>
        <v>80771.199999999997</v>
      </c>
      <c r="K6143">
        <f t="shared" si="383"/>
        <v>0</v>
      </c>
    </row>
    <row r="6144" spans="1:11" s="11" customFormat="1">
      <c r="A6144">
        <v>2025</v>
      </c>
      <c r="B6144">
        <v>6041</v>
      </c>
      <c r="C6144" t="s">
        <v>321</v>
      </c>
      <c r="D6144" t="s">
        <v>322</v>
      </c>
      <c r="E6144">
        <v>3352</v>
      </c>
      <c r="F6144">
        <v>24.41</v>
      </c>
      <c r="G6144">
        <v>236.4</v>
      </c>
      <c r="H6144">
        <f t="shared" si="380"/>
        <v>193427.96448</v>
      </c>
      <c r="I6144">
        <f t="shared" si="381"/>
        <v>3352</v>
      </c>
      <c r="J6144">
        <f t="shared" si="382"/>
        <v>81822.320000000007</v>
      </c>
      <c r="K6144">
        <f t="shared" si="383"/>
        <v>0</v>
      </c>
    </row>
    <row r="6145" spans="1:11" s="11" customFormat="1">
      <c r="A6145">
        <v>2025</v>
      </c>
      <c r="B6145">
        <v>6041</v>
      </c>
      <c r="C6145" t="s">
        <v>321</v>
      </c>
      <c r="D6145" t="s">
        <v>322</v>
      </c>
      <c r="E6145">
        <v>3272</v>
      </c>
      <c r="F6145">
        <v>22.72</v>
      </c>
      <c r="G6145">
        <v>262.39999999999998</v>
      </c>
      <c r="H6145">
        <f t="shared" si="380"/>
        <v>195067.74015999996</v>
      </c>
      <c r="I6145">
        <f t="shared" si="381"/>
        <v>3272</v>
      </c>
      <c r="J6145">
        <f t="shared" si="382"/>
        <v>74339.839999999997</v>
      </c>
      <c r="K6145">
        <f t="shared" si="383"/>
        <v>0</v>
      </c>
    </row>
    <row r="6146" spans="1:11" s="11" customFormat="1">
      <c r="A6146">
        <v>2025</v>
      </c>
      <c r="B6146">
        <v>6041</v>
      </c>
      <c r="C6146" t="s">
        <v>321</v>
      </c>
      <c r="D6146" t="s">
        <v>322</v>
      </c>
      <c r="E6146">
        <v>48631</v>
      </c>
      <c r="F6146">
        <v>22.74</v>
      </c>
      <c r="G6146">
        <v>280</v>
      </c>
      <c r="H6146">
        <f t="shared" si="380"/>
        <v>3096433.0319999997</v>
      </c>
      <c r="I6146">
        <f t="shared" si="381"/>
        <v>48631</v>
      </c>
      <c r="J6146">
        <f t="shared" si="382"/>
        <v>1105868.94</v>
      </c>
      <c r="K6146">
        <f t="shared" si="383"/>
        <v>0</v>
      </c>
    </row>
    <row r="6147" spans="1:11" s="11" customFormat="1">
      <c r="A6147">
        <v>2025</v>
      </c>
      <c r="B6147">
        <v>6041</v>
      </c>
      <c r="C6147" t="s">
        <v>321</v>
      </c>
      <c r="D6147" t="s">
        <v>322</v>
      </c>
      <c r="E6147">
        <v>26207</v>
      </c>
      <c r="F6147">
        <v>23.04</v>
      </c>
      <c r="G6147">
        <v>232.5</v>
      </c>
      <c r="H6147">
        <f t="shared" si="380"/>
        <v>1403856.5760000001</v>
      </c>
      <c r="I6147">
        <f t="shared" si="381"/>
        <v>26207</v>
      </c>
      <c r="J6147">
        <f t="shared" si="382"/>
        <v>603809.28000000003</v>
      </c>
      <c r="K6147">
        <f t="shared" si="383"/>
        <v>0</v>
      </c>
    </row>
    <row r="6148" spans="1:11" s="11" customFormat="1">
      <c r="A6148">
        <v>2025</v>
      </c>
      <c r="B6148">
        <v>6064</v>
      </c>
      <c r="C6148" t="s">
        <v>331</v>
      </c>
      <c r="D6148" t="s">
        <v>322</v>
      </c>
      <c r="E6148">
        <v>83571</v>
      </c>
      <c r="F6148">
        <v>17.940000000000001</v>
      </c>
      <c r="G6148">
        <v>189.1</v>
      </c>
      <c r="H6148">
        <f t="shared" si="380"/>
        <v>2835107.7323400001</v>
      </c>
      <c r="I6148">
        <f t="shared" si="381"/>
        <v>83571</v>
      </c>
      <c r="J6148">
        <f t="shared" si="382"/>
        <v>1499263.74</v>
      </c>
      <c r="K6148">
        <f t="shared" si="383"/>
        <v>0</v>
      </c>
    </row>
    <row r="6149" spans="1:11" s="11" customFormat="1">
      <c r="A6149">
        <v>2025</v>
      </c>
      <c r="B6149">
        <v>6065</v>
      </c>
      <c r="C6149" t="s">
        <v>331</v>
      </c>
      <c r="D6149" t="s">
        <v>322</v>
      </c>
      <c r="E6149">
        <v>48464</v>
      </c>
      <c r="F6149">
        <v>16.835999999999999</v>
      </c>
      <c r="G6149">
        <v>203.3</v>
      </c>
      <c r="H6149">
        <f t="shared" ref="H6149:H6212" si="384">IF(I6149="","",G6149/100*F6149*E6149)</f>
        <v>1658805.8248319998</v>
      </c>
      <c r="I6149">
        <f t="shared" ref="I6149:I6212" si="385">IF(OR(G6149=".",F6149=".",E6149="."),"",E6149)</f>
        <v>48464</v>
      </c>
      <c r="J6149">
        <f t="shared" ref="J6149:J6212" si="386">IF(I6149="","",F6149*I6149)</f>
        <v>815939.90399999998</v>
      </c>
      <c r="K6149">
        <f t="shared" ref="K6149:K6212" si="387">IF(C6149="LIG",1,0)</f>
        <v>0</v>
      </c>
    </row>
    <row r="6150" spans="1:11" s="11" customFormat="1">
      <c r="A6150">
        <v>2025</v>
      </c>
      <c r="B6150">
        <v>6065</v>
      </c>
      <c r="C6150" t="s">
        <v>331</v>
      </c>
      <c r="D6150" t="s">
        <v>322</v>
      </c>
      <c r="E6150">
        <v>96470</v>
      </c>
      <c r="F6150">
        <v>17.085999999999999</v>
      </c>
      <c r="G6150">
        <v>196.7</v>
      </c>
      <c r="H6150">
        <f t="shared" si="384"/>
        <v>3242179.3881399995</v>
      </c>
      <c r="I6150">
        <f t="shared" si="385"/>
        <v>96470</v>
      </c>
      <c r="J6150">
        <f t="shared" si="386"/>
        <v>1648286.42</v>
      </c>
      <c r="K6150">
        <f t="shared" si="387"/>
        <v>0</v>
      </c>
    </row>
    <row r="6151" spans="1:11" s="11" customFormat="1">
      <c r="A6151">
        <v>2025</v>
      </c>
      <c r="B6151">
        <v>6065</v>
      </c>
      <c r="C6151" t="s">
        <v>331</v>
      </c>
      <c r="D6151" t="s">
        <v>322</v>
      </c>
      <c r="E6151">
        <v>16398</v>
      </c>
      <c r="F6151">
        <v>17.838000000000001</v>
      </c>
      <c r="G6151">
        <v>195</v>
      </c>
      <c r="H6151">
        <f t="shared" si="384"/>
        <v>570389.67180000001</v>
      </c>
      <c r="I6151">
        <f t="shared" si="385"/>
        <v>16398</v>
      </c>
      <c r="J6151">
        <f t="shared" si="386"/>
        <v>292507.52400000003</v>
      </c>
      <c r="K6151">
        <f t="shared" si="387"/>
        <v>0</v>
      </c>
    </row>
    <row r="6152" spans="1:11" s="11" customFormat="1">
      <c r="A6152">
        <v>2025</v>
      </c>
      <c r="B6152">
        <v>6068</v>
      </c>
      <c r="C6152" t="s">
        <v>331</v>
      </c>
      <c r="D6152" t="s">
        <v>322</v>
      </c>
      <c r="E6152">
        <v>59179</v>
      </c>
      <c r="F6152">
        <v>17.044</v>
      </c>
      <c r="G6152">
        <v>150.80000000000001</v>
      </c>
      <c r="H6152">
        <f t="shared" si="384"/>
        <v>1521039.4890080001</v>
      </c>
      <c r="I6152">
        <f t="shared" si="385"/>
        <v>59179</v>
      </c>
      <c r="J6152">
        <f t="shared" si="386"/>
        <v>1008646.876</v>
      </c>
      <c r="K6152">
        <f t="shared" si="387"/>
        <v>0</v>
      </c>
    </row>
    <row r="6153" spans="1:11" s="11" customFormat="1">
      <c r="A6153">
        <v>2025</v>
      </c>
      <c r="B6153">
        <v>6068</v>
      </c>
      <c r="C6153" t="s">
        <v>331</v>
      </c>
      <c r="D6153" t="s">
        <v>322</v>
      </c>
      <c r="E6153">
        <v>14775</v>
      </c>
      <c r="F6153">
        <v>18.015999999999998</v>
      </c>
      <c r="G6153">
        <v>167.4</v>
      </c>
      <c r="H6153">
        <f t="shared" si="384"/>
        <v>445596.03360000002</v>
      </c>
      <c r="I6153">
        <f t="shared" si="385"/>
        <v>14775</v>
      </c>
      <c r="J6153">
        <f t="shared" si="386"/>
        <v>266186.39999999997</v>
      </c>
      <c r="K6153">
        <f t="shared" si="387"/>
        <v>0</v>
      </c>
    </row>
    <row r="6154" spans="1:11" s="11" customFormat="1">
      <c r="A6154">
        <v>2025</v>
      </c>
      <c r="B6154">
        <v>6068</v>
      </c>
      <c r="C6154" t="s">
        <v>331</v>
      </c>
      <c r="D6154" t="s">
        <v>322</v>
      </c>
      <c r="E6154">
        <v>14735</v>
      </c>
      <c r="F6154">
        <v>17.850000000000001</v>
      </c>
      <c r="G6154">
        <v>168.8</v>
      </c>
      <c r="H6154">
        <f t="shared" si="384"/>
        <v>443977.33800000005</v>
      </c>
      <c r="I6154">
        <f t="shared" si="385"/>
        <v>14735</v>
      </c>
      <c r="J6154">
        <f t="shared" si="386"/>
        <v>263019.75</v>
      </c>
      <c r="K6154">
        <f t="shared" si="387"/>
        <v>0</v>
      </c>
    </row>
    <row r="6155" spans="1:11" s="11" customFormat="1">
      <c r="A6155">
        <v>2025</v>
      </c>
      <c r="B6155">
        <v>6068</v>
      </c>
      <c r="C6155" t="s">
        <v>331</v>
      </c>
      <c r="D6155" t="s">
        <v>322</v>
      </c>
      <c r="E6155">
        <v>16416</v>
      </c>
      <c r="F6155">
        <v>17.475999999999999</v>
      </c>
      <c r="G6155">
        <v>156</v>
      </c>
      <c r="H6155">
        <f t="shared" si="384"/>
        <v>447542.18495999998</v>
      </c>
      <c r="I6155">
        <f t="shared" si="385"/>
        <v>16416</v>
      </c>
      <c r="J6155">
        <f t="shared" si="386"/>
        <v>286886.016</v>
      </c>
      <c r="K6155">
        <f t="shared" si="387"/>
        <v>0</v>
      </c>
    </row>
    <row r="6156" spans="1:11" s="11" customFormat="1">
      <c r="A6156">
        <v>2025</v>
      </c>
      <c r="B6156">
        <v>6068</v>
      </c>
      <c r="C6156" t="s">
        <v>331</v>
      </c>
      <c r="D6156" t="s">
        <v>322</v>
      </c>
      <c r="E6156">
        <v>103082</v>
      </c>
      <c r="F6156">
        <v>17.811</v>
      </c>
      <c r="G6156">
        <v>154.5</v>
      </c>
      <c r="H6156">
        <f t="shared" si="384"/>
        <v>2836609.9605899998</v>
      </c>
      <c r="I6156">
        <f t="shared" si="385"/>
        <v>103082</v>
      </c>
      <c r="J6156">
        <f t="shared" si="386"/>
        <v>1835993.5020000001</v>
      </c>
      <c r="K6156">
        <f t="shared" si="387"/>
        <v>0</v>
      </c>
    </row>
    <row r="6157" spans="1:11" s="11" customFormat="1">
      <c r="A6157">
        <v>2025</v>
      </c>
      <c r="B6157">
        <v>6068</v>
      </c>
      <c r="C6157" t="s">
        <v>331</v>
      </c>
      <c r="D6157" t="s">
        <v>322</v>
      </c>
      <c r="E6157">
        <v>74106</v>
      </c>
      <c r="F6157">
        <v>17.934000000000001</v>
      </c>
      <c r="G6157">
        <v>152.69999999999999</v>
      </c>
      <c r="H6157">
        <f t="shared" si="384"/>
        <v>2029408.965108</v>
      </c>
      <c r="I6157">
        <f t="shared" si="385"/>
        <v>74106</v>
      </c>
      <c r="J6157">
        <f t="shared" si="386"/>
        <v>1329017.0040000002</v>
      </c>
      <c r="K6157">
        <f t="shared" si="387"/>
        <v>0</v>
      </c>
    </row>
    <row r="6158" spans="1:11" s="11" customFormat="1">
      <c r="A6158">
        <v>2025</v>
      </c>
      <c r="B6158">
        <v>6071</v>
      </c>
      <c r="C6158" t="s">
        <v>321</v>
      </c>
      <c r="D6158" t="s">
        <v>322</v>
      </c>
      <c r="E6158">
        <v>1541</v>
      </c>
      <c r="F6158">
        <v>22</v>
      </c>
      <c r="G6158">
        <v>175.8</v>
      </c>
      <c r="H6158">
        <f t="shared" si="384"/>
        <v>59599.716</v>
      </c>
      <c r="I6158">
        <f t="shared" si="385"/>
        <v>1541</v>
      </c>
      <c r="J6158">
        <f t="shared" si="386"/>
        <v>33902</v>
      </c>
      <c r="K6158">
        <f t="shared" si="387"/>
        <v>0</v>
      </c>
    </row>
    <row r="6159" spans="1:11" s="11" customFormat="1">
      <c r="A6159">
        <v>2025</v>
      </c>
      <c r="B6159">
        <v>6071</v>
      </c>
      <c r="C6159" t="s">
        <v>321</v>
      </c>
      <c r="D6159" t="s">
        <v>322</v>
      </c>
      <c r="E6159">
        <v>29718</v>
      </c>
      <c r="F6159">
        <v>22.765999999999998</v>
      </c>
      <c r="G6159">
        <v>208.5</v>
      </c>
      <c r="H6159">
        <f t="shared" si="384"/>
        <v>1410627.57498</v>
      </c>
      <c r="I6159">
        <f t="shared" si="385"/>
        <v>29718</v>
      </c>
      <c r="J6159">
        <f t="shared" si="386"/>
        <v>676559.9879999999</v>
      </c>
      <c r="K6159">
        <f t="shared" si="387"/>
        <v>0</v>
      </c>
    </row>
    <row r="6160" spans="1:11" s="11" customFormat="1">
      <c r="A6160">
        <v>2025</v>
      </c>
      <c r="B6160">
        <v>6071</v>
      </c>
      <c r="C6160" t="s">
        <v>321</v>
      </c>
      <c r="D6160" t="s">
        <v>322</v>
      </c>
      <c r="E6160">
        <v>24251</v>
      </c>
      <c r="F6160">
        <v>22.303000000000001</v>
      </c>
      <c r="G6160">
        <v>214.5</v>
      </c>
      <c r="H6160">
        <f t="shared" si="384"/>
        <v>1160166.2636850001</v>
      </c>
      <c r="I6160">
        <f t="shared" si="385"/>
        <v>24251</v>
      </c>
      <c r="J6160">
        <f t="shared" si="386"/>
        <v>540870.05300000007</v>
      </c>
      <c r="K6160">
        <f t="shared" si="387"/>
        <v>0</v>
      </c>
    </row>
    <row r="6161" spans="1:11" s="11" customFormat="1">
      <c r="A6161">
        <v>2025</v>
      </c>
      <c r="B6161">
        <v>6071</v>
      </c>
      <c r="C6161" t="s">
        <v>321</v>
      </c>
      <c r="D6161" t="s">
        <v>322</v>
      </c>
      <c r="E6161">
        <v>47815</v>
      </c>
      <c r="F6161">
        <v>22.753</v>
      </c>
      <c r="G6161">
        <v>238.6</v>
      </c>
      <c r="H6161">
        <f t="shared" si="384"/>
        <v>2595812.1822700002</v>
      </c>
      <c r="I6161">
        <f t="shared" si="385"/>
        <v>47815</v>
      </c>
      <c r="J6161">
        <f t="shared" si="386"/>
        <v>1087934.6950000001</v>
      </c>
      <c r="K6161">
        <f t="shared" si="387"/>
        <v>0</v>
      </c>
    </row>
    <row r="6162" spans="1:11" s="11" customFormat="1">
      <c r="A6162">
        <v>2025</v>
      </c>
      <c r="B6162">
        <v>6071</v>
      </c>
      <c r="C6162" t="s">
        <v>321</v>
      </c>
      <c r="D6162" t="s">
        <v>322</v>
      </c>
      <c r="E6162">
        <v>6311</v>
      </c>
      <c r="F6162">
        <v>22.102</v>
      </c>
      <c r="G6162">
        <v>246.7</v>
      </c>
      <c r="H6162">
        <f t="shared" si="384"/>
        <v>344111.276174</v>
      </c>
      <c r="I6162">
        <f t="shared" si="385"/>
        <v>6311</v>
      </c>
      <c r="J6162">
        <f t="shared" si="386"/>
        <v>139485.72200000001</v>
      </c>
      <c r="K6162">
        <f t="shared" si="387"/>
        <v>0</v>
      </c>
    </row>
    <row r="6163" spans="1:11" s="11" customFormat="1">
      <c r="A6163">
        <v>2025</v>
      </c>
      <c r="B6163">
        <v>6071</v>
      </c>
      <c r="C6163" t="s">
        <v>321</v>
      </c>
      <c r="D6163" t="s">
        <v>322</v>
      </c>
      <c r="E6163">
        <v>7196</v>
      </c>
      <c r="F6163">
        <v>26.032</v>
      </c>
      <c r="G6163">
        <v>232.6</v>
      </c>
      <c r="H6163">
        <f t="shared" si="384"/>
        <v>435720.90867199999</v>
      </c>
      <c r="I6163">
        <f t="shared" si="385"/>
        <v>7196</v>
      </c>
      <c r="J6163">
        <f t="shared" si="386"/>
        <v>187326.272</v>
      </c>
      <c r="K6163">
        <f t="shared" si="387"/>
        <v>0</v>
      </c>
    </row>
    <row r="6164" spans="1:11" s="11" customFormat="1">
      <c r="A6164">
        <v>2025</v>
      </c>
      <c r="B6164">
        <v>6071</v>
      </c>
      <c r="C6164" t="s">
        <v>321</v>
      </c>
      <c r="D6164" t="s">
        <v>322</v>
      </c>
      <c r="E6164">
        <v>1805</v>
      </c>
      <c r="F6164">
        <v>26.106000000000002</v>
      </c>
      <c r="G6164">
        <v>173.5</v>
      </c>
      <c r="H6164">
        <f t="shared" si="384"/>
        <v>81755.507550000009</v>
      </c>
      <c r="I6164">
        <f t="shared" si="385"/>
        <v>1805</v>
      </c>
      <c r="J6164">
        <f t="shared" si="386"/>
        <v>47121.33</v>
      </c>
      <c r="K6164">
        <f t="shared" si="387"/>
        <v>0</v>
      </c>
    </row>
    <row r="6165" spans="1:11" s="11" customFormat="1">
      <c r="A6165">
        <v>2025</v>
      </c>
      <c r="B6165">
        <v>6071</v>
      </c>
      <c r="C6165" t="s">
        <v>321</v>
      </c>
      <c r="D6165" t="s">
        <v>322</v>
      </c>
      <c r="E6165">
        <v>24415</v>
      </c>
      <c r="F6165">
        <v>23.152000000000001</v>
      </c>
      <c r="G6165">
        <v>174.5</v>
      </c>
      <c r="H6165">
        <f t="shared" si="384"/>
        <v>986371.85960000008</v>
      </c>
      <c r="I6165">
        <f t="shared" si="385"/>
        <v>24415</v>
      </c>
      <c r="J6165">
        <f t="shared" si="386"/>
        <v>565256.08000000007</v>
      </c>
      <c r="K6165">
        <f t="shared" si="387"/>
        <v>0</v>
      </c>
    </row>
    <row r="6166" spans="1:11" s="11" customFormat="1">
      <c r="A6166">
        <v>2025</v>
      </c>
      <c r="B6166">
        <v>6071</v>
      </c>
      <c r="C6166" t="s">
        <v>321</v>
      </c>
      <c r="D6166" t="s">
        <v>322</v>
      </c>
      <c r="E6166">
        <v>34356</v>
      </c>
      <c r="F6166">
        <v>22.74</v>
      </c>
      <c r="G6166">
        <v>242</v>
      </c>
      <c r="H6166">
        <f t="shared" si="384"/>
        <v>1890638.1647999997</v>
      </c>
      <c r="I6166">
        <f t="shared" si="385"/>
        <v>34356</v>
      </c>
      <c r="J6166">
        <f t="shared" si="386"/>
        <v>781255.44</v>
      </c>
      <c r="K6166">
        <f t="shared" si="387"/>
        <v>0</v>
      </c>
    </row>
    <row r="6167" spans="1:11" s="11" customFormat="1">
      <c r="A6167">
        <v>2025</v>
      </c>
      <c r="B6167">
        <v>6071</v>
      </c>
      <c r="C6167" t="s">
        <v>331</v>
      </c>
      <c r="D6167" t="s">
        <v>322</v>
      </c>
      <c r="E6167">
        <v>52059</v>
      </c>
      <c r="F6167">
        <v>17.838999999999999</v>
      </c>
      <c r="G6167">
        <v>245.2</v>
      </c>
      <c r="H6167">
        <f t="shared" si="384"/>
        <v>2277124.5884519997</v>
      </c>
      <c r="I6167">
        <f t="shared" si="385"/>
        <v>52059</v>
      </c>
      <c r="J6167">
        <f t="shared" si="386"/>
        <v>928680.50099999993</v>
      </c>
      <c r="K6167">
        <f t="shared" si="387"/>
        <v>0</v>
      </c>
    </row>
    <row r="6168" spans="1:11" s="11" customFormat="1">
      <c r="A6168">
        <v>2025</v>
      </c>
      <c r="B6168">
        <v>6071</v>
      </c>
      <c r="C6168" t="s">
        <v>321</v>
      </c>
      <c r="D6168" t="s">
        <v>322</v>
      </c>
      <c r="E6168">
        <v>70906</v>
      </c>
      <c r="F6168">
        <v>22.759</v>
      </c>
      <c r="G6168">
        <v>235.5</v>
      </c>
      <c r="H6168">
        <f t="shared" si="384"/>
        <v>3800380.43517</v>
      </c>
      <c r="I6168">
        <f t="shared" si="385"/>
        <v>70906</v>
      </c>
      <c r="J6168">
        <f t="shared" si="386"/>
        <v>1613749.6540000001</v>
      </c>
      <c r="K6168">
        <f t="shared" si="387"/>
        <v>0</v>
      </c>
    </row>
    <row r="6169" spans="1:11" s="11" customFormat="1">
      <c r="A6169">
        <v>2025</v>
      </c>
      <c r="B6169">
        <v>6071</v>
      </c>
      <c r="C6169" t="s">
        <v>321</v>
      </c>
      <c r="D6169" t="s">
        <v>322</v>
      </c>
      <c r="E6169">
        <v>33477</v>
      </c>
      <c r="F6169">
        <v>23.253</v>
      </c>
      <c r="G6169">
        <v>216.1</v>
      </c>
      <c r="H6169">
        <f t="shared" si="384"/>
        <v>1682210.311641</v>
      </c>
      <c r="I6169">
        <f t="shared" si="385"/>
        <v>33477</v>
      </c>
      <c r="J6169">
        <f t="shared" si="386"/>
        <v>778440.68099999998</v>
      </c>
      <c r="K6169">
        <f t="shared" si="387"/>
        <v>0</v>
      </c>
    </row>
    <row r="6170" spans="1:11" s="11" customFormat="1">
      <c r="A6170">
        <v>2025</v>
      </c>
      <c r="B6170">
        <v>6071</v>
      </c>
      <c r="C6170" t="s">
        <v>321</v>
      </c>
      <c r="D6170" t="s">
        <v>322</v>
      </c>
      <c r="E6170">
        <v>29672</v>
      </c>
      <c r="F6170">
        <v>22.766999999999999</v>
      </c>
      <c r="G6170">
        <v>218.5</v>
      </c>
      <c r="H6170">
        <f t="shared" si="384"/>
        <v>1476060.1964399999</v>
      </c>
      <c r="I6170">
        <f t="shared" si="385"/>
        <v>29672</v>
      </c>
      <c r="J6170">
        <f t="shared" si="386"/>
        <v>675542.424</v>
      </c>
      <c r="K6170">
        <f t="shared" si="387"/>
        <v>0</v>
      </c>
    </row>
    <row r="6171" spans="1:11" s="11" customFormat="1">
      <c r="A6171">
        <v>2025</v>
      </c>
      <c r="B6171">
        <v>6071</v>
      </c>
      <c r="C6171" t="s">
        <v>321</v>
      </c>
      <c r="D6171" t="s">
        <v>322</v>
      </c>
      <c r="E6171">
        <v>1688</v>
      </c>
      <c r="F6171">
        <v>22</v>
      </c>
      <c r="G6171">
        <v>113.6</v>
      </c>
      <c r="H6171">
        <f t="shared" si="384"/>
        <v>42186.495999999992</v>
      </c>
      <c r="I6171">
        <f t="shared" si="385"/>
        <v>1688</v>
      </c>
      <c r="J6171">
        <f t="shared" si="386"/>
        <v>37136</v>
      </c>
      <c r="K6171">
        <f t="shared" si="387"/>
        <v>0</v>
      </c>
    </row>
    <row r="6172" spans="1:11" s="11" customFormat="1">
      <c r="A6172">
        <v>2025</v>
      </c>
      <c r="B6172">
        <v>6073</v>
      </c>
      <c r="C6172" t="s">
        <v>331</v>
      </c>
      <c r="D6172" t="s">
        <v>322</v>
      </c>
      <c r="E6172">
        <v>95551</v>
      </c>
      <c r="F6172">
        <v>17.556999999999999</v>
      </c>
      <c r="G6172">
        <v>293.39999999999998</v>
      </c>
      <c r="H6172">
        <f t="shared" si="384"/>
        <v>4922045.8531379988</v>
      </c>
      <c r="I6172">
        <f t="shared" si="385"/>
        <v>95551</v>
      </c>
      <c r="J6172">
        <f t="shared" si="386"/>
        <v>1677588.9069999999</v>
      </c>
      <c r="K6172">
        <f t="shared" si="387"/>
        <v>0</v>
      </c>
    </row>
    <row r="6173" spans="1:11" s="11" customFormat="1">
      <c r="A6173">
        <v>2025</v>
      </c>
      <c r="B6173">
        <v>6073</v>
      </c>
      <c r="C6173" t="s">
        <v>321</v>
      </c>
      <c r="D6173" t="s">
        <v>322</v>
      </c>
      <c r="E6173">
        <v>36889</v>
      </c>
      <c r="F6173">
        <v>23.524000000000001</v>
      </c>
      <c r="G6173">
        <v>599.79999999999995</v>
      </c>
      <c r="H6173">
        <f t="shared" si="384"/>
        <v>5204925.462328</v>
      </c>
      <c r="I6173">
        <f t="shared" si="385"/>
        <v>36889</v>
      </c>
      <c r="J6173">
        <f t="shared" si="386"/>
        <v>867776.83600000001</v>
      </c>
      <c r="K6173">
        <f t="shared" si="387"/>
        <v>0</v>
      </c>
    </row>
    <row r="6174" spans="1:11" s="11" customFormat="1">
      <c r="A6174">
        <v>2025</v>
      </c>
      <c r="B6174">
        <v>6076</v>
      </c>
      <c r="C6174" t="s">
        <v>331</v>
      </c>
      <c r="D6174" t="s">
        <v>322</v>
      </c>
      <c r="E6174">
        <v>378236</v>
      </c>
      <c r="F6174">
        <v>17.32</v>
      </c>
      <c r="G6174" t="s">
        <v>332</v>
      </c>
      <c r="H6174" t="str">
        <f t="shared" si="384"/>
        <v/>
      </c>
      <c r="I6174" t="str">
        <f t="shared" si="385"/>
        <v/>
      </c>
      <c r="J6174" t="str">
        <f t="shared" si="386"/>
        <v/>
      </c>
      <c r="K6174">
        <f t="shared" si="387"/>
        <v>0</v>
      </c>
    </row>
    <row r="6175" spans="1:11" s="11" customFormat="1">
      <c r="A6175">
        <v>2025</v>
      </c>
      <c r="B6175">
        <v>6077</v>
      </c>
      <c r="C6175" t="s">
        <v>331</v>
      </c>
      <c r="D6175" t="s">
        <v>322</v>
      </c>
      <c r="E6175">
        <v>115278</v>
      </c>
      <c r="F6175">
        <v>17.045999999999999</v>
      </c>
      <c r="G6175">
        <v>104.4</v>
      </c>
      <c r="H6175">
        <f t="shared" si="384"/>
        <v>2051490.054672</v>
      </c>
      <c r="I6175">
        <f t="shared" si="385"/>
        <v>115278</v>
      </c>
      <c r="J6175">
        <f t="shared" si="386"/>
        <v>1965028.7879999999</v>
      </c>
      <c r="K6175">
        <f t="shared" si="387"/>
        <v>0</v>
      </c>
    </row>
    <row r="6176" spans="1:11" s="11" customFormat="1">
      <c r="A6176">
        <v>2025</v>
      </c>
      <c r="B6176">
        <v>6077</v>
      </c>
      <c r="C6176" t="s">
        <v>331</v>
      </c>
      <c r="D6176" t="s">
        <v>322</v>
      </c>
      <c r="E6176">
        <v>51305</v>
      </c>
      <c r="F6176">
        <v>16.952000000000002</v>
      </c>
      <c r="G6176">
        <v>100.6</v>
      </c>
      <c r="H6176">
        <f t="shared" si="384"/>
        <v>874940.69416000007</v>
      </c>
      <c r="I6176">
        <f t="shared" si="385"/>
        <v>51305</v>
      </c>
      <c r="J6176">
        <f t="shared" si="386"/>
        <v>869722.3600000001</v>
      </c>
      <c r="K6176">
        <f t="shared" si="387"/>
        <v>0</v>
      </c>
    </row>
    <row r="6177" spans="1:11" s="11" customFormat="1">
      <c r="A6177">
        <v>2025</v>
      </c>
      <c r="B6177">
        <v>6077</v>
      </c>
      <c r="C6177" t="s">
        <v>331</v>
      </c>
      <c r="D6177" t="s">
        <v>322</v>
      </c>
      <c r="E6177">
        <v>65671</v>
      </c>
      <c r="F6177">
        <v>16.870999999999999</v>
      </c>
      <c r="G6177">
        <v>116.3</v>
      </c>
      <c r="H6177">
        <f t="shared" si="384"/>
        <v>1288528.9178829999</v>
      </c>
      <c r="I6177">
        <f t="shared" si="385"/>
        <v>65671</v>
      </c>
      <c r="J6177">
        <f t="shared" si="386"/>
        <v>1107935.4409999999</v>
      </c>
      <c r="K6177">
        <f t="shared" si="387"/>
        <v>0</v>
      </c>
    </row>
    <row r="6178" spans="1:11" s="11" customFormat="1">
      <c r="A6178">
        <v>2025</v>
      </c>
      <c r="B6178">
        <v>6077</v>
      </c>
      <c r="C6178" t="s">
        <v>331</v>
      </c>
      <c r="D6178" t="s">
        <v>322</v>
      </c>
      <c r="E6178">
        <v>99368</v>
      </c>
      <c r="F6178">
        <v>17.154</v>
      </c>
      <c r="G6178">
        <v>105</v>
      </c>
      <c r="H6178">
        <f t="shared" si="384"/>
        <v>1789786.6056000001</v>
      </c>
      <c r="I6178">
        <f t="shared" si="385"/>
        <v>99368</v>
      </c>
      <c r="J6178">
        <f t="shared" si="386"/>
        <v>1704558.672</v>
      </c>
      <c r="K6178">
        <f t="shared" si="387"/>
        <v>0</v>
      </c>
    </row>
    <row r="6179" spans="1:11" s="11" customFormat="1">
      <c r="A6179">
        <v>2025</v>
      </c>
      <c r="B6179">
        <v>6077</v>
      </c>
      <c r="C6179" t="s">
        <v>331</v>
      </c>
      <c r="D6179" t="s">
        <v>322</v>
      </c>
      <c r="E6179">
        <v>48210</v>
      </c>
      <c r="F6179">
        <v>17.07</v>
      </c>
      <c r="G6179">
        <v>96.8</v>
      </c>
      <c r="H6179">
        <f t="shared" si="384"/>
        <v>796610.46959999995</v>
      </c>
      <c r="I6179">
        <f t="shared" si="385"/>
        <v>48210</v>
      </c>
      <c r="J6179">
        <f t="shared" si="386"/>
        <v>822944.70000000007</v>
      </c>
      <c r="K6179">
        <f t="shared" si="387"/>
        <v>0</v>
      </c>
    </row>
    <row r="6180" spans="1:11" s="11" customFormat="1">
      <c r="A6180">
        <v>2025</v>
      </c>
      <c r="B6180">
        <v>6085</v>
      </c>
      <c r="C6180" t="s">
        <v>321</v>
      </c>
      <c r="D6180" t="s">
        <v>322</v>
      </c>
      <c r="E6180">
        <v>29934</v>
      </c>
      <c r="F6180">
        <v>22.23</v>
      </c>
      <c r="G6180">
        <v>256.2</v>
      </c>
      <c r="H6180">
        <f t="shared" si="384"/>
        <v>1704838.88484</v>
      </c>
      <c r="I6180">
        <f t="shared" si="385"/>
        <v>29934</v>
      </c>
      <c r="J6180">
        <f t="shared" si="386"/>
        <v>665432.82000000007</v>
      </c>
      <c r="K6180">
        <f t="shared" si="387"/>
        <v>0</v>
      </c>
    </row>
    <row r="6181" spans="1:11" s="11" customFormat="1">
      <c r="A6181">
        <v>2025</v>
      </c>
      <c r="B6181">
        <v>6090</v>
      </c>
      <c r="C6181" t="s">
        <v>331</v>
      </c>
      <c r="D6181" t="s">
        <v>322</v>
      </c>
      <c r="E6181">
        <v>28165</v>
      </c>
      <c r="F6181">
        <v>17.856000000000002</v>
      </c>
      <c r="G6181">
        <v>236.6</v>
      </c>
      <c r="H6181">
        <f t="shared" si="384"/>
        <v>1189895.0918400001</v>
      </c>
      <c r="I6181">
        <f t="shared" si="385"/>
        <v>28165</v>
      </c>
      <c r="J6181">
        <f t="shared" si="386"/>
        <v>502914.24000000005</v>
      </c>
      <c r="K6181">
        <f t="shared" si="387"/>
        <v>0</v>
      </c>
    </row>
    <row r="6182" spans="1:11" s="11" customFormat="1">
      <c r="A6182">
        <v>2025</v>
      </c>
      <c r="B6182">
        <v>6090</v>
      </c>
      <c r="C6182" t="s">
        <v>331</v>
      </c>
      <c r="D6182" t="s">
        <v>322</v>
      </c>
      <c r="E6182">
        <v>93647</v>
      </c>
      <c r="F6182">
        <v>17.882000000000001</v>
      </c>
      <c r="G6182">
        <v>258.39999999999998</v>
      </c>
      <c r="H6182">
        <f t="shared" si="384"/>
        <v>4327155.1699359994</v>
      </c>
      <c r="I6182">
        <f t="shared" si="385"/>
        <v>93647</v>
      </c>
      <c r="J6182">
        <f t="shared" si="386"/>
        <v>1674595.6540000001</v>
      </c>
      <c r="K6182">
        <f t="shared" si="387"/>
        <v>0</v>
      </c>
    </row>
    <row r="6183" spans="1:11" s="11" customFormat="1">
      <c r="A6183">
        <v>2025</v>
      </c>
      <c r="B6183">
        <v>6090</v>
      </c>
      <c r="C6183" t="s">
        <v>331</v>
      </c>
      <c r="D6183" t="s">
        <v>322</v>
      </c>
      <c r="E6183">
        <v>13623</v>
      </c>
      <c r="F6183">
        <v>17.716000000000001</v>
      </c>
      <c r="G6183">
        <v>257</v>
      </c>
      <c r="H6183">
        <f t="shared" si="384"/>
        <v>620256.82475999999</v>
      </c>
      <c r="I6183">
        <f t="shared" si="385"/>
        <v>13623</v>
      </c>
      <c r="J6183">
        <f t="shared" si="386"/>
        <v>241345.06800000003</v>
      </c>
      <c r="K6183">
        <f t="shared" si="387"/>
        <v>0</v>
      </c>
    </row>
    <row r="6184" spans="1:11" s="11" customFormat="1">
      <c r="A6184">
        <v>2025</v>
      </c>
      <c r="B6184">
        <v>6090</v>
      </c>
      <c r="C6184" t="s">
        <v>331</v>
      </c>
      <c r="D6184" t="s">
        <v>322</v>
      </c>
      <c r="E6184">
        <v>286317</v>
      </c>
      <c r="F6184">
        <v>17.931000000000001</v>
      </c>
      <c r="G6184">
        <v>256.8</v>
      </c>
      <c r="H6184">
        <f t="shared" si="384"/>
        <v>13183983.926136002</v>
      </c>
      <c r="I6184">
        <f t="shared" si="385"/>
        <v>286317</v>
      </c>
      <c r="J6184">
        <f t="shared" si="386"/>
        <v>5133950.1270000003</v>
      </c>
      <c r="K6184">
        <f t="shared" si="387"/>
        <v>0</v>
      </c>
    </row>
    <row r="6185" spans="1:11" s="11" customFormat="1">
      <c r="A6185">
        <v>2025</v>
      </c>
      <c r="B6185">
        <v>6096</v>
      </c>
      <c r="C6185" t="s">
        <v>331</v>
      </c>
      <c r="D6185" t="s">
        <v>322</v>
      </c>
      <c r="E6185">
        <v>332630</v>
      </c>
      <c r="F6185">
        <v>17.12</v>
      </c>
      <c r="G6185">
        <v>127.3</v>
      </c>
      <c r="H6185">
        <f t="shared" si="384"/>
        <v>7249258.3887999998</v>
      </c>
      <c r="I6185">
        <f t="shared" si="385"/>
        <v>332630</v>
      </c>
      <c r="J6185">
        <f t="shared" si="386"/>
        <v>5694625.6000000006</v>
      </c>
      <c r="K6185">
        <f t="shared" si="387"/>
        <v>0</v>
      </c>
    </row>
    <row r="6186" spans="1:11" s="11" customFormat="1">
      <c r="A6186">
        <v>2025</v>
      </c>
      <c r="B6186">
        <v>6096</v>
      </c>
      <c r="C6186" t="s">
        <v>331</v>
      </c>
      <c r="D6186" t="s">
        <v>322</v>
      </c>
      <c r="E6186">
        <v>82799</v>
      </c>
      <c r="F6186">
        <v>16.989999999999998</v>
      </c>
      <c r="G6186">
        <v>126.4</v>
      </c>
      <c r="H6186">
        <f t="shared" si="384"/>
        <v>1778138.3326399999</v>
      </c>
      <c r="I6186">
        <f t="shared" si="385"/>
        <v>82799</v>
      </c>
      <c r="J6186">
        <f t="shared" si="386"/>
        <v>1406755.0099999998</v>
      </c>
      <c r="K6186">
        <f t="shared" si="387"/>
        <v>0</v>
      </c>
    </row>
    <row r="6187" spans="1:11" s="11" customFormat="1">
      <c r="A6187">
        <v>2025</v>
      </c>
      <c r="B6187">
        <v>6098</v>
      </c>
      <c r="C6187" t="s">
        <v>331</v>
      </c>
      <c r="D6187" t="s">
        <v>322</v>
      </c>
      <c r="E6187">
        <v>84286</v>
      </c>
      <c r="F6187">
        <v>17.033999999999999</v>
      </c>
      <c r="G6187">
        <v>257</v>
      </c>
      <c r="H6187">
        <f t="shared" si="384"/>
        <v>3689820.2506799996</v>
      </c>
      <c r="I6187">
        <f t="shared" si="385"/>
        <v>84286</v>
      </c>
      <c r="J6187">
        <f t="shared" si="386"/>
        <v>1435727.7239999999</v>
      </c>
      <c r="K6187">
        <f t="shared" si="387"/>
        <v>0</v>
      </c>
    </row>
    <row r="6188" spans="1:11" s="11" customFormat="1">
      <c r="A6188">
        <v>2025</v>
      </c>
      <c r="B6188">
        <v>6101</v>
      </c>
      <c r="C6188" t="s">
        <v>331</v>
      </c>
      <c r="D6188" t="s">
        <v>322</v>
      </c>
      <c r="E6188">
        <v>172502</v>
      </c>
      <c r="F6188">
        <v>15.936</v>
      </c>
      <c r="G6188">
        <v>140.4</v>
      </c>
      <c r="H6188">
        <f t="shared" si="384"/>
        <v>3859584.5882880003</v>
      </c>
      <c r="I6188">
        <f t="shared" si="385"/>
        <v>172502</v>
      </c>
      <c r="J6188">
        <f t="shared" si="386"/>
        <v>2748991.872</v>
      </c>
      <c r="K6188">
        <f t="shared" si="387"/>
        <v>0</v>
      </c>
    </row>
    <row r="6189" spans="1:11" s="11" customFormat="1">
      <c r="A6189">
        <v>2025</v>
      </c>
      <c r="B6189">
        <v>6113</v>
      </c>
      <c r="C6189" t="s">
        <v>321</v>
      </c>
      <c r="D6189" t="s">
        <v>322</v>
      </c>
      <c r="E6189">
        <v>137647</v>
      </c>
      <c r="F6189">
        <v>22.626000000000001</v>
      </c>
      <c r="G6189">
        <v>243.1</v>
      </c>
      <c r="H6189">
        <f t="shared" si="384"/>
        <v>7571108.884482001</v>
      </c>
      <c r="I6189">
        <f t="shared" si="385"/>
        <v>137647</v>
      </c>
      <c r="J6189">
        <f t="shared" si="386"/>
        <v>3114401.0220000003</v>
      </c>
      <c r="K6189">
        <f t="shared" si="387"/>
        <v>0</v>
      </c>
    </row>
    <row r="6190" spans="1:11" s="11" customFormat="1">
      <c r="A6190">
        <v>2025</v>
      </c>
      <c r="B6190">
        <v>6113</v>
      </c>
      <c r="C6190" t="s">
        <v>321</v>
      </c>
      <c r="D6190" t="s">
        <v>322</v>
      </c>
      <c r="E6190">
        <v>93104</v>
      </c>
      <c r="F6190">
        <v>22.55</v>
      </c>
      <c r="G6190">
        <v>295.5</v>
      </c>
      <c r="H6190">
        <f t="shared" si="384"/>
        <v>6204008.3159999996</v>
      </c>
      <c r="I6190">
        <f t="shared" si="385"/>
        <v>93104</v>
      </c>
      <c r="J6190">
        <f t="shared" si="386"/>
        <v>2099495.2000000002</v>
      </c>
      <c r="K6190">
        <f t="shared" si="387"/>
        <v>0</v>
      </c>
    </row>
    <row r="6191" spans="1:11" s="11" customFormat="1">
      <c r="A6191">
        <v>2025</v>
      </c>
      <c r="B6191">
        <v>6113</v>
      </c>
      <c r="C6191" t="s">
        <v>321</v>
      </c>
      <c r="D6191" t="s">
        <v>322</v>
      </c>
      <c r="E6191">
        <v>145720</v>
      </c>
      <c r="F6191">
        <v>22.012</v>
      </c>
      <c r="G6191">
        <v>276.3</v>
      </c>
      <c r="H6191">
        <f t="shared" si="384"/>
        <v>8862567.4123199992</v>
      </c>
      <c r="I6191">
        <f t="shared" si="385"/>
        <v>145720</v>
      </c>
      <c r="J6191">
        <f t="shared" si="386"/>
        <v>3207588.64</v>
      </c>
      <c r="K6191">
        <f t="shared" si="387"/>
        <v>0</v>
      </c>
    </row>
    <row r="6192" spans="1:11" s="11" customFormat="1">
      <c r="A6192">
        <v>2025</v>
      </c>
      <c r="B6192">
        <v>6113</v>
      </c>
      <c r="C6192" t="s">
        <v>321</v>
      </c>
      <c r="D6192" t="s">
        <v>322</v>
      </c>
      <c r="E6192">
        <v>22961</v>
      </c>
      <c r="F6192">
        <v>21.21</v>
      </c>
      <c r="G6192">
        <v>303.10000000000002</v>
      </c>
      <c r="H6192">
        <f t="shared" si="384"/>
        <v>1476105.5171100004</v>
      </c>
      <c r="I6192">
        <f t="shared" si="385"/>
        <v>22961</v>
      </c>
      <c r="J6192">
        <f t="shared" si="386"/>
        <v>487002.81</v>
      </c>
      <c r="K6192">
        <f t="shared" si="387"/>
        <v>0</v>
      </c>
    </row>
    <row r="6193" spans="1:11" s="11" customFormat="1">
      <c r="A6193">
        <v>2025</v>
      </c>
      <c r="B6193">
        <v>6138</v>
      </c>
      <c r="C6193" t="s">
        <v>331</v>
      </c>
      <c r="D6193" t="s">
        <v>322</v>
      </c>
      <c r="E6193">
        <v>1770</v>
      </c>
      <c r="F6193">
        <v>17.75</v>
      </c>
      <c r="G6193">
        <v>130.69999999999999</v>
      </c>
      <c r="H6193">
        <f t="shared" si="384"/>
        <v>41062.672500000001</v>
      </c>
      <c r="I6193">
        <f t="shared" si="385"/>
        <v>1770</v>
      </c>
      <c r="J6193">
        <f t="shared" si="386"/>
        <v>31417.5</v>
      </c>
      <c r="K6193">
        <f t="shared" si="387"/>
        <v>0</v>
      </c>
    </row>
    <row r="6194" spans="1:11" s="11" customFormat="1">
      <c r="A6194">
        <v>2025</v>
      </c>
      <c r="B6194">
        <v>6138</v>
      </c>
      <c r="C6194" t="s">
        <v>331</v>
      </c>
      <c r="D6194" t="s">
        <v>322</v>
      </c>
      <c r="E6194">
        <v>122007</v>
      </c>
      <c r="F6194">
        <v>17.07</v>
      </c>
      <c r="G6194">
        <v>157.4</v>
      </c>
      <c r="H6194">
        <f t="shared" si="384"/>
        <v>3278106.0372600001</v>
      </c>
      <c r="I6194">
        <f t="shared" si="385"/>
        <v>122007</v>
      </c>
      <c r="J6194">
        <f t="shared" si="386"/>
        <v>2082659.49</v>
      </c>
      <c r="K6194">
        <f t="shared" si="387"/>
        <v>0</v>
      </c>
    </row>
    <row r="6195" spans="1:11" s="11" customFormat="1">
      <c r="A6195">
        <v>2025</v>
      </c>
      <c r="B6195">
        <v>6138</v>
      </c>
      <c r="C6195" t="s">
        <v>331</v>
      </c>
      <c r="D6195" t="s">
        <v>322</v>
      </c>
      <c r="E6195">
        <v>350503</v>
      </c>
      <c r="F6195">
        <v>17.68</v>
      </c>
      <c r="G6195">
        <v>174.5</v>
      </c>
      <c r="H6195">
        <f t="shared" si="384"/>
        <v>10813578.354800001</v>
      </c>
      <c r="I6195">
        <f t="shared" si="385"/>
        <v>350503</v>
      </c>
      <c r="J6195">
        <f t="shared" si="386"/>
        <v>6196893.04</v>
      </c>
      <c r="K6195">
        <f t="shared" si="387"/>
        <v>0</v>
      </c>
    </row>
    <row r="6196" spans="1:11" s="11" customFormat="1">
      <c r="A6196">
        <v>2025</v>
      </c>
      <c r="B6196">
        <v>6139</v>
      </c>
      <c r="C6196" t="s">
        <v>331</v>
      </c>
      <c r="D6196" t="s">
        <v>322</v>
      </c>
      <c r="E6196">
        <v>45442</v>
      </c>
      <c r="F6196">
        <v>17.760000000000002</v>
      </c>
      <c r="G6196">
        <v>219.4</v>
      </c>
      <c r="H6196">
        <f t="shared" si="384"/>
        <v>1770667.5244800001</v>
      </c>
      <c r="I6196">
        <f t="shared" si="385"/>
        <v>45442</v>
      </c>
      <c r="J6196">
        <f t="shared" si="386"/>
        <v>807049.92</v>
      </c>
      <c r="K6196">
        <f t="shared" si="387"/>
        <v>0</v>
      </c>
    </row>
    <row r="6197" spans="1:11" s="11" customFormat="1">
      <c r="A6197">
        <v>2025</v>
      </c>
      <c r="B6197">
        <v>6139</v>
      </c>
      <c r="C6197" t="s">
        <v>331</v>
      </c>
      <c r="D6197" t="s">
        <v>322</v>
      </c>
      <c r="E6197">
        <v>45984</v>
      </c>
      <c r="F6197">
        <v>17.12</v>
      </c>
      <c r="G6197">
        <v>208.1</v>
      </c>
      <c r="H6197">
        <f t="shared" si="384"/>
        <v>1638259.0924799999</v>
      </c>
      <c r="I6197">
        <f t="shared" si="385"/>
        <v>45984</v>
      </c>
      <c r="J6197">
        <f t="shared" si="386"/>
        <v>787246.08000000007</v>
      </c>
      <c r="K6197">
        <f t="shared" si="387"/>
        <v>0</v>
      </c>
    </row>
    <row r="6198" spans="1:11" s="11" customFormat="1">
      <c r="A6198">
        <v>2025</v>
      </c>
      <c r="B6198">
        <v>6139</v>
      </c>
      <c r="C6198" t="s">
        <v>331</v>
      </c>
      <c r="D6198" t="s">
        <v>322</v>
      </c>
      <c r="E6198">
        <v>182345</v>
      </c>
      <c r="F6198">
        <v>17.71</v>
      </c>
      <c r="G6198">
        <v>163.19999999999999</v>
      </c>
      <c r="H6198">
        <f t="shared" si="384"/>
        <v>5270266.4783999994</v>
      </c>
      <c r="I6198">
        <f t="shared" si="385"/>
        <v>182345</v>
      </c>
      <c r="J6198">
        <f t="shared" si="386"/>
        <v>3229329.95</v>
      </c>
      <c r="K6198">
        <f t="shared" si="387"/>
        <v>0</v>
      </c>
    </row>
    <row r="6199" spans="1:11" s="11" customFormat="1">
      <c r="A6199">
        <v>2025</v>
      </c>
      <c r="B6199">
        <v>6146</v>
      </c>
      <c r="C6199" t="s">
        <v>331</v>
      </c>
      <c r="D6199" t="s">
        <v>322</v>
      </c>
      <c r="E6199">
        <v>692755</v>
      </c>
      <c r="F6199">
        <v>16.420000000000002</v>
      </c>
      <c r="G6199" t="s">
        <v>332</v>
      </c>
      <c r="H6199" t="str">
        <f t="shared" si="384"/>
        <v/>
      </c>
      <c r="I6199" t="str">
        <f t="shared" si="385"/>
        <v/>
      </c>
      <c r="J6199" t="str">
        <f t="shared" si="386"/>
        <v/>
      </c>
      <c r="K6199">
        <f t="shared" si="387"/>
        <v>0</v>
      </c>
    </row>
    <row r="6200" spans="1:11" s="11" customFormat="1">
      <c r="A6200">
        <v>2025</v>
      </c>
      <c r="B6200">
        <v>6165</v>
      </c>
      <c r="C6200" t="s">
        <v>321</v>
      </c>
      <c r="D6200" t="s">
        <v>322</v>
      </c>
      <c r="E6200">
        <v>308</v>
      </c>
      <c r="F6200">
        <v>23.329000000000001</v>
      </c>
      <c r="G6200">
        <v>320.7</v>
      </c>
      <c r="H6200">
        <f t="shared" si="384"/>
        <v>23043.359723999998</v>
      </c>
      <c r="I6200">
        <f t="shared" si="385"/>
        <v>308</v>
      </c>
      <c r="J6200">
        <f t="shared" si="386"/>
        <v>7185.3320000000003</v>
      </c>
      <c r="K6200">
        <f t="shared" si="387"/>
        <v>0</v>
      </c>
    </row>
    <row r="6201" spans="1:11" s="11" customFormat="1">
      <c r="A6201">
        <v>2025</v>
      </c>
      <c r="B6201">
        <v>6165</v>
      </c>
      <c r="C6201" t="s">
        <v>321</v>
      </c>
      <c r="D6201" t="s">
        <v>322</v>
      </c>
      <c r="E6201">
        <v>306108</v>
      </c>
      <c r="F6201">
        <v>22.314</v>
      </c>
      <c r="G6201">
        <v>374.8</v>
      </c>
      <c r="H6201">
        <f t="shared" si="384"/>
        <v>25600691.182176001</v>
      </c>
      <c r="I6201">
        <f t="shared" si="385"/>
        <v>306108</v>
      </c>
      <c r="J6201">
        <f t="shared" si="386"/>
        <v>6830493.9120000005</v>
      </c>
      <c r="K6201">
        <f t="shared" si="387"/>
        <v>0</v>
      </c>
    </row>
    <row r="6202" spans="1:11" s="11" customFormat="1">
      <c r="A6202">
        <v>2025</v>
      </c>
      <c r="B6202">
        <v>6166</v>
      </c>
      <c r="C6202" t="s">
        <v>321</v>
      </c>
      <c r="D6202" t="s">
        <v>322</v>
      </c>
      <c r="E6202">
        <v>5722</v>
      </c>
      <c r="F6202">
        <v>24.44</v>
      </c>
      <c r="G6202">
        <v>367.4</v>
      </c>
      <c r="H6202">
        <f t="shared" si="384"/>
        <v>513793.02832000004</v>
      </c>
      <c r="I6202">
        <f t="shared" si="385"/>
        <v>5722</v>
      </c>
      <c r="J6202">
        <f t="shared" si="386"/>
        <v>139845.68</v>
      </c>
      <c r="K6202">
        <f t="shared" si="387"/>
        <v>0</v>
      </c>
    </row>
    <row r="6203" spans="1:11" s="11" customFormat="1">
      <c r="A6203">
        <v>2025</v>
      </c>
      <c r="B6203">
        <v>6177</v>
      </c>
      <c r="C6203" t="s">
        <v>331</v>
      </c>
      <c r="D6203" t="s">
        <v>322</v>
      </c>
      <c r="E6203">
        <v>59403</v>
      </c>
      <c r="F6203">
        <v>18.713000000000001</v>
      </c>
      <c r="G6203">
        <v>318.8</v>
      </c>
      <c r="H6203">
        <f t="shared" si="384"/>
        <v>3543807.3847320005</v>
      </c>
      <c r="I6203">
        <f t="shared" si="385"/>
        <v>59403</v>
      </c>
      <c r="J6203">
        <f t="shared" si="386"/>
        <v>1111608.3390000002</v>
      </c>
      <c r="K6203">
        <f t="shared" si="387"/>
        <v>0</v>
      </c>
    </row>
    <row r="6204" spans="1:11" s="11" customFormat="1">
      <c r="A6204">
        <v>2025</v>
      </c>
      <c r="B6204">
        <v>6177</v>
      </c>
      <c r="C6204" t="s">
        <v>331</v>
      </c>
      <c r="D6204" t="s">
        <v>322</v>
      </c>
      <c r="E6204">
        <v>119574</v>
      </c>
      <c r="F6204">
        <v>17.899000000000001</v>
      </c>
      <c r="G6204">
        <v>316.89999999999998</v>
      </c>
      <c r="H6204">
        <f t="shared" si="384"/>
        <v>6782468.1773939999</v>
      </c>
      <c r="I6204">
        <f t="shared" si="385"/>
        <v>119574</v>
      </c>
      <c r="J6204">
        <f t="shared" si="386"/>
        <v>2140255.0260000001</v>
      </c>
      <c r="K6204">
        <f t="shared" si="387"/>
        <v>0</v>
      </c>
    </row>
    <row r="6205" spans="1:11" s="11" customFormat="1">
      <c r="A6205">
        <v>2025</v>
      </c>
      <c r="B6205">
        <v>6178</v>
      </c>
      <c r="C6205" t="s">
        <v>331</v>
      </c>
      <c r="D6205" t="s">
        <v>322</v>
      </c>
      <c r="E6205">
        <v>14890</v>
      </c>
      <c r="F6205">
        <v>17.84</v>
      </c>
      <c r="G6205" t="s">
        <v>332</v>
      </c>
      <c r="H6205" t="str">
        <f t="shared" si="384"/>
        <v/>
      </c>
      <c r="I6205" t="str">
        <f t="shared" si="385"/>
        <v/>
      </c>
      <c r="J6205" t="str">
        <f t="shared" si="386"/>
        <v/>
      </c>
      <c r="K6205">
        <f t="shared" si="387"/>
        <v>0</v>
      </c>
    </row>
    <row r="6206" spans="1:11" s="11" customFormat="1">
      <c r="A6206">
        <v>2025</v>
      </c>
      <c r="B6206">
        <v>6178</v>
      </c>
      <c r="C6206" t="s">
        <v>331</v>
      </c>
      <c r="D6206" t="s">
        <v>322</v>
      </c>
      <c r="E6206">
        <v>112855</v>
      </c>
      <c r="F6206">
        <v>18.02</v>
      </c>
      <c r="G6206" t="s">
        <v>332</v>
      </c>
      <c r="H6206" t="str">
        <f t="shared" si="384"/>
        <v/>
      </c>
      <c r="I6206" t="str">
        <f t="shared" si="385"/>
        <v/>
      </c>
      <c r="J6206" t="str">
        <f t="shared" si="386"/>
        <v/>
      </c>
      <c r="K6206">
        <f t="shared" si="387"/>
        <v>0</v>
      </c>
    </row>
    <row r="6207" spans="1:11" s="11" customFormat="1">
      <c r="A6207">
        <v>2025</v>
      </c>
      <c r="B6207">
        <v>6178</v>
      </c>
      <c r="C6207" t="s">
        <v>331</v>
      </c>
      <c r="D6207" t="s">
        <v>322</v>
      </c>
      <c r="E6207">
        <v>16392</v>
      </c>
      <c r="F6207">
        <v>16.96</v>
      </c>
      <c r="G6207" t="s">
        <v>332</v>
      </c>
      <c r="H6207" t="str">
        <f t="shared" si="384"/>
        <v/>
      </c>
      <c r="I6207" t="str">
        <f t="shared" si="385"/>
        <v/>
      </c>
      <c r="J6207" t="str">
        <f t="shared" si="386"/>
        <v/>
      </c>
      <c r="K6207">
        <f t="shared" si="387"/>
        <v>0</v>
      </c>
    </row>
    <row r="6208" spans="1:11" s="11" customFormat="1">
      <c r="A6208">
        <v>2025</v>
      </c>
      <c r="B6208">
        <v>6178</v>
      </c>
      <c r="C6208" t="s">
        <v>331</v>
      </c>
      <c r="D6208" t="s">
        <v>322</v>
      </c>
      <c r="E6208">
        <v>15973</v>
      </c>
      <c r="F6208">
        <v>16.87</v>
      </c>
      <c r="G6208" t="s">
        <v>332</v>
      </c>
      <c r="H6208" t="str">
        <f t="shared" si="384"/>
        <v/>
      </c>
      <c r="I6208" t="str">
        <f t="shared" si="385"/>
        <v/>
      </c>
      <c r="J6208" t="str">
        <f t="shared" si="386"/>
        <v/>
      </c>
      <c r="K6208">
        <f t="shared" si="387"/>
        <v>0</v>
      </c>
    </row>
    <row r="6209" spans="1:11" s="11" customFormat="1">
      <c r="A6209">
        <v>2025</v>
      </c>
      <c r="B6209">
        <v>6179</v>
      </c>
      <c r="C6209" t="s">
        <v>331</v>
      </c>
      <c r="D6209" t="s">
        <v>322</v>
      </c>
      <c r="E6209">
        <v>49419</v>
      </c>
      <c r="F6209">
        <v>17.015000000000001</v>
      </c>
      <c r="G6209">
        <v>152.9</v>
      </c>
      <c r="H6209">
        <f t="shared" si="384"/>
        <v>1285681.4917650002</v>
      </c>
      <c r="I6209">
        <f t="shared" si="385"/>
        <v>49419</v>
      </c>
      <c r="J6209">
        <f t="shared" si="386"/>
        <v>840864.28500000003</v>
      </c>
      <c r="K6209">
        <f t="shared" si="387"/>
        <v>0</v>
      </c>
    </row>
    <row r="6210" spans="1:11" s="11" customFormat="1">
      <c r="A6210">
        <v>2025</v>
      </c>
      <c r="B6210">
        <v>6179</v>
      </c>
      <c r="C6210" t="s">
        <v>331</v>
      </c>
      <c r="D6210" t="s">
        <v>322</v>
      </c>
      <c r="E6210">
        <v>81810</v>
      </c>
      <c r="F6210">
        <v>16.922999999999998</v>
      </c>
      <c r="G6210">
        <v>153.5</v>
      </c>
      <c r="H6210">
        <f t="shared" si="384"/>
        <v>2125162.4170499998</v>
      </c>
      <c r="I6210">
        <f t="shared" si="385"/>
        <v>81810</v>
      </c>
      <c r="J6210">
        <f t="shared" si="386"/>
        <v>1384470.63</v>
      </c>
      <c r="K6210">
        <f t="shared" si="387"/>
        <v>0</v>
      </c>
    </row>
    <row r="6211" spans="1:11" s="11" customFormat="1">
      <c r="A6211">
        <v>2025</v>
      </c>
      <c r="B6211">
        <v>6179</v>
      </c>
      <c r="C6211" t="s">
        <v>331</v>
      </c>
      <c r="D6211" t="s">
        <v>322</v>
      </c>
      <c r="E6211">
        <v>81842</v>
      </c>
      <c r="F6211">
        <v>17.128</v>
      </c>
      <c r="G6211">
        <v>147.19999999999999</v>
      </c>
      <c r="H6211">
        <f t="shared" si="384"/>
        <v>2063434.550272</v>
      </c>
      <c r="I6211">
        <f t="shared" si="385"/>
        <v>81842</v>
      </c>
      <c r="J6211">
        <f t="shared" si="386"/>
        <v>1401789.7760000001</v>
      </c>
      <c r="K6211">
        <f t="shared" si="387"/>
        <v>0</v>
      </c>
    </row>
    <row r="6212" spans="1:11" s="11" customFormat="1">
      <c r="A6212">
        <v>2025</v>
      </c>
      <c r="B6212">
        <v>6179</v>
      </c>
      <c r="C6212" t="s">
        <v>331</v>
      </c>
      <c r="D6212" t="s">
        <v>322</v>
      </c>
      <c r="E6212">
        <v>96937</v>
      </c>
      <c r="F6212">
        <v>16.754999999999999</v>
      </c>
      <c r="G6212">
        <v>151.9</v>
      </c>
      <c r="H6212">
        <f t="shared" si="384"/>
        <v>2467128.5617650002</v>
      </c>
      <c r="I6212">
        <f t="shared" si="385"/>
        <v>96937</v>
      </c>
      <c r="J6212">
        <f t="shared" si="386"/>
        <v>1624179.4349999998</v>
      </c>
      <c r="K6212">
        <f t="shared" si="387"/>
        <v>0</v>
      </c>
    </row>
    <row r="6213" spans="1:11" s="11" customFormat="1">
      <c r="A6213">
        <v>2025</v>
      </c>
      <c r="B6213">
        <v>6179</v>
      </c>
      <c r="C6213" t="s">
        <v>331</v>
      </c>
      <c r="D6213" t="s">
        <v>322</v>
      </c>
      <c r="E6213">
        <v>32871</v>
      </c>
      <c r="F6213">
        <v>17.841000000000001</v>
      </c>
      <c r="G6213">
        <v>162.5</v>
      </c>
      <c r="H6213">
        <f t="shared" ref="H6213:H6276" si="388">IF(I6213="","",G6213/100*F6213*E6213)</f>
        <v>952983.70537500014</v>
      </c>
      <c r="I6213">
        <f t="shared" ref="I6213:I6276" si="389">IF(OR(G6213=".",F6213=".",E6213="."),"",E6213)</f>
        <v>32871</v>
      </c>
      <c r="J6213">
        <f t="shared" ref="J6213:J6276" si="390">IF(I6213="","",F6213*I6213)</f>
        <v>586451.51100000006</v>
      </c>
      <c r="K6213">
        <f t="shared" ref="K6213:K6276" si="391">IF(C6213="LIG",1,0)</f>
        <v>0</v>
      </c>
    </row>
    <row r="6214" spans="1:11" s="11" customFormat="1">
      <c r="A6214">
        <v>2025</v>
      </c>
      <c r="B6214">
        <v>6179</v>
      </c>
      <c r="C6214" t="s">
        <v>331</v>
      </c>
      <c r="D6214" t="s">
        <v>322</v>
      </c>
      <c r="E6214">
        <v>32508</v>
      </c>
      <c r="F6214">
        <v>17.215</v>
      </c>
      <c r="G6214">
        <v>146.69999999999999</v>
      </c>
      <c r="H6214">
        <f t="shared" si="388"/>
        <v>820970.19773999997</v>
      </c>
      <c r="I6214">
        <f t="shared" si="389"/>
        <v>32508</v>
      </c>
      <c r="J6214">
        <f t="shared" si="390"/>
        <v>559625.22</v>
      </c>
      <c r="K6214">
        <f t="shared" si="391"/>
        <v>0</v>
      </c>
    </row>
    <row r="6215" spans="1:11" s="11" customFormat="1">
      <c r="A6215">
        <v>2025</v>
      </c>
      <c r="B6215">
        <v>6179</v>
      </c>
      <c r="C6215" t="s">
        <v>331</v>
      </c>
      <c r="D6215" t="s">
        <v>322</v>
      </c>
      <c r="E6215">
        <v>146189</v>
      </c>
      <c r="F6215">
        <v>16.844000000000001</v>
      </c>
      <c r="G6215">
        <v>150.9</v>
      </c>
      <c r="H6215">
        <f t="shared" si="388"/>
        <v>3715772.9416440004</v>
      </c>
      <c r="I6215">
        <f t="shared" si="389"/>
        <v>146189</v>
      </c>
      <c r="J6215">
        <f t="shared" si="390"/>
        <v>2462407.5160000003</v>
      </c>
      <c r="K6215">
        <f t="shared" si="391"/>
        <v>0</v>
      </c>
    </row>
    <row r="6216" spans="1:11" s="11" customFormat="1">
      <c r="A6216">
        <v>2025</v>
      </c>
      <c r="B6216">
        <v>6180</v>
      </c>
      <c r="C6216" t="s">
        <v>330</v>
      </c>
      <c r="D6216" t="s">
        <v>322</v>
      </c>
      <c r="E6216">
        <v>829016</v>
      </c>
      <c r="F6216">
        <v>13.6</v>
      </c>
      <c r="G6216" t="s">
        <v>332</v>
      </c>
      <c r="H6216" t="str">
        <f t="shared" si="388"/>
        <v/>
      </c>
      <c r="I6216" t="str">
        <f t="shared" si="389"/>
        <v/>
      </c>
      <c r="J6216" t="str">
        <f t="shared" si="390"/>
        <v/>
      </c>
      <c r="K6216">
        <f t="shared" si="391"/>
        <v>1</v>
      </c>
    </row>
    <row r="6217" spans="1:11" s="11" customFormat="1">
      <c r="A6217">
        <v>2025</v>
      </c>
      <c r="B6217">
        <v>6183</v>
      </c>
      <c r="C6217" t="s">
        <v>330</v>
      </c>
      <c r="D6217" t="s">
        <v>322</v>
      </c>
      <c r="E6217">
        <v>150761</v>
      </c>
      <c r="F6217">
        <v>10.15</v>
      </c>
      <c r="G6217">
        <v>292</v>
      </c>
      <c r="H6217">
        <f t="shared" si="388"/>
        <v>4468254.5180000002</v>
      </c>
      <c r="I6217">
        <f t="shared" si="389"/>
        <v>150761</v>
      </c>
      <c r="J6217">
        <f t="shared" si="390"/>
        <v>1530224.1500000001</v>
      </c>
      <c r="K6217">
        <f t="shared" si="391"/>
        <v>1</v>
      </c>
    </row>
    <row r="6218" spans="1:11" s="11" customFormat="1">
      <c r="A6218">
        <v>2025</v>
      </c>
      <c r="B6218">
        <v>6194</v>
      </c>
      <c r="C6218" t="s">
        <v>331</v>
      </c>
      <c r="D6218" t="s">
        <v>322</v>
      </c>
      <c r="E6218">
        <v>133218</v>
      </c>
      <c r="F6218">
        <v>17.823</v>
      </c>
      <c r="G6218">
        <v>312</v>
      </c>
      <c r="H6218">
        <f t="shared" si="388"/>
        <v>7407954.571680001</v>
      </c>
      <c r="I6218">
        <f t="shared" si="389"/>
        <v>133218</v>
      </c>
      <c r="J6218">
        <f t="shared" si="390"/>
        <v>2374344.4139999999</v>
      </c>
      <c r="K6218">
        <f t="shared" si="391"/>
        <v>0</v>
      </c>
    </row>
    <row r="6219" spans="1:11" s="11" customFormat="1">
      <c r="A6219">
        <v>2025</v>
      </c>
      <c r="B6219">
        <v>6195</v>
      </c>
      <c r="C6219" t="s">
        <v>331</v>
      </c>
      <c r="D6219" t="s">
        <v>322</v>
      </c>
      <c r="E6219">
        <v>140861</v>
      </c>
      <c r="F6219">
        <v>17.940000000000001</v>
      </c>
      <c r="G6219">
        <v>245.5</v>
      </c>
      <c r="H6219">
        <f t="shared" si="388"/>
        <v>6203898.7647000002</v>
      </c>
      <c r="I6219">
        <f t="shared" si="389"/>
        <v>140861</v>
      </c>
      <c r="J6219">
        <f t="shared" si="390"/>
        <v>2527046.3400000003</v>
      </c>
      <c r="K6219">
        <f t="shared" si="391"/>
        <v>0</v>
      </c>
    </row>
    <row r="6220" spans="1:11" s="11" customFormat="1">
      <c r="A6220">
        <v>2025</v>
      </c>
      <c r="B6220">
        <v>6204</v>
      </c>
      <c r="C6220" t="s">
        <v>331</v>
      </c>
      <c r="D6220" t="s">
        <v>322</v>
      </c>
      <c r="E6220">
        <v>32522</v>
      </c>
      <c r="F6220">
        <v>17.664000000000001</v>
      </c>
      <c r="G6220">
        <v>137.30000000000001</v>
      </c>
      <c r="H6220">
        <f t="shared" si="388"/>
        <v>788745.39878400019</v>
      </c>
      <c r="I6220">
        <f t="shared" si="389"/>
        <v>32522</v>
      </c>
      <c r="J6220">
        <f t="shared" si="390"/>
        <v>574468.60800000001</v>
      </c>
      <c r="K6220">
        <f t="shared" si="391"/>
        <v>0</v>
      </c>
    </row>
    <row r="6221" spans="1:11" s="11" customFormat="1">
      <c r="A6221">
        <v>2025</v>
      </c>
      <c r="B6221">
        <v>6204</v>
      </c>
      <c r="C6221" t="s">
        <v>331</v>
      </c>
      <c r="D6221" t="s">
        <v>322</v>
      </c>
      <c r="E6221">
        <v>163831</v>
      </c>
      <c r="F6221">
        <v>17.995999999999999</v>
      </c>
      <c r="G6221">
        <v>126.5</v>
      </c>
      <c r="H6221">
        <f t="shared" si="388"/>
        <v>3729602.8851399994</v>
      </c>
      <c r="I6221">
        <f t="shared" si="389"/>
        <v>163831</v>
      </c>
      <c r="J6221">
        <f t="shared" si="390"/>
        <v>2948302.676</v>
      </c>
      <c r="K6221">
        <f t="shared" si="391"/>
        <v>0</v>
      </c>
    </row>
    <row r="6222" spans="1:11" s="11" customFormat="1">
      <c r="A6222">
        <v>2025</v>
      </c>
      <c r="B6222">
        <v>6204</v>
      </c>
      <c r="C6222" t="s">
        <v>331</v>
      </c>
      <c r="D6222" t="s">
        <v>322</v>
      </c>
      <c r="E6222">
        <v>228919</v>
      </c>
      <c r="F6222">
        <v>16.18</v>
      </c>
      <c r="G6222">
        <v>166.9</v>
      </c>
      <c r="H6222">
        <f t="shared" si="388"/>
        <v>6181824.8219799995</v>
      </c>
      <c r="I6222">
        <f t="shared" si="389"/>
        <v>228919</v>
      </c>
      <c r="J6222">
        <f t="shared" si="390"/>
        <v>3703909.42</v>
      </c>
      <c r="K6222">
        <f t="shared" si="391"/>
        <v>0</v>
      </c>
    </row>
    <row r="6223" spans="1:11" s="11" customFormat="1">
      <c r="A6223">
        <v>2025</v>
      </c>
      <c r="B6223">
        <v>6213</v>
      </c>
      <c r="C6223" t="s">
        <v>321</v>
      </c>
      <c r="D6223" t="s">
        <v>322</v>
      </c>
      <c r="E6223">
        <v>36631</v>
      </c>
      <c r="F6223">
        <v>22.48</v>
      </c>
      <c r="G6223">
        <v>249.6</v>
      </c>
      <c r="H6223">
        <f t="shared" si="388"/>
        <v>2055368.34048</v>
      </c>
      <c r="I6223">
        <f t="shared" si="389"/>
        <v>36631</v>
      </c>
      <c r="J6223">
        <f t="shared" si="390"/>
        <v>823464.88</v>
      </c>
      <c r="K6223">
        <f t="shared" si="391"/>
        <v>0</v>
      </c>
    </row>
    <row r="6224" spans="1:11" s="11" customFormat="1">
      <c r="A6224">
        <v>2025</v>
      </c>
      <c r="B6224">
        <v>6213</v>
      </c>
      <c r="C6224" t="s">
        <v>321</v>
      </c>
      <c r="D6224" t="s">
        <v>322</v>
      </c>
      <c r="E6224">
        <v>137730</v>
      </c>
      <c r="F6224">
        <v>22.41</v>
      </c>
      <c r="G6224">
        <v>288.3</v>
      </c>
      <c r="H6224">
        <f t="shared" si="388"/>
        <v>8898463.9718999993</v>
      </c>
      <c r="I6224">
        <f t="shared" si="389"/>
        <v>137730</v>
      </c>
      <c r="J6224">
        <f t="shared" si="390"/>
        <v>3086529.3</v>
      </c>
      <c r="K6224">
        <f t="shared" si="391"/>
        <v>0</v>
      </c>
    </row>
    <row r="6225" spans="1:11" s="11" customFormat="1">
      <c r="A6225">
        <v>2025</v>
      </c>
      <c r="B6225">
        <v>6213</v>
      </c>
      <c r="C6225" t="s">
        <v>321</v>
      </c>
      <c r="D6225" t="s">
        <v>322</v>
      </c>
      <c r="E6225">
        <v>31108</v>
      </c>
      <c r="F6225">
        <v>22</v>
      </c>
      <c r="G6225">
        <v>239.9</v>
      </c>
      <c r="H6225">
        <f t="shared" si="388"/>
        <v>1641818.024</v>
      </c>
      <c r="I6225">
        <f t="shared" si="389"/>
        <v>31108</v>
      </c>
      <c r="J6225">
        <f t="shared" si="390"/>
        <v>684376</v>
      </c>
      <c r="K6225">
        <f t="shared" si="391"/>
        <v>0</v>
      </c>
    </row>
    <row r="6226" spans="1:11" s="11" customFormat="1">
      <c r="A6226">
        <v>2025</v>
      </c>
      <c r="B6226">
        <v>6249</v>
      </c>
      <c r="C6226" t="s">
        <v>321</v>
      </c>
      <c r="D6226" t="s">
        <v>322</v>
      </c>
      <c r="E6226">
        <v>24627</v>
      </c>
      <c r="F6226">
        <v>23.45</v>
      </c>
      <c r="G6226">
        <v>307.7</v>
      </c>
      <c r="H6226">
        <f t="shared" si="388"/>
        <v>1776977.1925499998</v>
      </c>
      <c r="I6226">
        <f t="shared" si="389"/>
        <v>24627</v>
      </c>
      <c r="J6226">
        <f t="shared" si="390"/>
        <v>577503.15</v>
      </c>
      <c r="K6226">
        <f t="shared" si="391"/>
        <v>0</v>
      </c>
    </row>
    <row r="6227" spans="1:11" s="11" customFormat="1">
      <c r="A6227">
        <v>2025</v>
      </c>
      <c r="B6227">
        <v>6249</v>
      </c>
      <c r="C6227" t="s">
        <v>321</v>
      </c>
      <c r="D6227" t="s">
        <v>322</v>
      </c>
      <c r="E6227">
        <v>37981</v>
      </c>
      <c r="F6227">
        <v>25.9</v>
      </c>
      <c r="G6227">
        <v>358.2</v>
      </c>
      <c r="H6227">
        <f t="shared" si="388"/>
        <v>3523641.6977999997</v>
      </c>
      <c r="I6227">
        <f t="shared" si="389"/>
        <v>37981</v>
      </c>
      <c r="J6227">
        <f t="shared" si="390"/>
        <v>983707.89999999991</v>
      </c>
      <c r="K6227">
        <f t="shared" si="391"/>
        <v>0</v>
      </c>
    </row>
    <row r="6228" spans="1:11" s="11" customFormat="1">
      <c r="A6228">
        <v>2025</v>
      </c>
      <c r="B6228">
        <v>6249</v>
      </c>
      <c r="C6228" t="s">
        <v>321</v>
      </c>
      <c r="D6228" t="s">
        <v>322</v>
      </c>
      <c r="E6228">
        <v>72191</v>
      </c>
      <c r="F6228">
        <v>23.35</v>
      </c>
      <c r="G6228">
        <v>354.1</v>
      </c>
      <c r="H6228">
        <f t="shared" si="388"/>
        <v>5968921.5288500013</v>
      </c>
      <c r="I6228">
        <f t="shared" si="389"/>
        <v>72191</v>
      </c>
      <c r="J6228">
        <f t="shared" si="390"/>
        <v>1685659.85</v>
      </c>
      <c r="K6228">
        <f t="shared" si="391"/>
        <v>0</v>
      </c>
    </row>
    <row r="6229" spans="1:11" s="11" customFormat="1">
      <c r="A6229">
        <v>2025</v>
      </c>
      <c r="B6229">
        <v>6250</v>
      </c>
      <c r="C6229" t="s">
        <v>321</v>
      </c>
      <c r="D6229" t="s">
        <v>322</v>
      </c>
      <c r="E6229">
        <v>24528</v>
      </c>
      <c r="F6229">
        <v>25.96</v>
      </c>
      <c r="G6229">
        <v>452</v>
      </c>
      <c r="H6229">
        <f t="shared" si="388"/>
        <v>2878095.8975999998</v>
      </c>
      <c r="I6229">
        <f t="shared" si="389"/>
        <v>24528</v>
      </c>
      <c r="J6229">
        <f t="shared" si="390"/>
        <v>636746.88</v>
      </c>
      <c r="K6229">
        <f t="shared" si="391"/>
        <v>0</v>
      </c>
    </row>
    <row r="6230" spans="1:11" s="11" customFormat="1">
      <c r="A6230">
        <v>2025</v>
      </c>
      <c r="B6230">
        <v>6250</v>
      </c>
      <c r="C6230" t="s">
        <v>321</v>
      </c>
      <c r="D6230" t="s">
        <v>322</v>
      </c>
      <c r="E6230">
        <v>36776</v>
      </c>
      <c r="F6230">
        <v>25.97</v>
      </c>
      <c r="G6230">
        <v>343.1</v>
      </c>
      <c r="H6230">
        <f t="shared" si="388"/>
        <v>3276854.50232</v>
      </c>
      <c r="I6230">
        <f t="shared" si="389"/>
        <v>36776</v>
      </c>
      <c r="J6230">
        <f t="shared" si="390"/>
        <v>955072.72</v>
      </c>
      <c r="K6230">
        <f t="shared" si="391"/>
        <v>0</v>
      </c>
    </row>
    <row r="6231" spans="1:11" s="11" customFormat="1">
      <c r="A6231">
        <v>2025</v>
      </c>
      <c r="B6231">
        <v>6250</v>
      </c>
      <c r="C6231" t="s">
        <v>321</v>
      </c>
      <c r="D6231" t="s">
        <v>322</v>
      </c>
      <c r="E6231">
        <v>12231</v>
      </c>
      <c r="F6231">
        <v>26.03</v>
      </c>
      <c r="G6231">
        <v>342.3</v>
      </c>
      <c r="H6231">
        <f t="shared" si="388"/>
        <v>1089790.53939</v>
      </c>
      <c r="I6231">
        <f t="shared" si="389"/>
        <v>12231</v>
      </c>
      <c r="J6231">
        <f t="shared" si="390"/>
        <v>318372.93</v>
      </c>
      <c r="K6231">
        <f t="shared" si="391"/>
        <v>0</v>
      </c>
    </row>
    <row r="6232" spans="1:11" s="11" customFormat="1">
      <c r="A6232">
        <v>2025</v>
      </c>
      <c r="B6232">
        <v>6250</v>
      </c>
      <c r="C6232" t="s">
        <v>321</v>
      </c>
      <c r="D6232" t="s">
        <v>322</v>
      </c>
      <c r="E6232">
        <v>12302</v>
      </c>
      <c r="F6232">
        <v>25.898</v>
      </c>
      <c r="G6232">
        <v>338.5</v>
      </c>
      <c r="H6232">
        <f t="shared" si="388"/>
        <v>1078451.5084599999</v>
      </c>
      <c r="I6232">
        <f t="shared" si="389"/>
        <v>12302</v>
      </c>
      <c r="J6232">
        <f t="shared" si="390"/>
        <v>318597.196</v>
      </c>
      <c r="K6232">
        <f t="shared" si="391"/>
        <v>0</v>
      </c>
    </row>
    <row r="6233" spans="1:11" s="11" customFormat="1">
      <c r="A6233">
        <v>2025</v>
      </c>
      <c r="B6233">
        <v>6254</v>
      </c>
      <c r="C6233" t="s">
        <v>331</v>
      </c>
      <c r="D6233" t="s">
        <v>322</v>
      </c>
      <c r="E6233">
        <v>57060</v>
      </c>
      <c r="F6233">
        <v>17.222000000000001</v>
      </c>
      <c r="G6233">
        <v>192.7</v>
      </c>
      <c r="H6233">
        <f t="shared" si="388"/>
        <v>1893638.4656399998</v>
      </c>
      <c r="I6233">
        <f t="shared" si="389"/>
        <v>57060</v>
      </c>
      <c r="J6233">
        <f t="shared" si="390"/>
        <v>982687.32000000007</v>
      </c>
      <c r="K6233">
        <f t="shared" si="391"/>
        <v>0</v>
      </c>
    </row>
    <row r="6234" spans="1:11" s="11" customFormat="1">
      <c r="A6234">
        <v>2025</v>
      </c>
      <c r="B6234">
        <v>6254</v>
      </c>
      <c r="C6234" t="s">
        <v>331</v>
      </c>
      <c r="D6234" t="s">
        <v>322</v>
      </c>
      <c r="E6234">
        <v>161234</v>
      </c>
      <c r="F6234">
        <v>16.866</v>
      </c>
      <c r="G6234">
        <v>187.2</v>
      </c>
      <c r="H6234">
        <f t="shared" si="388"/>
        <v>5090665.5895679994</v>
      </c>
      <c r="I6234">
        <f t="shared" si="389"/>
        <v>161234</v>
      </c>
      <c r="J6234">
        <f t="shared" si="390"/>
        <v>2719372.6439999999</v>
      </c>
      <c r="K6234">
        <f t="shared" si="391"/>
        <v>0</v>
      </c>
    </row>
    <row r="6235" spans="1:11" s="11" customFormat="1">
      <c r="A6235">
        <v>2025</v>
      </c>
      <c r="B6235">
        <v>6257</v>
      </c>
      <c r="C6235" t="s">
        <v>331</v>
      </c>
      <c r="D6235" t="s">
        <v>322</v>
      </c>
      <c r="E6235">
        <v>79587</v>
      </c>
      <c r="F6235">
        <v>16.725999999999999</v>
      </c>
      <c r="G6235">
        <v>310.8</v>
      </c>
      <c r="H6235">
        <f t="shared" si="388"/>
        <v>4137283.079496</v>
      </c>
      <c r="I6235">
        <f t="shared" si="389"/>
        <v>79587</v>
      </c>
      <c r="J6235">
        <f t="shared" si="390"/>
        <v>1331172.162</v>
      </c>
      <c r="K6235">
        <f t="shared" si="391"/>
        <v>0</v>
      </c>
    </row>
    <row r="6236" spans="1:11" s="11" customFormat="1">
      <c r="A6236">
        <v>2025</v>
      </c>
      <c r="B6236">
        <v>6257</v>
      </c>
      <c r="C6236" t="s">
        <v>331</v>
      </c>
      <c r="D6236" t="s">
        <v>322</v>
      </c>
      <c r="E6236">
        <v>79660</v>
      </c>
      <c r="F6236">
        <v>17.216000000000001</v>
      </c>
      <c r="G6236">
        <v>295.39999999999998</v>
      </c>
      <c r="H6236">
        <f t="shared" si="388"/>
        <v>4051194.0582399997</v>
      </c>
      <c r="I6236">
        <f t="shared" si="389"/>
        <v>79660</v>
      </c>
      <c r="J6236">
        <f t="shared" si="390"/>
        <v>1371426.56</v>
      </c>
      <c r="K6236">
        <f t="shared" si="391"/>
        <v>0</v>
      </c>
    </row>
    <row r="6237" spans="1:11" s="11" customFormat="1">
      <c r="A6237">
        <v>2025</v>
      </c>
      <c r="B6237">
        <v>6257</v>
      </c>
      <c r="C6237" t="s">
        <v>331</v>
      </c>
      <c r="D6237" t="s">
        <v>322</v>
      </c>
      <c r="E6237">
        <v>16038</v>
      </c>
      <c r="F6237">
        <v>16.463999999999999</v>
      </c>
      <c r="G6237">
        <v>311.60000000000002</v>
      </c>
      <c r="H6237">
        <f t="shared" si="388"/>
        <v>822778.65331199998</v>
      </c>
      <c r="I6237">
        <f t="shared" si="389"/>
        <v>16038</v>
      </c>
      <c r="J6237">
        <f t="shared" si="390"/>
        <v>264049.63199999998</v>
      </c>
      <c r="K6237">
        <f t="shared" si="391"/>
        <v>0</v>
      </c>
    </row>
    <row r="6238" spans="1:11" s="11" customFormat="1">
      <c r="A6238">
        <v>2025</v>
      </c>
      <c r="B6238">
        <v>6257</v>
      </c>
      <c r="C6238" t="s">
        <v>331</v>
      </c>
      <c r="D6238" t="s">
        <v>322</v>
      </c>
      <c r="E6238">
        <v>15706</v>
      </c>
      <c r="F6238">
        <v>17.494</v>
      </c>
      <c r="G6238">
        <v>310.3</v>
      </c>
      <c r="H6238">
        <f t="shared" si="388"/>
        <v>852582.65069200005</v>
      </c>
      <c r="I6238">
        <f t="shared" si="389"/>
        <v>15706</v>
      </c>
      <c r="J6238">
        <f t="shared" si="390"/>
        <v>274760.76400000002</v>
      </c>
      <c r="K6238">
        <f t="shared" si="391"/>
        <v>0</v>
      </c>
    </row>
    <row r="6239" spans="1:11" s="11" customFormat="1">
      <c r="A6239">
        <v>2025</v>
      </c>
      <c r="B6239">
        <v>6257</v>
      </c>
      <c r="C6239" t="s">
        <v>331</v>
      </c>
      <c r="D6239" t="s">
        <v>322</v>
      </c>
      <c r="E6239">
        <v>32031</v>
      </c>
      <c r="F6239">
        <v>17.86</v>
      </c>
      <c r="G6239">
        <v>311.60000000000002</v>
      </c>
      <c r="H6239">
        <f t="shared" si="388"/>
        <v>1782581.52456</v>
      </c>
      <c r="I6239">
        <f t="shared" si="389"/>
        <v>32031</v>
      </c>
      <c r="J6239">
        <f t="shared" si="390"/>
        <v>572073.66</v>
      </c>
      <c r="K6239">
        <f t="shared" si="391"/>
        <v>0</v>
      </c>
    </row>
    <row r="6240" spans="1:11" s="11" customFormat="1">
      <c r="A6240">
        <v>2025</v>
      </c>
      <c r="B6240">
        <v>6257</v>
      </c>
      <c r="C6240" t="s">
        <v>331</v>
      </c>
      <c r="D6240" t="s">
        <v>322</v>
      </c>
      <c r="E6240">
        <v>15979</v>
      </c>
      <c r="F6240">
        <v>16.962</v>
      </c>
      <c r="G6240">
        <v>298.7</v>
      </c>
      <c r="H6240">
        <f t="shared" si="388"/>
        <v>809583.92862600007</v>
      </c>
      <c r="I6240">
        <f t="shared" si="389"/>
        <v>15979</v>
      </c>
      <c r="J6240">
        <f t="shared" si="390"/>
        <v>271035.79800000001</v>
      </c>
      <c r="K6240">
        <f t="shared" si="391"/>
        <v>0</v>
      </c>
    </row>
    <row r="6241" spans="1:11" s="11" customFormat="1">
      <c r="A6241">
        <v>2025</v>
      </c>
      <c r="B6241">
        <v>6257</v>
      </c>
      <c r="C6241" t="s">
        <v>331</v>
      </c>
      <c r="D6241" t="s">
        <v>322</v>
      </c>
      <c r="E6241">
        <v>15974</v>
      </c>
      <c r="F6241">
        <v>16.937999999999999</v>
      </c>
      <c r="G6241">
        <v>312.39999999999998</v>
      </c>
      <c r="H6241">
        <f t="shared" si="388"/>
        <v>845253.21988799982</v>
      </c>
      <c r="I6241">
        <f t="shared" si="389"/>
        <v>15974</v>
      </c>
      <c r="J6241">
        <f t="shared" si="390"/>
        <v>270567.61199999996</v>
      </c>
      <c r="K6241">
        <f t="shared" si="391"/>
        <v>0</v>
      </c>
    </row>
    <row r="6242" spans="1:11" s="11" customFormat="1">
      <c r="A6242">
        <v>2025</v>
      </c>
      <c r="B6242">
        <v>6257</v>
      </c>
      <c r="C6242" t="s">
        <v>331</v>
      </c>
      <c r="D6242" t="s">
        <v>322</v>
      </c>
      <c r="E6242">
        <v>94489</v>
      </c>
      <c r="F6242">
        <v>16.648</v>
      </c>
      <c r="G6242">
        <v>299.5</v>
      </c>
      <c r="H6242">
        <f t="shared" si="388"/>
        <v>4711293.35164</v>
      </c>
      <c r="I6242">
        <f t="shared" si="389"/>
        <v>94489</v>
      </c>
      <c r="J6242">
        <f t="shared" si="390"/>
        <v>1573052.872</v>
      </c>
      <c r="K6242">
        <f t="shared" si="391"/>
        <v>0</v>
      </c>
    </row>
    <row r="6243" spans="1:11" s="11" customFormat="1">
      <c r="A6243">
        <v>2025</v>
      </c>
      <c r="B6243">
        <v>6257</v>
      </c>
      <c r="C6243" t="s">
        <v>331</v>
      </c>
      <c r="D6243" t="s">
        <v>322</v>
      </c>
      <c r="E6243">
        <v>158868</v>
      </c>
      <c r="F6243">
        <v>16.788</v>
      </c>
      <c r="G6243">
        <v>293.8</v>
      </c>
      <c r="H6243">
        <f t="shared" si="388"/>
        <v>7835869.2409920013</v>
      </c>
      <c r="I6243">
        <f t="shared" si="389"/>
        <v>158868</v>
      </c>
      <c r="J6243">
        <f t="shared" si="390"/>
        <v>2667075.9840000002</v>
      </c>
      <c r="K6243">
        <f t="shared" si="391"/>
        <v>0</v>
      </c>
    </row>
    <row r="6244" spans="1:11" s="11" customFormat="1">
      <c r="A6244">
        <v>2025</v>
      </c>
      <c r="B6244">
        <v>6257</v>
      </c>
      <c r="C6244" t="s">
        <v>331</v>
      </c>
      <c r="D6244" t="s">
        <v>322</v>
      </c>
      <c r="E6244">
        <v>15861</v>
      </c>
      <c r="F6244">
        <v>17.2</v>
      </c>
      <c r="G6244">
        <v>291</v>
      </c>
      <c r="H6244">
        <f t="shared" si="388"/>
        <v>793874.772</v>
      </c>
      <c r="I6244">
        <f t="shared" si="389"/>
        <v>15861</v>
      </c>
      <c r="J6244">
        <f t="shared" si="390"/>
        <v>272809.2</v>
      </c>
      <c r="K6244">
        <f t="shared" si="391"/>
        <v>0</v>
      </c>
    </row>
    <row r="6245" spans="1:11" s="11" customFormat="1">
      <c r="A6245">
        <v>2025</v>
      </c>
      <c r="B6245">
        <v>6264</v>
      </c>
      <c r="C6245" t="s">
        <v>321</v>
      </c>
      <c r="D6245" t="s">
        <v>322</v>
      </c>
      <c r="E6245">
        <v>59340</v>
      </c>
      <c r="F6245">
        <v>25.27</v>
      </c>
      <c r="G6245">
        <v>318.60000000000002</v>
      </c>
      <c r="H6245">
        <f t="shared" si="388"/>
        <v>4777476.4548000004</v>
      </c>
      <c r="I6245">
        <f t="shared" si="389"/>
        <v>59340</v>
      </c>
      <c r="J6245">
        <f t="shared" si="390"/>
        <v>1499521.8</v>
      </c>
      <c r="K6245">
        <f t="shared" si="391"/>
        <v>0</v>
      </c>
    </row>
    <row r="6246" spans="1:11" s="11" customFormat="1">
      <c r="A6246">
        <v>2025</v>
      </c>
      <c r="B6246">
        <v>6264</v>
      </c>
      <c r="C6246" t="s">
        <v>321</v>
      </c>
      <c r="D6246" t="s">
        <v>322</v>
      </c>
      <c r="E6246">
        <v>59340</v>
      </c>
      <c r="F6246">
        <v>25.27</v>
      </c>
      <c r="G6246">
        <v>318.60000000000002</v>
      </c>
      <c r="H6246">
        <f t="shared" si="388"/>
        <v>4777476.4548000004</v>
      </c>
      <c r="I6246">
        <f t="shared" si="389"/>
        <v>59340</v>
      </c>
      <c r="J6246">
        <f t="shared" si="390"/>
        <v>1499521.8</v>
      </c>
      <c r="K6246">
        <f t="shared" si="391"/>
        <v>0</v>
      </c>
    </row>
    <row r="6247" spans="1:11" s="11" customFormat="1">
      <c r="A6247">
        <v>2025</v>
      </c>
      <c r="B6247">
        <v>6264</v>
      </c>
      <c r="C6247" t="s">
        <v>321</v>
      </c>
      <c r="D6247" t="s">
        <v>322</v>
      </c>
      <c r="E6247">
        <v>13627</v>
      </c>
      <c r="F6247">
        <v>23.69</v>
      </c>
      <c r="G6247">
        <v>303.39999999999998</v>
      </c>
      <c r="H6247">
        <f t="shared" si="388"/>
        <v>979446.89342000009</v>
      </c>
      <c r="I6247">
        <f t="shared" si="389"/>
        <v>13627</v>
      </c>
      <c r="J6247">
        <f t="shared" si="390"/>
        <v>322823.63</v>
      </c>
      <c r="K6247">
        <f t="shared" si="391"/>
        <v>0</v>
      </c>
    </row>
    <row r="6248" spans="1:11" s="11" customFormat="1">
      <c r="A6248">
        <v>2025</v>
      </c>
      <c r="B6248">
        <v>6264</v>
      </c>
      <c r="C6248" t="s">
        <v>321</v>
      </c>
      <c r="D6248" t="s">
        <v>322</v>
      </c>
      <c r="E6248">
        <v>181962</v>
      </c>
      <c r="F6248">
        <v>25.53</v>
      </c>
      <c r="G6248">
        <v>184.7</v>
      </c>
      <c r="H6248">
        <f t="shared" si="388"/>
        <v>8580219.7714200001</v>
      </c>
      <c r="I6248">
        <f t="shared" si="389"/>
        <v>181962</v>
      </c>
      <c r="J6248">
        <f t="shared" si="390"/>
        <v>4645489.8600000003</v>
      </c>
      <c r="K6248">
        <f t="shared" si="391"/>
        <v>0</v>
      </c>
    </row>
    <row r="6249" spans="1:11" s="11" customFormat="1">
      <c r="A6249">
        <v>2025</v>
      </c>
      <c r="B6249">
        <v>6288</v>
      </c>
      <c r="C6249" t="s">
        <v>330</v>
      </c>
      <c r="D6249" t="s">
        <v>322</v>
      </c>
      <c r="E6249">
        <v>43222</v>
      </c>
      <c r="F6249">
        <v>15</v>
      </c>
      <c r="G6249">
        <v>422</v>
      </c>
      <c r="H6249">
        <f t="shared" si="388"/>
        <v>2735952.6</v>
      </c>
      <c r="I6249">
        <f t="shared" si="389"/>
        <v>43222</v>
      </c>
      <c r="J6249">
        <f t="shared" si="390"/>
        <v>648330</v>
      </c>
      <c r="K6249">
        <f t="shared" si="391"/>
        <v>1</v>
      </c>
    </row>
    <row r="6250" spans="1:11" s="11" customFormat="1">
      <c r="A6250">
        <v>2025</v>
      </c>
      <c r="B6250">
        <v>6469</v>
      </c>
      <c r="C6250" t="s">
        <v>330</v>
      </c>
      <c r="D6250" t="s">
        <v>322</v>
      </c>
      <c r="E6250">
        <v>481727</v>
      </c>
      <c r="F6250">
        <v>13.448</v>
      </c>
      <c r="G6250">
        <v>236.1</v>
      </c>
      <c r="H6250">
        <f t="shared" si="388"/>
        <v>15295182.947255999</v>
      </c>
      <c r="I6250">
        <f t="shared" si="389"/>
        <v>481727</v>
      </c>
      <c r="J6250">
        <f t="shared" si="390"/>
        <v>6478264.6960000005</v>
      </c>
      <c r="K6250">
        <f t="shared" si="391"/>
        <v>1</v>
      </c>
    </row>
    <row r="6251" spans="1:11" s="11" customFormat="1">
      <c r="A6251">
        <v>2025</v>
      </c>
      <c r="B6251">
        <v>6641</v>
      </c>
      <c r="C6251" t="s">
        <v>331</v>
      </c>
      <c r="D6251" t="s">
        <v>322</v>
      </c>
      <c r="E6251">
        <v>129913</v>
      </c>
      <c r="F6251">
        <v>18.02</v>
      </c>
      <c r="G6251">
        <v>231.5</v>
      </c>
      <c r="H6251">
        <f t="shared" si="388"/>
        <v>5419489.6818999993</v>
      </c>
      <c r="I6251">
        <f t="shared" si="389"/>
        <v>129913</v>
      </c>
      <c r="J6251">
        <f t="shared" si="390"/>
        <v>2341032.2599999998</v>
      </c>
      <c r="K6251">
        <f t="shared" si="391"/>
        <v>0</v>
      </c>
    </row>
    <row r="6252" spans="1:11" s="11" customFormat="1">
      <c r="A6252">
        <v>2025</v>
      </c>
      <c r="B6252">
        <v>6641</v>
      </c>
      <c r="C6252" t="s">
        <v>331</v>
      </c>
      <c r="D6252" t="s">
        <v>322</v>
      </c>
      <c r="E6252">
        <v>162685</v>
      </c>
      <c r="F6252">
        <v>17.7</v>
      </c>
      <c r="G6252">
        <v>232.5</v>
      </c>
      <c r="H6252">
        <f t="shared" si="388"/>
        <v>6694894.4625000004</v>
      </c>
      <c r="I6252">
        <f t="shared" si="389"/>
        <v>162685</v>
      </c>
      <c r="J6252">
        <f t="shared" si="390"/>
        <v>2879524.5</v>
      </c>
      <c r="K6252">
        <f t="shared" si="391"/>
        <v>0</v>
      </c>
    </row>
    <row r="6253" spans="1:11" s="11" customFormat="1">
      <c r="A6253">
        <v>2025</v>
      </c>
      <c r="B6253">
        <v>6664</v>
      </c>
      <c r="C6253" t="s">
        <v>331</v>
      </c>
      <c r="D6253" t="s">
        <v>322</v>
      </c>
      <c r="E6253">
        <v>31730</v>
      </c>
      <c r="F6253">
        <v>17.177</v>
      </c>
      <c r="G6253">
        <v>163.5</v>
      </c>
      <c r="H6253">
        <f t="shared" si="388"/>
        <v>891117.85334999999</v>
      </c>
      <c r="I6253">
        <f t="shared" si="389"/>
        <v>31730</v>
      </c>
      <c r="J6253">
        <f t="shared" si="390"/>
        <v>545026.21</v>
      </c>
      <c r="K6253">
        <f t="shared" si="391"/>
        <v>0</v>
      </c>
    </row>
    <row r="6254" spans="1:11" s="11" customFormat="1">
      <c r="A6254">
        <v>2025</v>
      </c>
      <c r="B6254">
        <v>6664</v>
      </c>
      <c r="C6254" t="s">
        <v>331</v>
      </c>
      <c r="D6254" t="s">
        <v>322</v>
      </c>
      <c r="E6254">
        <v>32469</v>
      </c>
      <c r="F6254">
        <v>17.13</v>
      </c>
      <c r="G6254">
        <v>162.4</v>
      </c>
      <c r="H6254">
        <f t="shared" si="388"/>
        <v>903259.00728000002</v>
      </c>
      <c r="I6254">
        <f t="shared" si="389"/>
        <v>32469</v>
      </c>
      <c r="J6254">
        <f t="shared" si="390"/>
        <v>556193.97</v>
      </c>
      <c r="K6254">
        <f t="shared" si="391"/>
        <v>0</v>
      </c>
    </row>
    <row r="6255" spans="1:11" s="11" customFormat="1">
      <c r="A6255">
        <v>2025</v>
      </c>
      <c r="B6255">
        <v>6664</v>
      </c>
      <c r="C6255" t="s">
        <v>331</v>
      </c>
      <c r="D6255" t="s">
        <v>322</v>
      </c>
      <c r="E6255">
        <v>113252</v>
      </c>
      <c r="F6255">
        <v>17.853999999999999</v>
      </c>
      <c r="G6255">
        <v>163.19999999999999</v>
      </c>
      <c r="H6255">
        <f t="shared" si="388"/>
        <v>3299905.9714559997</v>
      </c>
      <c r="I6255">
        <f t="shared" si="389"/>
        <v>113252</v>
      </c>
      <c r="J6255">
        <f t="shared" si="390"/>
        <v>2022001.2079999999</v>
      </c>
      <c r="K6255">
        <f t="shared" si="391"/>
        <v>0</v>
      </c>
    </row>
    <row r="6256" spans="1:11" s="11" customFormat="1">
      <c r="A6256">
        <v>2025</v>
      </c>
      <c r="B6256">
        <v>6664</v>
      </c>
      <c r="C6256" t="s">
        <v>331</v>
      </c>
      <c r="D6256" t="s">
        <v>322</v>
      </c>
      <c r="E6256">
        <v>48232</v>
      </c>
      <c r="F6256">
        <v>17.951000000000001</v>
      </c>
      <c r="G6256">
        <v>171.8</v>
      </c>
      <c r="H6256">
        <f t="shared" si="388"/>
        <v>1487466.1017760001</v>
      </c>
      <c r="I6256">
        <f t="shared" si="389"/>
        <v>48232</v>
      </c>
      <c r="J6256">
        <f t="shared" si="390"/>
        <v>865812.63199999998</v>
      </c>
      <c r="K6256">
        <f t="shared" si="391"/>
        <v>0</v>
      </c>
    </row>
    <row r="6257" spans="1:11" s="11" customFormat="1">
      <c r="A6257">
        <v>2025</v>
      </c>
      <c r="B6257">
        <v>6705</v>
      </c>
      <c r="C6257" t="s">
        <v>321</v>
      </c>
      <c r="D6257" t="s">
        <v>322</v>
      </c>
      <c r="E6257">
        <v>132750</v>
      </c>
      <c r="F6257">
        <v>22.46</v>
      </c>
      <c r="G6257" t="s">
        <v>332</v>
      </c>
      <c r="H6257" t="str">
        <f t="shared" si="388"/>
        <v/>
      </c>
      <c r="I6257" t="str">
        <f t="shared" si="389"/>
        <v/>
      </c>
      <c r="J6257" t="str">
        <f t="shared" si="390"/>
        <v/>
      </c>
      <c r="K6257">
        <f t="shared" si="391"/>
        <v>0</v>
      </c>
    </row>
    <row r="6258" spans="1:11" s="11" customFormat="1">
      <c r="A6258">
        <v>2025</v>
      </c>
      <c r="B6258">
        <v>6761</v>
      </c>
      <c r="C6258" t="s">
        <v>331</v>
      </c>
      <c r="D6258" t="s">
        <v>322</v>
      </c>
      <c r="E6258">
        <v>72816</v>
      </c>
      <c r="F6258">
        <v>17.936</v>
      </c>
      <c r="G6258">
        <v>158.6</v>
      </c>
      <c r="H6258">
        <f t="shared" si="388"/>
        <v>2071360.0527359997</v>
      </c>
      <c r="I6258">
        <f t="shared" si="389"/>
        <v>72816</v>
      </c>
      <c r="J6258">
        <f t="shared" si="390"/>
        <v>1306027.7760000001</v>
      </c>
      <c r="K6258">
        <f t="shared" si="391"/>
        <v>0</v>
      </c>
    </row>
    <row r="6259" spans="1:11" s="11" customFormat="1">
      <c r="A6259">
        <v>2025</v>
      </c>
      <c r="B6259">
        <v>6768</v>
      </c>
      <c r="C6259" t="s">
        <v>331</v>
      </c>
      <c r="D6259" t="s">
        <v>322</v>
      </c>
      <c r="E6259">
        <v>50724</v>
      </c>
      <c r="F6259">
        <v>18.010000000000002</v>
      </c>
      <c r="G6259">
        <v>236.9</v>
      </c>
      <c r="H6259">
        <f t="shared" si="388"/>
        <v>2164174.4595600003</v>
      </c>
      <c r="I6259">
        <f t="shared" si="389"/>
        <v>50724</v>
      </c>
      <c r="J6259">
        <f t="shared" si="390"/>
        <v>913539.24000000011</v>
      </c>
      <c r="K6259">
        <f t="shared" si="391"/>
        <v>0</v>
      </c>
    </row>
    <row r="6260" spans="1:11" s="11" customFormat="1">
      <c r="A6260">
        <v>2025</v>
      </c>
      <c r="B6260">
        <v>6772</v>
      </c>
      <c r="C6260" t="s">
        <v>331</v>
      </c>
      <c r="D6260" t="s">
        <v>322</v>
      </c>
      <c r="E6260">
        <v>130621</v>
      </c>
      <c r="F6260">
        <v>17.940000000000001</v>
      </c>
      <c r="G6260">
        <v>192.1</v>
      </c>
      <c r="H6260">
        <f t="shared" si="388"/>
        <v>4501557.5615400001</v>
      </c>
      <c r="I6260">
        <f t="shared" si="389"/>
        <v>130621</v>
      </c>
      <c r="J6260">
        <f t="shared" si="390"/>
        <v>2343340.7400000002</v>
      </c>
      <c r="K6260">
        <f t="shared" si="391"/>
        <v>0</v>
      </c>
    </row>
    <row r="6261" spans="1:11" s="11" customFormat="1">
      <c r="A6261">
        <v>2025</v>
      </c>
      <c r="B6261">
        <v>6823</v>
      </c>
      <c r="C6261" t="s">
        <v>321</v>
      </c>
      <c r="D6261" t="s">
        <v>322</v>
      </c>
      <c r="E6261">
        <v>67427</v>
      </c>
      <c r="F6261">
        <v>22.77</v>
      </c>
      <c r="G6261">
        <v>241.4</v>
      </c>
      <c r="H6261">
        <f t="shared" si="388"/>
        <v>3706245.0750600002</v>
      </c>
      <c r="I6261">
        <f t="shared" si="389"/>
        <v>67427</v>
      </c>
      <c r="J6261">
        <f t="shared" si="390"/>
        <v>1535312.79</v>
      </c>
      <c r="K6261">
        <f t="shared" si="391"/>
        <v>0</v>
      </c>
    </row>
    <row r="6262" spans="1:11" s="11" customFormat="1">
      <c r="A6262">
        <v>2025</v>
      </c>
      <c r="B6262">
        <v>6823</v>
      </c>
      <c r="C6262" t="s">
        <v>321</v>
      </c>
      <c r="D6262" t="s">
        <v>322</v>
      </c>
      <c r="E6262">
        <v>48339</v>
      </c>
      <c r="F6262">
        <v>22.48</v>
      </c>
      <c r="G6262">
        <v>214.1</v>
      </c>
      <c r="H6262">
        <f t="shared" si="388"/>
        <v>2326540.60152</v>
      </c>
      <c r="I6262">
        <f t="shared" si="389"/>
        <v>48339</v>
      </c>
      <c r="J6262">
        <f t="shared" si="390"/>
        <v>1086660.72</v>
      </c>
      <c r="K6262">
        <f t="shared" si="391"/>
        <v>0</v>
      </c>
    </row>
    <row r="6263" spans="1:11" s="11" customFormat="1">
      <c r="A6263">
        <v>2025</v>
      </c>
      <c r="B6263">
        <v>7030</v>
      </c>
      <c r="C6263" t="s">
        <v>330</v>
      </c>
      <c r="D6263" t="s">
        <v>322</v>
      </c>
      <c r="E6263">
        <v>162341</v>
      </c>
      <c r="F6263">
        <v>13.574</v>
      </c>
      <c r="G6263" t="s">
        <v>332</v>
      </c>
      <c r="H6263" t="str">
        <f t="shared" si="388"/>
        <v/>
      </c>
      <c r="I6263" t="str">
        <f t="shared" si="389"/>
        <v/>
      </c>
      <c r="J6263" t="str">
        <f t="shared" si="390"/>
        <v/>
      </c>
      <c r="K6263">
        <f t="shared" si="391"/>
        <v>1</v>
      </c>
    </row>
    <row r="6264" spans="1:11" s="11" customFormat="1">
      <c r="A6264">
        <v>2025</v>
      </c>
      <c r="B6264">
        <v>7097</v>
      </c>
      <c r="C6264" t="s">
        <v>331</v>
      </c>
      <c r="D6264" t="s">
        <v>322</v>
      </c>
      <c r="E6264">
        <v>235490</v>
      </c>
      <c r="F6264">
        <v>17.012</v>
      </c>
      <c r="G6264">
        <v>162.69999999999999</v>
      </c>
      <c r="H6264">
        <f t="shared" si="388"/>
        <v>6518015.6167599987</v>
      </c>
      <c r="I6264">
        <f t="shared" si="389"/>
        <v>235490</v>
      </c>
      <c r="J6264">
        <f t="shared" si="390"/>
        <v>4006155.88</v>
      </c>
      <c r="K6264">
        <f t="shared" si="391"/>
        <v>0</v>
      </c>
    </row>
    <row r="6265" spans="1:11" s="11" customFormat="1">
      <c r="A6265">
        <v>2025</v>
      </c>
      <c r="B6265">
        <v>7210</v>
      </c>
      <c r="C6265" t="s">
        <v>321</v>
      </c>
      <c r="D6265" t="s">
        <v>322</v>
      </c>
      <c r="E6265">
        <v>50868</v>
      </c>
      <c r="F6265">
        <v>25.02</v>
      </c>
      <c r="G6265">
        <v>424.7</v>
      </c>
      <c r="H6265">
        <f t="shared" si="388"/>
        <v>5405230.6279199999</v>
      </c>
      <c r="I6265">
        <f t="shared" si="389"/>
        <v>50868</v>
      </c>
      <c r="J6265">
        <f t="shared" si="390"/>
        <v>1272717.3599999999</v>
      </c>
      <c r="K6265">
        <f t="shared" si="391"/>
        <v>0</v>
      </c>
    </row>
    <row r="6266" spans="1:11" s="11" customFormat="1">
      <c r="A6266">
        <v>2025</v>
      </c>
      <c r="B6266">
        <v>7213</v>
      </c>
      <c r="C6266" t="s">
        <v>321</v>
      </c>
      <c r="D6266" t="s">
        <v>322</v>
      </c>
      <c r="E6266">
        <v>70555</v>
      </c>
      <c r="F6266">
        <v>24.928000000000001</v>
      </c>
      <c r="G6266">
        <v>499.9</v>
      </c>
      <c r="H6266">
        <f t="shared" si="388"/>
        <v>8792216.404959999</v>
      </c>
      <c r="I6266">
        <f t="shared" si="389"/>
        <v>70555</v>
      </c>
      <c r="J6266">
        <f t="shared" si="390"/>
        <v>1758795.04</v>
      </c>
      <c r="K6266">
        <f t="shared" si="391"/>
        <v>0</v>
      </c>
    </row>
    <row r="6267" spans="1:11" s="11" customFormat="1">
      <c r="A6267">
        <v>2025</v>
      </c>
      <c r="B6267">
        <v>7213</v>
      </c>
      <c r="C6267" t="s">
        <v>321</v>
      </c>
      <c r="D6267" t="s">
        <v>322</v>
      </c>
      <c r="E6267">
        <v>22320</v>
      </c>
      <c r="F6267">
        <v>24.68</v>
      </c>
      <c r="G6267">
        <v>409.8</v>
      </c>
      <c r="H6267">
        <f t="shared" si="388"/>
        <v>2257414.4447999997</v>
      </c>
      <c r="I6267">
        <f t="shared" si="389"/>
        <v>22320</v>
      </c>
      <c r="J6267">
        <f t="shared" si="390"/>
        <v>550857.6</v>
      </c>
      <c r="K6267">
        <f t="shared" si="391"/>
        <v>0</v>
      </c>
    </row>
    <row r="6268" spans="1:11" s="11" customFormat="1">
      <c r="A6268">
        <v>2025</v>
      </c>
      <c r="B6268">
        <v>7343</v>
      </c>
      <c r="C6268" t="s">
        <v>331</v>
      </c>
      <c r="D6268" t="s">
        <v>322</v>
      </c>
      <c r="E6268">
        <v>16303</v>
      </c>
      <c r="F6268">
        <v>17.257999999999999</v>
      </c>
      <c r="G6268">
        <v>215.1</v>
      </c>
      <c r="H6268">
        <f t="shared" si="388"/>
        <v>605199.28127399983</v>
      </c>
      <c r="I6268">
        <f t="shared" si="389"/>
        <v>16303</v>
      </c>
      <c r="J6268">
        <f t="shared" si="390"/>
        <v>281357.174</v>
      </c>
      <c r="K6268">
        <f t="shared" si="391"/>
        <v>0</v>
      </c>
    </row>
    <row r="6269" spans="1:11" s="11" customFormat="1">
      <c r="A6269">
        <v>2025</v>
      </c>
      <c r="B6269">
        <v>7343</v>
      </c>
      <c r="C6269" t="s">
        <v>331</v>
      </c>
      <c r="D6269" t="s">
        <v>322</v>
      </c>
      <c r="E6269">
        <v>32336</v>
      </c>
      <c r="F6269">
        <v>17.122</v>
      </c>
      <c r="G6269">
        <v>216.3</v>
      </c>
      <c r="H6269">
        <f t="shared" si="388"/>
        <v>1197560.0736960003</v>
      </c>
      <c r="I6269">
        <f t="shared" si="389"/>
        <v>32336</v>
      </c>
      <c r="J6269">
        <f t="shared" si="390"/>
        <v>553656.99199999997</v>
      </c>
      <c r="K6269">
        <f t="shared" si="391"/>
        <v>0</v>
      </c>
    </row>
    <row r="6270" spans="1:11" s="11" customFormat="1">
      <c r="A6270">
        <v>2025</v>
      </c>
      <c r="B6270">
        <v>7343</v>
      </c>
      <c r="C6270" t="s">
        <v>331</v>
      </c>
      <c r="D6270" t="s">
        <v>322</v>
      </c>
      <c r="E6270">
        <v>32942</v>
      </c>
      <c r="F6270">
        <v>18.050999999999998</v>
      </c>
      <c r="G6270">
        <v>213.2</v>
      </c>
      <c r="H6270">
        <f t="shared" si="388"/>
        <v>1267764.0415439997</v>
      </c>
      <c r="I6270">
        <f t="shared" si="389"/>
        <v>32942</v>
      </c>
      <c r="J6270">
        <f t="shared" si="390"/>
        <v>594636.0419999999</v>
      </c>
      <c r="K6270">
        <f t="shared" si="391"/>
        <v>0</v>
      </c>
    </row>
    <row r="6271" spans="1:11" s="11" customFormat="1">
      <c r="A6271">
        <v>2025</v>
      </c>
      <c r="B6271">
        <v>7343</v>
      </c>
      <c r="C6271" t="s">
        <v>331</v>
      </c>
      <c r="D6271" t="s">
        <v>322</v>
      </c>
      <c r="E6271">
        <v>17160</v>
      </c>
      <c r="F6271">
        <v>17.95</v>
      </c>
      <c r="G6271">
        <v>222.5</v>
      </c>
      <c r="H6271">
        <f t="shared" si="388"/>
        <v>685348.95</v>
      </c>
      <c r="I6271">
        <f t="shared" si="389"/>
        <v>17160</v>
      </c>
      <c r="J6271">
        <f t="shared" si="390"/>
        <v>308022</v>
      </c>
      <c r="K6271">
        <f t="shared" si="391"/>
        <v>0</v>
      </c>
    </row>
    <row r="6272" spans="1:11" s="11" customFormat="1">
      <c r="A6272">
        <v>2025</v>
      </c>
      <c r="B6272">
        <v>7504</v>
      </c>
      <c r="C6272" t="s">
        <v>331</v>
      </c>
      <c r="D6272" t="s">
        <v>322</v>
      </c>
      <c r="E6272">
        <v>34988</v>
      </c>
      <c r="F6272">
        <v>16.100000000000001</v>
      </c>
      <c r="G6272">
        <v>102</v>
      </c>
      <c r="H6272">
        <f t="shared" si="388"/>
        <v>574572.93599999999</v>
      </c>
      <c r="I6272">
        <f t="shared" si="389"/>
        <v>34988</v>
      </c>
      <c r="J6272">
        <f t="shared" si="390"/>
        <v>563306.80000000005</v>
      </c>
      <c r="K6272">
        <f t="shared" si="391"/>
        <v>0</v>
      </c>
    </row>
    <row r="6273" spans="1:11" s="11" customFormat="1">
      <c r="A6273">
        <v>2025</v>
      </c>
      <c r="B6273">
        <v>7790</v>
      </c>
      <c r="C6273" t="s">
        <v>321</v>
      </c>
      <c r="D6273" t="s">
        <v>322</v>
      </c>
      <c r="E6273">
        <v>150065</v>
      </c>
      <c r="F6273">
        <v>20</v>
      </c>
      <c r="G6273">
        <v>340</v>
      </c>
      <c r="H6273">
        <f t="shared" si="388"/>
        <v>10204420</v>
      </c>
      <c r="I6273">
        <f t="shared" si="389"/>
        <v>150065</v>
      </c>
      <c r="J6273">
        <f t="shared" si="390"/>
        <v>3001300</v>
      </c>
      <c r="K6273">
        <f t="shared" si="391"/>
        <v>0</v>
      </c>
    </row>
    <row r="6274" spans="1:11" s="11" customFormat="1">
      <c r="A6274">
        <v>2025</v>
      </c>
      <c r="B6274">
        <v>8023</v>
      </c>
      <c r="C6274" t="s">
        <v>331</v>
      </c>
      <c r="D6274" t="s">
        <v>322</v>
      </c>
      <c r="E6274">
        <v>27563</v>
      </c>
      <c r="F6274">
        <v>17.66</v>
      </c>
      <c r="G6274">
        <v>226.5</v>
      </c>
      <c r="H6274">
        <f t="shared" si="388"/>
        <v>1102517.2437</v>
      </c>
      <c r="I6274">
        <f t="shared" si="389"/>
        <v>27563</v>
      </c>
      <c r="J6274">
        <f t="shared" si="390"/>
        <v>486762.58</v>
      </c>
      <c r="K6274">
        <f t="shared" si="391"/>
        <v>0</v>
      </c>
    </row>
    <row r="6275" spans="1:11" s="11" customFormat="1">
      <c r="A6275">
        <v>2025</v>
      </c>
      <c r="B6275">
        <v>8023</v>
      </c>
      <c r="C6275" t="s">
        <v>331</v>
      </c>
      <c r="D6275" t="s">
        <v>322</v>
      </c>
      <c r="E6275">
        <v>82552</v>
      </c>
      <c r="F6275">
        <v>17.989999999999998</v>
      </c>
      <c r="G6275">
        <v>226.2</v>
      </c>
      <c r="H6275">
        <f t="shared" si="388"/>
        <v>3359319.90576</v>
      </c>
      <c r="I6275">
        <f t="shared" si="389"/>
        <v>82552</v>
      </c>
      <c r="J6275">
        <f t="shared" si="390"/>
        <v>1485110.48</v>
      </c>
      <c r="K6275">
        <f t="shared" si="391"/>
        <v>0</v>
      </c>
    </row>
    <row r="6276" spans="1:11" s="11" customFormat="1">
      <c r="A6276">
        <v>2025</v>
      </c>
      <c r="B6276">
        <v>8023</v>
      </c>
      <c r="C6276" t="s">
        <v>331</v>
      </c>
      <c r="D6276" t="s">
        <v>322</v>
      </c>
      <c r="E6276">
        <v>67981</v>
      </c>
      <c r="F6276">
        <v>17.928000000000001</v>
      </c>
      <c r="G6276">
        <v>228.4</v>
      </c>
      <c r="H6276">
        <f t="shared" si="388"/>
        <v>2783655.5325120008</v>
      </c>
      <c r="I6276">
        <f t="shared" si="389"/>
        <v>67981</v>
      </c>
      <c r="J6276">
        <f t="shared" si="390"/>
        <v>1218763.368</v>
      </c>
      <c r="K6276">
        <f t="shared" si="391"/>
        <v>0</v>
      </c>
    </row>
    <row r="6277" spans="1:11" s="11" customFormat="1">
      <c r="A6277">
        <v>2025</v>
      </c>
      <c r="B6277">
        <v>8023</v>
      </c>
      <c r="C6277" t="s">
        <v>331</v>
      </c>
      <c r="D6277" t="s">
        <v>322</v>
      </c>
      <c r="E6277">
        <v>13805</v>
      </c>
      <c r="F6277">
        <v>18.021999999999998</v>
      </c>
      <c r="G6277">
        <v>227.3</v>
      </c>
      <c r="H6277">
        <f t="shared" ref="H6277:H6340" si="392">IF(I6277="","",G6277/100*F6277*E6277)</f>
        <v>565508.10282999999</v>
      </c>
      <c r="I6277">
        <f t="shared" ref="I6277:I6340" si="393">IF(OR(G6277=".",F6277=".",E6277="."),"",E6277)</f>
        <v>13805</v>
      </c>
      <c r="J6277">
        <f t="shared" ref="J6277:J6340" si="394">IF(I6277="","",F6277*I6277)</f>
        <v>248793.71</v>
      </c>
      <c r="K6277">
        <f t="shared" ref="K6277:K6340" si="395">IF(C6277="LIG",1,0)</f>
        <v>0</v>
      </c>
    </row>
    <row r="6278" spans="1:11" s="11" customFormat="1">
      <c r="A6278">
        <v>2025</v>
      </c>
      <c r="B6278">
        <v>8023</v>
      </c>
      <c r="C6278" t="s">
        <v>331</v>
      </c>
      <c r="D6278" t="s">
        <v>322</v>
      </c>
      <c r="E6278">
        <v>95248</v>
      </c>
      <c r="F6278">
        <v>17.084</v>
      </c>
      <c r="G6278">
        <v>225.6</v>
      </c>
      <c r="H6278">
        <f t="shared" si="392"/>
        <v>3671001.1729919994</v>
      </c>
      <c r="I6278">
        <f t="shared" si="393"/>
        <v>95248</v>
      </c>
      <c r="J6278">
        <f t="shared" si="394"/>
        <v>1627216.8319999999</v>
      </c>
      <c r="K6278">
        <f t="shared" si="395"/>
        <v>0</v>
      </c>
    </row>
    <row r="6279" spans="1:11" s="11" customFormat="1">
      <c r="A6279">
        <v>2025</v>
      </c>
      <c r="B6279">
        <v>8042</v>
      </c>
      <c r="C6279" t="s">
        <v>321</v>
      </c>
      <c r="D6279" t="s">
        <v>322</v>
      </c>
      <c r="E6279">
        <v>10872</v>
      </c>
      <c r="F6279">
        <v>24.254000000000001</v>
      </c>
      <c r="G6279">
        <v>486.4</v>
      </c>
      <c r="H6279">
        <f t="shared" si="392"/>
        <v>1282585.6696320002</v>
      </c>
      <c r="I6279">
        <f t="shared" si="393"/>
        <v>10872</v>
      </c>
      <c r="J6279">
        <f t="shared" si="394"/>
        <v>263689.48800000001</v>
      </c>
      <c r="K6279">
        <f t="shared" si="395"/>
        <v>0</v>
      </c>
    </row>
    <row r="6280" spans="1:11" s="11" customFormat="1">
      <c r="A6280">
        <v>2025</v>
      </c>
      <c r="B6280">
        <v>8066</v>
      </c>
      <c r="C6280" t="s">
        <v>331</v>
      </c>
      <c r="D6280" t="s">
        <v>322</v>
      </c>
      <c r="E6280">
        <v>224021</v>
      </c>
      <c r="F6280">
        <v>18.12</v>
      </c>
      <c r="G6280">
        <v>214.3</v>
      </c>
      <c r="H6280">
        <f t="shared" si="392"/>
        <v>8698995.2943600006</v>
      </c>
      <c r="I6280">
        <f t="shared" si="393"/>
        <v>224021</v>
      </c>
      <c r="J6280">
        <f t="shared" si="394"/>
        <v>4059260.52</v>
      </c>
      <c r="K6280">
        <f t="shared" si="395"/>
        <v>0</v>
      </c>
    </row>
    <row r="6281" spans="1:11" s="11" customFormat="1">
      <c r="A6281">
        <v>2025</v>
      </c>
      <c r="B6281">
        <v>8069</v>
      </c>
      <c r="C6281" t="s">
        <v>321</v>
      </c>
      <c r="D6281" t="s">
        <v>322</v>
      </c>
      <c r="E6281">
        <v>69373</v>
      </c>
      <c r="F6281">
        <v>24.030999999999999</v>
      </c>
      <c r="G6281">
        <v>355.5</v>
      </c>
      <c r="H6281">
        <f t="shared" si="392"/>
        <v>5926549.6114649996</v>
      </c>
      <c r="I6281">
        <f t="shared" si="393"/>
        <v>69373</v>
      </c>
      <c r="J6281">
        <f t="shared" si="394"/>
        <v>1667102.5629999998</v>
      </c>
      <c r="K6281">
        <f t="shared" si="395"/>
        <v>0</v>
      </c>
    </row>
    <row r="6282" spans="1:11" s="11" customFormat="1">
      <c r="A6282">
        <v>2025</v>
      </c>
      <c r="B6282">
        <v>8069</v>
      </c>
      <c r="C6282" t="s">
        <v>321</v>
      </c>
      <c r="D6282" t="s">
        <v>322</v>
      </c>
      <c r="E6282">
        <v>42359</v>
      </c>
      <c r="F6282">
        <v>21.23</v>
      </c>
      <c r="G6282">
        <v>402.3</v>
      </c>
      <c r="H6282">
        <f t="shared" si="392"/>
        <v>3617809.75611</v>
      </c>
      <c r="I6282">
        <f t="shared" si="393"/>
        <v>42359</v>
      </c>
      <c r="J6282">
        <f t="shared" si="394"/>
        <v>899281.57000000007</v>
      </c>
      <c r="K6282">
        <f t="shared" si="395"/>
        <v>0</v>
      </c>
    </row>
    <row r="6283" spans="1:11" s="11" customFormat="1">
      <c r="A6283">
        <v>2025</v>
      </c>
      <c r="B6283">
        <v>8102</v>
      </c>
      <c r="C6283" t="s">
        <v>321</v>
      </c>
      <c r="D6283" t="s">
        <v>322</v>
      </c>
      <c r="E6283">
        <v>89638</v>
      </c>
      <c r="F6283">
        <v>22.914000000000001</v>
      </c>
      <c r="G6283" t="s">
        <v>332</v>
      </c>
      <c r="H6283" t="str">
        <f t="shared" si="392"/>
        <v/>
      </c>
      <c r="I6283" t="str">
        <f t="shared" si="393"/>
        <v/>
      </c>
      <c r="J6283" t="str">
        <f t="shared" si="394"/>
        <v/>
      </c>
      <c r="K6283">
        <f t="shared" si="395"/>
        <v>0</v>
      </c>
    </row>
    <row r="6284" spans="1:11" s="11" customFormat="1">
      <c r="A6284">
        <v>2025</v>
      </c>
      <c r="B6284">
        <v>8102</v>
      </c>
      <c r="C6284" t="s">
        <v>321</v>
      </c>
      <c r="D6284" t="s">
        <v>322</v>
      </c>
      <c r="E6284">
        <v>411527</v>
      </c>
      <c r="F6284">
        <v>25.314</v>
      </c>
      <c r="G6284" t="s">
        <v>332</v>
      </c>
      <c r="H6284" t="str">
        <f t="shared" si="392"/>
        <v/>
      </c>
      <c r="I6284" t="str">
        <f t="shared" si="393"/>
        <v/>
      </c>
      <c r="J6284" t="str">
        <f t="shared" si="394"/>
        <v/>
      </c>
      <c r="K6284">
        <f t="shared" si="395"/>
        <v>0</v>
      </c>
    </row>
    <row r="6285" spans="1:11" s="11" customFormat="1">
      <c r="A6285">
        <v>2025</v>
      </c>
      <c r="B6285">
        <v>8222</v>
      </c>
      <c r="C6285" t="s">
        <v>330</v>
      </c>
      <c r="D6285" t="s">
        <v>322</v>
      </c>
      <c r="E6285">
        <v>207231</v>
      </c>
      <c r="F6285">
        <v>13.561999999999999</v>
      </c>
      <c r="G6285">
        <v>182.9</v>
      </c>
      <c r="H6285">
        <f t="shared" si="392"/>
        <v>5140343.8174379999</v>
      </c>
      <c r="I6285">
        <f t="shared" si="393"/>
        <v>207231</v>
      </c>
      <c r="J6285">
        <f t="shared" si="394"/>
        <v>2810466.8219999997</v>
      </c>
      <c r="K6285">
        <f t="shared" si="395"/>
        <v>1</v>
      </c>
    </row>
    <row r="6286" spans="1:11" s="11" customFormat="1">
      <c r="A6286">
        <v>2025</v>
      </c>
      <c r="B6286">
        <v>8223</v>
      </c>
      <c r="C6286" t="s">
        <v>331</v>
      </c>
      <c r="D6286" t="s">
        <v>322</v>
      </c>
      <c r="E6286">
        <v>183671</v>
      </c>
      <c r="F6286">
        <v>17.96</v>
      </c>
      <c r="G6286">
        <v>316.39999999999998</v>
      </c>
      <c r="H6286">
        <f t="shared" si="392"/>
        <v>10437185.390240001</v>
      </c>
      <c r="I6286">
        <f t="shared" si="393"/>
        <v>183671</v>
      </c>
      <c r="J6286">
        <f t="shared" si="394"/>
        <v>3298731.16</v>
      </c>
      <c r="K6286">
        <f t="shared" si="395"/>
        <v>0</v>
      </c>
    </row>
    <row r="6287" spans="1:11" s="11" customFormat="1">
      <c r="A6287">
        <v>2025</v>
      </c>
      <c r="B6287">
        <v>8223</v>
      </c>
      <c r="C6287" t="s">
        <v>331</v>
      </c>
      <c r="D6287" t="s">
        <v>322</v>
      </c>
      <c r="E6287">
        <v>140759</v>
      </c>
      <c r="F6287">
        <v>17.91</v>
      </c>
      <c r="G6287">
        <v>335.1</v>
      </c>
      <c r="H6287">
        <f t="shared" si="392"/>
        <v>8447849.8551900014</v>
      </c>
      <c r="I6287">
        <f t="shared" si="393"/>
        <v>140759</v>
      </c>
      <c r="J6287">
        <f t="shared" si="394"/>
        <v>2520993.69</v>
      </c>
      <c r="K6287">
        <f t="shared" si="395"/>
        <v>0</v>
      </c>
    </row>
    <row r="6288" spans="1:11" s="11" customFormat="1">
      <c r="A6288">
        <v>2025</v>
      </c>
      <c r="B6288">
        <v>8223</v>
      </c>
      <c r="C6288" t="s">
        <v>331</v>
      </c>
      <c r="D6288" t="s">
        <v>322</v>
      </c>
      <c r="E6288">
        <v>78354</v>
      </c>
      <c r="F6288">
        <v>18.28</v>
      </c>
      <c r="G6288">
        <v>362.8</v>
      </c>
      <c r="H6288">
        <f t="shared" si="392"/>
        <v>5196424.7433599997</v>
      </c>
      <c r="I6288">
        <f t="shared" si="393"/>
        <v>78354</v>
      </c>
      <c r="J6288">
        <f t="shared" si="394"/>
        <v>1432311.12</v>
      </c>
      <c r="K6288">
        <f t="shared" si="395"/>
        <v>0</v>
      </c>
    </row>
    <row r="6289" spans="1:11" s="11" customFormat="1">
      <c r="A6289">
        <v>2025</v>
      </c>
      <c r="B6289">
        <v>8827</v>
      </c>
      <c r="C6289" t="s">
        <v>321</v>
      </c>
      <c r="D6289" t="s">
        <v>322</v>
      </c>
      <c r="E6289">
        <v>83162</v>
      </c>
      <c r="F6289">
        <v>22.396000000000001</v>
      </c>
      <c r="G6289">
        <v>306.89999999999998</v>
      </c>
      <c r="H6289">
        <f t="shared" si="392"/>
        <v>5716000.6904879995</v>
      </c>
      <c r="I6289">
        <f t="shared" si="393"/>
        <v>83162</v>
      </c>
      <c r="J6289">
        <f t="shared" si="394"/>
        <v>1862496.152</v>
      </c>
      <c r="K6289">
        <f t="shared" si="395"/>
        <v>0</v>
      </c>
    </row>
    <row r="6290" spans="1:11" s="11" customFormat="1">
      <c r="A6290">
        <v>2025</v>
      </c>
      <c r="B6290">
        <v>8827</v>
      </c>
      <c r="C6290" t="s">
        <v>321</v>
      </c>
      <c r="D6290" t="s">
        <v>322</v>
      </c>
      <c r="E6290">
        <v>9875</v>
      </c>
      <c r="F6290">
        <v>22.815999999999999</v>
      </c>
      <c r="G6290">
        <v>264.3</v>
      </c>
      <c r="H6290">
        <f t="shared" si="392"/>
        <v>595489.04399999999</v>
      </c>
      <c r="I6290">
        <f t="shared" si="393"/>
        <v>9875</v>
      </c>
      <c r="J6290">
        <f t="shared" si="394"/>
        <v>225308</v>
      </c>
      <c r="K6290">
        <f t="shared" si="395"/>
        <v>0</v>
      </c>
    </row>
    <row r="6291" spans="1:11" s="11" customFormat="1">
      <c r="A6291">
        <v>2025</v>
      </c>
      <c r="B6291">
        <v>8827</v>
      </c>
      <c r="C6291" t="s">
        <v>321</v>
      </c>
      <c r="D6291" t="s">
        <v>322</v>
      </c>
      <c r="E6291">
        <v>9902</v>
      </c>
      <c r="F6291">
        <v>23.271999999999998</v>
      </c>
      <c r="G6291">
        <v>259.10000000000002</v>
      </c>
      <c r="H6291">
        <f t="shared" si="392"/>
        <v>597068.34030400007</v>
      </c>
      <c r="I6291">
        <f t="shared" si="393"/>
        <v>9902</v>
      </c>
      <c r="J6291">
        <f t="shared" si="394"/>
        <v>230439.34399999998</v>
      </c>
      <c r="K6291">
        <f t="shared" si="395"/>
        <v>0</v>
      </c>
    </row>
    <row r="6292" spans="1:11" s="11" customFormat="1">
      <c r="A6292">
        <v>2025</v>
      </c>
      <c r="B6292">
        <v>8837</v>
      </c>
      <c r="C6292" t="s">
        <v>321</v>
      </c>
      <c r="D6292" t="s">
        <v>322</v>
      </c>
      <c r="E6292">
        <v>29811</v>
      </c>
      <c r="F6292">
        <v>22.378</v>
      </c>
      <c r="G6292">
        <v>210.4</v>
      </c>
      <c r="H6292">
        <f t="shared" si="392"/>
        <v>1403600.6140320001</v>
      </c>
      <c r="I6292">
        <f t="shared" si="393"/>
        <v>29811</v>
      </c>
      <c r="J6292">
        <f t="shared" si="394"/>
        <v>667110.55799999996</v>
      </c>
      <c r="K6292">
        <f t="shared" si="395"/>
        <v>0</v>
      </c>
    </row>
    <row r="6293" spans="1:11" s="11" customFormat="1">
      <c r="A6293">
        <v>2025</v>
      </c>
      <c r="B6293">
        <v>8837</v>
      </c>
      <c r="C6293" t="s">
        <v>321</v>
      </c>
      <c r="D6293" t="s">
        <v>322</v>
      </c>
      <c r="E6293">
        <v>92000</v>
      </c>
      <c r="F6293">
        <v>23.44</v>
      </c>
      <c r="G6293">
        <v>249.3</v>
      </c>
      <c r="H6293">
        <f t="shared" si="392"/>
        <v>5376104.6400000006</v>
      </c>
      <c r="I6293">
        <f t="shared" si="393"/>
        <v>92000</v>
      </c>
      <c r="J6293">
        <f t="shared" si="394"/>
        <v>2156480</v>
      </c>
      <c r="K6293">
        <f t="shared" si="395"/>
        <v>0</v>
      </c>
    </row>
    <row r="6294" spans="1:11" s="11" customFormat="1">
      <c r="A6294">
        <v>2025</v>
      </c>
      <c r="B6294">
        <v>8837</v>
      </c>
      <c r="C6294" t="s">
        <v>331</v>
      </c>
      <c r="D6294" t="s">
        <v>322</v>
      </c>
      <c r="E6294">
        <v>72009</v>
      </c>
      <c r="F6294">
        <v>17.858000000000001</v>
      </c>
      <c r="G6294">
        <v>243.6</v>
      </c>
      <c r="H6294">
        <f t="shared" si="392"/>
        <v>3132541.8547920003</v>
      </c>
      <c r="I6294">
        <f t="shared" si="393"/>
        <v>72009</v>
      </c>
      <c r="J6294">
        <f t="shared" si="394"/>
        <v>1285936.7220000001</v>
      </c>
      <c r="K6294">
        <f t="shared" si="395"/>
        <v>0</v>
      </c>
    </row>
    <row r="6295" spans="1:11" s="11" customFormat="1">
      <c r="A6295">
        <v>2025</v>
      </c>
      <c r="B6295">
        <v>8837</v>
      </c>
      <c r="C6295" t="s">
        <v>321</v>
      </c>
      <c r="D6295" t="s">
        <v>322</v>
      </c>
      <c r="E6295">
        <v>129177</v>
      </c>
      <c r="F6295">
        <v>24.616</v>
      </c>
      <c r="G6295">
        <v>260.2</v>
      </c>
      <c r="H6295">
        <f t="shared" si="392"/>
        <v>8273894.3252640003</v>
      </c>
      <c r="I6295">
        <f t="shared" si="393"/>
        <v>129177</v>
      </c>
      <c r="J6295">
        <f t="shared" si="394"/>
        <v>3179821.0320000001</v>
      </c>
      <c r="K6295">
        <f t="shared" si="395"/>
        <v>0</v>
      </c>
    </row>
    <row r="6296" spans="1:11" s="11" customFormat="1">
      <c r="A6296">
        <v>2025</v>
      </c>
      <c r="B6296">
        <v>8845</v>
      </c>
      <c r="C6296" t="s">
        <v>321</v>
      </c>
      <c r="D6296" t="s">
        <v>322</v>
      </c>
      <c r="E6296">
        <v>162641</v>
      </c>
      <c r="F6296">
        <v>25.797999999999998</v>
      </c>
      <c r="G6296" t="s">
        <v>332</v>
      </c>
      <c r="H6296" t="str">
        <f t="shared" si="392"/>
        <v/>
      </c>
      <c r="I6296" t="str">
        <f t="shared" si="393"/>
        <v/>
      </c>
      <c r="J6296" t="str">
        <f t="shared" si="394"/>
        <v/>
      </c>
      <c r="K6296">
        <f t="shared" si="395"/>
        <v>0</v>
      </c>
    </row>
    <row r="6297" spans="1:11" s="11" customFormat="1">
      <c r="A6297">
        <v>2025</v>
      </c>
      <c r="B6297">
        <v>8845</v>
      </c>
      <c r="C6297" t="s">
        <v>321</v>
      </c>
      <c r="D6297" t="s">
        <v>322</v>
      </c>
      <c r="E6297">
        <v>22423</v>
      </c>
      <c r="F6297">
        <v>25.181999999999999</v>
      </c>
      <c r="G6297" t="s">
        <v>332</v>
      </c>
      <c r="H6297" t="str">
        <f t="shared" si="392"/>
        <v/>
      </c>
      <c r="I6297" t="str">
        <f t="shared" si="393"/>
        <v/>
      </c>
      <c r="J6297" t="str">
        <f t="shared" si="394"/>
        <v/>
      </c>
      <c r="K6297">
        <f t="shared" si="395"/>
        <v>0</v>
      </c>
    </row>
    <row r="6298" spans="1:11" s="11" customFormat="1">
      <c r="A6298">
        <v>2025</v>
      </c>
      <c r="B6298">
        <v>8846</v>
      </c>
      <c r="C6298" t="s">
        <v>321</v>
      </c>
      <c r="D6298" t="s">
        <v>322</v>
      </c>
      <c r="E6298">
        <v>126848</v>
      </c>
      <c r="F6298">
        <v>25.806000000000001</v>
      </c>
      <c r="G6298" t="s">
        <v>332</v>
      </c>
      <c r="H6298" t="str">
        <f t="shared" si="392"/>
        <v/>
      </c>
      <c r="I6298" t="str">
        <f t="shared" si="393"/>
        <v/>
      </c>
      <c r="J6298" t="str">
        <f t="shared" si="394"/>
        <v/>
      </c>
      <c r="K6298">
        <f t="shared" si="395"/>
        <v>0</v>
      </c>
    </row>
    <row r="6299" spans="1:11" s="11" customFormat="1">
      <c r="A6299">
        <v>2025</v>
      </c>
      <c r="B6299">
        <v>8846</v>
      </c>
      <c r="C6299" t="s">
        <v>321</v>
      </c>
      <c r="D6299" t="s">
        <v>322</v>
      </c>
      <c r="E6299">
        <v>14268</v>
      </c>
      <c r="F6299">
        <v>25.27</v>
      </c>
      <c r="G6299" t="s">
        <v>332</v>
      </c>
      <c r="H6299" t="str">
        <f t="shared" si="392"/>
        <v/>
      </c>
      <c r="I6299" t="str">
        <f t="shared" si="393"/>
        <v/>
      </c>
      <c r="J6299" t="str">
        <f t="shared" si="394"/>
        <v/>
      </c>
      <c r="K6299">
        <f t="shared" si="395"/>
        <v>0</v>
      </c>
    </row>
    <row r="6300" spans="1:11" s="11" customFormat="1">
      <c r="A6300">
        <v>2025</v>
      </c>
      <c r="B6300">
        <v>8851</v>
      </c>
      <c r="C6300" t="s">
        <v>321</v>
      </c>
      <c r="D6300" t="s">
        <v>322</v>
      </c>
      <c r="E6300">
        <v>37173</v>
      </c>
      <c r="F6300">
        <v>22.364000000000001</v>
      </c>
      <c r="G6300">
        <v>286.89999999999998</v>
      </c>
      <c r="H6300">
        <f t="shared" si="392"/>
        <v>2385105.7726680003</v>
      </c>
      <c r="I6300">
        <f t="shared" si="393"/>
        <v>37173</v>
      </c>
      <c r="J6300">
        <f t="shared" si="394"/>
        <v>831336.97200000007</v>
      </c>
      <c r="K6300">
        <f t="shared" si="395"/>
        <v>0</v>
      </c>
    </row>
    <row r="6301" spans="1:11" s="11" customFormat="1">
      <c r="A6301">
        <v>2025</v>
      </c>
      <c r="B6301">
        <v>8852</v>
      </c>
      <c r="C6301" t="s">
        <v>331</v>
      </c>
      <c r="D6301" t="s">
        <v>322</v>
      </c>
      <c r="E6301">
        <v>447544</v>
      </c>
      <c r="F6301">
        <v>17.79</v>
      </c>
      <c r="G6301">
        <v>157.69999999999999</v>
      </c>
      <c r="H6301">
        <f t="shared" si="392"/>
        <v>12555770.83752</v>
      </c>
      <c r="I6301">
        <f t="shared" si="393"/>
        <v>447544</v>
      </c>
      <c r="J6301">
        <f t="shared" si="394"/>
        <v>7961807.7599999998</v>
      </c>
      <c r="K6301">
        <f t="shared" si="395"/>
        <v>0</v>
      </c>
    </row>
    <row r="6302" spans="1:11" s="11" customFormat="1">
      <c r="A6302">
        <v>2025</v>
      </c>
      <c r="B6302">
        <v>8899</v>
      </c>
      <c r="C6302" t="s">
        <v>331</v>
      </c>
      <c r="D6302" t="s">
        <v>322</v>
      </c>
      <c r="E6302">
        <v>141794</v>
      </c>
      <c r="F6302">
        <v>17.844000000000001</v>
      </c>
      <c r="G6302">
        <v>160.30000000000001</v>
      </c>
      <c r="H6302">
        <f t="shared" si="392"/>
        <v>4055865.9340080004</v>
      </c>
      <c r="I6302">
        <f t="shared" si="393"/>
        <v>141794</v>
      </c>
      <c r="J6302">
        <f t="shared" si="394"/>
        <v>2530172.1359999999</v>
      </c>
      <c r="K6302">
        <f t="shared" si="395"/>
        <v>0</v>
      </c>
    </row>
    <row r="6303" spans="1:11" s="11" customFormat="1">
      <c r="A6303">
        <v>2025</v>
      </c>
      <c r="B6303">
        <v>10017</v>
      </c>
      <c r="C6303" t="s">
        <v>321</v>
      </c>
      <c r="D6303" t="s">
        <v>322</v>
      </c>
      <c r="E6303">
        <v>2568</v>
      </c>
      <c r="F6303">
        <v>25</v>
      </c>
      <c r="G6303" t="s">
        <v>332</v>
      </c>
      <c r="H6303" t="str">
        <f t="shared" si="392"/>
        <v/>
      </c>
      <c r="I6303" t="str">
        <f t="shared" si="393"/>
        <v/>
      </c>
      <c r="J6303" t="str">
        <f t="shared" si="394"/>
        <v/>
      </c>
      <c r="K6303">
        <f t="shared" si="395"/>
        <v>0</v>
      </c>
    </row>
    <row r="6304" spans="1:11" s="11" customFormat="1">
      <c r="A6304">
        <v>2025</v>
      </c>
      <c r="B6304">
        <v>10113</v>
      </c>
      <c r="C6304" t="s">
        <v>333</v>
      </c>
      <c r="D6304" t="s">
        <v>322</v>
      </c>
      <c r="E6304">
        <v>67036</v>
      </c>
      <c r="F6304">
        <v>11.64</v>
      </c>
      <c r="G6304" t="s">
        <v>332</v>
      </c>
      <c r="H6304" t="str">
        <f t="shared" si="392"/>
        <v/>
      </c>
      <c r="I6304" t="str">
        <f t="shared" si="393"/>
        <v/>
      </c>
      <c r="J6304" t="str">
        <f t="shared" si="394"/>
        <v/>
      </c>
      <c r="K6304">
        <f t="shared" si="395"/>
        <v>0</v>
      </c>
    </row>
    <row r="6305" spans="1:11" s="11" customFormat="1">
      <c r="A6305">
        <v>2025</v>
      </c>
      <c r="B6305">
        <v>10143</v>
      </c>
      <c r="C6305" t="s">
        <v>333</v>
      </c>
      <c r="D6305" t="s">
        <v>322</v>
      </c>
      <c r="E6305">
        <v>58344</v>
      </c>
      <c r="F6305">
        <v>12.898999999999999</v>
      </c>
      <c r="G6305" t="s">
        <v>332</v>
      </c>
      <c r="H6305" t="str">
        <f t="shared" si="392"/>
        <v/>
      </c>
      <c r="I6305" t="str">
        <f t="shared" si="393"/>
        <v/>
      </c>
      <c r="J6305" t="str">
        <f t="shared" si="394"/>
        <v/>
      </c>
      <c r="K6305">
        <f t="shared" si="395"/>
        <v>0</v>
      </c>
    </row>
    <row r="6306" spans="1:11" s="11" customFormat="1">
      <c r="A6306">
        <v>2025</v>
      </c>
      <c r="B6306">
        <v>10151</v>
      </c>
      <c r="C6306" t="s">
        <v>333</v>
      </c>
      <c r="D6306" t="s">
        <v>322</v>
      </c>
      <c r="E6306">
        <v>12947</v>
      </c>
      <c r="F6306">
        <v>18.920000000000002</v>
      </c>
      <c r="G6306" t="s">
        <v>332</v>
      </c>
      <c r="H6306" t="str">
        <f t="shared" si="392"/>
        <v/>
      </c>
      <c r="I6306" t="str">
        <f t="shared" si="393"/>
        <v/>
      </c>
      <c r="J6306" t="str">
        <f t="shared" si="394"/>
        <v/>
      </c>
      <c r="K6306">
        <f t="shared" si="395"/>
        <v>0</v>
      </c>
    </row>
    <row r="6307" spans="1:11" s="11" customFormat="1">
      <c r="A6307">
        <v>2025</v>
      </c>
      <c r="B6307">
        <v>10151</v>
      </c>
      <c r="C6307" t="s">
        <v>333</v>
      </c>
      <c r="D6307" t="s">
        <v>322</v>
      </c>
      <c r="E6307">
        <v>3390</v>
      </c>
      <c r="F6307">
        <v>16.2</v>
      </c>
      <c r="G6307" t="s">
        <v>332</v>
      </c>
      <c r="H6307" t="str">
        <f t="shared" si="392"/>
        <v/>
      </c>
      <c r="I6307" t="str">
        <f t="shared" si="393"/>
        <v/>
      </c>
      <c r="J6307" t="str">
        <f t="shared" si="394"/>
        <v/>
      </c>
      <c r="K6307">
        <f t="shared" si="395"/>
        <v>0</v>
      </c>
    </row>
    <row r="6308" spans="1:11" s="11" customFormat="1">
      <c r="A6308">
        <v>2025</v>
      </c>
      <c r="B6308">
        <v>10151</v>
      </c>
      <c r="C6308" t="s">
        <v>333</v>
      </c>
      <c r="D6308" t="s">
        <v>322</v>
      </c>
      <c r="E6308">
        <v>2370</v>
      </c>
      <c r="F6308">
        <v>9.8699999999999992</v>
      </c>
      <c r="G6308" t="s">
        <v>332</v>
      </c>
      <c r="H6308" t="str">
        <f t="shared" si="392"/>
        <v/>
      </c>
      <c r="I6308" t="str">
        <f t="shared" si="393"/>
        <v/>
      </c>
      <c r="J6308" t="str">
        <f t="shared" si="394"/>
        <v/>
      </c>
      <c r="K6308">
        <f t="shared" si="395"/>
        <v>0</v>
      </c>
    </row>
    <row r="6309" spans="1:11" s="11" customFormat="1">
      <c r="A6309">
        <v>2025</v>
      </c>
      <c r="B6309">
        <v>10151</v>
      </c>
      <c r="C6309" t="s">
        <v>333</v>
      </c>
      <c r="D6309" t="s">
        <v>322</v>
      </c>
      <c r="E6309">
        <v>8074</v>
      </c>
      <c r="F6309">
        <v>16.14</v>
      </c>
      <c r="G6309" t="s">
        <v>332</v>
      </c>
      <c r="H6309" t="str">
        <f t="shared" si="392"/>
        <v/>
      </c>
      <c r="I6309" t="str">
        <f t="shared" si="393"/>
        <v/>
      </c>
      <c r="J6309" t="str">
        <f t="shared" si="394"/>
        <v/>
      </c>
      <c r="K6309">
        <f t="shared" si="395"/>
        <v>0</v>
      </c>
    </row>
    <row r="6310" spans="1:11" s="11" customFormat="1">
      <c r="A6310">
        <v>2025</v>
      </c>
      <c r="B6310">
        <v>10362</v>
      </c>
      <c r="C6310" t="s">
        <v>331</v>
      </c>
      <c r="D6310" t="s">
        <v>322</v>
      </c>
      <c r="E6310">
        <v>15257</v>
      </c>
      <c r="F6310">
        <v>17.52</v>
      </c>
      <c r="G6310" t="s">
        <v>332</v>
      </c>
      <c r="H6310" t="str">
        <f t="shared" si="392"/>
        <v/>
      </c>
      <c r="I6310" t="str">
        <f t="shared" si="393"/>
        <v/>
      </c>
      <c r="J6310" t="str">
        <f t="shared" si="394"/>
        <v/>
      </c>
      <c r="K6310">
        <f t="shared" si="395"/>
        <v>0</v>
      </c>
    </row>
    <row r="6311" spans="1:11" s="11" customFormat="1">
      <c r="A6311">
        <v>2025</v>
      </c>
      <c r="B6311">
        <v>10495</v>
      </c>
      <c r="C6311" t="s">
        <v>321</v>
      </c>
      <c r="D6311" t="s">
        <v>322</v>
      </c>
      <c r="E6311">
        <v>1625</v>
      </c>
      <c r="F6311">
        <v>20.481999999999999</v>
      </c>
      <c r="G6311" t="s">
        <v>332</v>
      </c>
      <c r="H6311" t="str">
        <f t="shared" si="392"/>
        <v/>
      </c>
      <c r="I6311" t="str">
        <f t="shared" si="393"/>
        <v/>
      </c>
      <c r="J6311" t="str">
        <f t="shared" si="394"/>
        <v/>
      </c>
      <c r="K6311">
        <f t="shared" si="395"/>
        <v>0</v>
      </c>
    </row>
    <row r="6312" spans="1:11" s="11" customFormat="1">
      <c r="A6312">
        <v>2025</v>
      </c>
      <c r="B6312">
        <v>10603</v>
      </c>
      <c r="C6312" t="s">
        <v>333</v>
      </c>
      <c r="D6312" t="s">
        <v>322</v>
      </c>
      <c r="E6312">
        <v>34260</v>
      </c>
      <c r="F6312">
        <v>11.8</v>
      </c>
      <c r="G6312" t="s">
        <v>332</v>
      </c>
      <c r="H6312" t="str">
        <f t="shared" si="392"/>
        <v/>
      </c>
      <c r="I6312" t="str">
        <f t="shared" si="393"/>
        <v/>
      </c>
      <c r="J6312" t="str">
        <f t="shared" si="394"/>
        <v/>
      </c>
      <c r="K6312">
        <f t="shared" si="395"/>
        <v>0</v>
      </c>
    </row>
    <row r="6313" spans="1:11" s="11" customFormat="1">
      <c r="A6313">
        <v>2025</v>
      </c>
      <c r="B6313">
        <v>10684</v>
      </c>
      <c r="C6313" t="s">
        <v>321</v>
      </c>
      <c r="D6313" t="s">
        <v>322</v>
      </c>
      <c r="E6313">
        <v>43547</v>
      </c>
      <c r="F6313">
        <v>23.6</v>
      </c>
      <c r="G6313" t="s">
        <v>332</v>
      </c>
      <c r="H6313" t="str">
        <f t="shared" si="392"/>
        <v/>
      </c>
      <c r="I6313" t="str">
        <f t="shared" si="393"/>
        <v/>
      </c>
      <c r="J6313" t="str">
        <f t="shared" si="394"/>
        <v/>
      </c>
      <c r="K6313">
        <f t="shared" si="395"/>
        <v>0</v>
      </c>
    </row>
    <row r="6314" spans="1:11" s="11" customFormat="1">
      <c r="A6314">
        <v>2025</v>
      </c>
      <c r="B6314">
        <v>10860</v>
      </c>
      <c r="C6314" t="s">
        <v>321</v>
      </c>
      <c r="D6314" t="s">
        <v>322</v>
      </c>
      <c r="E6314">
        <v>218</v>
      </c>
      <c r="F6314">
        <v>21.7</v>
      </c>
      <c r="G6314" t="s">
        <v>332</v>
      </c>
      <c r="H6314" t="str">
        <f t="shared" si="392"/>
        <v/>
      </c>
      <c r="I6314" t="str">
        <f t="shared" si="393"/>
        <v/>
      </c>
      <c r="J6314" t="str">
        <f t="shared" si="394"/>
        <v/>
      </c>
      <c r="K6314">
        <f t="shared" si="395"/>
        <v>0</v>
      </c>
    </row>
    <row r="6315" spans="1:11" s="11" customFormat="1">
      <c r="A6315">
        <v>2025</v>
      </c>
      <c r="B6315">
        <v>10860</v>
      </c>
      <c r="C6315" t="s">
        <v>331</v>
      </c>
      <c r="D6315" t="s">
        <v>322</v>
      </c>
      <c r="E6315">
        <v>56159</v>
      </c>
      <c r="F6315">
        <v>17.600000000000001</v>
      </c>
      <c r="G6315" t="s">
        <v>332</v>
      </c>
      <c r="H6315" t="str">
        <f t="shared" si="392"/>
        <v/>
      </c>
      <c r="I6315" t="str">
        <f t="shared" si="393"/>
        <v/>
      </c>
      <c r="J6315" t="str">
        <f t="shared" si="394"/>
        <v/>
      </c>
      <c r="K6315">
        <f t="shared" si="395"/>
        <v>0</v>
      </c>
    </row>
    <row r="6316" spans="1:11" s="11" customFormat="1">
      <c r="A6316">
        <v>2025</v>
      </c>
      <c r="B6316">
        <v>10860</v>
      </c>
      <c r="C6316" t="s">
        <v>321</v>
      </c>
      <c r="D6316" t="s">
        <v>322</v>
      </c>
      <c r="E6316">
        <v>16070</v>
      </c>
      <c r="F6316">
        <v>21.8</v>
      </c>
      <c r="G6316" t="s">
        <v>332</v>
      </c>
      <c r="H6316" t="str">
        <f t="shared" si="392"/>
        <v/>
      </c>
      <c r="I6316" t="str">
        <f t="shared" si="393"/>
        <v/>
      </c>
      <c r="J6316" t="str">
        <f t="shared" si="394"/>
        <v/>
      </c>
      <c r="K6316">
        <f t="shared" si="395"/>
        <v>0</v>
      </c>
    </row>
    <row r="6317" spans="1:11" s="11" customFormat="1">
      <c r="A6317">
        <v>2025</v>
      </c>
      <c r="B6317">
        <v>10864</v>
      </c>
      <c r="C6317" t="s">
        <v>331</v>
      </c>
      <c r="D6317" t="s">
        <v>322</v>
      </c>
      <c r="E6317">
        <v>25524</v>
      </c>
      <c r="F6317">
        <v>17.600000000000001</v>
      </c>
      <c r="G6317" t="s">
        <v>332</v>
      </c>
      <c r="H6317" t="str">
        <f t="shared" si="392"/>
        <v/>
      </c>
      <c r="I6317" t="str">
        <f t="shared" si="393"/>
        <v/>
      </c>
      <c r="J6317" t="str">
        <f t="shared" si="394"/>
        <v/>
      </c>
      <c r="K6317">
        <f t="shared" si="395"/>
        <v>0</v>
      </c>
    </row>
    <row r="6318" spans="1:11" s="11" customFormat="1">
      <c r="A6318">
        <v>2025</v>
      </c>
      <c r="B6318">
        <v>10864</v>
      </c>
      <c r="C6318" t="s">
        <v>331</v>
      </c>
      <c r="D6318" t="s">
        <v>322</v>
      </c>
      <c r="E6318">
        <v>62980</v>
      </c>
      <c r="F6318">
        <v>17.7</v>
      </c>
      <c r="G6318" t="s">
        <v>332</v>
      </c>
      <c r="H6318" t="str">
        <f t="shared" si="392"/>
        <v/>
      </c>
      <c r="I6318" t="str">
        <f t="shared" si="393"/>
        <v/>
      </c>
      <c r="J6318" t="str">
        <f t="shared" si="394"/>
        <v/>
      </c>
      <c r="K6318">
        <f t="shared" si="395"/>
        <v>0</v>
      </c>
    </row>
    <row r="6319" spans="1:11" s="11" customFormat="1">
      <c r="A6319">
        <v>2025</v>
      </c>
      <c r="B6319">
        <v>10864</v>
      </c>
      <c r="C6319" t="s">
        <v>321</v>
      </c>
      <c r="D6319" t="s">
        <v>322</v>
      </c>
      <c r="E6319">
        <v>1435</v>
      </c>
      <c r="F6319">
        <v>20.6</v>
      </c>
      <c r="G6319" t="s">
        <v>332</v>
      </c>
      <c r="H6319" t="str">
        <f t="shared" si="392"/>
        <v/>
      </c>
      <c r="I6319" t="str">
        <f t="shared" si="393"/>
        <v/>
      </c>
      <c r="J6319" t="str">
        <f t="shared" si="394"/>
        <v/>
      </c>
      <c r="K6319">
        <f t="shared" si="395"/>
        <v>0</v>
      </c>
    </row>
    <row r="6320" spans="1:11" s="11" customFormat="1">
      <c r="A6320">
        <v>2025</v>
      </c>
      <c r="B6320">
        <v>10865</v>
      </c>
      <c r="C6320" t="s">
        <v>321</v>
      </c>
      <c r="D6320" t="s">
        <v>322</v>
      </c>
      <c r="E6320">
        <v>48181</v>
      </c>
      <c r="F6320">
        <v>21.7</v>
      </c>
      <c r="G6320" t="s">
        <v>332</v>
      </c>
      <c r="H6320" t="str">
        <f t="shared" si="392"/>
        <v/>
      </c>
      <c r="I6320" t="str">
        <f t="shared" si="393"/>
        <v/>
      </c>
      <c r="J6320" t="str">
        <f t="shared" si="394"/>
        <v/>
      </c>
      <c r="K6320">
        <f t="shared" si="395"/>
        <v>0</v>
      </c>
    </row>
    <row r="6321" spans="1:11" s="11" customFormat="1">
      <c r="A6321">
        <v>2025</v>
      </c>
      <c r="B6321">
        <v>10865</v>
      </c>
      <c r="C6321" t="s">
        <v>321</v>
      </c>
      <c r="D6321" t="s">
        <v>322</v>
      </c>
      <c r="E6321">
        <v>32894</v>
      </c>
      <c r="F6321">
        <v>21.8</v>
      </c>
      <c r="G6321" t="s">
        <v>332</v>
      </c>
      <c r="H6321" t="str">
        <f t="shared" si="392"/>
        <v/>
      </c>
      <c r="I6321" t="str">
        <f t="shared" si="393"/>
        <v/>
      </c>
      <c r="J6321" t="str">
        <f t="shared" si="394"/>
        <v/>
      </c>
      <c r="K6321">
        <f t="shared" si="395"/>
        <v>0</v>
      </c>
    </row>
    <row r="6322" spans="1:11" s="11" customFormat="1">
      <c r="A6322">
        <v>2025</v>
      </c>
      <c r="B6322">
        <v>10865</v>
      </c>
      <c r="C6322" t="s">
        <v>331</v>
      </c>
      <c r="D6322" t="s">
        <v>322</v>
      </c>
      <c r="E6322">
        <v>31198</v>
      </c>
      <c r="F6322">
        <v>17.600000000000001</v>
      </c>
      <c r="G6322" t="s">
        <v>332</v>
      </c>
      <c r="H6322" t="str">
        <f t="shared" si="392"/>
        <v/>
      </c>
      <c r="I6322" t="str">
        <f t="shared" si="393"/>
        <v/>
      </c>
      <c r="J6322" t="str">
        <f t="shared" si="394"/>
        <v/>
      </c>
      <c r="K6322">
        <f t="shared" si="395"/>
        <v>0</v>
      </c>
    </row>
    <row r="6323" spans="1:11" s="11" customFormat="1">
      <c r="A6323">
        <v>2025</v>
      </c>
      <c r="B6323">
        <v>10865</v>
      </c>
      <c r="C6323" t="s">
        <v>321</v>
      </c>
      <c r="D6323" t="s">
        <v>322</v>
      </c>
      <c r="E6323">
        <v>220</v>
      </c>
      <c r="F6323">
        <v>22</v>
      </c>
      <c r="G6323" t="s">
        <v>332</v>
      </c>
      <c r="H6323" t="str">
        <f t="shared" si="392"/>
        <v/>
      </c>
      <c r="I6323" t="str">
        <f t="shared" si="393"/>
        <v/>
      </c>
      <c r="J6323" t="str">
        <f t="shared" si="394"/>
        <v/>
      </c>
      <c r="K6323">
        <f t="shared" si="395"/>
        <v>0</v>
      </c>
    </row>
    <row r="6324" spans="1:11" s="11" customFormat="1">
      <c r="A6324">
        <v>2025</v>
      </c>
      <c r="B6324">
        <v>10865</v>
      </c>
      <c r="C6324" t="s">
        <v>321</v>
      </c>
      <c r="D6324" t="s">
        <v>322</v>
      </c>
      <c r="E6324">
        <v>11608</v>
      </c>
      <c r="F6324">
        <v>23</v>
      </c>
      <c r="G6324" t="s">
        <v>332</v>
      </c>
      <c r="H6324" t="str">
        <f t="shared" si="392"/>
        <v/>
      </c>
      <c r="I6324" t="str">
        <f t="shared" si="393"/>
        <v/>
      </c>
      <c r="J6324" t="str">
        <f t="shared" si="394"/>
        <v/>
      </c>
      <c r="K6324">
        <f t="shared" si="395"/>
        <v>0</v>
      </c>
    </row>
    <row r="6325" spans="1:11" s="11" customFormat="1">
      <c r="A6325">
        <v>2025</v>
      </c>
      <c r="B6325">
        <v>10865</v>
      </c>
      <c r="C6325" t="s">
        <v>321</v>
      </c>
      <c r="D6325" t="s">
        <v>322</v>
      </c>
      <c r="E6325">
        <v>436</v>
      </c>
      <c r="F6325">
        <v>22</v>
      </c>
      <c r="G6325" t="s">
        <v>332</v>
      </c>
      <c r="H6325" t="str">
        <f t="shared" si="392"/>
        <v/>
      </c>
      <c r="I6325" t="str">
        <f t="shared" si="393"/>
        <v/>
      </c>
      <c r="J6325" t="str">
        <f t="shared" si="394"/>
        <v/>
      </c>
      <c r="K6325">
        <f t="shared" si="395"/>
        <v>0</v>
      </c>
    </row>
    <row r="6326" spans="1:11" s="11" customFormat="1">
      <c r="A6326">
        <v>2025</v>
      </c>
      <c r="B6326">
        <v>10865</v>
      </c>
      <c r="C6326" t="s">
        <v>321</v>
      </c>
      <c r="D6326" t="s">
        <v>322</v>
      </c>
      <c r="E6326">
        <v>390</v>
      </c>
      <c r="F6326">
        <v>22.3</v>
      </c>
      <c r="G6326" t="s">
        <v>332</v>
      </c>
      <c r="H6326" t="str">
        <f t="shared" si="392"/>
        <v/>
      </c>
      <c r="I6326" t="str">
        <f t="shared" si="393"/>
        <v/>
      </c>
      <c r="J6326" t="str">
        <f t="shared" si="394"/>
        <v/>
      </c>
      <c r="K6326">
        <f t="shared" si="395"/>
        <v>0</v>
      </c>
    </row>
    <row r="6327" spans="1:11" s="11" customFormat="1">
      <c r="A6327">
        <v>2025</v>
      </c>
      <c r="B6327">
        <v>10865</v>
      </c>
      <c r="C6327" t="s">
        <v>331</v>
      </c>
      <c r="D6327" t="s">
        <v>322</v>
      </c>
      <c r="E6327">
        <v>7143</v>
      </c>
      <c r="F6327">
        <v>17.5</v>
      </c>
      <c r="G6327" t="s">
        <v>332</v>
      </c>
      <c r="H6327" t="str">
        <f t="shared" si="392"/>
        <v/>
      </c>
      <c r="I6327" t="str">
        <f t="shared" si="393"/>
        <v/>
      </c>
      <c r="J6327" t="str">
        <f t="shared" si="394"/>
        <v/>
      </c>
      <c r="K6327">
        <f t="shared" si="395"/>
        <v>0</v>
      </c>
    </row>
    <row r="6328" spans="1:11" s="11" customFormat="1">
      <c r="A6328">
        <v>2025</v>
      </c>
      <c r="B6328">
        <v>50481</v>
      </c>
      <c r="C6328" t="s">
        <v>321</v>
      </c>
      <c r="D6328" t="s">
        <v>322</v>
      </c>
      <c r="E6328">
        <v>20583</v>
      </c>
      <c r="F6328">
        <v>25.6</v>
      </c>
      <c r="G6328" t="s">
        <v>332</v>
      </c>
      <c r="H6328" t="str">
        <f t="shared" si="392"/>
        <v/>
      </c>
      <c r="I6328" t="str">
        <f t="shared" si="393"/>
        <v/>
      </c>
      <c r="J6328" t="str">
        <f t="shared" si="394"/>
        <v/>
      </c>
      <c r="K6328">
        <f t="shared" si="395"/>
        <v>0</v>
      </c>
    </row>
    <row r="6329" spans="1:11" s="11" customFormat="1">
      <c r="A6329">
        <v>2025</v>
      </c>
      <c r="B6329">
        <v>50481</v>
      </c>
      <c r="C6329" t="s">
        <v>321</v>
      </c>
      <c r="D6329" t="s">
        <v>322</v>
      </c>
      <c r="E6329">
        <v>14610</v>
      </c>
      <c r="F6329">
        <v>25.5</v>
      </c>
      <c r="G6329" t="s">
        <v>332</v>
      </c>
      <c r="H6329" t="str">
        <f t="shared" si="392"/>
        <v/>
      </c>
      <c r="I6329" t="str">
        <f t="shared" si="393"/>
        <v/>
      </c>
      <c r="J6329" t="str">
        <f t="shared" si="394"/>
        <v/>
      </c>
      <c r="K6329">
        <f t="shared" si="395"/>
        <v>0</v>
      </c>
    </row>
    <row r="6330" spans="1:11" s="11" customFormat="1">
      <c r="A6330">
        <v>2025</v>
      </c>
      <c r="B6330">
        <v>50481</v>
      </c>
      <c r="C6330" t="s">
        <v>321</v>
      </c>
      <c r="D6330" t="s">
        <v>322</v>
      </c>
      <c r="E6330">
        <v>6564</v>
      </c>
      <c r="F6330">
        <v>24.52</v>
      </c>
      <c r="G6330" t="s">
        <v>332</v>
      </c>
      <c r="H6330" t="str">
        <f t="shared" si="392"/>
        <v/>
      </c>
      <c r="I6330" t="str">
        <f t="shared" si="393"/>
        <v/>
      </c>
      <c r="J6330" t="str">
        <f t="shared" si="394"/>
        <v/>
      </c>
      <c r="K6330">
        <f t="shared" si="395"/>
        <v>0</v>
      </c>
    </row>
    <row r="6331" spans="1:11" s="11" customFormat="1">
      <c r="A6331">
        <v>2025</v>
      </c>
      <c r="B6331">
        <v>50806</v>
      </c>
      <c r="C6331" t="s">
        <v>321</v>
      </c>
      <c r="D6331" t="s">
        <v>322</v>
      </c>
      <c r="E6331">
        <v>7500</v>
      </c>
      <c r="F6331">
        <v>24.8</v>
      </c>
      <c r="G6331" t="s">
        <v>332</v>
      </c>
      <c r="H6331" t="str">
        <f t="shared" si="392"/>
        <v/>
      </c>
      <c r="I6331" t="str">
        <f t="shared" si="393"/>
        <v/>
      </c>
      <c r="J6331" t="str">
        <f t="shared" si="394"/>
        <v/>
      </c>
      <c r="K6331">
        <f t="shared" si="395"/>
        <v>0</v>
      </c>
    </row>
    <row r="6332" spans="1:11" s="11" customFormat="1">
      <c r="A6332">
        <v>2025</v>
      </c>
      <c r="B6332">
        <v>50835</v>
      </c>
      <c r="C6332" t="s">
        <v>321</v>
      </c>
      <c r="D6332" t="s">
        <v>322</v>
      </c>
      <c r="E6332">
        <v>12788</v>
      </c>
      <c r="F6332">
        <v>26.12</v>
      </c>
      <c r="G6332" t="s">
        <v>332</v>
      </c>
      <c r="H6332" t="str">
        <f t="shared" si="392"/>
        <v/>
      </c>
      <c r="I6332" t="str">
        <f t="shared" si="393"/>
        <v/>
      </c>
      <c r="J6332" t="str">
        <f t="shared" si="394"/>
        <v/>
      </c>
      <c r="K6332">
        <f t="shared" si="395"/>
        <v>0</v>
      </c>
    </row>
    <row r="6333" spans="1:11" s="11" customFormat="1">
      <c r="A6333">
        <v>2025</v>
      </c>
      <c r="B6333">
        <v>50888</v>
      </c>
      <c r="C6333" t="s">
        <v>333</v>
      </c>
      <c r="D6333" t="s">
        <v>322</v>
      </c>
      <c r="E6333">
        <v>45772</v>
      </c>
      <c r="F6333">
        <v>12.018000000000001</v>
      </c>
      <c r="G6333" t="s">
        <v>332</v>
      </c>
      <c r="H6333" t="str">
        <f t="shared" si="392"/>
        <v/>
      </c>
      <c r="I6333" t="str">
        <f t="shared" si="393"/>
        <v/>
      </c>
      <c r="J6333" t="str">
        <f t="shared" si="394"/>
        <v/>
      </c>
      <c r="K6333">
        <f t="shared" si="395"/>
        <v>0</v>
      </c>
    </row>
    <row r="6334" spans="1:11" s="11" customFormat="1">
      <c r="A6334">
        <v>2025</v>
      </c>
      <c r="B6334">
        <v>50900</v>
      </c>
      <c r="C6334" t="s">
        <v>321</v>
      </c>
      <c r="D6334" t="s">
        <v>322</v>
      </c>
      <c r="E6334">
        <v>15242</v>
      </c>
      <c r="F6334">
        <v>25.6</v>
      </c>
      <c r="G6334" t="s">
        <v>332</v>
      </c>
      <c r="H6334" t="str">
        <f t="shared" si="392"/>
        <v/>
      </c>
      <c r="I6334" t="str">
        <f t="shared" si="393"/>
        <v/>
      </c>
      <c r="J6334" t="str">
        <f t="shared" si="394"/>
        <v/>
      </c>
      <c r="K6334">
        <f t="shared" si="395"/>
        <v>0</v>
      </c>
    </row>
    <row r="6335" spans="1:11" s="11" customFormat="1">
      <c r="A6335">
        <v>2025</v>
      </c>
      <c r="B6335">
        <v>50974</v>
      </c>
      <c r="C6335" t="s">
        <v>321</v>
      </c>
      <c r="D6335" t="s">
        <v>322</v>
      </c>
      <c r="E6335">
        <v>40</v>
      </c>
      <c r="F6335">
        <v>21.068000000000001</v>
      </c>
      <c r="G6335" t="s">
        <v>332</v>
      </c>
      <c r="H6335" t="str">
        <f t="shared" si="392"/>
        <v/>
      </c>
      <c r="I6335" t="str">
        <f t="shared" si="393"/>
        <v/>
      </c>
      <c r="J6335" t="str">
        <f t="shared" si="394"/>
        <v/>
      </c>
      <c r="K6335">
        <f t="shared" si="395"/>
        <v>0</v>
      </c>
    </row>
    <row r="6336" spans="1:11" s="11" customFormat="1">
      <c r="A6336">
        <v>2025</v>
      </c>
      <c r="B6336">
        <v>50974</v>
      </c>
      <c r="C6336" t="s">
        <v>321</v>
      </c>
      <c r="D6336" t="s">
        <v>322</v>
      </c>
      <c r="E6336">
        <v>115</v>
      </c>
      <c r="F6336">
        <v>24.576000000000001</v>
      </c>
      <c r="G6336" t="s">
        <v>332</v>
      </c>
      <c r="H6336" t="str">
        <f t="shared" si="392"/>
        <v/>
      </c>
      <c r="I6336" t="str">
        <f t="shared" si="393"/>
        <v/>
      </c>
      <c r="J6336" t="str">
        <f t="shared" si="394"/>
        <v/>
      </c>
      <c r="K6336">
        <f t="shared" si="395"/>
        <v>0</v>
      </c>
    </row>
    <row r="6337" spans="1:11" s="11" customFormat="1">
      <c r="A6337">
        <v>2025</v>
      </c>
      <c r="B6337">
        <v>50974</v>
      </c>
      <c r="C6337" t="s">
        <v>321</v>
      </c>
      <c r="D6337" t="s">
        <v>322</v>
      </c>
      <c r="E6337">
        <v>25</v>
      </c>
      <c r="F6337">
        <v>24.934000000000001</v>
      </c>
      <c r="G6337" t="s">
        <v>332</v>
      </c>
      <c r="H6337" t="str">
        <f t="shared" si="392"/>
        <v/>
      </c>
      <c r="I6337" t="str">
        <f t="shared" si="393"/>
        <v/>
      </c>
      <c r="J6337" t="str">
        <f t="shared" si="394"/>
        <v/>
      </c>
      <c r="K6337">
        <f t="shared" si="395"/>
        <v>0</v>
      </c>
    </row>
    <row r="6338" spans="1:11" s="11" customFormat="1">
      <c r="A6338">
        <v>2025</v>
      </c>
      <c r="B6338">
        <v>50974</v>
      </c>
      <c r="C6338" t="s">
        <v>321</v>
      </c>
      <c r="D6338" t="s">
        <v>322</v>
      </c>
      <c r="E6338">
        <v>1096</v>
      </c>
      <c r="F6338">
        <v>24.248999999999999</v>
      </c>
      <c r="G6338" t="s">
        <v>332</v>
      </c>
      <c r="H6338" t="str">
        <f t="shared" si="392"/>
        <v/>
      </c>
      <c r="I6338" t="str">
        <f t="shared" si="393"/>
        <v/>
      </c>
      <c r="J6338" t="str">
        <f t="shared" si="394"/>
        <v/>
      </c>
      <c r="K6338">
        <f t="shared" si="395"/>
        <v>0</v>
      </c>
    </row>
    <row r="6339" spans="1:11" s="11" customFormat="1">
      <c r="A6339">
        <v>2025</v>
      </c>
      <c r="B6339">
        <v>50974</v>
      </c>
      <c r="C6339" t="s">
        <v>321</v>
      </c>
      <c r="D6339" t="s">
        <v>322</v>
      </c>
      <c r="E6339">
        <v>1879</v>
      </c>
      <c r="F6339">
        <v>24.04</v>
      </c>
      <c r="G6339" t="s">
        <v>332</v>
      </c>
      <c r="H6339" t="str">
        <f t="shared" si="392"/>
        <v/>
      </c>
      <c r="I6339" t="str">
        <f t="shared" si="393"/>
        <v/>
      </c>
      <c r="J6339" t="str">
        <f t="shared" si="394"/>
        <v/>
      </c>
      <c r="K6339">
        <f t="shared" si="395"/>
        <v>0</v>
      </c>
    </row>
    <row r="6340" spans="1:11" s="11" customFormat="1">
      <c r="A6340">
        <v>2025</v>
      </c>
      <c r="B6340">
        <v>50974</v>
      </c>
      <c r="C6340" t="s">
        <v>333</v>
      </c>
      <c r="D6340" t="s">
        <v>322</v>
      </c>
      <c r="E6340">
        <v>674</v>
      </c>
      <c r="F6340">
        <v>9.6679999999999993</v>
      </c>
      <c r="G6340" t="s">
        <v>332</v>
      </c>
      <c r="H6340" t="str">
        <f t="shared" si="392"/>
        <v/>
      </c>
      <c r="I6340" t="str">
        <f t="shared" si="393"/>
        <v/>
      </c>
      <c r="J6340" t="str">
        <f t="shared" si="394"/>
        <v/>
      </c>
      <c r="K6340">
        <f t="shared" si="395"/>
        <v>0</v>
      </c>
    </row>
    <row r="6341" spans="1:11" s="11" customFormat="1">
      <c r="A6341">
        <v>2025</v>
      </c>
      <c r="B6341">
        <v>50974</v>
      </c>
      <c r="C6341" t="s">
        <v>333</v>
      </c>
      <c r="D6341" t="s">
        <v>322</v>
      </c>
      <c r="E6341">
        <v>47999</v>
      </c>
      <c r="F6341">
        <v>12.816000000000001</v>
      </c>
      <c r="G6341" t="s">
        <v>332</v>
      </c>
      <c r="H6341" t="str">
        <f t="shared" ref="H6341:H6368" si="396">IF(I6341="","",G6341/100*F6341*E6341)</f>
        <v/>
      </c>
      <c r="I6341" t="str">
        <f t="shared" ref="I6341:I6368" si="397">IF(OR(G6341=".",F6341=".",E6341="."),"",E6341)</f>
        <v/>
      </c>
      <c r="J6341" t="str">
        <f t="shared" ref="J6341:J6368" si="398">IF(I6341="","",F6341*I6341)</f>
        <v/>
      </c>
      <c r="K6341">
        <f t="shared" ref="K6341:K6368" si="399">IF(C6341="LIG",1,0)</f>
        <v>0</v>
      </c>
    </row>
    <row r="6342" spans="1:11" s="11" customFormat="1">
      <c r="A6342">
        <v>2025</v>
      </c>
      <c r="B6342">
        <v>54104</v>
      </c>
      <c r="C6342" t="s">
        <v>321</v>
      </c>
      <c r="D6342" t="s">
        <v>322</v>
      </c>
      <c r="E6342">
        <v>4176</v>
      </c>
      <c r="F6342">
        <v>24</v>
      </c>
      <c r="G6342" t="s">
        <v>332</v>
      </c>
      <c r="H6342" t="str">
        <f t="shared" si="396"/>
        <v/>
      </c>
      <c r="I6342" t="str">
        <f t="shared" si="397"/>
        <v/>
      </c>
      <c r="J6342" t="str">
        <f t="shared" si="398"/>
        <v/>
      </c>
      <c r="K6342">
        <f t="shared" si="399"/>
        <v>0</v>
      </c>
    </row>
    <row r="6343" spans="1:11" s="11" customFormat="1">
      <c r="A6343">
        <v>2025</v>
      </c>
      <c r="B6343">
        <v>54634</v>
      </c>
      <c r="C6343" t="s">
        <v>333</v>
      </c>
      <c r="D6343" t="s">
        <v>322</v>
      </c>
      <c r="E6343">
        <v>121592</v>
      </c>
      <c r="F6343">
        <v>8.1639999999999997</v>
      </c>
      <c r="G6343" t="s">
        <v>332</v>
      </c>
      <c r="H6343" t="str">
        <f t="shared" si="396"/>
        <v/>
      </c>
      <c r="I6343" t="str">
        <f t="shared" si="397"/>
        <v/>
      </c>
      <c r="J6343" t="str">
        <f t="shared" si="398"/>
        <v/>
      </c>
      <c r="K6343">
        <f t="shared" si="399"/>
        <v>0</v>
      </c>
    </row>
    <row r="6344" spans="1:11" s="11" customFormat="1">
      <c r="A6344">
        <v>2025</v>
      </c>
      <c r="B6344">
        <v>55076</v>
      </c>
      <c r="C6344" t="s">
        <v>330</v>
      </c>
      <c r="D6344" t="s">
        <v>322</v>
      </c>
      <c r="E6344">
        <v>295501</v>
      </c>
      <c r="F6344">
        <v>10.06</v>
      </c>
      <c r="G6344" t="s">
        <v>332</v>
      </c>
      <c r="H6344" t="str">
        <f t="shared" si="396"/>
        <v/>
      </c>
      <c r="I6344" t="str">
        <f t="shared" si="397"/>
        <v/>
      </c>
      <c r="J6344" t="str">
        <f t="shared" si="398"/>
        <v/>
      </c>
      <c r="K6344">
        <f t="shared" si="399"/>
        <v>1</v>
      </c>
    </row>
    <row r="6345" spans="1:11" s="11" customFormat="1">
      <c r="A6345">
        <v>2025</v>
      </c>
      <c r="B6345">
        <v>55479</v>
      </c>
      <c r="C6345" t="s">
        <v>331</v>
      </c>
      <c r="D6345" t="s">
        <v>322</v>
      </c>
      <c r="E6345">
        <v>33829</v>
      </c>
      <c r="F6345">
        <v>15.79</v>
      </c>
      <c r="G6345" t="s">
        <v>332</v>
      </c>
      <c r="H6345" t="str">
        <f t="shared" si="396"/>
        <v/>
      </c>
      <c r="I6345" t="str">
        <f t="shared" si="397"/>
        <v/>
      </c>
      <c r="J6345" t="str">
        <f t="shared" si="398"/>
        <v/>
      </c>
      <c r="K6345">
        <f t="shared" si="399"/>
        <v>0</v>
      </c>
    </row>
    <row r="6346" spans="1:11" s="11" customFormat="1">
      <c r="A6346">
        <v>2025</v>
      </c>
      <c r="B6346">
        <v>55749</v>
      </c>
      <c r="C6346" t="s">
        <v>331</v>
      </c>
      <c r="D6346" t="s">
        <v>322</v>
      </c>
      <c r="E6346">
        <v>9838</v>
      </c>
      <c r="F6346">
        <v>17.100000000000001</v>
      </c>
      <c r="G6346" t="s">
        <v>332</v>
      </c>
      <c r="H6346" t="str">
        <f t="shared" si="396"/>
        <v/>
      </c>
      <c r="I6346" t="str">
        <f t="shared" si="397"/>
        <v/>
      </c>
      <c r="J6346" t="str">
        <f t="shared" si="398"/>
        <v/>
      </c>
      <c r="K6346">
        <f t="shared" si="399"/>
        <v>0</v>
      </c>
    </row>
    <row r="6347" spans="1:11" s="11" customFormat="1">
      <c r="A6347">
        <v>2025</v>
      </c>
      <c r="B6347">
        <v>55856</v>
      </c>
      <c r="C6347" t="s">
        <v>321</v>
      </c>
      <c r="D6347" t="s">
        <v>322</v>
      </c>
      <c r="E6347">
        <v>387576</v>
      </c>
      <c r="F6347">
        <v>17.78</v>
      </c>
      <c r="G6347" t="s">
        <v>332</v>
      </c>
      <c r="H6347" t="str">
        <f t="shared" si="396"/>
        <v/>
      </c>
      <c r="I6347" t="str">
        <f t="shared" si="397"/>
        <v/>
      </c>
      <c r="J6347" t="str">
        <f t="shared" si="398"/>
        <v/>
      </c>
      <c r="K6347">
        <f t="shared" si="399"/>
        <v>0</v>
      </c>
    </row>
    <row r="6348" spans="1:11" s="11" customFormat="1">
      <c r="A6348">
        <v>2025</v>
      </c>
      <c r="B6348">
        <v>56068</v>
      </c>
      <c r="C6348" t="s">
        <v>321</v>
      </c>
      <c r="D6348" t="s">
        <v>322</v>
      </c>
      <c r="E6348">
        <v>15324</v>
      </c>
      <c r="F6348">
        <v>25.83</v>
      </c>
      <c r="G6348">
        <v>428.8</v>
      </c>
      <c r="H6348">
        <f t="shared" si="396"/>
        <v>1697271.52896</v>
      </c>
      <c r="I6348">
        <f t="shared" si="397"/>
        <v>15324</v>
      </c>
      <c r="J6348">
        <f t="shared" si="398"/>
        <v>395818.92</v>
      </c>
      <c r="K6348">
        <f t="shared" si="399"/>
        <v>0</v>
      </c>
    </row>
    <row r="6349" spans="1:11" s="11" customFormat="1">
      <c r="A6349">
        <v>2025</v>
      </c>
      <c r="B6349">
        <v>56068</v>
      </c>
      <c r="C6349" t="s">
        <v>321</v>
      </c>
      <c r="D6349" t="s">
        <v>322</v>
      </c>
      <c r="E6349">
        <v>29877</v>
      </c>
      <c r="F6349">
        <v>26.77</v>
      </c>
      <c r="G6349">
        <v>304.3</v>
      </c>
      <c r="H6349">
        <f t="shared" si="396"/>
        <v>2433813.58347</v>
      </c>
      <c r="I6349">
        <f t="shared" si="397"/>
        <v>29877</v>
      </c>
      <c r="J6349">
        <f t="shared" si="398"/>
        <v>799807.29</v>
      </c>
      <c r="K6349">
        <f t="shared" si="399"/>
        <v>0</v>
      </c>
    </row>
    <row r="6350" spans="1:11" s="11" customFormat="1">
      <c r="A6350">
        <v>2025</v>
      </c>
      <c r="B6350">
        <v>56068</v>
      </c>
      <c r="C6350" t="s">
        <v>331</v>
      </c>
      <c r="D6350" t="s">
        <v>322</v>
      </c>
      <c r="E6350">
        <v>144606</v>
      </c>
      <c r="F6350">
        <v>17.899999999999999</v>
      </c>
      <c r="G6350">
        <v>238.1</v>
      </c>
      <c r="H6350">
        <f t="shared" si="396"/>
        <v>6163093.2593999989</v>
      </c>
      <c r="I6350">
        <f t="shared" si="397"/>
        <v>144606</v>
      </c>
      <c r="J6350">
        <f t="shared" si="398"/>
        <v>2588447.4</v>
      </c>
      <c r="K6350">
        <f t="shared" si="399"/>
        <v>0</v>
      </c>
    </row>
    <row r="6351" spans="1:11" s="11" customFormat="1">
      <c r="A6351">
        <v>2025</v>
      </c>
      <c r="B6351">
        <v>56068</v>
      </c>
      <c r="C6351" t="s">
        <v>331</v>
      </c>
      <c r="D6351" t="s">
        <v>322</v>
      </c>
      <c r="E6351">
        <v>20270</v>
      </c>
      <c r="F6351">
        <v>17.64</v>
      </c>
      <c r="G6351">
        <v>261.8</v>
      </c>
      <c r="H6351">
        <f t="shared" si="396"/>
        <v>936099.41040000017</v>
      </c>
      <c r="I6351">
        <f t="shared" si="397"/>
        <v>20270</v>
      </c>
      <c r="J6351">
        <f t="shared" si="398"/>
        <v>357562.8</v>
      </c>
      <c r="K6351">
        <f t="shared" si="399"/>
        <v>0</v>
      </c>
    </row>
    <row r="6352" spans="1:11" s="11" customFormat="1">
      <c r="A6352">
        <v>2025</v>
      </c>
      <c r="B6352">
        <v>56068</v>
      </c>
      <c r="C6352" t="s">
        <v>331</v>
      </c>
      <c r="D6352" t="s">
        <v>322</v>
      </c>
      <c r="E6352">
        <v>73269</v>
      </c>
      <c r="F6352">
        <v>17.88</v>
      </c>
      <c r="G6352">
        <v>255.3</v>
      </c>
      <c r="H6352">
        <f t="shared" si="396"/>
        <v>3344556.9351599999</v>
      </c>
      <c r="I6352">
        <f t="shared" si="397"/>
        <v>73269</v>
      </c>
      <c r="J6352">
        <f t="shared" si="398"/>
        <v>1310049.72</v>
      </c>
      <c r="K6352">
        <f t="shared" si="399"/>
        <v>0</v>
      </c>
    </row>
    <row r="6353" spans="1:11" s="11" customFormat="1">
      <c r="A6353">
        <v>2025</v>
      </c>
      <c r="B6353">
        <v>56224</v>
      </c>
      <c r="C6353" t="s">
        <v>331</v>
      </c>
      <c r="D6353" t="s">
        <v>322</v>
      </c>
      <c r="E6353">
        <v>60818</v>
      </c>
      <c r="F6353">
        <v>17.62</v>
      </c>
      <c r="G6353" t="s">
        <v>332</v>
      </c>
      <c r="H6353" t="str">
        <f t="shared" si="396"/>
        <v/>
      </c>
      <c r="I6353" t="str">
        <f t="shared" si="397"/>
        <v/>
      </c>
      <c r="J6353" t="str">
        <f t="shared" si="398"/>
        <v/>
      </c>
      <c r="K6353">
        <f t="shared" si="399"/>
        <v>0</v>
      </c>
    </row>
    <row r="6354" spans="1:11" s="11" customFormat="1">
      <c r="A6354">
        <v>2025</v>
      </c>
      <c r="B6354">
        <v>56319</v>
      </c>
      <c r="C6354" t="s">
        <v>331</v>
      </c>
      <c r="D6354" t="s">
        <v>322</v>
      </c>
      <c r="E6354">
        <v>38966</v>
      </c>
      <c r="F6354">
        <v>16</v>
      </c>
      <c r="G6354">
        <v>102.1</v>
      </c>
      <c r="H6354">
        <f t="shared" si="396"/>
        <v>636548.57599999988</v>
      </c>
      <c r="I6354">
        <f t="shared" si="397"/>
        <v>38966</v>
      </c>
      <c r="J6354">
        <f t="shared" si="398"/>
        <v>623456</v>
      </c>
      <c r="K6354">
        <f t="shared" si="399"/>
        <v>0</v>
      </c>
    </row>
    <row r="6355" spans="1:11" s="11" customFormat="1">
      <c r="A6355">
        <v>2025</v>
      </c>
      <c r="B6355">
        <v>56456</v>
      </c>
      <c r="C6355" t="s">
        <v>331</v>
      </c>
      <c r="D6355" t="s">
        <v>322</v>
      </c>
      <c r="E6355">
        <v>48983</v>
      </c>
      <c r="F6355">
        <v>17.670000000000002</v>
      </c>
      <c r="G6355" t="s">
        <v>332</v>
      </c>
      <c r="H6355" t="str">
        <f t="shared" si="396"/>
        <v/>
      </c>
      <c r="I6355" t="str">
        <f t="shared" si="397"/>
        <v/>
      </c>
      <c r="J6355" t="str">
        <f t="shared" si="398"/>
        <v/>
      </c>
      <c r="K6355">
        <f t="shared" si="399"/>
        <v>0</v>
      </c>
    </row>
    <row r="6356" spans="1:11" s="11" customFormat="1">
      <c r="A6356">
        <v>2025</v>
      </c>
      <c r="B6356">
        <v>56456</v>
      </c>
      <c r="C6356" t="s">
        <v>331</v>
      </c>
      <c r="D6356" t="s">
        <v>322</v>
      </c>
      <c r="E6356">
        <v>49340</v>
      </c>
      <c r="F6356">
        <v>17.98</v>
      </c>
      <c r="G6356" t="s">
        <v>332</v>
      </c>
      <c r="H6356" t="str">
        <f t="shared" si="396"/>
        <v/>
      </c>
      <c r="I6356" t="str">
        <f t="shared" si="397"/>
        <v/>
      </c>
      <c r="J6356" t="str">
        <f t="shared" si="398"/>
        <v/>
      </c>
      <c r="K6356">
        <f t="shared" si="399"/>
        <v>0</v>
      </c>
    </row>
    <row r="6357" spans="1:11" s="11" customFormat="1">
      <c r="A6357">
        <v>2025</v>
      </c>
      <c r="B6357">
        <v>56564</v>
      </c>
      <c r="C6357" t="s">
        <v>331</v>
      </c>
      <c r="D6357" t="s">
        <v>322</v>
      </c>
      <c r="E6357">
        <v>16263</v>
      </c>
      <c r="F6357">
        <v>17.97</v>
      </c>
      <c r="G6357">
        <v>84.7</v>
      </c>
      <c r="H6357">
        <f t="shared" si="396"/>
        <v>247532.45516999997</v>
      </c>
      <c r="I6357">
        <f t="shared" si="397"/>
        <v>16263</v>
      </c>
      <c r="J6357">
        <f t="shared" si="398"/>
        <v>292246.11</v>
      </c>
      <c r="K6357">
        <f t="shared" si="399"/>
        <v>0</v>
      </c>
    </row>
    <row r="6358" spans="1:11" s="11" customFormat="1">
      <c r="A6358">
        <v>2025</v>
      </c>
      <c r="B6358">
        <v>56564</v>
      </c>
      <c r="C6358" t="s">
        <v>331</v>
      </c>
      <c r="D6358" t="s">
        <v>322</v>
      </c>
      <c r="E6358">
        <v>65507</v>
      </c>
      <c r="F6358">
        <v>17.75</v>
      </c>
      <c r="G6358">
        <v>186.8</v>
      </c>
      <c r="H6358">
        <f t="shared" si="396"/>
        <v>2172015.5990000004</v>
      </c>
      <c r="I6358">
        <f t="shared" si="397"/>
        <v>65507</v>
      </c>
      <c r="J6358">
        <f t="shared" si="398"/>
        <v>1162749.25</v>
      </c>
      <c r="K6358">
        <f t="shared" si="399"/>
        <v>0</v>
      </c>
    </row>
    <row r="6359" spans="1:11" s="11" customFormat="1">
      <c r="A6359">
        <v>2025</v>
      </c>
      <c r="B6359">
        <v>56564</v>
      </c>
      <c r="C6359" t="s">
        <v>331</v>
      </c>
      <c r="D6359" t="s">
        <v>322</v>
      </c>
      <c r="E6359">
        <v>114760</v>
      </c>
      <c r="F6359">
        <v>17.059999999999999</v>
      </c>
      <c r="G6359">
        <v>189.4</v>
      </c>
      <c r="H6359">
        <f t="shared" si="396"/>
        <v>3708083.8063999997</v>
      </c>
      <c r="I6359">
        <f t="shared" si="397"/>
        <v>114760</v>
      </c>
      <c r="J6359">
        <f t="shared" si="398"/>
        <v>1957805.5999999999</v>
      </c>
      <c r="K6359">
        <f t="shared" si="399"/>
        <v>0</v>
      </c>
    </row>
    <row r="6360" spans="1:11" s="11" customFormat="1">
      <c r="A6360">
        <v>2025</v>
      </c>
      <c r="B6360">
        <v>56596</v>
      </c>
      <c r="C6360" t="s">
        <v>331</v>
      </c>
      <c r="D6360" t="s">
        <v>322</v>
      </c>
      <c r="E6360">
        <v>6093</v>
      </c>
      <c r="F6360">
        <v>16.05</v>
      </c>
      <c r="G6360">
        <v>101.8</v>
      </c>
      <c r="H6360">
        <f t="shared" si="396"/>
        <v>99552.91770000002</v>
      </c>
      <c r="I6360">
        <f t="shared" si="397"/>
        <v>6093</v>
      </c>
      <c r="J6360">
        <f t="shared" si="398"/>
        <v>97792.650000000009</v>
      </c>
      <c r="K6360">
        <f t="shared" si="399"/>
        <v>0</v>
      </c>
    </row>
    <row r="6361" spans="1:11" s="11" customFormat="1">
      <c r="A6361">
        <v>2025</v>
      </c>
      <c r="B6361">
        <v>56609</v>
      </c>
      <c r="C6361" t="s">
        <v>331</v>
      </c>
      <c r="D6361" t="s">
        <v>322</v>
      </c>
      <c r="E6361">
        <v>146404</v>
      </c>
      <c r="F6361">
        <v>16.146000000000001</v>
      </c>
      <c r="G6361">
        <v>73</v>
      </c>
      <c r="H6361">
        <f t="shared" si="396"/>
        <v>1725602.4583200002</v>
      </c>
      <c r="I6361">
        <f t="shared" si="397"/>
        <v>146404</v>
      </c>
      <c r="J6361">
        <f t="shared" si="398"/>
        <v>2363838.9840000002</v>
      </c>
      <c r="K6361">
        <f t="shared" si="399"/>
        <v>0</v>
      </c>
    </row>
    <row r="6362" spans="1:11" s="11" customFormat="1">
      <c r="A6362">
        <v>2025</v>
      </c>
      <c r="B6362">
        <v>56671</v>
      </c>
      <c r="C6362" t="s">
        <v>321</v>
      </c>
      <c r="D6362" t="s">
        <v>322</v>
      </c>
      <c r="E6362">
        <v>31414</v>
      </c>
      <c r="F6362">
        <v>25.04</v>
      </c>
      <c r="G6362" t="s">
        <v>332</v>
      </c>
      <c r="H6362" t="str">
        <f t="shared" si="396"/>
        <v/>
      </c>
      <c r="I6362" t="str">
        <f t="shared" si="397"/>
        <v/>
      </c>
      <c r="J6362" t="str">
        <f t="shared" si="398"/>
        <v/>
      </c>
      <c r="K6362">
        <f t="shared" si="399"/>
        <v>0</v>
      </c>
    </row>
    <row r="6363" spans="1:11" s="11" customFormat="1">
      <c r="A6363">
        <v>2025</v>
      </c>
      <c r="B6363">
        <v>56671</v>
      </c>
      <c r="C6363" t="s">
        <v>321</v>
      </c>
      <c r="D6363" t="s">
        <v>322</v>
      </c>
      <c r="E6363">
        <v>94155</v>
      </c>
      <c r="F6363">
        <v>25.9</v>
      </c>
      <c r="G6363" t="s">
        <v>332</v>
      </c>
      <c r="H6363" t="str">
        <f t="shared" si="396"/>
        <v/>
      </c>
      <c r="I6363" t="str">
        <f t="shared" si="397"/>
        <v/>
      </c>
      <c r="J6363" t="str">
        <f t="shared" si="398"/>
        <v/>
      </c>
      <c r="K6363">
        <f t="shared" si="399"/>
        <v>0</v>
      </c>
    </row>
    <row r="6364" spans="1:11" s="11" customFormat="1">
      <c r="A6364">
        <v>2025</v>
      </c>
      <c r="B6364">
        <v>56671</v>
      </c>
      <c r="C6364" t="s">
        <v>321</v>
      </c>
      <c r="D6364" t="s">
        <v>322</v>
      </c>
      <c r="E6364">
        <v>33018</v>
      </c>
      <c r="F6364">
        <v>25.71</v>
      </c>
      <c r="G6364" t="s">
        <v>332</v>
      </c>
      <c r="H6364" t="str">
        <f t="shared" si="396"/>
        <v/>
      </c>
      <c r="I6364" t="str">
        <f t="shared" si="397"/>
        <v/>
      </c>
      <c r="J6364" t="str">
        <f t="shared" si="398"/>
        <v/>
      </c>
      <c r="K6364">
        <f t="shared" si="399"/>
        <v>0</v>
      </c>
    </row>
    <row r="6365" spans="1:11" s="11" customFormat="1">
      <c r="A6365">
        <v>2025</v>
      </c>
      <c r="B6365">
        <v>56786</v>
      </c>
      <c r="C6365" t="s">
        <v>1966</v>
      </c>
      <c r="D6365" t="s">
        <v>322</v>
      </c>
      <c r="E6365">
        <v>33157</v>
      </c>
      <c r="F6365">
        <v>14</v>
      </c>
      <c r="G6365">
        <v>334.4</v>
      </c>
      <c r="H6365">
        <f t="shared" si="396"/>
        <v>1552278.1119999997</v>
      </c>
      <c r="I6365">
        <f t="shared" si="397"/>
        <v>33157</v>
      </c>
      <c r="J6365">
        <f t="shared" si="398"/>
        <v>464198</v>
      </c>
      <c r="K6365">
        <f t="shared" si="399"/>
        <v>0</v>
      </c>
    </row>
    <row r="6366" spans="1:11" s="11" customFormat="1">
      <c r="A6366">
        <v>2025</v>
      </c>
      <c r="B6366">
        <v>56808</v>
      </c>
      <c r="C6366" t="s">
        <v>321</v>
      </c>
      <c r="D6366" t="s">
        <v>322</v>
      </c>
      <c r="E6366">
        <v>135420</v>
      </c>
      <c r="F6366">
        <v>17.012</v>
      </c>
      <c r="G6366">
        <v>368.9</v>
      </c>
      <c r="H6366">
        <f t="shared" si="396"/>
        <v>8498589.2325599995</v>
      </c>
      <c r="I6366">
        <f t="shared" si="397"/>
        <v>135420</v>
      </c>
      <c r="J6366">
        <f t="shared" si="398"/>
        <v>2303765.04</v>
      </c>
      <c r="K6366">
        <f t="shared" si="399"/>
        <v>0</v>
      </c>
    </row>
    <row r="6367" spans="1:11" s="11" customFormat="1">
      <c r="A6367">
        <v>2025</v>
      </c>
      <c r="B6367">
        <v>57046</v>
      </c>
      <c r="C6367" t="s">
        <v>331</v>
      </c>
      <c r="D6367" t="s">
        <v>322</v>
      </c>
      <c r="E6367">
        <v>15708</v>
      </c>
      <c r="F6367">
        <v>17.7</v>
      </c>
      <c r="G6367" t="s">
        <v>332</v>
      </c>
      <c r="H6367" t="str">
        <f t="shared" si="396"/>
        <v/>
      </c>
      <c r="I6367" t="str">
        <f t="shared" si="397"/>
        <v/>
      </c>
      <c r="J6367" t="str">
        <f t="shared" si="398"/>
        <v/>
      </c>
      <c r="K6367">
        <f t="shared" si="399"/>
        <v>0</v>
      </c>
    </row>
    <row r="6368" spans="1:11" s="11" customFormat="1">
      <c r="A6368">
        <v>2025</v>
      </c>
      <c r="B6368">
        <v>57046</v>
      </c>
      <c r="C6368" t="s">
        <v>331</v>
      </c>
      <c r="D6368" t="s">
        <v>322</v>
      </c>
      <c r="E6368">
        <v>25886</v>
      </c>
      <c r="F6368">
        <v>17.600000000000001</v>
      </c>
      <c r="G6368" t="s">
        <v>332</v>
      </c>
      <c r="H6368" t="str">
        <f t="shared" si="396"/>
        <v/>
      </c>
      <c r="I6368" t="str">
        <f t="shared" si="397"/>
        <v/>
      </c>
      <c r="J6368" t="str">
        <f t="shared" si="398"/>
        <v/>
      </c>
      <c r="K6368">
        <f t="shared" si="399"/>
        <v>0</v>
      </c>
    </row>
    <row r="6369" spans="1:11" s="11" customFormat="1">
      <c r="A6369"/>
      <c r="B6369"/>
      <c r="C6369"/>
      <c r="D6369"/>
      <c r="E6369"/>
      <c r="F6369"/>
      <c r="G6369"/>
      <c r="H6369"/>
      <c r="I6369"/>
      <c r="J6369"/>
      <c r="K6369"/>
    </row>
    <row r="6370" spans="1:11" s="11" customFormat="1">
      <c r="A6370"/>
      <c r="B6370"/>
      <c r="C6370"/>
      <c r="D6370"/>
      <c r="E6370"/>
      <c r="F6370"/>
      <c r="G6370"/>
      <c r="H6370"/>
      <c r="I6370"/>
      <c r="J6370"/>
      <c r="K6370"/>
    </row>
    <row r="6371" spans="1:11" s="11" customFormat="1">
      <c r="A6371"/>
      <c r="B6371"/>
      <c r="C6371"/>
      <c r="D6371"/>
      <c r="E6371"/>
      <c r="F6371"/>
      <c r="G6371"/>
      <c r="H6371"/>
      <c r="I6371"/>
      <c r="J6371"/>
      <c r="K6371"/>
    </row>
    <row r="6372" spans="1:11" s="11" customFormat="1">
      <c r="A6372"/>
      <c r="B6372"/>
      <c r="C6372"/>
      <c r="D6372"/>
      <c r="E6372"/>
      <c r="F6372"/>
      <c r="G6372"/>
      <c r="H6372"/>
      <c r="I6372"/>
      <c r="J6372"/>
      <c r="K6372"/>
    </row>
    <row r="6373" spans="1:11" s="11" customFormat="1">
      <c r="A6373"/>
      <c r="B6373"/>
      <c r="C6373"/>
      <c r="D6373"/>
      <c r="E6373"/>
      <c r="F6373"/>
      <c r="G6373"/>
      <c r="H6373"/>
      <c r="I6373"/>
      <c r="J6373"/>
      <c r="K6373"/>
    </row>
    <row r="6374" spans="1:11" s="11" customFormat="1">
      <c r="A6374"/>
      <c r="B6374"/>
      <c r="C6374"/>
      <c r="D6374"/>
      <c r="E6374"/>
      <c r="F6374"/>
      <c r="G6374"/>
      <c r="H6374"/>
      <c r="I6374"/>
      <c r="J6374"/>
      <c r="K6374"/>
    </row>
    <row r="6375" spans="1:11" s="11" customFormat="1">
      <c r="A6375"/>
      <c r="B6375"/>
      <c r="C6375"/>
      <c r="D6375"/>
      <c r="E6375"/>
      <c r="F6375"/>
      <c r="G6375"/>
      <c r="H6375"/>
      <c r="I6375"/>
      <c r="J6375"/>
      <c r="K6375"/>
    </row>
    <row r="6376" spans="1:11" s="11" customFormat="1">
      <c r="A6376"/>
      <c r="B6376"/>
      <c r="C6376"/>
      <c r="D6376"/>
      <c r="E6376"/>
      <c r="F6376"/>
      <c r="G6376"/>
      <c r="H6376"/>
      <c r="I6376"/>
      <c r="J6376"/>
      <c r="K6376"/>
    </row>
    <row r="6377" spans="1:11" s="11" customFormat="1">
      <c r="A6377"/>
      <c r="B6377"/>
      <c r="C6377"/>
      <c r="D6377"/>
      <c r="E6377"/>
      <c r="F6377"/>
      <c r="G6377"/>
      <c r="H6377"/>
      <c r="I6377"/>
      <c r="J6377"/>
      <c r="K6377"/>
    </row>
    <row r="6378" spans="1:11" s="11" customFormat="1">
      <c r="A6378"/>
      <c r="B6378"/>
      <c r="C6378"/>
      <c r="D6378"/>
      <c r="E6378"/>
      <c r="F6378"/>
      <c r="G6378"/>
      <c r="H6378"/>
      <c r="I6378"/>
      <c r="J6378"/>
      <c r="K6378"/>
    </row>
    <row r="6379" spans="1:11" s="11" customFormat="1">
      <c r="A6379"/>
      <c r="B6379"/>
      <c r="C6379"/>
      <c r="D6379"/>
      <c r="E6379"/>
      <c r="F6379"/>
      <c r="G6379"/>
      <c r="H6379"/>
      <c r="I6379"/>
      <c r="J6379"/>
      <c r="K6379"/>
    </row>
    <row r="6380" spans="1:11" s="11" customFormat="1">
      <c r="A6380"/>
      <c r="B6380"/>
      <c r="C6380"/>
      <c r="D6380"/>
      <c r="E6380"/>
      <c r="F6380"/>
      <c r="G6380"/>
      <c r="H6380"/>
      <c r="I6380"/>
      <c r="J6380"/>
      <c r="K6380"/>
    </row>
    <row r="6381" spans="1:11" s="11" customFormat="1">
      <c r="A6381"/>
      <c r="B6381"/>
      <c r="C6381"/>
      <c r="D6381"/>
      <c r="E6381"/>
      <c r="F6381"/>
      <c r="G6381"/>
      <c r="H6381"/>
      <c r="I6381"/>
      <c r="J6381"/>
      <c r="K6381"/>
    </row>
    <row r="6382" spans="1:11" s="11" customFormat="1">
      <c r="A6382"/>
      <c r="B6382"/>
      <c r="C6382"/>
      <c r="D6382"/>
      <c r="E6382"/>
      <c r="F6382"/>
      <c r="G6382"/>
      <c r="H6382"/>
      <c r="I6382"/>
      <c r="J6382"/>
      <c r="K6382"/>
    </row>
    <row r="6383" spans="1:11" s="11" customFormat="1">
      <c r="A6383"/>
      <c r="B6383"/>
      <c r="C6383"/>
      <c r="D6383"/>
      <c r="E6383"/>
      <c r="F6383"/>
      <c r="G6383"/>
      <c r="H6383"/>
      <c r="I6383"/>
      <c r="J6383"/>
      <c r="K6383"/>
    </row>
    <row r="6384" spans="1:11" s="11" customFormat="1">
      <c r="A6384"/>
      <c r="B6384"/>
      <c r="C6384"/>
      <c r="D6384"/>
      <c r="E6384"/>
      <c r="F6384"/>
      <c r="G6384"/>
      <c r="H6384"/>
      <c r="I6384"/>
      <c r="J6384"/>
      <c r="K6384"/>
    </row>
    <row r="6385" spans="1:11" s="11" customFormat="1">
      <c r="A6385"/>
      <c r="B6385"/>
      <c r="C6385"/>
      <c r="D6385"/>
      <c r="E6385"/>
      <c r="F6385"/>
      <c r="G6385"/>
      <c r="H6385"/>
      <c r="I6385"/>
      <c r="J6385"/>
      <c r="K6385"/>
    </row>
    <row r="6386" spans="1:11" s="11" customFormat="1">
      <c r="A6386"/>
      <c r="B6386"/>
      <c r="C6386"/>
      <c r="D6386"/>
      <c r="E6386"/>
      <c r="F6386"/>
      <c r="G6386"/>
      <c r="H6386"/>
      <c r="I6386"/>
      <c r="J6386"/>
      <c r="K6386"/>
    </row>
    <row r="6387" spans="1:11" s="11" customFormat="1">
      <c r="A6387"/>
      <c r="B6387"/>
      <c r="C6387"/>
      <c r="D6387"/>
      <c r="E6387"/>
      <c r="F6387"/>
      <c r="G6387"/>
      <c r="H6387"/>
      <c r="I6387"/>
      <c r="J6387"/>
      <c r="K6387"/>
    </row>
    <row r="6388" spans="1:11" s="11" customFormat="1">
      <c r="A6388"/>
      <c r="B6388"/>
      <c r="C6388"/>
      <c r="D6388"/>
      <c r="E6388"/>
      <c r="F6388"/>
      <c r="G6388"/>
      <c r="H6388"/>
      <c r="I6388"/>
      <c r="J6388"/>
      <c r="K6388"/>
    </row>
    <row r="6389" spans="1:11" s="11" customFormat="1">
      <c r="A6389"/>
      <c r="B6389"/>
      <c r="C6389"/>
      <c r="D6389"/>
      <c r="E6389"/>
      <c r="F6389"/>
      <c r="G6389"/>
      <c r="H6389"/>
      <c r="I6389"/>
      <c r="J6389"/>
      <c r="K6389"/>
    </row>
    <row r="6390" spans="1:11" s="11" customFormat="1">
      <c r="A6390"/>
      <c r="B6390"/>
      <c r="C6390"/>
      <c r="D6390"/>
      <c r="E6390"/>
      <c r="F6390"/>
      <c r="G6390"/>
      <c r="H6390"/>
      <c r="I6390"/>
      <c r="J6390"/>
      <c r="K6390"/>
    </row>
    <row r="6391" spans="1:11" s="11" customFormat="1">
      <c r="A6391"/>
      <c r="B6391"/>
      <c r="C6391"/>
      <c r="D6391"/>
      <c r="E6391"/>
      <c r="F6391"/>
      <c r="G6391"/>
      <c r="H6391"/>
      <c r="I6391"/>
      <c r="J6391"/>
      <c r="K6391"/>
    </row>
    <row r="6392" spans="1:11" s="11" customFormat="1">
      <c r="A6392"/>
      <c r="B6392"/>
      <c r="C6392"/>
      <c r="D6392"/>
      <c r="E6392"/>
      <c r="F6392"/>
      <c r="G6392"/>
      <c r="H6392"/>
      <c r="I6392"/>
      <c r="J6392"/>
      <c r="K6392"/>
    </row>
    <row r="6393" spans="1:11" s="11" customFormat="1">
      <c r="A6393"/>
      <c r="B6393"/>
      <c r="C6393"/>
      <c r="D6393"/>
      <c r="E6393"/>
      <c r="F6393"/>
      <c r="G6393"/>
      <c r="H6393"/>
      <c r="I6393"/>
      <c r="J6393"/>
      <c r="K6393"/>
    </row>
    <row r="6394" spans="1:11" s="11" customFormat="1">
      <c r="A6394"/>
      <c r="B6394"/>
      <c r="C6394"/>
      <c r="D6394"/>
      <c r="E6394"/>
      <c r="F6394"/>
      <c r="G6394"/>
      <c r="H6394"/>
      <c r="I6394"/>
      <c r="J6394"/>
      <c r="K6394"/>
    </row>
    <row r="6395" spans="1:11" s="11" customFormat="1">
      <c r="A6395"/>
      <c r="B6395"/>
      <c r="C6395"/>
      <c r="D6395"/>
      <c r="E6395"/>
      <c r="F6395"/>
      <c r="G6395"/>
      <c r="H6395"/>
      <c r="I6395"/>
      <c r="J6395"/>
      <c r="K6395"/>
    </row>
    <row r="6396" spans="1:11" s="11" customFormat="1">
      <c r="A6396"/>
      <c r="B6396"/>
      <c r="C6396"/>
      <c r="D6396"/>
      <c r="E6396"/>
      <c r="F6396"/>
      <c r="G6396"/>
      <c r="H6396"/>
      <c r="I6396"/>
      <c r="J6396"/>
      <c r="K6396"/>
    </row>
    <row r="6397" spans="1:11" s="11" customFormat="1">
      <c r="A6397"/>
      <c r="B6397"/>
      <c r="C6397"/>
      <c r="D6397"/>
      <c r="E6397"/>
      <c r="F6397"/>
      <c r="G6397"/>
      <c r="H6397"/>
      <c r="I6397"/>
      <c r="J6397"/>
      <c r="K6397"/>
    </row>
    <row r="6398" spans="1:11" s="11" customFormat="1">
      <c r="A6398"/>
      <c r="B6398"/>
      <c r="C6398"/>
      <c r="D6398"/>
      <c r="E6398"/>
      <c r="F6398"/>
      <c r="G6398"/>
      <c r="H6398"/>
      <c r="I6398"/>
      <c r="J6398"/>
      <c r="K6398"/>
    </row>
    <row r="6399" spans="1:11" s="11" customFormat="1">
      <c r="A6399"/>
      <c r="B6399"/>
      <c r="C6399"/>
      <c r="D6399"/>
      <c r="E6399"/>
      <c r="F6399"/>
      <c r="G6399"/>
      <c r="H6399"/>
      <c r="I6399"/>
      <c r="J6399"/>
      <c r="K6399"/>
    </row>
    <row r="6400" spans="1:11" s="11" customFormat="1">
      <c r="A6400"/>
      <c r="B6400"/>
      <c r="C6400"/>
      <c r="D6400"/>
      <c r="E6400"/>
      <c r="F6400"/>
      <c r="G6400"/>
      <c r="H6400"/>
      <c r="I6400"/>
      <c r="J6400"/>
      <c r="K6400"/>
    </row>
    <row r="6401" spans="1:11" s="11" customFormat="1">
      <c r="A6401"/>
      <c r="B6401"/>
      <c r="C6401"/>
      <c r="D6401"/>
      <c r="E6401"/>
      <c r="F6401"/>
      <c r="G6401"/>
      <c r="H6401"/>
      <c r="I6401"/>
      <c r="J6401"/>
      <c r="K6401"/>
    </row>
    <row r="6402" spans="1:11" s="11" customFormat="1">
      <c r="A6402"/>
      <c r="B6402"/>
      <c r="C6402"/>
      <c r="D6402"/>
      <c r="E6402"/>
      <c r="F6402"/>
      <c r="G6402"/>
      <c r="H6402"/>
      <c r="I6402"/>
      <c r="J6402"/>
      <c r="K6402"/>
    </row>
    <row r="6403" spans="1:11" s="11" customFormat="1">
      <c r="A6403"/>
      <c r="B6403"/>
      <c r="C6403"/>
      <c r="D6403"/>
      <c r="E6403"/>
      <c r="F6403"/>
      <c r="G6403"/>
      <c r="H6403"/>
      <c r="I6403"/>
      <c r="J6403"/>
      <c r="K6403"/>
    </row>
    <row r="6404" spans="1:11" s="11" customFormat="1">
      <c r="A6404"/>
      <c r="B6404"/>
      <c r="C6404"/>
      <c r="D6404"/>
      <c r="E6404"/>
      <c r="F6404"/>
      <c r="G6404"/>
      <c r="H6404"/>
      <c r="I6404"/>
      <c r="J6404"/>
      <c r="K6404"/>
    </row>
    <row r="6405" spans="1:11" s="11" customFormat="1">
      <c r="A6405"/>
      <c r="B6405"/>
      <c r="C6405"/>
      <c r="D6405"/>
      <c r="E6405"/>
      <c r="F6405"/>
      <c r="G6405"/>
      <c r="H6405"/>
      <c r="I6405"/>
      <c r="J6405"/>
      <c r="K6405"/>
    </row>
    <row r="6406" spans="1:11" s="11" customFormat="1">
      <c r="A6406"/>
      <c r="B6406"/>
      <c r="C6406"/>
      <c r="D6406"/>
      <c r="E6406"/>
      <c r="F6406"/>
      <c r="G6406"/>
      <c r="H6406"/>
      <c r="I6406"/>
      <c r="J6406"/>
      <c r="K6406"/>
    </row>
    <row r="6407" spans="1:11" s="11" customFormat="1">
      <c r="A6407"/>
      <c r="B6407"/>
      <c r="C6407"/>
      <c r="D6407"/>
      <c r="E6407"/>
      <c r="F6407"/>
      <c r="G6407"/>
      <c r="H6407"/>
      <c r="I6407"/>
      <c r="J6407"/>
      <c r="K6407"/>
    </row>
    <row r="6408" spans="1:11" s="11" customFormat="1">
      <c r="A6408"/>
      <c r="B6408"/>
      <c r="C6408"/>
      <c r="D6408"/>
      <c r="E6408"/>
      <c r="F6408"/>
      <c r="G6408"/>
      <c r="H6408"/>
      <c r="I6408"/>
      <c r="J6408"/>
      <c r="K6408"/>
    </row>
    <row r="6409" spans="1:11" s="11" customFormat="1">
      <c r="A6409"/>
      <c r="B6409"/>
      <c r="C6409"/>
      <c r="D6409"/>
      <c r="E6409"/>
      <c r="F6409"/>
      <c r="G6409"/>
      <c r="H6409"/>
      <c r="I6409"/>
      <c r="J6409"/>
      <c r="K6409"/>
    </row>
    <row r="6410" spans="1:11" s="11" customFormat="1">
      <c r="A6410"/>
      <c r="B6410"/>
      <c r="C6410"/>
      <c r="D6410"/>
      <c r="E6410"/>
      <c r="F6410"/>
      <c r="G6410"/>
      <c r="H6410"/>
      <c r="I6410"/>
      <c r="J6410"/>
      <c r="K6410"/>
    </row>
    <row r="6411" spans="1:11" s="11" customFormat="1">
      <c r="A6411"/>
      <c r="B6411"/>
      <c r="C6411"/>
      <c r="D6411"/>
      <c r="E6411"/>
      <c r="F6411"/>
      <c r="G6411"/>
      <c r="H6411"/>
      <c r="I6411"/>
      <c r="J6411"/>
      <c r="K6411"/>
    </row>
    <row r="6412" spans="1:11" s="11" customFormat="1">
      <c r="A6412"/>
      <c r="B6412"/>
      <c r="C6412"/>
      <c r="D6412"/>
      <c r="E6412"/>
      <c r="F6412"/>
      <c r="G6412"/>
      <c r="H6412"/>
      <c r="I6412"/>
      <c r="J6412"/>
      <c r="K6412"/>
    </row>
    <row r="6413" spans="1:11" s="11" customFormat="1">
      <c r="A6413"/>
      <c r="B6413"/>
      <c r="C6413"/>
      <c r="D6413"/>
      <c r="E6413"/>
      <c r="F6413"/>
      <c r="G6413"/>
      <c r="H6413"/>
      <c r="I6413"/>
      <c r="J6413"/>
      <c r="K6413"/>
    </row>
    <row r="6414" spans="1:11" s="11" customFormat="1">
      <c r="A6414"/>
      <c r="B6414"/>
      <c r="C6414"/>
      <c r="D6414"/>
      <c r="E6414"/>
      <c r="F6414"/>
      <c r="G6414"/>
      <c r="H6414"/>
      <c r="I6414"/>
      <c r="J6414"/>
      <c r="K6414"/>
    </row>
    <row r="6415" spans="1:11" s="11" customFormat="1">
      <c r="A6415"/>
      <c r="B6415"/>
      <c r="C6415"/>
      <c r="D6415"/>
      <c r="E6415"/>
      <c r="F6415"/>
      <c r="G6415"/>
      <c r="H6415"/>
      <c r="I6415"/>
      <c r="J6415"/>
      <c r="K6415"/>
    </row>
    <row r="6416" spans="1:11" s="11" customFormat="1">
      <c r="A6416"/>
      <c r="B6416"/>
      <c r="C6416"/>
      <c r="D6416"/>
      <c r="E6416"/>
      <c r="F6416"/>
      <c r="G6416"/>
      <c r="H6416"/>
      <c r="I6416"/>
      <c r="J6416"/>
      <c r="K6416"/>
    </row>
    <row r="6417" spans="1:11" s="11" customFormat="1">
      <c r="A6417"/>
      <c r="B6417"/>
      <c r="C6417"/>
      <c r="D6417"/>
      <c r="E6417"/>
      <c r="F6417"/>
      <c r="G6417"/>
      <c r="H6417"/>
      <c r="I6417"/>
      <c r="J6417"/>
      <c r="K6417"/>
    </row>
    <row r="6418" spans="1:11" s="11" customFormat="1">
      <c r="A6418"/>
      <c r="B6418"/>
      <c r="C6418"/>
      <c r="D6418"/>
      <c r="E6418"/>
      <c r="F6418"/>
      <c r="G6418"/>
      <c r="H6418"/>
      <c r="I6418"/>
      <c r="J6418"/>
      <c r="K6418"/>
    </row>
    <row r="6419" spans="1:11" s="11" customFormat="1">
      <c r="A6419"/>
      <c r="B6419"/>
      <c r="C6419"/>
      <c r="D6419"/>
      <c r="E6419"/>
      <c r="F6419"/>
      <c r="G6419"/>
      <c r="H6419"/>
      <c r="I6419"/>
      <c r="J6419"/>
      <c r="K6419"/>
    </row>
    <row r="6420" spans="1:11" s="11" customFormat="1">
      <c r="A6420"/>
      <c r="B6420"/>
      <c r="C6420"/>
      <c r="D6420"/>
      <c r="E6420"/>
      <c r="F6420"/>
      <c r="G6420"/>
      <c r="H6420"/>
      <c r="I6420"/>
      <c r="J6420"/>
      <c r="K6420"/>
    </row>
    <row r="6421" spans="1:11" s="11" customFormat="1">
      <c r="A6421"/>
      <c r="B6421"/>
      <c r="C6421"/>
      <c r="D6421"/>
      <c r="E6421"/>
      <c r="F6421"/>
      <c r="G6421"/>
      <c r="H6421"/>
      <c r="I6421"/>
      <c r="J6421"/>
      <c r="K6421"/>
    </row>
    <row r="6422" spans="1:11" s="11" customFormat="1">
      <c r="A6422"/>
      <c r="B6422"/>
      <c r="C6422"/>
      <c r="D6422"/>
      <c r="E6422"/>
      <c r="F6422"/>
      <c r="G6422"/>
      <c r="H6422"/>
      <c r="I6422"/>
      <c r="J6422"/>
      <c r="K6422"/>
    </row>
    <row r="6423" spans="1:11" s="11" customFormat="1">
      <c r="A6423"/>
      <c r="B6423"/>
      <c r="C6423"/>
      <c r="D6423"/>
      <c r="E6423"/>
      <c r="F6423"/>
      <c r="G6423"/>
      <c r="H6423"/>
      <c r="I6423"/>
      <c r="J6423"/>
      <c r="K6423"/>
    </row>
    <row r="6424" spans="1:11" s="11" customFormat="1">
      <c r="A6424"/>
      <c r="B6424"/>
      <c r="C6424"/>
      <c r="D6424"/>
      <c r="E6424"/>
      <c r="F6424"/>
      <c r="G6424"/>
      <c r="H6424"/>
      <c r="I6424"/>
      <c r="J6424"/>
      <c r="K6424"/>
    </row>
    <row r="6425" spans="1:11" s="11" customFormat="1">
      <c r="A6425"/>
      <c r="B6425"/>
      <c r="C6425"/>
      <c r="D6425"/>
      <c r="E6425"/>
      <c r="F6425"/>
      <c r="G6425"/>
      <c r="H6425"/>
      <c r="I6425"/>
      <c r="J6425"/>
      <c r="K6425"/>
    </row>
    <row r="6426" spans="1:11" s="11" customFormat="1">
      <c r="A6426"/>
      <c r="B6426"/>
      <c r="C6426"/>
      <c r="D6426"/>
      <c r="E6426"/>
      <c r="F6426"/>
      <c r="G6426"/>
      <c r="H6426"/>
      <c r="I6426"/>
      <c r="J6426"/>
      <c r="K6426"/>
    </row>
    <row r="6427" spans="1:11" s="11" customFormat="1">
      <c r="A6427"/>
      <c r="B6427"/>
      <c r="C6427"/>
      <c r="D6427"/>
      <c r="E6427"/>
      <c r="F6427"/>
      <c r="G6427"/>
      <c r="H6427"/>
      <c r="I6427"/>
      <c r="J6427"/>
      <c r="K6427"/>
    </row>
    <row r="6428" spans="1:11" s="11" customFormat="1">
      <c r="A6428"/>
      <c r="B6428"/>
      <c r="C6428"/>
      <c r="D6428"/>
      <c r="E6428"/>
      <c r="F6428"/>
      <c r="G6428"/>
      <c r="H6428"/>
      <c r="I6428"/>
      <c r="J6428"/>
      <c r="K6428"/>
    </row>
    <row r="6429" spans="1:11" s="11" customFormat="1">
      <c r="A6429"/>
      <c r="B6429"/>
      <c r="C6429"/>
      <c r="D6429"/>
      <c r="E6429"/>
      <c r="F6429"/>
      <c r="G6429"/>
      <c r="H6429"/>
      <c r="I6429"/>
      <c r="J6429"/>
      <c r="K6429"/>
    </row>
    <row r="6430" spans="1:11" s="11" customFormat="1">
      <c r="A6430"/>
      <c r="B6430"/>
      <c r="C6430"/>
      <c r="D6430"/>
      <c r="E6430"/>
      <c r="F6430"/>
      <c r="G6430"/>
      <c r="H6430"/>
      <c r="I6430"/>
      <c r="J6430"/>
      <c r="K6430"/>
    </row>
    <row r="6431" spans="1:11" s="11" customFormat="1">
      <c r="A6431"/>
      <c r="B6431"/>
      <c r="C6431"/>
      <c r="D6431"/>
      <c r="E6431"/>
      <c r="F6431"/>
      <c r="G6431"/>
      <c r="H6431"/>
      <c r="I6431"/>
      <c r="J6431"/>
      <c r="K6431"/>
    </row>
    <row r="6432" spans="1:11" s="11" customFormat="1">
      <c r="A6432"/>
      <c r="B6432"/>
      <c r="C6432"/>
      <c r="D6432"/>
      <c r="E6432"/>
      <c r="F6432"/>
      <c r="G6432"/>
      <c r="H6432"/>
      <c r="I6432"/>
      <c r="J6432"/>
      <c r="K6432"/>
    </row>
    <row r="6433" spans="1:11" s="11" customFormat="1">
      <c r="A6433"/>
      <c r="B6433"/>
      <c r="C6433"/>
      <c r="D6433"/>
      <c r="E6433"/>
      <c r="F6433"/>
      <c r="G6433"/>
      <c r="H6433"/>
      <c r="I6433"/>
      <c r="J6433"/>
      <c r="K6433"/>
    </row>
    <row r="6434" spans="1:11" s="11" customFormat="1">
      <c r="A6434"/>
      <c r="B6434"/>
      <c r="C6434"/>
      <c r="D6434"/>
      <c r="E6434"/>
      <c r="F6434"/>
      <c r="G6434"/>
      <c r="H6434"/>
      <c r="I6434"/>
      <c r="J6434"/>
      <c r="K6434"/>
    </row>
    <row r="6435" spans="1:11" s="11" customFormat="1">
      <c r="A6435"/>
      <c r="B6435"/>
      <c r="C6435"/>
      <c r="D6435"/>
      <c r="E6435"/>
      <c r="F6435"/>
      <c r="G6435"/>
      <c r="H6435"/>
      <c r="I6435"/>
      <c r="J6435"/>
      <c r="K6435"/>
    </row>
    <row r="6436" spans="1:11" s="11" customFormat="1">
      <c r="A6436"/>
      <c r="B6436"/>
      <c r="C6436"/>
      <c r="D6436"/>
      <c r="E6436"/>
      <c r="F6436"/>
      <c r="G6436"/>
      <c r="H6436"/>
      <c r="I6436"/>
      <c r="J6436"/>
      <c r="K6436"/>
    </row>
    <row r="6437" spans="1:11" s="11" customFormat="1">
      <c r="A6437"/>
      <c r="B6437"/>
      <c r="C6437"/>
      <c r="D6437"/>
      <c r="E6437"/>
      <c r="F6437"/>
      <c r="G6437"/>
      <c r="H6437"/>
      <c r="I6437"/>
      <c r="J6437"/>
      <c r="K6437"/>
    </row>
    <row r="6438" spans="1:11" s="11" customFormat="1">
      <c r="A6438"/>
      <c r="B6438"/>
      <c r="C6438"/>
      <c r="D6438"/>
      <c r="E6438"/>
      <c r="F6438"/>
      <c r="G6438"/>
      <c r="H6438"/>
      <c r="I6438"/>
      <c r="J6438"/>
      <c r="K6438"/>
    </row>
    <row r="6439" spans="1:11" s="11" customFormat="1">
      <c r="A6439"/>
      <c r="B6439"/>
      <c r="C6439"/>
      <c r="D6439"/>
      <c r="E6439"/>
      <c r="F6439"/>
      <c r="G6439"/>
      <c r="H6439"/>
      <c r="I6439"/>
      <c r="J6439"/>
      <c r="K6439"/>
    </row>
    <row r="6440" spans="1:11" s="11" customFormat="1">
      <c r="A6440"/>
      <c r="B6440"/>
      <c r="C6440"/>
      <c r="D6440"/>
      <c r="E6440"/>
      <c r="F6440"/>
      <c r="G6440"/>
      <c r="H6440"/>
      <c r="I6440"/>
      <c r="J6440"/>
      <c r="K6440"/>
    </row>
    <row r="6441" spans="1:11" s="11" customFormat="1">
      <c r="A6441"/>
      <c r="B6441"/>
      <c r="C6441"/>
      <c r="D6441"/>
      <c r="E6441"/>
      <c r="F6441"/>
      <c r="G6441"/>
      <c r="H6441"/>
      <c r="I6441"/>
      <c r="J6441"/>
      <c r="K6441"/>
    </row>
    <row r="6442" spans="1:11" s="11" customFormat="1">
      <c r="A6442"/>
      <c r="B6442"/>
      <c r="C6442"/>
      <c r="D6442"/>
      <c r="E6442"/>
      <c r="F6442"/>
      <c r="G6442"/>
      <c r="H6442"/>
      <c r="I6442"/>
      <c r="J6442"/>
      <c r="K6442"/>
    </row>
    <row r="6443" spans="1:11" s="11" customFormat="1">
      <c r="A6443"/>
      <c r="B6443"/>
      <c r="C6443"/>
      <c r="D6443"/>
      <c r="E6443"/>
      <c r="F6443"/>
      <c r="G6443"/>
      <c r="H6443"/>
      <c r="I6443"/>
      <c r="J6443"/>
      <c r="K6443"/>
    </row>
    <row r="6444" spans="1:11" s="11" customFormat="1">
      <c r="A6444"/>
      <c r="B6444"/>
      <c r="C6444"/>
      <c r="D6444"/>
      <c r="E6444"/>
      <c r="F6444"/>
      <c r="G6444"/>
      <c r="H6444"/>
      <c r="I6444"/>
      <c r="J6444"/>
      <c r="K6444"/>
    </row>
    <row r="6445" spans="1:11" s="11" customFormat="1">
      <c r="A6445"/>
      <c r="B6445"/>
      <c r="C6445"/>
      <c r="D6445"/>
      <c r="E6445"/>
      <c r="F6445"/>
      <c r="G6445"/>
      <c r="H6445"/>
      <c r="I6445"/>
      <c r="J6445"/>
      <c r="K6445"/>
    </row>
    <row r="6446" spans="1:11" s="11" customFormat="1">
      <c r="A6446"/>
      <c r="B6446"/>
      <c r="C6446"/>
      <c r="D6446"/>
      <c r="E6446"/>
      <c r="F6446"/>
      <c r="G6446"/>
      <c r="H6446"/>
      <c r="I6446"/>
      <c r="J6446"/>
      <c r="K6446"/>
    </row>
    <row r="6447" spans="1:11" s="11" customFormat="1">
      <c r="A6447"/>
      <c r="B6447"/>
      <c r="C6447"/>
      <c r="D6447"/>
      <c r="E6447"/>
      <c r="F6447"/>
      <c r="G6447"/>
      <c r="H6447"/>
      <c r="I6447"/>
      <c r="J6447"/>
      <c r="K6447"/>
    </row>
    <row r="6448" spans="1:11" s="11" customFormat="1">
      <c r="A6448"/>
      <c r="B6448"/>
      <c r="C6448"/>
      <c r="D6448"/>
      <c r="E6448"/>
      <c r="F6448"/>
      <c r="G6448"/>
      <c r="H6448"/>
      <c r="I6448"/>
      <c r="J6448"/>
      <c r="K6448"/>
    </row>
    <row r="6449" spans="1:11" s="11" customFormat="1">
      <c r="A6449"/>
      <c r="B6449"/>
      <c r="C6449"/>
      <c r="D6449"/>
      <c r="E6449"/>
      <c r="F6449"/>
      <c r="G6449"/>
      <c r="H6449"/>
      <c r="I6449"/>
      <c r="J6449"/>
      <c r="K6449"/>
    </row>
    <row r="6450" spans="1:11" s="11" customFormat="1">
      <c r="A6450"/>
      <c r="B6450"/>
      <c r="C6450"/>
      <c r="D6450"/>
      <c r="E6450"/>
      <c r="F6450"/>
      <c r="G6450"/>
      <c r="H6450"/>
      <c r="I6450"/>
      <c r="J6450"/>
      <c r="K6450"/>
    </row>
    <row r="6451" spans="1:11" s="11" customFormat="1">
      <c r="A6451"/>
      <c r="B6451"/>
      <c r="C6451"/>
      <c r="D6451"/>
      <c r="E6451"/>
      <c r="F6451"/>
      <c r="G6451"/>
      <c r="H6451"/>
      <c r="I6451"/>
      <c r="J6451"/>
      <c r="K6451"/>
    </row>
    <row r="6452" spans="1:11" s="11" customFormat="1">
      <c r="A6452"/>
      <c r="B6452"/>
      <c r="C6452"/>
      <c r="D6452"/>
      <c r="E6452"/>
      <c r="F6452"/>
      <c r="G6452"/>
      <c r="H6452"/>
      <c r="I6452"/>
      <c r="J6452"/>
      <c r="K6452"/>
    </row>
    <row r="6453" spans="1:11" s="11" customFormat="1">
      <c r="A6453"/>
      <c r="B6453"/>
      <c r="C6453"/>
      <c r="D6453"/>
      <c r="E6453"/>
      <c r="F6453"/>
      <c r="G6453"/>
      <c r="H6453"/>
      <c r="I6453"/>
      <c r="J6453"/>
      <c r="K6453"/>
    </row>
    <row r="6454" spans="1:11" s="11" customFormat="1">
      <c r="A6454"/>
      <c r="B6454"/>
      <c r="C6454"/>
      <c r="D6454"/>
      <c r="E6454"/>
      <c r="F6454"/>
      <c r="G6454"/>
      <c r="H6454"/>
      <c r="I6454"/>
      <c r="J6454"/>
      <c r="K6454"/>
    </row>
    <row r="6455" spans="1:11" s="11" customFormat="1">
      <c r="A6455"/>
      <c r="B6455"/>
      <c r="C6455"/>
      <c r="D6455"/>
      <c r="E6455"/>
      <c r="F6455"/>
      <c r="G6455"/>
      <c r="H6455"/>
      <c r="I6455"/>
      <c r="J6455"/>
      <c r="K6455"/>
    </row>
    <row r="6456" spans="1:11" s="11" customFormat="1">
      <c r="A6456"/>
      <c r="B6456"/>
      <c r="C6456"/>
      <c r="D6456"/>
      <c r="E6456"/>
      <c r="F6456"/>
      <c r="G6456"/>
      <c r="H6456"/>
      <c r="I6456"/>
      <c r="J6456"/>
      <c r="K6456"/>
    </row>
    <row r="6457" spans="1:11" s="11" customFormat="1">
      <c r="A6457"/>
      <c r="B6457"/>
      <c r="C6457"/>
      <c r="D6457"/>
      <c r="E6457"/>
      <c r="F6457"/>
      <c r="G6457"/>
      <c r="H6457"/>
      <c r="I6457"/>
      <c r="J6457"/>
      <c r="K6457"/>
    </row>
    <row r="6458" spans="1:11" s="11" customFormat="1">
      <c r="A6458"/>
      <c r="B6458"/>
      <c r="C6458"/>
      <c r="D6458"/>
      <c r="E6458"/>
      <c r="F6458"/>
      <c r="G6458"/>
      <c r="H6458"/>
      <c r="I6458"/>
      <c r="J6458"/>
      <c r="K6458"/>
    </row>
    <row r="6459" spans="1:11" s="11" customFormat="1">
      <c r="A6459"/>
      <c r="B6459"/>
      <c r="C6459"/>
      <c r="D6459"/>
      <c r="E6459"/>
      <c r="F6459"/>
      <c r="G6459"/>
      <c r="H6459"/>
      <c r="I6459"/>
      <c r="J6459"/>
      <c r="K6459"/>
    </row>
    <row r="6460" spans="1:11" s="11" customFormat="1">
      <c r="A6460"/>
      <c r="B6460"/>
      <c r="C6460"/>
      <c r="D6460"/>
      <c r="E6460"/>
      <c r="F6460"/>
      <c r="G6460"/>
      <c r="H6460"/>
      <c r="I6460"/>
      <c r="J6460"/>
      <c r="K6460"/>
    </row>
    <row r="6461" spans="1:11" s="11" customFormat="1">
      <c r="A6461"/>
      <c r="B6461"/>
      <c r="C6461"/>
      <c r="D6461"/>
      <c r="E6461"/>
      <c r="F6461"/>
      <c r="G6461"/>
      <c r="H6461"/>
      <c r="I6461"/>
      <c r="J6461"/>
      <c r="K6461"/>
    </row>
    <row r="6462" spans="1:11" s="11" customFormat="1">
      <c r="A6462"/>
      <c r="B6462"/>
      <c r="C6462"/>
      <c r="D6462"/>
      <c r="E6462"/>
      <c r="F6462"/>
      <c r="G6462"/>
      <c r="H6462"/>
      <c r="I6462"/>
      <c r="J6462"/>
      <c r="K6462"/>
    </row>
    <row r="6463" spans="1:11" s="11" customFormat="1">
      <c r="A6463"/>
      <c r="B6463"/>
      <c r="C6463"/>
      <c r="D6463"/>
      <c r="E6463"/>
      <c r="F6463"/>
      <c r="G6463"/>
      <c r="H6463"/>
      <c r="I6463"/>
      <c r="J6463"/>
      <c r="K6463"/>
    </row>
    <row r="6464" spans="1:11" s="11" customFormat="1">
      <c r="A6464"/>
      <c r="B6464"/>
      <c r="C6464"/>
      <c r="D6464"/>
      <c r="E6464"/>
      <c r="F6464"/>
      <c r="G6464"/>
      <c r="H6464"/>
      <c r="I6464"/>
      <c r="J6464"/>
      <c r="K6464"/>
    </row>
    <row r="6465" spans="1:11" s="11" customFormat="1">
      <c r="A6465"/>
      <c r="B6465"/>
      <c r="C6465"/>
      <c r="D6465"/>
      <c r="E6465"/>
      <c r="F6465"/>
      <c r="G6465"/>
      <c r="H6465"/>
      <c r="I6465"/>
      <c r="J6465"/>
      <c r="K6465"/>
    </row>
    <row r="6466" spans="1:11" s="11" customFormat="1">
      <c r="A6466"/>
      <c r="B6466"/>
      <c r="C6466"/>
      <c r="D6466"/>
      <c r="E6466"/>
      <c r="F6466"/>
      <c r="G6466"/>
      <c r="H6466"/>
      <c r="I6466"/>
      <c r="J6466"/>
      <c r="K6466"/>
    </row>
    <row r="6467" spans="1:11" s="11" customFormat="1">
      <c r="A6467"/>
      <c r="B6467"/>
      <c r="C6467"/>
      <c r="D6467"/>
      <c r="E6467"/>
      <c r="F6467"/>
      <c r="G6467"/>
      <c r="H6467"/>
      <c r="I6467"/>
      <c r="J6467"/>
      <c r="K6467"/>
    </row>
    <row r="6468" spans="1:11" s="11" customFormat="1">
      <c r="A6468"/>
      <c r="B6468"/>
      <c r="C6468"/>
      <c r="D6468"/>
      <c r="E6468"/>
      <c r="F6468"/>
      <c r="G6468"/>
      <c r="H6468"/>
      <c r="I6468"/>
      <c r="J6468"/>
      <c r="K6468"/>
    </row>
    <row r="6469" spans="1:11" s="11" customFormat="1">
      <c r="A6469"/>
      <c r="B6469"/>
      <c r="C6469"/>
      <c r="D6469"/>
      <c r="E6469"/>
      <c r="F6469"/>
      <c r="G6469"/>
      <c r="H6469"/>
      <c r="I6469"/>
      <c r="J6469"/>
      <c r="K6469"/>
    </row>
    <row r="6470" spans="1:11" s="11" customFormat="1">
      <c r="A6470"/>
      <c r="B6470"/>
      <c r="C6470"/>
      <c r="D6470"/>
      <c r="E6470"/>
      <c r="F6470"/>
      <c r="G6470"/>
      <c r="H6470"/>
      <c r="I6470"/>
      <c r="J6470"/>
      <c r="K6470"/>
    </row>
    <row r="6471" spans="1:11" s="11" customFormat="1">
      <c r="A6471"/>
      <c r="B6471"/>
      <c r="C6471"/>
      <c r="D6471"/>
      <c r="E6471"/>
      <c r="F6471"/>
      <c r="G6471"/>
      <c r="H6471"/>
      <c r="I6471"/>
      <c r="J6471"/>
      <c r="K6471"/>
    </row>
    <row r="6472" spans="1:11" s="11" customFormat="1">
      <c r="A6472"/>
      <c r="B6472"/>
      <c r="C6472"/>
      <c r="D6472"/>
      <c r="E6472"/>
      <c r="F6472"/>
      <c r="G6472"/>
      <c r="H6472"/>
      <c r="I6472"/>
      <c r="J6472"/>
      <c r="K6472"/>
    </row>
    <row r="6473" spans="1:11" s="11" customFormat="1">
      <c r="A6473"/>
      <c r="B6473"/>
      <c r="C6473"/>
      <c r="D6473"/>
      <c r="E6473"/>
      <c r="F6473"/>
      <c r="G6473"/>
      <c r="H6473"/>
      <c r="I6473"/>
      <c r="J6473"/>
      <c r="K6473"/>
    </row>
    <row r="6474" spans="1:11" s="11" customFormat="1">
      <c r="A6474"/>
      <c r="B6474"/>
      <c r="C6474"/>
      <c r="D6474"/>
      <c r="E6474"/>
      <c r="F6474"/>
      <c r="G6474"/>
      <c r="H6474"/>
      <c r="I6474"/>
      <c r="J6474"/>
      <c r="K6474"/>
    </row>
    <row r="6475" spans="1:11" s="11" customFormat="1">
      <c r="A6475"/>
      <c r="B6475"/>
      <c r="C6475"/>
      <c r="D6475"/>
      <c r="E6475"/>
      <c r="F6475"/>
      <c r="G6475"/>
      <c r="H6475"/>
      <c r="I6475"/>
      <c r="J6475"/>
      <c r="K6475"/>
    </row>
    <row r="6476" spans="1:11" s="11" customFormat="1">
      <c r="A6476"/>
      <c r="B6476"/>
      <c r="C6476"/>
      <c r="D6476"/>
      <c r="E6476"/>
      <c r="F6476"/>
      <c r="G6476"/>
      <c r="H6476"/>
      <c r="I6476"/>
      <c r="J6476"/>
      <c r="K6476"/>
    </row>
    <row r="6477" spans="1:11" s="11" customFormat="1">
      <c r="A6477"/>
      <c r="B6477"/>
      <c r="C6477"/>
      <c r="D6477"/>
      <c r="E6477"/>
      <c r="F6477"/>
      <c r="G6477"/>
      <c r="H6477"/>
      <c r="I6477"/>
      <c r="J6477"/>
      <c r="K6477"/>
    </row>
    <row r="6478" spans="1:11" s="11" customFormat="1">
      <c r="A6478"/>
      <c r="B6478"/>
      <c r="C6478"/>
      <c r="D6478"/>
      <c r="E6478"/>
      <c r="F6478"/>
      <c r="G6478"/>
      <c r="H6478"/>
      <c r="I6478"/>
      <c r="J6478"/>
      <c r="K6478"/>
    </row>
    <row r="6479" spans="1:11" s="11" customFormat="1">
      <c r="A6479"/>
      <c r="B6479"/>
      <c r="C6479"/>
      <c r="D6479"/>
      <c r="E6479"/>
      <c r="F6479"/>
      <c r="G6479"/>
      <c r="H6479"/>
      <c r="I6479"/>
      <c r="J6479"/>
      <c r="K6479"/>
    </row>
    <row r="6480" spans="1:11" s="11" customFormat="1">
      <c r="A6480"/>
      <c r="B6480"/>
      <c r="C6480"/>
      <c r="D6480"/>
      <c r="E6480"/>
      <c r="F6480"/>
      <c r="G6480"/>
      <c r="H6480"/>
      <c r="I6480"/>
      <c r="J6480"/>
      <c r="K6480"/>
    </row>
    <row r="6481" spans="1:11" s="11" customFormat="1">
      <c r="A6481"/>
      <c r="B6481"/>
      <c r="C6481"/>
      <c r="D6481"/>
      <c r="E6481"/>
      <c r="F6481"/>
      <c r="G6481"/>
      <c r="H6481"/>
      <c r="I6481"/>
      <c r="J6481"/>
      <c r="K6481"/>
    </row>
    <row r="6482" spans="1:11" s="11" customFormat="1">
      <c r="A6482"/>
      <c r="B6482"/>
      <c r="C6482"/>
      <c r="D6482"/>
      <c r="E6482"/>
      <c r="F6482"/>
      <c r="G6482"/>
      <c r="H6482"/>
      <c r="I6482"/>
      <c r="J6482"/>
      <c r="K6482"/>
    </row>
    <row r="6483" spans="1:11" s="11" customFormat="1">
      <c r="A6483"/>
      <c r="B6483"/>
      <c r="C6483"/>
      <c r="D6483"/>
      <c r="E6483"/>
      <c r="F6483"/>
      <c r="G6483"/>
      <c r="H6483"/>
      <c r="I6483"/>
      <c r="J6483"/>
      <c r="K6483"/>
    </row>
    <row r="6484" spans="1:11" s="11" customFormat="1">
      <c r="A6484"/>
      <c r="B6484"/>
      <c r="C6484"/>
      <c r="D6484"/>
      <c r="E6484"/>
      <c r="F6484"/>
      <c r="G6484"/>
      <c r="H6484"/>
      <c r="I6484"/>
      <c r="J6484"/>
      <c r="K6484"/>
    </row>
    <row r="6485" spans="1:11" s="11" customFormat="1">
      <c r="A6485"/>
      <c r="B6485"/>
      <c r="C6485"/>
      <c r="D6485"/>
      <c r="E6485"/>
      <c r="F6485"/>
      <c r="G6485"/>
      <c r="H6485"/>
      <c r="I6485"/>
      <c r="J6485"/>
      <c r="K6485"/>
    </row>
    <row r="6486" spans="1:11" s="11" customFormat="1">
      <c r="A6486"/>
      <c r="B6486"/>
      <c r="C6486"/>
      <c r="D6486"/>
      <c r="E6486"/>
      <c r="F6486"/>
      <c r="G6486"/>
      <c r="H6486"/>
      <c r="I6486"/>
      <c r="J6486"/>
      <c r="K6486"/>
    </row>
    <row r="6487" spans="1:11" s="11" customFormat="1">
      <c r="A6487"/>
      <c r="B6487"/>
      <c r="C6487"/>
      <c r="D6487"/>
      <c r="E6487"/>
      <c r="F6487"/>
      <c r="G6487"/>
      <c r="H6487"/>
      <c r="I6487"/>
      <c r="J6487"/>
      <c r="K6487"/>
    </row>
    <row r="6488" spans="1:11" s="11" customFormat="1">
      <c r="A6488"/>
      <c r="B6488"/>
      <c r="C6488"/>
      <c r="D6488"/>
      <c r="E6488"/>
      <c r="F6488"/>
      <c r="G6488"/>
      <c r="H6488"/>
      <c r="I6488"/>
      <c r="J6488"/>
      <c r="K6488"/>
    </row>
    <row r="6489" spans="1:11" s="11" customFormat="1">
      <c r="A6489"/>
      <c r="B6489"/>
      <c r="C6489"/>
      <c r="D6489"/>
      <c r="E6489"/>
      <c r="F6489"/>
      <c r="G6489"/>
      <c r="H6489"/>
      <c r="I6489"/>
      <c r="J6489"/>
      <c r="K6489"/>
    </row>
    <row r="6490" spans="1:11" s="11" customFormat="1">
      <c r="A6490"/>
      <c r="B6490"/>
      <c r="C6490"/>
      <c r="D6490"/>
      <c r="E6490"/>
      <c r="F6490"/>
      <c r="G6490"/>
      <c r="H6490"/>
      <c r="I6490"/>
      <c r="J6490"/>
      <c r="K6490"/>
    </row>
    <row r="6491" spans="1:11" s="11" customFormat="1">
      <c r="A6491"/>
      <c r="B6491"/>
      <c r="C6491"/>
      <c r="D6491"/>
      <c r="E6491"/>
      <c r="F6491"/>
      <c r="G6491"/>
      <c r="H6491"/>
      <c r="I6491"/>
      <c r="J6491"/>
      <c r="K6491"/>
    </row>
    <row r="6492" spans="1:11" s="11" customFormat="1">
      <c r="A6492"/>
      <c r="B6492"/>
      <c r="C6492"/>
      <c r="D6492"/>
      <c r="E6492"/>
      <c r="F6492"/>
      <c r="G6492"/>
      <c r="H6492"/>
      <c r="I6492"/>
      <c r="J6492"/>
      <c r="K6492"/>
    </row>
    <row r="6493" spans="1:11" s="11" customFormat="1">
      <c r="A6493"/>
      <c r="B6493"/>
      <c r="C6493"/>
      <c r="D6493"/>
      <c r="E6493"/>
      <c r="F6493"/>
      <c r="G6493"/>
      <c r="H6493"/>
      <c r="I6493"/>
      <c r="J6493"/>
      <c r="K6493"/>
    </row>
    <row r="6494" spans="1:11" s="11" customFormat="1">
      <c r="A6494"/>
      <c r="B6494"/>
      <c r="C6494"/>
      <c r="D6494"/>
      <c r="E6494"/>
      <c r="F6494"/>
      <c r="G6494"/>
      <c r="H6494"/>
      <c r="I6494"/>
      <c r="J6494"/>
      <c r="K6494"/>
    </row>
    <row r="6495" spans="1:11" s="11" customFormat="1">
      <c r="A6495"/>
      <c r="B6495"/>
      <c r="C6495"/>
      <c r="D6495"/>
      <c r="E6495"/>
      <c r="F6495"/>
      <c r="G6495"/>
      <c r="H6495"/>
      <c r="I6495"/>
      <c r="J6495"/>
      <c r="K6495"/>
    </row>
    <row r="6496" spans="1:11" s="11" customFormat="1">
      <c r="A6496"/>
      <c r="B6496"/>
      <c r="C6496"/>
      <c r="D6496"/>
      <c r="E6496"/>
      <c r="F6496"/>
      <c r="G6496"/>
      <c r="H6496"/>
      <c r="I6496"/>
      <c r="J6496"/>
      <c r="K6496"/>
    </row>
    <row r="6497" spans="1:11" s="11" customFormat="1">
      <c r="A6497"/>
      <c r="B6497"/>
      <c r="C6497"/>
      <c r="D6497"/>
      <c r="E6497"/>
      <c r="F6497"/>
      <c r="G6497"/>
      <c r="H6497"/>
      <c r="I6497"/>
      <c r="J6497"/>
      <c r="K6497"/>
    </row>
    <row r="6498" spans="1:11" s="11" customFormat="1">
      <c r="A6498"/>
      <c r="B6498"/>
      <c r="C6498"/>
      <c r="D6498"/>
      <c r="E6498"/>
      <c r="F6498"/>
      <c r="G6498"/>
      <c r="H6498"/>
      <c r="I6498"/>
      <c r="J6498"/>
      <c r="K6498"/>
    </row>
    <row r="6499" spans="1:11" s="11" customFormat="1">
      <c r="A6499"/>
      <c r="B6499"/>
      <c r="C6499"/>
      <c r="D6499"/>
      <c r="E6499"/>
      <c r="F6499"/>
      <c r="G6499"/>
      <c r="H6499"/>
      <c r="I6499"/>
      <c r="J6499"/>
      <c r="K6499"/>
    </row>
    <row r="6500" spans="1:11" s="11" customFormat="1">
      <c r="A6500"/>
      <c r="B6500"/>
      <c r="C6500"/>
      <c r="D6500"/>
      <c r="E6500"/>
      <c r="F6500"/>
      <c r="G6500"/>
      <c r="H6500"/>
      <c r="I6500"/>
      <c r="J6500"/>
      <c r="K6500"/>
    </row>
    <row r="6501" spans="1:11" s="11" customFormat="1">
      <c r="A6501"/>
      <c r="B6501"/>
      <c r="C6501"/>
      <c r="D6501"/>
      <c r="E6501"/>
      <c r="F6501"/>
      <c r="G6501"/>
      <c r="H6501"/>
      <c r="I6501"/>
      <c r="J6501"/>
      <c r="K6501"/>
    </row>
    <row r="6502" spans="1:11" s="11" customFormat="1">
      <c r="A6502"/>
      <c r="B6502"/>
      <c r="C6502"/>
      <c r="D6502"/>
      <c r="E6502"/>
      <c r="F6502"/>
      <c r="G6502"/>
      <c r="H6502"/>
      <c r="I6502"/>
      <c r="J6502"/>
      <c r="K6502"/>
    </row>
    <row r="6503" spans="1:11" s="11" customFormat="1">
      <c r="A6503"/>
      <c r="B6503"/>
      <c r="C6503"/>
      <c r="D6503"/>
      <c r="E6503"/>
      <c r="F6503"/>
      <c r="G6503"/>
      <c r="H6503"/>
      <c r="I6503"/>
      <c r="J6503"/>
      <c r="K6503"/>
    </row>
    <row r="6504" spans="1:11" s="11" customFormat="1">
      <c r="A6504"/>
      <c r="B6504"/>
      <c r="C6504"/>
      <c r="D6504"/>
      <c r="E6504"/>
      <c r="F6504"/>
      <c r="G6504"/>
      <c r="H6504"/>
      <c r="I6504"/>
      <c r="J6504"/>
      <c r="K6504"/>
    </row>
    <row r="6505" spans="1:11" s="11" customFormat="1">
      <c r="A6505"/>
      <c r="B6505"/>
      <c r="C6505"/>
      <c r="D6505"/>
      <c r="E6505"/>
      <c r="F6505"/>
      <c r="G6505"/>
      <c r="H6505"/>
      <c r="I6505"/>
      <c r="J6505"/>
      <c r="K6505"/>
    </row>
    <row r="6506" spans="1:11" s="11" customFormat="1">
      <c r="A6506"/>
      <c r="B6506"/>
      <c r="C6506"/>
      <c r="D6506"/>
      <c r="E6506"/>
      <c r="F6506"/>
      <c r="G6506"/>
      <c r="H6506"/>
      <c r="I6506"/>
      <c r="J6506"/>
      <c r="K6506"/>
    </row>
    <row r="6507" spans="1:11" s="11" customFormat="1">
      <c r="A6507"/>
      <c r="B6507"/>
      <c r="C6507"/>
      <c r="D6507"/>
      <c r="E6507"/>
      <c r="F6507"/>
      <c r="G6507"/>
      <c r="H6507"/>
      <c r="I6507"/>
      <c r="J6507"/>
      <c r="K6507"/>
    </row>
    <row r="6508" spans="1:11" s="11" customFormat="1">
      <c r="A6508"/>
      <c r="B6508"/>
      <c r="C6508"/>
      <c r="D6508"/>
      <c r="E6508"/>
      <c r="F6508"/>
      <c r="G6508"/>
      <c r="H6508"/>
      <c r="I6508"/>
      <c r="J6508"/>
      <c r="K6508"/>
    </row>
    <row r="6509" spans="1:11" s="11" customFormat="1">
      <c r="A6509"/>
      <c r="B6509"/>
      <c r="C6509"/>
      <c r="D6509"/>
      <c r="E6509"/>
      <c r="F6509"/>
      <c r="G6509"/>
      <c r="H6509"/>
      <c r="I6509"/>
      <c r="J6509"/>
      <c r="K6509"/>
    </row>
    <row r="6510" spans="1:11" s="11" customFormat="1">
      <c r="A6510"/>
      <c r="B6510"/>
      <c r="C6510"/>
      <c r="D6510"/>
      <c r="E6510"/>
      <c r="F6510"/>
      <c r="G6510"/>
      <c r="H6510"/>
      <c r="I6510"/>
      <c r="J6510"/>
      <c r="K6510"/>
    </row>
    <row r="6511" spans="1:11" s="11" customFormat="1">
      <c r="A6511"/>
      <c r="B6511"/>
      <c r="C6511"/>
      <c r="D6511"/>
      <c r="E6511"/>
      <c r="F6511"/>
      <c r="G6511"/>
      <c r="H6511"/>
      <c r="I6511"/>
      <c r="J6511"/>
      <c r="K6511"/>
    </row>
    <row r="6512" spans="1:11" s="11" customFormat="1">
      <c r="A6512"/>
      <c r="B6512"/>
      <c r="C6512"/>
      <c r="D6512"/>
      <c r="E6512"/>
      <c r="F6512"/>
      <c r="G6512"/>
      <c r="H6512"/>
      <c r="I6512"/>
      <c r="J6512"/>
      <c r="K6512"/>
    </row>
    <row r="6513" spans="1:11" s="11" customFormat="1">
      <c r="A6513"/>
      <c r="B6513"/>
      <c r="C6513"/>
      <c r="D6513"/>
      <c r="E6513"/>
      <c r="F6513"/>
      <c r="G6513"/>
      <c r="H6513"/>
      <c r="I6513"/>
      <c r="J6513"/>
      <c r="K6513"/>
    </row>
    <row r="6514" spans="1:11" s="11" customFormat="1">
      <c r="A6514"/>
      <c r="B6514"/>
      <c r="C6514"/>
      <c r="D6514"/>
      <c r="E6514"/>
      <c r="F6514"/>
      <c r="G6514"/>
      <c r="H6514"/>
      <c r="I6514"/>
      <c r="J6514"/>
      <c r="K6514"/>
    </row>
    <row r="6515" spans="1:11" s="11" customFormat="1">
      <c r="A6515"/>
      <c r="B6515"/>
      <c r="C6515"/>
      <c r="D6515"/>
      <c r="E6515"/>
      <c r="F6515"/>
      <c r="G6515"/>
      <c r="H6515"/>
      <c r="I6515"/>
      <c r="J6515"/>
      <c r="K6515"/>
    </row>
    <row r="6516" spans="1:11" s="11" customFormat="1">
      <c r="A6516"/>
      <c r="B6516"/>
      <c r="C6516"/>
      <c r="D6516"/>
      <c r="E6516"/>
      <c r="F6516"/>
      <c r="G6516"/>
      <c r="H6516"/>
      <c r="I6516"/>
      <c r="J6516"/>
      <c r="K6516"/>
    </row>
    <row r="6517" spans="1:11" s="11" customFormat="1">
      <c r="A6517"/>
      <c r="B6517"/>
      <c r="C6517"/>
      <c r="D6517"/>
      <c r="E6517"/>
      <c r="F6517"/>
      <c r="G6517"/>
      <c r="H6517"/>
      <c r="I6517"/>
      <c r="J6517"/>
      <c r="K6517"/>
    </row>
    <row r="6518" spans="1:11" s="11" customFormat="1">
      <c r="A6518"/>
      <c r="B6518"/>
      <c r="C6518"/>
      <c r="D6518"/>
      <c r="E6518"/>
      <c r="F6518"/>
      <c r="G6518"/>
      <c r="H6518"/>
      <c r="I6518"/>
      <c r="J6518"/>
      <c r="K6518"/>
    </row>
    <row r="6519" spans="1:11" s="11" customFormat="1">
      <c r="A6519"/>
      <c r="B6519"/>
      <c r="C6519"/>
      <c r="D6519"/>
      <c r="E6519"/>
      <c r="F6519"/>
      <c r="G6519"/>
      <c r="H6519"/>
      <c r="I6519"/>
      <c r="J6519"/>
      <c r="K6519"/>
    </row>
    <row r="6520" spans="1:11" s="11" customFormat="1">
      <c r="A6520"/>
      <c r="B6520"/>
      <c r="C6520"/>
      <c r="D6520"/>
      <c r="E6520"/>
      <c r="F6520"/>
      <c r="G6520"/>
      <c r="H6520"/>
      <c r="I6520"/>
      <c r="J6520"/>
      <c r="K6520"/>
    </row>
    <row r="6521" spans="1:11" s="11" customFormat="1">
      <c r="A6521"/>
      <c r="B6521"/>
      <c r="C6521"/>
      <c r="D6521"/>
      <c r="E6521"/>
      <c r="F6521"/>
      <c r="G6521"/>
      <c r="H6521"/>
      <c r="I6521"/>
      <c r="J6521"/>
      <c r="K6521"/>
    </row>
    <row r="6522" spans="1:11" s="11" customFormat="1">
      <c r="A6522"/>
      <c r="B6522"/>
      <c r="C6522"/>
      <c r="D6522"/>
      <c r="E6522"/>
      <c r="F6522"/>
      <c r="G6522"/>
      <c r="H6522"/>
      <c r="I6522"/>
      <c r="J6522"/>
      <c r="K6522"/>
    </row>
    <row r="6523" spans="1:11" s="11" customFormat="1">
      <c r="A6523"/>
      <c r="B6523"/>
      <c r="C6523"/>
      <c r="D6523"/>
      <c r="E6523"/>
      <c r="F6523"/>
      <c r="G6523"/>
      <c r="H6523"/>
      <c r="I6523"/>
      <c r="J6523"/>
      <c r="K6523"/>
    </row>
    <row r="6524" spans="1:11" s="11" customFormat="1">
      <c r="A6524"/>
      <c r="B6524"/>
      <c r="C6524"/>
      <c r="D6524"/>
      <c r="E6524"/>
      <c r="F6524"/>
      <c r="G6524"/>
      <c r="H6524"/>
      <c r="I6524"/>
      <c r="J6524"/>
      <c r="K6524"/>
    </row>
    <row r="6525" spans="1:11" s="11" customFormat="1">
      <c r="A6525"/>
      <c r="B6525"/>
      <c r="C6525"/>
      <c r="D6525"/>
      <c r="E6525"/>
      <c r="F6525"/>
      <c r="G6525"/>
      <c r="H6525"/>
      <c r="I6525"/>
      <c r="J6525"/>
      <c r="K6525"/>
    </row>
    <row r="6526" spans="1:11" s="11" customFormat="1">
      <c r="A6526"/>
      <c r="B6526"/>
      <c r="C6526"/>
      <c r="D6526"/>
      <c r="E6526"/>
      <c r="F6526"/>
      <c r="G6526"/>
      <c r="H6526"/>
      <c r="I6526"/>
      <c r="J6526"/>
      <c r="K6526"/>
    </row>
    <row r="6527" spans="1:11" s="11" customFormat="1">
      <c r="A6527"/>
      <c r="B6527"/>
      <c r="C6527"/>
      <c r="D6527"/>
      <c r="E6527"/>
      <c r="F6527"/>
      <c r="G6527"/>
      <c r="H6527"/>
      <c r="I6527"/>
      <c r="J6527"/>
      <c r="K6527"/>
    </row>
    <row r="6528" spans="1:11" s="11" customFormat="1">
      <c r="A6528"/>
      <c r="B6528"/>
      <c r="C6528"/>
      <c r="D6528"/>
      <c r="E6528"/>
      <c r="F6528"/>
      <c r="G6528"/>
      <c r="H6528"/>
      <c r="I6528"/>
      <c r="J6528"/>
      <c r="K6528"/>
    </row>
    <row r="6529" spans="1:11" s="11" customFormat="1">
      <c r="A6529"/>
      <c r="B6529"/>
      <c r="C6529"/>
      <c r="D6529"/>
      <c r="E6529"/>
      <c r="F6529"/>
      <c r="G6529"/>
      <c r="H6529"/>
      <c r="I6529"/>
      <c r="J6529"/>
      <c r="K6529"/>
    </row>
    <row r="6530" spans="1:11" s="11" customFormat="1">
      <c r="A6530"/>
      <c r="B6530"/>
      <c r="C6530"/>
      <c r="D6530"/>
      <c r="E6530"/>
      <c r="F6530"/>
      <c r="G6530"/>
      <c r="H6530"/>
      <c r="I6530"/>
      <c r="J6530"/>
      <c r="K6530"/>
    </row>
    <row r="6531" spans="1:11" s="11" customFormat="1">
      <c r="A6531"/>
      <c r="B6531"/>
      <c r="C6531"/>
      <c r="D6531"/>
      <c r="E6531"/>
      <c r="F6531"/>
      <c r="G6531"/>
      <c r="H6531"/>
      <c r="I6531"/>
      <c r="J6531"/>
      <c r="K6531"/>
    </row>
    <row r="6532" spans="1:11" s="11" customFormat="1">
      <c r="A6532"/>
      <c r="B6532"/>
      <c r="C6532"/>
      <c r="D6532"/>
      <c r="E6532"/>
      <c r="F6532"/>
      <c r="G6532"/>
      <c r="H6532"/>
      <c r="I6532"/>
      <c r="J6532"/>
      <c r="K6532"/>
    </row>
    <row r="6533" spans="1:11" s="11" customFormat="1">
      <c r="A6533"/>
      <c r="B6533"/>
      <c r="C6533"/>
      <c r="D6533"/>
      <c r="E6533"/>
      <c r="F6533"/>
      <c r="G6533"/>
      <c r="H6533"/>
      <c r="I6533"/>
      <c r="J6533"/>
      <c r="K6533"/>
    </row>
    <row r="6534" spans="1:11" s="11" customFormat="1">
      <c r="A6534"/>
      <c r="B6534"/>
      <c r="C6534"/>
      <c r="D6534"/>
      <c r="E6534"/>
      <c r="F6534"/>
      <c r="G6534"/>
      <c r="H6534"/>
      <c r="I6534"/>
      <c r="J6534"/>
      <c r="K6534"/>
    </row>
    <row r="6535" spans="1:11" s="11" customFormat="1">
      <c r="A6535"/>
      <c r="B6535"/>
      <c r="C6535"/>
      <c r="D6535"/>
      <c r="E6535"/>
      <c r="F6535"/>
      <c r="G6535"/>
      <c r="H6535"/>
      <c r="I6535"/>
      <c r="J6535"/>
      <c r="K6535"/>
    </row>
    <row r="6536" spans="1:11" s="11" customFormat="1">
      <c r="A6536"/>
      <c r="B6536"/>
      <c r="C6536"/>
      <c r="D6536"/>
      <c r="E6536"/>
      <c r="F6536"/>
      <c r="G6536"/>
      <c r="H6536"/>
      <c r="I6536"/>
      <c r="J6536"/>
      <c r="K6536"/>
    </row>
    <row r="6537" spans="1:11" s="11" customFormat="1">
      <c r="A6537"/>
      <c r="B6537"/>
      <c r="C6537"/>
      <c r="D6537"/>
      <c r="E6537"/>
      <c r="F6537"/>
      <c r="G6537"/>
      <c r="H6537"/>
      <c r="I6537"/>
      <c r="J6537"/>
      <c r="K6537"/>
    </row>
    <row r="6538" spans="1:11" s="11" customFormat="1">
      <c r="A6538"/>
      <c r="B6538"/>
      <c r="C6538"/>
      <c r="D6538"/>
      <c r="E6538"/>
      <c r="F6538"/>
      <c r="G6538"/>
      <c r="H6538"/>
      <c r="I6538"/>
      <c r="J6538"/>
      <c r="K6538"/>
    </row>
    <row r="6539" spans="1:11" s="11" customFormat="1">
      <c r="A6539"/>
      <c r="B6539"/>
      <c r="C6539"/>
      <c r="D6539"/>
      <c r="E6539"/>
      <c r="F6539"/>
      <c r="G6539"/>
      <c r="H6539"/>
      <c r="I6539"/>
      <c r="J6539"/>
      <c r="K6539"/>
    </row>
    <row r="6540" spans="1:11" s="11" customFormat="1">
      <c r="A6540"/>
      <c r="B6540"/>
      <c r="C6540"/>
      <c r="D6540"/>
      <c r="E6540"/>
      <c r="F6540"/>
      <c r="G6540"/>
      <c r="H6540"/>
      <c r="I6540"/>
      <c r="J6540"/>
      <c r="K6540"/>
    </row>
    <row r="6541" spans="1:11" s="11" customFormat="1">
      <c r="A6541"/>
      <c r="B6541"/>
      <c r="C6541"/>
      <c r="D6541"/>
      <c r="E6541"/>
      <c r="F6541"/>
      <c r="G6541"/>
      <c r="H6541"/>
      <c r="I6541"/>
      <c r="J6541"/>
      <c r="K6541"/>
    </row>
    <row r="6542" spans="1:11" s="11" customFormat="1">
      <c r="A6542"/>
      <c r="B6542"/>
      <c r="C6542"/>
      <c r="D6542"/>
      <c r="E6542"/>
      <c r="F6542"/>
      <c r="G6542"/>
      <c r="H6542"/>
      <c r="I6542"/>
      <c r="J6542"/>
      <c r="K6542"/>
    </row>
    <row r="6543" spans="1:11" s="11" customFormat="1">
      <c r="A6543"/>
      <c r="B6543"/>
      <c r="C6543"/>
      <c r="D6543"/>
      <c r="E6543"/>
      <c r="F6543"/>
      <c r="G6543"/>
      <c r="H6543"/>
      <c r="I6543"/>
      <c r="J6543"/>
      <c r="K6543"/>
    </row>
    <row r="6544" spans="1:11" s="11" customFormat="1">
      <c r="A6544"/>
      <c r="B6544"/>
      <c r="C6544"/>
      <c r="D6544"/>
      <c r="E6544"/>
      <c r="F6544"/>
      <c r="G6544"/>
      <c r="H6544"/>
      <c r="I6544"/>
      <c r="J6544"/>
      <c r="K6544"/>
    </row>
    <row r="6545" spans="1:11" s="11" customFormat="1">
      <c r="A6545"/>
      <c r="B6545"/>
      <c r="C6545"/>
      <c r="D6545"/>
      <c r="E6545"/>
      <c r="F6545"/>
      <c r="G6545"/>
      <c r="H6545"/>
      <c r="I6545"/>
      <c r="J6545"/>
      <c r="K6545"/>
    </row>
    <row r="6546" spans="1:11" s="11" customFormat="1">
      <c r="A6546"/>
      <c r="B6546"/>
      <c r="C6546"/>
      <c r="D6546"/>
      <c r="E6546"/>
      <c r="F6546"/>
      <c r="G6546"/>
      <c r="H6546"/>
      <c r="I6546"/>
      <c r="J6546"/>
      <c r="K6546"/>
    </row>
    <row r="6547" spans="1:11" s="11" customFormat="1">
      <c r="A6547"/>
      <c r="B6547"/>
      <c r="C6547"/>
      <c r="D6547"/>
      <c r="E6547"/>
      <c r="F6547"/>
      <c r="G6547"/>
      <c r="H6547"/>
      <c r="I6547"/>
      <c r="J6547"/>
      <c r="K6547"/>
    </row>
    <row r="6548" spans="1:11" s="11" customFormat="1">
      <c r="A6548"/>
      <c r="B6548"/>
      <c r="C6548"/>
      <c r="D6548"/>
      <c r="E6548"/>
      <c r="F6548"/>
      <c r="G6548"/>
      <c r="H6548"/>
      <c r="I6548"/>
      <c r="J6548"/>
      <c r="K6548"/>
    </row>
    <row r="6549" spans="1:11" s="11" customFormat="1">
      <c r="A6549"/>
      <c r="B6549"/>
      <c r="C6549"/>
      <c r="D6549"/>
      <c r="E6549"/>
      <c r="F6549"/>
      <c r="G6549"/>
      <c r="H6549"/>
      <c r="I6549"/>
      <c r="J6549"/>
      <c r="K6549"/>
    </row>
    <row r="6550" spans="1:11" s="11" customFormat="1">
      <c r="A6550"/>
      <c r="B6550"/>
      <c r="C6550"/>
      <c r="D6550"/>
      <c r="E6550"/>
      <c r="F6550"/>
      <c r="G6550"/>
      <c r="H6550"/>
      <c r="I6550"/>
      <c r="J6550"/>
      <c r="K6550"/>
    </row>
    <row r="6551" spans="1:11" s="11" customFormat="1">
      <c r="A6551"/>
      <c r="B6551"/>
      <c r="C6551"/>
      <c r="D6551"/>
      <c r="E6551"/>
      <c r="F6551"/>
      <c r="G6551"/>
      <c r="H6551"/>
      <c r="I6551"/>
      <c r="J6551"/>
      <c r="K6551"/>
    </row>
    <row r="6552" spans="1:11" s="11" customFormat="1">
      <c r="A6552"/>
      <c r="B6552"/>
      <c r="C6552"/>
      <c r="D6552"/>
      <c r="E6552"/>
      <c r="F6552"/>
      <c r="G6552"/>
      <c r="H6552"/>
      <c r="I6552"/>
      <c r="J6552"/>
      <c r="K6552"/>
    </row>
    <row r="6553" spans="1:11" s="11" customFormat="1">
      <c r="A6553"/>
      <c r="B6553"/>
      <c r="C6553"/>
      <c r="D6553"/>
      <c r="E6553"/>
      <c r="F6553"/>
      <c r="G6553"/>
      <c r="H6553"/>
      <c r="I6553"/>
      <c r="J6553"/>
      <c r="K6553"/>
    </row>
    <row r="6554" spans="1:11" s="11" customFormat="1">
      <c r="A6554"/>
      <c r="B6554"/>
      <c r="C6554"/>
      <c r="D6554"/>
      <c r="E6554"/>
      <c r="F6554"/>
      <c r="G6554"/>
      <c r="H6554"/>
      <c r="I6554"/>
      <c r="J6554"/>
      <c r="K6554"/>
    </row>
    <row r="6555" spans="1:11" s="11" customFormat="1">
      <c r="A6555"/>
      <c r="B6555"/>
      <c r="C6555"/>
      <c r="D6555"/>
      <c r="E6555"/>
      <c r="F6555"/>
      <c r="G6555"/>
      <c r="H6555"/>
      <c r="I6555"/>
      <c r="J6555"/>
      <c r="K6555"/>
    </row>
    <row r="6556" spans="1:11" s="11" customFormat="1">
      <c r="A6556"/>
      <c r="B6556"/>
      <c r="C6556"/>
      <c r="D6556"/>
      <c r="E6556"/>
      <c r="F6556"/>
      <c r="G6556"/>
      <c r="H6556"/>
      <c r="I6556"/>
      <c r="J6556"/>
      <c r="K6556"/>
    </row>
    <row r="6557" spans="1:11" s="11" customFormat="1">
      <c r="A6557"/>
      <c r="B6557"/>
      <c r="C6557"/>
      <c r="D6557"/>
      <c r="E6557"/>
      <c r="F6557"/>
      <c r="G6557"/>
      <c r="H6557"/>
      <c r="I6557"/>
      <c r="J6557"/>
      <c r="K6557"/>
    </row>
    <row r="6558" spans="1:11" s="11" customFormat="1">
      <c r="A6558"/>
      <c r="B6558"/>
      <c r="C6558"/>
      <c r="D6558"/>
      <c r="E6558"/>
      <c r="F6558"/>
      <c r="G6558"/>
      <c r="H6558"/>
      <c r="I6558"/>
      <c r="J6558"/>
      <c r="K6558"/>
    </row>
    <row r="6559" spans="1:11" s="11" customFormat="1">
      <c r="A6559"/>
      <c r="B6559"/>
      <c r="C6559"/>
      <c r="D6559"/>
      <c r="E6559"/>
      <c r="F6559"/>
      <c r="G6559"/>
      <c r="H6559"/>
      <c r="I6559"/>
      <c r="J6559"/>
      <c r="K6559"/>
    </row>
    <row r="6560" spans="1:11" s="11" customFormat="1">
      <c r="A6560"/>
      <c r="B6560"/>
      <c r="C6560"/>
      <c r="D6560"/>
      <c r="E6560"/>
      <c r="F6560"/>
      <c r="G6560"/>
      <c r="H6560"/>
      <c r="I6560"/>
      <c r="J6560"/>
      <c r="K6560"/>
    </row>
    <row r="6561" spans="1:11" s="11" customFormat="1">
      <c r="A6561"/>
      <c r="B6561"/>
      <c r="C6561"/>
      <c r="D6561"/>
      <c r="E6561"/>
      <c r="F6561"/>
      <c r="G6561"/>
      <c r="H6561"/>
      <c r="I6561"/>
      <c r="J6561"/>
      <c r="K6561"/>
    </row>
    <row r="6562" spans="1:11" s="11" customFormat="1">
      <c r="A6562"/>
      <c r="B6562"/>
      <c r="C6562"/>
      <c r="D6562"/>
      <c r="E6562"/>
      <c r="F6562"/>
      <c r="G6562"/>
      <c r="H6562"/>
      <c r="I6562"/>
      <c r="J6562"/>
      <c r="K6562"/>
    </row>
    <row r="6563" spans="1:11" s="11" customFormat="1">
      <c r="A6563"/>
      <c r="B6563"/>
      <c r="C6563"/>
      <c r="D6563"/>
      <c r="E6563"/>
      <c r="F6563"/>
      <c r="G6563"/>
      <c r="H6563"/>
      <c r="I6563"/>
      <c r="J6563"/>
      <c r="K6563"/>
    </row>
    <row r="6564" spans="1:11" s="11" customFormat="1">
      <c r="A6564"/>
      <c r="B6564"/>
      <c r="C6564"/>
      <c r="D6564"/>
      <c r="E6564"/>
      <c r="F6564"/>
      <c r="G6564"/>
      <c r="H6564"/>
      <c r="I6564"/>
      <c r="J6564"/>
      <c r="K6564"/>
    </row>
    <row r="6565" spans="1:11" s="11" customFormat="1">
      <c r="A6565"/>
      <c r="B6565"/>
      <c r="C6565"/>
      <c r="D6565"/>
      <c r="E6565"/>
      <c r="F6565"/>
      <c r="G6565"/>
      <c r="H6565"/>
      <c r="I6565"/>
      <c r="J6565"/>
      <c r="K6565"/>
    </row>
    <row r="6566" spans="1:11" s="11" customFormat="1">
      <c r="A6566"/>
      <c r="B6566"/>
      <c r="C6566"/>
      <c r="D6566"/>
      <c r="E6566"/>
      <c r="F6566"/>
      <c r="G6566"/>
      <c r="H6566"/>
      <c r="I6566"/>
      <c r="J6566"/>
      <c r="K6566"/>
    </row>
    <row r="6567" spans="1:11" s="11" customFormat="1">
      <c r="A6567"/>
      <c r="B6567"/>
      <c r="C6567"/>
      <c r="D6567"/>
      <c r="E6567"/>
      <c r="F6567"/>
      <c r="G6567"/>
      <c r="H6567"/>
      <c r="I6567"/>
      <c r="J6567"/>
      <c r="K6567"/>
    </row>
    <row r="6568" spans="1:11" s="11" customFormat="1">
      <c r="A6568"/>
      <c r="B6568"/>
      <c r="C6568"/>
      <c r="D6568"/>
      <c r="E6568"/>
      <c r="F6568"/>
      <c r="G6568"/>
      <c r="H6568"/>
      <c r="I6568"/>
      <c r="J6568"/>
      <c r="K6568"/>
    </row>
    <row r="6569" spans="1:11" s="11" customFormat="1">
      <c r="A6569"/>
      <c r="B6569"/>
      <c r="C6569"/>
      <c r="D6569"/>
      <c r="E6569"/>
      <c r="F6569"/>
      <c r="G6569"/>
      <c r="H6569"/>
      <c r="I6569"/>
      <c r="J6569"/>
      <c r="K6569"/>
    </row>
    <row r="6570" spans="1:11" s="11" customFormat="1">
      <c r="A6570"/>
      <c r="B6570"/>
      <c r="C6570"/>
      <c r="D6570"/>
      <c r="E6570"/>
      <c r="F6570"/>
      <c r="G6570"/>
      <c r="H6570"/>
      <c r="I6570"/>
      <c r="J6570"/>
      <c r="K6570"/>
    </row>
    <row r="6571" spans="1:11" s="11" customFormat="1">
      <c r="A6571"/>
      <c r="B6571"/>
      <c r="C6571"/>
      <c r="D6571"/>
      <c r="E6571"/>
      <c r="F6571"/>
      <c r="G6571"/>
      <c r="H6571"/>
      <c r="I6571"/>
      <c r="J6571"/>
      <c r="K6571"/>
    </row>
    <row r="6572" spans="1:11" s="11" customFormat="1">
      <c r="A6572"/>
      <c r="B6572"/>
      <c r="C6572"/>
      <c r="D6572"/>
      <c r="E6572"/>
      <c r="F6572"/>
      <c r="G6572"/>
      <c r="H6572"/>
      <c r="I6572"/>
      <c r="J6572"/>
      <c r="K6572"/>
    </row>
    <row r="6573" spans="1:11" s="11" customFormat="1">
      <c r="A6573"/>
      <c r="B6573"/>
      <c r="C6573"/>
      <c r="D6573"/>
      <c r="E6573"/>
      <c r="F6573"/>
      <c r="G6573"/>
      <c r="H6573"/>
      <c r="I6573"/>
      <c r="J6573"/>
      <c r="K6573"/>
    </row>
    <row r="6574" spans="1:11" s="11" customFormat="1">
      <c r="A6574"/>
      <c r="B6574"/>
      <c r="C6574"/>
      <c r="D6574"/>
      <c r="E6574"/>
      <c r="F6574"/>
      <c r="G6574"/>
      <c r="H6574"/>
      <c r="I6574"/>
      <c r="J6574"/>
      <c r="K6574"/>
    </row>
    <row r="6575" spans="1:11" s="11" customFormat="1">
      <c r="A6575"/>
      <c r="B6575"/>
      <c r="C6575"/>
      <c r="D6575"/>
      <c r="E6575"/>
      <c r="F6575"/>
      <c r="G6575"/>
      <c r="H6575"/>
      <c r="I6575"/>
      <c r="J6575"/>
      <c r="K6575"/>
    </row>
    <row r="6576" spans="1:11" s="11" customFormat="1">
      <c r="A6576"/>
      <c r="B6576"/>
      <c r="C6576"/>
      <c r="D6576"/>
      <c r="E6576"/>
      <c r="F6576"/>
      <c r="G6576"/>
      <c r="H6576"/>
      <c r="I6576"/>
      <c r="J6576"/>
      <c r="K6576"/>
    </row>
    <row r="6577" spans="1:11" s="11" customFormat="1">
      <c r="A6577"/>
      <c r="B6577"/>
      <c r="C6577"/>
      <c r="D6577"/>
      <c r="E6577"/>
      <c r="F6577"/>
      <c r="G6577"/>
      <c r="H6577"/>
      <c r="I6577"/>
      <c r="J6577"/>
      <c r="K6577"/>
    </row>
    <row r="6578" spans="1:11" s="11" customFormat="1">
      <c r="A6578"/>
      <c r="B6578"/>
      <c r="C6578"/>
      <c r="D6578"/>
      <c r="E6578"/>
      <c r="F6578"/>
      <c r="G6578"/>
      <c r="H6578"/>
      <c r="I6578"/>
      <c r="J6578"/>
      <c r="K6578"/>
    </row>
    <row r="6579" spans="1:11" s="11" customFormat="1">
      <c r="A6579"/>
      <c r="B6579"/>
      <c r="C6579"/>
      <c r="D6579"/>
      <c r="E6579"/>
      <c r="F6579"/>
      <c r="G6579"/>
      <c r="H6579"/>
      <c r="I6579"/>
      <c r="J6579"/>
      <c r="K6579"/>
    </row>
    <row r="6580" spans="1:11" s="11" customFormat="1">
      <c r="A6580"/>
      <c r="B6580"/>
      <c r="C6580"/>
      <c r="D6580"/>
      <c r="E6580"/>
      <c r="F6580"/>
      <c r="G6580"/>
      <c r="H6580"/>
      <c r="I6580"/>
      <c r="J6580"/>
      <c r="K6580"/>
    </row>
    <row r="6581" spans="1:11" s="11" customFormat="1">
      <c r="A6581"/>
      <c r="B6581"/>
      <c r="C6581"/>
      <c r="D6581"/>
      <c r="E6581"/>
      <c r="F6581"/>
      <c r="G6581"/>
      <c r="H6581"/>
      <c r="I6581"/>
      <c r="J6581"/>
      <c r="K6581"/>
    </row>
    <row r="6582" spans="1:11" s="11" customFormat="1">
      <c r="A6582"/>
      <c r="B6582"/>
      <c r="C6582"/>
      <c r="D6582"/>
      <c r="E6582"/>
      <c r="F6582"/>
      <c r="G6582"/>
      <c r="H6582"/>
      <c r="I6582"/>
      <c r="J6582"/>
      <c r="K6582"/>
    </row>
    <row r="6583" spans="1:11" s="11" customFormat="1">
      <c r="A6583"/>
      <c r="B6583"/>
      <c r="C6583"/>
      <c r="D6583"/>
      <c r="E6583"/>
      <c r="F6583"/>
      <c r="G6583"/>
      <c r="H6583"/>
      <c r="I6583"/>
      <c r="J6583"/>
      <c r="K6583"/>
    </row>
    <row r="6584" spans="1:11" s="11" customFormat="1">
      <c r="A6584"/>
      <c r="B6584"/>
      <c r="C6584"/>
      <c r="D6584"/>
      <c r="E6584"/>
      <c r="F6584"/>
      <c r="G6584"/>
      <c r="H6584"/>
      <c r="I6584"/>
      <c r="J6584"/>
      <c r="K6584"/>
    </row>
    <row r="6585" spans="1:11" s="11" customFormat="1">
      <c r="A6585"/>
      <c r="B6585"/>
      <c r="C6585"/>
      <c r="D6585"/>
      <c r="E6585"/>
      <c r="F6585"/>
      <c r="G6585"/>
      <c r="H6585"/>
      <c r="I6585"/>
      <c r="J6585"/>
      <c r="K6585"/>
    </row>
    <row r="6586" spans="1:11" s="11" customFormat="1">
      <c r="A6586"/>
      <c r="B6586"/>
      <c r="C6586"/>
      <c r="D6586"/>
      <c r="E6586"/>
      <c r="F6586"/>
      <c r="G6586"/>
      <c r="H6586"/>
      <c r="I6586"/>
      <c r="J6586"/>
      <c r="K6586"/>
    </row>
    <row r="6587" spans="1:11" s="11" customFormat="1">
      <c r="A6587"/>
      <c r="B6587"/>
      <c r="C6587"/>
      <c r="D6587"/>
      <c r="E6587"/>
      <c r="F6587"/>
      <c r="G6587"/>
      <c r="H6587"/>
      <c r="I6587"/>
      <c r="J6587"/>
      <c r="K6587"/>
    </row>
    <row r="6588" spans="1:11" s="11" customFormat="1">
      <c r="A6588"/>
      <c r="B6588"/>
      <c r="C6588"/>
      <c r="D6588"/>
      <c r="E6588"/>
      <c r="F6588"/>
      <c r="G6588"/>
      <c r="H6588"/>
      <c r="I6588"/>
      <c r="J6588"/>
      <c r="K6588"/>
    </row>
    <row r="6589" spans="1:11" s="11" customFormat="1">
      <c r="A6589"/>
      <c r="B6589"/>
      <c r="C6589"/>
      <c r="D6589"/>
      <c r="E6589"/>
      <c r="F6589"/>
      <c r="G6589"/>
      <c r="H6589"/>
      <c r="I6589"/>
      <c r="J6589"/>
      <c r="K6589"/>
    </row>
    <row r="6590" spans="1:11" s="11" customFormat="1">
      <c r="A6590"/>
      <c r="B6590"/>
      <c r="C6590"/>
      <c r="D6590"/>
      <c r="E6590"/>
      <c r="F6590"/>
      <c r="G6590"/>
      <c r="H6590"/>
      <c r="I6590"/>
      <c r="J6590"/>
      <c r="K6590"/>
    </row>
    <row r="6591" spans="1:11" s="11" customFormat="1">
      <c r="A6591"/>
      <c r="B6591"/>
      <c r="C6591"/>
      <c r="D6591"/>
      <c r="E6591"/>
      <c r="F6591"/>
      <c r="G6591"/>
      <c r="H6591"/>
      <c r="I6591"/>
      <c r="J6591"/>
      <c r="K6591"/>
    </row>
    <row r="6592" spans="1:11" s="11" customFormat="1">
      <c r="A6592"/>
      <c r="B6592"/>
      <c r="C6592"/>
      <c r="D6592"/>
      <c r="E6592"/>
      <c r="F6592"/>
      <c r="G6592"/>
      <c r="H6592"/>
      <c r="I6592"/>
      <c r="J6592"/>
      <c r="K6592"/>
    </row>
    <row r="6593" spans="1:11" s="11" customFormat="1">
      <c r="A6593"/>
      <c r="B6593"/>
      <c r="C6593"/>
      <c r="D6593"/>
      <c r="E6593"/>
      <c r="F6593"/>
      <c r="G6593"/>
      <c r="H6593"/>
      <c r="I6593"/>
      <c r="J6593"/>
      <c r="K6593"/>
    </row>
    <row r="6594" spans="1:11" s="11" customFormat="1">
      <c r="A6594"/>
      <c r="B6594"/>
      <c r="C6594"/>
      <c r="D6594"/>
      <c r="E6594"/>
      <c r="F6594"/>
      <c r="G6594"/>
      <c r="H6594"/>
      <c r="I6594"/>
      <c r="J6594"/>
      <c r="K6594"/>
    </row>
    <row r="6595" spans="1:11" s="11" customFormat="1">
      <c r="A6595"/>
      <c r="B6595"/>
      <c r="C6595"/>
      <c r="D6595"/>
      <c r="E6595"/>
      <c r="F6595"/>
      <c r="G6595"/>
      <c r="H6595"/>
      <c r="I6595"/>
      <c r="J6595"/>
      <c r="K6595"/>
    </row>
    <row r="6596" spans="1:11" s="11" customFormat="1">
      <c r="A6596"/>
      <c r="B6596"/>
      <c r="C6596"/>
      <c r="D6596"/>
      <c r="E6596"/>
      <c r="F6596"/>
      <c r="G6596"/>
      <c r="H6596"/>
      <c r="I6596"/>
      <c r="J6596"/>
      <c r="K6596"/>
    </row>
    <row r="6597" spans="1:11" s="11" customFormat="1">
      <c r="A6597"/>
      <c r="B6597"/>
      <c r="C6597"/>
      <c r="D6597"/>
      <c r="E6597"/>
      <c r="F6597"/>
      <c r="G6597"/>
      <c r="H6597"/>
      <c r="I6597"/>
      <c r="J6597"/>
      <c r="K6597"/>
    </row>
    <row r="6598" spans="1:11" s="11" customFormat="1">
      <c r="A6598"/>
      <c r="B6598"/>
      <c r="C6598"/>
      <c r="D6598"/>
      <c r="E6598"/>
      <c r="F6598"/>
      <c r="G6598"/>
      <c r="H6598"/>
      <c r="I6598"/>
      <c r="J6598"/>
      <c r="K6598"/>
    </row>
    <row r="6599" spans="1:11" s="11" customFormat="1">
      <c r="A6599"/>
      <c r="B6599"/>
      <c r="C6599"/>
      <c r="D6599"/>
      <c r="E6599"/>
      <c r="F6599"/>
      <c r="G6599"/>
      <c r="H6599"/>
      <c r="I6599"/>
      <c r="J6599"/>
      <c r="K6599"/>
    </row>
    <row r="6600" spans="1:11" s="11" customFormat="1">
      <c r="A6600"/>
      <c r="B6600"/>
      <c r="C6600"/>
      <c r="D6600"/>
      <c r="E6600"/>
      <c r="F6600"/>
      <c r="G6600"/>
      <c r="H6600"/>
      <c r="I6600"/>
      <c r="J6600"/>
      <c r="K6600"/>
    </row>
    <row r="6601" spans="1:11" s="11" customFormat="1">
      <c r="A6601"/>
      <c r="B6601"/>
      <c r="C6601"/>
      <c r="D6601"/>
      <c r="E6601"/>
      <c r="F6601"/>
      <c r="G6601"/>
      <c r="H6601"/>
      <c r="I6601"/>
      <c r="J6601"/>
      <c r="K6601"/>
    </row>
    <row r="6602" spans="1:11" s="11" customFormat="1">
      <c r="A6602"/>
      <c r="B6602"/>
      <c r="C6602"/>
      <c r="D6602"/>
      <c r="E6602"/>
      <c r="F6602"/>
      <c r="G6602"/>
      <c r="H6602"/>
      <c r="I6602"/>
      <c r="J6602"/>
      <c r="K6602"/>
    </row>
    <row r="6603" spans="1:11" s="11" customFormat="1">
      <c r="A6603"/>
      <c r="B6603"/>
      <c r="C6603"/>
      <c r="D6603"/>
      <c r="E6603"/>
      <c r="F6603"/>
      <c r="G6603"/>
      <c r="H6603"/>
      <c r="I6603"/>
      <c r="J6603"/>
      <c r="K6603"/>
    </row>
    <row r="6604" spans="1:11" s="11" customFormat="1">
      <c r="A6604"/>
      <c r="B6604"/>
      <c r="C6604"/>
      <c r="D6604"/>
      <c r="E6604"/>
      <c r="F6604"/>
      <c r="G6604"/>
      <c r="H6604"/>
      <c r="I6604"/>
      <c r="J6604"/>
      <c r="K6604"/>
    </row>
    <row r="6605" spans="1:11" s="11" customFormat="1">
      <c r="A6605"/>
      <c r="B6605"/>
      <c r="C6605"/>
      <c r="D6605"/>
      <c r="E6605"/>
      <c r="F6605"/>
      <c r="G6605"/>
      <c r="H6605"/>
      <c r="I6605"/>
      <c r="J6605"/>
      <c r="K6605"/>
    </row>
    <row r="6606" spans="1:11" s="11" customFormat="1">
      <c r="A6606"/>
      <c r="B6606"/>
      <c r="C6606"/>
      <c r="D6606"/>
      <c r="E6606"/>
      <c r="F6606"/>
      <c r="G6606"/>
      <c r="H6606"/>
      <c r="I6606"/>
      <c r="J6606"/>
      <c r="K6606"/>
    </row>
    <row r="6607" spans="1:11" s="11" customFormat="1">
      <c r="A6607"/>
      <c r="B6607"/>
      <c r="C6607"/>
      <c r="D6607"/>
      <c r="E6607"/>
      <c r="F6607"/>
      <c r="G6607"/>
      <c r="H6607"/>
      <c r="I6607"/>
      <c r="J6607"/>
      <c r="K6607"/>
    </row>
    <row r="6608" spans="1:11" s="11" customFormat="1">
      <c r="A6608"/>
      <c r="B6608"/>
      <c r="C6608"/>
      <c r="D6608"/>
      <c r="E6608"/>
      <c r="F6608"/>
      <c r="G6608"/>
      <c r="H6608"/>
      <c r="I6608"/>
      <c r="J6608"/>
      <c r="K6608"/>
    </row>
    <row r="6609" spans="1:11" s="11" customFormat="1">
      <c r="A6609"/>
      <c r="B6609"/>
      <c r="C6609"/>
      <c r="D6609"/>
      <c r="E6609"/>
      <c r="F6609"/>
      <c r="G6609"/>
      <c r="H6609"/>
      <c r="I6609"/>
      <c r="J6609"/>
      <c r="K6609"/>
    </row>
    <row r="6610" spans="1:11" s="11" customFormat="1">
      <c r="A6610"/>
      <c r="B6610"/>
      <c r="C6610"/>
      <c r="D6610"/>
      <c r="E6610"/>
      <c r="F6610"/>
      <c r="G6610"/>
      <c r="H6610"/>
      <c r="I6610"/>
      <c r="J6610"/>
      <c r="K6610"/>
    </row>
    <row r="6611" spans="1:11" s="11" customFormat="1">
      <c r="A6611"/>
      <c r="B6611"/>
      <c r="C6611"/>
      <c r="D6611"/>
      <c r="E6611"/>
      <c r="F6611"/>
      <c r="G6611"/>
      <c r="H6611"/>
      <c r="I6611"/>
      <c r="J6611"/>
      <c r="K6611"/>
    </row>
    <row r="6612" spans="1:11" s="11" customFormat="1">
      <c r="A6612"/>
      <c r="B6612"/>
      <c r="C6612"/>
      <c r="D6612"/>
      <c r="E6612"/>
      <c r="F6612"/>
      <c r="G6612"/>
      <c r="H6612"/>
      <c r="I6612"/>
      <c r="J6612"/>
      <c r="K6612"/>
    </row>
    <row r="6613" spans="1:11" s="11" customFormat="1">
      <c r="A6613"/>
      <c r="B6613"/>
      <c r="C6613"/>
      <c r="D6613"/>
      <c r="E6613"/>
      <c r="F6613"/>
      <c r="G6613"/>
      <c r="H6613"/>
      <c r="I6613"/>
      <c r="J6613"/>
      <c r="K6613"/>
    </row>
    <row r="6614" spans="1:11" s="11" customFormat="1">
      <c r="A6614"/>
      <c r="B6614"/>
      <c r="C6614"/>
      <c r="D6614"/>
      <c r="E6614"/>
      <c r="F6614"/>
      <c r="G6614"/>
      <c r="H6614"/>
      <c r="I6614"/>
      <c r="J6614"/>
      <c r="K6614"/>
    </row>
    <row r="6615" spans="1:11" s="11" customFormat="1">
      <c r="A6615"/>
      <c r="B6615"/>
      <c r="C6615"/>
      <c r="D6615"/>
      <c r="E6615"/>
      <c r="F6615"/>
      <c r="G6615"/>
      <c r="H6615"/>
      <c r="I6615"/>
      <c r="J6615"/>
      <c r="K6615"/>
    </row>
    <row r="6616" spans="1:11" s="11" customFormat="1">
      <c r="A6616"/>
      <c r="B6616"/>
      <c r="C6616"/>
      <c r="D6616"/>
      <c r="E6616"/>
      <c r="F6616"/>
      <c r="G6616"/>
      <c r="H6616"/>
      <c r="I6616"/>
      <c r="J6616"/>
      <c r="K6616"/>
    </row>
    <row r="6617" spans="1:11" s="11" customFormat="1">
      <c r="A6617"/>
      <c r="B6617"/>
      <c r="C6617"/>
      <c r="D6617"/>
      <c r="E6617"/>
      <c r="F6617"/>
      <c r="G6617"/>
      <c r="H6617"/>
      <c r="I6617"/>
      <c r="J6617"/>
      <c r="K6617"/>
    </row>
    <row r="6618" spans="1:11" s="11" customFormat="1">
      <c r="A6618"/>
      <c r="B6618"/>
      <c r="C6618"/>
      <c r="D6618"/>
      <c r="E6618"/>
      <c r="F6618"/>
      <c r="G6618"/>
      <c r="H6618"/>
      <c r="I6618"/>
      <c r="J6618"/>
      <c r="K6618"/>
    </row>
    <row r="6619" spans="1:11" s="11" customFormat="1">
      <c r="A6619"/>
      <c r="B6619"/>
      <c r="C6619"/>
      <c r="D6619"/>
      <c r="E6619"/>
      <c r="F6619"/>
      <c r="G6619"/>
      <c r="H6619"/>
      <c r="I6619"/>
      <c r="J6619"/>
      <c r="K6619"/>
    </row>
    <row r="6620" spans="1:11" s="11" customFormat="1">
      <c r="A6620"/>
      <c r="B6620"/>
      <c r="C6620"/>
      <c r="D6620"/>
      <c r="E6620"/>
      <c r="F6620"/>
      <c r="G6620"/>
      <c r="H6620"/>
      <c r="I6620"/>
      <c r="J6620"/>
      <c r="K6620"/>
    </row>
    <row r="6621" spans="1:11" s="11" customFormat="1">
      <c r="A6621"/>
      <c r="B6621"/>
      <c r="C6621"/>
      <c r="D6621"/>
      <c r="E6621"/>
      <c r="F6621"/>
      <c r="G6621"/>
      <c r="H6621"/>
      <c r="I6621"/>
      <c r="J6621"/>
      <c r="K6621"/>
    </row>
    <row r="6622" spans="1:11" s="11" customFormat="1">
      <c r="A6622"/>
      <c r="B6622"/>
      <c r="C6622"/>
      <c r="D6622"/>
      <c r="E6622"/>
      <c r="F6622"/>
      <c r="G6622"/>
      <c r="H6622"/>
      <c r="I6622"/>
      <c r="J6622"/>
      <c r="K6622"/>
    </row>
    <row r="6623" spans="1:11" s="11" customFormat="1">
      <c r="A6623"/>
      <c r="B6623"/>
      <c r="C6623"/>
      <c r="D6623"/>
      <c r="E6623"/>
      <c r="F6623"/>
      <c r="G6623"/>
      <c r="H6623"/>
      <c r="I6623"/>
      <c r="J6623"/>
      <c r="K6623"/>
    </row>
    <row r="6624" spans="1:11" s="11" customFormat="1">
      <c r="A6624"/>
      <c r="B6624"/>
      <c r="C6624"/>
      <c r="D6624"/>
      <c r="E6624"/>
      <c r="F6624"/>
      <c r="G6624"/>
      <c r="H6624"/>
      <c r="I6624"/>
      <c r="J6624"/>
      <c r="K6624"/>
    </row>
    <row r="6625" spans="1:11" s="11" customFormat="1">
      <c r="A6625"/>
      <c r="B6625"/>
      <c r="C6625"/>
      <c r="D6625"/>
      <c r="E6625"/>
      <c r="F6625"/>
      <c r="G6625"/>
      <c r="H6625"/>
      <c r="I6625"/>
      <c r="J6625"/>
      <c r="K6625"/>
    </row>
    <row r="6626" spans="1:11" s="11" customFormat="1">
      <c r="A6626"/>
      <c r="B6626"/>
      <c r="C6626"/>
      <c r="D6626"/>
      <c r="E6626"/>
      <c r="F6626"/>
      <c r="G6626"/>
      <c r="H6626"/>
      <c r="I6626"/>
      <c r="J6626"/>
      <c r="K6626"/>
    </row>
    <row r="6627" spans="1:11" s="11" customFormat="1">
      <c r="A6627"/>
      <c r="B6627"/>
      <c r="C6627"/>
      <c r="D6627"/>
      <c r="E6627"/>
      <c r="F6627"/>
      <c r="G6627"/>
      <c r="H6627"/>
      <c r="I6627"/>
      <c r="J6627"/>
      <c r="K6627"/>
    </row>
    <row r="6628" spans="1:11" s="11" customFormat="1">
      <c r="A6628"/>
      <c r="B6628"/>
      <c r="C6628"/>
      <c r="D6628"/>
      <c r="E6628"/>
      <c r="F6628"/>
      <c r="G6628"/>
      <c r="H6628"/>
      <c r="I6628"/>
      <c r="J6628"/>
      <c r="K6628"/>
    </row>
    <row r="6629" spans="1:11" s="11" customFormat="1">
      <c r="A6629"/>
      <c r="B6629"/>
      <c r="C6629"/>
      <c r="D6629"/>
      <c r="E6629"/>
      <c r="F6629"/>
      <c r="G6629"/>
      <c r="H6629"/>
      <c r="I6629"/>
      <c r="J6629"/>
      <c r="K6629"/>
    </row>
    <row r="6630" spans="1:11" s="11" customFormat="1">
      <c r="A6630"/>
      <c r="B6630"/>
      <c r="C6630"/>
      <c r="D6630"/>
      <c r="E6630"/>
      <c r="F6630"/>
      <c r="G6630"/>
      <c r="H6630"/>
      <c r="I6630"/>
      <c r="J6630"/>
      <c r="K6630"/>
    </row>
    <row r="6631" spans="1:11" s="11" customFormat="1">
      <c r="A6631"/>
      <c r="B6631"/>
      <c r="C6631"/>
      <c r="D6631"/>
      <c r="E6631"/>
      <c r="F6631"/>
      <c r="G6631"/>
      <c r="H6631"/>
      <c r="I6631"/>
      <c r="J6631"/>
      <c r="K6631"/>
    </row>
    <row r="6632" spans="1:11" s="11" customFormat="1">
      <c r="A6632"/>
      <c r="B6632"/>
      <c r="C6632"/>
      <c r="D6632"/>
      <c r="E6632"/>
      <c r="F6632"/>
      <c r="G6632"/>
      <c r="H6632"/>
      <c r="I6632"/>
      <c r="J6632"/>
      <c r="K6632"/>
    </row>
    <row r="6633" spans="1:11" s="11" customFormat="1">
      <c r="A6633"/>
      <c r="B6633"/>
      <c r="C6633"/>
      <c r="D6633"/>
      <c r="E6633"/>
      <c r="F6633"/>
      <c r="G6633"/>
      <c r="H6633"/>
      <c r="I6633"/>
      <c r="J6633"/>
      <c r="K6633"/>
    </row>
    <row r="6634" spans="1:11" s="11" customFormat="1">
      <c r="A6634"/>
      <c r="B6634"/>
      <c r="C6634"/>
      <c r="D6634"/>
      <c r="E6634"/>
      <c r="F6634"/>
      <c r="G6634"/>
      <c r="H6634"/>
      <c r="I6634"/>
      <c r="J6634"/>
      <c r="K6634"/>
    </row>
    <row r="6635" spans="1:11" s="11" customFormat="1">
      <c r="A6635"/>
      <c r="B6635"/>
      <c r="C6635"/>
      <c r="D6635"/>
      <c r="E6635"/>
      <c r="F6635"/>
      <c r="G6635"/>
      <c r="H6635"/>
      <c r="I6635"/>
      <c r="J6635"/>
      <c r="K6635"/>
    </row>
    <row r="6636" spans="1:11" s="11" customFormat="1">
      <c r="A6636"/>
      <c r="B6636"/>
      <c r="C6636"/>
      <c r="D6636"/>
      <c r="E6636"/>
      <c r="F6636"/>
      <c r="G6636"/>
      <c r="H6636"/>
      <c r="I6636"/>
      <c r="J6636"/>
      <c r="K6636"/>
    </row>
    <row r="6637" spans="1:11" s="11" customFormat="1">
      <c r="A6637"/>
      <c r="B6637"/>
      <c r="C6637"/>
      <c r="D6637"/>
      <c r="E6637"/>
      <c r="F6637"/>
      <c r="G6637"/>
      <c r="H6637"/>
      <c r="I6637"/>
      <c r="J6637"/>
      <c r="K6637"/>
    </row>
    <row r="6638" spans="1:11" s="11" customFormat="1">
      <c r="A6638"/>
      <c r="B6638"/>
      <c r="C6638"/>
      <c r="D6638"/>
      <c r="E6638"/>
      <c r="F6638"/>
      <c r="G6638"/>
      <c r="H6638"/>
      <c r="I6638"/>
      <c r="J6638"/>
      <c r="K6638"/>
    </row>
    <row r="6639" spans="1:11" s="11" customFormat="1">
      <c r="A6639"/>
      <c r="B6639"/>
      <c r="C6639"/>
      <c r="D6639"/>
      <c r="E6639"/>
      <c r="F6639"/>
      <c r="G6639"/>
      <c r="H6639"/>
      <c r="I6639"/>
      <c r="J6639"/>
      <c r="K6639"/>
    </row>
    <row r="6640" spans="1:11" s="11" customFormat="1">
      <c r="A6640"/>
      <c r="B6640"/>
      <c r="C6640"/>
      <c r="D6640"/>
      <c r="E6640"/>
      <c r="F6640"/>
      <c r="G6640"/>
      <c r="H6640"/>
      <c r="I6640"/>
      <c r="J6640"/>
      <c r="K6640"/>
    </row>
    <row r="6641" spans="1:11" s="11" customFormat="1">
      <c r="A6641"/>
      <c r="B6641"/>
      <c r="C6641"/>
      <c r="D6641"/>
      <c r="E6641"/>
      <c r="F6641"/>
      <c r="G6641"/>
      <c r="H6641"/>
      <c r="I6641"/>
      <c r="J6641"/>
      <c r="K6641"/>
    </row>
    <row r="6642" spans="1:11" s="11" customFormat="1">
      <c r="A6642"/>
      <c r="B6642"/>
      <c r="C6642"/>
      <c r="D6642"/>
      <c r="E6642"/>
      <c r="F6642"/>
      <c r="G6642"/>
      <c r="H6642"/>
      <c r="I6642"/>
      <c r="J6642"/>
      <c r="K6642"/>
    </row>
    <row r="6643" spans="1:11" s="11" customFormat="1">
      <c r="A6643"/>
      <c r="B6643"/>
      <c r="C6643"/>
      <c r="D6643"/>
      <c r="E6643"/>
      <c r="F6643"/>
      <c r="G6643"/>
      <c r="H6643"/>
      <c r="I6643"/>
      <c r="J6643"/>
      <c r="K6643"/>
    </row>
    <row r="6644" spans="1:11" s="11" customFormat="1">
      <c r="A6644"/>
      <c r="B6644"/>
      <c r="C6644"/>
      <c r="D6644"/>
      <c r="E6644"/>
      <c r="F6644"/>
      <c r="G6644"/>
      <c r="H6644"/>
      <c r="I6644"/>
      <c r="J6644"/>
      <c r="K6644"/>
    </row>
    <row r="6645" spans="1:11" s="11" customFormat="1">
      <c r="A6645"/>
      <c r="B6645"/>
      <c r="C6645"/>
      <c r="D6645"/>
      <c r="E6645"/>
      <c r="F6645"/>
      <c r="G6645"/>
      <c r="H6645"/>
      <c r="I6645"/>
      <c r="J6645"/>
      <c r="K6645"/>
    </row>
    <row r="6646" spans="1:11" s="11" customFormat="1">
      <c r="A6646"/>
      <c r="B6646"/>
      <c r="C6646"/>
      <c r="D6646"/>
      <c r="E6646"/>
      <c r="F6646"/>
      <c r="G6646"/>
      <c r="H6646"/>
      <c r="I6646"/>
      <c r="J6646"/>
      <c r="K6646"/>
    </row>
    <row r="6647" spans="1:11" s="11" customFormat="1">
      <c r="A6647"/>
      <c r="B6647"/>
      <c r="C6647"/>
      <c r="D6647"/>
      <c r="E6647"/>
      <c r="F6647"/>
      <c r="G6647"/>
      <c r="H6647"/>
      <c r="I6647"/>
      <c r="J6647"/>
      <c r="K6647"/>
    </row>
    <row r="6648" spans="1:11" s="11" customFormat="1">
      <c r="A6648"/>
      <c r="B6648"/>
      <c r="C6648"/>
      <c r="D6648"/>
      <c r="E6648"/>
      <c r="F6648"/>
      <c r="G6648"/>
      <c r="H6648"/>
      <c r="I6648"/>
      <c r="J6648"/>
      <c r="K6648"/>
    </row>
    <row r="6649" spans="1:11" s="11" customFormat="1">
      <c r="A6649"/>
      <c r="B6649"/>
      <c r="C6649"/>
      <c r="D6649"/>
      <c r="E6649"/>
      <c r="F6649"/>
      <c r="G6649"/>
      <c r="H6649"/>
      <c r="I6649"/>
      <c r="J6649"/>
      <c r="K6649"/>
    </row>
    <row r="6650" spans="1:11" s="11" customFormat="1">
      <c r="A6650"/>
      <c r="B6650"/>
      <c r="C6650"/>
      <c r="D6650"/>
      <c r="E6650"/>
      <c r="F6650"/>
      <c r="G6650"/>
      <c r="H6650"/>
      <c r="I6650"/>
      <c r="J6650"/>
      <c r="K6650"/>
    </row>
    <row r="6651" spans="1:11" s="11" customFormat="1">
      <c r="A6651"/>
      <c r="B6651"/>
      <c r="C6651"/>
      <c r="D6651"/>
      <c r="E6651"/>
      <c r="F6651"/>
      <c r="G6651"/>
      <c r="H6651"/>
      <c r="I6651"/>
      <c r="J6651"/>
      <c r="K6651"/>
    </row>
    <row r="6652" spans="1:11" s="11" customFormat="1">
      <c r="A6652"/>
      <c r="B6652"/>
      <c r="C6652"/>
      <c r="D6652"/>
      <c r="E6652"/>
      <c r="F6652"/>
      <c r="G6652"/>
      <c r="H6652"/>
      <c r="I6652"/>
      <c r="J6652"/>
      <c r="K6652"/>
    </row>
    <row r="6653" spans="1:11" s="11" customFormat="1">
      <c r="A6653"/>
      <c r="B6653"/>
      <c r="C6653"/>
      <c r="D6653"/>
      <c r="E6653"/>
      <c r="F6653"/>
      <c r="G6653"/>
      <c r="H6653"/>
      <c r="I6653"/>
      <c r="J6653"/>
      <c r="K6653"/>
    </row>
    <row r="6654" spans="1:11" s="11" customFormat="1">
      <c r="A6654"/>
      <c r="B6654"/>
      <c r="C6654"/>
      <c r="D6654"/>
      <c r="E6654"/>
      <c r="F6654"/>
      <c r="G6654"/>
      <c r="H6654"/>
      <c r="I6654"/>
      <c r="J6654"/>
      <c r="K6654"/>
    </row>
    <row r="6655" spans="1:11" s="11" customFormat="1">
      <c r="A6655"/>
      <c r="B6655"/>
      <c r="C6655"/>
      <c r="D6655"/>
      <c r="E6655"/>
      <c r="F6655"/>
      <c r="G6655"/>
      <c r="H6655"/>
      <c r="I6655"/>
      <c r="J6655"/>
      <c r="K6655"/>
    </row>
    <row r="6656" spans="1:11" s="11" customFormat="1">
      <c r="A6656"/>
      <c r="B6656"/>
      <c r="C6656"/>
      <c r="D6656"/>
      <c r="E6656"/>
      <c r="F6656"/>
      <c r="G6656"/>
      <c r="H6656"/>
      <c r="I6656"/>
      <c r="J6656"/>
      <c r="K6656"/>
    </row>
    <row r="6657" spans="1:11" s="11" customFormat="1">
      <c r="A6657"/>
      <c r="B6657"/>
      <c r="C6657"/>
      <c r="D6657"/>
      <c r="E6657"/>
      <c r="F6657"/>
      <c r="G6657"/>
      <c r="H6657"/>
      <c r="I6657"/>
      <c r="J6657"/>
      <c r="K6657"/>
    </row>
    <row r="6658" spans="1:11" s="11" customFormat="1">
      <c r="A6658"/>
      <c r="B6658"/>
      <c r="C6658"/>
      <c r="D6658"/>
      <c r="E6658"/>
      <c r="F6658"/>
      <c r="G6658"/>
      <c r="H6658"/>
      <c r="I6658"/>
      <c r="J6658"/>
      <c r="K6658"/>
    </row>
    <row r="6659" spans="1:11" s="11" customFormat="1">
      <c r="A6659"/>
      <c r="B6659"/>
      <c r="C6659"/>
      <c r="D6659"/>
      <c r="E6659"/>
      <c r="F6659"/>
      <c r="G6659"/>
      <c r="H6659"/>
      <c r="I6659"/>
      <c r="J6659"/>
      <c r="K6659"/>
    </row>
    <row r="6660" spans="1:11" s="11" customFormat="1">
      <c r="A6660"/>
      <c r="B6660"/>
      <c r="C6660"/>
      <c r="D6660"/>
      <c r="E6660"/>
      <c r="F6660"/>
      <c r="G6660"/>
      <c r="H6660"/>
      <c r="I6660"/>
      <c r="J6660"/>
      <c r="K6660"/>
    </row>
    <row r="6661" spans="1:11" s="11" customFormat="1">
      <c r="A6661"/>
      <c r="B6661"/>
      <c r="C6661"/>
      <c r="D6661"/>
      <c r="E6661"/>
      <c r="F6661"/>
      <c r="G6661"/>
      <c r="H6661"/>
      <c r="I6661"/>
      <c r="J6661"/>
      <c r="K6661"/>
    </row>
    <row r="6662" spans="1:11" s="11" customFormat="1">
      <c r="A6662"/>
      <c r="B6662"/>
      <c r="C6662"/>
      <c r="D6662"/>
      <c r="E6662"/>
      <c r="F6662"/>
      <c r="G6662"/>
      <c r="H6662"/>
      <c r="I6662"/>
      <c r="J6662"/>
      <c r="K6662"/>
    </row>
    <row r="6663" spans="1:11" s="11" customFormat="1">
      <c r="A6663"/>
      <c r="B6663"/>
      <c r="C6663"/>
      <c r="D6663"/>
      <c r="E6663"/>
      <c r="F6663"/>
      <c r="G6663"/>
      <c r="H6663"/>
      <c r="I6663"/>
      <c r="J6663"/>
      <c r="K6663"/>
    </row>
    <row r="6664" spans="1:11" s="11" customFormat="1">
      <c r="A6664"/>
      <c r="B6664"/>
      <c r="C6664"/>
      <c r="D6664"/>
      <c r="E6664"/>
      <c r="F6664"/>
      <c r="G6664"/>
      <c r="H6664"/>
      <c r="I6664"/>
      <c r="J6664"/>
      <c r="K6664"/>
    </row>
    <row r="6665" spans="1:11" s="11" customFormat="1">
      <c r="A6665"/>
      <c r="B6665"/>
      <c r="C6665"/>
      <c r="D6665"/>
      <c r="E6665"/>
      <c r="F6665"/>
      <c r="G6665"/>
      <c r="H6665"/>
      <c r="I6665"/>
      <c r="J6665"/>
      <c r="K6665"/>
    </row>
    <row r="6666" spans="1:11" s="11" customFormat="1">
      <c r="A6666"/>
      <c r="B6666"/>
      <c r="C6666"/>
      <c r="D6666"/>
      <c r="E6666"/>
      <c r="F6666"/>
      <c r="G6666"/>
      <c r="H6666"/>
      <c r="I6666"/>
      <c r="J6666"/>
      <c r="K6666"/>
    </row>
    <row r="6667" spans="1:11" s="11" customFormat="1">
      <c r="A6667"/>
      <c r="B6667"/>
      <c r="C6667"/>
      <c r="D6667"/>
      <c r="E6667"/>
      <c r="F6667"/>
      <c r="G6667"/>
      <c r="H6667"/>
      <c r="I6667"/>
      <c r="J6667"/>
      <c r="K6667"/>
    </row>
    <row r="6668" spans="1:11" s="11" customFormat="1">
      <c r="A6668"/>
      <c r="B6668"/>
      <c r="C6668"/>
      <c r="D6668"/>
      <c r="E6668"/>
      <c r="F6668"/>
      <c r="G6668"/>
      <c r="H6668"/>
      <c r="I6668"/>
      <c r="J6668"/>
      <c r="K6668"/>
    </row>
    <row r="6669" spans="1:11" s="11" customFormat="1">
      <c r="A6669"/>
      <c r="B6669"/>
      <c r="C6669"/>
      <c r="D6669"/>
      <c r="E6669"/>
      <c r="F6669"/>
      <c r="G6669"/>
      <c r="H6669"/>
      <c r="I6669"/>
      <c r="J6669"/>
      <c r="K6669"/>
    </row>
    <row r="6670" spans="1:11" s="11" customFormat="1">
      <c r="A6670"/>
      <c r="B6670"/>
      <c r="C6670"/>
      <c r="D6670"/>
      <c r="E6670"/>
      <c r="F6670"/>
      <c r="G6670"/>
      <c r="H6670"/>
      <c r="I6670"/>
      <c r="J6670"/>
      <c r="K6670"/>
    </row>
    <row r="6671" spans="1:11" s="11" customFormat="1">
      <c r="A6671"/>
      <c r="B6671"/>
      <c r="C6671"/>
      <c r="D6671"/>
      <c r="E6671"/>
      <c r="F6671"/>
      <c r="G6671"/>
      <c r="H6671"/>
      <c r="I6671"/>
      <c r="J6671"/>
      <c r="K6671"/>
    </row>
    <row r="6672" spans="1:11" s="11" customFormat="1">
      <c r="A6672"/>
      <c r="B6672"/>
      <c r="C6672"/>
      <c r="D6672"/>
      <c r="E6672"/>
      <c r="F6672"/>
      <c r="G6672"/>
      <c r="H6672"/>
      <c r="I6672"/>
      <c r="J6672"/>
      <c r="K6672"/>
    </row>
    <row r="6673" spans="1:11" s="11" customFormat="1">
      <c r="A6673"/>
      <c r="B6673"/>
      <c r="C6673"/>
      <c r="D6673"/>
      <c r="E6673"/>
      <c r="F6673"/>
      <c r="G6673"/>
      <c r="H6673"/>
      <c r="I6673"/>
      <c r="J6673"/>
      <c r="K6673"/>
    </row>
    <row r="6674" spans="1:11" s="11" customFormat="1">
      <c r="A6674"/>
      <c r="B6674"/>
      <c r="C6674"/>
      <c r="D6674"/>
      <c r="E6674"/>
      <c r="F6674"/>
      <c r="G6674"/>
      <c r="H6674"/>
      <c r="I6674"/>
      <c r="J6674"/>
      <c r="K6674"/>
    </row>
    <row r="6675" spans="1:11" s="11" customFormat="1">
      <c r="A6675"/>
      <c r="B6675"/>
      <c r="C6675"/>
      <c r="D6675"/>
      <c r="E6675"/>
      <c r="F6675"/>
      <c r="G6675"/>
      <c r="H6675"/>
      <c r="I6675"/>
      <c r="J6675"/>
      <c r="K6675"/>
    </row>
    <row r="6676" spans="1:11" s="11" customFormat="1">
      <c r="A6676"/>
      <c r="B6676"/>
      <c r="C6676"/>
      <c r="D6676"/>
      <c r="E6676"/>
      <c r="F6676"/>
      <c r="G6676"/>
      <c r="H6676"/>
      <c r="I6676"/>
      <c r="J6676"/>
      <c r="K6676"/>
    </row>
    <row r="6677" spans="1:11" s="11" customFormat="1">
      <c r="A6677"/>
      <c r="B6677"/>
      <c r="C6677"/>
      <c r="D6677"/>
      <c r="E6677"/>
      <c r="F6677"/>
      <c r="G6677"/>
      <c r="H6677"/>
      <c r="I6677"/>
      <c r="J6677"/>
      <c r="K6677"/>
    </row>
    <row r="6678" spans="1:11" s="11" customFormat="1">
      <c r="A6678"/>
      <c r="B6678"/>
      <c r="C6678"/>
      <c r="D6678"/>
      <c r="E6678"/>
      <c r="F6678"/>
      <c r="G6678"/>
      <c r="H6678"/>
      <c r="I6678"/>
      <c r="J6678"/>
      <c r="K6678"/>
    </row>
    <row r="6679" spans="1:11" s="11" customFormat="1">
      <c r="A6679"/>
      <c r="B6679"/>
      <c r="C6679"/>
      <c r="D6679"/>
      <c r="E6679"/>
      <c r="F6679"/>
      <c r="G6679"/>
      <c r="H6679"/>
      <c r="I6679"/>
      <c r="J6679"/>
      <c r="K6679"/>
    </row>
    <row r="6680" spans="1:11" s="11" customFormat="1">
      <c r="A6680"/>
      <c r="B6680"/>
      <c r="C6680"/>
      <c r="D6680"/>
      <c r="E6680"/>
      <c r="F6680"/>
      <c r="G6680"/>
      <c r="H6680"/>
      <c r="I6680"/>
      <c r="J6680"/>
      <c r="K6680"/>
    </row>
    <row r="6681" spans="1:11" s="11" customFormat="1">
      <c r="A6681"/>
      <c r="B6681"/>
      <c r="C6681"/>
      <c r="D6681"/>
      <c r="E6681"/>
      <c r="F6681"/>
      <c r="G6681"/>
      <c r="H6681"/>
      <c r="I6681"/>
      <c r="J6681"/>
      <c r="K6681"/>
    </row>
    <row r="6682" spans="1:11" s="11" customFormat="1">
      <c r="A6682"/>
      <c r="B6682"/>
      <c r="C6682"/>
      <c r="D6682"/>
      <c r="E6682"/>
      <c r="F6682"/>
      <c r="G6682"/>
      <c r="H6682"/>
      <c r="I6682"/>
      <c r="J6682"/>
      <c r="K6682"/>
    </row>
    <row r="6683" spans="1:11" s="11" customFormat="1">
      <c r="A6683"/>
      <c r="B6683"/>
      <c r="C6683"/>
      <c r="D6683"/>
      <c r="E6683"/>
      <c r="F6683"/>
      <c r="G6683"/>
      <c r="H6683"/>
      <c r="I6683"/>
      <c r="J6683"/>
      <c r="K6683"/>
    </row>
    <row r="6684" spans="1:11" s="11" customFormat="1">
      <c r="A6684"/>
      <c r="B6684"/>
      <c r="C6684"/>
      <c r="D6684"/>
      <c r="E6684"/>
      <c r="F6684"/>
      <c r="G6684"/>
      <c r="H6684"/>
      <c r="I6684"/>
      <c r="J6684"/>
      <c r="K6684"/>
    </row>
    <row r="6685" spans="1:11" s="11" customFormat="1">
      <c r="A6685"/>
      <c r="B6685"/>
      <c r="C6685"/>
      <c r="D6685"/>
      <c r="E6685"/>
      <c r="F6685"/>
      <c r="G6685"/>
      <c r="H6685"/>
      <c r="I6685"/>
      <c r="J6685"/>
      <c r="K6685"/>
    </row>
    <row r="6686" spans="1:11" s="11" customFormat="1">
      <c r="A6686"/>
      <c r="B6686"/>
      <c r="C6686"/>
      <c r="D6686"/>
      <c r="E6686"/>
      <c r="F6686"/>
      <c r="G6686"/>
      <c r="H6686"/>
      <c r="I6686"/>
      <c r="J6686"/>
      <c r="K6686"/>
    </row>
    <row r="6687" spans="1:11" s="11" customFormat="1">
      <c r="A6687"/>
      <c r="B6687"/>
      <c r="C6687"/>
      <c r="D6687"/>
      <c r="E6687"/>
      <c r="F6687"/>
      <c r="G6687"/>
      <c r="H6687"/>
      <c r="I6687"/>
      <c r="J6687"/>
      <c r="K6687"/>
    </row>
    <row r="6688" spans="1:11" s="11" customFormat="1">
      <c r="A6688"/>
      <c r="B6688"/>
      <c r="C6688"/>
      <c r="D6688"/>
      <c r="E6688"/>
      <c r="F6688"/>
      <c r="G6688"/>
      <c r="H6688"/>
      <c r="I6688"/>
      <c r="J6688"/>
      <c r="K6688"/>
    </row>
    <row r="6689" spans="1:11" s="11" customFormat="1">
      <c r="A6689"/>
      <c r="B6689"/>
      <c r="C6689"/>
      <c r="D6689"/>
      <c r="E6689"/>
      <c r="F6689"/>
      <c r="G6689"/>
      <c r="H6689"/>
      <c r="I6689"/>
      <c r="J6689"/>
      <c r="K6689"/>
    </row>
    <row r="6690" spans="1:11" s="11" customFormat="1">
      <c r="A6690"/>
      <c r="B6690"/>
      <c r="C6690"/>
      <c r="D6690"/>
      <c r="E6690"/>
      <c r="F6690"/>
      <c r="G6690"/>
      <c r="H6690"/>
      <c r="I6690"/>
      <c r="J6690"/>
      <c r="K6690"/>
    </row>
    <row r="6691" spans="1:11" s="11" customFormat="1">
      <c r="A6691"/>
      <c r="B6691"/>
      <c r="C6691"/>
      <c r="D6691"/>
      <c r="E6691"/>
      <c r="F6691"/>
      <c r="G6691"/>
      <c r="H6691"/>
      <c r="I6691"/>
      <c r="J6691"/>
      <c r="K6691"/>
    </row>
    <row r="6692" spans="1:11" s="11" customFormat="1">
      <c r="A6692"/>
      <c r="B6692"/>
      <c r="C6692"/>
      <c r="D6692"/>
      <c r="E6692"/>
      <c r="F6692"/>
      <c r="G6692"/>
      <c r="H6692"/>
      <c r="I6692"/>
      <c r="J6692"/>
      <c r="K6692"/>
    </row>
    <row r="6693" spans="1:11" s="11" customFormat="1">
      <c r="A6693"/>
      <c r="B6693"/>
      <c r="C6693"/>
      <c r="D6693"/>
      <c r="E6693"/>
      <c r="F6693"/>
      <c r="G6693"/>
      <c r="H6693"/>
      <c r="I6693"/>
      <c r="J6693"/>
      <c r="K6693"/>
    </row>
    <row r="6694" spans="1:11" s="11" customFormat="1">
      <c r="A6694"/>
      <c r="B6694"/>
      <c r="C6694"/>
      <c r="D6694"/>
      <c r="E6694"/>
      <c r="F6694"/>
      <c r="G6694"/>
      <c r="H6694"/>
      <c r="I6694"/>
      <c r="J6694"/>
      <c r="K6694"/>
    </row>
    <row r="6695" spans="1:11" s="11" customFormat="1">
      <c r="A6695"/>
      <c r="B6695"/>
      <c r="C6695"/>
      <c r="D6695"/>
      <c r="E6695"/>
      <c r="F6695"/>
      <c r="G6695"/>
      <c r="H6695"/>
      <c r="I6695"/>
      <c r="J6695"/>
      <c r="K6695"/>
    </row>
    <row r="6696" spans="1:11" s="11" customFormat="1">
      <c r="A6696"/>
      <c r="B6696"/>
      <c r="C6696"/>
      <c r="D6696"/>
      <c r="E6696"/>
      <c r="F6696"/>
      <c r="G6696"/>
      <c r="H6696"/>
      <c r="I6696"/>
      <c r="J6696"/>
      <c r="K6696"/>
    </row>
    <row r="6697" spans="1:11" s="11" customFormat="1">
      <c r="A6697"/>
      <c r="B6697"/>
      <c r="C6697"/>
      <c r="D6697"/>
      <c r="E6697"/>
      <c r="F6697"/>
      <c r="G6697"/>
      <c r="H6697"/>
      <c r="I6697"/>
      <c r="J6697"/>
      <c r="K6697"/>
    </row>
    <row r="6698" spans="1:11" s="11" customFormat="1">
      <c r="A6698"/>
      <c r="B6698"/>
      <c r="C6698"/>
      <c r="D6698"/>
      <c r="E6698"/>
      <c r="F6698"/>
      <c r="G6698"/>
      <c r="H6698"/>
      <c r="I6698"/>
      <c r="J6698"/>
      <c r="K6698"/>
    </row>
    <row r="6699" spans="1:11" s="11" customFormat="1">
      <c r="A6699"/>
      <c r="B6699"/>
      <c r="C6699"/>
      <c r="D6699"/>
      <c r="E6699"/>
      <c r="F6699"/>
      <c r="G6699"/>
      <c r="H6699"/>
      <c r="I6699"/>
      <c r="J6699"/>
      <c r="K6699"/>
    </row>
    <row r="6700" spans="1:11" s="11" customFormat="1">
      <c r="A6700"/>
      <c r="B6700"/>
      <c r="C6700"/>
      <c r="D6700"/>
      <c r="E6700"/>
      <c r="F6700"/>
      <c r="G6700"/>
      <c r="H6700"/>
      <c r="I6700"/>
      <c r="J6700"/>
      <c r="K6700"/>
    </row>
    <row r="6701" spans="1:11" s="11" customFormat="1">
      <c r="A6701"/>
      <c r="B6701"/>
      <c r="C6701"/>
      <c r="D6701"/>
      <c r="E6701"/>
      <c r="F6701"/>
      <c r="G6701"/>
      <c r="H6701"/>
      <c r="I6701"/>
      <c r="J6701"/>
      <c r="K6701"/>
    </row>
    <row r="6702" spans="1:11" s="11" customFormat="1">
      <c r="A6702"/>
      <c r="B6702"/>
      <c r="C6702"/>
      <c r="D6702"/>
      <c r="E6702"/>
      <c r="F6702"/>
      <c r="G6702"/>
      <c r="H6702"/>
      <c r="I6702"/>
      <c r="J6702"/>
      <c r="K6702"/>
    </row>
    <row r="6703" spans="1:11" s="11" customFormat="1">
      <c r="A6703"/>
      <c r="B6703"/>
      <c r="C6703"/>
      <c r="D6703"/>
      <c r="E6703"/>
      <c r="F6703"/>
      <c r="G6703"/>
      <c r="H6703"/>
      <c r="I6703"/>
      <c r="J6703"/>
      <c r="K6703"/>
    </row>
    <row r="6704" spans="1:11" s="11" customFormat="1">
      <c r="A6704"/>
      <c r="B6704"/>
      <c r="C6704"/>
      <c r="D6704"/>
      <c r="E6704"/>
      <c r="F6704"/>
      <c r="G6704"/>
      <c r="H6704"/>
      <c r="I6704"/>
      <c r="J6704"/>
      <c r="K6704"/>
    </row>
    <row r="6705" spans="1:11" s="11" customFormat="1">
      <c r="A6705"/>
      <c r="B6705"/>
      <c r="C6705"/>
      <c r="D6705"/>
      <c r="E6705"/>
      <c r="F6705"/>
      <c r="G6705"/>
      <c r="H6705"/>
      <c r="I6705"/>
      <c r="J6705"/>
      <c r="K6705"/>
    </row>
    <row r="6706" spans="1:11" s="11" customFormat="1">
      <c r="A6706"/>
      <c r="B6706"/>
      <c r="C6706"/>
      <c r="D6706"/>
      <c r="E6706"/>
      <c r="F6706"/>
      <c r="G6706"/>
      <c r="H6706"/>
      <c r="I6706"/>
      <c r="J6706"/>
      <c r="K6706"/>
    </row>
    <row r="6707" spans="1:11" s="11" customFormat="1">
      <c r="A6707"/>
      <c r="B6707"/>
      <c r="C6707"/>
      <c r="D6707"/>
      <c r="E6707"/>
      <c r="F6707"/>
      <c r="G6707"/>
      <c r="H6707"/>
      <c r="I6707"/>
      <c r="J6707"/>
      <c r="K6707"/>
    </row>
    <row r="6708" spans="1:11" s="11" customFormat="1">
      <c r="A6708"/>
      <c r="B6708"/>
      <c r="C6708"/>
      <c r="D6708"/>
      <c r="E6708"/>
      <c r="F6708"/>
      <c r="G6708"/>
      <c r="H6708"/>
      <c r="I6708"/>
      <c r="J6708"/>
      <c r="K6708"/>
    </row>
    <row r="6709" spans="1:11" s="11" customFormat="1">
      <c r="A6709"/>
      <c r="B6709"/>
      <c r="C6709"/>
      <c r="D6709"/>
      <c r="E6709"/>
      <c r="F6709"/>
      <c r="G6709"/>
      <c r="H6709"/>
      <c r="I6709"/>
      <c r="J6709"/>
      <c r="K6709"/>
    </row>
    <row r="6710" spans="1:11" s="11" customFormat="1">
      <c r="A6710"/>
      <c r="B6710"/>
      <c r="C6710"/>
      <c r="D6710"/>
      <c r="E6710"/>
      <c r="F6710"/>
      <c r="G6710"/>
      <c r="H6710"/>
      <c r="I6710"/>
      <c r="J6710"/>
      <c r="K6710"/>
    </row>
    <row r="6711" spans="1:11" s="11" customFormat="1">
      <c r="A6711"/>
      <c r="B6711"/>
      <c r="C6711"/>
      <c r="D6711"/>
      <c r="E6711"/>
      <c r="F6711"/>
      <c r="G6711"/>
      <c r="H6711"/>
      <c r="I6711"/>
      <c r="J6711"/>
      <c r="K6711"/>
    </row>
    <row r="6712" spans="1:11" s="11" customFormat="1">
      <c r="A6712"/>
      <c r="B6712"/>
      <c r="C6712"/>
      <c r="D6712"/>
      <c r="E6712"/>
      <c r="F6712"/>
      <c r="G6712"/>
      <c r="H6712"/>
      <c r="I6712"/>
      <c r="J6712"/>
      <c r="K6712"/>
    </row>
    <row r="6713" spans="1:11" s="11" customFormat="1">
      <c r="A6713"/>
      <c r="B6713"/>
      <c r="C6713"/>
      <c r="D6713"/>
      <c r="E6713"/>
      <c r="F6713"/>
      <c r="G6713"/>
      <c r="H6713"/>
      <c r="I6713"/>
      <c r="J6713"/>
      <c r="K6713"/>
    </row>
    <row r="6714" spans="1:11" s="11" customFormat="1">
      <c r="A6714"/>
      <c r="B6714"/>
      <c r="C6714"/>
      <c r="D6714"/>
      <c r="E6714"/>
      <c r="F6714"/>
      <c r="G6714"/>
      <c r="H6714"/>
      <c r="I6714"/>
      <c r="J6714"/>
      <c r="K6714"/>
    </row>
    <row r="6715" spans="1:11" s="11" customFormat="1">
      <c r="A6715"/>
      <c r="B6715"/>
      <c r="C6715"/>
      <c r="D6715"/>
      <c r="E6715"/>
      <c r="F6715"/>
      <c r="G6715"/>
      <c r="H6715"/>
      <c r="I6715"/>
      <c r="J6715"/>
      <c r="K6715"/>
    </row>
    <row r="6716" spans="1:11" s="11" customFormat="1">
      <c r="A6716"/>
      <c r="B6716"/>
      <c r="C6716"/>
      <c r="D6716"/>
      <c r="E6716"/>
      <c r="F6716"/>
      <c r="G6716"/>
      <c r="H6716"/>
      <c r="I6716"/>
      <c r="J6716"/>
      <c r="K6716"/>
    </row>
    <row r="6717" spans="1:11" s="11" customFormat="1">
      <c r="A6717"/>
      <c r="B6717"/>
      <c r="C6717"/>
      <c r="D6717"/>
      <c r="E6717"/>
      <c r="F6717"/>
      <c r="G6717"/>
      <c r="H6717"/>
      <c r="I6717"/>
      <c r="J6717"/>
      <c r="K6717"/>
    </row>
    <row r="6718" spans="1:11" s="11" customFormat="1">
      <c r="A6718"/>
      <c r="B6718"/>
      <c r="C6718"/>
      <c r="D6718"/>
      <c r="E6718"/>
      <c r="F6718"/>
      <c r="G6718"/>
      <c r="H6718"/>
      <c r="I6718"/>
      <c r="J6718"/>
      <c r="K6718"/>
    </row>
    <row r="6719" spans="1:11" s="11" customFormat="1">
      <c r="A6719"/>
      <c r="B6719"/>
      <c r="C6719"/>
      <c r="D6719"/>
      <c r="E6719"/>
      <c r="F6719"/>
      <c r="G6719"/>
      <c r="H6719"/>
      <c r="I6719"/>
      <c r="J6719"/>
      <c r="K6719"/>
    </row>
    <row r="6720" spans="1:11" s="11" customFormat="1">
      <c r="A6720"/>
      <c r="B6720"/>
      <c r="C6720"/>
      <c r="D6720"/>
      <c r="E6720"/>
      <c r="F6720"/>
      <c r="G6720"/>
      <c r="H6720"/>
      <c r="I6720"/>
      <c r="J6720"/>
      <c r="K6720"/>
    </row>
    <row r="6721" spans="1:11" s="11" customFormat="1">
      <c r="A6721"/>
      <c r="B6721"/>
      <c r="C6721"/>
      <c r="D6721"/>
      <c r="E6721"/>
      <c r="F6721"/>
      <c r="G6721"/>
      <c r="H6721"/>
      <c r="I6721"/>
      <c r="J6721"/>
      <c r="K6721"/>
    </row>
    <row r="6722" spans="1:11" s="11" customFormat="1">
      <c r="A6722"/>
      <c r="B6722"/>
      <c r="C6722"/>
      <c r="D6722"/>
      <c r="E6722"/>
      <c r="F6722"/>
      <c r="G6722"/>
      <c r="H6722"/>
      <c r="I6722"/>
      <c r="J6722"/>
      <c r="K6722"/>
    </row>
    <row r="6723" spans="1:11" s="11" customFormat="1">
      <c r="A6723"/>
      <c r="B6723"/>
      <c r="C6723"/>
      <c r="D6723"/>
      <c r="E6723"/>
      <c r="F6723"/>
      <c r="G6723"/>
      <c r="H6723"/>
      <c r="I6723"/>
      <c r="J6723"/>
      <c r="K6723"/>
    </row>
    <row r="6724" spans="1:11" s="11" customFormat="1">
      <c r="A6724"/>
      <c r="B6724"/>
      <c r="C6724"/>
      <c r="D6724"/>
      <c r="E6724"/>
      <c r="F6724"/>
      <c r="G6724"/>
      <c r="H6724"/>
      <c r="I6724"/>
      <c r="J6724"/>
      <c r="K6724"/>
    </row>
    <row r="6725" spans="1:11" s="11" customFormat="1">
      <c r="A6725"/>
      <c r="B6725"/>
      <c r="C6725"/>
      <c r="D6725"/>
      <c r="E6725"/>
      <c r="F6725"/>
      <c r="G6725"/>
      <c r="H6725"/>
      <c r="I6725"/>
      <c r="J6725"/>
      <c r="K6725"/>
    </row>
    <row r="6726" spans="1:11" s="11" customFormat="1">
      <c r="A6726"/>
      <c r="B6726"/>
      <c r="C6726"/>
      <c r="D6726"/>
      <c r="E6726"/>
      <c r="F6726"/>
      <c r="G6726"/>
      <c r="H6726"/>
      <c r="I6726"/>
      <c r="J6726"/>
      <c r="K6726"/>
    </row>
    <row r="6727" spans="1:11" s="11" customFormat="1">
      <c r="A6727"/>
      <c r="B6727"/>
      <c r="C6727"/>
      <c r="D6727"/>
      <c r="E6727"/>
      <c r="F6727"/>
      <c r="G6727"/>
      <c r="H6727"/>
      <c r="I6727"/>
      <c r="J6727"/>
      <c r="K6727"/>
    </row>
    <row r="6728" spans="1:11" s="11" customFormat="1">
      <c r="A6728"/>
      <c r="B6728"/>
      <c r="C6728"/>
      <c r="D6728"/>
      <c r="E6728"/>
      <c r="F6728"/>
      <c r="G6728"/>
      <c r="H6728"/>
      <c r="I6728"/>
      <c r="J6728"/>
      <c r="K6728"/>
    </row>
    <row r="6729" spans="1:11" s="11" customFormat="1">
      <c r="A6729"/>
      <c r="B6729"/>
      <c r="C6729"/>
      <c r="D6729"/>
      <c r="E6729"/>
      <c r="F6729"/>
      <c r="G6729"/>
      <c r="H6729"/>
      <c r="I6729"/>
      <c r="J6729"/>
      <c r="K6729"/>
    </row>
    <row r="6730" spans="1:11" s="11" customFormat="1">
      <c r="A6730"/>
      <c r="B6730"/>
      <c r="C6730"/>
      <c r="D6730"/>
      <c r="E6730"/>
      <c r="F6730"/>
      <c r="G6730"/>
      <c r="H6730"/>
      <c r="I6730"/>
      <c r="J6730"/>
      <c r="K6730"/>
    </row>
    <row r="6731" spans="1:11" s="11" customFormat="1">
      <c r="A6731"/>
      <c r="B6731"/>
      <c r="C6731"/>
      <c r="D6731"/>
      <c r="E6731"/>
      <c r="F6731"/>
      <c r="G6731"/>
      <c r="H6731"/>
      <c r="I6731"/>
      <c r="J6731"/>
      <c r="K6731"/>
    </row>
    <row r="6732" spans="1:11" s="11" customFormat="1">
      <c r="A6732"/>
      <c r="B6732"/>
      <c r="C6732"/>
      <c r="D6732"/>
      <c r="E6732"/>
      <c r="F6732"/>
      <c r="G6732"/>
      <c r="H6732"/>
      <c r="I6732"/>
      <c r="J6732"/>
      <c r="K6732"/>
    </row>
    <row r="6733" spans="1:11" s="11" customFormat="1">
      <c r="A6733"/>
      <c r="B6733"/>
      <c r="C6733"/>
      <c r="D6733"/>
      <c r="E6733"/>
      <c r="F6733"/>
      <c r="G6733"/>
      <c r="H6733"/>
      <c r="I6733"/>
      <c r="J6733"/>
      <c r="K6733"/>
    </row>
    <row r="6734" spans="1:11" s="11" customFormat="1">
      <c r="A6734"/>
      <c r="B6734"/>
      <c r="C6734"/>
      <c r="D6734"/>
      <c r="E6734"/>
      <c r="F6734"/>
      <c r="G6734"/>
      <c r="H6734"/>
      <c r="I6734"/>
      <c r="J6734"/>
      <c r="K6734"/>
    </row>
    <row r="6735" spans="1:11" s="11" customFormat="1">
      <c r="A6735"/>
      <c r="B6735"/>
      <c r="C6735"/>
      <c r="D6735"/>
      <c r="E6735"/>
      <c r="F6735"/>
      <c r="G6735"/>
      <c r="H6735"/>
      <c r="I6735"/>
      <c r="J6735"/>
      <c r="K6735"/>
    </row>
    <row r="6736" spans="1:11" s="11" customFormat="1">
      <c r="A6736"/>
      <c r="B6736"/>
      <c r="C6736"/>
      <c r="D6736"/>
      <c r="E6736"/>
      <c r="F6736"/>
      <c r="G6736"/>
      <c r="H6736"/>
      <c r="I6736"/>
      <c r="J6736"/>
      <c r="K6736"/>
    </row>
    <row r="6737" spans="1:11" s="11" customFormat="1">
      <c r="A6737"/>
      <c r="B6737"/>
      <c r="C6737"/>
      <c r="D6737"/>
      <c r="E6737"/>
      <c r="F6737"/>
      <c r="G6737"/>
      <c r="H6737"/>
      <c r="I6737"/>
      <c r="J6737"/>
      <c r="K6737"/>
    </row>
    <row r="6738" spans="1:11" s="11" customFormat="1">
      <c r="A6738"/>
      <c r="B6738"/>
      <c r="C6738"/>
      <c r="D6738"/>
      <c r="E6738"/>
      <c r="F6738"/>
      <c r="G6738"/>
      <c r="H6738"/>
      <c r="I6738"/>
      <c r="J6738"/>
      <c r="K6738"/>
    </row>
    <row r="6739" spans="1:11" s="11" customFormat="1">
      <c r="A6739"/>
      <c r="B6739"/>
      <c r="C6739"/>
      <c r="D6739"/>
      <c r="E6739"/>
      <c r="F6739"/>
      <c r="G6739"/>
      <c r="H6739"/>
      <c r="I6739"/>
      <c r="J6739"/>
      <c r="K6739"/>
    </row>
    <row r="6740" spans="1:11" s="11" customFormat="1">
      <c r="A6740"/>
      <c r="B6740"/>
      <c r="C6740"/>
      <c r="D6740"/>
      <c r="E6740"/>
      <c r="F6740"/>
      <c r="G6740"/>
      <c r="H6740"/>
      <c r="I6740"/>
      <c r="J6740"/>
      <c r="K6740"/>
    </row>
    <row r="6741" spans="1:11" s="11" customFormat="1">
      <c r="A6741"/>
      <c r="B6741"/>
      <c r="C6741"/>
      <c r="D6741"/>
      <c r="E6741"/>
      <c r="F6741"/>
      <c r="G6741"/>
      <c r="H6741"/>
      <c r="I6741"/>
      <c r="J6741"/>
      <c r="K6741"/>
    </row>
    <row r="6742" spans="1:11" s="11" customFormat="1">
      <c r="A6742"/>
      <c r="B6742"/>
      <c r="C6742"/>
      <c r="D6742"/>
      <c r="E6742"/>
      <c r="F6742"/>
      <c r="G6742"/>
      <c r="H6742"/>
      <c r="I6742"/>
      <c r="J6742"/>
      <c r="K6742"/>
    </row>
    <row r="6743" spans="1:11" s="11" customFormat="1">
      <c r="A6743"/>
      <c r="B6743"/>
      <c r="C6743"/>
      <c r="D6743"/>
      <c r="E6743"/>
      <c r="F6743"/>
      <c r="G6743"/>
      <c r="H6743"/>
      <c r="I6743"/>
      <c r="J6743"/>
      <c r="K6743"/>
    </row>
    <row r="6744" spans="1:11" s="11" customFormat="1">
      <c r="A6744"/>
      <c r="B6744"/>
      <c r="C6744"/>
      <c r="D6744"/>
      <c r="E6744"/>
      <c r="F6744"/>
      <c r="G6744"/>
      <c r="H6744"/>
      <c r="I6744"/>
      <c r="J6744"/>
      <c r="K6744"/>
    </row>
    <row r="6745" spans="1:11" s="11" customFormat="1">
      <c r="A6745"/>
      <c r="B6745"/>
      <c r="C6745"/>
      <c r="D6745"/>
      <c r="E6745"/>
      <c r="F6745"/>
      <c r="G6745"/>
      <c r="H6745"/>
      <c r="I6745"/>
      <c r="J6745"/>
      <c r="K6745"/>
    </row>
    <row r="6746" spans="1:11" s="11" customFormat="1">
      <c r="A6746"/>
      <c r="B6746"/>
      <c r="C6746"/>
      <c r="D6746"/>
      <c r="E6746"/>
      <c r="F6746"/>
      <c r="G6746"/>
      <c r="H6746"/>
      <c r="I6746"/>
      <c r="J6746"/>
      <c r="K6746"/>
    </row>
    <row r="6747" spans="1:11" s="11" customFormat="1">
      <c r="A6747"/>
      <c r="B6747"/>
      <c r="C6747"/>
      <c r="D6747"/>
      <c r="E6747"/>
      <c r="F6747"/>
      <c r="G6747"/>
      <c r="H6747"/>
      <c r="I6747"/>
      <c r="J6747"/>
      <c r="K6747"/>
    </row>
    <row r="6748" spans="1:11" s="11" customFormat="1">
      <c r="A6748"/>
      <c r="B6748"/>
      <c r="C6748"/>
      <c r="D6748"/>
      <c r="E6748"/>
      <c r="F6748"/>
      <c r="G6748"/>
      <c r="H6748"/>
      <c r="I6748"/>
      <c r="J6748"/>
      <c r="K6748"/>
    </row>
    <row r="6749" spans="1:11" s="11" customFormat="1">
      <c r="A6749"/>
      <c r="B6749"/>
      <c r="C6749"/>
      <c r="D6749"/>
      <c r="E6749"/>
      <c r="F6749"/>
      <c r="G6749"/>
      <c r="H6749"/>
      <c r="I6749"/>
      <c r="J6749"/>
      <c r="K6749"/>
    </row>
    <row r="6750" spans="1:11" s="11" customFormat="1">
      <c r="A6750"/>
      <c r="B6750"/>
      <c r="C6750"/>
      <c r="D6750"/>
      <c r="E6750"/>
      <c r="F6750"/>
      <c r="G6750"/>
      <c r="H6750"/>
      <c r="I6750"/>
      <c r="J6750"/>
      <c r="K6750"/>
    </row>
    <row r="6751" spans="1:11" s="11" customFormat="1">
      <c r="A6751"/>
      <c r="B6751"/>
      <c r="C6751"/>
      <c r="D6751"/>
      <c r="E6751"/>
      <c r="F6751"/>
      <c r="G6751"/>
      <c r="H6751"/>
      <c r="I6751"/>
      <c r="J6751"/>
      <c r="K6751"/>
    </row>
    <row r="6752" spans="1:11" s="11" customFormat="1">
      <c r="A6752"/>
      <c r="B6752"/>
      <c r="C6752"/>
      <c r="D6752"/>
      <c r="E6752"/>
      <c r="F6752"/>
      <c r="G6752"/>
      <c r="H6752"/>
      <c r="I6752"/>
      <c r="J6752"/>
      <c r="K6752"/>
    </row>
    <row r="6753" spans="1:11" s="11" customFormat="1">
      <c r="A6753"/>
      <c r="B6753"/>
      <c r="C6753"/>
      <c r="D6753"/>
      <c r="E6753"/>
      <c r="F6753"/>
      <c r="G6753"/>
      <c r="H6753"/>
      <c r="I6753"/>
      <c r="J6753"/>
      <c r="K6753"/>
    </row>
    <row r="6754" spans="1:11" s="11" customFormat="1">
      <c r="A6754"/>
      <c r="B6754"/>
      <c r="C6754"/>
      <c r="D6754"/>
      <c r="E6754"/>
      <c r="F6754"/>
      <c r="G6754"/>
      <c r="H6754"/>
      <c r="I6754"/>
      <c r="J6754"/>
      <c r="K6754"/>
    </row>
    <row r="6755" spans="1:11" s="11" customFormat="1">
      <c r="A6755"/>
      <c r="B6755"/>
      <c r="C6755"/>
      <c r="D6755"/>
      <c r="E6755"/>
      <c r="F6755"/>
      <c r="G6755"/>
      <c r="H6755"/>
      <c r="I6755"/>
      <c r="J6755"/>
      <c r="K6755"/>
    </row>
    <row r="6756" spans="1:11" s="11" customFormat="1">
      <c r="A6756"/>
      <c r="B6756"/>
      <c r="C6756"/>
      <c r="D6756"/>
      <c r="E6756"/>
      <c r="F6756"/>
      <c r="G6756"/>
      <c r="H6756"/>
      <c r="I6756"/>
      <c r="J6756"/>
      <c r="K6756"/>
    </row>
    <row r="6757" spans="1:11" s="11" customFormat="1">
      <c r="A6757"/>
      <c r="B6757"/>
      <c r="C6757"/>
      <c r="D6757"/>
      <c r="E6757"/>
      <c r="F6757"/>
      <c r="G6757"/>
      <c r="H6757"/>
      <c r="I6757"/>
      <c r="J6757"/>
      <c r="K6757"/>
    </row>
    <row r="6758" spans="1:11" s="11" customFormat="1">
      <c r="A6758"/>
      <c r="B6758"/>
      <c r="C6758"/>
      <c r="D6758"/>
      <c r="E6758"/>
      <c r="F6758"/>
      <c r="G6758"/>
      <c r="H6758"/>
      <c r="I6758"/>
      <c r="J6758"/>
      <c r="K6758"/>
    </row>
    <row r="6759" spans="1:11" s="11" customFormat="1">
      <c r="A6759"/>
      <c r="B6759"/>
      <c r="C6759"/>
      <c r="D6759"/>
      <c r="E6759"/>
      <c r="F6759"/>
      <c r="G6759"/>
      <c r="H6759"/>
      <c r="I6759"/>
      <c r="J6759"/>
      <c r="K6759"/>
    </row>
    <row r="6760" spans="1:11" s="11" customFormat="1">
      <c r="A6760"/>
      <c r="B6760"/>
      <c r="C6760"/>
      <c r="D6760"/>
      <c r="E6760"/>
      <c r="F6760"/>
      <c r="G6760"/>
      <c r="H6760"/>
      <c r="I6760"/>
      <c r="J6760"/>
      <c r="K6760"/>
    </row>
    <row r="6761" spans="1:11" s="11" customFormat="1">
      <c r="A6761"/>
      <c r="B6761"/>
      <c r="C6761"/>
      <c r="D6761"/>
      <c r="E6761"/>
      <c r="F6761"/>
      <c r="G6761"/>
      <c r="H6761"/>
      <c r="I6761"/>
      <c r="J6761"/>
      <c r="K6761"/>
    </row>
    <row r="6762" spans="1:11" s="11" customFormat="1">
      <c r="A6762"/>
      <c r="B6762"/>
      <c r="C6762"/>
      <c r="D6762"/>
      <c r="E6762"/>
      <c r="F6762"/>
      <c r="G6762"/>
      <c r="H6762"/>
      <c r="I6762"/>
      <c r="J6762"/>
      <c r="K6762"/>
    </row>
    <row r="6763" spans="1:11" s="11" customFormat="1">
      <c r="A6763"/>
      <c r="B6763"/>
      <c r="C6763"/>
      <c r="D6763"/>
      <c r="E6763"/>
      <c r="F6763"/>
      <c r="G6763"/>
      <c r="H6763"/>
      <c r="I6763"/>
      <c r="J6763"/>
      <c r="K6763"/>
    </row>
    <row r="6764" spans="1:11" s="11" customFormat="1">
      <c r="A6764"/>
      <c r="B6764"/>
      <c r="C6764"/>
      <c r="D6764"/>
      <c r="E6764"/>
      <c r="F6764"/>
      <c r="G6764"/>
      <c r="H6764"/>
      <c r="I6764"/>
      <c r="J6764"/>
      <c r="K6764"/>
    </row>
    <row r="6765" spans="1:11" s="11" customFormat="1">
      <c r="A6765"/>
      <c r="B6765"/>
      <c r="C6765"/>
      <c r="D6765"/>
      <c r="E6765"/>
      <c r="F6765"/>
      <c r="G6765"/>
      <c r="H6765"/>
      <c r="I6765"/>
      <c r="J6765"/>
      <c r="K6765"/>
    </row>
    <row r="6766" spans="1:11" s="11" customFormat="1">
      <c r="A6766"/>
      <c r="B6766"/>
      <c r="C6766"/>
      <c r="D6766"/>
      <c r="E6766"/>
      <c r="F6766"/>
      <c r="G6766"/>
      <c r="H6766"/>
      <c r="I6766"/>
      <c r="J6766"/>
      <c r="K6766"/>
    </row>
    <row r="6767" spans="1:11" s="11" customFormat="1">
      <c r="A6767"/>
      <c r="B6767"/>
      <c r="C6767"/>
      <c r="D6767"/>
      <c r="E6767"/>
      <c r="F6767"/>
      <c r="G6767"/>
      <c r="H6767"/>
      <c r="I6767"/>
      <c r="J6767"/>
      <c r="K6767"/>
    </row>
    <row r="6768" spans="1:11" s="11" customFormat="1">
      <c r="A6768"/>
      <c r="B6768"/>
      <c r="C6768"/>
      <c r="D6768"/>
      <c r="E6768"/>
      <c r="F6768"/>
      <c r="G6768"/>
      <c r="H6768"/>
      <c r="I6768"/>
      <c r="J6768"/>
      <c r="K6768"/>
    </row>
    <row r="6769" spans="1:11" s="11" customFormat="1">
      <c r="A6769"/>
      <c r="B6769"/>
      <c r="C6769"/>
      <c r="D6769"/>
      <c r="E6769"/>
      <c r="F6769"/>
      <c r="G6769"/>
      <c r="H6769"/>
      <c r="I6769"/>
      <c r="J6769"/>
      <c r="K6769"/>
    </row>
    <row r="6770" spans="1:11" s="11" customFormat="1">
      <c r="A6770"/>
      <c r="B6770"/>
      <c r="C6770"/>
      <c r="D6770"/>
      <c r="E6770"/>
      <c r="F6770"/>
      <c r="G6770"/>
      <c r="H6770"/>
      <c r="I6770"/>
      <c r="J6770"/>
      <c r="K6770"/>
    </row>
    <row r="6771" spans="1:11" s="11" customFormat="1">
      <c r="A6771"/>
      <c r="B6771"/>
      <c r="C6771"/>
      <c r="D6771"/>
      <c r="E6771"/>
      <c r="F6771"/>
      <c r="G6771"/>
      <c r="H6771"/>
      <c r="I6771"/>
      <c r="J6771"/>
      <c r="K6771"/>
    </row>
    <row r="6772" spans="1:11" s="11" customFormat="1">
      <c r="A6772"/>
      <c r="B6772"/>
      <c r="C6772"/>
      <c r="D6772"/>
      <c r="E6772"/>
      <c r="F6772"/>
      <c r="G6772"/>
      <c r="H6772"/>
      <c r="I6772"/>
      <c r="J6772"/>
      <c r="K6772"/>
    </row>
    <row r="6773" spans="1:11" s="11" customFormat="1">
      <c r="A6773"/>
      <c r="B6773"/>
      <c r="C6773"/>
      <c r="D6773"/>
      <c r="E6773"/>
      <c r="F6773"/>
      <c r="G6773"/>
      <c r="H6773"/>
      <c r="I6773"/>
      <c r="J6773"/>
      <c r="K6773"/>
    </row>
    <row r="6774" spans="1:11" s="11" customFormat="1">
      <c r="A6774"/>
      <c r="B6774"/>
      <c r="C6774"/>
      <c r="D6774"/>
      <c r="E6774"/>
      <c r="F6774"/>
      <c r="G6774"/>
      <c r="H6774"/>
      <c r="I6774"/>
      <c r="J6774"/>
      <c r="K6774"/>
    </row>
    <row r="6775" spans="1:11" s="11" customFormat="1">
      <c r="A6775"/>
      <c r="B6775"/>
      <c r="C6775"/>
      <c r="D6775"/>
      <c r="E6775"/>
      <c r="F6775"/>
      <c r="G6775"/>
      <c r="H6775"/>
      <c r="I6775"/>
      <c r="J6775"/>
      <c r="K6775"/>
    </row>
    <row r="6776" spans="1:11" s="11" customFormat="1">
      <c r="A6776"/>
      <c r="B6776"/>
      <c r="C6776"/>
      <c r="D6776"/>
      <c r="E6776"/>
      <c r="F6776"/>
      <c r="G6776"/>
      <c r="H6776"/>
      <c r="I6776"/>
      <c r="J6776"/>
      <c r="K6776"/>
    </row>
    <row r="6777" spans="1:11" s="11" customFormat="1">
      <c r="A6777"/>
      <c r="B6777"/>
      <c r="C6777"/>
      <c r="D6777"/>
      <c r="E6777"/>
      <c r="F6777"/>
      <c r="G6777"/>
      <c r="H6777"/>
      <c r="I6777"/>
      <c r="J6777"/>
      <c r="K6777"/>
    </row>
    <row r="6778" spans="1:11" s="11" customFormat="1">
      <c r="A6778"/>
      <c r="B6778"/>
      <c r="C6778"/>
      <c r="D6778"/>
      <c r="E6778"/>
      <c r="F6778"/>
      <c r="G6778"/>
      <c r="H6778"/>
      <c r="I6778"/>
      <c r="J6778"/>
      <c r="K6778"/>
    </row>
    <row r="6779" spans="1:11" s="11" customFormat="1">
      <c r="A6779"/>
      <c r="B6779"/>
      <c r="C6779"/>
      <c r="D6779"/>
      <c r="E6779"/>
      <c r="F6779"/>
      <c r="G6779"/>
      <c r="H6779"/>
      <c r="I6779"/>
      <c r="J6779"/>
      <c r="K6779"/>
    </row>
    <row r="6780" spans="1:11" s="11" customFormat="1">
      <c r="A6780"/>
      <c r="B6780"/>
      <c r="C6780"/>
      <c r="D6780"/>
      <c r="E6780"/>
      <c r="F6780"/>
      <c r="G6780"/>
      <c r="H6780"/>
      <c r="I6780"/>
      <c r="J6780"/>
      <c r="K6780"/>
    </row>
    <row r="6781" spans="1:11" s="11" customFormat="1">
      <c r="A6781"/>
      <c r="B6781"/>
      <c r="C6781"/>
      <c r="D6781"/>
      <c r="E6781"/>
      <c r="F6781"/>
      <c r="G6781"/>
      <c r="H6781"/>
      <c r="I6781"/>
      <c r="J6781"/>
      <c r="K6781"/>
    </row>
    <row r="6782" spans="1:11" s="11" customFormat="1">
      <c r="A6782"/>
      <c r="B6782"/>
      <c r="C6782"/>
      <c r="D6782"/>
      <c r="E6782"/>
      <c r="F6782"/>
      <c r="G6782"/>
      <c r="H6782"/>
      <c r="I6782"/>
      <c r="J6782"/>
      <c r="K6782"/>
    </row>
    <row r="6783" spans="1:11" s="11" customFormat="1">
      <c r="A6783"/>
      <c r="B6783"/>
      <c r="C6783"/>
      <c r="D6783"/>
      <c r="E6783"/>
      <c r="F6783"/>
      <c r="G6783"/>
      <c r="H6783"/>
      <c r="I6783"/>
      <c r="J6783"/>
      <c r="K6783"/>
    </row>
    <row r="6784" spans="1:11" s="11" customFormat="1">
      <c r="A6784"/>
      <c r="B6784"/>
      <c r="C6784"/>
      <c r="D6784"/>
      <c r="E6784"/>
      <c r="F6784"/>
      <c r="G6784"/>
      <c r="H6784"/>
      <c r="I6784"/>
      <c r="J6784"/>
      <c r="K6784"/>
    </row>
    <row r="6785" spans="1:11" s="11" customFormat="1">
      <c r="A6785"/>
      <c r="B6785"/>
      <c r="C6785"/>
      <c r="D6785"/>
      <c r="E6785"/>
      <c r="F6785"/>
      <c r="G6785"/>
      <c r="H6785"/>
      <c r="I6785"/>
      <c r="J6785"/>
      <c r="K6785"/>
    </row>
    <row r="6786" spans="1:11" s="11" customFormat="1">
      <c r="A6786"/>
      <c r="B6786"/>
      <c r="C6786"/>
      <c r="D6786"/>
      <c r="E6786"/>
      <c r="F6786"/>
      <c r="G6786"/>
      <c r="H6786"/>
      <c r="I6786"/>
      <c r="J6786"/>
      <c r="K6786"/>
    </row>
    <row r="6787" spans="1:11" s="11" customFormat="1">
      <c r="A6787"/>
      <c r="B6787"/>
      <c r="C6787"/>
      <c r="D6787"/>
      <c r="E6787"/>
      <c r="F6787"/>
      <c r="G6787"/>
      <c r="H6787"/>
      <c r="I6787"/>
      <c r="J6787"/>
      <c r="K6787"/>
    </row>
    <row r="6788" spans="1:11" s="11" customFormat="1">
      <c r="A6788"/>
      <c r="B6788"/>
      <c r="C6788"/>
      <c r="D6788"/>
      <c r="E6788"/>
      <c r="F6788"/>
      <c r="G6788"/>
      <c r="H6788"/>
      <c r="I6788"/>
      <c r="J6788"/>
      <c r="K6788"/>
    </row>
    <row r="6789" spans="1:11" s="11" customFormat="1">
      <c r="A6789"/>
      <c r="B6789"/>
      <c r="C6789"/>
      <c r="D6789"/>
      <c r="E6789"/>
      <c r="F6789"/>
      <c r="G6789"/>
      <c r="H6789"/>
      <c r="I6789"/>
      <c r="J6789"/>
      <c r="K6789"/>
    </row>
    <row r="6790" spans="1:11" s="11" customFormat="1">
      <c r="A6790"/>
      <c r="B6790"/>
      <c r="C6790"/>
      <c r="D6790"/>
      <c r="E6790"/>
      <c r="F6790"/>
      <c r="G6790"/>
      <c r="H6790"/>
      <c r="I6790"/>
      <c r="J6790"/>
      <c r="K6790"/>
    </row>
    <row r="6791" spans="1:11" s="11" customFormat="1">
      <c r="A6791"/>
      <c r="B6791"/>
      <c r="C6791"/>
      <c r="D6791"/>
      <c r="E6791"/>
      <c r="F6791"/>
      <c r="G6791"/>
      <c r="H6791"/>
      <c r="I6791"/>
      <c r="J6791"/>
      <c r="K6791"/>
    </row>
    <row r="6792" spans="1:11" s="11" customFormat="1">
      <c r="A6792"/>
      <c r="B6792"/>
      <c r="C6792"/>
      <c r="D6792"/>
      <c r="E6792"/>
      <c r="F6792"/>
      <c r="G6792"/>
      <c r="H6792"/>
      <c r="I6792"/>
      <c r="J6792"/>
      <c r="K6792"/>
    </row>
    <row r="6793" spans="1:11" s="11" customFormat="1">
      <c r="A6793"/>
      <c r="B6793"/>
      <c r="C6793"/>
      <c r="D6793"/>
      <c r="E6793"/>
      <c r="F6793"/>
      <c r="G6793"/>
      <c r="H6793"/>
      <c r="I6793"/>
      <c r="J6793"/>
      <c r="K6793"/>
    </row>
    <row r="6794" spans="1:11" s="11" customFormat="1">
      <c r="A6794"/>
      <c r="B6794"/>
      <c r="C6794"/>
      <c r="D6794"/>
      <c r="E6794"/>
      <c r="F6794"/>
      <c r="G6794"/>
      <c r="H6794"/>
      <c r="I6794"/>
      <c r="J6794"/>
      <c r="K6794"/>
    </row>
    <row r="6795" spans="1:11" s="11" customFormat="1">
      <c r="A6795"/>
      <c r="B6795"/>
      <c r="C6795"/>
      <c r="D6795"/>
      <c r="E6795"/>
      <c r="F6795"/>
      <c r="G6795"/>
      <c r="H6795"/>
      <c r="I6795"/>
      <c r="J6795"/>
      <c r="K6795"/>
    </row>
    <row r="6796" spans="1:11" s="11" customFormat="1">
      <c r="A6796"/>
      <c r="B6796"/>
      <c r="C6796"/>
      <c r="D6796"/>
      <c r="E6796"/>
      <c r="F6796"/>
      <c r="G6796"/>
      <c r="H6796"/>
      <c r="I6796"/>
      <c r="J6796"/>
      <c r="K6796"/>
    </row>
    <row r="6797" spans="1:11" s="11" customFormat="1">
      <c r="A6797"/>
      <c r="B6797"/>
      <c r="C6797"/>
      <c r="D6797"/>
      <c r="E6797"/>
      <c r="F6797"/>
      <c r="G6797"/>
      <c r="H6797"/>
      <c r="I6797"/>
      <c r="J6797"/>
      <c r="K6797"/>
    </row>
    <row r="6798" spans="1:11" s="11" customFormat="1">
      <c r="A6798"/>
      <c r="B6798"/>
      <c r="C6798"/>
      <c r="D6798"/>
      <c r="E6798"/>
      <c r="F6798"/>
      <c r="G6798"/>
      <c r="H6798"/>
      <c r="I6798"/>
      <c r="J6798"/>
      <c r="K6798"/>
    </row>
    <row r="6799" spans="1:11" s="11" customFormat="1">
      <c r="A6799"/>
      <c r="B6799"/>
      <c r="C6799"/>
      <c r="D6799"/>
      <c r="E6799"/>
      <c r="F6799"/>
      <c r="G6799"/>
      <c r="H6799"/>
      <c r="I6799"/>
      <c r="J6799"/>
      <c r="K6799"/>
    </row>
    <row r="6800" spans="1:11" s="11" customFormat="1">
      <c r="A6800"/>
      <c r="B6800"/>
      <c r="C6800"/>
      <c r="D6800"/>
      <c r="E6800"/>
      <c r="F6800"/>
      <c r="G6800"/>
      <c r="H6800"/>
      <c r="I6800"/>
      <c r="J6800"/>
      <c r="K6800"/>
    </row>
    <row r="6801" spans="1:11" s="11" customFormat="1">
      <c r="A6801"/>
      <c r="B6801"/>
      <c r="C6801"/>
      <c r="D6801"/>
      <c r="E6801"/>
      <c r="F6801"/>
      <c r="G6801"/>
      <c r="H6801"/>
      <c r="I6801"/>
      <c r="J6801"/>
      <c r="K6801"/>
    </row>
    <row r="6802" spans="1:11" s="11" customFormat="1">
      <c r="A6802"/>
      <c r="B6802"/>
      <c r="C6802"/>
      <c r="D6802"/>
      <c r="E6802"/>
      <c r="F6802"/>
      <c r="G6802"/>
      <c r="H6802"/>
      <c r="I6802"/>
      <c r="J6802"/>
      <c r="K6802"/>
    </row>
    <row r="6803" spans="1:11" s="11" customFormat="1">
      <c r="A6803"/>
      <c r="B6803"/>
      <c r="C6803"/>
      <c r="D6803"/>
      <c r="E6803"/>
      <c r="F6803"/>
      <c r="G6803"/>
      <c r="H6803"/>
      <c r="I6803"/>
      <c r="J6803"/>
      <c r="K6803"/>
    </row>
    <row r="6804" spans="1:11" s="11" customFormat="1">
      <c r="A6804"/>
      <c r="B6804"/>
      <c r="C6804"/>
      <c r="D6804"/>
      <c r="E6804"/>
      <c r="F6804"/>
      <c r="G6804"/>
      <c r="H6804"/>
      <c r="I6804"/>
      <c r="J6804"/>
      <c r="K6804"/>
    </row>
    <row r="6805" spans="1:11" s="11" customFormat="1">
      <c r="A6805"/>
      <c r="B6805"/>
      <c r="C6805"/>
      <c r="D6805"/>
      <c r="E6805"/>
      <c r="F6805"/>
      <c r="G6805"/>
      <c r="H6805"/>
      <c r="I6805"/>
      <c r="J6805"/>
      <c r="K6805"/>
    </row>
    <row r="6806" spans="1:11" s="11" customFormat="1">
      <c r="A6806"/>
      <c r="B6806"/>
      <c r="C6806"/>
      <c r="D6806"/>
      <c r="E6806"/>
      <c r="F6806"/>
      <c r="G6806"/>
      <c r="H6806"/>
      <c r="I6806"/>
      <c r="J6806"/>
      <c r="K6806"/>
    </row>
    <row r="6807" spans="1:11" s="11" customFormat="1">
      <c r="A6807"/>
      <c r="B6807"/>
      <c r="C6807"/>
      <c r="D6807"/>
      <c r="E6807"/>
      <c r="F6807"/>
      <c r="G6807"/>
      <c r="H6807"/>
      <c r="I6807"/>
      <c r="J6807"/>
      <c r="K6807"/>
    </row>
    <row r="6808" spans="1:11" s="11" customFormat="1">
      <c r="A6808"/>
      <c r="B6808"/>
      <c r="C6808"/>
      <c r="D6808"/>
      <c r="E6808"/>
      <c r="F6808"/>
      <c r="G6808"/>
      <c r="H6808"/>
      <c r="I6808"/>
      <c r="J6808"/>
      <c r="K6808"/>
    </row>
    <row r="6809" spans="1:11" s="11" customFormat="1">
      <c r="A6809"/>
      <c r="B6809"/>
      <c r="C6809"/>
      <c r="D6809"/>
      <c r="E6809"/>
      <c r="F6809"/>
      <c r="G6809"/>
      <c r="H6809"/>
      <c r="I6809"/>
      <c r="J6809"/>
      <c r="K6809"/>
    </row>
    <row r="6810" spans="1:11" s="11" customFormat="1">
      <c r="A6810"/>
      <c r="B6810"/>
      <c r="C6810"/>
      <c r="D6810"/>
      <c r="E6810"/>
      <c r="F6810"/>
      <c r="G6810"/>
      <c r="H6810"/>
      <c r="I6810"/>
      <c r="J6810"/>
      <c r="K6810"/>
    </row>
    <row r="6811" spans="1:11" s="11" customFormat="1">
      <c r="A6811"/>
      <c r="B6811"/>
      <c r="C6811"/>
      <c r="D6811"/>
      <c r="E6811"/>
      <c r="F6811"/>
      <c r="G6811"/>
      <c r="H6811"/>
      <c r="I6811"/>
      <c r="J6811"/>
      <c r="K6811"/>
    </row>
    <row r="6812" spans="1:11" s="11" customFormat="1">
      <c r="A6812"/>
      <c r="B6812"/>
      <c r="C6812"/>
      <c r="D6812"/>
      <c r="E6812"/>
      <c r="F6812"/>
      <c r="G6812"/>
      <c r="H6812"/>
      <c r="I6812"/>
      <c r="J6812"/>
      <c r="K6812"/>
    </row>
    <row r="6813" spans="1:11" s="11" customFormat="1">
      <c r="A6813"/>
      <c r="B6813"/>
      <c r="C6813"/>
      <c r="D6813"/>
      <c r="E6813"/>
      <c r="F6813"/>
      <c r="G6813"/>
      <c r="H6813"/>
      <c r="I6813"/>
      <c r="J6813"/>
      <c r="K6813"/>
    </row>
    <row r="6814" spans="1:11" s="11" customFormat="1">
      <c r="A6814"/>
      <c r="B6814"/>
      <c r="C6814"/>
      <c r="D6814"/>
      <c r="E6814"/>
      <c r="F6814"/>
      <c r="G6814"/>
      <c r="H6814"/>
      <c r="I6814"/>
      <c r="J6814"/>
      <c r="K6814"/>
    </row>
    <row r="6815" spans="1:11" s="11" customFormat="1">
      <c r="A6815"/>
      <c r="B6815"/>
      <c r="C6815"/>
      <c r="D6815"/>
      <c r="E6815"/>
      <c r="F6815"/>
      <c r="G6815"/>
      <c r="H6815"/>
      <c r="I6815"/>
      <c r="J6815"/>
      <c r="K6815"/>
    </row>
    <row r="6816" spans="1:11" s="11" customFormat="1">
      <c r="A6816"/>
      <c r="B6816"/>
      <c r="C6816"/>
      <c r="D6816"/>
      <c r="E6816"/>
      <c r="F6816"/>
      <c r="G6816"/>
      <c r="H6816"/>
      <c r="I6816"/>
      <c r="J6816"/>
      <c r="K6816"/>
    </row>
    <row r="6817" spans="1:11" s="11" customFormat="1">
      <c r="A6817"/>
      <c r="B6817"/>
      <c r="C6817"/>
      <c r="D6817"/>
      <c r="E6817"/>
      <c r="F6817"/>
      <c r="G6817"/>
      <c r="H6817"/>
      <c r="I6817"/>
      <c r="J6817"/>
      <c r="K6817"/>
    </row>
    <row r="6818" spans="1:11" s="11" customFormat="1">
      <c r="A6818"/>
      <c r="B6818"/>
      <c r="C6818"/>
      <c r="D6818"/>
      <c r="E6818"/>
      <c r="F6818"/>
      <c r="G6818"/>
      <c r="H6818"/>
      <c r="I6818"/>
      <c r="J6818"/>
      <c r="K6818"/>
    </row>
    <row r="6819" spans="1:11" s="11" customFormat="1">
      <c r="A6819"/>
      <c r="B6819"/>
      <c r="C6819"/>
      <c r="D6819"/>
      <c r="E6819"/>
      <c r="F6819"/>
      <c r="G6819"/>
      <c r="H6819"/>
      <c r="I6819"/>
      <c r="J6819"/>
      <c r="K6819"/>
    </row>
    <row r="6820" spans="1:11" s="11" customFormat="1">
      <c r="A6820"/>
      <c r="B6820"/>
      <c r="C6820"/>
      <c r="D6820"/>
      <c r="E6820"/>
      <c r="F6820"/>
      <c r="G6820"/>
      <c r="H6820"/>
      <c r="I6820"/>
      <c r="J6820"/>
      <c r="K6820"/>
    </row>
    <row r="6821" spans="1:11" s="11" customFormat="1">
      <c r="A6821"/>
      <c r="B6821"/>
      <c r="C6821"/>
      <c r="D6821"/>
      <c r="E6821"/>
      <c r="F6821"/>
      <c r="G6821"/>
      <c r="H6821"/>
      <c r="I6821"/>
      <c r="J6821"/>
      <c r="K6821"/>
    </row>
    <row r="6822" spans="1:11" s="11" customFormat="1">
      <c r="A6822"/>
      <c r="B6822"/>
      <c r="C6822"/>
      <c r="D6822"/>
      <c r="E6822"/>
      <c r="F6822"/>
      <c r="G6822"/>
      <c r="H6822"/>
      <c r="I6822"/>
      <c r="J6822"/>
      <c r="K6822"/>
    </row>
    <row r="6823" spans="1:11" s="11" customFormat="1">
      <c r="A6823"/>
      <c r="B6823"/>
      <c r="C6823"/>
      <c r="D6823"/>
      <c r="E6823"/>
      <c r="F6823"/>
      <c r="G6823"/>
      <c r="H6823"/>
      <c r="I6823"/>
      <c r="J6823"/>
      <c r="K6823"/>
    </row>
    <row r="6824" spans="1:11" s="11" customFormat="1">
      <c r="A6824"/>
      <c r="B6824"/>
      <c r="C6824"/>
      <c r="D6824"/>
      <c r="E6824"/>
      <c r="F6824"/>
      <c r="G6824"/>
      <c r="H6824"/>
      <c r="I6824"/>
      <c r="J6824"/>
      <c r="K6824"/>
    </row>
    <row r="6825" spans="1:11" s="11" customFormat="1">
      <c r="A6825"/>
      <c r="B6825"/>
      <c r="C6825"/>
      <c r="D6825"/>
      <c r="E6825"/>
      <c r="F6825"/>
      <c r="G6825"/>
      <c r="H6825"/>
      <c r="I6825"/>
      <c r="J6825"/>
      <c r="K6825"/>
    </row>
    <row r="6826" spans="1:11" s="11" customFormat="1">
      <c r="A6826"/>
      <c r="B6826"/>
      <c r="C6826"/>
      <c r="D6826"/>
      <c r="E6826"/>
      <c r="F6826"/>
      <c r="G6826"/>
      <c r="H6826"/>
      <c r="I6826"/>
      <c r="J6826"/>
      <c r="K6826"/>
    </row>
    <row r="6827" spans="1:11" s="11" customFormat="1">
      <c r="A6827"/>
      <c r="B6827"/>
      <c r="C6827"/>
      <c r="D6827"/>
      <c r="E6827"/>
      <c r="F6827"/>
      <c r="G6827"/>
      <c r="H6827"/>
      <c r="I6827"/>
      <c r="J6827"/>
      <c r="K6827"/>
    </row>
    <row r="6828" spans="1:11" s="11" customFormat="1">
      <c r="A6828"/>
      <c r="B6828"/>
      <c r="C6828"/>
      <c r="D6828"/>
      <c r="E6828"/>
      <c r="F6828"/>
      <c r="G6828"/>
      <c r="H6828"/>
      <c r="I6828"/>
      <c r="J6828"/>
      <c r="K6828"/>
    </row>
    <row r="6829" spans="1:11" s="11" customFormat="1">
      <c r="A6829"/>
      <c r="B6829"/>
      <c r="C6829"/>
      <c r="D6829"/>
      <c r="E6829"/>
      <c r="F6829"/>
      <c r="G6829"/>
      <c r="H6829"/>
      <c r="I6829"/>
      <c r="J6829"/>
      <c r="K6829"/>
    </row>
    <row r="6830" spans="1:11" s="11" customFormat="1">
      <c r="A6830"/>
      <c r="B6830"/>
      <c r="C6830"/>
      <c r="D6830"/>
      <c r="E6830"/>
      <c r="F6830"/>
      <c r="G6830"/>
      <c r="H6830"/>
      <c r="I6830"/>
      <c r="J6830"/>
      <c r="K6830"/>
    </row>
    <row r="6831" spans="1:11" s="11" customFormat="1">
      <c r="A6831"/>
      <c r="B6831"/>
      <c r="C6831"/>
      <c r="D6831"/>
      <c r="E6831"/>
      <c r="F6831"/>
      <c r="G6831"/>
      <c r="H6831"/>
      <c r="I6831"/>
      <c r="J6831"/>
      <c r="K6831"/>
    </row>
    <row r="6832" spans="1:11" s="11" customFormat="1">
      <c r="A6832"/>
      <c r="B6832"/>
      <c r="C6832"/>
      <c r="D6832"/>
      <c r="E6832"/>
      <c r="F6832"/>
      <c r="G6832"/>
      <c r="H6832"/>
      <c r="I6832"/>
      <c r="J6832"/>
      <c r="K6832"/>
    </row>
    <row r="6833" spans="1:11" s="11" customFormat="1">
      <c r="A6833"/>
      <c r="B6833"/>
      <c r="C6833"/>
      <c r="D6833"/>
      <c r="E6833"/>
      <c r="F6833"/>
      <c r="G6833"/>
      <c r="H6833"/>
      <c r="I6833"/>
      <c r="J6833"/>
      <c r="K6833"/>
    </row>
    <row r="6834" spans="1:11" s="11" customFormat="1">
      <c r="A6834"/>
      <c r="B6834"/>
      <c r="C6834"/>
      <c r="D6834"/>
      <c r="E6834"/>
      <c r="F6834"/>
      <c r="G6834"/>
      <c r="H6834"/>
      <c r="I6834"/>
      <c r="J6834"/>
      <c r="K6834"/>
    </row>
    <row r="6835" spans="1:11" s="11" customFormat="1">
      <c r="A6835"/>
      <c r="B6835"/>
      <c r="C6835"/>
      <c r="D6835"/>
      <c r="E6835"/>
      <c r="F6835"/>
      <c r="G6835"/>
      <c r="H6835"/>
      <c r="I6835"/>
      <c r="J6835"/>
      <c r="K6835"/>
    </row>
    <row r="6836" spans="1:11" s="11" customFormat="1">
      <c r="A6836"/>
      <c r="B6836"/>
      <c r="C6836"/>
      <c r="D6836"/>
      <c r="E6836"/>
      <c r="F6836"/>
      <c r="G6836"/>
      <c r="H6836"/>
      <c r="I6836"/>
      <c r="J6836"/>
      <c r="K6836"/>
    </row>
    <row r="6837" spans="1:11" s="11" customFormat="1">
      <c r="A6837"/>
      <c r="B6837"/>
      <c r="C6837"/>
      <c r="D6837"/>
      <c r="E6837"/>
      <c r="F6837"/>
      <c r="G6837"/>
      <c r="H6837"/>
      <c r="I6837"/>
      <c r="J6837"/>
      <c r="K6837"/>
    </row>
    <row r="6838" spans="1:11" s="11" customFormat="1">
      <c r="A6838"/>
      <c r="B6838"/>
      <c r="C6838"/>
      <c r="D6838"/>
      <c r="E6838"/>
      <c r="F6838"/>
      <c r="G6838"/>
      <c r="H6838"/>
      <c r="I6838"/>
      <c r="J6838"/>
      <c r="K6838"/>
    </row>
    <row r="6839" spans="1:11" s="11" customFormat="1">
      <c r="A6839"/>
      <c r="B6839"/>
      <c r="C6839"/>
      <c r="D6839"/>
      <c r="E6839"/>
      <c r="F6839"/>
      <c r="G6839"/>
      <c r="H6839"/>
      <c r="I6839"/>
      <c r="J6839"/>
      <c r="K6839"/>
    </row>
    <row r="6840" spans="1:11" s="11" customFormat="1">
      <c r="A6840"/>
      <c r="B6840"/>
      <c r="C6840"/>
      <c r="D6840"/>
      <c r="E6840"/>
      <c r="F6840"/>
      <c r="G6840"/>
      <c r="H6840"/>
      <c r="I6840"/>
      <c r="J6840"/>
      <c r="K6840"/>
    </row>
    <row r="6841" spans="1:11" s="11" customFormat="1">
      <c r="A6841"/>
      <c r="B6841"/>
      <c r="C6841"/>
      <c r="D6841"/>
      <c r="E6841"/>
      <c r="F6841"/>
      <c r="G6841"/>
      <c r="H6841"/>
      <c r="I6841"/>
      <c r="J6841"/>
      <c r="K6841"/>
    </row>
    <row r="6842" spans="1:11" s="11" customFormat="1">
      <c r="A6842"/>
      <c r="B6842"/>
      <c r="C6842"/>
      <c r="D6842"/>
      <c r="E6842"/>
      <c r="F6842"/>
      <c r="G6842"/>
      <c r="H6842"/>
      <c r="I6842"/>
      <c r="J6842"/>
      <c r="K6842"/>
    </row>
    <row r="6843" spans="1:11" s="11" customFormat="1">
      <c r="A6843"/>
      <c r="B6843"/>
      <c r="C6843"/>
      <c r="D6843"/>
      <c r="E6843"/>
      <c r="F6843"/>
      <c r="G6843"/>
      <c r="H6843"/>
      <c r="I6843"/>
      <c r="J6843"/>
      <c r="K6843"/>
    </row>
    <row r="6844" spans="1:11" s="11" customFormat="1">
      <c r="A6844"/>
      <c r="B6844"/>
      <c r="C6844"/>
      <c r="D6844"/>
      <c r="E6844"/>
      <c r="F6844"/>
      <c r="G6844"/>
      <c r="H6844"/>
      <c r="I6844"/>
      <c r="J6844"/>
      <c r="K6844"/>
    </row>
    <row r="6845" spans="1:11" s="11" customFormat="1">
      <c r="A6845"/>
      <c r="B6845"/>
      <c r="C6845"/>
      <c r="D6845"/>
      <c r="E6845"/>
      <c r="F6845"/>
      <c r="G6845"/>
      <c r="H6845"/>
      <c r="I6845"/>
      <c r="J6845"/>
      <c r="K6845"/>
    </row>
    <row r="6846" spans="1:11" s="11" customFormat="1">
      <c r="A6846"/>
      <c r="B6846"/>
      <c r="C6846"/>
      <c r="D6846"/>
      <c r="E6846"/>
      <c r="F6846"/>
      <c r="G6846"/>
      <c r="H6846"/>
      <c r="I6846"/>
      <c r="J6846"/>
      <c r="K6846"/>
    </row>
    <row r="6847" spans="1:11" s="11" customFormat="1">
      <c r="A6847"/>
      <c r="B6847"/>
      <c r="C6847"/>
      <c r="D6847"/>
      <c r="E6847"/>
      <c r="F6847"/>
      <c r="G6847"/>
      <c r="H6847"/>
      <c r="I6847"/>
      <c r="J6847"/>
      <c r="K6847"/>
    </row>
    <row r="6848" spans="1:11" s="11" customFormat="1">
      <c r="A6848"/>
      <c r="B6848"/>
      <c r="C6848"/>
      <c r="D6848"/>
      <c r="E6848"/>
      <c r="F6848"/>
      <c r="G6848"/>
      <c r="H6848"/>
      <c r="I6848"/>
      <c r="J6848"/>
      <c r="K6848"/>
    </row>
    <row r="6849" spans="1:11" s="11" customFormat="1">
      <c r="A6849"/>
      <c r="B6849"/>
      <c r="C6849"/>
      <c r="D6849"/>
      <c r="E6849"/>
      <c r="F6849"/>
      <c r="G6849"/>
      <c r="H6849"/>
      <c r="I6849"/>
      <c r="J6849"/>
      <c r="K6849"/>
    </row>
    <row r="6850" spans="1:11" s="11" customFormat="1">
      <c r="A6850"/>
      <c r="B6850"/>
      <c r="C6850"/>
      <c r="D6850"/>
      <c r="E6850"/>
      <c r="F6850"/>
      <c r="G6850"/>
      <c r="H6850"/>
      <c r="I6850"/>
      <c r="J6850"/>
      <c r="K6850"/>
    </row>
    <row r="6851" spans="1:11" s="11" customFormat="1">
      <c r="A6851"/>
      <c r="B6851"/>
      <c r="C6851"/>
      <c r="D6851"/>
      <c r="E6851"/>
      <c r="F6851"/>
      <c r="G6851"/>
      <c r="H6851"/>
      <c r="I6851"/>
      <c r="J6851"/>
      <c r="K6851"/>
    </row>
    <row r="6852" spans="1:11" s="11" customFormat="1">
      <c r="A6852"/>
      <c r="B6852"/>
      <c r="C6852"/>
      <c r="D6852"/>
      <c r="E6852"/>
      <c r="F6852"/>
      <c r="G6852"/>
      <c r="H6852"/>
      <c r="I6852"/>
      <c r="J6852"/>
      <c r="K6852"/>
    </row>
    <row r="6853" spans="1:11" s="11" customFormat="1">
      <c r="A6853"/>
      <c r="B6853"/>
      <c r="C6853"/>
      <c r="D6853"/>
      <c r="E6853"/>
      <c r="F6853"/>
      <c r="G6853"/>
      <c r="H6853"/>
      <c r="I6853"/>
      <c r="J6853"/>
      <c r="K6853"/>
    </row>
    <row r="6854" spans="1:11" s="11" customFormat="1">
      <c r="A6854"/>
      <c r="B6854"/>
      <c r="C6854"/>
      <c r="D6854"/>
      <c r="E6854"/>
      <c r="F6854"/>
      <c r="G6854"/>
      <c r="H6854"/>
      <c r="I6854"/>
      <c r="J6854"/>
      <c r="K6854"/>
    </row>
    <row r="6855" spans="1:11" s="11" customFormat="1">
      <c r="A6855"/>
      <c r="B6855"/>
      <c r="C6855"/>
      <c r="D6855"/>
      <c r="E6855"/>
      <c r="F6855"/>
      <c r="G6855"/>
      <c r="H6855"/>
      <c r="I6855"/>
      <c r="J6855"/>
      <c r="K6855"/>
    </row>
    <row r="6856" spans="1:11" s="11" customFormat="1">
      <c r="A6856"/>
      <c r="B6856"/>
      <c r="C6856"/>
      <c r="D6856"/>
      <c r="E6856"/>
      <c r="F6856"/>
      <c r="G6856"/>
      <c r="H6856"/>
      <c r="I6856"/>
      <c r="J6856"/>
      <c r="K6856"/>
    </row>
    <row r="6857" spans="1:11" s="11" customFormat="1">
      <c r="A6857"/>
      <c r="B6857"/>
      <c r="C6857"/>
      <c r="D6857"/>
      <c r="E6857"/>
      <c r="F6857"/>
      <c r="G6857"/>
      <c r="H6857"/>
      <c r="I6857"/>
      <c r="J6857"/>
      <c r="K6857"/>
    </row>
    <row r="6858" spans="1:11" s="11" customFormat="1">
      <c r="A6858"/>
      <c r="B6858"/>
      <c r="C6858"/>
      <c r="D6858"/>
      <c r="E6858"/>
      <c r="F6858"/>
      <c r="G6858"/>
      <c r="H6858"/>
      <c r="I6858"/>
      <c r="J6858"/>
      <c r="K6858"/>
    </row>
    <row r="6859" spans="1:11" s="11" customFormat="1">
      <c r="A6859"/>
      <c r="B6859"/>
      <c r="C6859"/>
      <c r="D6859"/>
      <c r="E6859"/>
      <c r="F6859"/>
      <c r="G6859"/>
      <c r="H6859"/>
      <c r="I6859"/>
      <c r="J6859"/>
      <c r="K6859"/>
    </row>
    <row r="6860" spans="1:11" s="11" customFormat="1">
      <c r="A6860"/>
      <c r="B6860"/>
      <c r="C6860"/>
      <c r="D6860"/>
      <c r="E6860"/>
      <c r="F6860"/>
      <c r="G6860"/>
      <c r="H6860"/>
      <c r="I6860"/>
      <c r="J6860"/>
      <c r="K6860"/>
    </row>
    <row r="6861" spans="1:11" s="11" customFormat="1">
      <c r="A6861"/>
      <c r="B6861"/>
      <c r="C6861"/>
      <c r="D6861"/>
      <c r="E6861"/>
      <c r="F6861"/>
      <c r="G6861"/>
      <c r="H6861"/>
      <c r="I6861"/>
      <c r="J6861"/>
      <c r="K6861"/>
    </row>
    <row r="6862" spans="1:11" s="11" customFormat="1">
      <c r="A6862"/>
      <c r="B6862"/>
      <c r="C6862"/>
      <c r="D6862"/>
      <c r="E6862"/>
      <c r="F6862"/>
      <c r="G6862"/>
      <c r="H6862"/>
      <c r="I6862"/>
      <c r="J6862"/>
      <c r="K6862"/>
    </row>
    <row r="6863" spans="1:11" s="11" customFormat="1">
      <c r="A6863"/>
      <c r="B6863"/>
      <c r="C6863"/>
      <c r="D6863"/>
      <c r="E6863"/>
      <c r="F6863"/>
      <c r="G6863"/>
      <c r="H6863"/>
      <c r="I6863"/>
      <c r="J6863"/>
      <c r="K6863"/>
    </row>
    <row r="6864" spans="1:11" s="11" customFormat="1">
      <c r="A6864"/>
      <c r="B6864"/>
      <c r="C6864"/>
      <c r="D6864"/>
      <c r="E6864"/>
      <c r="F6864"/>
      <c r="G6864"/>
      <c r="H6864"/>
      <c r="I6864"/>
      <c r="J6864"/>
      <c r="K6864"/>
    </row>
    <row r="6865" spans="1:11" s="11" customFormat="1">
      <c r="A6865"/>
      <c r="B6865"/>
      <c r="C6865"/>
      <c r="D6865"/>
      <c r="E6865"/>
      <c r="F6865"/>
      <c r="G6865"/>
      <c r="H6865"/>
      <c r="I6865"/>
      <c r="J6865"/>
      <c r="K6865"/>
    </row>
    <row r="6866" spans="1:11" s="11" customFormat="1">
      <c r="A6866"/>
      <c r="B6866"/>
      <c r="C6866"/>
      <c r="D6866"/>
      <c r="E6866"/>
      <c r="F6866"/>
      <c r="G6866"/>
      <c r="H6866"/>
      <c r="I6866"/>
      <c r="J6866"/>
      <c r="K6866"/>
    </row>
    <row r="6867" spans="1:11" s="11" customFormat="1">
      <c r="A6867"/>
      <c r="B6867"/>
      <c r="C6867"/>
      <c r="D6867"/>
      <c r="E6867"/>
      <c r="F6867"/>
      <c r="G6867"/>
      <c r="H6867"/>
      <c r="I6867"/>
      <c r="J6867"/>
      <c r="K6867"/>
    </row>
    <row r="6868" spans="1:11" s="11" customFormat="1">
      <c r="A6868"/>
      <c r="B6868"/>
      <c r="C6868"/>
      <c r="D6868"/>
      <c r="E6868"/>
      <c r="F6868"/>
      <c r="G6868"/>
      <c r="H6868"/>
      <c r="I6868"/>
      <c r="J6868"/>
      <c r="K6868"/>
    </row>
    <row r="6869" spans="1:11" s="11" customFormat="1">
      <c r="A6869"/>
      <c r="B6869"/>
      <c r="C6869"/>
      <c r="D6869"/>
      <c r="E6869"/>
      <c r="F6869"/>
      <c r="G6869"/>
      <c r="H6869"/>
      <c r="I6869"/>
      <c r="J6869"/>
      <c r="K6869"/>
    </row>
    <row r="6870" spans="1:11" s="11" customFormat="1">
      <c r="A6870"/>
      <c r="B6870"/>
      <c r="C6870"/>
      <c r="D6870"/>
      <c r="E6870"/>
      <c r="F6870"/>
      <c r="G6870"/>
      <c r="H6870"/>
      <c r="I6870"/>
      <c r="J6870"/>
      <c r="K6870"/>
    </row>
    <row r="6871" spans="1:11" s="11" customFormat="1">
      <c r="A6871"/>
      <c r="B6871"/>
      <c r="C6871"/>
      <c r="D6871"/>
      <c r="E6871"/>
      <c r="F6871"/>
      <c r="G6871"/>
      <c r="H6871"/>
      <c r="I6871"/>
      <c r="J6871"/>
      <c r="K6871"/>
    </row>
    <row r="6872" spans="1:11" s="11" customFormat="1">
      <c r="A6872"/>
      <c r="B6872"/>
      <c r="C6872"/>
      <c r="D6872"/>
      <c r="E6872"/>
      <c r="F6872"/>
      <c r="G6872"/>
      <c r="H6872"/>
      <c r="I6872"/>
      <c r="J6872"/>
      <c r="K6872"/>
    </row>
    <row r="6873" spans="1:11" s="11" customFormat="1">
      <c r="A6873"/>
      <c r="B6873"/>
      <c r="C6873"/>
      <c r="D6873"/>
      <c r="E6873"/>
      <c r="F6873"/>
      <c r="G6873"/>
      <c r="H6873"/>
      <c r="I6873"/>
      <c r="J6873"/>
      <c r="K6873"/>
    </row>
    <row r="6874" spans="1:11" s="11" customFormat="1">
      <c r="A6874"/>
      <c r="B6874"/>
      <c r="C6874"/>
      <c r="D6874"/>
      <c r="E6874"/>
      <c r="F6874"/>
      <c r="G6874"/>
      <c r="H6874"/>
      <c r="I6874"/>
      <c r="J6874"/>
      <c r="K6874"/>
    </row>
    <row r="6875" spans="1:11" s="11" customFormat="1">
      <c r="A6875"/>
      <c r="B6875"/>
      <c r="C6875"/>
      <c r="D6875"/>
      <c r="E6875"/>
      <c r="F6875"/>
      <c r="G6875"/>
      <c r="H6875"/>
      <c r="I6875"/>
      <c r="J6875"/>
      <c r="K6875"/>
    </row>
    <row r="6876" spans="1:11" s="11" customFormat="1">
      <c r="A6876"/>
      <c r="B6876"/>
      <c r="C6876"/>
      <c r="D6876"/>
      <c r="E6876"/>
      <c r="F6876"/>
      <c r="G6876"/>
      <c r="H6876"/>
      <c r="I6876"/>
      <c r="J6876"/>
      <c r="K6876"/>
    </row>
    <row r="6877" spans="1:11" s="11" customFormat="1">
      <c r="A6877"/>
      <c r="B6877"/>
      <c r="C6877"/>
      <c r="D6877"/>
      <c r="E6877"/>
      <c r="F6877"/>
      <c r="G6877"/>
      <c r="H6877"/>
      <c r="I6877"/>
      <c r="J6877"/>
      <c r="K6877"/>
    </row>
    <row r="6878" spans="1:11" s="11" customFormat="1">
      <c r="A6878"/>
      <c r="B6878"/>
      <c r="C6878"/>
      <c r="D6878"/>
      <c r="E6878"/>
      <c r="F6878"/>
      <c r="G6878"/>
      <c r="H6878"/>
      <c r="I6878"/>
      <c r="J6878"/>
      <c r="K6878"/>
    </row>
    <row r="6879" spans="1:11" s="11" customFormat="1">
      <c r="A6879"/>
      <c r="B6879"/>
      <c r="C6879"/>
      <c r="D6879"/>
      <c r="E6879"/>
      <c r="F6879"/>
      <c r="G6879"/>
      <c r="H6879"/>
      <c r="I6879"/>
      <c r="J6879"/>
      <c r="K6879"/>
    </row>
    <row r="6880" spans="1:11" s="11" customFormat="1">
      <c r="A6880"/>
      <c r="B6880"/>
      <c r="C6880"/>
      <c r="D6880"/>
      <c r="E6880"/>
      <c r="F6880"/>
      <c r="G6880"/>
      <c r="H6880"/>
      <c r="I6880"/>
      <c r="J6880"/>
      <c r="K6880"/>
    </row>
    <row r="6881" spans="1:11" s="11" customFormat="1">
      <c r="A6881"/>
      <c r="B6881"/>
      <c r="C6881"/>
      <c r="D6881"/>
      <c r="E6881"/>
      <c r="F6881"/>
      <c r="G6881"/>
      <c r="H6881"/>
      <c r="I6881"/>
      <c r="J6881"/>
      <c r="K6881"/>
    </row>
    <row r="6882" spans="1:11" s="11" customFormat="1">
      <c r="A6882"/>
      <c r="B6882"/>
      <c r="C6882"/>
      <c r="D6882"/>
      <c r="E6882"/>
      <c r="F6882"/>
      <c r="G6882"/>
      <c r="H6882"/>
      <c r="I6882"/>
      <c r="J6882"/>
      <c r="K6882"/>
    </row>
    <row r="6883" spans="1:11" s="11" customFormat="1">
      <c r="A6883"/>
      <c r="B6883"/>
      <c r="C6883"/>
      <c r="D6883"/>
      <c r="E6883"/>
      <c r="F6883"/>
      <c r="G6883"/>
      <c r="H6883"/>
      <c r="I6883"/>
      <c r="J6883"/>
      <c r="K6883"/>
    </row>
    <row r="6884" spans="1:11" s="11" customFormat="1">
      <c r="A6884"/>
      <c r="B6884"/>
      <c r="C6884"/>
      <c r="D6884"/>
      <c r="E6884"/>
      <c r="F6884"/>
      <c r="G6884"/>
      <c r="H6884"/>
      <c r="I6884"/>
      <c r="J6884"/>
      <c r="K6884"/>
    </row>
    <row r="6885" spans="1:11" s="11" customFormat="1">
      <c r="A6885"/>
      <c r="B6885"/>
      <c r="C6885"/>
      <c r="D6885"/>
      <c r="E6885"/>
      <c r="F6885"/>
      <c r="G6885"/>
      <c r="H6885"/>
      <c r="I6885"/>
      <c r="J6885"/>
      <c r="K6885"/>
    </row>
    <row r="6886" spans="1:11" s="11" customFormat="1">
      <c r="A6886"/>
      <c r="B6886"/>
      <c r="C6886"/>
      <c r="D6886"/>
      <c r="E6886"/>
      <c r="F6886"/>
      <c r="G6886"/>
      <c r="H6886"/>
      <c r="I6886"/>
      <c r="J6886"/>
      <c r="K6886"/>
    </row>
    <row r="6887" spans="1:11" s="11" customFormat="1">
      <c r="A6887"/>
      <c r="B6887"/>
      <c r="C6887"/>
      <c r="D6887"/>
      <c r="E6887"/>
      <c r="F6887"/>
      <c r="G6887"/>
      <c r="H6887"/>
      <c r="I6887"/>
      <c r="J6887"/>
      <c r="K6887"/>
    </row>
    <row r="6888" spans="1:11" s="11" customFormat="1">
      <c r="A6888"/>
      <c r="B6888"/>
      <c r="C6888"/>
      <c r="D6888"/>
      <c r="E6888"/>
      <c r="F6888"/>
      <c r="G6888"/>
      <c r="H6888"/>
      <c r="I6888"/>
      <c r="J6888"/>
      <c r="K6888"/>
    </row>
    <row r="6889" spans="1:11" s="11" customFormat="1">
      <c r="A6889"/>
      <c r="B6889"/>
      <c r="C6889"/>
      <c r="D6889"/>
      <c r="E6889"/>
      <c r="F6889"/>
      <c r="G6889"/>
      <c r="H6889"/>
      <c r="I6889"/>
      <c r="J6889"/>
      <c r="K6889"/>
    </row>
    <row r="6890" spans="1:11" s="11" customFormat="1">
      <c r="A6890"/>
      <c r="B6890"/>
      <c r="C6890"/>
      <c r="D6890"/>
      <c r="E6890"/>
      <c r="F6890"/>
      <c r="G6890"/>
      <c r="H6890"/>
      <c r="I6890"/>
      <c r="J6890"/>
      <c r="K6890"/>
    </row>
    <row r="6891" spans="1:11" s="11" customFormat="1">
      <c r="A6891"/>
      <c r="B6891"/>
      <c r="C6891"/>
      <c r="D6891"/>
      <c r="E6891"/>
      <c r="F6891"/>
      <c r="G6891"/>
      <c r="H6891"/>
      <c r="I6891"/>
      <c r="J6891"/>
      <c r="K6891"/>
    </row>
    <row r="6892" spans="1:11" s="11" customFormat="1">
      <c r="A6892"/>
      <c r="B6892"/>
      <c r="C6892"/>
      <c r="D6892"/>
      <c r="E6892"/>
      <c r="F6892"/>
      <c r="G6892"/>
      <c r="H6892"/>
      <c r="I6892"/>
      <c r="J6892"/>
      <c r="K6892"/>
    </row>
    <row r="6893" spans="1:11" s="11" customFormat="1">
      <c r="A6893"/>
      <c r="B6893"/>
      <c r="C6893"/>
      <c r="D6893"/>
      <c r="E6893"/>
      <c r="F6893"/>
      <c r="G6893"/>
      <c r="H6893"/>
      <c r="I6893"/>
      <c r="J6893"/>
      <c r="K6893"/>
    </row>
    <row r="6894" spans="1:11" s="11" customFormat="1">
      <c r="A6894"/>
      <c r="B6894"/>
      <c r="C6894"/>
      <c r="D6894"/>
      <c r="E6894"/>
      <c r="F6894"/>
      <c r="G6894"/>
      <c r="H6894"/>
      <c r="I6894"/>
      <c r="J6894"/>
      <c r="K6894"/>
    </row>
    <row r="6895" spans="1:11" s="11" customFormat="1">
      <c r="A6895"/>
      <c r="B6895"/>
      <c r="C6895"/>
      <c r="D6895"/>
      <c r="E6895"/>
      <c r="F6895"/>
      <c r="G6895"/>
      <c r="H6895"/>
      <c r="I6895"/>
      <c r="J6895"/>
      <c r="K6895"/>
    </row>
    <row r="6896" spans="1:11" s="11" customFormat="1">
      <c r="A6896"/>
      <c r="B6896"/>
      <c r="C6896"/>
      <c r="D6896"/>
      <c r="E6896"/>
      <c r="F6896"/>
      <c r="G6896"/>
      <c r="H6896"/>
      <c r="I6896"/>
      <c r="J6896"/>
      <c r="K6896"/>
    </row>
    <row r="6897" spans="1:11" s="11" customFormat="1">
      <c r="A6897"/>
      <c r="B6897"/>
      <c r="C6897"/>
      <c r="D6897"/>
      <c r="E6897"/>
      <c r="F6897"/>
      <c r="G6897"/>
      <c r="H6897"/>
      <c r="I6897"/>
      <c r="J6897"/>
      <c r="K6897"/>
    </row>
    <row r="6898" spans="1:11" s="11" customFormat="1">
      <c r="A6898"/>
      <c r="B6898"/>
      <c r="C6898"/>
      <c r="D6898"/>
      <c r="E6898"/>
      <c r="F6898"/>
      <c r="G6898"/>
      <c r="H6898"/>
      <c r="I6898"/>
      <c r="J6898"/>
      <c r="K6898"/>
    </row>
    <row r="6899" spans="1:11" s="11" customFormat="1">
      <c r="A6899"/>
      <c r="B6899"/>
      <c r="C6899"/>
      <c r="D6899"/>
      <c r="E6899"/>
      <c r="F6899"/>
      <c r="G6899"/>
      <c r="H6899"/>
      <c r="I6899"/>
      <c r="J6899"/>
      <c r="K6899"/>
    </row>
    <row r="6900" spans="1:11" s="11" customFormat="1">
      <c r="A6900"/>
      <c r="B6900"/>
      <c r="C6900"/>
      <c r="D6900"/>
      <c r="E6900"/>
      <c r="F6900"/>
      <c r="G6900"/>
      <c r="H6900"/>
      <c r="I6900"/>
      <c r="J6900"/>
      <c r="K6900"/>
    </row>
    <row r="6901" spans="1:11" s="11" customFormat="1">
      <c r="A6901"/>
      <c r="B6901"/>
      <c r="C6901"/>
      <c r="D6901"/>
      <c r="E6901"/>
      <c r="F6901"/>
      <c r="G6901"/>
      <c r="H6901"/>
      <c r="I6901"/>
      <c r="J6901"/>
      <c r="K6901"/>
    </row>
    <row r="6902" spans="1:11" s="11" customFormat="1">
      <c r="A6902"/>
      <c r="B6902"/>
      <c r="C6902"/>
      <c r="D6902"/>
      <c r="E6902"/>
      <c r="F6902"/>
      <c r="G6902"/>
      <c r="H6902"/>
      <c r="I6902"/>
      <c r="J6902"/>
      <c r="K6902"/>
    </row>
    <row r="6903" spans="1:11" s="11" customFormat="1">
      <c r="A6903"/>
      <c r="B6903"/>
      <c r="C6903"/>
      <c r="D6903"/>
      <c r="E6903"/>
      <c r="F6903"/>
      <c r="G6903"/>
      <c r="H6903"/>
      <c r="I6903"/>
      <c r="J6903"/>
      <c r="K6903"/>
    </row>
    <row r="6904" spans="1:11" s="11" customFormat="1">
      <c r="A6904"/>
      <c r="B6904"/>
      <c r="C6904"/>
      <c r="D6904"/>
      <c r="E6904"/>
      <c r="F6904"/>
      <c r="G6904"/>
      <c r="H6904"/>
      <c r="I6904"/>
      <c r="J6904"/>
      <c r="K6904"/>
    </row>
    <row r="6905" spans="1:11" s="11" customFormat="1">
      <c r="A6905"/>
      <c r="B6905"/>
      <c r="C6905"/>
      <c r="D6905"/>
      <c r="E6905"/>
      <c r="F6905"/>
      <c r="G6905"/>
      <c r="H6905"/>
      <c r="I6905"/>
      <c r="J6905"/>
      <c r="K6905"/>
    </row>
    <row r="6906" spans="1:11" s="11" customFormat="1">
      <c r="A6906"/>
      <c r="B6906"/>
      <c r="C6906"/>
      <c r="D6906"/>
      <c r="E6906"/>
      <c r="F6906"/>
      <c r="G6906"/>
      <c r="H6906"/>
      <c r="I6906"/>
      <c r="J6906"/>
      <c r="K6906"/>
    </row>
    <row r="6907" spans="1:11" s="11" customFormat="1">
      <c r="A6907"/>
      <c r="B6907"/>
      <c r="C6907"/>
      <c r="D6907"/>
      <c r="E6907"/>
      <c r="F6907"/>
      <c r="G6907"/>
      <c r="H6907"/>
      <c r="I6907"/>
      <c r="J6907"/>
      <c r="K6907"/>
    </row>
    <row r="6908" spans="1:11" s="11" customFormat="1">
      <c r="A6908"/>
      <c r="B6908"/>
      <c r="C6908"/>
      <c r="D6908"/>
      <c r="E6908"/>
      <c r="F6908"/>
      <c r="G6908"/>
      <c r="H6908"/>
      <c r="I6908"/>
      <c r="J6908"/>
      <c r="K6908"/>
    </row>
    <row r="6909" spans="1:11" s="11" customFormat="1">
      <c r="A6909"/>
      <c r="B6909"/>
      <c r="C6909"/>
      <c r="D6909"/>
      <c r="E6909"/>
      <c r="F6909"/>
      <c r="G6909"/>
      <c r="H6909"/>
      <c r="I6909"/>
      <c r="J6909"/>
      <c r="K6909"/>
    </row>
    <row r="6910" spans="1:11" s="11" customFormat="1">
      <c r="A6910"/>
      <c r="B6910"/>
      <c r="C6910"/>
      <c r="D6910"/>
      <c r="E6910"/>
      <c r="F6910"/>
      <c r="G6910"/>
      <c r="H6910"/>
      <c r="I6910"/>
      <c r="J6910"/>
      <c r="K6910"/>
    </row>
    <row r="6911" spans="1:11" s="11" customFormat="1">
      <c r="A6911"/>
      <c r="B6911"/>
      <c r="C6911"/>
      <c r="D6911"/>
      <c r="E6911"/>
      <c r="F6911"/>
      <c r="G6911"/>
      <c r="H6911"/>
      <c r="I6911"/>
      <c r="J6911"/>
      <c r="K6911"/>
    </row>
    <row r="6912" spans="1:11" s="11" customFormat="1">
      <c r="A6912"/>
      <c r="B6912"/>
      <c r="C6912"/>
      <c r="D6912"/>
      <c r="E6912"/>
      <c r="F6912"/>
      <c r="G6912"/>
      <c r="H6912"/>
      <c r="I6912"/>
      <c r="J6912"/>
      <c r="K6912"/>
    </row>
    <row r="6913" spans="1:11" s="11" customFormat="1">
      <c r="A6913"/>
      <c r="B6913"/>
      <c r="C6913"/>
      <c r="D6913"/>
      <c r="E6913"/>
      <c r="F6913"/>
      <c r="G6913"/>
      <c r="H6913"/>
      <c r="I6913"/>
      <c r="J6913"/>
      <c r="K6913"/>
    </row>
    <row r="6914" spans="1:11" s="11" customFormat="1">
      <c r="A6914"/>
      <c r="B6914"/>
      <c r="C6914"/>
      <c r="D6914"/>
      <c r="E6914"/>
      <c r="F6914"/>
      <c r="G6914"/>
      <c r="H6914"/>
      <c r="I6914"/>
      <c r="J6914"/>
      <c r="K6914"/>
    </row>
    <row r="6915" spans="1:11" s="11" customFormat="1">
      <c r="A6915"/>
      <c r="B6915"/>
      <c r="C6915"/>
      <c r="D6915"/>
      <c r="E6915"/>
      <c r="F6915"/>
      <c r="G6915"/>
      <c r="H6915"/>
      <c r="I6915"/>
      <c r="J6915"/>
      <c r="K6915"/>
    </row>
    <row r="6916" spans="1:11" s="11" customFormat="1">
      <c r="A6916"/>
      <c r="B6916"/>
      <c r="C6916"/>
      <c r="D6916"/>
      <c r="E6916"/>
      <c r="F6916"/>
      <c r="G6916"/>
      <c r="H6916"/>
      <c r="I6916"/>
      <c r="J6916"/>
      <c r="K6916"/>
    </row>
    <row r="6917" spans="1:11" s="11" customFormat="1">
      <c r="A6917"/>
      <c r="B6917"/>
      <c r="C6917"/>
      <c r="D6917"/>
      <c r="E6917"/>
      <c r="F6917"/>
      <c r="G6917"/>
      <c r="H6917"/>
      <c r="I6917"/>
      <c r="J6917"/>
      <c r="K6917"/>
    </row>
    <row r="6918" spans="1:11" s="11" customFormat="1">
      <c r="A6918"/>
      <c r="B6918"/>
      <c r="C6918"/>
      <c r="D6918"/>
      <c r="E6918"/>
      <c r="F6918"/>
      <c r="G6918"/>
      <c r="H6918"/>
      <c r="I6918"/>
      <c r="J6918"/>
      <c r="K6918"/>
    </row>
    <row r="6919" spans="1:11" s="11" customFormat="1">
      <c r="A6919"/>
      <c r="B6919"/>
      <c r="C6919"/>
      <c r="D6919"/>
      <c r="E6919"/>
      <c r="F6919"/>
      <c r="G6919"/>
      <c r="H6919"/>
      <c r="I6919"/>
      <c r="J6919"/>
      <c r="K6919"/>
    </row>
    <row r="6920" spans="1:11" s="11" customFormat="1">
      <c r="A6920"/>
      <c r="B6920"/>
      <c r="C6920"/>
      <c r="D6920"/>
      <c r="E6920"/>
      <c r="F6920"/>
      <c r="G6920"/>
      <c r="H6920"/>
      <c r="I6920"/>
      <c r="J6920"/>
      <c r="K6920"/>
    </row>
    <row r="6921" spans="1:11" s="11" customFormat="1">
      <c r="A6921"/>
      <c r="B6921"/>
      <c r="C6921"/>
      <c r="D6921"/>
      <c r="E6921"/>
      <c r="F6921"/>
      <c r="G6921"/>
      <c r="H6921"/>
      <c r="I6921"/>
      <c r="J6921"/>
      <c r="K6921"/>
    </row>
    <row r="6922" spans="1:11" s="11" customFormat="1">
      <c r="A6922"/>
      <c r="B6922"/>
      <c r="C6922"/>
      <c r="D6922"/>
      <c r="E6922"/>
      <c r="F6922"/>
      <c r="G6922"/>
      <c r="H6922"/>
      <c r="I6922"/>
      <c r="J6922"/>
      <c r="K6922"/>
    </row>
    <row r="6923" spans="1:11" s="11" customFormat="1">
      <c r="A6923"/>
      <c r="B6923"/>
      <c r="C6923"/>
      <c r="D6923"/>
      <c r="E6923"/>
      <c r="F6923"/>
      <c r="G6923"/>
      <c r="H6923"/>
      <c r="I6923"/>
      <c r="J6923"/>
      <c r="K6923"/>
    </row>
    <row r="6924" spans="1:11" s="11" customFormat="1">
      <c r="A6924"/>
      <c r="B6924"/>
      <c r="C6924"/>
      <c r="D6924"/>
      <c r="E6924"/>
      <c r="F6924"/>
      <c r="G6924"/>
      <c r="H6924"/>
      <c r="I6924"/>
      <c r="J6924"/>
      <c r="K6924"/>
    </row>
    <row r="6925" spans="1:11" s="11" customFormat="1">
      <c r="A6925"/>
      <c r="B6925"/>
      <c r="C6925"/>
      <c r="D6925"/>
      <c r="E6925"/>
      <c r="F6925"/>
      <c r="G6925"/>
      <c r="H6925"/>
      <c r="I6925"/>
      <c r="J6925"/>
      <c r="K6925"/>
    </row>
    <row r="6926" spans="1:11" s="11" customFormat="1">
      <c r="A6926"/>
      <c r="B6926"/>
      <c r="C6926"/>
      <c r="D6926"/>
      <c r="E6926"/>
      <c r="F6926"/>
      <c r="G6926"/>
      <c r="H6926"/>
      <c r="I6926"/>
      <c r="J6926"/>
      <c r="K6926"/>
    </row>
    <row r="6927" spans="1:11" s="11" customFormat="1">
      <c r="A6927"/>
      <c r="B6927"/>
      <c r="C6927"/>
      <c r="D6927"/>
      <c r="E6927"/>
      <c r="F6927"/>
      <c r="G6927"/>
      <c r="H6927"/>
      <c r="I6927"/>
      <c r="J6927"/>
      <c r="K6927"/>
    </row>
    <row r="6928" spans="1:11" s="11" customFormat="1">
      <c r="A6928"/>
      <c r="B6928"/>
      <c r="C6928"/>
      <c r="D6928"/>
      <c r="E6928"/>
      <c r="F6928"/>
      <c r="G6928"/>
      <c r="H6928"/>
      <c r="I6928"/>
      <c r="J6928"/>
      <c r="K6928"/>
    </row>
    <row r="6929" spans="1:11" s="11" customFormat="1">
      <c r="A6929"/>
      <c r="B6929"/>
      <c r="C6929"/>
      <c r="D6929"/>
      <c r="E6929"/>
      <c r="F6929"/>
      <c r="G6929"/>
      <c r="H6929"/>
      <c r="I6929"/>
      <c r="J6929"/>
      <c r="K6929"/>
    </row>
    <row r="6930" spans="1:11" s="11" customFormat="1">
      <c r="A6930"/>
      <c r="B6930"/>
      <c r="C6930"/>
      <c r="D6930"/>
      <c r="E6930"/>
      <c r="F6930"/>
      <c r="G6930"/>
      <c r="H6930"/>
      <c r="I6930"/>
      <c r="J6930"/>
      <c r="K6930"/>
    </row>
    <row r="6931" spans="1:11" s="11" customFormat="1">
      <c r="A6931"/>
      <c r="B6931"/>
      <c r="C6931"/>
      <c r="D6931"/>
      <c r="E6931"/>
      <c r="F6931"/>
      <c r="G6931"/>
      <c r="H6931"/>
      <c r="I6931"/>
      <c r="J6931"/>
      <c r="K6931"/>
    </row>
    <row r="6932" spans="1:11" s="11" customFormat="1">
      <c r="A6932"/>
      <c r="B6932"/>
      <c r="C6932"/>
      <c r="D6932"/>
      <c r="E6932"/>
      <c r="F6932"/>
      <c r="G6932"/>
      <c r="H6932"/>
      <c r="I6932"/>
      <c r="J6932"/>
      <c r="K6932"/>
    </row>
    <row r="6933" spans="1:11" s="11" customFormat="1">
      <c r="A6933"/>
      <c r="B6933"/>
      <c r="C6933"/>
      <c r="D6933"/>
      <c r="E6933"/>
      <c r="F6933"/>
      <c r="G6933"/>
      <c r="H6933"/>
      <c r="I6933"/>
      <c r="J6933"/>
      <c r="K6933"/>
    </row>
    <row r="6934" spans="1:11" s="11" customFormat="1">
      <c r="A6934"/>
      <c r="B6934"/>
      <c r="C6934"/>
      <c r="D6934"/>
      <c r="E6934"/>
      <c r="F6934"/>
      <c r="G6934"/>
      <c r="H6934"/>
      <c r="I6934"/>
      <c r="J6934"/>
      <c r="K6934"/>
    </row>
    <row r="6935" spans="1:11" s="11" customFormat="1">
      <c r="A6935"/>
      <c r="B6935"/>
      <c r="C6935"/>
      <c r="D6935"/>
      <c r="E6935"/>
      <c r="F6935"/>
      <c r="G6935"/>
      <c r="H6935"/>
      <c r="I6935"/>
      <c r="J6935"/>
      <c r="K6935"/>
    </row>
    <row r="6936" spans="1:11" s="11" customFormat="1">
      <c r="A6936"/>
      <c r="B6936"/>
      <c r="C6936"/>
      <c r="D6936"/>
      <c r="E6936"/>
      <c r="F6936"/>
      <c r="G6936"/>
      <c r="H6936"/>
      <c r="I6936"/>
      <c r="J6936"/>
      <c r="K6936"/>
    </row>
    <row r="6937" spans="1:11" s="11" customFormat="1">
      <c r="A6937"/>
      <c r="B6937"/>
      <c r="C6937"/>
      <c r="D6937"/>
      <c r="E6937"/>
      <c r="F6937"/>
      <c r="G6937"/>
      <c r="H6937"/>
      <c r="I6937"/>
      <c r="J6937"/>
      <c r="K6937"/>
    </row>
    <row r="6938" spans="1:11" s="11" customFormat="1">
      <c r="A6938"/>
      <c r="B6938"/>
      <c r="C6938"/>
      <c r="D6938"/>
      <c r="E6938"/>
      <c r="F6938"/>
      <c r="G6938"/>
      <c r="H6938"/>
      <c r="I6938"/>
      <c r="J6938"/>
      <c r="K6938"/>
    </row>
    <row r="6939" spans="1:11" s="11" customFormat="1">
      <c r="A6939"/>
      <c r="B6939"/>
      <c r="C6939"/>
      <c r="D6939"/>
      <c r="E6939"/>
      <c r="F6939"/>
      <c r="G6939"/>
      <c r="H6939"/>
      <c r="I6939"/>
      <c r="J6939"/>
      <c r="K6939"/>
    </row>
    <row r="6940" spans="1:11" s="11" customFormat="1">
      <c r="A6940"/>
      <c r="B6940"/>
      <c r="C6940"/>
      <c r="D6940"/>
      <c r="E6940"/>
      <c r="F6940"/>
      <c r="G6940"/>
      <c r="H6940"/>
      <c r="I6940"/>
      <c r="J6940"/>
      <c r="K6940"/>
    </row>
    <row r="6941" spans="1:11" s="11" customFormat="1">
      <c r="A6941"/>
      <c r="B6941"/>
      <c r="C6941"/>
      <c r="D6941"/>
      <c r="E6941"/>
      <c r="F6941"/>
      <c r="G6941"/>
      <c r="H6941"/>
      <c r="I6941"/>
      <c r="J6941"/>
      <c r="K6941"/>
    </row>
    <row r="6942" spans="1:11" s="11" customFormat="1">
      <c r="A6942"/>
      <c r="B6942"/>
      <c r="C6942"/>
      <c r="D6942"/>
      <c r="E6942"/>
      <c r="F6942"/>
      <c r="G6942"/>
      <c r="H6942"/>
      <c r="I6942"/>
      <c r="J6942"/>
      <c r="K6942"/>
    </row>
    <row r="6943" spans="1:11" s="11" customFormat="1">
      <c r="A6943"/>
      <c r="B6943"/>
      <c r="C6943"/>
      <c r="D6943"/>
      <c r="E6943"/>
      <c r="F6943"/>
      <c r="G6943"/>
      <c r="H6943"/>
      <c r="I6943"/>
      <c r="J6943"/>
      <c r="K6943"/>
    </row>
    <row r="6944" spans="1:11" s="11" customFormat="1">
      <c r="A6944"/>
      <c r="B6944"/>
      <c r="C6944"/>
      <c r="D6944"/>
      <c r="E6944"/>
      <c r="F6944"/>
      <c r="G6944"/>
      <c r="H6944"/>
      <c r="I6944"/>
      <c r="J6944"/>
      <c r="K6944"/>
    </row>
    <row r="6945" spans="1:11" s="11" customFormat="1">
      <c r="A6945"/>
      <c r="B6945"/>
      <c r="C6945"/>
      <c r="D6945"/>
      <c r="E6945"/>
      <c r="F6945"/>
      <c r="G6945"/>
      <c r="H6945"/>
      <c r="I6945"/>
      <c r="J6945"/>
      <c r="K6945"/>
    </row>
    <row r="6946" spans="1:11" s="11" customFormat="1">
      <c r="A6946"/>
      <c r="B6946"/>
      <c r="C6946"/>
      <c r="D6946"/>
      <c r="E6946"/>
      <c r="F6946"/>
      <c r="G6946"/>
      <c r="H6946"/>
      <c r="I6946"/>
      <c r="J6946"/>
      <c r="K6946"/>
    </row>
    <row r="6947" spans="1:11" s="11" customFormat="1">
      <c r="A6947"/>
      <c r="B6947"/>
      <c r="C6947"/>
      <c r="D6947"/>
      <c r="E6947"/>
      <c r="F6947"/>
      <c r="G6947"/>
      <c r="H6947"/>
      <c r="I6947"/>
      <c r="J6947"/>
      <c r="K6947"/>
    </row>
    <row r="6948" spans="1:11" s="11" customFormat="1">
      <c r="A6948"/>
      <c r="B6948"/>
      <c r="C6948"/>
      <c r="D6948"/>
      <c r="E6948"/>
      <c r="F6948"/>
      <c r="G6948"/>
      <c r="H6948"/>
      <c r="I6948"/>
      <c r="J6948"/>
      <c r="K6948"/>
    </row>
    <row r="6949" spans="1:11" s="11" customFormat="1">
      <c r="A6949"/>
      <c r="B6949"/>
      <c r="C6949"/>
      <c r="D6949"/>
      <c r="E6949"/>
      <c r="F6949"/>
      <c r="G6949"/>
      <c r="H6949"/>
      <c r="I6949"/>
      <c r="J6949"/>
      <c r="K6949"/>
    </row>
    <row r="6950" spans="1:11" s="11" customFormat="1">
      <c r="A6950"/>
      <c r="B6950"/>
      <c r="C6950"/>
      <c r="D6950"/>
      <c r="E6950"/>
      <c r="F6950"/>
      <c r="G6950"/>
      <c r="H6950"/>
      <c r="I6950"/>
      <c r="J6950"/>
      <c r="K6950"/>
    </row>
    <row r="6951" spans="1:11" s="11" customFormat="1">
      <c r="A6951"/>
      <c r="B6951"/>
      <c r="C6951"/>
      <c r="D6951"/>
      <c r="E6951"/>
      <c r="F6951"/>
      <c r="G6951"/>
      <c r="H6951"/>
      <c r="I6951"/>
      <c r="J6951"/>
      <c r="K6951"/>
    </row>
    <row r="6952" spans="1:11" s="11" customFormat="1">
      <c r="A6952"/>
      <c r="B6952"/>
      <c r="C6952"/>
      <c r="D6952"/>
      <c r="E6952"/>
      <c r="F6952"/>
      <c r="G6952"/>
      <c r="H6952"/>
      <c r="I6952"/>
      <c r="J6952"/>
      <c r="K6952"/>
    </row>
    <row r="6953" spans="1:11" s="11" customFormat="1">
      <c r="A6953"/>
      <c r="B6953"/>
      <c r="C6953"/>
      <c r="D6953"/>
      <c r="E6953"/>
      <c r="F6953"/>
      <c r="G6953"/>
      <c r="H6953"/>
      <c r="I6953"/>
      <c r="J6953"/>
      <c r="K6953"/>
    </row>
    <row r="6954" spans="1:11" s="11" customFormat="1">
      <c r="A6954"/>
      <c r="B6954"/>
      <c r="C6954"/>
      <c r="D6954"/>
      <c r="E6954"/>
      <c r="F6954"/>
      <c r="G6954"/>
      <c r="H6954"/>
      <c r="I6954"/>
      <c r="J6954"/>
      <c r="K6954"/>
    </row>
    <row r="6955" spans="1:11" s="11" customFormat="1">
      <c r="A6955"/>
      <c r="B6955"/>
      <c r="C6955"/>
      <c r="D6955"/>
      <c r="E6955"/>
      <c r="F6955"/>
      <c r="G6955"/>
      <c r="H6955"/>
      <c r="I6955"/>
      <c r="J6955"/>
      <c r="K6955"/>
    </row>
    <row r="6956" spans="1:11" s="11" customFormat="1">
      <c r="A6956"/>
      <c r="B6956"/>
      <c r="C6956"/>
      <c r="D6956"/>
      <c r="E6956"/>
      <c r="F6956"/>
      <c r="G6956"/>
      <c r="H6956"/>
      <c r="I6956"/>
      <c r="J6956"/>
      <c r="K6956"/>
    </row>
    <row r="6957" spans="1:11" s="11" customFormat="1">
      <c r="A6957"/>
      <c r="B6957"/>
      <c r="C6957"/>
      <c r="D6957"/>
      <c r="E6957"/>
      <c r="F6957"/>
      <c r="G6957"/>
      <c r="H6957"/>
      <c r="I6957"/>
      <c r="J6957"/>
      <c r="K6957"/>
    </row>
    <row r="6958" spans="1:11" s="11" customFormat="1">
      <c r="A6958"/>
      <c r="B6958"/>
      <c r="C6958"/>
      <c r="D6958"/>
      <c r="E6958"/>
      <c r="F6958"/>
      <c r="G6958"/>
      <c r="H6958"/>
      <c r="I6958"/>
      <c r="J6958"/>
      <c r="K6958"/>
    </row>
    <row r="6959" spans="1:11" s="11" customFormat="1">
      <c r="A6959"/>
      <c r="B6959"/>
      <c r="C6959"/>
      <c r="D6959"/>
      <c r="E6959"/>
      <c r="F6959"/>
      <c r="G6959"/>
      <c r="H6959"/>
      <c r="I6959"/>
      <c r="J6959"/>
      <c r="K6959"/>
    </row>
    <row r="6960" spans="1:11" s="11" customFormat="1">
      <c r="A6960"/>
      <c r="B6960"/>
      <c r="C6960"/>
      <c r="D6960"/>
      <c r="E6960"/>
      <c r="F6960"/>
      <c r="G6960"/>
      <c r="H6960"/>
      <c r="I6960"/>
      <c r="J6960"/>
      <c r="K6960"/>
    </row>
    <row r="6961" spans="1:11" s="11" customFormat="1">
      <c r="A6961"/>
      <c r="B6961"/>
      <c r="C6961"/>
      <c r="D6961"/>
      <c r="E6961"/>
      <c r="F6961"/>
      <c r="G6961"/>
      <c r="H6961"/>
      <c r="I6961"/>
      <c r="J6961"/>
      <c r="K6961"/>
    </row>
    <row r="6962" spans="1:11" s="11" customFormat="1">
      <c r="A6962"/>
      <c r="B6962"/>
      <c r="C6962"/>
      <c r="D6962"/>
      <c r="E6962"/>
      <c r="F6962"/>
      <c r="G6962"/>
      <c r="H6962"/>
      <c r="I6962"/>
      <c r="J6962"/>
      <c r="K6962"/>
    </row>
    <row r="6963" spans="1:11" s="11" customFormat="1">
      <c r="A6963"/>
      <c r="B6963"/>
      <c r="C6963"/>
      <c r="D6963"/>
      <c r="E6963"/>
      <c r="F6963"/>
      <c r="G6963"/>
      <c r="H6963"/>
      <c r="I6963"/>
      <c r="J6963"/>
      <c r="K6963"/>
    </row>
    <row r="6964" spans="1:11" s="11" customFormat="1">
      <c r="A6964"/>
      <c r="B6964"/>
      <c r="C6964"/>
      <c r="D6964"/>
      <c r="E6964"/>
      <c r="F6964"/>
      <c r="G6964"/>
      <c r="H6964"/>
      <c r="I6964"/>
      <c r="J6964"/>
      <c r="K6964"/>
    </row>
    <row r="6965" spans="1:11" s="11" customFormat="1">
      <c r="A6965"/>
      <c r="B6965"/>
      <c r="C6965"/>
      <c r="D6965"/>
      <c r="E6965"/>
      <c r="F6965"/>
      <c r="G6965"/>
      <c r="H6965"/>
      <c r="I6965"/>
      <c r="J6965"/>
      <c r="K6965"/>
    </row>
    <row r="6966" spans="1:11" s="11" customFormat="1">
      <c r="A6966"/>
      <c r="B6966"/>
      <c r="C6966"/>
      <c r="D6966"/>
      <c r="E6966"/>
      <c r="F6966"/>
      <c r="G6966"/>
      <c r="H6966"/>
      <c r="I6966"/>
      <c r="J6966"/>
      <c r="K6966"/>
    </row>
    <row r="6967" spans="1:11" s="11" customFormat="1">
      <c r="A6967"/>
      <c r="B6967"/>
      <c r="C6967"/>
      <c r="D6967"/>
      <c r="E6967"/>
      <c r="F6967"/>
      <c r="G6967"/>
      <c r="H6967"/>
      <c r="I6967"/>
      <c r="J6967"/>
      <c r="K6967"/>
    </row>
    <row r="6968" spans="1:11" s="11" customFormat="1">
      <c r="A6968"/>
      <c r="B6968"/>
      <c r="C6968"/>
      <c r="D6968"/>
      <c r="E6968"/>
      <c r="F6968"/>
      <c r="G6968"/>
      <c r="H6968"/>
      <c r="I6968"/>
      <c r="J6968"/>
      <c r="K6968"/>
    </row>
    <row r="6969" spans="1:11" s="11" customFormat="1">
      <c r="A6969"/>
      <c r="B6969"/>
      <c r="C6969"/>
      <c r="D6969"/>
      <c r="E6969"/>
      <c r="F6969"/>
      <c r="G6969"/>
      <c r="H6969"/>
      <c r="I6969"/>
      <c r="J6969"/>
      <c r="K6969"/>
    </row>
    <row r="6970" spans="1:11" s="11" customFormat="1">
      <c r="A6970"/>
      <c r="B6970"/>
      <c r="C6970"/>
      <c r="D6970"/>
      <c r="E6970"/>
      <c r="F6970"/>
      <c r="G6970"/>
      <c r="H6970"/>
      <c r="I6970"/>
      <c r="J6970"/>
      <c r="K6970"/>
    </row>
    <row r="6971" spans="1:11" s="11" customFormat="1">
      <c r="A6971"/>
      <c r="B6971"/>
      <c r="C6971"/>
      <c r="D6971"/>
      <c r="E6971"/>
      <c r="F6971"/>
      <c r="G6971"/>
      <c r="H6971"/>
      <c r="I6971"/>
      <c r="J6971"/>
      <c r="K6971"/>
    </row>
    <row r="6972" spans="1:11" s="11" customFormat="1">
      <c r="A6972"/>
      <c r="B6972"/>
      <c r="C6972"/>
      <c r="D6972"/>
      <c r="E6972"/>
      <c r="F6972"/>
      <c r="G6972"/>
      <c r="H6972"/>
      <c r="I6972"/>
      <c r="J6972"/>
      <c r="K6972"/>
    </row>
    <row r="6973" spans="1:11" s="11" customFormat="1">
      <c r="A6973"/>
      <c r="B6973"/>
      <c r="C6973"/>
      <c r="D6973"/>
      <c r="E6973"/>
      <c r="F6973"/>
      <c r="G6973"/>
      <c r="H6973"/>
      <c r="I6973"/>
      <c r="J6973"/>
      <c r="K6973"/>
    </row>
    <row r="6974" spans="1:11" s="11" customFormat="1">
      <c r="A6974"/>
      <c r="B6974"/>
      <c r="C6974"/>
      <c r="D6974"/>
      <c r="E6974"/>
      <c r="F6974"/>
      <c r="G6974"/>
      <c r="H6974"/>
      <c r="I6974"/>
      <c r="J6974"/>
      <c r="K6974"/>
    </row>
    <row r="6975" spans="1:11" s="11" customFormat="1">
      <c r="A6975"/>
      <c r="B6975"/>
      <c r="C6975"/>
      <c r="D6975"/>
      <c r="E6975"/>
      <c r="F6975"/>
      <c r="G6975"/>
      <c r="H6975"/>
      <c r="I6975"/>
      <c r="J6975"/>
      <c r="K6975"/>
    </row>
    <row r="6976" spans="1:11" s="11" customFormat="1">
      <c r="A6976"/>
      <c r="B6976"/>
      <c r="C6976"/>
      <c r="D6976"/>
      <c r="E6976"/>
      <c r="F6976"/>
      <c r="G6976"/>
      <c r="H6976"/>
      <c r="I6976"/>
      <c r="J6976"/>
      <c r="K6976"/>
    </row>
    <row r="6977" spans="1:11" s="11" customFormat="1">
      <c r="A6977"/>
      <c r="B6977"/>
      <c r="C6977"/>
      <c r="D6977"/>
      <c r="E6977"/>
      <c r="F6977"/>
      <c r="G6977"/>
      <c r="H6977"/>
      <c r="I6977"/>
      <c r="J6977"/>
      <c r="K6977"/>
    </row>
    <row r="6978" spans="1:11" s="11" customFormat="1">
      <c r="A6978"/>
      <c r="B6978"/>
      <c r="C6978"/>
      <c r="D6978"/>
      <c r="E6978"/>
      <c r="F6978"/>
      <c r="G6978"/>
      <c r="H6978"/>
      <c r="I6978"/>
      <c r="J6978"/>
      <c r="K6978"/>
    </row>
    <row r="6979" spans="1:11" s="11" customFormat="1">
      <c r="A6979"/>
      <c r="B6979"/>
      <c r="C6979"/>
      <c r="D6979"/>
      <c r="E6979"/>
      <c r="F6979"/>
      <c r="G6979"/>
      <c r="H6979"/>
      <c r="I6979"/>
      <c r="J6979"/>
      <c r="K6979"/>
    </row>
    <row r="6980" spans="1:11" s="11" customFormat="1">
      <c r="A6980"/>
      <c r="B6980"/>
      <c r="C6980"/>
      <c r="D6980"/>
      <c r="E6980"/>
      <c r="F6980"/>
      <c r="G6980"/>
      <c r="H6980"/>
      <c r="I6980"/>
      <c r="J6980"/>
      <c r="K6980"/>
    </row>
    <row r="6981" spans="1:11" s="11" customFormat="1">
      <c r="A6981"/>
      <c r="B6981"/>
      <c r="C6981"/>
      <c r="D6981"/>
      <c r="E6981"/>
      <c r="F6981"/>
      <c r="G6981"/>
      <c r="H6981"/>
      <c r="I6981"/>
      <c r="J6981"/>
      <c r="K6981"/>
    </row>
    <row r="6982" spans="1:11" s="11" customFormat="1">
      <c r="A6982"/>
      <c r="B6982"/>
      <c r="C6982"/>
      <c r="D6982"/>
      <c r="E6982"/>
      <c r="F6982"/>
      <c r="G6982"/>
      <c r="H6982"/>
      <c r="I6982"/>
      <c r="J6982"/>
      <c r="K6982"/>
    </row>
    <row r="6983" spans="1:11" s="11" customFormat="1">
      <c r="A6983"/>
      <c r="B6983"/>
      <c r="C6983"/>
      <c r="D6983"/>
      <c r="E6983"/>
      <c r="F6983"/>
      <c r="G6983"/>
      <c r="H6983"/>
      <c r="I6983"/>
      <c r="J6983"/>
      <c r="K6983"/>
    </row>
    <row r="6984" spans="1:11" s="11" customFormat="1">
      <c r="A6984"/>
      <c r="B6984"/>
      <c r="C6984"/>
      <c r="D6984"/>
      <c r="E6984"/>
      <c r="F6984"/>
      <c r="G6984"/>
      <c r="H6984"/>
      <c r="I6984"/>
      <c r="J6984"/>
      <c r="K6984"/>
    </row>
    <row r="6985" spans="1:11" s="11" customFormat="1">
      <c r="A6985"/>
      <c r="B6985"/>
      <c r="C6985"/>
      <c r="D6985"/>
      <c r="E6985"/>
      <c r="F6985"/>
      <c r="G6985"/>
      <c r="H6985"/>
      <c r="I6985"/>
      <c r="J6985"/>
      <c r="K6985"/>
    </row>
    <row r="6986" spans="1:11" s="11" customFormat="1">
      <c r="A6986"/>
      <c r="B6986"/>
      <c r="C6986"/>
      <c r="D6986"/>
      <c r="E6986"/>
      <c r="F6986"/>
      <c r="G6986"/>
      <c r="H6986"/>
      <c r="I6986"/>
      <c r="J6986"/>
      <c r="K6986"/>
    </row>
    <row r="6987" spans="1:11" s="11" customFormat="1">
      <c r="A6987"/>
      <c r="B6987"/>
      <c r="C6987"/>
      <c r="D6987"/>
      <c r="E6987"/>
      <c r="F6987"/>
      <c r="G6987"/>
      <c r="H6987"/>
      <c r="I6987"/>
      <c r="J6987"/>
      <c r="K6987"/>
    </row>
    <row r="6988" spans="1:11" s="11" customFormat="1">
      <c r="A6988"/>
      <c r="B6988"/>
      <c r="C6988"/>
      <c r="D6988"/>
      <c r="E6988"/>
      <c r="F6988"/>
      <c r="G6988"/>
      <c r="H6988"/>
      <c r="I6988"/>
      <c r="J6988"/>
      <c r="K6988"/>
    </row>
    <row r="6989" spans="1:11" s="11" customFormat="1">
      <c r="A6989"/>
      <c r="B6989"/>
      <c r="C6989"/>
      <c r="D6989"/>
      <c r="E6989"/>
      <c r="F6989"/>
      <c r="G6989"/>
      <c r="H6989"/>
      <c r="I6989"/>
      <c r="J6989"/>
      <c r="K6989"/>
    </row>
    <row r="6990" spans="1:11" s="11" customFormat="1">
      <c r="A6990"/>
      <c r="B6990"/>
      <c r="C6990"/>
      <c r="D6990"/>
      <c r="E6990"/>
      <c r="F6990"/>
      <c r="G6990"/>
      <c r="H6990"/>
      <c r="I6990"/>
      <c r="J6990"/>
      <c r="K6990"/>
    </row>
    <row r="6991" spans="1:11" s="11" customFormat="1">
      <c r="A6991"/>
      <c r="B6991"/>
      <c r="C6991"/>
      <c r="D6991"/>
      <c r="E6991"/>
      <c r="F6991"/>
      <c r="G6991"/>
      <c r="H6991"/>
      <c r="I6991"/>
      <c r="J6991"/>
      <c r="K6991"/>
    </row>
    <row r="6992" spans="1:11" s="11" customFormat="1">
      <c r="A6992"/>
      <c r="B6992"/>
      <c r="C6992"/>
      <c r="D6992"/>
      <c r="E6992"/>
      <c r="F6992"/>
      <c r="G6992"/>
      <c r="H6992"/>
      <c r="I6992"/>
      <c r="J6992"/>
      <c r="K6992"/>
    </row>
    <row r="6993" spans="1:11" s="11" customFormat="1">
      <c r="A6993"/>
      <c r="B6993"/>
      <c r="C6993"/>
      <c r="D6993"/>
      <c r="E6993"/>
      <c r="F6993"/>
      <c r="G6993"/>
      <c r="H6993"/>
      <c r="I6993"/>
      <c r="J6993"/>
      <c r="K6993"/>
    </row>
    <row r="6994" spans="1:11" s="11" customFormat="1">
      <c r="A6994"/>
      <c r="B6994"/>
      <c r="C6994"/>
      <c r="D6994"/>
      <c r="E6994"/>
      <c r="F6994"/>
      <c r="G6994"/>
      <c r="H6994"/>
      <c r="I6994"/>
      <c r="J6994"/>
      <c r="K6994"/>
    </row>
    <row r="6995" spans="1:11" s="11" customFormat="1">
      <c r="A6995"/>
      <c r="B6995"/>
      <c r="C6995"/>
      <c r="D6995"/>
      <c r="E6995"/>
      <c r="F6995"/>
      <c r="G6995"/>
      <c r="H6995"/>
      <c r="I6995"/>
      <c r="J6995"/>
      <c r="K6995"/>
    </row>
    <row r="6996" spans="1:11" s="11" customFormat="1">
      <c r="A6996"/>
      <c r="B6996"/>
      <c r="C6996"/>
      <c r="D6996"/>
      <c r="E6996"/>
      <c r="F6996"/>
      <c r="G6996"/>
      <c r="H6996"/>
      <c r="I6996"/>
      <c r="J6996"/>
      <c r="K6996"/>
    </row>
    <row r="6997" spans="1:11" s="11" customFormat="1">
      <c r="A6997"/>
      <c r="B6997"/>
      <c r="C6997"/>
      <c r="D6997"/>
      <c r="E6997"/>
      <c r="F6997"/>
      <c r="G6997"/>
      <c r="H6997"/>
      <c r="I6997"/>
      <c r="J6997"/>
      <c r="K6997"/>
    </row>
    <row r="6998" spans="1:11" s="11" customFormat="1">
      <c r="A6998"/>
      <c r="B6998"/>
      <c r="C6998"/>
      <c r="D6998"/>
      <c r="E6998"/>
      <c r="F6998"/>
      <c r="G6998"/>
      <c r="H6998"/>
      <c r="I6998"/>
      <c r="J6998"/>
      <c r="K6998"/>
    </row>
    <row r="6999" spans="1:11" s="11" customFormat="1">
      <c r="A6999"/>
      <c r="B6999"/>
      <c r="C6999"/>
      <c r="D6999"/>
      <c r="E6999"/>
      <c r="F6999"/>
      <c r="G6999"/>
      <c r="H6999"/>
      <c r="I6999"/>
      <c r="J6999"/>
      <c r="K6999"/>
    </row>
    <row r="7000" spans="1:11" s="11" customFormat="1">
      <c r="A7000"/>
      <c r="B7000"/>
      <c r="C7000"/>
      <c r="D7000"/>
      <c r="E7000"/>
      <c r="F7000"/>
      <c r="G7000"/>
      <c r="H7000"/>
      <c r="I7000"/>
      <c r="J7000"/>
      <c r="K7000"/>
    </row>
    <row r="7001" spans="1:11" s="11" customFormat="1">
      <c r="A7001"/>
      <c r="B7001"/>
      <c r="C7001"/>
      <c r="D7001"/>
      <c r="E7001"/>
      <c r="F7001"/>
      <c r="G7001"/>
      <c r="H7001"/>
      <c r="I7001"/>
      <c r="J7001"/>
      <c r="K7001"/>
    </row>
    <row r="7002" spans="1:11" s="11" customFormat="1">
      <c r="A7002"/>
      <c r="B7002"/>
      <c r="C7002"/>
      <c r="D7002"/>
      <c r="E7002"/>
      <c r="F7002"/>
      <c r="G7002"/>
      <c r="H7002"/>
      <c r="I7002"/>
      <c r="J7002"/>
      <c r="K7002"/>
    </row>
    <row r="7003" spans="1:11" s="11" customFormat="1">
      <c r="A7003"/>
      <c r="B7003"/>
      <c r="C7003"/>
      <c r="D7003"/>
      <c r="E7003"/>
      <c r="F7003"/>
      <c r="G7003"/>
      <c r="H7003"/>
      <c r="I7003"/>
      <c r="J7003"/>
      <c r="K7003"/>
    </row>
    <row r="7004" spans="1:11" s="11" customFormat="1">
      <c r="A7004"/>
      <c r="B7004"/>
      <c r="C7004"/>
      <c r="D7004"/>
      <c r="E7004"/>
      <c r="F7004"/>
      <c r="G7004"/>
      <c r="H7004"/>
      <c r="I7004"/>
      <c r="J7004"/>
      <c r="K7004"/>
    </row>
    <row r="7005" spans="1:11" s="11" customFormat="1">
      <c r="A7005"/>
      <c r="B7005"/>
      <c r="C7005"/>
      <c r="D7005"/>
      <c r="E7005"/>
      <c r="F7005"/>
      <c r="G7005"/>
      <c r="H7005"/>
      <c r="I7005"/>
      <c r="J7005"/>
      <c r="K7005"/>
    </row>
    <row r="7006" spans="1:11" s="11" customFormat="1">
      <c r="A7006"/>
      <c r="B7006"/>
      <c r="C7006"/>
      <c r="D7006"/>
      <c r="E7006"/>
      <c r="F7006"/>
      <c r="G7006"/>
      <c r="H7006"/>
      <c r="I7006"/>
      <c r="J7006"/>
      <c r="K7006"/>
    </row>
    <row r="7007" spans="1:11" s="11" customFormat="1">
      <c r="A7007"/>
      <c r="B7007"/>
      <c r="C7007"/>
      <c r="D7007"/>
      <c r="E7007"/>
      <c r="F7007"/>
      <c r="G7007"/>
      <c r="H7007"/>
      <c r="I7007"/>
      <c r="J7007"/>
      <c r="K7007"/>
    </row>
    <row r="7008" spans="1:11" s="11" customFormat="1">
      <c r="A7008"/>
      <c r="B7008"/>
      <c r="C7008"/>
      <c r="D7008"/>
      <c r="E7008"/>
      <c r="F7008"/>
      <c r="G7008"/>
      <c r="H7008"/>
      <c r="I7008"/>
      <c r="J7008"/>
      <c r="K7008"/>
    </row>
    <row r="7009" spans="1:11" s="11" customFormat="1">
      <c r="A7009"/>
      <c r="B7009"/>
      <c r="C7009"/>
      <c r="D7009"/>
      <c r="E7009"/>
      <c r="F7009"/>
      <c r="G7009"/>
      <c r="H7009"/>
      <c r="I7009"/>
      <c r="J7009"/>
      <c r="K7009"/>
    </row>
    <row r="7010" spans="1:11" s="11" customFormat="1">
      <c r="A7010"/>
      <c r="B7010"/>
      <c r="C7010"/>
      <c r="D7010"/>
      <c r="E7010"/>
      <c r="F7010"/>
      <c r="G7010"/>
      <c r="H7010"/>
      <c r="I7010"/>
      <c r="J7010"/>
      <c r="K7010"/>
    </row>
    <row r="7011" spans="1:11" s="11" customFormat="1">
      <c r="A7011"/>
      <c r="B7011"/>
      <c r="C7011"/>
      <c r="D7011"/>
      <c r="E7011"/>
      <c r="F7011"/>
      <c r="G7011"/>
      <c r="H7011"/>
      <c r="I7011"/>
      <c r="J7011"/>
      <c r="K7011"/>
    </row>
    <row r="7012" spans="1:11" s="11" customFormat="1">
      <c r="A7012"/>
      <c r="B7012"/>
      <c r="C7012"/>
      <c r="D7012"/>
      <c r="E7012"/>
      <c r="F7012"/>
      <c r="G7012"/>
      <c r="H7012"/>
      <c r="I7012"/>
      <c r="J7012"/>
      <c r="K7012"/>
    </row>
    <row r="7013" spans="1:11" s="11" customFormat="1">
      <c r="A7013"/>
      <c r="B7013"/>
      <c r="C7013"/>
      <c r="D7013"/>
      <c r="E7013"/>
      <c r="F7013"/>
      <c r="G7013"/>
      <c r="H7013"/>
      <c r="I7013"/>
      <c r="J7013"/>
      <c r="K7013"/>
    </row>
    <row r="7014" spans="1:11" s="11" customFormat="1">
      <c r="A7014"/>
      <c r="B7014"/>
      <c r="C7014"/>
      <c r="D7014"/>
      <c r="E7014"/>
      <c r="F7014"/>
      <c r="G7014"/>
      <c r="H7014"/>
      <c r="I7014"/>
      <c r="J7014"/>
      <c r="K7014"/>
    </row>
    <row r="7015" spans="1:11" s="11" customFormat="1">
      <c r="A7015"/>
      <c r="B7015"/>
      <c r="C7015"/>
      <c r="D7015"/>
      <c r="E7015"/>
      <c r="F7015"/>
      <c r="G7015"/>
      <c r="H7015"/>
      <c r="I7015"/>
      <c r="J7015"/>
      <c r="K7015"/>
    </row>
    <row r="7016" spans="1:11" s="11" customFormat="1">
      <c r="A7016"/>
      <c r="B7016"/>
      <c r="C7016"/>
      <c r="D7016"/>
      <c r="E7016"/>
      <c r="F7016"/>
      <c r="G7016"/>
      <c r="H7016"/>
      <c r="I7016"/>
      <c r="J7016"/>
      <c r="K7016"/>
    </row>
    <row r="7017" spans="1:11" s="11" customFormat="1">
      <c r="A7017"/>
      <c r="B7017"/>
      <c r="C7017"/>
      <c r="D7017"/>
      <c r="E7017"/>
      <c r="F7017"/>
      <c r="G7017"/>
      <c r="H7017"/>
      <c r="I7017"/>
      <c r="J7017"/>
      <c r="K7017"/>
    </row>
    <row r="7018" spans="1:11" s="11" customFormat="1">
      <c r="A7018"/>
      <c r="B7018"/>
      <c r="C7018"/>
      <c r="D7018"/>
      <c r="E7018"/>
      <c r="F7018"/>
      <c r="G7018"/>
      <c r="H7018"/>
      <c r="I7018"/>
      <c r="J7018"/>
      <c r="K7018"/>
    </row>
    <row r="7019" spans="1:11" s="11" customFormat="1">
      <c r="A7019"/>
      <c r="B7019"/>
      <c r="C7019"/>
      <c r="D7019"/>
      <c r="E7019"/>
      <c r="F7019"/>
      <c r="G7019"/>
      <c r="H7019"/>
      <c r="I7019"/>
      <c r="J7019"/>
      <c r="K7019"/>
    </row>
    <row r="7020" spans="1:11" s="11" customFormat="1">
      <c r="A7020"/>
      <c r="B7020"/>
      <c r="C7020"/>
      <c r="D7020"/>
      <c r="E7020"/>
      <c r="F7020"/>
      <c r="G7020"/>
      <c r="H7020"/>
      <c r="I7020"/>
      <c r="J7020"/>
      <c r="K7020"/>
    </row>
    <row r="7021" spans="1:11" s="11" customFormat="1">
      <c r="A7021"/>
      <c r="B7021"/>
      <c r="C7021"/>
      <c r="D7021"/>
      <c r="E7021"/>
      <c r="F7021"/>
      <c r="G7021"/>
      <c r="H7021"/>
      <c r="I7021"/>
      <c r="J7021"/>
      <c r="K7021"/>
    </row>
    <row r="7022" spans="1:11" s="11" customFormat="1">
      <c r="A7022"/>
      <c r="B7022"/>
      <c r="C7022"/>
      <c r="D7022"/>
      <c r="E7022"/>
      <c r="F7022"/>
      <c r="G7022"/>
      <c r="H7022"/>
      <c r="I7022"/>
      <c r="J7022"/>
      <c r="K7022"/>
    </row>
    <row r="7023" spans="1:11" s="11" customFormat="1">
      <c r="A7023"/>
      <c r="B7023"/>
      <c r="C7023"/>
      <c r="D7023"/>
      <c r="E7023"/>
      <c r="F7023"/>
      <c r="G7023"/>
      <c r="H7023"/>
      <c r="I7023"/>
      <c r="J7023"/>
      <c r="K7023"/>
    </row>
    <row r="7024" spans="1:11" s="11" customFormat="1">
      <c r="A7024"/>
      <c r="B7024"/>
      <c r="C7024"/>
      <c r="D7024"/>
      <c r="E7024"/>
      <c r="F7024"/>
      <c r="G7024"/>
      <c r="H7024"/>
      <c r="I7024"/>
      <c r="J7024"/>
      <c r="K7024"/>
    </row>
    <row r="7025" spans="1:11" s="11" customFormat="1">
      <c r="A7025"/>
      <c r="B7025"/>
      <c r="C7025"/>
      <c r="D7025"/>
      <c r="E7025"/>
      <c r="F7025"/>
      <c r="G7025"/>
      <c r="H7025"/>
      <c r="I7025"/>
      <c r="J7025"/>
      <c r="K7025"/>
    </row>
    <row r="7026" spans="1:11" s="11" customFormat="1">
      <c r="A7026"/>
      <c r="B7026"/>
      <c r="C7026"/>
      <c r="D7026"/>
      <c r="E7026"/>
      <c r="F7026"/>
      <c r="G7026"/>
      <c r="H7026"/>
      <c r="I7026"/>
      <c r="J7026"/>
      <c r="K7026"/>
    </row>
    <row r="7027" spans="1:11" s="11" customFormat="1">
      <c r="A7027"/>
      <c r="B7027"/>
      <c r="C7027"/>
      <c r="D7027"/>
      <c r="E7027"/>
      <c r="F7027"/>
      <c r="G7027"/>
      <c r="H7027"/>
      <c r="I7027"/>
      <c r="J7027"/>
      <c r="K7027"/>
    </row>
    <row r="7028" spans="1:11" s="11" customFormat="1">
      <c r="A7028"/>
      <c r="B7028"/>
      <c r="C7028"/>
      <c r="D7028"/>
      <c r="E7028"/>
      <c r="F7028"/>
      <c r="G7028"/>
      <c r="H7028"/>
      <c r="I7028"/>
      <c r="J7028"/>
      <c r="K7028"/>
    </row>
    <row r="7029" spans="1:11" s="11" customFormat="1">
      <c r="A7029"/>
      <c r="B7029"/>
      <c r="C7029"/>
      <c r="D7029"/>
      <c r="E7029"/>
      <c r="F7029"/>
      <c r="G7029"/>
      <c r="H7029"/>
      <c r="I7029"/>
      <c r="J7029"/>
      <c r="K7029"/>
    </row>
    <row r="7030" spans="1:11" s="11" customFormat="1">
      <c r="A7030"/>
      <c r="B7030"/>
      <c r="C7030"/>
      <c r="D7030"/>
      <c r="E7030"/>
      <c r="F7030"/>
      <c r="G7030"/>
      <c r="H7030"/>
      <c r="I7030"/>
      <c r="J7030"/>
      <c r="K7030"/>
    </row>
    <row r="7031" spans="1:11" s="11" customFormat="1">
      <c r="A7031"/>
      <c r="B7031"/>
      <c r="C7031"/>
      <c r="D7031"/>
      <c r="E7031"/>
      <c r="F7031"/>
      <c r="G7031"/>
      <c r="H7031"/>
      <c r="I7031"/>
      <c r="J7031"/>
      <c r="K7031"/>
    </row>
    <row r="7032" spans="1:11" s="11" customFormat="1">
      <c r="A7032"/>
      <c r="B7032"/>
      <c r="C7032"/>
      <c r="D7032"/>
      <c r="E7032"/>
      <c r="F7032"/>
      <c r="G7032"/>
      <c r="H7032"/>
      <c r="I7032"/>
      <c r="J7032"/>
      <c r="K7032"/>
    </row>
    <row r="7033" spans="1:11" s="11" customFormat="1">
      <c r="A7033"/>
      <c r="B7033"/>
      <c r="C7033"/>
      <c r="D7033"/>
      <c r="E7033"/>
      <c r="F7033"/>
      <c r="G7033"/>
      <c r="H7033"/>
      <c r="I7033"/>
      <c r="J7033"/>
      <c r="K7033"/>
    </row>
    <row r="7034" spans="1:11" s="11" customFormat="1">
      <c r="A7034"/>
      <c r="B7034"/>
      <c r="C7034"/>
      <c r="D7034"/>
      <c r="E7034"/>
      <c r="F7034"/>
      <c r="G7034"/>
      <c r="H7034"/>
      <c r="I7034"/>
      <c r="J7034"/>
      <c r="K7034"/>
    </row>
    <row r="7035" spans="1:11" s="11" customFormat="1">
      <c r="A7035"/>
      <c r="B7035"/>
      <c r="C7035"/>
      <c r="D7035"/>
      <c r="E7035"/>
      <c r="F7035"/>
      <c r="G7035"/>
      <c r="H7035"/>
      <c r="I7035"/>
      <c r="J7035"/>
      <c r="K7035"/>
    </row>
    <row r="7036" spans="1:11" s="11" customFormat="1">
      <c r="A7036"/>
      <c r="B7036"/>
      <c r="C7036"/>
      <c r="D7036"/>
      <c r="E7036"/>
      <c r="F7036"/>
      <c r="G7036"/>
      <c r="H7036"/>
      <c r="I7036"/>
      <c r="J7036"/>
      <c r="K7036"/>
    </row>
    <row r="7037" spans="1:11" s="11" customFormat="1">
      <c r="A7037"/>
      <c r="B7037"/>
      <c r="C7037"/>
      <c r="D7037"/>
      <c r="E7037"/>
      <c r="F7037"/>
      <c r="G7037"/>
      <c r="H7037"/>
      <c r="I7037"/>
      <c r="J7037"/>
      <c r="K7037"/>
    </row>
    <row r="7038" spans="1:11" s="11" customFormat="1">
      <c r="A7038"/>
      <c r="B7038"/>
      <c r="C7038"/>
      <c r="D7038"/>
      <c r="E7038"/>
      <c r="F7038"/>
      <c r="G7038"/>
      <c r="H7038"/>
      <c r="I7038"/>
      <c r="J7038"/>
      <c r="K7038"/>
    </row>
    <row r="7039" spans="1:11" s="11" customFormat="1">
      <c r="A7039"/>
      <c r="B7039"/>
      <c r="C7039"/>
      <c r="D7039"/>
      <c r="E7039"/>
      <c r="F7039"/>
      <c r="G7039"/>
      <c r="H7039"/>
      <c r="I7039"/>
      <c r="J7039"/>
      <c r="K7039"/>
    </row>
    <row r="7040" spans="1:11" s="11" customFormat="1">
      <c r="A7040"/>
      <c r="B7040"/>
      <c r="C7040"/>
      <c r="D7040"/>
      <c r="E7040"/>
      <c r="F7040"/>
      <c r="G7040"/>
      <c r="H7040"/>
      <c r="I7040"/>
      <c r="J7040"/>
      <c r="K7040"/>
    </row>
    <row r="7041" spans="1:11" s="11" customFormat="1">
      <c r="A7041"/>
      <c r="B7041"/>
      <c r="C7041"/>
      <c r="D7041"/>
      <c r="E7041"/>
      <c r="F7041"/>
      <c r="G7041"/>
      <c r="H7041"/>
      <c r="I7041"/>
      <c r="J7041"/>
      <c r="K7041"/>
    </row>
    <row r="7042" spans="1:11" s="11" customFormat="1">
      <c r="A7042"/>
      <c r="B7042"/>
      <c r="C7042"/>
      <c r="D7042"/>
      <c r="E7042"/>
      <c r="F7042"/>
      <c r="G7042"/>
      <c r="H7042"/>
      <c r="I7042"/>
      <c r="J7042"/>
      <c r="K7042"/>
    </row>
    <row r="7043" spans="1:11" s="11" customFormat="1">
      <c r="A7043"/>
      <c r="B7043"/>
      <c r="C7043"/>
      <c r="D7043"/>
      <c r="E7043"/>
      <c r="F7043"/>
      <c r="G7043"/>
      <c r="H7043"/>
      <c r="I7043"/>
      <c r="J7043"/>
      <c r="K7043"/>
    </row>
    <row r="7044" spans="1:11" s="11" customFormat="1">
      <c r="A7044"/>
      <c r="B7044"/>
      <c r="C7044"/>
      <c r="D7044"/>
      <c r="E7044"/>
      <c r="F7044"/>
      <c r="G7044"/>
      <c r="H7044"/>
      <c r="I7044"/>
      <c r="J7044"/>
      <c r="K7044"/>
    </row>
    <row r="7045" spans="1:11" s="11" customFormat="1">
      <c r="A7045"/>
      <c r="B7045"/>
      <c r="C7045"/>
      <c r="D7045"/>
      <c r="E7045"/>
      <c r="F7045"/>
      <c r="G7045"/>
      <c r="H7045"/>
      <c r="I7045"/>
      <c r="J7045"/>
      <c r="K7045"/>
    </row>
    <row r="7046" spans="1:11" s="11" customFormat="1">
      <c r="A7046"/>
      <c r="B7046"/>
      <c r="C7046"/>
      <c r="D7046"/>
      <c r="E7046"/>
      <c r="F7046"/>
      <c r="G7046"/>
      <c r="H7046"/>
      <c r="I7046"/>
      <c r="J7046"/>
      <c r="K7046"/>
    </row>
    <row r="7047" spans="1:11" s="11" customFormat="1">
      <c r="A7047"/>
      <c r="B7047"/>
      <c r="C7047"/>
      <c r="D7047"/>
      <c r="E7047"/>
      <c r="F7047"/>
      <c r="G7047"/>
      <c r="H7047"/>
      <c r="I7047"/>
      <c r="J7047"/>
      <c r="K7047"/>
    </row>
    <row r="7048" spans="1:11" s="11" customFormat="1">
      <c r="A7048"/>
      <c r="B7048"/>
      <c r="C7048"/>
      <c r="D7048"/>
      <c r="E7048"/>
      <c r="F7048"/>
      <c r="G7048"/>
      <c r="H7048"/>
      <c r="I7048"/>
      <c r="J7048"/>
      <c r="K7048"/>
    </row>
    <row r="7049" spans="1:11" s="11" customFormat="1">
      <c r="A7049"/>
      <c r="B7049"/>
      <c r="C7049"/>
      <c r="D7049"/>
      <c r="E7049"/>
      <c r="F7049"/>
      <c r="G7049"/>
      <c r="H7049"/>
      <c r="I7049"/>
      <c r="J7049"/>
      <c r="K7049"/>
    </row>
    <row r="7050" spans="1:11" s="11" customFormat="1">
      <c r="A7050"/>
      <c r="B7050"/>
      <c r="C7050"/>
      <c r="D7050"/>
      <c r="E7050"/>
      <c r="F7050"/>
      <c r="G7050"/>
      <c r="H7050"/>
      <c r="I7050"/>
      <c r="J7050"/>
      <c r="K7050"/>
    </row>
    <row r="7051" spans="1:11" s="11" customFormat="1">
      <c r="A7051"/>
      <c r="B7051"/>
      <c r="C7051"/>
      <c r="D7051"/>
      <c r="E7051"/>
      <c r="F7051"/>
      <c r="G7051"/>
      <c r="H7051"/>
      <c r="I7051"/>
      <c r="J7051"/>
      <c r="K7051"/>
    </row>
    <row r="7052" spans="1:11" s="11" customFormat="1">
      <c r="A7052"/>
      <c r="B7052"/>
      <c r="C7052"/>
      <c r="D7052"/>
      <c r="E7052"/>
      <c r="F7052"/>
      <c r="G7052"/>
      <c r="H7052"/>
      <c r="I7052"/>
      <c r="J7052"/>
      <c r="K7052"/>
    </row>
    <row r="7053" spans="1:11" s="11" customFormat="1">
      <c r="A7053"/>
      <c r="B7053"/>
      <c r="C7053"/>
      <c r="D7053"/>
      <c r="E7053"/>
      <c r="F7053"/>
      <c r="G7053"/>
      <c r="H7053"/>
      <c r="I7053"/>
      <c r="J7053"/>
      <c r="K7053"/>
    </row>
    <row r="7054" spans="1:11" s="11" customFormat="1">
      <c r="A7054"/>
      <c r="B7054"/>
      <c r="C7054"/>
      <c r="D7054"/>
      <c r="E7054"/>
      <c r="F7054"/>
      <c r="G7054"/>
      <c r="H7054"/>
      <c r="I7054"/>
      <c r="J7054"/>
      <c r="K7054"/>
    </row>
    <row r="7055" spans="1:11" s="11" customFormat="1">
      <c r="A7055"/>
      <c r="B7055"/>
      <c r="C7055"/>
      <c r="D7055"/>
      <c r="E7055"/>
      <c r="F7055"/>
      <c r="G7055"/>
      <c r="H7055"/>
      <c r="I7055"/>
      <c r="J7055"/>
      <c r="K7055"/>
    </row>
    <row r="7056" spans="1:11" s="11" customFormat="1">
      <c r="A7056"/>
      <c r="B7056"/>
      <c r="C7056"/>
      <c r="D7056"/>
      <c r="E7056"/>
      <c r="F7056"/>
      <c r="G7056"/>
      <c r="H7056"/>
      <c r="I7056"/>
      <c r="J7056"/>
      <c r="K7056"/>
    </row>
    <row r="7057" spans="1:11" s="11" customFormat="1">
      <c r="A7057"/>
      <c r="B7057"/>
      <c r="C7057"/>
      <c r="D7057"/>
      <c r="E7057"/>
      <c r="F7057"/>
      <c r="G7057"/>
      <c r="H7057"/>
      <c r="I7057"/>
      <c r="J7057"/>
      <c r="K7057"/>
    </row>
    <row r="7058" spans="1:11" s="11" customFormat="1">
      <c r="A7058"/>
      <c r="B7058"/>
      <c r="C7058"/>
      <c r="D7058"/>
      <c r="E7058"/>
      <c r="F7058"/>
      <c r="G7058"/>
      <c r="H7058"/>
      <c r="I7058"/>
      <c r="J7058"/>
      <c r="K7058"/>
    </row>
    <row r="7059" spans="1:11" s="11" customFormat="1">
      <c r="A7059"/>
      <c r="B7059"/>
      <c r="C7059"/>
      <c r="D7059"/>
      <c r="E7059"/>
      <c r="F7059"/>
      <c r="G7059"/>
      <c r="H7059"/>
      <c r="I7059"/>
      <c r="J7059"/>
      <c r="K7059"/>
    </row>
    <row r="7060" spans="1:11" s="11" customFormat="1">
      <c r="A7060"/>
      <c r="B7060"/>
      <c r="C7060"/>
      <c r="D7060"/>
      <c r="E7060"/>
      <c r="F7060"/>
      <c r="G7060"/>
      <c r="H7060"/>
      <c r="I7060"/>
      <c r="J7060"/>
      <c r="K7060"/>
    </row>
    <row r="7061" spans="1:11" s="11" customFormat="1">
      <c r="A7061"/>
      <c r="B7061"/>
      <c r="C7061"/>
      <c r="D7061"/>
      <c r="E7061"/>
      <c r="F7061"/>
      <c r="G7061"/>
      <c r="H7061"/>
      <c r="I7061"/>
      <c r="J7061"/>
      <c r="K7061"/>
    </row>
    <row r="7062" spans="1:11" s="11" customFormat="1">
      <c r="A7062"/>
      <c r="B7062"/>
      <c r="C7062"/>
      <c r="D7062"/>
      <c r="E7062"/>
      <c r="F7062"/>
      <c r="G7062"/>
      <c r="H7062"/>
      <c r="I7062"/>
      <c r="J7062"/>
      <c r="K7062"/>
    </row>
    <row r="7063" spans="1:11" s="11" customFormat="1">
      <c r="A7063"/>
      <c r="B7063"/>
      <c r="C7063"/>
      <c r="D7063"/>
      <c r="E7063"/>
      <c r="F7063"/>
      <c r="G7063"/>
      <c r="H7063"/>
      <c r="I7063"/>
      <c r="J7063"/>
      <c r="K7063"/>
    </row>
    <row r="7064" spans="1:11" s="11" customFormat="1">
      <c r="A7064"/>
      <c r="B7064"/>
      <c r="C7064"/>
      <c r="D7064"/>
      <c r="E7064"/>
      <c r="F7064"/>
      <c r="G7064"/>
      <c r="H7064"/>
      <c r="I7064"/>
      <c r="J7064"/>
      <c r="K7064"/>
    </row>
    <row r="7065" spans="1:11" s="11" customFormat="1">
      <c r="A7065"/>
      <c r="B7065"/>
      <c r="C7065"/>
      <c r="D7065"/>
      <c r="E7065"/>
      <c r="F7065"/>
      <c r="G7065"/>
      <c r="H7065"/>
      <c r="I7065"/>
      <c r="J7065"/>
      <c r="K7065"/>
    </row>
    <row r="7066" spans="1:11" s="11" customFormat="1">
      <c r="A7066"/>
      <c r="B7066"/>
      <c r="C7066"/>
      <c r="D7066"/>
      <c r="E7066"/>
      <c r="F7066"/>
      <c r="G7066"/>
      <c r="H7066"/>
      <c r="I7066"/>
      <c r="J7066"/>
      <c r="K7066"/>
    </row>
    <row r="7067" spans="1:11" s="11" customFormat="1">
      <c r="A7067"/>
      <c r="B7067"/>
      <c r="C7067"/>
      <c r="D7067"/>
      <c r="E7067"/>
      <c r="F7067"/>
      <c r="G7067"/>
      <c r="H7067"/>
      <c r="I7067"/>
      <c r="J7067"/>
      <c r="K7067"/>
    </row>
    <row r="7068" spans="1:11" s="11" customFormat="1">
      <c r="A7068"/>
      <c r="B7068"/>
      <c r="C7068"/>
      <c r="D7068"/>
      <c r="E7068"/>
      <c r="F7068"/>
      <c r="G7068"/>
      <c r="H7068"/>
      <c r="I7068"/>
      <c r="J7068"/>
      <c r="K7068"/>
    </row>
    <row r="7069" spans="1:11" s="11" customFormat="1">
      <c r="A7069"/>
      <c r="B7069"/>
      <c r="C7069"/>
      <c r="D7069"/>
      <c r="E7069"/>
      <c r="F7069"/>
      <c r="G7069"/>
      <c r="H7069"/>
      <c r="I7069"/>
      <c r="J7069"/>
      <c r="K7069"/>
    </row>
    <row r="7070" spans="1:11" s="11" customFormat="1">
      <c r="A7070"/>
      <c r="B7070"/>
      <c r="C7070"/>
      <c r="D7070"/>
      <c r="E7070"/>
      <c r="F7070"/>
      <c r="G7070"/>
      <c r="H7070"/>
      <c r="I7070"/>
      <c r="J7070"/>
      <c r="K7070"/>
    </row>
    <row r="7071" spans="1:11" s="11" customFormat="1">
      <c r="A7071"/>
      <c r="B7071"/>
      <c r="C7071"/>
      <c r="D7071"/>
      <c r="E7071"/>
      <c r="F7071"/>
      <c r="G7071"/>
      <c r="H7071"/>
      <c r="I7071"/>
      <c r="J7071"/>
      <c r="K7071"/>
    </row>
    <row r="7072" spans="1:11" s="11" customFormat="1">
      <c r="A7072"/>
      <c r="B7072"/>
      <c r="C7072"/>
      <c r="D7072"/>
      <c r="E7072"/>
      <c r="F7072"/>
      <c r="G7072"/>
      <c r="H7072"/>
      <c r="I7072"/>
      <c r="J7072"/>
      <c r="K7072"/>
    </row>
    <row r="7073" spans="1:11" s="11" customFormat="1">
      <c r="A7073"/>
      <c r="B7073"/>
      <c r="C7073"/>
      <c r="D7073"/>
      <c r="E7073"/>
      <c r="F7073"/>
      <c r="G7073"/>
      <c r="H7073"/>
      <c r="I7073"/>
      <c r="J7073"/>
      <c r="K7073"/>
    </row>
    <row r="7074" spans="1:11" s="11" customFormat="1">
      <c r="A7074"/>
      <c r="B7074"/>
      <c r="C7074"/>
      <c r="D7074"/>
      <c r="E7074"/>
      <c r="F7074"/>
      <c r="G7074"/>
      <c r="H7074"/>
      <c r="I7074"/>
      <c r="J7074"/>
      <c r="K7074"/>
    </row>
    <row r="7075" spans="1:11" s="11" customFormat="1">
      <c r="A7075"/>
      <c r="B7075"/>
      <c r="C7075"/>
      <c r="D7075"/>
      <c r="E7075"/>
      <c r="F7075"/>
      <c r="G7075"/>
      <c r="H7075"/>
      <c r="I7075"/>
      <c r="J7075"/>
      <c r="K7075"/>
    </row>
    <row r="7076" spans="1:11" s="11" customFormat="1">
      <c r="A7076"/>
      <c r="B7076"/>
      <c r="C7076"/>
      <c r="D7076"/>
      <c r="E7076"/>
      <c r="F7076"/>
      <c r="G7076"/>
      <c r="H7076"/>
      <c r="I7076"/>
      <c r="J7076"/>
      <c r="K7076"/>
    </row>
    <row r="7077" spans="1:11" s="11" customFormat="1">
      <c r="A7077"/>
      <c r="B7077"/>
      <c r="C7077"/>
      <c r="D7077"/>
      <c r="E7077"/>
      <c r="F7077"/>
      <c r="G7077"/>
      <c r="H7077"/>
      <c r="I7077"/>
      <c r="J7077"/>
      <c r="K7077"/>
    </row>
    <row r="7078" spans="1:11" s="11" customFormat="1">
      <c r="A7078"/>
      <c r="B7078"/>
      <c r="C7078"/>
      <c r="D7078"/>
      <c r="E7078"/>
      <c r="F7078"/>
      <c r="G7078"/>
      <c r="H7078"/>
      <c r="I7078"/>
      <c r="J7078"/>
      <c r="K7078"/>
    </row>
    <row r="7079" spans="1:11" s="11" customFormat="1">
      <c r="A7079"/>
      <c r="B7079"/>
      <c r="C7079"/>
      <c r="D7079"/>
      <c r="E7079"/>
      <c r="F7079"/>
      <c r="G7079"/>
      <c r="H7079"/>
      <c r="I7079"/>
      <c r="J7079"/>
      <c r="K7079"/>
    </row>
    <row r="7080" spans="1:11" s="11" customFormat="1">
      <c r="A7080"/>
      <c r="B7080"/>
      <c r="C7080"/>
      <c r="D7080"/>
      <c r="E7080"/>
      <c r="F7080"/>
      <c r="G7080"/>
      <c r="H7080"/>
      <c r="I7080"/>
      <c r="J7080"/>
      <c r="K7080"/>
    </row>
    <row r="7081" spans="1:11" s="11" customFormat="1">
      <c r="A7081"/>
      <c r="B7081"/>
      <c r="C7081"/>
      <c r="D7081"/>
      <c r="E7081"/>
      <c r="F7081"/>
      <c r="G7081"/>
      <c r="H7081"/>
      <c r="I7081"/>
      <c r="J7081"/>
      <c r="K7081"/>
    </row>
    <row r="7082" spans="1:11" s="11" customFormat="1">
      <c r="A7082"/>
      <c r="B7082"/>
      <c r="C7082"/>
      <c r="D7082"/>
      <c r="E7082"/>
      <c r="F7082"/>
      <c r="G7082"/>
      <c r="H7082"/>
      <c r="I7082"/>
      <c r="J7082"/>
      <c r="K7082"/>
    </row>
    <row r="7083" spans="1:11" s="11" customFormat="1">
      <c r="A7083"/>
      <c r="B7083"/>
      <c r="C7083"/>
      <c r="D7083"/>
      <c r="E7083"/>
      <c r="F7083"/>
      <c r="G7083"/>
      <c r="H7083"/>
      <c r="I7083"/>
      <c r="J7083"/>
      <c r="K7083"/>
    </row>
    <row r="7084" spans="1:11" s="11" customFormat="1">
      <c r="A7084"/>
      <c r="B7084"/>
      <c r="C7084"/>
      <c r="D7084"/>
      <c r="E7084"/>
      <c r="F7084"/>
      <c r="G7084"/>
      <c r="H7084"/>
      <c r="I7084"/>
      <c r="J7084"/>
      <c r="K7084"/>
    </row>
    <row r="7085" spans="1:11" s="11" customFormat="1">
      <c r="A7085"/>
      <c r="B7085"/>
      <c r="C7085"/>
      <c r="D7085"/>
      <c r="E7085"/>
      <c r="F7085"/>
      <c r="G7085"/>
      <c r="H7085"/>
      <c r="I7085"/>
      <c r="J7085"/>
      <c r="K7085"/>
    </row>
    <row r="7086" spans="1:11" s="11" customFormat="1">
      <c r="A7086"/>
      <c r="B7086"/>
      <c r="C7086"/>
      <c r="D7086"/>
      <c r="E7086"/>
      <c r="F7086"/>
      <c r="G7086"/>
      <c r="H7086"/>
      <c r="I7086"/>
      <c r="J7086"/>
      <c r="K7086"/>
    </row>
    <row r="7087" spans="1:11" s="11" customFormat="1">
      <c r="A7087"/>
      <c r="B7087"/>
      <c r="C7087"/>
      <c r="D7087"/>
      <c r="E7087"/>
      <c r="F7087"/>
      <c r="G7087"/>
      <c r="H7087"/>
      <c r="I7087"/>
      <c r="J7087"/>
      <c r="K7087"/>
    </row>
    <row r="7088" spans="1:11" s="11" customFormat="1">
      <c r="A7088"/>
      <c r="B7088"/>
      <c r="C7088"/>
      <c r="D7088"/>
      <c r="E7088"/>
      <c r="F7088"/>
      <c r="G7088"/>
      <c r="H7088"/>
      <c r="I7088"/>
      <c r="J7088"/>
      <c r="K7088"/>
    </row>
    <row r="7089" spans="1:11" s="11" customFormat="1">
      <c r="A7089"/>
      <c r="B7089"/>
      <c r="C7089"/>
      <c r="D7089"/>
      <c r="E7089"/>
      <c r="F7089"/>
      <c r="G7089"/>
      <c r="H7089"/>
      <c r="I7089"/>
      <c r="J7089"/>
      <c r="K7089"/>
    </row>
    <row r="7090" spans="1:11" s="11" customFormat="1">
      <c r="A7090"/>
      <c r="B7090"/>
      <c r="C7090"/>
      <c r="D7090"/>
      <c r="E7090"/>
      <c r="F7090"/>
      <c r="G7090"/>
      <c r="H7090"/>
      <c r="I7090"/>
      <c r="J7090"/>
      <c r="K7090"/>
    </row>
    <row r="7091" spans="1:11" s="11" customFormat="1">
      <c r="A7091"/>
      <c r="B7091"/>
      <c r="C7091"/>
      <c r="D7091"/>
      <c r="E7091"/>
      <c r="F7091"/>
      <c r="G7091"/>
      <c r="H7091"/>
      <c r="I7091"/>
      <c r="J7091"/>
      <c r="K7091"/>
    </row>
    <row r="7092" spans="1:11" s="11" customFormat="1">
      <c r="A7092"/>
      <c r="B7092"/>
      <c r="C7092"/>
      <c r="D7092"/>
      <c r="E7092"/>
      <c r="F7092"/>
      <c r="G7092"/>
      <c r="H7092"/>
      <c r="I7092"/>
      <c r="J7092"/>
      <c r="K7092"/>
    </row>
    <row r="7093" spans="1:11" s="11" customFormat="1">
      <c r="A7093"/>
      <c r="B7093"/>
      <c r="C7093"/>
      <c r="D7093"/>
      <c r="E7093"/>
      <c r="F7093"/>
      <c r="G7093"/>
      <c r="H7093"/>
      <c r="I7093"/>
      <c r="J7093"/>
      <c r="K7093"/>
    </row>
    <row r="7094" spans="1:11" s="11" customFormat="1">
      <c r="A7094"/>
      <c r="B7094"/>
      <c r="C7094"/>
      <c r="D7094"/>
      <c r="E7094"/>
      <c r="F7094"/>
      <c r="G7094"/>
      <c r="H7094"/>
      <c r="I7094"/>
      <c r="J7094"/>
      <c r="K7094"/>
    </row>
    <row r="7095" spans="1:11" s="11" customFormat="1">
      <c r="A7095"/>
      <c r="B7095"/>
      <c r="C7095"/>
      <c r="D7095"/>
      <c r="E7095"/>
      <c r="F7095"/>
      <c r="G7095"/>
      <c r="H7095"/>
      <c r="I7095"/>
      <c r="J7095"/>
      <c r="K7095"/>
    </row>
    <row r="7096" spans="1:11" s="11" customFormat="1">
      <c r="A7096"/>
      <c r="B7096"/>
      <c r="C7096"/>
      <c r="D7096"/>
      <c r="E7096"/>
      <c r="F7096"/>
      <c r="G7096"/>
      <c r="H7096"/>
      <c r="I7096"/>
      <c r="J7096"/>
      <c r="K7096"/>
    </row>
    <row r="7097" spans="1:11" s="11" customFormat="1">
      <c r="A7097"/>
      <c r="B7097"/>
      <c r="C7097"/>
      <c r="D7097"/>
      <c r="E7097"/>
      <c r="F7097"/>
      <c r="G7097"/>
      <c r="H7097"/>
      <c r="I7097"/>
      <c r="J7097"/>
      <c r="K7097"/>
    </row>
    <row r="7098" spans="1:11" s="11" customFormat="1">
      <c r="A7098"/>
      <c r="B7098"/>
      <c r="C7098"/>
      <c r="D7098"/>
      <c r="E7098"/>
      <c r="F7098"/>
      <c r="G7098"/>
      <c r="H7098"/>
      <c r="I7098"/>
      <c r="J7098"/>
      <c r="K7098"/>
    </row>
    <row r="7099" spans="1:11" s="11" customFormat="1">
      <c r="A7099"/>
      <c r="B7099"/>
      <c r="C7099"/>
      <c r="D7099"/>
      <c r="E7099"/>
      <c r="F7099"/>
      <c r="G7099"/>
      <c r="H7099"/>
      <c r="I7099"/>
      <c r="J7099"/>
      <c r="K7099"/>
    </row>
    <row r="7100" spans="1:11" s="11" customFormat="1">
      <c r="A7100"/>
      <c r="B7100"/>
      <c r="C7100"/>
      <c r="D7100"/>
      <c r="E7100"/>
      <c r="F7100"/>
      <c r="G7100"/>
      <c r="H7100"/>
      <c r="I7100"/>
      <c r="J7100"/>
      <c r="K7100"/>
    </row>
    <row r="7101" spans="1:11" s="11" customFormat="1">
      <c r="A7101"/>
      <c r="B7101"/>
      <c r="C7101"/>
      <c r="D7101"/>
      <c r="E7101"/>
      <c r="F7101"/>
      <c r="G7101"/>
      <c r="H7101"/>
      <c r="I7101"/>
      <c r="J7101"/>
      <c r="K7101"/>
    </row>
    <row r="7102" spans="1:11" s="11" customFormat="1">
      <c r="A7102"/>
      <c r="B7102"/>
      <c r="C7102"/>
      <c r="D7102"/>
      <c r="E7102"/>
      <c r="F7102"/>
      <c r="G7102"/>
      <c r="H7102"/>
      <c r="I7102"/>
      <c r="J7102"/>
      <c r="K7102"/>
    </row>
    <row r="7103" spans="1:11" s="11" customFormat="1">
      <c r="A7103"/>
      <c r="B7103"/>
      <c r="C7103"/>
      <c r="D7103"/>
      <c r="E7103"/>
      <c r="F7103"/>
      <c r="G7103"/>
      <c r="H7103"/>
      <c r="I7103"/>
      <c r="J7103"/>
      <c r="K7103"/>
    </row>
    <row r="7104" spans="1:11" s="11" customFormat="1">
      <c r="A7104"/>
      <c r="B7104"/>
      <c r="C7104"/>
      <c r="D7104"/>
      <c r="E7104"/>
      <c r="F7104"/>
      <c r="G7104"/>
      <c r="H7104"/>
      <c r="I7104"/>
      <c r="J7104"/>
      <c r="K7104"/>
    </row>
    <row r="7105" spans="1:11" s="11" customFormat="1">
      <c r="A7105"/>
      <c r="B7105"/>
      <c r="C7105"/>
      <c r="D7105"/>
      <c r="E7105"/>
      <c r="F7105"/>
      <c r="G7105"/>
      <c r="H7105"/>
      <c r="I7105"/>
      <c r="J7105"/>
      <c r="K7105"/>
    </row>
    <row r="7106" spans="1:11" s="11" customFormat="1">
      <c r="A7106"/>
      <c r="B7106"/>
      <c r="C7106"/>
      <c r="D7106"/>
      <c r="E7106"/>
      <c r="F7106"/>
      <c r="G7106"/>
      <c r="H7106"/>
      <c r="I7106"/>
      <c r="J7106"/>
      <c r="K7106"/>
    </row>
    <row r="7107" spans="1:11" s="11" customFormat="1">
      <c r="A7107"/>
      <c r="B7107"/>
      <c r="C7107"/>
      <c r="D7107"/>
      <c r="E7107"/>
      <c r="F7107"/>
      <c r="G7107"/>
      <c r="H7107"/>
      <c r="I7107"/>
      <c r="J7107"/>
      <c r="K7107"/>
    </row>
    <row r="7108" spans="1:11" s="11" customFormat="1">
      <c r="A7108"/>
      <c r="B7108"/>
      <c r="C7108"/>
      <c r="D7108"/>
      <c r="E7108"/>
      <c r="F7108"/>
      <c r="G7108"/>
      <c r="H7108"/>
      <c r="I7108"/>
      <c r="J7108"/>
      <c r="K7108"/>
    </row>
    <row r="7109" spans="1:11" s="11" customFormat="1">
      <c r="A7109"/>
      <c r="B7109"/>
      <c r="C7109"/>
      <c r="D7109"/>
      <c r="E7109"/>
      <c r="F7109"/>
      <c r="G7109"/>
      <c r="H7109"/>
      <c r="I7109"/>
      <c r="J7109"/>
      <c r="K7109"/>
    </row>
    <row r="7110" spans="1:11" s="11" customFormat="1">
      <c r="A7110"/>
      <c r="B7110"/>
      <c r="C7110"/>
      <c r="D7110"/>
      <c r="E7110"/>
      <c r="F7110"/>
      <c r="G7110"/>
      <c r="H7110"/>
      <c r="I7110"/>
      <c r="J7110"/>
      <c r="K7110"/>
    </row>
    <row r="7111" spans="1:11" s="11" customFormat="1">
      <c r="A7111"/>
      <c r="B7111"/>
      <c r="C7111"/>
      <c r="D7111"/>
      <c r="E7111"/>
      <c r="F7111"/>
      <c r="G7111"/>
      <c r="H7111"/>
      <c r="I7111"/>
      <c r="J7111"/>
      <c r="K7111"/>
    </row>
    <row r="7112" spans="1:11" s="11" customFormat="1">
      <c r="A7112"/>
      <c r="B7112"/>
      <c r="C7112"/>
      <c r="D7112"/>
      <c r="E7112"/>
      <c r="F7112"/>
      <c r="G7112"/>
      <c r="H7112"/>
      <c r="I7112"/>
      <c r="J7112"/>
      <c r="K7112"/>
    </row>
    <row r="7113" spans="1:11" s="11" customFormat="1">
      <c r="A7113"/>
      <c r="B7113"/>
      <c r="C7113"/>
      <c r="D7113"/>
      <c r="E7113"/>
      <c r="F7113"/>
      <c r="G7113"/>
      <c r="H7113"/>
      <c r="I7113"/>
      <c r="J7113"/>
      <c r="K7113"/>
    </row>
    <row r="7114" spans="1:11" s="11" customFormat="1">
      <c r="A7114"/>
      <c r="B7114"/>
      <c r="C7114"/>
      <c r="D7114"/>
      <c r="E7114"/>
      <c r="F7114"/>
      <c r="G7114"/>
      <c r="H7114"/>
      <c r="I7114"/>
      <c r="J7114"/>
      <c r="K7114"/>
    </row>
    <row r="7115" spans="1:11" s="11" customFormat="1">
      <c r="A7115"/>
      <c r="B7115"/>
      <c r="C7115"/>
      <c r="D7115"/>
      <c r="E7115"/>
      <c r="F7115"/>
      <c r="G7115"/>
      <c r="H7115"/>
      <c r="I7115"/>
      <c r="J7115"/>
      <c r="K7115"/>
    </row>
    <row r="7116" spans="1:11" s="11" customFormat="1">
      <c r="A7116"/>
      <c r="B7116"/>
      <c r="C7116"/>
      <c r="D7116"/>
      <c r="E7116"/>
      <c r="F7116"/>
      <c r="G7116"/>
      <c r="H7116"/>
      <c r="I7116"/>
      <c r="J7116"/>
      <c r="K7116"/>
    </row>
    <row r="7117" spans="1:11" s="11" customFormat="1">
      <c r="A7117"/>
      <c r="B7117"/>
      <c r="C7117"/>
      <c r="D7117"/>
      <c r="E7117"/>
      <c r="F7117"/>
      <c r="G7117"/>
      <c r="H7117"/>
      <c r="I7117"/>
      <c r="J7117"/>
      <c r="K7117"/>
    </row>
    <row r="7118" spans="1:11" s="11" customFormat="1">
      <c r="A7118"/>
      <c r="B7118"/>
      <c r="C7118"/>
      <c r="D7118"/>
      <c r="E7118"/>
      <c r="F7118"/>
      <c r="G7118"/>
      <c r="H7118"/>
      <c r="I7118"/>
      <c r="J7118"/>
      <c r="K7118"/>
    </row>
    <row r="7119" spans="1:11" s="11" customFormat="1">
      <c r="A7119"/>
      <c r="B7119"/>
      <c r="C7119"/>
      <c r="D7119"/>
      <c r="E7119"/>
      <c r="F7119"/>
      <c r="G7119"/>
      <c r="H7119"/>
      <c r="I7119"/>
      <c r="J7119"/>
      <c r="K7119"/>
    </row>
    <row r="7120" spans="1:11" s="11" customFormat="1">
      <c r="A7120"/>
      <c r="B7120"/>
      <c r="C7120"/>
      <c r="D7120"/>
      <c r="E7120"/>
      <c r="F7120"/>
      <c r="G7120"/>
      <c r="H7120"/>
      <c r="I7120"/>
      <c r="J7120"/>
      <c r="K7120"/>
    </row>
    <row r="7121" spans="1:11" s="11" customFormat="1">
      <c r="A7121"/>
      <c r="B7121"/>
      <c r="C7121"/>
      <c r="D7121"/>
      <c r="E7121"/>
      <c r="F7121"/>
      <c r="G7121"/>
      <c r="H7121"/>
      <c r="I7121"/>
      <c r="J7121"/>
      <c r="K7121"/>
    </row>
    <row r="7122" spans="1:11" s="11" customFormat="1">
      <c r="A7122"/>
      <c r="B7122"/>
      <c r="C7122"/>
      <c r="D7122"/>
      <c r="E7122"/>
      <c r="F7122"/>
      <c r="G7122"/>
      <c r="H7122"/>
      <c r="I7122"/>
      <c r="J7122"/>
      <c r="K7122"/>
    </row>
    <row r="7123" spans="1:11" s="11" customFormat="1">
      <c r="A7123"/>
      <c r="B7123"/>
      <c r="C7123"/>
      <c r="D7123"/>
      <c r="E7123"/>
      <c r="F7123"/>
      <c r="G7123"/>
      <c r="H7123"/>
      <c r="I7123"/>
      <c r="J7123"/>
      <c r="K7123"/>
    </row>
    <row r="7124" spans="1:11" s="11" customFormat="1">
      <c r="A7124"/>
      <c r="B7124"/>
      <c r="C7124"/>
      <c r="D7124"/>
      <c r="E7124"/>
      <c r="F7124"/>
      <c r="G7124"/>
      <c r="H7124"/>
      <c r="I7124"/>
      <c r="J7124"/>
      <c r="K7124"/>
    </row>
    <row r="7125" spans="1:11" s="11" customFormat="1">
      <c r="A7125"/>
      <c r="B7125"/>
      <c r="C7125"/>
      <c r="D7125"/>
      <c r="E7125"/>
      <c r="F7125"/>
      <c r="G7125"/>
      <c r="H7125"/>
      <c r="I7125"/>
      <c r="J7125"/>
      <c r="K7125"/>
    </row>
    <row r="7126" spans="1:11" s="11" customFormat="1">
      <c r="A7126"/>
      <c r="B7126"/>
      <c r="C7126"/>
      <c r="D7126"/>
      <c r="E7126"/>
      <c r="F7126"/>
      <c r="G7126"/>
      <c r="H7126"/>
      <c r="I7126"/>
      <c r="J7126"/>
      <c r="K7126"/>
    </row>
    <row r="7127" spans="1:11" s="11" customFormat="1">
      <c r="A7127"/>
      <c r="B7127"/>
      <c r="C7127"/>
      <c r="D7127"/>
      <c r="E7127"/>
      <c r="F7127"/>
      <c r="G7127"/>
      <c r="H7127"/>
      <c r="I7127"/>
      <c r="J7127"/>
      <c r="K7127"/>
    </row>
    <row r="7128" spans="1:11" s="11" customFormat="1">
      <c r="A7128"/>
      <c r="B7128"/>
      <c r="C7128"/>
      <c r="D7128"/>
      <c r="E7128"/>
      <c r="F7128"/>
      <c r="G7128"/>
      <c r="H7128"/>
      <c r="I7128"/>
      <c r="J7128"/>
      <c r="K7128"/>
    </row>
    <row r="7129" spans="1:11" s="11" customFormat="1">
      <c r="A7129"/>
      <c r="B7129"/>
      <c r="C7129"/>
      <c r="D7129"/>
      <c r="E7129"/>
      <c r="F7129"/>
      <c r="G7129"/>
      <c r="H7129"/>
      <c r="I7129"/>
      <c r="J7129"/>
      <c r="K7129"/>
    </row>
    <row r="7130" spans="1:11" s="11" customFormat="1">
      <c r="A7130"/>
      <c r="B7130"/>
      <c r="C7130"/>
      <c r="D7130"/>
      <c r="E7130"/>
      <c r="F7130"/>
      <c r="G7130"/>
      <c r="H7130"/>
      <c r="I7130"/>
      <c r="J7130"/>
      <c r="K7130"/>
    </row>
    <row r="7131" spans="1:11" s="11" customFormat="1">
      <c r="A7131"/>
      <c r="B7131"/>
      <c r="C7131"/>
      <c r="D7131"/>
      <c r="E7131"/>
      <c r="F7131"/>
      <c r="G7131"/>
      <c r="H7131"/>
      <c r="I7131"/>
      <c r="J7131"/>
      <c r="K7131"/>
    </row>
    <row r="7132" spans="1:11" s="11" customFormat="1">
      <c r="A7132"/>
      <c r="B7132"/>
      <c r="C7132"/>
      <c r="D7132"/>
      <c r="E7132"/>
      <c r="F7132"/>
      <c r="G7132"/>
      <c r="H7132"/>
      <c r="I7132"/>
      <c r="J7132"/>
      <c r="K7132"/>
    </row>
    <row r="7133" spans="1:11" s="11" customFormat="1">
      <c r="A7133"/>
      <c r="B7133"/>
      <c r="C7133"/>
      <c r="D7133"/>
      <c r="E7133"/>
      <c r="F7133"/>
      <c r="G7133"/>
      <c r="H7133"/>
      <c r="I7133"/>
      <c r="J7133"/>
      <c r="K7133"/>
    </row>
    <row r="7134" spans="1:11" s="11" customFormat="1">
      <c r="A7134"/>
      <c r="B7134"/>
      <c r="C7134"/>
      <c r="D7134"/>
      <c r="E7134"/>
      <c r="F7134"/>
      <c r="G7134"/>
      <c r="H7134"/>
      <c r="I7134"/>
      <c r="J7134"/>
      <c r="K7134"/>
    </row>
    <row r="7135" spans="1:11" s="11" customFormat="1">
      <c r="A7135"/>
      <c r="B7135"/>
      <c r="C7135"/>
      <c r="D7135"/>
      <c r="E7135"/>
      <c r="F7135"/>
      <c r="G7135"/>
      <c r="H7135"/>
      <c r="I7135"/>
      <c r="J7135"/>
      <c r="K7135"/>
    </row>
    <row r="7136" spans="1:11" s="11" customFormat="1">
      <c r="A7136"/>
      <c r="B7136"/>
      <c r="C7136"/>
      <c r="D7136"/>
      <c r="E7136"/>
      <c r="F7136"/>
      <c r="G7136"/>
      <c r="H7136"/>
      <c r="I7136"/>
      <c r="J7136"/>
      <c r="K7136"/>
    </row>
    <row r="7137" spans="1:11" s="11" customFormat="1">
      <c r="A7137"/>
      <c r="B7137"/>
      <c r="C7137"/>
      <c r="D7137"/>
      <c r="E7137"/>
      <c r="F7137"/>
      <c r="G7137"/>
      <c r="H7137"/>
      <c r="I7137"/>
      <c r="J7137"/>
      <c r="K7137"/>
    </row>
    <row r="7138" spans="1:11" s="11" customFormat="1">
      <c r="A7138"/>
      <c r="B7138"/>
      <c r="C7138"/>
      <c r="D7138"/>
      <c r="E7138"/>
      <c r="F7138"/>
      <c r="G7138"/>
      <c r="H7138"/>
      <c r="I7138"/>
      <c r="J7138"/>
      <c r="K7138"/>
    </row>
    <row r="7139" spans="1:11" s="11" customFormat="1">
      <c r="A7139"/>
      <c r="B7139"/>
      <c r="C7139"/>
      <c r="D7139"/>
      <c r="E7139"/>
      <c r="F7139"/>
      <c r="G7139"/>
      <c r="H7139"/>
      <c r="I7139"/>
      <c r="J7139"/>
      <c r="K7139"/>
    </row>
    <row r="7140" spans="1:11" s="11" customFormat="1">
      <c r="A7140"/>
      <c r="B7140"/>
      <c r="C7140"/>
      <c r="D7140"/>
      <c r="E7140"/>
      <c r="F7140"/>
      <c r="G7140"/>
      <c r="H7140"/>
      <c r="I7140"/>
      <c r="J7140"/>
      <c r="K7140"/>
    </row>
    <row r="7141" spans="1:11" s="11" customFormat="1">
      <c r="A7141"/>
      <c r="B7141"/>
      <c r="C7141"/>
      <c r="D7141"/>
      <c r="E7141"/>
      <c r="F7141"/>
      <c r="G7141"/>
      <c r="H7141"/>
      <c r="I7141"/>
      <c r="J7141"/>
      <c r="K7141"/>
    </row>
    <row r="7142" spans="1:11" s="11" customFormat="1">
      <c r="A7142"/>
      <c r="B7142"/>
      <c r="C7142"/>
      <c r="D7142"/>
      <c r="E7142"/>
      <c r="F7142"/>
      <c r="G7142"/>
      <c r="H7142"/>
      <c r="I7142"/>
      <c r="J7142"/>
      <c r="K7142"/>
    </row>
    <row r="7143" spans="1:11" s="11" customFormat="1">
      <c r="A7143"/>
      <c r="B7143"/>
      <c r="C7143"/>
      <c r="D7143"/>
      <c r="E7143"/>
      <c r="F7143"/>
      <c r="G7143"/>
      <c r="H7143"/>
      <c r="I7143"/>
      <c r="J7143"/>
      <c r="K7143"/>
    </row>
    <row r="7144" spans="1:11" s="11" customFormat="1">
      <c r="A7144"/>
      <c r="B7144"/>
      <c r="C7144"/>
      <c r="D7144"/>
      <c r="E7144"/>
      <c r="F7144"/>
      <c r="G7144"/>
      <c r="H7144"/>
      <c r="I7144"/>
      <c r="J7144"/>
      <c r="K7144"/>
    </row>
    <row r="7145" spans="1:11" s="11" customFormat="1">
      <c r="A7145"/>
      <c r="B7145"/>
      <c r="C7145"/>
      <c r="D7145"/>
      <c r="E7145"/>
      <c r="F7145"/>
      <c r="G7145"/>
      <c r="H7145"/>
      <c r="I7145"/>
      <c r="J7145"/>
      <c r="K7145"/>
    </row>
    <row r="7146" spans="1:11" s="11" customFormat="1">
      <c r="A7146"/>
      <c r="B7146"/>
      <c r="C7146"/>
      <c r="D7146"/>
      <c r="E7146"/>
      <c r="F7146"/>
      <c r="G7146"/>
      <c r="H7146"/>
      <c r="I7146"/>
      <c r="J7146"/>
      <c r="K7146"/>
    </row>
    <row r="7147" spans="1:11" s="11" customFormat="1">
      <c r="A7147"/>
      <c r="B7147"/>
      <c r="C7147"/>
      <c r="D7147"/>
      <c r="E7147"/>
      <c r="F7147"/>
      <c r="G7147"/>
      <c r="H7147"/>
      <c r="I7147"/>
      <c r="J7147"/>
      <c r="K7147"/>
    </row>
    <row r="7148" spans="1:11" s="11" customFormat="1">
      <c r="A7148"/>
      <c r="B7148"/>
      <c r="C7148"/>
      <c r="D7148"/>
      <c r="E7148"/>
      <c r="F7148"/>
      <c r="G7148"/>
      <c r="H7148"/>
      <c r="I7148"/>
      <c r="J7148"/>
      <c r="K7148"/>
    </row>
    <row r="7149" spans="1:11" s="11" customFormat="1">
      <c r="A7149"/>
      <c r="B7149"/>
      <c r="C7149"/>
      <c r="D7149"/>
      <c r="E7149"/>
      <c r="F7149"/>
      <c r="G7149"/>
      <c r="H7149"/>
      <c r="I7149"/>
      <c r="J7149"/>
      <c r="K7149"/>
    </row>
    <row r="7150" spans="1:11" s="11" customFormat="1">
      <c r="A7150"/>
      <c r="B7150"/>
      <c r="C7150"/>
      <c r="D7150"/>
      <c r="E7150"/>
      <c r="F7150"/>
      <c r="G7150"/>
      <c r="H7150"/>
      <c r="I7150"/>
      <c r="J7150"/>
      <c r="K7150"/>
    </row>
    <row r="7151" spans="1:11" s="11" customFormat="1">
      <c r="A7151"/>
      <c r="B7151"/>
      <c r="C7151"/>
      <c r="D7151"/>
      <c r="E7151"/>
      <c r="F7151"/>
      <c r="G7151"/>
      <c r="H7151"/>
      <c r="I7151"/>
      <c r="J7151"/>
      <c r="K7151"/>
    </row>
    <row r="7152" spans="1:11" s="11" customFormat="1">
      <c r="A7152"/>
      <c r="B7152"/>
      <c r="C7152"/>
      <c r="D7152"/>
      <c r="E7152"/>
      <c r="F7152"/>
      <c r="G7152"/>
      <c r="H7152"/>
      <c r="I7152"/>
      <c r="J7152"/>
      <c r="K7152"/>
    </row>
    <row r="7153" spans="1:11" s="11" customFormat="1">
      <c r="A7153"/>
      <c r="B7153"/>
      <c r="C7153"/>
      <c r="D7153"/>
      <c r="E7153"/>
      <c r="F7153"/>
      <c r="G7153"/>
      <c r="H7153"/>
      <c r="I7153"/>
      <c r="J7153"/>
      <c r="K7153"/>
    </row>
    <row r="7154" spans="1:11" s="11" customFormat="1">
      <c r="A7154"/>
      <c r="B7154"/>
      <c r="C7154"/>
      <c r="D7154"/>
      <c r="E7154"/>
      <c r="F7154"/>
      <c r="G7154"/>
      <c r="H7154"/>
      <c r="I7154"/>
      <c r="J7154"/>
      <c r="K7154"/>
    </row>
    <row r="7155" spans="1:11" s="11" customFormat="1">
      <c r="A7155"/>
      <c r="B7155"/>
      <c r="C7155"/>
      <c r="D7155"/>
      <c r="E7155"/>
      <c r="F7155"/>
      <c r="G7155"/>
      <c r="H7155"/>
      <c r="I7155"/>
      <c r="J7155"/>
      <c r="K7155"/>
    </row>
    <row r="7156" spans="1:11" s="11" customFormat="1">
      <c r="A7156"/>
      <c r="B7156"/>
      <c r="C7156"/>
      <c r="D7156"/>
      <c r="E7156"/>
      <c r="F7156"/>
      <c r="G7156"/>
      <c r="H7156"/>
      <c r="I7156"/>
      <c r="J7156"/>
      <c r="K7156"/>
    </row>
    <row r="7157" spans="1:11" s="11" customFormat="1">
      <c r="A7157"/>
      <c r="B7157"/>
      <c r="C7157"/>
      <c r="D7157"/>
      <c r="E7157"/>
      <c r="F7157"/>
      <c r="G7157"/>
      <c r="H7157"/>
      <c r="I7157"/>
      <c r="J7157"/>
      <c r="K7157"/>
    </row>
    <row r="7158" spans="1:11" s="11" customFormat="1">
      <c r="A7158"/>
      <c r="B7158"/>
      <c r="C7158"/>
      <c r="D7158"/>
      <c r="E7158"/>
      <c r="F7158"/>
      <c r="G7158"/>
      <c r="H7158"/>
      <c r="I7158"/>
      <c r="J7158"/>
      <c r="K7158"/>
    </row>
    <row r="7159" spans="1:11" s="11" customFormat="1">
      <c r="A7159"/>
      <c r="B7159"/>
      <c r="C7159"/>
      <c r="D7159"/>
      <c r="E7159"/>
      <c r="F7159"/>
      <c r="G7159"/>
      <c r="H7159"/>
      <c r="I7159"/>
      <c r="J7159"/>
      <c r="K7159"/>
    </row>
    <row r="7160" spans="1:11" s="11" customFormat="1">
      <c r="A7160"/>
      <c r="B7160"/>
      <c r="C7160"/>
      <c r="D7160"/>
      <c r="E7160"/>
      <c r="F7160"/>
      <c r="G7160"/>
      <c r="H7160"/>
      <c r="I7160"/>
      <c r="J7160"/>
      <c r="K7160"/>
    </row>
    <row r="7161" spans="1:11" s="11" customFormat="1">
      <c r="A7161"/>
      <c r="B7161"/>
      <c r="C7161"/>
      <c r="D7161"/>
      <c r="E7161"/>
      <c r="F7161"/>
      <c r="G7161"/>
      <c r="H7161"/>
      <c r="I7161"/>
      <c r="J7161"/>
      <c r="K7161"/>
    </row>
    <row r="7162" spans="1:11" s="11" customFormat="1">
      <c r="A7162"/>
      <c r="B7162"/>
      <c r="C7162"/>
      <c r="D7162"/>
      <c r="E7162"/>
      <c r="F7162"/>
      <c r="G7162"/>
      <c r="H7162"/>
      <c r="I7162"/>
      <c r="J7162"/>
      <c r="K7162"/>
    </row>
    <row r="7163" spans="1:11" s="11" customFormat="1">
      <c r="A7163"/>
      <c r="B7163"/>
      <c r="C7163"/>
      <c r="D7163"/>
      <c r="E7163"/>
      <c r="F7163"/>
      <c r="G7163"/>
      <c r="H7163"/>
      <c r="I7163"/>
      <c r="J7163"/>
      <c r="K7163"/>
    </row>
    <row r="7164" spans="1:11" s="11" customFormat="1">
      <c r="A7164"/>
      <c r="B7164"/>
      <c r="C7164"/>
      <c r="D7164"/>
      <c r="E7164"/>
      <c r="F7164"/>
      <c r="G7164"/>
      <c r="H7164"/>
      <c r="I7164"/>
      <c r="J7164"/>
      <c r="K7164"/>
    </row>
    <row r="7165" spans="1:11" s="11" customFormat="1">
      <c r="A7165"/>
      <c r="B7165"/>
      <c r="C7165"/>
      <c r="D7165"/>
      <c r="E7165"/>
      <c r="F7165"/>
      <c r="G7165"/>
      <c r="H7165"/>
      <c r="I7165"/>
      <c r="J7165"/>
      <c r="K7165"/>
    </row>
    <row r="7166" spans="1:11" s="11" customFormat="1">
      <c r="A7166"/>
      <c r="B7166"/>
      <c r="C7166"/>
      <c r="D7166"/>
      <c r="E7166"/>
      <c r="F7166"/>
      <c r="G7166"/>
      <c r="H7166"/>
      <c r="I7166"/>
      <c r="J7166"/>
      <c r="K7166"/>
    </row>
    <row r="7167" spans="1:11" s="11" customFormat="1">
      <c r="A7167"/>
      <c r="B7167"/>
      <c r="C7167"/>
      <c r="D7167"/>
      <c r="E7167"/>
      <c r="F7167"/>
      <c r="G7167"/>
      <c r="H7167"/>
      <c r="I7167"/>
      <c r="J7167"/>
      <c r="K7167"/>
    </row>
    <row r="7168" spans="1:11" s="11" customFormat="1">
      <c r="A7168"/>
      <c r="B7168"/>
      <c r="C7168"/>
      <c r="D7168"/>
      <c r="E7168"/>
      <c r="F7168"/>
      <c r="G7168"/>
      <c r="H7168"/>
      <c r="I7168"/>
      <c r="J7168"/>
      <c r="K7168"/>
    </row>
    <row r="7169" spans="1:11" s="11" customFormat="1">
      <c r="A7169"/>
      <c r="B7169"/>
      <c r="C7169"/>
      <c r="D7169"/>
      <c r="E7169"/>
      <c r="F7169"/>
      <c r="G7169"/>
      <c r="H7169"/>
      <c r="I7169"/>
      <c r="J7169"/>
      <c r="K7169"/>
    </row>
    <row r="7170" spans="1:11" s="11" customFormat="1">
      <c r="A7170"/>
      <c r="B7170"/>
      <c r="C7170"/>
      <c r="D7170"/>
      <c r="E7170"/>
      <c r="F7170"/>
      <c r="G7170"/>
      <c r="H7170"/>
      <c r="I7170"/>
      <c r="J7170"/>
      <c r="K7170"/>
    </row>
    <row r="7171" spans="1:11" s="11" customFormat="1">
      <c r="A7171"/>
      <c r="B7171"/>
      <c r="C7171"/>
      <c r="D7171"/>
      <c r="E7171"/>
      <c r="F7171"/>
      <c r="G7171"/>
      <c r="H7171"/>
      <c r="I7171"/>
      <c r="J7171"/>
      <c r="K7171"/>
    </row>
    <row r="7172" spans="1:11" s="11" customFormat="1">
      <c r="A7172"/>
      <c r="B7172"/>
      <c r="C7172"/>
      <c r="D7172"/>
      <c r="E7172"/>
      <c r="F7172"/>
      <c r="G7172"/>
      <c r="H7172"/>
      <c r="I7172"/>
      <c r="J7172"/>
      <c r="K7172"/>
    </row>
    <row r="7173" spans="1:11" s="11" customFormat="1">
      <c r="A7173"/>
      <c r="B7173"/>
      <c r="C7173"/>
      <c r="D7173"/>
      <c r="E7173"/>
      <c r="F7173"/>
      <c r="G7173"/>
      <c r="H7173"/>
      <c r="I7173"/>
      <c r="J7173"/>
      <c r="K7173"/>
    </row>
    <row r="7174" spans="1:11" s="11" customFormat="1">
      <c r="A7174"/>
      <c r="B7174"/>
      <c r="C7174"/>
      <c r="D7174"/>
      <c r="E7174"/>
      <c r="F7174"/>
      <c r="G7174"/>
      <c r="H7174"/>
      <c r="I7174"/>
      <c r="J7174"/>
      <c r="K7174"/>
    </row>
    <row r="7175" spans="1:11" s="11" customFormat="1">
      <c r="A7175"/>
      <c r="B7175"/>
      <c r="C7175"/>
      <c r="D7175"/>
      <c r="E7175"/>
      <c r="F7175"/>
      <c r="G7175"/>
      <c r="H7175"/>
      <c r="I7175"/>
      <c r="J7175"/>
      <c r="K7175"/>
    </row>
    <row r="7176" spans="1:11" s="11" customFormat="1">
      <c r="A7176"/>
      <c r="B7176"/>
      <c r="C7176"/>
      <c r="D7176"/>
      <c r="E7176"/>
      <c r="F7176"/>
      <c r="G7176"/>
      <c r="H7176"/>
      <c r="I7176"/>
      <c r="J7176"/>
      <c r="K7176"/>
    </row>
    <row r="7177" spans="1:11" s="11" customFormat="1">
      <c r="A7177"/>
      <c r="B7177"/>
      <c r="C7177"/>
      <c r="D7177"/>
      <c r="E7177"/>
      <c r="F7177"/>
      <c r="G7177"/>
      <c r="H7177"/>
      <c r="I7177"/>
      <c r="J7177"/>
      <c r="K7177"/>
    </row>
    <row r="7178" spans="1:11" s="11" customFormat="1">
      <c r="A7178"/>
      <c r="B7178"/>
      <c r="C7178"/>
      <c r="D7178"/>
      <c r="E7178"/>
      <c r="F7178"/>
      <c r="G7178"/>
      <c r="H7178"/>
      <c r="I7178"/>
      <c r="J7178"/>
      <c r="K7178"/>
    </row>
    <row r="7179" spans="1:11" s="11" customFormat="1">
      <c r="A7179"/>
      <c r="B7179"/>
      <c r="C7179"/>
      <c r="D7179"/>
      <c r="E7179"/>
      <c r="F7179"/>
      <c r="G7179"/>
      <c r="H7179"/>
      <c r="I7179"/>
      <c r="J7179"/>
      <c r="K7179"/>
    </row>
    <row r="7180" spans="1:11" s="11" customFormat="1">
      <c r="A7180"/>
      <c r="B7180"/>
      <c r="C7180"/>
      <c r="D7180"/>
      <c r="E7180"/>
      <c r="F7180"/>
      <c r="G7180"/>
      <c r="H7180"/>
      <c r="I7180"/>
      <c r="J7180"/>
      <c r="K7180"/>
    </row>
    <row r="7181" spans="1:11" s="11" customFormat="1">
      <c r="A7181"/>
      <c r="B7181"/>
      <c r="C7181"/>
      <c r="D7181"/>
      <c r="E7181"/>
      <c r="F7181"/>
      <c r="G7181"/>
      <c r="H7181"/>
      <c r="I7181"/>
      <c r="J7181"/>
      <c r="K7181"/>
    </row>
    <row r="7182" spans="1:11" s="11" customFormat="1">
      <c r="A7182"/>
      <c r="B7182"/>
      <c r="C7182"/>
      <c r="D7182"/>
      <c r="E7182"/>
      <c r="F7182"/>
      <c r="G7182"/>
      <c r="H7182"/>
      <c r="I7182"/>
      <c r="J7182"/>
      <c r="K7182"/>
    </row>
    <row r="7183" spans="1:11" s="11" customFormat="1">
      <c r="A7183"/>
      <c r="B7183"/>
      <c r="C7183"/>
      <c r="D7183"/>
      <c r="E7183"/>
      <c r="F7183"/>
      <c r="G7183"/>
      <c r="H7183"/>
      <c r="I7183"/>
      <c r="J7183"/>
      <c r="K7183"/>
    </row>
    <row r="7184" spans="1:11" s="11" customFormat="1">
      <c r="A7184"/>
      <c r="B7184"/>
      <c r="C7184"/>
      <c r="D7184"/>
      <c r="E7184"/>
      <c r="F7184"/>
      <c r="G7184"/>
      <c r="H7184"/>
      <c r="I7184"/>
      <c r="J7184"/>
      <c r="K7184"/>
    </row>
    <row r="7185" spans="1:11" s="11" customFormat="1">
      <c r="A7185"/>
      <c r="B7185"/>
      <c r="C7185"/>
      <c r="D7185"/>
      <c r="E7185"/>
      <c r="F7185"/>
      <c r="G7185"/>
      <c r="H7185"/>
      <c r="I7185"/>
      <c r="J7185"/>
      <c r="K7185"/>
    </row>
    <row r="7186" spans="1:11" s="11" customFormat="1">
      <c r="A7186"/>
      <c r="B7186"/>
      <c r="C7186"/>
      <c r="D7186"/>
      <c r="E7186"/>
      <c r="F7186"/>
      <c r="G7186"/>
      <c r="H7186"/>
      <c r="I7186"/>
      <c r="J7186"/>
      <c r="K7186"/>
    </row>
    <row r="7187" spans="1:11" s="11" customFormat="1">
      <c r="A7187"/>
      <c r="B7187"/>
      <c r="C7187"/>
      <c r="D7187"/>
      <c r="E7187"/>
      <c r="F7187"/>
      <c r="G7187"/>
      <c r="H7187"/>
      <c r="I7187"/>
      <c r="J7187"/>
      <c r="K7187"/>
    </row>
    <row r="7188" spans="1:11" s="11" customFormat="1">
      <c r="A7188"/>
      <c r="B7188"/>
      <c r="C7188"/>
      <c r="D7188"/>
      <c r="E7188"/>
      <c r="F7188"/>
      <c r="G7188"/>
      <c r="H7188"/>
      <c r="I7188"/>
      <c r="J7188"/>
      <c r="K7188"/>
    </row>
    <row r="7189" spans="1:11" s="11" customFormat="1">
      <c r="A7189"/>
      <c r="B7189"/>
      <c r="C7189"/>
      <c r="D7189"/>
      <c r="E7189"/>
      <c r="F7189"/>
      <c r="G7189"/>
      <c r="H7189"/>
      <c r="I7189"/>
      <c r="J7189"/>
      <c r="K7189"/>
    </row>
    <row r="7190" spans="1:11" s="11" customFormat="1">
      <c r="A7190"/>
      <c r="B7190"/>
      <c r="C7190"/>
      <c r="D7190"/>
      <c r="E7190"/>
      <c r="F7190"/>
      <c r="G7190"/>
      <c r="H7190"/>
      <c r="I7190"/>
      <c r="J7190"/>
      <c r="K7190"/>
    </row>
    <row r="7191" spans="1:11" s="11" customFormat="1">
      <c r="A7191"/>
      <c r="B7191"/>
      <c r="C7191"/>
      <c r="D7191"/>
      <c r="E7191"/>
      <c r="F7191"/>
      <c r="G7191"/>
      <c r="H7191"/>
      <c r="I7191"/>
      <c r="J7191"/>
      <c r="K7191"/>
    </row>
    <row r="7192" spans="1:11" s="11" customFormat="1">
      <c r="A7192"/>
      <c r="B7192"/>
      <c r="C7192"/>
      <c r="D7192"/>
      <c r="E7192"/>
      <c r="F7192"/>
      <c r="G7192"/>
      <c r="H7192"/>
      <c r="I7192"/>
      <c r="J7192"/>
      <c r="K7192"/>
    </row>
    <row r="7193" spans="1:11" s="11" customFormat="1">
      <c r="A7193"/>
      <c r="B7193"/>
      <c r="C7193"/>
      <c r="D7193"/>
      <c r="E7193"/>
      <c r="F7193"/>
      <c r="G7193"/>
      <c r="H7193"/>
      <c r="I7193"/>
      <c r="J7193"/>
      <c r="K7193"/>
    </row>
    <row r="7194" spans="1:11" s="11" customFormat="1">
      <c r="A7194"/>
      <c r="B7194"/>
      <c r="C7194"/>
      <c r="D7194"/>
      <c r="E7194"/>
      <c r="F7194"/>
      <c r="G7194"/>
      <c r="H7194"/>
      <c r="I7194"/>
      <c r="J7194"/>
      <c r="K7194"/>
    </row>
    <row r="7195" spans="1:11" s="11" customFormat="1">
      <c r="A7195"/>
      <c r="B7195"/>
      <c r="C7195"/>
      <c r="D7195"/>
      <c r="E7195"/>
      <c r="F7195"/>
      <c r="G7195"/>
      <c r="H7195"/>
      <c r="I7195"/>
      <c r="J7195"/>
      <c r="K7195"/>
    </row>
    <row r="7196" spans="1:11" s="11" customFormat="1">
      <c r="A7196"/>
      <c r="B7196"/>
      <c r="C7196"/>
      <c r="D7196"/>
      <c r="E7196"/>
      <c r="F7196"/>
      <c r="G7196"/>
      <c r="H7196"/>
      <c r="I7196"/>
      <c r="J7196"/>
      <c r="K7196"/>
    </row>
    <row r="7197" spans="1:11" s="11" customFormat="1">
      <c r="A7197"/>
      <c r="B7197"/>
      <c r="C7197"/>
      <c r="D7197"/>
      <c r="E7197"/>
      <c r="F7197"/>
      <c r="G7197"/>
      <c r="H7197"/>
      <c r="I7197"/>
      <c r="J7197"/>
      <c r="K7197"/>
    </row>
    <row r="7198" spans="1:11" s="11" customFormat="1">
      <c r="A7198"/>
      <c r="B7198"/>
      <c r="C7198"/>
      <c r="D7198"/>
      <c r="E7198"/>
      <c r="F7198"/>
      <c r="G7198"/>
      <c r="H7198"/>
      <c r="I7198"/>
      <c r="J7198"/>
      <c r="K7198"/>
    </row>
    <row r="7199" spans="1:11" s="11" customFormat="1">
      <c r="A7199"/>
      <c r="B7199"/>
      <c r="C7199"/>
      <c r="D7199"/>
      <c r="E7199"/>
      <c r="F7199"/>
      <c r="G7199"/>
      <c r="H7199"/>
      <c r="I7199"/>
      <c r="J7199"/>
      <c r="K7199"/>
    </row>
    <row r="7200" spans="1:11" s="11" customFormat="1">
      <c r="A7200"/>
      <c r="B7200"/>
      <c r="C7200"/>
      <c r="D7200"/>
      <c r="E7200"/>
      <c r="F7200"/>
      <c r="G7200"/>
      <c r="H7200"/>
      <c r="I7200"/>
      <c r="J7200"/>
      <c r="K7200"/>
    </row>
    <row r="7201" spans="1:11" s="11" customFormat="1">
      <c r="A7201"/>
      <c r="B7201"/>
      <c r="C7201"/>
      <c r="D7201"/>
      <c r="E7201"/>
      <c r="F7201"/>
      <c r="G7201"/>
      <c r="H7201"/>
      <c r="I7201"/>
      <c r="J7201"/>
      <c r="K7201"/>
    </row>
    <row r="7202" spans="1:11" s="11" customFormat="1">
      <c r="A7202"/>
      <c r="B7202"/>
      <c r="C7202"/>
      <c r="D7202"/>
      <c r="E7202"/>
      <c r="F7202"/>
      <c r="G7202"/>
      <c r="H7202"/>
      <c r="I7202"/>
      <c r="J7202"/>
      <c r="K7202"/>
    </row>
    <row r="7203" spans="1:11" s="11" customFormat="1">
      <c r="A7203"/>
      <c r="B7203"/>
      <c r="C7203"/>
      <c r="D7203"/>
      <c r="E7203"/>
      <c r="F7203"/>
      <c r="G7203"/>
      <c r="H7203"/>
      <c r="I7203"/>
      <c r="J7203"/>
      <c r="K7203"/>
    </row>
    <row r="7204" spans="1:11" s="11" customFormat="1">
      <c r="A7204"/>
      <c r="B7204"/>
      <c r="C7204"/>
      <c r="D7204"/>
      <c r="E7204"/>
      <c r="F7204"/>
      <c r="G7204"/>
      <c r="H7204"/>
      <c r="I7204"/>
      <c r="J7204"/>
      <c r="K7204"/>
    </row>
    <row r="7205" spans="1:11" s="11" customFormat="1">
      <c r="A7205"/>
      <c r="B7205"/>
      <c r="C7205"/>
      <c r="D7205"/>
      <c r="E7205"/>
      <c r="F7205"/>
      <c r="G7205"/>
      <c r="H7205"/>
      <c r="I7205"/>
      <c r="J7205"/>
      <c r="K7205"/>
    </row>
    <row r="7206" spans="1:11" s="11" customFormat="1">
      <c r="A7206"/>
      <c r="B7206"/>
      <c r="C7206"/>
      <c r="D7206"/>
      <c r="E7206"/>
      <c r="F7206"/>
      <c r="G7206"/>
      <c r="H7206"/>
      <c r="I7206"/>
      <c r="J7206"/>
      <c r="K7206"/>
    </row>
    <row r="7207" spans="1:11" s="11" customFormat="1">
      <c r="A7207"/>
      <c r="B7207"/>
      <c r="C7207"/>
      <c r="D7207"/>
      <c r="E7207"/>
      <c r="F7207"/>
      <c r="G7207"/>
      <c r="H7207"/>
      <c r="I7207"/>
      <c r="J7207"/>
      <c r="K7207"/>
    </row>
    <row r="7208" spans="1:11" s="11" customFormat="1">
      <c r="A7208"/>
      <c r="B7208"/>
      <c r="C7208"/>
      <c r="D7208"/>
      <c r="E7208"/>
      <c r="F7208"/>
      <c r="G7208"/>
      <c r="H7208"/>
      <c r="I7208"/>
      <c r="J7208"/>
      <c r="K7208"/>
    </row>
    <row r="7209" spans="1:11" s="11" customFormat="1">
      <c r="A7209"/>
      <c r="B7209"/>
      <c r="C7209"/>
      <c r="D7209"/>
      <c r="E7209"/>
      <c r="F7209"/>
      <c r="G7209"/>
      <c r="H7209"/>
      <c r="I7209"/>
      <c r="J7209"/>
      <c r="K7209"/>
    </row>
    <row r="7210" spans="1:11" s="11" customFormat="1">
      <c r="A7210"/>
      <c r="B7210"/>
      <c r="C7210"/>
      <c r="D7210"/>
      <c r="E7210"/>
      <c r="F7210"/>
      <c r="G7210"/>
      <c r="H7210"/>
      <c r="I7210"/>
      <c r="J7210"/>
      <c r="K7210"/>
    </row>
    <row r="7211" spans="1:11" s="11" customFormat="1">
      <c r="A7211"/>
      <c r="B7211"/>
      <c r="C7211"/>
      <c r="D7211"/>
      <c r="E7211"/>
      <c r="F7211"/>
      <c r="G7211"/>
      <c r="H7211"/>
      <c r="I7211"/>
      <c r="J7211"/>
      <c r="K7211"/>
    </row>
    <row r="7212" spans="1:11" s="11" customFormat="1">
      <c r="A7212"/>
      <c r="B7212"/>
      <c r="C7212"/>
      <c r="D7212"/>
      <c r="E7212"/>
      <c r="F7212"/>
      <c r="G7212"/>
      <c r="H7212"/>
      <c r="I7212"/>
      <c r="J7212"/>
      <c r="K7212"/>
    </row>
    <row r="7213" spans="1:11" s="11" customFormat="1">
      <c r="A7213"/>
      <c r="B7213"/>
      <c r="C7213"/>
      <c r="D7213"/>
      <c r="E7213"/>
      <c r="F7213"/>
      <c r="G7213"/>
      <c r="H7213"/>
      <c r="I7213"/>
      <c r="J7213"/>
      <c r="K7213"/>
    </row>
    <row r="7214" spans="1:11" s="11" customFormat="1">
      <c r="A7214"/>
      <c r="B7214"/>
      <c r="C7214"/>
      <c r="D7214"/>
      <c r="E7214"/>
      <c r="F7214"/>
      <c r="G7214"/>
      <c r="H7214"/>
      <c r="I7214"/>
      <c r="J7214"/>
      <c r="K7214"/>
    </row>
    <row r="7215" spans="1:11" s="11" customFormat="1">
      <c r="A7215"/>
      <c r="B7215"/>
      <c r="C7215"/>
      <c r="D7215"/>
      <c r="E7215"/>
      <c r="F7215"/>
      <c r="G7215"/>
      <c r="H7215"/>
      <c r="I7215"/>
      <c r="J7215"/>
      <c r="K7215"/>
    </row>
    <row r="7216" spans="1:11" s="11" customFormat="1">
      <c r="A7216"/>
      <c r="B7216"/>
      <c r="C7216"/>
      <c r="D7216"/>
      <c r="E7216"/>
      <c r="F7216"/>
      <c r="G7216"/>
      <c r="H7216"/>
      <c r="I7216"/>
      <c r="J7216"/>
      <c r="K7216"/>
    </row>
    <row r="7217" spans="1:11" s="11" customFormat="1">
      <c r="A7217"/>
      <c r="B7217"/>
      <c r="C7217"/>
      <c r="D7217"/>
      <c r="E7217"/>
      <c r="F7217"/>
      <c r="G7217"/>
      <c r="H7217"/>
      <c r="I7217"/>
      <c r="J7217"/>
      <c r="K7217"/>
    </row>
    <row r="7218" spans="1:11" s="11" customFormat="1">
      <c r="A7218"/>
      <c r="B7218"/>
      <c r="C7218"/>
      <c r="D7218"/>
      <c r="E7218"/>
      <c r="F7218"/>
      <c r="G7218"/>
      <c r="H7218"/>
      <c r="I7218"/>
      <c r="J7218"/>
      <c r="K7218"/>
    </row>
    <row r="7219" spans="1:11" s="11" customFormat="1">
      <c r="A7219"/>
      <c r="B7219"/>
      <c r="C7219"/>
      <c r="D7219"/>
      <c r="E7219"/>
      <c r="F7219"/>
      <c r="G7219"/>
      <c r="H7219"/>
      <c r="I7219"/>
      <c r="J7219"/>
      <c r="K7219"/>
    </row>
    <row r="7220" spans="1:11" s="11" customFormat="1">
      <c r="A7220"/>
      <c r="B7220"/>
      <c r="C7220"/>
      <c r="D7220"/>
      <c r="E7220"/>
      <c r="F7220"/>
      <c r="G7220"/>
      <c r="H7220"/>
      <c r="I7220"/>
      <c r="J7220"/>
      <c r="K7220"/>
    </row>
    <row r="7221" spans="1:11" s="11" customFormat="1">
      <c r="A7221"/>
      <c r="B7221"/>
      <c r="C7221"/>
      <c r="D7221"/>
      <c r="E7221"/>
      <c r="F7221"/>
      <c r="G7221"/>
      <c r="H7221"/>
      <c r="I7221"/>
      <c r="J7221"/>
      <c r="K7221"/>
    </row>
    <row r="7222" spans="1:11" s="11" customFormat="1">
      <c r="A7222"/>
      <c r="B7222"/>
      <c r="C7222"/>
      <c r="D7222"/>
      <c r="E7222"/>
      <c r="F7222"/>
      <c r="G7222"/>
      <c r="H7222"/>
      <c r="I7222"/>
      <c r="J7222"/>
      <c r="K7222"/>
    </row>
    <row r="7223" spans="1:11" s="11" customFormat="1">
      <c r="A7223"/>
      <c r="B7223"/>
      <c r="C7223"/>
      <c r="D7223"/>
      <c r="E7223"/>
      <c r="F7223"/>
      <c r="G7223"/>
      <c r="H7223"/>
      <c r="I7223"/>
      <c r="J7223"/>
      <c r="K7223"/>
    </row>
    <row r="7224" spans="1:11" s="11" customFormat="1">
      <c r="A7224"/>
      <c r="B7224"/>
      <c r="C7224"/>
      <c r="D7224"/>
      <c r="E7224"/>
      <c r="F7224"/>
      <c r="G7224"/>
      <c r="H7224"/>
      <c r="I7224"/>
      <c r="J7224"/>
      <c r="K7224"/>
    </row>
    <row r="7225" spans="1:11" s="11" customFormat="1">
      <c r="A7225"/>
      <c r="B7225"/>
      <c r="C7225"/>
      <c r="D7225"/>
      <c r="E7225"/>
      <c r="F7225"/>
      <c r="G7225"/>
      <c r="H7225"/>
      <c r="I7225"/>
      <c r="J7225"/>
      <c r="K7225"/>
    </row>
    <row r="7226" spans="1:11" s="11" customFormat="1">
      <c r="A7226"/>
      <c r="B7226"/>
      <c r="C7226"/>
      <c r="D7226"/>
      <c r="E7226"/>
      <c r="F7226"/>
      <c r="G7226"/>
      <c r="H7226"/>
      <c r="I7226"/>
      <c r="J7226"/>
      <c r="K7226"/>
    </row>
    <row r="7227" spans="1:11" s="11" customFormat="1">
      <c r="A7227"/>
      <c r="B7227"/>
      <c r="C7227"/>
      <c r="D7227"/>
      <c r="E7227"/>
      <c r="F7227"/>
      <c r="G7227"/>
      <c r="H7227"/>
      <c r="I7227"/>
      <c r="J7227"/>
      <c r="K7227"/>
    </row>
    <row r="7228" spans="1:11" s="11" customFormat="1">
      <c r="A7228"/>
      <c r="B7228"/>
      <c r="C7228"/>
      <c r="D7228"/>
      <c r="E7228"/>
      <c r="F7228"/>
      <c r="G7228"/>
      <c r="H7228"/>
      <c r="I7228"/>
      <c r="J7228"/>
      <c r="K7228"/>
    </row>
    <row r="7229" spans="1:11" s="11" customFormat="1">
      <c r="A7229"/>
      <c r="B7229"/>
      <c r="C7229"/>
      <c r="D7229"/>
      <c r="E7229"/>
      <c r="F7229"/>
      <c r="G7229"/>
      <c r="H7229"/>
      <c r="I7229"/>
      <c r="J7229"/>
      <c r="K7229"/>
    </row>
    <row r="7230" spans="1:11" s="11" customFormat="1">
      <c r="A7230"/>
      <c r="B7230"/>
      <c r="C7230"/>
      <c r="D7230"/>
      <c r="E7230"/>
      <c r="F7230"/>
      <c r="G7230"/>
      <c r="H7230"/>
      <c r="I7230"/>
      <c r="J7230"/>
      <c r="K7230"/>
    </row>
    <row r="7231" spans="1:11" s="11" customFormat="1">
      <c r="A7231"/>
      <c r="B7231"/>
      <c r="C7231"/>
      <c r="D7231"/>
      <c r="E7231"/>
      <c r="F7231"/>
      <c r="G7231"/>
      <c r="H7231"/>
      <c r="I7231"/>
      <c r="J7231"/>
      <c r="K7231"/>
    </row>
    <row r="7232" spans="1:11" s="11" customFormat="1">
      <c r="A7232"/>
      <c r="B7232"/>
      <c r="C7232"/>
      <c r="D7232"/>
      <c r="E7232"/>
      <c r="F7232"/>
      <c r="G7232"/>
      <c r="H7232"/>
      <c r="I7232"/>
      <c r="J7232"/>
      <c r="K7232"/>
    </row>
    <row r="7233" spans="1:11" s="11" customFormat="1">
      <c r="A7233"/>
      <c r="B7233"/>
      <c r="C7233"/>
      <c r="D7233"/>
      <c r="E7233"/>
      <c r="F7233"/>
      <c r="G7233"/>
      <c r="H7233"/>
      <c r="I7233"/>
      <c r="J7233"/>
      <c r="K7233"/>
    </row>
    <row r="7234" spans="1:11" s="11" customFormat="1">
      <c r="A7234"/>
      <c r="B7234"/>
      <c r="C7234"/>
      <c r="D7234"/>
      <c r="E7234"/>
      <c r="F7234"/>
      <c r="G7234"/>
      <c r="H7234"/>
      <c r="I7234"/>
      <c r="J7234"/>
      <c r="K7234"/>
    </row>
    <row r="7235" spans="1:11" s="11" customFormat="1">
      <c r="A7235"/>
      <c r="B7235"/>
      <c r="C7235"/>
      <c r="D7235"/>
      <c r="E7235"/>
      <c r="F7235"/>
      <c r="G7235"/>
      <c r="H7235"/>
      <c r="I7235"/>
      <c r="J7235"/>
      <c r="K7235"/>
    </row>
    <row r="7236" spans="1:11" s="11" customFormat="1">
      <c r="A7236"/>
      <c r="B7236"/>
      <c r="C7236"/>
      <c r="D7236"/>
      <c r="E7236"/>
      <c r="F7236"/>
      <c r="G7236"/>
      <c r="H7236"/>
      <c r="I7236"/>
      <c r="J7236"/>
      <c r="K7236"/>
    </row>
    <row r="7237" spans="1:11" s="11" customFormat="1">
      <c r="A7237"/>
      <c r="B7237"/>
      <c r="C7237"/>
      <c r="D7237"/>
      <c r="E7237"/>
      <c r="F7237"/>
      <c r="G7237"/>
      <c r="H7237"/>
      <c r="I7237"/>
      <c r="J7237"/>
      <c r="K7237"/>
    </row>
    <row r="7238" spans="1:11" s="11" customFormat="1">
      <c r="A7238"/>
      <c r="B7238"/>
      <c r="C7238"/>
      <c r="D7238"/>
      <c r="E7238"/>
      <c r="F7238"/>
      <c r="G7238"/>
      <c r="H7238"/>
      <c r="I7238"/>
      <c r="J7238"/>
      <c r="K7238"/>
    </row>
    <row r="7239" spans="1:11" s="11" customFormat="1">
      <c r="A7239"/>
      <c r="B7239"/>
      <c r="C7239"/>
      <c r="D7239"/>
      <c r="E7239"/>
      <c r="F7239"/>
      <c r="G7239"/>
      <c r="H7239"/>
      <c r="I7239"/>
      <c r="J7239"/>
      <c r="K7239"/>
    </row>
    <row r="7240" spans="1:11" s="11" customFormat="1">
      <c r="A7240"/>
      <c r="B7240"/>
      <c r="C7240"/>
      <c r="D7240"/>
      <c r="E7240"/>
      <c r="F7240"/>
      <c r="G7240"/>
      <c r="H7240"/>
      <c r="I7240"/>
      <c r="J7240"/>
      <c r="K7240"/>
    </row>
    <row r="7241" spans="1:11" s="11" customFormat="1">
      <c r="A7241"/>
      <c r="B7241"/>
      <c r="C7241"/>
      <c r="D7241"/>
      <c r="E7241"/>
      <c r="F7241"/>
      <c r="G7241"/>
      <c r="H7241"/>
      <c r="I7241"/>
      <c r="J7241"/>
      <c r="K7241"/>
    </row>
    <row r="7242" spans="1:11" s="11" customFormat="1">
      <c r="A7242"/>
      <c r="B7242"/>
      <c r="C7242"/>
      <c r="D7242"/>
      <c r="E7242"/>
      <c r="F7242"/>
      <c r="G7242"/>
      <c r="H7242"/>
      <c r="I7242"/>
      <c r="J7242"/>
      <c r="K7242"/>
    </row>
    <row r="7243" spans="1:11" s="11" customFormat="1">
      <c r="A7243"/>
      <c r="B7243"/>
      <c r="C7243"/>
      <c r="D7243"/>
      <c r="E7243"/>
      <c r="F7243"/>
      <c r="G7243"/>
      <c r="H7243"/>
      <c r="I7243"/>
      <c r="J7243"/>
      <c r="K7243"/>
    </row>
    <row r="7244" spans="1:11" s="11" customFormat="1">
      <c r="A7244"/>
      <c r="B7244"/>
      <c r="C7244"/>
      <c r="D7244"/>
      <c r="E7244"/>
      <c r="F7244"/>
      <c r="G7244"/>
      <c r="H7244"/>
      <c r="I7244"/>
      <c r="J7244"/>
      <c r="K7244"/>
    </row>
    <row r="7245" spans="1:11" s="11" customFormat="1">
      <c r="A7245"/>
      <c r="B7245"/>
      <c r="C7245"/>
      <c r="D7245"/>
      <c r="E7245"/>
      <c r="F7245"/>
      <c r="G7245"/>
      <c r="H7245"/>
      <c r="I7245"/>
      <c r="J7245"/>
      <c r="K7245"/>
    </row>
    <row r="7246" spans="1:11" s="11" customFormat="1">
      <c r="A7246"/>
      <c r="B7246"/>
      <c r="C7246"/>
      <c r="D7246"/>
      <c r="E7246"/>
      <c r="F7246"/>
      <c r="G7246"/>
      <c r="H7246"/>
      <c r="I7246"/>
      <c r="J7246"/>
      <c r="K7246"/>
    </row>
    <row r="7247" spans="1:11" s="11" customFormat="1">
      <c r="A7247"/>
      <c r="B7247"/>
      <c r="C7247"/>
      <c r="D7247"/>
      <c r="E7247"/>
      <c r="F7247"/>
      <c r="G7247"/>
      <c r="H7247"/>
      <c r="I7247"/>
      <c r="J7247"/>
      <c r="K7247"/>
    </row>
    <row r="7248" spans="1:11" s="11" customFormat="1">
      <c r="A7248"/>
      <c r="B7248"/>
      <c r="C7248"/>
      <c r="D7248"/>
      <c r="E7248"/>
      <c r="F7248"/>
      <c r="G7248"/>
      <c r="H7248"/>
      <c r="I7248"/>
      <c r="J7248"/>
      <c r="K7248"/>
    </row>
    <row r="7249" spans="1:11" s="11" customFormat="1">
      <c r="A7249"/>
      <c r="B7249"/>
      <c r="C7249"/>
      <c r="D7249"/>
      <c r="E7249"/>
      <c r="F7249"/>
      <c r="G7249"/>
      <c r="H7249"/>
      <c r="I7249"/>
      <c r="J7249"/>
      <c r="K7249"/>
    </row>
    <row r="7250" spans="1:11" s="11" customFormat="1">
      <c r="A7250"/>
      <c r="B7250"/>
      <c r="C7250"/>
      <c r="D7250"/>
      <c r="E7250"/>
      <c r="F7250"/>
      <c r="G7250"/>
      <c r="H7250"/>
      <c r="I7250"/>
      <c r="J7250"/>
      <c r="K7250"/>
    </row>
    <row r="7251" spans="1:11" s="11" customFormat="1">
      <c r="A7251"/>
      <c r="B7251"/>
      <c r="C7251"/>
      <c r="D7251"/>
      <c r="E7251"/>
      <c r="F7251"/>
      <c r="G7251"/>
      <c r="H7251"/>
      <c r="I7251"/>
      <c r="J7251"/>
      <c r="K7251"/>
    </row>
    <row r="7252" spans="1:11" s="11" customFormat="1">
      <c r="A7252"/>
      <c r="B7252"/>
      <c r="C7252"/>
      <c r="D7252"/>
      <c r="E7252"/>
      <c r="F7252"/>
      <c r="G7252"/>
      <c r="H7252"/>
      <c r="I7252"/>
      <c r="J7252"/>
      <c r="K7252"/>
    </row>
    <row r="7253" spans="1:11" s="11" customFormat="1">
      <c r="A7253"/>
      <c r="B7253"/>
      <c r="C7253"/>
      <c r="D7253"/>
      <c r="E7253"/>
      <c r="F7253"/>
      <c r="G7253"/>
      <c r="H7253"/>
      <c r="I7253"/>
      <c r="J7253"/>
      <c r="K7253"/>
    </row>
    <row r="7254" spans="1:11" s="11" customFormat="1">
      <c r="A7254"/>
      <c r="B7254"/>
      <c r="C7254"/>
      <c r="D7254"/>
      <c r="E7254"/>
      <c r="F7254"/>
      <c r="G7254"/>
      <c r="H7254"/>
      <c r="I7254"/>
      <c r="J7254"/>
      <c r="K7254"/>
    </row>
    <row r="7255" spans="1:11" s="11" customFormat="1">
      <c r="A7255"/>
      <c r="B7255"/>
      <c r="C7255"/>
      <c r="D7255"/>
      <c r="E7255"/>
      <c r="F7255"/>
      <c r="G7255"/>
      <c r="H7255"/>
      <c r="I7255"/>
      <c r="J7255"/>
      <c r="K7255"/>
    </row>
    <row r="7256" spans="1:11" s="11" customFormat="1">
      <c r="A7256"/>
      <c r="B7256"/>
      <c r="C7256"/>
      <c r="D7256"/>
      <c r="E7256"/>
      <c r="F7256"/>
      <c r="G7256"/>
      <c r="H7256"/>
      <c r="I7256"/>
      <c r="J7256"/>
      <c r="K7256"/>
    </row>
    <row r="7257" spans="1:11" s="11" customFormat="1">
      <c r="A7257"/>
      <c r="B7257"/>
      <c r="C7257"/>
      <c r="D7257"/>
      <c r="E7257"/>
      <c r="F7257"/>
      <c r="G7257"/>
      <c r="H7257"/>
      <c r="I7257"/>
      <c r="J7257"/>
      <c r="K7257"/>
    </row>
    <row r="7258" spans="1:11" s="11" customFormat="1">
      <c r="A7258"/>
      <c r="B7258"/>
      <c r="C7258"/>
      <c r="D7258"/>
      <c r="E7258"/>
      <c r="F7258"/>
      <c r="G7258"/>
      <c r="H7258"/>
      <c r="I7258"/>
      <c r="J7258"/>
      <c r="K7258"/>
    </row>
    <row r="7259" spans="1:11" s="11" customFormat="1">
      <c r="A7259"/>
      <c r="B7259"/>
      <c r="C7259"/>
      <c r="D7259"/>
      <c r="E7259"/>
      <c r="F7259"/>
      <c r="G7259"/>
      <c r="H7259"/>
      <c r="I7259"/>
      <c r="J7259"/>
      <c r="K7259"/>
    </row>
    <row r="7260" spans="1:11" s="11" customFormat="1">
      <c r="A7260"/>
      <c r="B7260"/>
      <c r="C7260"/>
      <c r="D7260"/>
      <c r="E7260"/>
      <c r="F7260"/>
      <c r="G7260"/>
      <c r="H7260"/>
      <c r="I7260"/>
      <c r="J7260"/>
      <c r="K7260"/>
    </row>
    <row r="7261" spans="1:11" s="11" customFormat="1">
      <c r="A7261"/>
      <c r="B7261"/>
      <c r="C7261"/>
      <c r="D7261"/>
      <c r="E7261"/>
      <c r="F7261"/>
      <c r="G7261"/>
      <c r="H7261"/>
      <c r="I7261"/>
      <c r="J7261"/>
      <c r="K7261"/>
    </row>
    <row r="7262" spans="1:11" s="11" customFormat="1">
      <c r="A7262"/>
      <c r="B7262"/>
      <c r="C7262"/>
      <c r="D7262"/>
      <c r="E7262"/>
      <c r="F7262"/>
      <c r="G7262"/>
      <c r="H7262"/>
      <c r="I7262"/>
      <c r="J7262"/>
      <c r="K7262"/>
    </row>
    <row r="7263" spans="1:11" s="11" customFormat="1">
      <c r="A7263"/>
      <c r="B7263"/>
      <c r="C7263"/>
      <c r="D7263"/>
      <c r="E7263"/>
      <c r="F7263"/>
      <c r="G7263"/>
      <c r="H7263"/>
      <c r="I7263"/>
      <c r="J7263"/>
      <c r="K7263"/>
    </row>
    <row r="7264" spans="1:11" s="11" customFormat="1">
      <c r="A7264"/>
      <c r="B7264"/>
      <c r="C7264"/>
      <c r="D7264"/>
      <c r="E7264"/>
      <c r="F7264"/>
      <c r="G7264"/>
      <c r="H7264"/>
      <c r="I7264"/>
      <c r="J7264"/>
      <c r="K7264"/>
    </row>
    <row r="7265" spans="1:11" s="11" customFormat="1">
      <c r="A7265"/>
      <c r="B7265"/>
      <c r="C7265"/>
      <c r="D7265"/>
      <c r="E7265"/>
      <c r="F7265"/>
      <c r="G7265"/>
      <c r="H7265"/>
      <c r="I7265"/>
      <c r="J7265"/>
      <c r="K7265"/>
    </row>
    <row r="7266" spans="1:11" s="11" customFormat="1">
      <c r="A7266"/>
      <c r="B7266"/>
      <c r="C7266"/>
      <c r="D7266"/>
      <c r="E7266"/>
      <c r="F7266"/>
      <c r="G7266"/>
      <c r="H7266"/>
      <c r="I7266"/>
      <c r="J7266"/>
      <c r="K7266"/>
    </row>
    <row r="7267" spans="1:11" s="11" customFormat="1">
      <c r="A7267"/>
      <c r="B7267"/>
      <c r="C7267"/>
      <c r="D7267"/>
      <c r="E7267"/>
      <c r="F7267"/>
      <c r="G7267"/>
      <c r="H7267"/>
      <c r="I7267"/>
      <c r="J7267"/>
      <c r="K7267"/>
    </row>
    <row r="7268" spans="1:11" s="11" customFormat="1">
      <c r="A7268"/>
      <c r="B7268"/>
      <c r="C7268"/>
      <c r="D7268"/>
      <c r="E7268"/>
      <c r="F7268"/>
      <c r="G7268"/>
      <c r="H7268"/>
      <c r="I7268"/>
      <c r="J7268"/>
      <c r="K7268"/>
    </row>
    <row r="7269" spans="1:11" s="11" customFormat="1">
      <c r="A7269"/>
      <c r="B7269"/>
      <c r="C7269"/>
      <c r="D7269"/>
      <c r="E7269"/>
      <c r="F7269"/>
      <c r="G7269"/>
      <c r="H7269"/>
      <c r="I7269"/>
      <c r="J7269"/>
      <c r="K7269"/>
    </row>
    <row r="7270" spans="1:11" s="11" customFormat="1">
      <c r="A7270"/>
      <c r="B7270"/>
      <c r="C7270"/>
      <c r="D7270"/>
      <c r="E7270"/>
      <c r="F7270"/>
      <c r="G7270"/>
      <c r="H7270"/>
      <c r="I7270"/>
      <c r="J7270"/>
      <c r="K7270"/>
    </row>
    <row r="7271" spans="1:11" s="11" customFormat="1">
      <c r="A7271"/>
      <c r="B7271"/>
      <c r="C7271"/>
      <c r="D7271"/>
      <c r="E7271"/>
      <c r="F7271"/>
      <c r="G7271"/>
      <c r="H7271"/>
      <c r="I7271"/>
      <c r="J7271"/>
      <c r="K7271"/>
    </row>
    <row r="7272" spans="1:11" s="11" customFormat="1">
      <c r="A7272"/>
      <c r="B7272"/>
      <c r="C7272"/>
      <c r="D7272"/>
      <c r="E7272"/>
      <c r="F7272"/>
      <c r="G7272"/>
      <c r="H7272"/>
      <c r="I7272"/>
      <c r="J7272"/>
      <c r="K7272"/>
    </row>
    <row r="7273" spans="1:11" s="11" customFormat="1">
      <c r="A7273"/>
      <c r="B7273"/>
      <c r="C7273"/>
      <c r="D7273"/>
      <c r="E7273"/>
      <c r="F7273"/>
      <c r="G7273"/>
      <c r="H7273"/>
      <c r="I7273"/>
      <c r="J7273"/>
      <c r="K7273"/>
    </row>
    <row r="7274" spans="1:11" s="11" customFormat="1">
      <c r="A7274"/>
      <c r="B7274"/>
      <c r="C7274"/>
      <c r="D7274"/>
      <c r="E7274"/>
      <c r="F7274"/>
      <c r="G7274"/>
      <c r="H7274"/>
      <c r="I7274"/>
      <c r="J7274"/>
      <c r="K7274"/>
    </row>
    <row r="7275" spans="1:11" s="11" customFormat="1">
      <c r="A7275"/>
      <c r="B7275"/>
      <c r="C7275"/>
      <c r="D7275"/>
      <c r="E7275"/>
      <c r="F7275"/>
      <c r="G7275"/>
      <c r="H7275"/>
      <c r="I7275"/>
      <c r="J7275"/>
      <c r="K7275"/>
    </row>
    <row r="7276" spans="1:11" s="11" customFormat="1">
      <c r="A7276"/>
      <c r="B7276"/>
      <c r="C7276"/>
      <c r="D7276"/>
      <c r="E7276"/>
      <c r="F7276"/>
      <c r="G7276"/>
      <c r="H7276"/>
      <c r="I7276"/>
      <c r="J7276"/>
      <c r="K7276"/>
    </row>
    <row r="7277" spans="1:11" s="11" customFormat="1">
      <c r="A7277"/>
      <c r="B7277"/>
      <c r="C7277"/>
      <c r="D7277"/>
      <c r="E7277"/>
      <c r="F7277"/>
      <c r="G7277"/>
      <c r="H7277"/>
      <c r="I7277"/>
      <c r="J7277"/>
      <c r="K7277"/>
    </row>
    <row r="7278" spans="1:11" s="11" customFormat="1">
      <c r="A7278"/>
      <c r="B7278"/>
      <c r="C7278"/>
      <c r="D7278"/>
      <c r="E7278"/>
      <c r="F7278"/>
      <c r="G7278"/>
      <c r="H7278"/>
      <c r="I7278"/>
      <c r="J7278"/>
      <c r="K7278"/>
    </row>
    <row r="7279" spans="1:11" s="11" customFormat="1">
      <c r="A7279"/>
      <c r="B7279"/>
      <c r="C7279"/>
      <c r="D7279"/>
      <c r="E7279"/>
      <c r="F7279"/>
      <c r="G7279"/>
      <c r="H7279"/>
      <c r="I7279"/>
      <c r="J7279"/>
      <c r="K7279"/>
    </row>
    <row r="7280" spans="1:11" s="11" customFormat="1">
      <c r="A7280"/>
      <c r="B7280"/>
      <c r="C7280"/>
      <c r="D7280"/>
      <c r="E7280"/>
      <c r="F7280"/>
      <c r="G7280"/>
      <c r="H7280"/>
      <c r="I7280"/>
      <c r="J7280"/>
      <c r="K7280"/>
    </row>
    <row r="7281" spans="1:11" s="11" customFormat="1">
      <c r="A7281"/>
      <c r="B7281"/>
      <c r="C7281"/>
      <c r="D7281"/>
      <c r="E7281"/>
      <c r="F7281"/>
      <c r="G7281"/>
      <c r="H7281"/>
      <c r="I7281"/>
      <c r="J7281"/>
      <c r="K7281"/>
    </row>
    <row r="7282" spans="1:11" s="11" customFormat="1">
      <c r="A7282"/>
      <c r="B7282"/>
      <c r="C7282"/>
      <c r="D7282"/>
      <c r="E7282"/>
      <c r="F7282"/>
      <c r="G7282"/>
      <c r="H7282"/>
      <c r="I7282"/>
      <c r="J7282"/>
      <c r="K7282"/>
    </row>
    <row r="7283" spans="1:11" s="11" customFormat="1">
      <c r="A7283"/>
      <c r="B7283"/>
      <c r="C7283"/>
      <c r="D7283"/>
      <c r="E7283"/>
      <c r="F7283"/>
      <c r="G7283"/>
      <c r="H7283"/>
      <c r="I7283"/>
      <c r="J7283"/>
      <c r="K7283"/>
    </row>
    <row r="7284" spans="1:11" s="11" customFormat="1">
      <c r="A7284"/>
      <c r="B7284"/>
      <c r="C7284"/>
      <c r="D7284"/>
      <c r="E7284"/>
      <c r="F7284"/>
      <c r="G7284"/>
      <c r="H7284"/>
      <c r="I7284"/>
      <c r="J7284"/>
      <c r="K7284"/>
    </row>
    <row r="7285" spans="1:11" s="11" customFormat="1">
      <c r="A7285"/>
      <c r="B7285"/>
      <c r="C7285"/>
      <c r="D7285"/>
      <c r="E7285"/>
      <c r="F7285"/>
      <c r="G7285"/>
      <c r="H7285"/>
      <c r="I7285"/>
      <c r="J7285"/>
      <c r="K7285"/>
    </row>
    <row r="7286" spans="1:11" s="11" customFormat="1">
      <c r="A7286"/>
      <c r="B7286"/>
      <c r="C7286"/>
      <c r="D7286"/>
      <c r="E7286"/>
      <c r="F7286"/>
      <c r="G7286"/>
      <c r="H7286"/>
      <c r="I7286"/>
      <c r="J7286"/>
      <c r="K7286"/>
    </row>
    <row r="7287" spans="1:11" s="11" customFormat="1">
      <c r="A7287"/>
      <c r="B7287"/>
      <c r="C7287"/>
      <c r="D7287"/>
      <c r="E7287"/>
      <c r="F7287"/>
      <c r="G7287"/>
      <c r="H7287"/>
      <c r="I7287"/>
      <c r="J7287"/>
      <c r="K7287"/>
    </row>
    <row r="7288" spans="1:11" s="11" customFormat="1">
      <c r="A7288"/>
      <c r="B7288"/>
      <c r="C7288"/>
      <c r="D7288"/>
      <c r="E7288"/>
      <c r="F7288"/>
      <c r="G7288"/>
      <c r="H7288"/>
      <c r="I7288"/>
      <c r="J7288"/>
      <c r="K7288"/>
    </row>
    <row r="7289" spans="1:11" s="11" customFormat="1">
      <c r="A7289"/>
      <c r="B7289"/>
      <c r="C7289"/>
      <c r="D7289"/>
      <c r="E7289"/>
      <c r="F7289"/>
      <c r="G7289"/>
      <c r="H7289"/>
      <c r="I7289"/>
      <c r="J7289"/>
      <c r="K7289"/>
    </row>
    <row r="7290" spans="1:11" s="11" customFormat="1">
      <c r="A7290"/>
      <c r="B7290"/>
      <c r="C7290"/>
      <c r="D7290"/>
      <c r="E7290"/>
      <c r="F7290"/>
      <c r="G7290"/>
      <c r="H7290"/>
      <c r="I7290"/>
      <c r="J7290"/>
      <c r="K7290"/>
    </row>
    <row r="7291" spans="1:11" s="11" customFormat="1">
      <c r="A7291"/>
      <c r="B7291"/>
      <c r="C7291"/>
      <c r="D7291"/>
      <c r="E7291"/>
      <c r="F7291"/>
      <c r="G7291"/>
      <c r="H7291"/>
      <c r="I7291"/>
      <c r="J7291"/>
      <c r="K7291"/>
    </row>
    <row r="7292" spans="1:11" s="11" customFormat="1">
      <c r="A7292"/>
      <c r="B7292"/>
      <c r="C7292"/>
      <c r="D7292"/>
      <c r="E7292"/>
      <c r="F7292"/>
      <c r="G7292"/>
      <c r="H7292"/>
      <c r="I7292"/>
      <c r="J7292"/>
      <c r="K7292"/>
    </row>
    <row r="7293" spans="1:11" s="11" customFormat="1">
      <c r="A7293"/>
      <c r="B7293"/>
      <c r="C7293"/>
      <c r="D7293"/>
      <c r="E7293"/>
      <c r="F7293"/>
      <c r="G7293"/>
      <c r="H7293"/>
      <c r="I7293"/>
      <c r="J7293"/>
      <c r="K7293"/>
    </row>
    <row r="7294" spans="1:11" s="11" customFormat="1">
      <c r="A7294"/>
      <c r="B7294"/>
      <c r="C7294"/>
      <c r="D7294"/>
      <c r="E7294"/>
      <c r="F7294"/>
      <c r="G7294"/>
      <c r="H7294"/>
      <c r="I7294"/>
      <c r="J7294"/>
      <c r="K7294"/>
    </row>
    <row r="7295" spans="1:11" s="11" customFormat="1">
      <c r="A7295"/>
      <c r="B7295"/>
      <c r="C7295"/>
      <c r="D7295"/>
      <c r="E7295"/>
      <c r="F7295"/>
      <c r="G7295"/>
      <c r="H7295"/>
      <c r="I7295"/>
      <c r="J7295"/>
      <c r="K7295"/>
    </row>
    <row r="7296" spans="1:11" s="11" customFormat="1">
      <c r="A7296"/>
      <c r="B7296"/>
      <c r="C7296"/>
      <c r="D7296"/>
      <c r="E7296"/>
      <c r="F7296"/>
      <c r="G7296"/>
      <c r="H7296"/>
      <c r="I7296"/>
      <c r="J7296"/>
      <c r="K7296"/>
    </row>
    <row r="7297" spans="1:11" s="11" customFormat="1">
      <c r="A7297"/>
      <c r="B7297"/>
      <c r="C7297"/>
      <c r="D7297"/>
      <c r="E7297"/>
      <c r="F7297"/>
      <c r="G7297"/>
      <c r="H7297"/>
      <c r="I7297"/>
      <c r="J7297"/>
      <c r="K7297"/>
    </row>
    <row r="7298" spans="1:11" s="11" customFormat="1">
      <c r="A7298"/>
      <c r="B7298"/>
      <c r="C7298"/>
      <c r="D7298"/>
      <c r="E7298"/>
      <c r="F7298"/>
      <c r="G7298"/>
      <c r="H7298"/>
      <c r="I7298"/>
      <c r="J7298"/>
      <c r="K7298"/>
    </row>
    <row r="7299" spans="1:11" s="11" customFormat="1">
      <c r="A7299"/>
      <c r="B7299"/>
      <c r="C7299"/>
      <c r="D7299"/>
      <c r="E7299"/>
      <c r="F7299"/>
      <c r="G7299"/>
      <c r="H7299"/>
      <c r="I7299"/>
      <c r="J7299"/>
      <c r="K7299"/>
    </row>
    <row r="7300" spans="1:11" s="11" customFormat="1">
      <c r="A7300"/>
      <c r="B7300"/>
      <c r="C7300"/>
      <c r="D7300"/>
      <c r="E7300"/>
      <c r="F7300"/>
      <c r="G7300"/>
      <c r="H7300"/>
      <c r="I7300"/>
      <c r="J7300"/>
      <c r="K7300"/>
    </row>
    <row r="7301" spans="1:11" s="11" customFormat="1">
      <c r="A7301"/>
      <c r="B7301"/>
      <c r="C7301"/>
      <c r="D7301"/>
      <c r="E7301"/>
      <c r="F7301"/>
      <c r="G7301"/>
      <c r="H7301"/>
      <c r="I7301"/>
      <c r="J7301"/>
      <c r="K7301"/>
    </row>
    <row r="7302" spans="1:11" s="11" customFormat="1">
      <c r="A7302"/>
      <c r="B7302"/>
      <c r="C7302"/>
      <c r="D7302"/>
      <c r="E7302"/>
      <c r="F7302"/>
      <c r="G7302"/>
      <c r="H7302"/>
      <c r="I7302"/>
      <c r="J7302"/>
      <c r="K7302"/>
    </row>
    <row r="7303" spans="1:11" s="11" customFormat="1">
      <c r="A7303"/>
      <c r="B7303"/>
      <c r="C7303"/>
      <c r="D7303"/>
      <c r="E7303"/>
      <c r="F7303"/>
      <c r="G7303"/>
      <c r="H7303"/>
      <c r="I7303"/>
      <c r="J7303"/>
      <c r="K7303"/>
    </row>
    <row r="7304" spans="1:11" s="11" customFormat="1">
      <c r="A7304"/>
      <c r="B7304"/>
      <c r="C7304"/>
      <c r="D7304"/>
      <c r="E7304"/>
      <c r="F7304"/>
      <c r="G7304"/>
      <c r="H7304"/>
      <c r="I7304"/>
      <c r="J7304"/>
      <c r="K7304"/>
    </row>
    <row r="7305" spans="1:11" s="11" customFormat="1">
      <c r="A7305"/>
      <c r="B7305"/>
      <c r="C7305"/>
      <c r="D7305"/>
      <c r="E7305"/>
      <c r="F7305"/>
      <c r="G7305"/>
      <c r="H7305"/>
      <c r="I7305"/>
      <c r="J7305"/>
      <c r="K7305"/>
    </row>
    <row r="7306" spans="1:11" s="11" customFormat="1">
      <c r="A7306"/>
      <c r="B7306"/>
      <c r="C7306"/>
      <c r="D7306"/>
      <c r="E7306"/>
      <c r="F7306"/>
      <c r="G7306"/>
      <c r="H7306"/>
      <c r="I7306"/>
      <c r="J7306"/>
      <c r="K7306"/>
    </row>
    <row r="7307" spans="1:11" s="11" customFormat="1">
      <c r="A7307"/>
      <c r="B7307"/>
      <c r="C7307"/>
      <c r="D7307"/>
      <c r="E7307"/>
      <c r="F7307"/>
      <c r="G7307"/>
      <c r="H7307"/>
      <c r="I7307"/>
      <c r="J7307"/>
      <c r="K7307"/>
    </row>
    <row r="7308" spans="1:11" s="11" customFormat="1">
      <c r="A7308"/>
      <c r="B7308"/>
      <c r="C7308"/>
      <c r="D7308"/>
      <c r="E7308"/>
      <c r="F7308"/>
      <c r="G7308"/>
      <c r="H7308"/>
      <c r="I7308"/>
      <c r="J7308"/>
      <c r="K7308"/>
    </row>
    <row r="7309" spans="1:11" s="11" customFormat="1">
      <c r="A7309"/>
      <c r="B7309"/>
      <c r="C7309"/>
      <c r="D7309"/>
      <c r="E7309"/>
      <c r="F7309"/>
      <c r="G7309"/>
      <c r="H7309"/>
      <c r="I7309"/>
      <c r="J7309"/>
      <c r="K7309"/>
    </row>
    <row r="7310" spans="1:11" s="11" customFormat="1">
      <c r="A7310"/>
      <c r="B7310"/>
      <c r="C7310"/>
      <c r="D7310"/>
      <c r="E7310"/>
      <c r="F7310"/>
      <c r="G7310"/>
      <c r="H7310"/>
      <c r="I7310"/>
      <c r="J7310"/>
      <c r="K7310"/>
    </row>
    <row r="7311" spans="1:11" s="11" customFormat="1">
      <c r="A7311"/>
      <c r="B7311"/>
      <c r="C7311"/>
      <c r="D7311"/>
      <c r="E7311"/>
      <c r="F7311"/>
      <c r="G7311"/>
      <c r="H7311"/>
      <c r="I7311"/>
      <c r="J7311"/>
      <c r="K7311"/>
    </row>
    <row r="7312" spans="1:11" s="11" customFormat="1">
      <c r="A7312"/>
      <c r="B7312"/>
      <c r="C7312"/>
      <c r="D7312"/>
      <c r="E7312"/>
      <c r="F7312"/>
      <c r="G7312"/>
      <c r="H7312"/>
      <c r="I7312"/>
      <c r="J7312"/>
      <c r="K7312"/>
    </row>
    <row r="7313" spans="1:11" s="11" customFormat="1">
      <c r="A7313"/>
      <c r="B7313"/>
      <c r="C7313"/>
      <c r="D7313"/>
      <c r="E7313"/>
      <c r="F7313"/>
      <c r="G7313"/>
      <c r="H7313"/>
      <c r="I7313"/>
      <c r="J7313"/>
      <c r="K7313"/>
    </row>
    <row r="7314" spans="1:11" s="11" customFormat="1">
      <c r="A7314"/>
      <c r="B7314"/>
      <c r="C7314"/>
      <c r="D7314"/>
      <c r="E7314"/>
      <c r="F7314"/>
      <c r="G7314"/>
      <c r="H7314"/>
      <c r="I7314"/>
      <c r="J7314"/>
      <c r="K7314"/>
    </row>
    <row r="7315" spans="1:11" s="11" customFormat="1">
      <c r="A7315"/>
      <c r="B7315"/>
      <c r="C7315"/>
      <c r="D7315"/>
      <c r="E7315"/>
      <c r="F7315"/>
      <c r="G7315"/>
      <c r="H7315"/>
      <c r="I7315"/>
      <c r="J7315"/>
      <c r="K7315"/>
    </row>
    <row r="7316" spans="1:11" s="11" customFormat="1">
      <c r="A7316"/>
      <c r="B7316"/>
      <c r="C7316"/>
      <c r="D7316"/>
      <c r="E7316"/>
      <c r="F7316"/>
      <c r="G7316"/>
      <c r="H7316"/>
      <c r="I7316"/>
      <c r="J7316"/>
      <c r="K7316"/>
    </row>
    <row r="7317" spans="1:11" s="11" customFormat="1">
      <c r="A7317"/>
      <c r="B7317"/>
      <c r="C7317"/>
      <c r="D7317"/>
      <c r="E7317"/>
      <c r="F7317"/>
      <c r="G7317"/>
      <c r="H7317"/>
      <c r="I7317"/>
      <c r="J7317"/>
      <c r="K7317"/>
    </row>
    <row r="7318" spans="1:11" s="11" customFormat="1">
      <c r="A7318"/>
      <c r="B7318"/>
      <c r="C7318"/>
      <c r="D7318"/>
      <c r="E7318"/>
      <c r="F7318"/>
      <c r="G7318"/>
      <c r="H7318"/>
      <c r="I7318"/>
      <c r="J7318"/>
      <c r="K7318"/>
    </row>
    <row r="7319" spans="1:11" s="11" customFormat="1">
      <c r="A7319"/>
      <c r="B7319"/>
      <c r="C7319"/>
      <c r="D7319"/>
      <c r="E7319"/>
      <c r="F7319"/>
      <c r="G7319"/>
      <c r="H7319"/>
      <c r="I7319"/>
      <c r="J7319"/>
      <c r="K7319"/>
    </row>
    <row r="7320" spans="1:11" s="11" customFormat="1">
      <c r="A7320"/>
      <c r="B7320"/>
      <c r="C7320"/>
      <c r="D7320"/>
      <c r="E7320"/>
      <c r="F7320"/>
      <c r="G7320"/>
      <c r="H7320"/>
      <c r="I7320"/>
      <c r="J7320"/>
      <c r="K7320"/>
    </row>
    <row r="7321" spans="1:11" s="11" customFormat="1">
      <c r="A7321"/>
      <c r="B7321"/>
      <c r="C7321"/>
      <c r="D7321"/>
      <c r="E7321"/>
      <c r="F7321"/>
      <c r="G7321"/>
      <c r="H7321"/>
      <c r="I7321"/>
      <c r="J7321"/>
      <c r="K7321"/>
    </row>
    <row r="7322" spans="1:11" s="11" customFormat="1">
      <c r="A7322"/>
      <c r="B7322"/>
      <c r="C7322"/>
      <c r="D7322"/>
      <c r="E7322"/>
      <c r="F7322"/>
      <c r="G7322"/>
      <c r="H7322"/>
      <c r="I7322"/>
      <c r="J7322"/>
      <c r="K7322"/>
    </row>
    <row r="7323" spans="1:11" s="11" customFormat="1">
      <c r="A7323"/>
      <c r="B7323"/>
      <c r="C7323"/>
      <c r="D7323"/>
      <c r="E7323"/>
      <c r="F7323"/>
      <c r="G7323"/>
      <c r="H7323"/>
      <c r="I7323"/>
      <c r="J7323"/>
      <c r="K7323"/>
    </row>
    <row r="7324" spans="1:11" s="11" customFormat="1">
      <c r="A7324"/>
      <c r="B7324"/>
      <c r="C7324"/>
      <c r="D7324"/>
      <c r="E7324"/>
      <c r="F7324"/>
      <c r="G7324"/>
      <c r="H7324"/>
      <c r="I7324"/>
      <c r="J7324"/>
      <c r="K7324"/>
    </row>
    <row r="7325" spans="1:11" s="11" customFormat="1">
      <c r="A7325"/>
      <c r="B7325"/>
      <c r="C7325"/>
      <c r="D7325"/>
      <c r="E7325"/>
      <c r="F7325"/>
      <c r="G7325"/>
      <c r="H7325"/>
      <c r="I7325"/>
      <c r="J7325"/>
      <c r="K7325"/>
    </row>
    <row r="7326" spans="1:11" s="11" customFormat="1">
      <c r="A7326"/>
      <c r="B7326"/>
      <c r="C7326"/>
      <c r="D7326"/>
      <c r="E7326"/>
      <c r="F7326"/>
      <c r="G7326"/>
      <c r="H7326"/>
      <c r="I7326"/>
      <c r="J7326"/>
      <c r="K7326"/>
    </row>
    <row r="7327" spans="1:11" s="11" customFormat="1">
      <c r="A7327"/>
      <c r="B7327"/>
      <c r="C7327"/>
      <c r="D7327"/>
      <c r="E7327"/>
      <c r="F7327"/>
      <c r="G7327"/>
      <c r="H7327"/>
      <c r="I7327"/>
      <c r="J7327"/>
      <c r="K7327"/>
    </row>
    <row r="7328" spans="1:11" s="11" customFormat="1">
      <c r="A7328"/>
      <c r="B7328"/>
      <c r="C7328"/>
      <c r="D7328"/>
      <c r="E7328"/>
      <c r="F7328"/>
      <c r="G7328"/>
      <c r="H7328"/>
      <c r="I7328"/>
      <c r="J7328"/>
      <c r="K7328"/>
    </row>
    <row r="7329" spans="1:11" s="11" customFormat="1">
      <c r="A7329"/>
      <c r="B7329"/>
      <c r="C7329"/>
      <c r="D7329"/>
      <c r="E7329"/>
      <c r="F7329"/>
      <c r="G7329"/>
      <c r="H7329"/>
      <c r="I7329"/>
      <c r="J7329"/>
      <c r="K7329"/>
    </row>
    <row r="7330" spans="1:11" s="11" customFormat="1">
      <c r="A7330"/>
      <c r="B7330"/>
      <c r="C7330"/>
      <c r="D7330"/>
      <c r="E7330"/>
      <c r="F7330"/>
      <c r="G7330"/>
      <c r="H7330"/>
      <c r="I7330"/>
      <c r="J7330"/>
      <c r="K7330"/>
    </row>
    <row r="7331" spans="1:11" s="11" customFormat="1">
      <c r="A7331"/>
      <c r="B7331"/>
      <c r="C7331"/>
      <c r="D7331"/>
      <c r="E7331"/>
      <c r="F7331"/>
      <c r="G7331"/>
      <c r="H7331"/>
      <c r="I7331"/>
      <c r="J7331"/>
      <c r="K7331"/>
    </row>
    <row r="7332" spans="1:11" s="11" customFormat="1">
      <c r="A7332"/>
      <c r="B7332"/>
      <c r="C7332"/>
      <c r="D7332"/>
      <c r="E7332"/>
      <c r="F7332"/>
      <c r="G7332"/>
      <c r="H7332"/>
      <c r="I7332"/>
      <c r="J7332"/>
      <c r="K7332"/>
    </row>
    <row r="7333" spans="1:11" s="11" customFormat="1">
      <c r="A7333"/>
      <c r="B7333"/>
      <c r="C7333"/>
      <c r="D7333"/>
      <c r="E7333"/>
      <c r="F7333"/>
      <c r="G7333"/>
      <c r="H7333"/>
      <c r="I7333"/>
      <c r="J7333"/>
      <c r="K7333"/>
    </row>
    <row r="7334" spans="1:11" s="11" customFormat="1">
      <c r="A7334"/>
      <c r="B7334"/>
      <c r="C7334"/>
      <c r="D7334"/>
      <c r="E7334"/>
      <c r="F7334"/>
      <c r="G7334"/>
      <c r="H7334"/>
      <c r="I7334"/>
      <c r="J7334"/>
      <c r="K7334"/>
    </row>
    <row r="7335" spans="1:11" s="11" customFormat="1">
      <c r="A7335"/>
      <c r="B7335"/>
      <c r="C7335"/>
      <c r="D7335"/>
      <c r="E7335"/>
      <c r="F7335"/>
      <c r="G7335"/>
      <c r="H7335"/>
      <c r="I7335"/>
      <c r="J7335"/>
      <c r="K7335"/>
    </row>
    <row r="7336" spans="1:11" s="11" customFormat="1">
      <c r="A7336"/>
      <c r="B7336"/>
      <c r="C7336"/>
      <c r="D7336"/>
      <c r="E7336"/>
      <c r="F7336"/>
      <c r="G7336"/>
      <c r="H7336"/>
      <c r="I7336"/>
      <c r="J7336"/>
      <c r="K7336"/>
    </row>
    <row r="7337" spans="1:11" s="11" customFormat="1">
      <c r="A7337"/>
      <c r="B7337"/>
      <c r="C7337"/>
      <c r="D7337"/>
      <c r="E7337"/>
      <c r="F7337"/>
      <c r="G7337"/>
      <c r="H7337"/>
      <c r="I7337"/>
      <c r="J7337"/>
      <c r="K7337"/>
    </row>
    <row r="7338" spans="1:11" s="11" customFormat="1">
      <c r="A7338"/>
      <c r="B7338"/>
      <c r="C7338"/>
      <c r="D7338"/>
      <c r="E7338"/>
      <c r="F7338"/>
      <c r="G7338"/>
      <c r="H7338"/>
      <c r="I7338"/>
      <c r="J7338"/>
      <c r="K7338"/>
    </row>
    <row r="7339" spans="1:11" s="11" customFormat="1">
      <c r="A7339"/>
      <c r="B7339"/>
      <c r="C7339"/>
      <c r="D7339"/>
      <c r="E7339"/>
      <c r="F7339"/>
      <c r="G7339"/>
      <c r="H7339"/>
      <c r="I7339"/>
      <c r="J7339"/>
      <c r="K7339"/>
    </row>
    <row r="7340" spans="1:11" s="11" customFormat="1">
      <c r="A7340"/>
      <c r="B7340"/>
      <c r="C7340"/>
      <c r="D7340"/>
      <c r="E7340"/>
      <c r="F7340"/>
      <c r="G7340"/>
      <c r="H7340"/>
      <c r="I7340"/>
      <c r="J7340"/>
      <c r="K7340"/>
    </row>
    <row r="7341" spans="1:11" s="11" customFormat="1">
      <c r="A7341"/>
      <c r="B7341"/>
      <c r="C7341"/>
      <c r="D7341"/>
      <c r="E7341"/>
      <c r="F7341"/>
      <c r="G7341"/>
      <c r="H7341"/>
      <c r="I7341"/>
      <c r="J7341"/>
      <c r="K7341"/>
    </row>
    <row r="7342" spans="1:11" s="11" customFormat="1">
      <c r="A7342"/>
      <c r="B7342"/>
      <c r="C7342"/>
      <c r="D7342"/>
      <c r="E7342"/>
      <c r="F7342"/>
      <c r="G7342"/>
      <c r="H7342"/>
      <c r="I7342"/>
      <c r="J7342"/>
      <c r="K7342"/>
    </row>
    <row r="7343" spans="1:11" s="11" customFormat="1">
      <c r="A7343"/>
      <c r="B7343"/>
      <c r="C7343"/>
      <c r="D7343"/>
      <c r="E7343"/>
      <c r="F7343"/>
      <c r="G7343"/>
      <c r="H7343"/>
      <c r="I7343"/>
      <c r="J7343"/>
      <c r="K7343"/>
    </row>
    <row r="7344" spans="1:11" s="11" customFormat="1">
      <c r="A7344"/>
      <c r="B7344"/>
      <c r="C7344"/>
      <c r="D7344"/>
      <c r="E7344"/>
      <c r="F7344"/>
      <c r="G7344"/>
      <c r="H7344"/>
      <c r="I7344"/>
      <c r="J7344"/>
      <c r="K7344"/>
    </row>
    <row r="7345" spans="1:11" s="11" customFormat="1">
      <c r="A7345"/>
      <c r="B7345"/>
      <c r="C7345"/>
      <c r="D7345"/>
      <c r="E7345"/>
      <c r="F7345"/>
      <c r="G7345"/>
      <c r="H7345"/>
      <c r="I7345"/>
      <c r="J7345"/>
      <c r="K7345"/>
    </row>
    <row r="7346" spans="1:11" s="11" customFormat="1">
      <c r="A7346"/>
      <c r="B7346"/>
      <c r="C7346"/>
      <c r="D7346"/>
      <c r="E7346"/>
      <c r="F7346"/>
      <c r="G7346"/>
      <c r="H7346"/>
      <c r="I7346"/>
      <c r="J7346"/>
      <c r="K7346"/>
    </row>
    <row r="7347" spans="1:11" s="11" customFormat="1">
      <c r="A7347"/>
      <c r="B7347"/>
      <c r="C7347"/>
      <c r="D7347"/>
      <c r="E7347"/>
      <c r="F7347"/>
      <c r="G7347"/>
      <c r="H7347"/>
      <c r="I7347"/>
      <c r="J7347"/>
      <c r="K7347"/>
    </row>
    <row r="7348" spans="1:11" s="11" customFormat="1">
      <c r="A7348"/>
      <c r="B7348"/>
      <c r="C7348"/>
      <c r="D7348"/>
      <c r="E7348"/>
      <c r="F7348"/>
      <c r="G7348"/>
      <c r="H7348"/>
      <c r="I7348"/>
      <c r="J7348"/>
      <c r="K7348"/>
    </row>
    <row r="7349" spans="1:11" s="11" customFormat="1">
      <c r="A7349"/>
      <c r="B7349"/>
      <c r="C7349"/>
      <c r="D7349"/>
      <c r="E7349"/>
      <c r="F7349"/>
      <c r="G7349"/>
      <c r="H7349"/>
      <c r="I7349"/>
      <c r="J7349"/>
      <c r="K7349"/>
    </row>
    <row r="7350" spans="1:11" s="11" customFormat="1">
      <c r="A7350"/>
      <c r="B7350"/>
      <c r="C7350"/>
      <c r="D7350"/>
      <c r="E7350"/>
      <c r="F7350"/>
      <c r="G7350"/>
      <c r="H7350"/>
      <c r="I7350"/>
      <c r="J7350"/>
      <c r="K7350"/>
    </row>
    <row r="7351" spans="1:11" s="11" customFormat="1">
      <c r="A7351"/>
      <c r="B7351"/>
      <c r="C7351"/>
      <c r="D7351"/>
      <c r="E7351"/>
      <c r="F7351"/>
      <c r="G7351"/>
      <c r="H7351"/>
      <c r="I7351"/>
      <c r="J7351"/>
      <c r="K7351"/>
    </row>
    <row r="7352" spans="1:11" s="11" customFormat="1">
      <c r="A7352"/>
      <c r="B7352"/>
      <c r="C7352"/>
      <c r="D7352"/>
      <c r="E7352"/>
      <c r="F7352"/>
      <c r="G7352"/>
      <c r="H7352"/>
      <c r="I7352"/>
      <c r="J7352"/>
      <c r="K7352"/>
    </row>
    <row r="7353" spans="1:11" s="11" customFormat="1">
      <c r="A7353"/>
      <c r="B7353"/>
      <c r="C7353"/>
      <c r="D7353"/>
      <c r="E7353"/>
      <c r="F7353"/>
      <c r="G7353"/>
      <c r="H7353"/>
      <c r="I7353"/>
      <c r="J7353"/>
      <c r="K7353"/>
    </row>
    <row r="7354" spans="1:11" s="11" customFormat="1">
      <c r="A7354"/>
      <c r="B7354"/>
      <c r="C7354"/>
      <c r="D7354"/>
      <c r="E7354"/>
      <c r="F7354"/>
      <c r="G7354"/>
      <c r="H7354"/>
      <c r="I7354"/>
      <c r="J7354"/>
      <c r="K7354"/>
    </row>
    <row r="7355" spans="1:11" s="11" customFormat="1">
      <c r="A7355"/>
      <c r="B7355"/>
      <c r="C7355"/>
      <c r="D7355"/>
      <c r="E7355"/>
      <c r="F7355"/>
      <c r="G7355"/>
      <c r="H7355"/>
      <c r="I7355"/>
      <c r="J7355"/>
      <c r="K7355"/>
    </row>
    <row r="7356" spans="1:11" s="11" customFormat="1">
      <c r="A7356"/>
      <c r="B7356"/>
      <c r="C7356"/>
      <c r="D7356"/>
      <c r="E7356"/>
      <c r="F7356"/>
      <c r="G7356"/>
      <c r="H7356"/>
      <c r="I7356"/>
      <c r="J7356"/>
      <c r="K7356"/>
    </row>
    <row r="7357" spans="1:11" s="11" customFormat="1">
      <c r="A7357"/>
      <c r="B7357"/>
      <c r="C7357"/>
      <c r="D7357"/>
      <c r="E7357"/>
      <c r="F7357"/>
      <c r="G7357"/>
      <c r="H7357"/>
      <c r="I7357"/>
      <c r="J7357"/>
      <c r="K7357"/>
    </row>
    <row r="7358" spans="1:11" s="11" customFormat="1">
      <c r="A7358"/>
      <c r="B7358"/>
      <c r="C7358"/>
      <c r="D7358"/>
      <c r="E7358"/>
      <c r="F7358"/>
      <c r="G7358"/>
      <c r="H7358"/>
      <c r="I7358"/>
      <c r="J7358"/>
      <c r="K7358"/>
    </row>
    <row r="7359" spans="1:11" s="11" customFormat="1">
      <c r="A7359"/>
      <c r="B7359"/>
      <c r="C7359"/>
      <c r="D7359"/>
      <c r="E7359"/>
      <c r="F7359"/>
      <c r="G7359"/>
      <c r="H7359"/>
      <c r="I7359"/>
      <c r="J7359"/>
      <c r="K7359"/>
    </row>
    <row r="7360" spans="1:11" s="11" customFormat="1">
      <c r="A7360"/>
      <c r="B7360"/>
      <c r="C7360"/>
      <c r="D7360"/>
      <c r="E7360"/>
      <c r="F7360"/>
      <c r="G7360"/>
      <c r="H7360"/>
      <c r="I7360"/>
      <c r="J7360"/>
      <c r="K7360"/>
    </row>
    <row r="7361" spans="1:11" s="11" customFormat="1">
      <c r="A7361"/>
      <c r="B7361"/>
      <c r="C7361"/>
      <c r="D7361"/>
      <c r="E7361"/>
      <c r="F7361"/>
      <c r="G7361"/>
      <c r="H7361"/>
      <c r="I7361"/>
      <c r="J7361"/>
      <c r="K7361"/>
    </row>
    <row r="7362" spans="1:11" s="11" customFormat="1">
      <c r="A7362"/>
      <c r="B7362"/>
      <c r="C7362"/>
      <c r="D7362"/>
      <c r="E7362"/>
      <c r="F7362"/>
      <c r="G7362"/>
      <c r="H7362"/>
      <c r="I7362"/>
      <c r="J7362"/>
      <c r="K7362"/>
    </row>
    <row r="7363" spans="1:11" s="11" customFormat="1">
      <c r="A7363"/>
      <c r="B7363"/>
      <c r="C7363"/>
      <c r="D7363"/>
      <c r="E7363"/>
      <c r="F7363"/>
      <c r="G7363"/>
      <c r="H7363"/>
      <c r="I7363"/>
      <c r="J7363"/>
      <c r="K7363"/>
    </row>
    <row r="7364" spans="1:11" s="11" customFormat="1">
      <c r="A7364"/>
      <c r="B7364"/>
      <c r="C7364"/>
      <c r="D7364"/>
      <c r="E7364"/>
      <c r="F7364"/>
      <c r="G7364"/>
      <c r="H7364"/>
      <c r="I7364"/>
      <c r="J7364"/>
      <c r="K7364"/>
    </row>
    <row r="7365" spans="1:11" s="11" customFormat="1">
      <c r="A7365"/>
      <c r="B7365"/>
      <c r="C7365"/>
      <c r="D7365"/>
      <c r="E7365"/>
      <c r="F7365"/>
      <c r="G7365"/>
      <c r="H7365"/>
      <c r="I7365"/>
      <c r="J7365"/>
      <c r="K7365"/>
    </row>
    <row r="7366" spans="1:11" s="11" customFormat="1">
      <c r="A7366"/>
      <c r="B7366"/>
      <c r="C7366"/>
      <c r="D7366"/>
      <c r="E7366"/>
      <c r="F7366"/>
      <c r="G7366"/>
      <c r="H7366"/>
      <c r="I7366"/>
      <c r="J7366"/>
      <c r="K7366"/>
    </row>
    <row r="7367" spans="1:11" s="11" customFormat="1">
      <c r="A7367"/>
      <c r="B7367"/>
      <c r="C7367"/>
      <c r="D7367"/>
      <c r="E7367"/>
      <c r="F7367"/>
      <c r="G7367"/>
      <c r="H7367"/>
      <c r="I7367"/>
      <c r="J7367"/>
      <c r="K7367"/>
    </row>
    <row r="7368" spans="1:11" s="11" customFormat="1">
      <c r="A7368"/>
      <c r="B7368"/>
      <c r="C7368"/>
      <c r="D7368"/>
      <c r="E7368"/>
      <c r="F7368"/>
      <c r="G7368"/>
      <c r="H7368"/>
      <c r="I7368"/>
      <c r="J7368"/>
      <c r="K7368"/>
    </row>
    <row r="7369" spans="1:11" s="11" customFormat="1">
      <c r="A7369"/>
      <c r="B7369"/>
      <c r="C7369"/>
      <c r="D7369"/>
      <c r="E7369"/>
      <c r="F7369"/>
      <c r="G7369"/>
      <c r="H7369"/>
      <c r="I7369"/>
      <c r="J7369"/>
      <c r="K7369"/>
    </row>
    <row r="7370" spans="1:11" s="11" customFormat="1">
      <c r="A7370"/>
      <c r="B7370"/>
      <c r="C7370"/>
      <c r="D7370"/>
      <c r="E7370"/>
      <c r="F7370"/>
      <c r="G7370"/>
      <c r="H7370"/>
      <c r="I7370"/>
      <c r="J7370"/>
      <c r="K7370"/>
    </row>
    <row r="7371" spans="1:11" s="11" customFormat="1">
      <c r="A7371"/>
      <c r="B7371"/>
      <c r="C7371"/>
      <c r="D7371"/>
      <c r="E7371"/>
      <c r="F7371"/>
      <c r="G7371"/>
      <c r="H7371"/>
      <c r="I7371"/>
      <c r="J7371"/>
      <c r="K7371"/>
    </row>
    <row r="7372" spans="1:11" s="11" customFormat="1">
      <c r="A7372"/>
      <c r="B7372"/>
      <c r="C7372"/>
      <c r="D7372"/>
      <c r="E7372"/>
      <c r="F7372"/>
      <c r="G7372"/>
      <c r="H7372"/>
      <c r="I7372"/>
      <c r="J7372"/>
      <c r="K7372"/>
    </row>
    <row r="7373" spans="1:11" s="11" customFormat="1">
      <c r="A7373"/>
      <c r="B7373"/>
      <c r="C7373"/>
      <c r="D7373"/>
      <c r="E7373"/>
      <c r="F7373"/>
      <c r="G7373"/>
      <c r="H7373"/>
      <c r="I7373"/>
      <c r="J7373"/>
      <c r="K7373"/>
    </row>
    <row r="7374" spans="1:11" s="11" customFormat="1">
      <c r="A7374"/>
      <c r="B7374"/>
      <c r="C7374"/>
      <c r="D7374"/>
      <c r="E7374"/>
      <c r="F7374"/>
      <c r="G7374"/>
      <c r="H7374"/>
      <c r="I7374"/>
      <c r="J7374"/>
      <c r="K7374"/>
    </row>
    <row r="7375" spans="1:11" s="11" customFormat="1">
      <c r="A7375"/>
      <c r="B7375"/>
      <c r="C7375"/>
      <c r="D7375"/>
      <c r="E7375"/>
      <c r="F7375"/>
      <c r="G7375"/>
      <c r="H7375"/>
      <c r="I7375"/>
      <c r="J7375"/>
      <c r="K7375"/>
    </row>
    <row r="7376" spans="1:11" s="11" customFormat="1">
      <c r="A7376"/>
      <c r="B7376"/>
      <c r="C7376"/>
      <c r="D7376"/>
      <c r="E7376"/>
      <c r="F7376"/>
      <c r="G7376"/>
      <c r="H7376"/>
      <c r="I7376"/>
      <c r="J7376"/>
      <c r="K7376"/>
    </row>
    <row r="7377" spans="1:11" s="11" customFormat="1">
      <c r="A7377"/>
      <c r="B7377"/>
      <c r="C7377"/>
      <c r="D7377"/>
      <c r="E7377"/>
      <c r="F7377"/>
      <c r="G7377"/>
      <c r="H7377"/>
      <c r="I7377"/>
      <c r="J7377"/>
      <c r="K7377"/>
    </row>
    <row r="7378" spans="1:11" s="11" customFormat="1">
      <c r="A7378"/>
      <c r="B7378"/>
      <c r="C7378"/>
      <c r="D7378"/>
      <c r="E7378"/>
      <c r="F7378"/>
      <c r="G7378"/>
      <c r="H7378"/>
      <c r="I7378"/>
      <c r="J7378"/>
      <c r="K7378"/>
    </row>
    <row r="7379" spans="1:11" s="11" customFormat="1">
      <c r="A7379"/>
      <c r="B7379"/>
      <c r="C7379"/>
      <c r="D7379"/>
      <c r="E7379"/>
      <c r="F7379"/>
      <c r="G7379"/>
      <c r="H7379"/>
      <c r="I7379"/>
      <c r="J7379"/>
      <c r="K7379"/>
    </row>
    <row r="7380" spans="1:11" s="11" customFormat="1">
      <c r="A7380"/>
      <c r="B7380"/>
      <c r="C7380"/>
      <c r="D7380"/>
      <c r="E7380"/>
      <c r="F7380"/>
      <c r="G7380"/>
      <c r="H7380"/>
      <c r="I7380"/>
      <c r="J7380"/>
      <c r="K7380"/>
    </row>
    <row r="7381" spans="1:11" s="11" customFormat="1">
      <c r="A7381"/>
      <c r="B7381"/>
      <c r="C7381"/>
      <c r="D7381"/>
      <c r="E7381"/>
      <c r="F7381"/>
      <c r="G7381"/>
      <c r="H7381"/>
      <c r="I7381"/>
      <c r="J7381"/>
      <c r="K7381"/>
    </row>
    <row r="7382" spans="1:11" s="11" customFormat="1">
      <c r="A7382"/>
      <c r="B7382"/>
      <c r="C7382"/>
      <c r="D7382"/>
      <c r="E7382"/>
      <c r="F7382"/>
      <c r="G7382"/>
      <c r="H7382"/>
      <c r="I7382"/>
      <c r="J7382"/>
      <c r="K7382"/>
    </row>
    <row r="7383" spans="1:11" s="11" customFormat="1">
      <c r="A7383"/>
      <c r="B7383"/>
      <c r="C7383"/>
      <c r="D7383"/>
      <c r="E7383"/>
      <c r="F7383"/>
      <c r="G7383"/>
      <c r="H7383"/>
      <c r="I7383"/>
      <c r="J7383"/>
      <c r="K7383"/>
    </row>
    <row r="7384" spans="1:11" s="11" customFormat="1">
      <c r="A7384"/>
      <c r="B7384"/>
      <c r="C7384"/>
      <c r="D7384"/>
      <c r="E7384"/>
      <c r="F7384"/>
      <c r="G7384"/>
      <c r="H7384"/>
      <c r="I7384"/>
      <c r="J7384"/>
      <c r="K7384"/>
    </row>
    <row r="7385" spans="1:11" s="11" customFormat="1">
      <c r="A7385"/>
      <c r="B7385"/>
      <c r="C7385"/>
      <c r="D7385"/>
      <c r="E7385"/>
      <c r="F7385"/>
      <c r="G7385"/>
      <c r="H7385"/>
      <c r="I7385"/>
      <c r="J7385"/>
      <c r="K7385"/>
    </row>
    <row r="7386" spans="1:11" s="11" customFormat="1">
      <c r="A7386"/>
      <c r="B7386"/>
      <c r="C7386"/>
      <c r="D7386"/>
      <c r="E7386"/>
      <c r="F7386"/>
      <c r="G7386"/>
      <c r="H7386"/>
      <c r="I7386"/>
      <c r="J7386"/>
      <c r="K7386"/>
    </row>
    <row r="7387" spans="1:11" s="11" customFormat="1">
      <c r="A7387"/>
      <c r="B7387"/>
      <c r="C7387"/>
      <c r="D7387"/>
      <c r="E7387"/>
      <c r="F7387"/>
      <c r="G7387"/>
      <c r="H7387"/>
      <c r="I7387"/>
      <c r="J7387"/>
      <c r="K7387"/>
    </row>
    <row r="7388" spans="1:11" s="11" customFormat="1">
      <c r="A7388"/>
      <c r="B7388"/>
      <c r="C7388"/>
      <c r="D7388"/>
      <c r="E7388"/>
      <c r="F7388"/>
      <c r="G7388"/>
      <c r="H7388"/>
      <c r="I7388"/>
      <c r="J7388"/>
      <c r="K7388"/>
    </row>
    <row r="7389" spans="1:11" s="11" customFormat="1">
      <c r="A7389"/>
      <c r="B7389"/>
      <c r="C7389"/>
      <c r="D7389"/>
      <c r="E7389"/>
      <c r="F7389"/>
      <c r="G7389"/>
      <c r="H7389"/>
      <c r="I7389"/>
      <c r="J7389"/>
      <c r="K7389"/>
    </row>
    <row r="7390" spans="1:11" s="11" customFormat="1">
      <c r="A7390"/>
      <c r="B7390"/>
      <c r="C7390"/>
      <c r="D7390"/>
      <c r="E7390"/>
      <c r="F7390"/>
      <c r="G7390"/>
      <c r="H7390"/>
      <c r="I7390"/>
      <c r="J7390"/>
      <c r="K7390"/>
    </row>
    <row r="7391" spans="1:11" s="11" customFormat="1">
      <c r="A7391"/>
      <c r="B7391"/>
      <c r="C7391"/>
      <c r="D7391"/>
      <c r="E7391"/>
      <c r="F7391"/>
      <c r="G7391"/>
      <c r="H7391"/>
      <c r="I7391"/>
      <c r="J7391"/>
      <c r="K7391"/>
    </row>
    <row r="7392" spans="1:11" s="11" customFormat="1">
      <c r="A7392"/>
      <c r="B7392"/>
      <c r="C7392"/>
      <c r="D7392"/>
      <c r="E7392"/>
      <c r="F7392"/>
      <c r="G7392"/>
      <c r="H7392"/>
      <c r="I7392"/>
      <c r="J7392"/>
      <c r="K7392"/>
    </row>
    <row r="7393" spans="1:11" s="11" customFormat="1">
      <c r="A7393"/>
      <c r="B7393"/>
      <c r="C7393"/>
      <c r="D7393"/>
      <c r="E7393"/>
      <c r="F7393"/>
      <c r="G7393"/>
      <c r="H7393"/>
      <c r="I7393"/>
      <c r="J7393"/>
      <c r="K7393"/>
    </row>
    <row r="7394" spans="1:11" s="11" customFormat="1">
      <c r="A7394"/>
      <c r="B7394"/>
      <c r="C7394"/>
      <c r="D7394"/>
      <c r="E7394"/>
      <c r="F7394"/>
      <c r="G7394"/>
      <c r="H7394"/>
      <c r="I7394"/>
      <c r="J7394"/>
      <c r="K7394"/>
    </row>
    <row r="7395" spans="1:11" s="11" customFormat="1">
      <c r="A7395"/>
      <c r="B7395"/>
      <c r="C7395"/>
      <c r="D7395"/>
      <c r="E7395"/>
      <c r="F7395"/>
      <c r="G7395"/>
      <c r="H7395"/>
      <c r="I7395"/>
      <c r="J7395"/>
      <c r="K7395"/>
    </row>
    <row r="7396" spans="1:11" s="11" customFormat="1">
      <c r="A7396"/>
      <c r="B7396"/>
      <c r="C7396"/>
      <c r="D7396"/>
      <c r="E7396"/>
      <c r="F7396"/>
      <c r="G7396"/>
      <c r="H7396"/>
      <c r="I7396"/>
      <c r="J7396"/>
      <c r="K7396"/>
    </row>
    <row r="7397" spans="1:11" s="11" customFormat="1">
      <c r="A7397"/>
      <c r="B7397"/>
      <c r="C7397"/>
      <c r="D7397"/>
      <c r="E7397"/>
      <c r="F7397"/>
      <c r="G7397"/>
      <c r="H7397"/>
      <c r="I7397"/>
      <c r="J7397"/>
      <c r="K7397"/>
    </row>
    <row r="7398" spans="1:11" s="11" customFormat="1">
      <c r="A7398"/>
      <c r="B7398"/>
      <c r="C7398"/>
      <c r="D7398"/>
      <c r="E7398"/>
      <c r="F7398"/>
      <c r="G7398"/>
      <c r="H7398"/>
      <c r="I7398"/>
      <c r="J7398"/>
      <c r="K7398"/>
    </row>
    <row r="7399" spans="1:11" s="11" customFormat="1">
      <c r="A7399"/>
      <c r="B7399"/>
      <c r="C7399"/>
      <c r="D7399"/>
      <c r="E7399"/>
      <c r="F7399"/>
      <c r="G7399"/>
      <c r="H7399"/>
      <c r="I7399"/>
      <c r="J7399"/>
      <c r="K7399"/>
    </row>
    <row r="7400" spans="1:11" s="11" customFormat="1">
      <c r="A7400"/>
      <c r="B7400"/>
      <c r="C7400"/>
      <c r="D7400"/>
      <c r="E7400"/>
      <c r="F7400"/>
      <c r="G7400"/>
      <c r="H7400"/>
      <c r="I7400"/>
      <c r="J7400"/>
      <c r="K7400"/>
    </row>
    <row r="7401" spans="1:11" s="11" customFormat="1">
      <c r="A7401"/>
      <c r="B7401"/>
      <c r="C7401"/>
      <c r="D7401"/>
      <c r="E7401"/>
      <c r="F7401"/>
      <c r="G7401"/>
      <c r="H7401"/>
      <c r="I7401"/>
      <c r="J7401"/>
      <c r="K7401"/>
    </row>
    <row r="7402" spans="1:11" s="11" customFormat="1">
      <c r="A7402"/>
      <c r="B7402"/>
      <c r="C7402"/>
      <c r="D7402"/>
      <c r="E7402"/>
      <c r="F7402"/>
      <c r="G7402"/>
      <c r="H7402"/>
      <c r="I7402"/>
      <c r="J7402"/>
      <c r="K7402"/>
    </row>
    <row r="7403" spans="1:11" s="11" customFormat="1">
      <c r="A7403"/>
      <c r="B7403"/>
      <c r="C7403"/>
      <c r="D7403"/>
      <c r="E7403"/>
      <c r="F7403"/>
      <c r="G7403"/>
      <c r="H7403"/>
      <c r="I7403"/>
      <c r="J7403"/>
      <c r="K7403"/>
    </row>
    <row r="7404" spans="1:11" s="11" customFormat="1">
      <c r="A7404"/>
      <c r="B7404"/>
      <c r="C7404"/>
      <c r="D7404"/>
      <c r="E7404"/>
      <c r="F7404"/>
      <c r="G7404"/>
      <c r="H7404"/>
      <c r="I7404"/>
      <c r="J7404"/>
      <c r="K7404"/>
    </row>
    <row r="7405" spans="1:11" s="11" customFormat="1">
      <c r="A7405"/>
      <c r="B7405"/>
      <c r="C7405"/>
      <c r="D7405"/>
      <c r="E7405"/>
      <c r="F7405"/>
      <c r="G7405"/>
      <c r="H7405"/>
      <c r="I7405"/>
      <c r="J7405"/>
      <c r="K7405"/>
    </row>
    <row r="7406" spans="1:11" s="11" customFormat="1">
      <c r="A7406"/>
      <c r="B7406"/>
      <c r="C7406"/>
      <c r="D7406"/>
      <c r="E7406"/>
      <c r="F7406"/>
      <c r="G7406"/>
      <c r="H7406"/>
      <c r="I7406"/>
      <c r="J7406"/>
      <c r="K7406"/>
    </row>
    <row r="7407" spans="1:11" s="11" customFormat="1">
      <c r="A7407"/>
      <c r="B7407"/>
      <c r="C7407"/>
      <c r="D7407"/>
      <c r="E7407"/>
      <c r="F7407"/>
      <c r="G7407"/>
      <c r="H7407"/>
      <c r="I7407"/>
      <c r="J7407"/>
      <c r="K7407"/>
    </row>
    <row r="7408" spans="1:11" s="11" customFormat="1">
      <c r="A7408"/>
      <c r="B7408"/>
      <c r="C7408"/>
      <c r="D7408"/>
      <c r="E7408"/>
      <c r="F7408"/>
      <c r="G7408"/>
      <c r="H7408"/>
      <c r="I7408"/>
      <c r="J7408"/>
      <c r="K7408"/>
    </row>
    <row r="7409" spans="1:11" s="11" customFormat="1">
      <c r="A7409"/>
      <c r="B7409"/>
      <c r="C7409"/>
      <c r="D7409"/>
      <c r="E7409"/>
      <c r="F7409"/>
      <c r="G7409"/>
      <c r="H7409"/>
      <c r="I7409"/>
      <c r="J7409"/>
      <c r="K7409"/>
    </row>
    <row r="7410" spans="1:11" s="11" customFormat="1">
      <c r="A7410"/>
      <c r="B7410"/>
      <c r="C7410"/>
      <c r="D7410"/>
      <c r="E7410"/>
      <c r="F7410"/>
      <c r="G7410"/>
      <c r="H7410"/>
      <c r="I7410"/>
      <c r="J7410"/>
      <c r="K7410"/>
    </row>
    <row r="7411" spans="1:11" s="11" customFormat="1">
      <c r="A7411"/>
      <c r="B7411"/>
      <c r="C7411"/>
      <c r="D7411"/>
      <c r="E7411"/>
      <c r="F7411"/>
      <c r="G7411"/>
      <c r="H7411"/>
      <c r="I7411"/>
      <c r="J7411"/>
      <c r="K7411"/>
    </row>
    <row r="7412" spans="1:11" s="11" customFormat="1">
      <c r="A7412"/>
      <c r="B7412"/>
      <c r="C7412"/>
      <c r="D7412"/>
      <c r="E7412"/>
      <c r="F7412"/>
      <c r="G7412"/>
      <c r="H7412"/>
      <c r="I7412"/>
      <c r="J7412"/>
      <c r="K7412"/>
    </row>
    <row r="7413" spans="1:11" s="11" customFormat="1">
      <c r="A7413"/>
      <c r="B7413"/>
      <c r="C7413"/>
      <c r="D7413"/>
      <c r="E7413"/>
      <c r="F7413"/>
      <c r="G7413"/>
      <c r="H7413"/>
      <c r="I7413"/>
      <c r="J7413"/>
      <c r="K7413"/>
    </row>
    <row r="7414" spans="1:11" s="11" customFormat="1">
      <c r="A7414"/>
      <c r="B7414"/>
      <c r="C7414"/>
      <c r="D7414"/>
      <c r="E7414"/>
      <c r="F7414"/>
      <c r="G7414"/>
      <c r="H7414"/>
      <c r="I7414"/>
      <c r="J7414"/>
      <c r="K7414"/>
    </row>
    <row r="7415" spans="1:11" s="11" customFormat="1">
      <c r="A7415"/>
      <c r="B7415"/>
      <c r="C7415"/>
      <c r="D7415"/>
      <c r="E7415"/>
      <c r="F7415"/>
      <c r="G7415"/>
      <c r="H7415"/>
      <c r="I7415"/>
      <c r="J7415"/>
      <c r="K7415"/>
    </row>
    <row r="7416" spans="1:11" s="11" customFormat="1">
      <c r="A7416"/>
      <c r="B7416"/>
      <c r="C7416"/>
      <c r="D7416"/>
      <c r="E7416"/>
      <c r="F7416"/>
      <c r="G7416"/>
      <c r="H7416"/>
      <c r="I7416"/>
      <c r="J7416"/>
      <c r="K7416"/>
    </row>
    <row r="7417" spans="1:11" s="11" customFormat="1">
      <c r="A7417"/>
      <c r="B7417"/>
      <c r="C7417"/>
      <c r="D7417"/>
      <c r="E7417"/>
      <c r="F7417"/>
      <c r="G7417"/>
      <c r="H7417"/>
      <c r="I7417"/>
      <c r="J7417"/>
      <c r="K7417"/>
    </row>
    <row r="7418" spans="1:11" s="11" customFormat="1">
      <c r="A7418"/>
      <c r="B7418"/>
      <c r="C7418"/>
      <c r="D7418"/>
      <c r="E7418"/>
      <c r="F7418"/>
      <c r="G7418"/>
      <c r="H7418"/>
      <c r="I7418"/>
      <c r="J7418"/>
      <c r="K7418"/>
    </row>
    <row r="7419" spans="1:11" s="11" customFormat="1">
      <c r="A7419"/>
      <c r="B7419"/>
      <c r="C7419"/>
      <c r="D7419"/>
      <c r="E7419"/>
      <c r="F7419"/>
      <c r="G7419"/>
      <c r="H7419"/>
      <c r="I7419"/>
      <c r="J7419"/>
      <c r="K7419"/>
    </row>
    <row r="7420" spans="1:11" s="11" customFormat="1">
      <c r="A7420"/>
      <c r="B7420"/>
      <c r="C7420"/>
      <c r="D7420"/>
      <c r="E7420"/>
      <c r="F7420"/>
      <c r="G7420"/>
      <c r="H7420"/>
      <c r="I7420"/>
      <c r="J7420"/>
      <c r="K7420"/>
    </row>
    <row r="7421" spans="1:11" s="11" customFormat="1">
      <c r="A7421"/>
      <c r="B7421"/>
      <c r="C7421"/>
      <c r="D7421"/>
      <c r="E7421"/>
      <c r="F7421"/>
      <c r="G7421"/>
      <c r="H7421"/>
      <c r="I7421"/>
      <c r="J7421"/>
      <c r="K7421"/>
    </row>
    <row r="7422" spans="1:11" s="11" customFormat="1">
      <c r="A7422"/>
      <c r="B7422"/>
      <c r="C7422"/>
      <c r="D7422"/>
      <c r="E7422"/>
      <c r="F7422"/>
      <c r="G7422"/>
      <c r="H7422"/>
      <c r="I7422"/>
      <c r="J7422"/>
      <c r="K7422"/>
    </row>
    <row r="7423" spans="1:11" s="11" customFormat="1">
      <c r="A7423"/>
      <c r="B7423"/>
      <c r="C7423"/>
      <c r="D7423"/>
      <c r="E7423"/>
      <c r="F7423"/>
      <c r="G7423"/>
      <c r="H7423"/>
      <c r="I7423"/>
      <c r="J7423"/>
      <c r="K7423"/>
    </row>
    <row r="7424" spans="1:11" s="11" customFormat="1">
      <c r="A7424"/>
      <c r="B7424"/>
      <c r="C7424"/>
      <c r="D7424"/>
      <c r="E7424"/>
      <c r="F7424"/>
      <c r="G7424"/>
      <c r="H7424"/>
      <c r="I7424"/>
      <c r="J7424"/>
      <c r="K7424"/>
    </row>
    <row r="7425" spans="1:11" s="11" customFormat="1">
      <c r="A7425"/>
      <c r="B7425"/>
      <c r="C7425"/>
      <c r="D7425"/>
      <c r="E7425"/>
      <c r="F7425"/>
      <c r="G7425"/>
      <c r="H7425"/>
      <c r="I7425"/>
      <c r="J7425"/>
      <c r="K7425"/>
    </row>
    <row r="7426" spans="1:11" s="11" customFormat="1">
      <c r="A7426"/>
      <c r="B7426"/>
      <c r="C7426"/>
      <c r="D7426"/>
      <c r="E7426"/>
      <c r="F7426"/>
      <c r="G7426"/>
      <c r="H7426"/>
      <c r="I7426"/>
      <c r="J7426"/>
      <c r="K7426"/>
    </row>
    <row r="7427" spans="1:11" s="11" customFormat="1">
      <c r="A7427"/>
      <c r="B7427"/>
      <c r="C7427"/>
      <c r="D7427"/>
      <c r="E7427"/>
      <c r="F7427"/>
      <c r="G7427"/>
      <c r="H7427"/>
      <c r="I7427"/>
      <c r="J7427"/>
      <c r="K7427"/>
    </row>
    <row r="7428" spans="1:11" s="11" customFormat="1">
      <c r="A7428"/>
      <c r="B7428"/>
      <c r="C7428"/>
      <c r="D7428"/>
      <c r="E7428"/>
      <c r="F7428"/>
      <c r="G7428"/>
      <c r="H7428"/>
      <c r="I7428"/>
      <c r="J7428"/>
      <c r="K7428"/>
    </row>
    <row r="7429" spans="1:11" s="11" customFormat="1">
      <c r="A7429"/>
      <c r="B7429"/>
      <c r="C7429"/>
      <c r="D7429"/>
      <c r="E7429"/>
      <c r="F7429"/>
      <c r="G7429"/>
      <c r="H7429"/>
      <c r="I7429"/>
      <c r="J7429"/>
      <c r="K7429"/>
    </row>
    <row r="7430" spans="1:11" s="11" customFormat="1">
      <c r="A7430"/>
      <c r="B7430"/>
      <c r="C7430"/>
      <c r="D7430"/>
      <c r="E7430"/>
      <c r="F7430"/>
      <c r="G7430"/>
      <c r="H7430"/>
      <c r="I7430"/>
      <c r="J7430"/>
      <c r="K7430"/>
    </row>
    <row r="7431" spans="1:11" s="11" customFormat="1">
      <c r="A7431"/>
      <c r="B7431"/>
      <c r="C7431"/>
      <c r="D7431"/>
      <c r="E7431"/>
      <c r="F7431"/>
      <c r="G7431"/>
      <c r="H7431"/>
      <c r="I7431"/>
      <c r="J7431"/>
      <c r="K7431"/>
    </row>
    <row r="7432" spans="1:11" s="11" customFormat="1">
      <c r="A7432"/>
      <c r="B7432"/>
      <c r="C7432"/>
      <c r="D7432"/>
      <c r="E7432"/>
      <c r="F7432"/>
      <c r="G7432"/>
      <c r="H7432"/>
      <c r="I7432"/>
      <c r="J7432"/>
      <c r="K7432"/>
    </row>
    <row r="7433" spans="1:11" s="11" customFormat="1">
      <c r="A7433"/>
      <c r="B7433"/>
      <c r="C7433"/>
      <c r="D7433"/>
      <c r="E7433"/>
      <c r="F7433"/>
      <c r="G7433"/>
      <c r="H7433"/>
      <c r="I7433"/>
      <c r="J7433"/>
      <c r="K7433"/>
    </row>
    <row r="7434" spans="1:11" s="11" customFormat="1">
      <c r="A7434"/>
      <c r="B7434"/>
      <c r="C7434"/>
      <c r="D7434"/>
      <c r="E7434"/>
      <c r="F7434"/>
      <c r="G7434"/>
      <c r="H7434"/>
      <c r="I7434"/>
      <c r="J7434"/>
      <c r="K7434"/>
    </row>
    <row r="7435" spans="1:11" s="11" customFormat="1">
      <c r="A7435"/>
      <c r="B7435"/>
      <c r="C7435"/>
      <c r="D7435"/>
      <c r="E7435"/>
      <c r="F7435"/>
      <c r="G7435"/>
      <c r="H7435"/>
      <c r="I7435"/>
      <c r="J7435"/>
      <c r="K7435"/>
    </row>
    <row r="7436" spans="1:11" s="11" customFormat="1">
      <c r="A7436"/>
      <c r="B7436"/>
      <c r="C7436"/>
      <c r="D7436"/>
      <c r="E7436"/>
      <c r="F7436"/>
      <c r="G7436"/>
      <c r="H7436"/>
      <c r="I7436"/>
      <c r="J7436"/>
      <c r="K7436"/>
    </row>
    <row r="7437" spans="1:11" s="11" customFormat="1">
      <c r="A7437"/>
      <c r="B7437"/>
      <c r="C7437"/>
      <c r="D7437"/>
      <c r="E7437"/>
      <c r="F7437"/>
      <c r="G7437"/>
      <c r="H7437"/>
      <c r="I7437"/>
      <c r="J7437"/>
      <c r="K7437"/>
    </row>
    <row r="7438" spans="1:11" s="11" customFormat="1">
      <c r="A7438"/>
      <c r="B7438"/>
      <c r="C7438"/>
      <c r="D7438"/>
      <c r="E7438"/>
      <c r="F7438"/>
      <c r="G7438"/>
      <c r="H7438"/>
      <c r="I7438"/>
      <c r="J7438"/>
      <c r="K7438"/>
    </row>
    <row r="7439" spans="1:11" s="11" customFormat="1">
      <c r="A7439"/>
      <c r="B7439"/>
      <c r="C7439"/>
      <c r="D7439"/>
      <c r="E7439"/>
      <c r="F7439"/>
      <c r="G7439"/>
      <c r="H7439"/>
      <c r="I7439"/>
      <c r="J7439"/>
      <c r="K7439"/>
    </row>
    <row r="7440" spans="1:11" s="11" customFormat="1">
      <c r="A7440"/>
      <c r="B7440"/>
      <c r="C7440"/>
      <c r="D7440"/>
      <c r="E7440"/>
      <c r="F7440"/>
      <c r="G7440"/>
      <c r="H7440"/>
      <c r="I7440"/>
      <c r="J7440"/>
      <c r="K7440"/>
    </row>
    <row r="7441" spans="1:11" s="11" customFormat="1">
      <c r="A7441"/>
      <c r="B7441"/>
      <c r="C7441"/>
      <c r="D7441"/>
      <c r="E7441"/>
      <c r="F7441"/>
      <c r="G7441"/>
      <c r="H7441"/>
      <c r="I7441"/>
      <c r="J7441"/>
      <c r="K7441"/>
    </row>
    <row r="7442" spans="1:11" s="11" customFormat="1">
      <c r="A7442"/>
      <c r="B7442"/>
      <c r="C7442"/>
      <c r="D7442"/>
      <c r="E7442"/>
      <c r="F7442"/>
      <c r="G7442"/>
      <c r="H7442"/>
      <c r="I7442"/>
      <c r="J7442"/>
      <c r="K7442"/>
    </row>
    <row r="7443" spans="1:11" s="11" customFormat="1">
      <c r="A7443"/>
      <c r="B7443"/>
      <c r="C7443"/>
      <c r="D7443"/>
      <c r="E7443"/>
      <c r="F7443"/>
      <c r="G7443"/>
      <c r="H7443"/>
      <c r="I7443"/>
      <c r="J7443"/>
      <c r="K7443"/>
    </row>
    <row r="7444" spans="1:11" s="11" customFormat="1">
      <c r="A7444"/>
      <c r="B7444"/>
      <c r="C7444"/>
      <c r="D7444"/>
      <c r="E7444"/>
      <c r="F7444"/>
      <c r="G7444"/>
      <c r="H7444"/>
      <c r="I7444"/>
      <c r="J7444"/>
      <c r="K7444"/>
    </row>
    <row r="7445" spans="1:11" s="11" customFormat="1">
      <c r="A7445"/>
      <c r="B7445"/>
      <c r="C7445"/>
      <c r="D7445"/>
      <c r="E7445"/>
      <c r="F7445"/>
      <c r="G7445"/>
      <c r="H7445"/>
      <c r="I7445"/>
      <c r="J7445"/>
      <c r="K7445"/>
    </row>
    <row r="7446" spans="1:11" s="11" customFormat="1">
      <c r="A7446"/>
      <c r="B7446"/>
      <c r="C7446"/>
      <c r="D7446"/>
      <c r="E7446"/>
      <c r="F7446"/>
      <c r="G7446"/>
      <c r="H7446"/>
      <c r="I7446"/>
      <c r="J7446"/>
      <c r="K7446"/>
    </row>
    <row r="7447" spans="1:11" s="11" customFormat="1">
      <c r="A7447"/>
      <c r="B7447"/>
      <c r="C7447"/>
      <c r="D7447"/>
      <c r="E7447"/>
      <c r="F7447"/>
      <c r="G7447"/>
      <c r="H7447"/>
      <c r="I7447"/>
      <c r="J7447"/>
      <c r="K7447"/>
    </row>
    <row r="7448" spans="1:11" s="11" customFormat="1">
      <c r="A7448"/>
      <c r="B7448"/>
      <c r="C7448"/>
      <c r="D7448"/>
      <c r="E7448"/>
      <c r="F7448"/>
      <c r="G7448"/>
      <c r="H7448"/>
      <c r="I7448"/>
      <c r="J7448"/>
      <c r="K7448"/>
    </row>
    <row r="7449" spans="1:11" s="11" customFormat="1">
      <c r="A7449"/>
      <c r="B7449"/>
      <c r="C7449"/>
      <c r="D7449"/>
      <c r="E7449"/>
      <c r="F7449"/>
      <c r="G7449"/>
      <c r="H7449"/>
      <c r="I7449"/>
      <c r="J7449"/>
      <c r="K7449"/>
    </row>
    <row r="7450" spans="1:11" s="11" customFormat="1">
      <c r="A7450"/>
      <c r="B7450"/>
      <c r="C7450"/>
      <c r="D7450"/>
      <c r="E7450"/>
      <c r="F7450"/>
      <c r="G7450"/>
      <c r="H7450"/>
      <c r="I7450"/>
      <c r="J7450"/>
      <c r="K7450"/>
    </row>
    <row r="7451" spans="1:11" s="11" customFormat="1">
      <c r="A7451"/>
      <c r="B7451"/>
      <c r="C7451"/>
      <c r="D7451"/>
      <c r="E7451"/>
      <c r="F7451"/>
      <c r="G7451"/>
      <c r="H7451"/>
      <c r="I7451"/>
      <c r="J7451"/>
      <c r="K7451"/>
    </row>
    <row r="7452" spans="1:11" s="11" customFormat="1">
      <c r="A7452"/>
      <c r="B7452"/>
      <c r="C7452"/>
      <c r="D7452"/>
      <c r="E7452"/>
      <c r="F7452"/>
      <c r="G7452"/>
      <c r="H7452"/>
      <c r="I7452"/>
      <c r="J7452"/>
      <c r="K7452"/>
    </row>
    <row r="7453" spans="1:11" s="11" customFormat="1">
      <c r="A7453"/>
      <c r="B7453"/>
      <c r="C7453"/>
      <c r="D7453"/>
      <c r="E7453"/>
      <c r="F7453"/>
      <c r="G7453"/>
      <c r="H7453"/>
      <c r="I7453"/>
      <c r="J7453"/>
      <c r="K7453"/>
    </row>
    <row r="7454" spans="1:11" s="11" customFormat="1">
      <c r="A7454"/>
      <c r="B7454"/>
      <c r="C7454"/>
      <c r="D7454"/>
      <c r="E7454"/>
      <c r="F7454"/>
      <c r="G7454"/>
      <c r="H7454"/>
      <c r="I7454"/>
      <c r="J7454"/>
      <c r="K7454"/>
    </row>
    <row r="7455" spans="1:11" s="11" customFormat="1">
      <c r="A7455"/>
      <c r="B7455"/>
      <c r="C7455"/>
      <c r="D7455"/>
      <c r="E7455"/>
      <c r="F7455"/>
      <c r="G7455"/>
      <c r="H7455"/>
      <c r="I7455"/>
      <c r="J7455"/>
      <c r="K7455"/>
    </row>
    <row r="7456" spans="1:11" s="11" customFormat="1">
      <c r="A7456"/>
      <c r="B7456"/>
      <c r="C7456"/>
      <c r="D7456"/>
      <c r="E7456"/>
      <c r="F7456"/>
      <c r="G7456"/>
      <c r="H7456"/>
      <c r="I7456"/>
      <c r="J7456"/>
      <c r="K7456"/>
    </row>
    <row r="7457" spans="1:11" s="11" customFormat="1">
      <c r="A7457"/>
      <c r="B7457"/>
      <c r="C7457"/>
      <c r="D7457"/>
      <c r="E7457"/>
      <c r="F7457"/>
      <c r="G7457"/>
      <c r="H7457"/>
      <c r="I7457"/>
      <c r="J7457"/>
      <c r="K7457"/>
    </row>
    <row r="7458" spans="1:11" s="11" customFormat="1">
      <c r="A7458"/>
      <c r="B7458"/>
      <c r="C7458"/>
      <c r="D7458"/>
      <c r="E7458"/>
      <c r="F7458"/>
      <c r="G7458"/>
      <c r="H7458"/>
      <c r="I7458"/>
      <c r="J7458"/>
      <c r="K7458"/>
    </row>
    <row r="7459" spans="1:11" s="11" customFormat="1">
      <c r="A7459"/>
      <c r="B7459"/>
      <c r="C7459"/>
      <c r="D7459"/>
      <c r="E7459"/>
      <c r="F7459"/>
      <c r="G7459"/>
      <c r="H7459"/>
      <c r="I7459"/>
      <c r="J7459"/>
      <c r="K7459"/>
    </row>
    <row r="7460" spans="1:11" s="11" customFormat="1">
      <c r="A7460"/>
      <c r="B7460"/>
      <c r="C7460"/>
      <c r="D7460"/>
      <c r="E7460"/>
      <c r="F7460"/>
      <c r="G7460"/>
      <c r="H7460"/>
      <c r="I7460"/>
      <c r="J7460"/>
      <c r="K7460"/>
    </row>
    <row r="7461" spans="1:11" s="11" customFormat="1">
      <c r="A7461"/>
      <c r="B7461"/>
      <c r="C7461"/>
      <c r="D7461"/>
      <c r="E7461"/>
      <c r="F7461"/>
      <c r="G7461"/>
      <c r="H7461"/>
      <c r="I7461"/>
      <c r="J7461"/>
      <c r="K7461"/>
    </row>
    <row r="7462" spans="1:11" s="11" customFormat="1">
      <c r="A7462"/>
      <c r="B7462"/>
      <c r="C7462"/>
      <c r="D7462"/>
      <c r="E7462"/>
      <c r="F7462"/>
      <c r="G7462"/>
      <c r="H7462"/>
      <c r="I7462"/>
      <c r="J7462"/>
      <c r="K7462"/>
    </row>
    <row r="7463" spans="1:11" s="11" customFormat="1">
      <c r="A7463"/>
      <c r="B7463"/>
      <c r="C7463"/>
      <c r="D7463"/>
      <c r="E7463"/>
      <c r="F7463"/>
      <c r="G7463"/>
      <c r="H7463"/>
      <c r="I7463"/>
      <c r="J7463"/>
      <c r="K7463"/>
    </row>
    <row r="7464" spans="1:11" s="11" customFormat="1">
      <c r="A7464"/>
      <c r="B7464"/>
      <c r="C7464"/>
      <c r="D7464"/>
      <c r="E7464"/>
      <c r="F7464"/>
      <c r="G7464"/>
      <c r="H7464"/>
      <c r="I7464"/>
      <c r="J7464"/>
      <c r="K7464"/>
    </row>
    <row r="7465" spans="1:11" s="11" customFormat="1">
      <c r="A7465"/>
      <c r="B7465"/>
      <c r="C7465"/>
      <c r="D7465"/>
      <c r="E7465"/>
      <c r="F7465"/>
      <c r="G7465"/>
      <c r="H7465"/>
      <c r="I7465"/>
      <c r="J7465"/>
      <c r="K7465"/>
    </row>
    <row r="7466" spans="1:11" s="11" customFormat="1">
      <c r="A7466"/>
      <c r="B7466"/>
      <c r="C7466"/>
      <c r="D7466"/>
      <c r="E7466"/>
      <c r="F7466"/>
      <c r="G7466"/>
      <c r="H7466"/>
      <c r="I7466"/>
      <c r="J7466"/>
      <c r="K7466"/>
    </row>
    <row r="7467" spans="1:11" s="11" customFormat="1">
      <c r="A7467"/>
      <c r="B7467"/>
      <c r="C7467"/>
      <c r="D7467"/>
      <c r="E7467"/>
      <c r="F7467"/>
      <c r="G7467"/>
      <c r="H7467"/>
      <c r="I7467"/>
      <c r="J7467"/>
      <c r="K7467"/>
    </row>
    <row r="7468" spans="1:11" s="11" customFormat="1">
      <c r="A7468"/>
      <c r="B7468"/>
      <c r="C7468"/>
      <c r="D7468"/>
      <c r="E7468"/>
      <c r="F7468"/>
      <c r="G7468"/>
      <c r="H7468"/>
      <c r="I7468"/>
      <c r="J7468"/>
      <c r="K7468"/>
    </row>
    <row r="7469" spans="1:11" s="11" customFormat="1">
      <c r="A7469"/>
      <c r="B7469"/>
      <c r="C7469"/>
      <c r="D7469"/>
      <c r="E7469"/>
      <c r="F7469"/>
      <c r="G7469"/>
      <c r="H7469"/>
      <c r="I7469"/>
      <c r="J7469"/>
      <c r="K7469"/>
    </row>
    <row r="7470" spans="1:11" s="11" customFormat="1">
      <c r="A7470"/>
      <c r="B7470"/>
      <c r="C7470"/>
      <c r="D7470"/>
      <c r="E7470"/>
      <c r="F7470"/>
      <c r="G7470"/>
      <c r="H7470"/>
      <c r="I7470"/>
      <c r="J7470"/>
      <c r="K7470"/>
    </row>
    <row r="7471" spans="1:11" s="11" customFormat="1">
      <c r="A7471"/>
      <c r="B7471"/>
      <c r="C7471"/>
      <c r="D7471"/>
      <c r="E7471"/>
      <c r="F7471"/>
      <c r="G7471"/>
      <c r="H7471"/>
      <c r="I7471"/>
      <c r="J7471"/>
      <c r="K7471"/>
    </row>
    <row r="7472" spans="1:11" s="11" customFormat="1">
      <c r="A7472"/>
      <c r="B7472"/>
      <c r="C7472"/>
      <c r="D7472"/>
      <c r="E7472"/>
      <c r="F7472"/>
      <c r="G7472"/>
      <c r="H7472"/>
      <c r="I7472"/>
      <c r="J7472"/>
      <c r="K7472"/>
    </row>
    <row r="7473" spans="1:11" s="11" customFormat="1">
      <c r="A7473"/>
      <c r="B7473"/>
      <c r="C7473"/>
      <c r="D7473"/>
      <c r="E7473"/>
      <c r="F7473"/>
      <c r="G7473"/>
      <c r="H7473"/>
      <c r="I7473"/>
      <c r="J7473"/>
      <c r="K7473"/>
    </row>
    <row r="7474" spans="1:11" s="11" customFormat="1">
      <c r="A7474"/>
      <c r="B7474"/>
      <c r="C7474"/>
      <c r="D7474"/>
      <c r="E7474"/>
      <c r="F7474"/>
      <c r="G7474"/>
      <c r="H7474"/>
      <c r="I7474"/>
      <c r="J7474"/>
      <c r="K7474"/>
    </row>
    <row r="7475" spans="1:11" s="11" customFormat="1">
      <c r="A7475"/>
      <c r="B7475"/>
      <c r="C7475"/>
      <c r="D7475"/>
      <c r="E7475"/>
      <c r="F7475"/>
      <c r="G7475"/>
      <c r="H7475"/>
      <c r="I7475"/>
      <c r="J7475"/>
      <c r="K7475"/>
    </row>
    <row r="7476" spans="1:11" s="11" customFormat="1">
      <c r="A7476"/>
      <c r="B7476"/>
      <c r="C7476"/>
      <c r="D7476"/>
      <c r="E7476"/>
      <c r="F7476"/>
      <c r="G7476"/>
      <c r="H7476"/>
      <c r="I7476"/>
      <c r="J7476"/>
      <c r="K7476"/>
    </row>
    <row r="7477" spans="1:11" s="11" customFormat="1">
      <c r="A7477"/>
      <c r="B7477"/>
      <c r="C7477"/>
      <c r="D7477"/>
      <c r="E7477"/>
      <c r="F7477"/>
      <c r="G7477"/>
      <c r="H7477"/>
      <c r="I7477"/>
      <c r="J7477"/>
      <c r="K7477"/>
    </row>
    <row r="7478" spans="1:11" s="11" customFormat="1">
      <c r="A7478"/>
      <c r="B7478"/>
      <c r="C7478"/>
      <c r="D7478"/>
      <c r="E7478"/>
      <c r="F7478"/>
      <c r="G7478"/>
      <c r="H7478"/>
      <c r="I7478"/>
      <c r="J7478"/>
      <c r="K7478"/>
    </row>
    <row r="7479" spans="1:11" s="11" customFormat="1">
      <c r="A7479"/>
      <c r="B7479"/>
      <c r="C7479"/>
      <c r="D7479"/>
      <c r="E7479"/>
      <c r="F7479"/>
      <c r="G7479"/>
      <c r="H7479"/>
      <c r="I7479"/>
      <c r="J7479"/>
      <c r="K7479"/>
    </row>
    <row r="7480" spans="1:11" s="11" customFormat="1">
      <c r="A7480"/>
      <c r="B7480"/>
      <c r="C7480"/>
      <c r="D7480"/>
      <c r="E7480"/>
      <c r="F7480"/>
      <c r="G7480"/>
      <c r="H7480"/>
      <c r="I7480"/>
      <c r="J7480"/>
      <c r="K7480"/>
    </row>
    <row r="7481" spans="1:11" s="11" customFormat="1">
      <c r="A7481"/>
      <c r="B7481"/>
      <c r="C7481"/>
      <c r="D7481"/>
      <c r="E7481"/>
      <c r="F7481"/>
      <c r="G7481"/>
      <c r="H7481"/>
      <c r="I7481"/>
      <c r="J7481"/>
      <c r="K7481"/>
    </row>
    <row r="7482" spans="1:11" s="11" customFormat="1">
      <c r="A7482"/>
      <c r="B7482"/>
      <c r="C7482"/>
      <c r="D7482"/>
      <c r="E7482"/>
      <c r="F7482"/>
      <c r="G7482"/>
      <c r="H7482"/>
      <c r="I7482"/>
      <c r="J7482"/>
      <c r="K7482"/>
    </row>
    <row r="7483" spans="1:11" s="11" customFormat="1">
      <c r="A7483"/>
      <c r="B7483"/>
      <c r="C7483"/>
      <c r="D7483"/>
      <c r="E7483"/>
      <c r="F7483"/>
      <c r="G7483"/>
      <c r="H7483"/>
      <c r="I7483"/>
      <c r="J7483"/>
      <c r="K7483"/>
    </row>
    <row r="7484" spans="1:11" s="11" customFormat="1">
      <c r="A7484"/>
      <c r="B7484"/>
      <c r="C7484"/>
      <c r="D7484"/>
      <c r="E7484"/>
      <c r="F7484"/>
      <c r="G7484"/>
      <c r="H7484"/>
      <c r="I7484"/>
      <c r="J7484"/>
      <c r="K7484"/>
    </row>
    <row r="7485" spans="1:11" s="11" customFormat="1">
      <c r="A7485"/>
      <c r="B7485"/>
      <c r="C7485"/>
      <c r="D7485"/>
      <c r="E7485"/>
      <c r="F7485"/>
      <c r="G7485"/>
      <c r="H7485"/>
      <c r="I7485"/>
      <c r="J7485"/>
      <c r="K7485"/>
    </row>
    <row r="7486" spans="1:11" s="11" customFormat="1">
      <c r="A7486"/>
      <c r="B7486"/>
      <c r="C7486"/>
      <c r="D7486"/>
      <c r="E7486"/>
      <c r="F7486"/>
      <c r="G7486"/>
      <c r="H7486"/>
      <c r="I7486"/>
      <c r="J7486"/>
      <c r="K7486"/>
    </row>
    <row r="7487" spans="1:11" s="11" customFormat="1">
      <c r="A7487"/>
      <c r="B7487"/>
      <c r="C7487"/>
      <c r="D7487"/>
      <c r="E7487"/>
      <c r="F7487"/>
      <c r="G7487"/>
      <c r="H7487"/>
      <c r="I7487"/>
      <c r="J7487"/>
      <c r="K7487"/>
    </row>
    <row r="7488" spans="1:11" s="11" customFormat="1">
      <c r="A7488"/>
      <c r="B7488"/>
      <c r="C7488"/>
      <c r="D7488"/>
      <c r="E7488"/>
      <c r="F7488"/>
      <c r="G7488"/>
      <c r="H7488"/>
      <c r="I7488"/>
      <c r="J7488"/>
      <c r="K7488"/>
    </row>
    <row r="7489" spans="1:11" s="11" customFormat="1">
      <c r="A7489"/>
      <c r="B7489"/>
      <c r="C7489"/>
      <c r="D7489"/>
      <c r="E7489"/>
      <c r="F7489"/>
      <c r="G7489"/>
      <c r="H7489"/>
      <c r="I7489"/>
      <c r="J7489"/>
      <c r="K7489"/>
    </row>
    <row r="7490" spans="1:11" s="11" customFormat="1">
      <c r="A7490"/>
      <c r="B7490"/>
      <c r="C7490"/>
      <c r="D7490"/>
      <c r="E7490"/>
      <c r="F7490"/>
      <c r="G7490"/>
      <c r="H7490"/>
      <c r="I7490"/>
      <c r="J7490"/>
      <c r="K7490"/>
    </row>
    <row r="7491" spans="1:11" s="11" customFormat="1">
      <c r="A7491"/>
      <c r="B7491"/>
      <c r="C7491"/>
      <c r="D7491"/>
      <c r="E7491"/>
      <c r="F7491"/>
      <c r="G7491"/>
      <c r="H7491"/>
      <c r="I7491"/>
      <c r="J7491"/>
      <c r="K7491"/>
    </row>
    <row r="7492" spans="1:11" s="11" customFormat="1">
      <c r="A7492"/>
      <c r="B7492"/>
      <c r="C7492"/>
      <c r="D7492"/>
      <c r="E7492"/>
      <c r="F7492"/>
      <c r="G7492"/>
      <c r="H7492"/>
      <c r="I7492"/>
      <c r="J7492"/>
      <c r="K7492"/>
    </row>
    <row r="7493" spans="1:11" s="11" customFormat="1">
      <c r="A7493"/>
      <c r="B7493"/>
      <c r="C7493"/>
      <c r="D7493"/>
      <c r="E7493"/>
      <c r="F7493"/>
      <c r="G7493"/>
      <c r="H7493"/>
      <c r="I7493"/>
      <c r="J7493"/>
      <c r="K7493"/>
    </row>
    <row r="7494" spans="1:11" s="11" customFormat="1">
      <c r="A7494"/>
      <c r="B7494"/>
      <c r="C7494"/>
      <c r="D7494"/>
      <c r="E7494"/>
      <c r="F7494"/>
      <c r="G7494"/>
      <c r="H7494"/>
      <c r="I7494"/>
      <c r="J7494"/>
      <c r="K7494"/>
    </row>
    <row r="7495" spans="1:11" s="11" customFormat="1">
      <c r="A7495"/>
      <c r="B7495"/>
      <c r="C7495"/>
      <c r="D7495"/>
      <c r="E7495"/>
      <c r="F7495"/>
      <c r="G7495"/>
      <c r="H7495"/>
      <c r="I7495"/>
      <c r="J7495"/>
      <c r="K7495"/>
    </row>
    <row r="7496" spans="1:11" s="11" customFormat="1">
      <c r="A7496"/>
      <c r="B7496"/>
      <c r="C7496"/>
      <c r="D7496"/>
      <c r="E7496"/>
      <c r="F7496"/>
      <c r="G7496"/>
      <c r="H7496"/>
      <c r="I7496"/>
      <c r="J7496"/>
      <c r="K7496"/>
    </row>
    <row r="7497" spans="1:11" s="11" customFormat="1">
      <c r="A7497"/>
      <c r="B7497"/>
      <c r="C7497"/>
      <c r="D7497"/>
      <c r="E7497"/>
      <c r="F7497"/>
      <c r="G7497"/>
      <c r="H7497"/>
      <c r="I7497"/>
      <c r="J7497"/>
      <c r="K7497"/>
    </row>
    <row r="7498" spans="1:11" s="11" customFormat="1">
      <c r="A7498"/>
      <c r="B7498"/>
      <c r="C7498"/>
      <c r="D7498"/>
      <c r="E7498"/>
      <c r="F7498"/>
      <c r="G7498"/>
      <c r="H7498"/>
      <c r="I7498"/>
      <c r="J7498"/>
      <c r="K7498"/>
    </row>
    <row r="7499" spans="1:11" s="11" customFormat="1">
      <c r="A7499"/>
      <c r="B7499"/>
      <c r="C7499"/>
      <c r="D7499"/>
      <c r="E7499"/>
      <c r="F7499"/>
      <c r="G7499"/>
      <c r="H7499"/>
      <c r="I7499"/>
      <c r="J7499"/>
      <c r="K7499"/>
    </row>
    <row r="7500" spans="1:11" s="11" customFormat="1">
      <c r="A7500"/>
      <c r="B7500"/>
      <c r="C7500"/>
      <c r="D7500"/>
      <c r="E7500"/>
      <c r="F7500"/>
      <c r="G7500"/>
      <c r="H7500"/>
      <c r="I7500"/>
      <c r="J7500"/>
      <c r="K7500"/>
    </row>
    <row r="7501" spans="1:11" s="11" customFormat="1">
      <c r="A7501"/>
      <c r="B7501"/>
      <c r="C7501"/>
      <c r="D7501"/>
      <c r="E7501"/>
      <c r="F7501"/>
      <c r="G7501"/>
      <c r="H7501"/>
      <c r="I7501"/>
      <c r="J7501"/>
      <c r="K7501"/>
    </row>
    <row r="7502" spans="1:11" s="11" customFormat="1">
      <c r="A7502"/>
      <c r="B7502"/>
      <c r="C7502"/>
      <c r="D7502"/>
      <c r="E7502"/>
      <c r="F7502"/>
      <c r="G7502"/>
      <c r="H7502"/>
      <c r="I7502"/>
      <c r="J7502"/>
      <c r="K7502"/>
    </row>
    <row r="7503" spans="1:11" s="11" customFormat="1">
      <c r="A7503"/>
      <c r="B7503"/>
      <c r="C7503"/>
      <c r="D7503"/>
      <c r="E7503"/>
      <c r="F7503"/>
      <c r="G7503"/>
      <c r="H7503"/>
      <c r="I7503"/>
      <c r="J7503"/>
      <c r="K7503"/>
    </row>
    <row r="7504" spans="1:11" s="11" customFormat="1">
      <c r="A7504"/>
      <c r="B7504"/>
      <c r="C7504"/>
      <c r="D7504"/>
      <c r="E7504"/>
      <c r="F7504"/>
      <c r="G7504"/>
      <c r="H7504"/>
      <c r="I7504"/>
      <c r="J7504"/>
      <c r="K7504"/>
    </row>
    <row r="7505" spans="1:11" s="11" customFormat="1">
      <c r="A7505"/>
      <c r="B7505"/>
      <c r="C7505"/>
      <c r="D7505"/>
      <c r="E7505"/>
      <c r="F7505"/>
      <c r="G7505"/>
      <c r="H7505"/>
      <c r="I7505"/>
      <c r="J7505"/>
      <c r="K7505"/>
    </row>
    <row r="7506" spans="1:11" s="11" customFormat="1">
      <c r="A7506"/>
      <c r="B7506"/>
      <c r="C7506"/>
      <c r="D7506"/>
      <c r="E7506"/>
      <c r="F7506"/>
      <c r="G7506"/>
      <c r="H7506"/>
      <c r="I7506"/>
      <c r="J7506"/>
      <c r="K7506"/>
    </row>
    <row r="7507" spans="1:11" s="11" customFormat="1">
      <c r="A7507"/>
      <c r="B7507"/>
      <c r="C7507"/>
      <c r="D7507"/>
      <c r="E7507"/>
      <c r="F7507"/>
      <c r="G7507"/>
      <c r="H7507"/>
      <c r="I7507"/>
      <c r="J7507"/>
      <c r="K7507"/>
    </row>
    <row r="7508" spans="1:11" s="11" customFormat="1">
      <c r="A7508"/>
      <c r="B7508"/>
      <c r="C7508"/>
      <c r="D7508"/>
      <c r="E7508"/>
      <c r="F7508"/>
      <c r="G7508"/>
      <c r="H7508"/>
      <c r="I7508"/>
      <c r="J7508"/>
      <c r="K7508"/>
    </row>
    <row r="7509" spans="1:11" s="11" customFormat="1">
      <c r="A7509"/>
      <c r="B7509"/>
      <c r="C7509"/>
      <c r="D7509"/>
      <c r="E7509"/>
      <c r="F7509"/>
      <c r="G7509"/>
      <c r="H7509"/>
      <c r="I7509"/>
      <c r="J7509"/>
      <c r="K7509"/>
    </row>
    <row r="7510" spans="1:11" s="11" customFormat="1">
      <c r="A7510"/>
      <c r="B7510"/>
      <c r="C7510"/>
      <c r="D7510"/>
      <c r="E7510"/>
      <c r="F7510"/>
      <c r="G7510"/>
      <c r="H7510"/>
      <c r="I7510"/>
      <c r="J7510"/>
      <c r="K7510"/>
    </row>
    <row r="7511" spans="1:11" s="11" customFormat="1">
      <c r="A7511"/>
      <c r="B7511"/>
      <c r="C7511"/>
      <c r="D7511"/>
      <c r="E7511"/>
      <c r="F7511"/>
      <c r="G7511"/>
      <c r="H7511"/>
      <c r="I7511"/>
      <c r="J7511"/>
      <c r="K7511"/>
    </row>
    <row r="7512" spans="1:11" s="11" customFormat="1">
      <c r="A7512"/>
      <c r="B7512"/>
      <c r="C7512"/>
      <c r="D7512"/>
      <c r="E7512"/>
      <c r="F7512"/>
      <c r="G7512"/>
      <c r="H7512"/>
      <c r="I7512"/>
      <c r="J7512"/>
      <c r="K7512"/>
    </row>
    <row r="7513" spans="1:11" s="11" customFormat="1">
      <c r="A7513"/>
      <c r="B7513"/>
      <c r="C7513"/>
      <c r="D7513"/>
      <c r="E7513"/>
      <c r="F7513"/>
      <c r="G7513"/>
      <c r="H7513"/>
      <c r="I7513"/>
      <c r="J7513"/>
      <c r="K7513"/>
    </row>
    <row r="7514" spans="1:11" s="11" customFormat="1">
      <c r="A7514"/>
      <c r="B7514"/>
      <c r="C7514"/>
      <c r="D7514"/>
      <c r="E7514"/>
      <c r="F7514"/>
      <c r="G7514"/>
      <c r="H7514"/>
      <c r="I7514"/>
      <c r="J7514"/>
      <c r="K7514"/>
    </row>
    <row r="7515" spans="1:11" s="11" customFormat="1">
      <c r="A7515"/>
      <c r="B7515"/>
      <c r="C7515"/>
      <c r="D7515"/>
      <c r="E7515"/>
      <c r="F7515"/>
      <c r="G7515"/>
      <c r="H7515"/>
      <c r="I7515"/>
      <c r="J7515"/>
      <c r="K7515"/>
    </row>
    <row r="7516" spans="1:11" s="11" customFormat="1">
      <c r="A7516"/>
      <c r="B7516"/>
      <c r="C7516"/>
      <c r="D7516"/>
      <c r="E7516"/>
      <c r="F7516"/>
      <c r="G7516"/>
      <c r="H7516"/>
      <c r="I7516"/>
      <c r="J7516"/>
      <c r="K7516"/>
    </row>
    <row r="7517" spans="1:11" s="11" customFormat="1">
      <c r="A7517"/>
      <c r="B7517"/>
      <c r="C7517"/>
      <c r="D7517"/>
      <c r="E7517"/>
      <c r="F7517"/>
      <c r="G7517"/>
      <c r="H7517"/>
      <c r="I7517"/>
      <c r="J7517"/>
      <c r="K7517"/>
    </row>
    <row r="7518" spans="1:11" s="11" customFormat="1">
      <c r="A7518"/>
      <c r="B7518"/>
      <c r="C7518"/>
      <c r="D7518"/>
      <c r="E7518"/>
      <c r="F7518"/>
      <c r="G7518"/>
      <c r="H7518"/>
      <c r="I7518"/>
      <c r="J7518"/>
      <c r="K7518"/>
    </row>
    <row r="7519" spans="1:11" s="11" customFormat="1">
      <c r="A7519"/>
      <c r="B7519"/>
      <c r="C7519"/>
      <c r="D7519"/>
      <c r="E7519"/>
      <c r="F7519"/>
      <c r="G7519"/>
      <c r="H7519"/>
      <c r="I7519"/>
      <c r="J7519"/>
      <c r="K7519"/>
    </row>
    <row r="7520" spans="1:11" s="11" customFormat="1">
      <c r="A7520"/>
      <c r="B7520"/>
      <c r="C7520"/>
      <c r="D7520"/>
      <c r="E7520"/>
      <c r="F7520"/>
      <c r="G7520"/>
      <c r="H7520"/>
      <c r="I7520"/>
      <c r="J7520"/>
      <c r="K7520"/>
    </row>
    <row r="7521" spans="1:11" s="11" customFormat="1">
      <c r="A7521"/>
      <c r="B7521"/>
      <c r="C7521"/>
      <c r="D7521"/>
      <c r="E7521"/>
      <c r="F7521"/>
      <c r="G7521"/>
      <c r="H7521"/>
      <c r="I7521"/>
      <c r="J7521"/>
      <c r="K7521"/>
    </row>
    <row r="7522" spans="1:11" s="11" customFormat="1">
      <c r="A7522"/>
      <c r="B7522"/>
      <c r="C7522"/>
      <c r="D7522"/>
      <c r="E7522"/>
      <c r="F7522"/>
      <c r="G7522"/>
      <c r="H7522"/>
      <c r="I7522"/>
      <c r="J7522"/>
      <c r="K7522"/>
    </row>
    <row r="7523" spans="1:11" s="11" customFormat="1">
      <c r="A7523"/>
      <c r="B7523"/>
      <c r="C7523"/>
      <c r="D7523"/>
      <c r="E7523"/>
      <c r="F7523"/>
      <c r="G7523"/>
      <c r="H7523"/>
      <c r="I7523"/>
      <c r="J7523"/>
      <c r="K7523"/>
    </row>
    <row r="7524" spans="1:11" s="11" customFormat="1">
      <c r="A7524"/>
      <c r="B7524"/>
      <c r="C7524"/>
      <c r="D7524"/>
      <c r="E7524"/>
      <c r="F7524"/>
      <c r="G7524"/>
      <c r="H7524"/>
      <c r="I7524"/>
      <c r="J7524"/>
      <c r="K7524"/>
    </row>
    <row r="7525" spans="1:11" s="11" customFormat="1">
      <c r="A7525"/>
      <c r="B7525"/>
      <c r="C7525"/>
      <c r="D7525"/>
      <c r="E7525"/>
      <c r="F7525"/>
      <c r="G7525"/>
      <c r="H7525"/>
      <c r="I7525"/>
      <c r="J7525"/>
      <c r="K7525"/>
    </row>
    <row r="7526" spans="1:11" s="11" customFormat="1">
      <c r="A7526"/>
      <c r="B7526"/>
      <c r="C7526"/>
      <c r="D7526"/>
      <c r="E7526"/>
      <c r="F7526"/>
      <c r="G7526"/>
      <c r="H7526"/>
      <c r="I7526"/>
      <c r="J7526"/>
      <c r="K7526"/>
    </row>
    <row r="7527" spans="1:11" s="11" customFormat="1">
      <c r="A7527"/>
      <c r="B7527"/>
      <c r="C7527"/>
      <c r="D7527"/>
      <c r="E7527"/>
      <c r="F7527"/>
      <c r="G7527"/>
      <c r="H7527"/>
      <c r="I7527"/>
      <c r="J7527"/>
      <c r="K7527"/>
    </row>
    <row r="7528" spans="1:11" s="11" customFormat="1">
      <c r="A7528"/>
      <c r="B7528"/>
      <c r="C7528"/>
      <c r="D7528"/>
      <c r="E7528"/>
      <c r="F7528"/>
      <c r="G7528"/>
      <c r="H7528"/>
      <c r="I7528"/>
      <c r="J7528"/>
      <c r="K7528"/>
    </row>
    <row r="7529" spans="1:11" s="11" customFormat="1">
      <c r="A7529"/>
      <c r="B7529"/>
      <c r="C7529"/>
      <c r="D7529"/>
      <c r="E7529"/>
      <c r="F7529"/>
      <c r="G7529"/>
      <c r="H7529"/>
      <c r="I7529"/>
      <c r="J7529"/>
      <c r="K7529"/>
    </row>
    <row r="7530" spans="1:11" s="11" customFormat="1">
      <c r="A7530"/>
      <c r="B7530"/>
      <c r="C7530"/>
      <c r="D7530"/>
      <c r="E7530"/>
      <c r="F7530"/>
      <c r="G7530"/>
      <c r="H7530"/>
      <c r="I7530"/>
      <c r="J7530"/>
      <c r="K7530"/>
    </row>
    <row r="7531" spans="1:11" s="11" customFormat="1">
      <c r="A7531"/>
      <c r="B7531"/>
      <c r="C7531"/>
      <c r="D7531"/>
      <c r="E7531"/>
      <c r="F7531"/>
      <c r="G7531"/>
      <c r="H7531"/>
      <c r="I7531"/>
      <c r="J7531"/>
      <c r="K7531"/>
    </row>
    <row r="7532" spans="1:11" s="11" customFormat="1">
      <c r="A7532"/>
      <c r="B7532"/>
      <c r="C7532"/>
      <c r="D7532"/>
      <c r="E7532"/>
      <c r="F7532"/>
      <c r="G7532"/>
      <c r="H7532"/>
      <c r="I7532"/>
      <c r="J7532"/>
      <c r="K7532"/>
    </row>
    <row r="7533" spans="1:11" s="11" customFormat="1">
      <c r="A7533"/>
      <c r="B7533"/>
      <c r="C7533"/>
      <c r="D7533"/>
      <c r="E7533"/>
      <c r="F7533"/>
      <c r="G7533"/>
      <c r="H7533"/>
      <c r="I7533"/>
      <c r="J7533"/>
      <c r="K7533"/>
    </row>
    <row r="7534" spans="1:11" s="11" customFormat="1">
      <c r="A7534"/>
      <c r="B7534"/>
      <c r="C7534"/>
      <c r="D7534"/>
      <c r="E7534"/>
      <c r="F7534"/>
      <c r="G7534"/>
      <c r="H7534"/>
      <c r="I7534"/>
      <c r="J7534"/>
      <c r="K7534"/>
    </row>
    <row r="7535" spans="1:11" s="11" customFormat="1">
      <c r="A7535"/>
      <c r="B7535"/>
      <c r="C7535"/>
      <c r="D7535"/>
      <c r="E7535"/>
      <c r="F7535"/>
      <c r="G7535"/>
      <c r="H7535"/>
      <c r="I7535"/>
      <c r="J7535"/>
      <c r="K7535"/>
    </row>
    <row r="7536" spans="1:11" s="11" customFormat="1">
      <c r="A7536"/>
      <c r="B7536"/>
      <c r="C7536"/>
      <c r="D7536"/>
      <c r="E7536"/>
      <c r="F7536"/>
      <c r="G7536"/>
      <c r="H7536"/>
      <c r="I7536"/>
      <c r="J7536"/>
      <c r="K7536"/>
    </row>
    <row r="7537" spans="1:11" s="11" customFormat="1">
      <c r="A7537"/>
      <c r="B7537"/>
      <c r="C7537"/>
      <c r="D7537"/>
      <c r="E7537"/>
      <c r="F7537"/>
      <c r="G7537"/>
      <c r="H7537"/>
      <c r="I7537"/>
      <c r="J7537"/>
      <c r="K7537"/>
    </row>
    <row r="7538" spans="1:11" s="11" customFormat="1">
      <c r="A7538"/>
      <c r="B7538"/>
      <c r="C7538"/>
      <c r="D7538"/>
      <c r="E7538"/>
      <c r="F7538"/>
      <c r="G7538"/>
      <c r="H7538"/>
      <c r="I7538"/>
      <c r="J7538"/>
      <c r="K7538"/>
    </row>
    <row r="7539" spans="1:11" s="11" customFormat="1">
      <c r="A7539"/>
      <c r="B7539"/>
      <c r="C7539"/>
      <c r="D7539"/>
      <c r="E7539"/>
      <c r="F7539"/>
      <c r="G7539"/>
      <c r="H7539"/>
      <c r="I7539"/>
      <c r="J7539"/>
      <c r="K7539"/>
    </row>
    <row r="7540" spans="1:11" s="11" customFormat="1">
      <c r="A7540"/>
      <c r="B7540"/>
      <c r="C7540"/>
      <c r="D7540"/>
      <c r="E7540"/>
      <c r="F7540"/>
      <c r="G7540"/>
      <c r="H7540"/>
      <c r="I7540"/>
      <c r="J7540"/>
      <c r="K7540"/>
    </row>
    <row r="7541" spans="1:11" s="11" customFormat="1">
      <c r="A7541"/>
      <c r="B7541"/>
      <c r="C7541"/>
      <c r="D7541"/>
      <c r="E7541"/>
      <c r="F7541"/>
      <c r="G7541"/>
      <c r="H7541"/>
      <c r="I7541"/>
      <c r="J7541"/>
      <c r="K7541"/>
    </row>
    <row r="7542" spans="1:11" s="11" customFormat="1">
      <c r="A7542"/>
      <c r="B7542"/>
      <c r="C7542"/>
      <c r="D7542"/>
      <c r="E7542"/>
      <c r="F7542"/>
      <c r="G7542"/>
      <c r="H7542"/>
      <c r="I7542"/>
      <c r="J7542"/>
      <c r="K7542"/>
    </row>
    <row r="7543" spans="1:11" s="11" customFormat="1">
      <c r="A7543"/>
      <c r="B7543"/>
      <c r="C7543"/>
      <c r="D7543"/>
      <c r="E7543"/>
      <c r="F7543"/>
      <c r="G7543"/>
      <c r="H7543"/>
      <c r="I7543"/>
      <c r="J7543"/>
      <c r="K7543"/>
    </row>
    <row r="7544" spans="1:11" s="11" customFormat="1">
      <c r="A7544"/>
      <c r="B7544"/>
      <c r="C7544"/>
      <c r="D7544"/>
      <c r="E7544"/>
      <c r="F7544"/>
      <c r="G7544"/>
      <c r="H7544"/>
      <c r="I7544"/>
      <c r="J7544"/>
      <c r="K7544"/>
    </row>
    <row r="7545" spans="1:11" s="11" customFormat="1">
      <c r="A7545"/>
      <c r="B7545"/>
      <c r="C7545"/>
      <c r="D7545"/>
      <c r="E7545"/>
      <c r="F7545"/>
      <c r="G7545"/>
      <c r="H7545"/>
      <c r="I7545"/>
      <c r="J7545"/>
      <c r="K7545"/>
    </row>
    <row r="7546" spans="1:11" s="11" customFormat="1">
      <c r="A7546"/>
      <c r="B7546"/>
      <c r="C7546"/>
      <c r="D7546"/>
      <c r="E7546"/>
      <c r="F7546"/>
      <c r="G7546"/>
      <c r="H7546"/>
      <c r="I7546"/>
      <c r="J7546"/>
      <c r="K7546"/>
    </row>
    <row r="7547" spans="1:11" s="11" customFormat="1">
      <c r="A7547"/>
      <c r="B7547"/>
      <c r="C7547"/>
      <c r="D7547"/>
      <c r="E7547"/>
      <c r="F7547"/>
      <c r="G7547"/>
      <c r="H7547"/>
      <c r="I7547"/>
      <c r="J7547"/>
      <c r="K7547"/>
    </row>
    <row r="7548" spans="1:11" s="11" customFormat="1">
      <c r="A7548"/>
      <c r="B7548"/>
      <c r="C7548"/>
      <c r="D7548"/>
      <c r="E7548"/>
      <c r="F7548"/>
      <c r="G7548"/>
      <c r="H7548"/>
      <c r="I7548"/>
      <c r="J7548"/>
      <c r="K7548"/>
    </row>
    <row r="7549" spans="1:11" s="11" customFormat="1">
      <c r="A7549"/>
      <c r="B7549"/>
      <c r="C7549"/>
      <c r="D7549"/>
      <c r="E7549"/>
      <c r="F7549"/>
      <c r="G7549"/>
      <c r="H7549"/>
      <c r="I7549"/>
      <c r="J7549"/>
      <c r="K7549"/>
    </row>
    <row r="7550" spans="1:11" s="11" customFormat="1">
      <c r="A7550"/>
      <c r="B7550"/>
      <c r="C7550"/>
      <c r="D7550"/>
      <c r="E7550"/>
      <c r="F7550"/>
      <c r="G7550"/>
      <c r="H7550"/>
      <c r="I7550"/>
      <c r="J7550"/>
      <c r="K7550"/>
    </row>
    <row r="7551" spans="1:11" s="11" customFormat="1">
      <c r="A7551"/>
      <c r="B7551"/>
      <c r="C7551"/>
      <c r="D7551"/>
      <c r="E7551"/>
      <c r="F7551"/>
      <c r="G7551"/>
      <c r="H7551"/>
      <c r="I7551"/>
      <c r="J7551"/>
      <c r="K7551"/>
    </row>
    <row r="7552" spans="1:11" s="11" customFormat="1">
      <c r="A7552"/>
      <c r="B7552"/>
      <c r="C7552"/>
      <c r="D7552"/>
      <c r="E7552"/>
      <c r="F7552"/>
      <c r="G7552"/>
      <c r="H7552"/>
      <c r="I7552"/>
      <c r="J7552"/>
      <c r="K7552"/>
    </row>
    <row r="7553" spans="1:11" s="11" customFormat="1">
      <c r="A7553"/>
      <c r="B7553"/>
      <c r="C7553"/>
      <c r="D7553"/>
      <c r="E7553"/>
      <c r="F7553"/>
      <c r="G7553"/>
      <c r="H7553"/>
      <c r="I7553"/>
      <c r="J7553"/>
      <c r="K7553"/>
    </row>
    <row r="7554" spans="1:11" s="11" customFormat="1">
      <c r="A7554"/>
      <c r="B7554"/>
      <c r="C7554"/>
      <c r="D7554"/>
      <c r="E7554"/>
      <c r="F7554"/>
      <c r="G7554"/>
      <c r="H7554"/>
      <c r="I7554"/>
      <c r="J7554"/>
      <c r="K7554"/>
    </row>
    <row r="7555" spans="1:11" s="11" customFormat="1">
      <c r="A7555"/>
      <c r="B7555"/>
      <c r="C7555"/>
      <c r="D7555"/>
      <c r="E7555"/>
      <c r="F7555"/>
      <c r="G7555"/>
      <c r="H7555"/>
      <c r="I7555"/>
      <c r="J7555"/>
      <c r="K7555"/>
    </row>
    <row r="7556" spans="1:11" s="11" customFormat="1">
      <c r="A7556"/>
      <c r="B7556"/>
      <c r="C7556"/>
      <c r="D7556"/>
      <c r="E7556"/>
      <c r="F7556"/>
      <c r="G7556"/>
      <c r="H7556"/>
      <c r="I7556"/>
      <c r="J7556"/>
      <c r="K7556"/>
    </row>
    <row r="7557" spans="1:11" s="11" customFormat="1">
      <c r="A7557"/>
      <c r="B7557"/>
      <c r="C7557"/>
      <c r="D7557"/>
      <c r="E7557"/>
      <c r="F7557"/>
      <c r="G7557"/>
      <c r="H7557"/>
      <c r="I7557"/>
      <c r="J7557"/>
      <c r="K7557"/>
    </row>
    <row r="7558" spans="1:11" s="11" customFormat="1">
      <c r="A7558"/>
      <c r="B7558"/>
      <c r="C7558"/>
      <c r="D7558"/>
      <c r="E7558"/>
      <c r="F7558"/>
      <c r="G7558"/>
      <c r="H7558"/>
      <c r="I7558"/>
      <c r="J7558"/>
      <c r="K7558"/>
    </row>
    <row r="7559" spans="1:11" s="11" customFormat="1">
      <c r="A7559"/>
      <c r="B7559"/>
      <c r="C7559"/>
      <c r="D7559"/>
      <c r="E7559"/>
      <c r="F7559"/>
      <c r="G7559"/>
      <c r="H7559"/>
      <c r="I7559"/>
      <c r="J7559"/>
      <c r="K7559"/>
    </row>
    <row r="7560" spans="1:11" s="11" customFormat="1">
      <c r="A7560"/>
      <c r="B7560"/>
      <c r="C7560"/>
      <c r="D7560"/>
      <c r="E7560"/>
      <c r="F7560"/>
      <c r="G7560"/>
      <c r="H7560"/>
      <c r="I7560"/>
      <c r="J7560"/>
      <c r="K7560"/>
    </row>
    <row r="7561" spans="1:11" s="11" customFormat="1">
      <c r="A7561"/>
      <c r="B7561"/>
      <c r="C7561"/>
      <c r="D7561"/>
      <c r="E7561"/>
      <c r="F7561"/>
      <c r="G7561"/>
      <c r="H7561"/>
      <c r="I7561"/>
      <c r="J7561"/>
      <c r="K7561"/>
    </row>
    <row r="7562" spans="1:11" s="11" customFormat="1">
      <c r="A7562"/>
      <c r="B7562"/>
      <c r="C7562"/>
      <c r="D7562"/>
      <c r="E7562"/>
      <c r="F7562"/>
      <c r="G7562"/>
      <c r="H7562"/>
      <c r="I7562"/>
      <c r="J7562"/>
      <c r="K7562"/>
    </row>
    <row r="7563" spans="1:11" s="11" customFormat="1">
      <c r="A7563"/>
      <c r="B7563"/>
      <c r="C7563"/>
      <c r="D7563"/>
      <c r="E7563"/>
      <c r="F7563"/>
      <c r="G7563"/>
      <c r="H7563"/>
      <c r="I7563"/>
      <c r="J7563"/>
      <c r="K7563"/>
    </row>
    <row r="7564" spans="1:11" s="11" customFormat="1">
      <c r="A7564"/>
      <c r="B7564"/>
      <c r="C7564"/>
      <c r="D7564"/>
      <c r="E7564"/>
      <c r="F7564"/>
      <c r="G7564"/>
      <c r="H7564"/>
      <c r="I7564"/>
      <c r="J7564"/>
      <c r="K7564"/>
    </row>
    <row r="7565" spans="1:11" s="11" customFormat="1">
      <c r="A7565"/>
      <c r="B7565"/>
      <c r="C7565"/>
      <c r="D7565"/>
      <c r="E7565"/>
      <c r="F7565"/>
      <c r="G7565"/>
      <c r="H7565"/>
      <c r="I7565"/>
      <c r="J7565"/>
      <c r="K7565"/>
    </row>
    <row r="7566" spans="1:11" s="11" customFormat="1">
      <c r="A7566"/>
      <c r="B7566"/>
      <c r="C7566"/>
      <c r="D7566"/>
      <c r="E7566"/>
      <c r="F7566"/>
      <c r="G7566"/>
      <c r="H7566"/>
      <c r="I7566"/>
      <c r="J7566"/>
      <c r="K7566"/>
    </row>
    <row r="7567" spans="1:11" s="11" customFormat="1">
      <c r="A7567"/>
      <c r="B7567"/>
      <c r="C7567"/>
      <c r="D7567"/>
      <c r="E7567"/>
      <c r="F7567"/>
      <c r="G7567"/>
      <c r="H7567"/>
      <c r="I7567"/>
      <c r="J7567"/>
      <c r="K7567"/>
    </row>
    <row r="7568" spans="1:11" s="11" customFormat="1">
      <c r="A7568"/>
      <c r="B7568"/>
      <c r="C7568"/>
      <c r="D7568"/>
      <c r="E7568"/>
      <c r="F7568"/>
      <c r="G7568"/>
      <c r="H7568"/>
      <c r="I7568"/>
      <c r="J7568"/>
      <c r="K7568"/>
    </row>
    <row r="7569" spans="1:11" s="11" customFormat="1">
      <c r="A7569"/>
      <c r="B7569"/>
      <c r="C7569"/>
      <c r="D7569"/>
      <c r="E7569"/>
      <c r="F7569"/>
      <c r="G7569"/>
      <c r="H7569"/>
      <c r="I7569"/>
      <c r="J7569"/>
      <c r="K7569"/>
    </row>
    <row r="7570" spans="1:11" s="11" customFormat="1">
      <c r="A7570"/>
      <c r="B7570"/>
      <c r="C7570"/>
      <c r="D7570"/>
      <c r="E7570"/>
      <c r="F7570"/>
      <c r="G7570"/>
      <c r="H7570"/>
      <c r="I7570"/>
      <c r="J7570"/>
      <c r="K7570"/>
    </row>
    <row r="7571" spans="1:11" s="11" customFormat="1">
      <c r="A7571"/>
      <c r="B7571"/>
      <c r="C7571"/>
      <c r="D7571"/>
      <c r="E7571"/>
      <c r="F7571"/>
      <c r="G7571"/>
      <c r="H7571"/>
      <c r="I7571"/>
      <c r="J7571"/>
      <c r="K7571"/>
    </row>
    <row r="7572" spans="1:11" s="11" customFormat="1">
      <c r="A7572"/>
      <c r="B7572"/>
      <c r="C7572"/>
      <c r="D7572"/>
      <c r="E7572"/>
      <c r="F7572"/>
      <c r="G7572"/>
      <c r="H7572"/>
      <c r="I7572"/>
      <c r="J7572"/>
      <c r="K7572"/>
    </row>
    <row r="7573" spans="1:11" s="11" customFormat="1">
      <c r="A7573"/>
      <c r="B7573"/>
      <c r="C7573"/>
      <c r="D7573"/>
      <c r="E7573"/>
      <c r="F7573"/>
      <c r="G7573"/>
      <c r="H7573"/>
      <c r="I7573"/>
      <c r="J7573"/>
      <c r="K7573"/>
    </row>
    <row r="7574" spans="1:11" s="11" customFormat="1">
      <c r="A7574"/>
      <c r="B7574"/>
      <c r="C7574"/>
      <c r="D7574"/>
      <c r="E7574"/>
      <c r="F7574"/>
      <c r="G7574"/>
      <c r="H7574"/>
      <c r="I7574"/>
      <c r="J7574"/>
      <c r="K7574"/>
    </row>
    <row r="7575" spans="1:11" s="11" customFormat="1">
      <c r="A7575"/>
      <c r="B7575"/>
      <c r="C7575"/>
      <c r="D7575"/>
      <c r="E7575"/>
      <c r="F7575"/>
      <c r="G7575"/>
      <c r="H7575"/>
      <c r="I7575"/>
      <c r="J7575"/>
      <c r="K7575"/>
    </row>
    <row r="7576" spans="1:11" s="11" customFormat="1">
      <c r="A7576"/>
      <c r="B7576"/>
      <c r="C7576"/>
      <c r="D7576"/>
      <c r="E7576"/>
      <c r="F7576"/>
      <c r="G7576"/>
      <c r="H7576"/>
      <c r="I7576"/>
      <c r="J7576"/>
      <c r="K7576"/>
    </row>
    <row r="7577" spans="1:11" s="11" customFormat="1">
      <c r="A7577"/>
      <c r="B7577"/>
      <c r="C7577"/>
      <c r="D7577"/>
      <c r="E7577"/>
      <c r="F7577"/>
      <c r="G7577"/>
      <c r="H7577"/>
      <c r="I7577"/>
      <c r="J7577"/>
      <c r="K7577"/>
    </row>
    <row r="7578" spans="1:11" s="11" customFormat="1">
      <c r="A7578"/>
      <c r="B7578"/>
      <c r="C7578"/>
      <c r="D7578"/>
      <c r="E7578"/>
      <c r="F7578"/>
      <c r="G7578"/>
      <c r="H7578"/>
      <c r="I7578"/>
      <c r="J7578"/>
      <c r="K7578"/>
    </row>
    <row r="7579" spans="1:11" s="11" customFormat="1">
      <c r="A7579"/>
      <c r="B7579"/>
      <c r="C7579"/>
      <c r="D7579"/>
      <c r="E7579"/>
      <c r="F7579"/>
      <c r="G7579"/>
      <c r="H7579"/>
      <c r="I7579"/>
      <c r="J7579"/>
      <c r="K7579"/>
    </row>
    <row r="7580" spans="1:11" s="11" customFormat="1">
      <c r="A7580"/>
      <c r="B7580"/>
      <c r="C7580"/>
      <c r="D7580"/>
      <c r="E7580"/>
      <c r="F7580"/>
      <c r="G7580"/>
      <c r="H7580"/>
      <c r="I7580"/>
      <c r="J7580"/>
      <c r="K7580"/>
    </row>
    <row r="7581" spans="1:11" s="11" customFormat="1">
      <c r="A7581"/>
      <c r="B7581"/>
      <c r="C7581"/>
      <c r="D7581"/>
      <c r="E7581"/>
      <c r="F7581"/>
      <c r="G7581"/>
      <c r="H7581"/>
      <c r="I7581"/>
      <c r="J7581"/>
      <c r="K7581"/>
    </row>
    <row r="7582" spans="1:11" s="11" customFormat="1">
      <c r="A7582"/>
      <c r="B7582"/>
      <c r="C7582"/>
      <c r="D7582"/>
      <c r="E7582"/>
      <c r="F7582"/>
      <c r="G7582"/>
      <c r="H7582"/>
      <c r="I7582"/>
      <c r="J7582"/>
      <c r="K7582"/>
    </row>
    <row r="7583" spans="1:11" s="11" customFormat="1">
      <c r="A7583"/>
      <c r="B7583"/>
      <c r="C7583"/>
      <c r="D7583"/>
      <c r="E7583"/>
      <c r="F7583"/>
      <c r="G7583"/>
      <c r="H7583"/>
      <c r="I7583"/>
      <c r="J7583"/>
      <c r="K7583"/>
    </row>
    <row r="7584" spans="1:11" s="11" customFormat="1">
      <c r="A7584"/>
      <c r="B7584"/>
      <c r="C7584"/>
      <c r="D7584"/>
      <c r="E7584"/>
      <c r="F7584"/>
      <c r="G7584"/>
      <c r="H7584"/>
      <c r="I7584"/>
      <c r="J7584"/>
      <c r="K7584"/>
    </row>
    <row r="7585" spans="1:11" s="11" customFormat="1">
      <c r="A7585"/>
      <c r="B7585"/>
      <c r="C7585"/>
      <c r="D7585"/>
      <c r="E7585"/>
      <c r="F7585"/>
      <c r="G7585"/>
      <c r="H7585"/>
      <c r="I7585"/>
      <c r="J7585"/>
      <c r="K7585"/>
    </row>
    <row r="7586" spans="1:11" s="11" customFormat="1">
      <c r="A7586"/>
      <c r="B7586"/>
      <c r="C7586"/>
      <c r="D7586"/>
      <c r="E7586"/>
      <c r="F7586"/>
      <c r="G7586"/>
      <c r="H7586"/>
      <c r="I7586"/>
      <c r="J7586"/>
      <c r="K7586"/>
    </row>
    <row r="7587" spans="1:11" s="11" customFormat="1">
      <c r="A7587"/>
      <c r="B7587"/>
      <c r="C7587"/>
      <c r="D7587"/>
      <c r="E7587"/>
      <c r="F7587"/>
      <c r="G7587"/>
      <c r="H7587"/>
      <c r="I7587"/>
      <c r="J7587"/>
      <c r="K7587"/>
    </row>
    <row r="7588" spans="1:11" s="11" customFormat="1">
      <c r="A7588"/>
      <c r="B7588"/>
      <c r="C7588"/>
      <c r="D7588"/>
      <c r="E7588"/>
      <c r="F7588"/>
      <c r="G7588"/>
      <c r="H7588"/>
      <c r="I7588"/>
      <c r="J7588"/>
      <c r="K7588"/>
    </row>
    <row r="7589" spans="1:11" s="11" customFormat="1">
      <c r="A7589"/>
      <c r="B7589"/>
      <c r="C7589"/>
      <c r="D7589"/>
      <c r="E7589"/>
      <c r="F7589"/>
      <c r="G7589"/>
      <c r="H7589"/>
      <c r="I7589"/>
      <c r="J7589"/>
      <c r="K7589"/>
    </row>
    <row r="7590" spans="1:11" s="11" customFormat="1">
      <c r="A7590"/>
      <c r="B7590"/>
      <c r="C7590"/>
      <c r="D7590"/>
      <c r="E7590"/>
      <c r="F7590"/>
      <c r="G7590"/>
      <c r="H7590"/>
      <c r="I7590"/>
      <c r="J7590"/>
      <c r="K7590"/>
    </row>
    <row r="7591" spans="1:11" s="11" customFormat="1">
      <c r="A7591"/>
      <c r="B7591"/>
      <c r="C7591"/>
      <c r="D7591"/>
      <c r="E7591"/>
      <c r="F7591"/>
      <c r="G7591"/>
      <c r="H7591"/>
      <c r="I7591"/>
      <c r="J7591"/>
      <c r="K7591"/>
    </row>
    <row r="7592" spans="1:11" s="11" customFormat="1">
      <c r="A7592"/>
      <c r="B7592"/>
      <c r="C7592"/>
      <c r="D7592"/>
      <c r="E7592"/>
      <c r="F7592"/>
      <c r="G7592"/>
      <c r="H7592"/>
      <c r="I7592"/>
      <c r="J7592"/>
      <c r="K7592"/>
    </row>
    <row r="7593" spans="1:11" s="11" customFormat="1">
      <c r="A7593"/>
      <c r="B7593"/>
      <c r="C7593"/>
      <c r="D7593"/>
      <c r="E7593"/>
      <c r="F7593"/>
      <c r="G7593"/>
      <c r="H7593"/>
      <c r="I7593"/>
      <c r="J7593"/>
      <c r="K7593"/>
    </row>
    <row r="7594" spans="1:11" s="11" customFormat="1">
      <c r="A7594"/>
      <c r="B7594"/>
      <c r="C7594"/>
      <c r="D7594"/>
      <c r="E7594"/>
      <c r="F7594"/>
      <c r="G7594"/>
      <c r="H7594"/>
      <c r="I7594"/>
      <c r="J7594"/>
      <c r="K7594"/>
    </row>
    <row r="7595" spans="1:11" s="11" customFormat="1">
      <c r="A7595"/>
      <c r="B7595"/>
      <c r="C7595"/>
      <c r="D7595"/>
      <c r="E7595"/>
      <c r="F7595"/>
      <c r="G7595"/>
      <c r="H7595"/>
      <c r="I7595"/>
      <c r="J7595"/>
      <c r="K7595"/>
    </row>
    <row r="7596" spans="1:11" s="11" customFormat="1">
      <c r="A7596"/>
      <c r="B7596"/>
      <c r="C7596"/>
      <c r="D7596"/>
      <c r="E7596"/>
      <c r="F7596"/>
      <c r="G7596"/>
      <c r="H7596"/>
      <c r="I7596"/>
      <c r="J7596"/>
      <c r="K7596"/>
    </row>
    <row r="7597" spans="1:11" s="11" customFormat="1">
      <c r="A7597"/>
      <c r="B7597"/>
      <c r="C7597"/>
      <c r="D7597"/>
      <c r="E7597"/>
      <c r="F7597"/>
      <c r="G7597"/>
      <c r="H7597"/>
      <c r="I7597"/>
      <c r="J7597"/>
      <c r="K7597"/>
    </row>
    <row r="7598" spans="1:11" s="11" customFormat="1">
      <c r="A7598"/>
      <c r="B7598"/>
      <c r="C7598"/>
      <c r="D7598"/>
      <c r="E7598"/>
      <c r="F7598"/>
      <c r="G7598"/>
      <c r="H7598"/>
      <c r="I7598"/>
      <c r="J7598"/>
      <c r="K7598"/>
    </row>
    <row r="7599" spans="1:11" s="11" customFormat="1">
      <c r="A7599"/>
      <c r="B7599"/>
      <c r="C7599"/>
      <c r="D7599"/>
      <c r="E7599"/>
      <c r="F7599"/>
      <c r="G7599"/>
      <c r="H7599"/>
      <c r="I7599"/>
      <c r="J7599"/>
      <c r="K7599"/>
    </row>
    <row r="7600" spans="1:11" s="11" customFormat="1">
      <c r="A7600"/>
      <c r="B7600"/>
      <c r="C7600"/>
      <c r="D7600"/>
      <c r="E7600"/>
      <c r="F7600"/>
      <c r="G7600"/>
      <c r="H7600"/>
      <c r="I7600"/>
      <c r="J7600"/>
      <c r="K7600"/>
    </row>
    <row r="7601" spans="1:11" s="11" customFormat="1">
      <c r="A7601"/>
      <c r="B7601"/>
      <c r="C7601"/>
      <c r="D7601"/>
      <c r="E7601"/>
      <c r="F7601"/>
      <c r="G7601"/>
      <c r="H7601"/>
      <c r="I7601"/>
      <c r="J7601"/>
      <c r="K7601"/>
    </row>
    <row r="7602" spans="1:11" s="11" customFormat="1">
      <c r="A7602"/>
      <c r="B7602"/>
      <c r="C7602"/>
      <c r="D7602"/>
      <c r="E7602"/>
      <c r="F7602"/>
      <c r="G7602"/>
      <c r="H7602"/>
      <c r="I7602"/>
      <c r="J7602"/>
      <c r="K7602"/>
    </row>
    <row r="7603" spans="1:11" s="11" customFormat="1">
      <c r="A7603"/>
      <c r="B7603"/>
      <c r="C7603"/>
      <c r="D7603"/>
      <c r="E7603"/>
      <c r="F7603"/>
      <c r="G7603"/>
      <c r="H7603"/>
      <c r="I7603"/>
      <c r="J7603"/>
      <c r="K7603"/>
    </row>
    <row r="7604" spans="1:11" s="11" customFormat="1">
      <c r="A7604"/>
      <c r="B7604"/>
      <c r="C7604"/>
      <c r="D7604"/>
      <c r="E7604"/>
      <c r="F7604"/>
      <c r="G7604"/>
      <c r="H7604"/>
      <c r="I7604"/>
      <c r="J7604"/>
      <c r="K7604"/>
    </row>
    <row r="7605" spans="1:11" s="11" customFormat="1">
      <c r="A7605"/>
      <c r="B7605"/>
      <c r="C7605"/>
      <c r="D7605"/>
      <c r="E7605"/>
      <c r="F7605"/>
      <c r="G7605"/>
      <c r="H7605"/>
      <c r="I7605"/>
      <c r="J7605"/>
      <c r="K7605"/>
    </row>
    <row r="7606" spans="1:11" s="11" customFormat="1">
      <c r="A7606"/>
      <c r="B7606"/>
      <c r="C7606"/>
      <c r="D7606"/>
      <c r="E7606"/>
      <c r="F7606"/>
      <c r="G7606"/>
      <c r="H7606"/>
      <c r="I7606"/>
      <c r="J7606"/>
      <c r="K7606"/>
    </row>
    <row r="7607" spans="1:11" s="11" customFormat="1">
      <c r="A7607"/>
      <c r="B7607"/>
      <c r="C7607"/>
      <c r="D7607"/>
      <c r="E7607"/>
      <c r="F7607"/>
      <c r="G7607"/>
      <c r="H7607"/>
      <c r="I7607"/>
      <c r="J7607"/>
      <c r="K7607"/>
    </row>
    <row r="7608" spans="1:11" s="11" customFormat="1">
      <c r="A7608"/>
      <c r="B7608"/>
      <c r="C7608"/>
      <c r="D7608"/>
      <c r="E7608"/>
      <c r="F7608"/>
      <c r="G7608"/>
      <c r="H7608"/>
      <c r="I7608"/>
      <c r="J7608"/>
      <c r="K7608"/>
    </row>
    <row r="7609" spans="1:11" s="11" customFormat="1">
      <c r="A7609"/>
      <c r="B7609"/>
      <c r="C7609"/>
      <c r="D7609"/>
      <c r="E7609"/>
      <c r="F7609"/>
      <c r="G7609"/>
      <c r="H7609"/>
      <c r="I7609"/>
      <c r="J7609"/>
      <c r="K7609"/>
    </row>
    <row r="7610" spans="1:11" s="11" customFormat="1">
      <c r="A7610"/>
      <c r="B7610"/>
      <c r="C7610"/>
      <c r="D7610"/>
      <c r="E7610"/>
      <c r="F7610"/>
      <c r="G7610"/>
      <c r="H7610"/>
      <c r="I7610"/>
      <c r="J7610"/>
      <c r="K7610"/>
    </row>
    <row r="7611" spans="1:11" s="11" customFormat="1">
      <c r="A7611"/>
      <c r="B7611"/>
      <c r="C7611"/>
      <c r="D7611"/>
      <c r="E7611"/>
      <c r="F7611"/>
      <c r="G7611"/>
      <c r="H7611"/>
      <c r="I7611"/>
      <c r="J7611"/>
      <c r="K7611"/>
    </row>
    <row r="7612" spans="1:11" s="11" customFormat="1">
      <c r="A7612"/>
      <c r="B7612"/>
      <c r="C7612"/>
      <c r="D7612"/>
      <c r="E7612"/>
      <c r="F7612"/>
      <c r="G7612"/>
      <c r="H7612"/>
      <c r="I7612"/>
      <c r="J7612"/>
      <c r="K7612"/>
    </row>
    <row r="7613" spans="1:11" s="11" customFormat="1">
      <c r="A7613"/>
      <c r="B7613"/>
      <c r="C7613"/>
      <c r="D7613"/>
      <c r="E7613"/>
      <c r="F7613"/>
      <c r="G7613"/>
      <c r="H7613"/>
      <c r="I7613"/>
      <c r="J7613"/>
      <c r="K7613"/>
    </row>
    <row r="7614" spans="1:11" s="11" customFormat="1">
      <c r="A7614"/>
      <c r="B7614"/>
      <c r="C7614"/>
      <c r="D7614"/>
      <c r="E7614"/>
      <c r="F7614"/>
      <c r="G7614"/>
      <c r="H7614"/>
      <c r="I7614"/>
      <c r="J7614"/>
      <c r="K7614"/>
    </row>
    <row r="7615" spans="1:11" s="11" customFormat="1">
      <c r="A7615"/>
      <c r="B7615"/>
      <c r="C7615"/>
      <c r="D7615"/>
      <c r="E7615"/>
      <c r="F7615"/>
      <c r="G7615"/>
      <c r="H7615"/>
      <c r="I7615"/>
      <c r="J7615"/>
      <c r="K7615"/>
    </row>
    <row r="7616" spans="1:11" s="11" customFormat="1">
      <c r="A7616"/>
      <c r="B7616"/>
      <c r="C7616"/>
      <c r="D7616"/>
      <c r="E7616"/>
      <c r="F7616"/>
      <c r="G7616"/>
      <c r="H7616"/>
      <c r="I7616"/>
      <c r="J7616"/>
      <c r="K7616"/>
    </row>
    <row r="7617" spans="1:11" s="11" customFormat="1">
      <c r="A7617"/>
      <c r="B7617"/>
      <c r="C7617"/>
      <c r="D7617"/>
      <c r="E7617"/>
      <c r="F7617"/>
      <c r="G7617"/>
      <c r="H7617"/>
      <c r="I7617"/>
      <c r="J7617"/>
      <c r="K7617"/>
    </row>
    <row r="7618" spans="1:11" s="11" customFormat="1">
      <c r="A7618"/>
      <c r="B7618"/>
      <c r="C7618"/>
      <c r="D7618"/>
      <c r="E7618"/>
      <c r="F7618"/>
      <c r="G7618"/>
      <c r="H7618"/>
      <c r="I7618"/>
      <c r="J7618"/>
      <c r="K7618"/>
    </row>
    <row r="7619" spans="1:11" s="11" customFormat="1">
      <c r="A7619"/>
      <c r="B7619"/>
      <c r="C7619"/>
      <c r="D7619"/>
      <c r="E7619"/>
      <c r="F7619"/>
      <c r="G7619"/>
      <c r="H7619"/>
      <c r="I7619"/>
      <c r="J7619"/>
      <c r="K7619"/>
    </row>
    <row r="7620" spans="1:11" s="11" customFormat="1">
      <c r="A7620"/>
      <c r="B7620"/>
      <c r="C7620"/>
      <c r="D7620"/>
      <c r="E7620"/>
      <c r="F7620"/>
      <c r="G7620"/>
      <c r="H7620"/>
      <c r="I7620"/>
      <c r="J7620"/>
      <c r="K7620"/>
    </row>
    <row r="7621" spans="1:11" s="11" customFormat="1">
      <c r="A7621"/>
      <c r="B7621"/>
      <c r="C7621"/>
      <c r="D7621"/>
      <c r="E7621"/>
      <c r="F7621"/>
      <c r="G7621"/>
      <c r="H7621"/>
      <c r="I7621"/>
      <c r="J7621"/>
      <c r="K7621"/>
    </row>
    <row r="7622" spans="1:11" s="11" customFormat="1">
      <c r="A7622"/>
      <c r="B7622"/>
      <c r="C7622"/>
      <c r="D7622"/>
      <c r="E7622"/>
      <c r="F7622"/>
      <c r="G7622"/>
      <c r="H7622"/>
      <c r="I7622"/>
      <c r="J7622"/>
      <c r="K7622"/>
    </row>
    <row r="7623" spans="1:11" s="11" customFormat="1">
      <c r="A7623"/>
      <c r="B7623"/>
      <c r="C7623"/>
      <c r="D7623"/>
      <c r="E7623"/>
      <c r="F7623"/>
      <c r="G7623"/>
      <c r="H7623"/>
      <c r="I7623"/>
      <c r="J7623"/>
      <c r="K7623"/>
    </row>
    <row r="7624" spans="1:11" s="11" customFormat="1">
      <c r="A7624"/>
      <c r="B7624"/>
      <c r="C7624"/>
      <c r="D7624"/>
      <c r="E7624"/>
      <c r="F7624"/>
      <c r="G7624"/>
      <c r="H7624"/>
      <c r="I7624"/>
      <c r="J7624"/>
      <c r="K7624"/>
    </row>
    <row r="7625" spans="1:11" s="11" customFormat="1">
      <c r="A7625"/>
      <c r="B7625"/>
      <c r="C7625"/>
      <c r="D7625"/>
      <c r="E7625"/>
      <c r="F7625"/>
      <c r="G7625"/>
      <c r="H7625"/>
      <c r="I7625"/>
      <c r="J7625"/>
      <c r="K7625"/>
    </row>
    <row r="7626" spans="1:11" s="11" customFormat="1">
      <c r="A7626"/>
      <c r="B7626"/>
      <c r="C7626"/>
      <c r="D7626"/>
      <c r="E7626"/>
      <c r="F7626"/>
      <c r="G7626"/>
      <c r="H7626"/>
      <c r="I7626"/>
      <c r="J7626"/>
      <c r="K7626"/>
    </row>
    <row r="7627" spans="1:11" s="11" customFormat="1">
      <c r="A7627"/>
      <c r="B7627"/>
      <c r="C7627"/>
      <c r="D7627"/>
      <c r="E7627"/>
      <c r="F7627"/>
      <c r="G7627"/>
      <c r="H7627"/>
      <c r="I7627"/>
      <c r="J7627"/>
      <c r="K7627"/>
    </row>
    <row r="7628" spans="1:11" s="11" customFormat="1">
      <c r="A7628"/>
      <c r="B7628"/>
      <c r="C7628"/>
      <c r="D7628"/>
      <c r="E7628"/>
      <c r="F7628"/>
      <c r="G7628"/>
      <c r="H7628"/>
      <c r="I7628"/>
      <c r="J7628"/>
      <c r="K7628"/>
    </row>
    <row r="7629" spans="1:11" s="11" customFormat="1">
      <c r="A7629"/>
      <c r="B7629"/>
      <c r="C7629"/>
      <c r="D7629"/>
      <c r="E7629"/>
      <c r="F7629"/>
      <c r="G7629"/>
      <c r="H7629"/>
      <c r="I7629"/>
      <c r="J7629"/>
      <c r="K7629"/>
    </row>
    <row r="7630" spans="1:11" s="11" customFormat="1">
      <c r="A7630"/>
      <c r="B7630"/>
      <c r="C7630"/>
      <c r="D7630"/>
      <c r="E7630"/>
      <c r="F7630"/>
      <c r="G7630"/>
      <c r="H7630"/>
      <c r="I7630"/>
      <c r="J7630"/>
      <c r="K7630"/>
    </row>
    <row r="7631" spans="1:11" s="11" customFormat="1">
      <c r="A7631"/>
      <c r="B7631"/>
      <c r="C7631"/>
      <c r="D7631"/>
      <c r="E7631"/>
      <c r="F7631"/>
      <c r="G7631"/>
      <c r="H7631"/>
      <c r="I7631"/>
      <c r="J7631"/>
      <c r="K7631"/>
    </row>
    <row r="7632" spans="1:11" s="11" customFormat="1">
      <c r="A7632"/>
      <c r="B7632"/>
      <c r="C7632"/>
      <c r="D7632"/>
      <c r="E7632"/>
      <c r="F7632"/>
      <c r="G7632"/>
      <c r="H7632"/>
      <c r="I7632"/>
      <c r="J7632"/>
      <c r="K7632"/>
    </row>
    <row r="7633" spans="1:11" s="11" customFormat="1">
      <c r="A7633"/>
      <c r="B7633"/>
      <c r="C7633"/>
      <c r="D7633"/>
      <c r="E7633"/>
      <c r="F7633"/>
      <c r="G7633"/>
      <c r="H7633"/>
      <c r="I7633"/>
      <c r="J7633"/>
      <c r="K7633"/>
    </row>
    <row r="7634" spans="1:11" s="11" customFormat="1">
      <c r="A7634"/>
      <c r="B7634"/>
      <c r="C7634"/>
      <c r="D7634"/>
      <c r="E7634"/>
      <c r="F7634"/>
      <c r="G7634"/>
      <c r="H7634"/>
      <c r="I7634"/>
      <c r="J7634"/>
      <c r="K7634"/>
    </row>
    <row r="7635" spans="1:11" s="11" customFormat="1">
      <c r="A7635"/>
      <c r="B7635"/>
      <c r="C7635"/>
      <c r="D7635"/>
      <c r="E7635"/>
      <c r="F7635"/>
      <c r="G7635"/>
      <c r="H7635"/>
      <c r="I7635"/>
      <c r="J7635"/>
      <c r="K7635"/>
    </row>
    <row r="7636" spans="1:11" s="11" customFormat="1">
      <c r="A7636"/>
      <c r="B7636"/>
      <c r="C7636"/>
      <c r="D7636"/>
      <c r="E7636"/>
      <c r="F7636"/>
      <c r="G7636"/>
      <c r="H7636"/>
      <c r="I7636"/>
      <c r="J7636"/>
      <c r="K7636"/>
    </row>
    <row r="7637" spans="1:11" s="11" customFormat="1">
      <c r="A7637"/>
      <c r="B7637"/>
      <c r="C7637"/>
      <c r="D7637"/>
      <c r="E7637"/>
      <c r="F7637"/>
      <c r="G7637"/>
      <c r="H7637"/>
      <c r="I7637"/>
      <c r="J7637"/>
      <c r="K7637"/>
    </row>
    <row r="7638" spans="1:11" s="11" customFormat="1">
      <c r="A7638"/>
      <c r="B7638"/>
      <c r="C7638"/>
      <c r="D7638"/>
      <c r="E7638"/>
      <c r="F7638"/>
      <c r="G7638"/>
      <c r="H7638"/>
      <c r="I7638"/>
      <c r="J7638"/>
      <c r="K7638"/>
    </row>
    <row r="7639" spans="1:11" s="11" customFormat="1">
      <c r="A7639"/>
      <c r="B7639"/>
      <c r="C7639"/>
      <c r="D7639"/>
      <c r="E7639"/>
      <c r="F7639"/>
      <c r="G7639"/>
      <c r="H7639"/>
      <c r="I7639"/>
      <c r="J7639"/>
      <c r="K7639"/>
    </row>
    <row r="7640" spans="1:11" s="11" customFormat="1">
      <c r="A7640"/>
      <c r="B7640"/>
      <c r="C7640"/>
      <c r="D7640"/>
      <c r="E7640"/>
      <c r="F7640"/>
      <c r="G7640"/>
      <c r="H7640"/>
      <c r="I7640"/>
      <c r="J7640"/>
      <c r="K7640"/>
    </row>
    <row r="7641" spans="1:11" s="11" customFormat="1">
      <c r="A7641"/>
      <c r="B7641"/>
      <c r="C7641"/>
      <c r="D7641"/>
      <c r="E7641"/>
      <c r="F7641"/>
      <c r="G7641"/>
      <c r="H7641"/>
      <c r="I7641"/>
      <c r="J7641"/>
      <c r="K7641"/>
    </row>
    <row r="7642" spans="1:11" s="11" customFormat="1">
      <c r="A7642"/>
      <c r="B7642"/>
      <c r="C7642"/>
      <c r="D7642"/>
      <c r="E7642"/>
      <c r="F7642"/>
      <c r="G7642"/>
      <c r="H7642"/>
      <c r="I7642"/>
      <c r="J7642"/>
      <c r="K7642"/>
    </row>
    <row r="7643" spans="1:11" s="11" customFormat="1">
      <c r="A7643"/>
      <c r="B7643"/>
      <c r="C7643"/>
      <c r="D7643"/>
      <c r="E7643"/>
      <c r="F7643"/>
      <c r="G7643"/>
      <c r="H7643"/>
      <c r="I7643"/>
      <c r="J7643"/>
      <c r="K7643"/>
    </row>
    <row r="7644" spans="1:11" s="11" customFormat="1">
      <c r="A7644"/>
      <c r="B7644"/>
      <c r="C7644"/>
      <c r="D7644"/>
      <c r="E7644"/>
      <c r="F7644"/>
      <c r="G7644"/>
      <c r="H7644"/>
      <c r="I7644"/>
      <c r="J7644"/>
      <c r="K7644"/>
    </row>
    <row r="7645" spans="1:11" s="11" customFormat="1">
      <c r="A7645"/>
      <c r="B7645"/>
      <c r="C7645"/>
      <c r="D7645"/>
      <c r="E7645"/>
      <c r="F7645"/>
      <c r="G7645"/>
      <c r="H7645"/>
      <c r="I7645"/>
      <c r="J7645"/>
      <c r="K7645"/>
    </row>
    <row r="7646" spans="1:11" s="11" customFormat="1">
      <c r="A7646"/>
      <c r="B7646"/>
      <c r="C7646"/>
      <c r="D7646"/>
      <c r="E7646"/>
      <c r="F7646"/>
      <c r="G7646"/>
      <c r="H7646"/>
      <c r="I7646"/>
      <c r="J7646"/>
      <c r="K7646"/>
    </row>
    <row r="7647" spans="1:11" s="11" customFormat="1">
      <c r="A7647"/>
      <c r="B7647"/>
      <c r="C7647"/>
      <c r="D7647"/>
      <c r="E7647"/>
      <c r="F7647"/>
      <c r="G7647"/>
      <c r="H7647"/>
      <c r="I7647"/>
      <c r="J7647"/>
      <c r="K7647"/>
    </row>
    <row r="7648" spans="1:11" s="11" customFormat="1">
      <c r="A7648"/>
      <c r="B7648"/>
      <c r="C7648"/>
      <c r="D7648"/>
      <c r="E7648"/>
      <c r="F7648"/>
      <c r="G7648"/>
      <c r="H7648"/>
      <c r="I7648"/>
      <c r="J7648"/>
      <c r="K7648"/>
    </row>
    <row r="7649" spans="1:11" s="11" customFormat="1">
      <c r="A7649"/>
      <c r="B7649"/>
      <c r="C7649"/>
      <c r="D7649"/>
      <c r="E7649"/>
      <c r="F7649"/>
      <c r="G7649"/>
      <c r="H7649"/>
      <c r="I7649"/>
      <c r="J7649"/>
      <c r="K7649"/>
    </row>
    <row r="7650" spans="1:11" s="11" customFormat="1">
      <c r="A7650"/>
      <c r="B7650"/>
      <c r="C7650"/>
      <c r="D7650"/>
      <c r="E7650"/>
      <c r="F7650"/>
      <c r="G7650"/>
      <c r="H7650"/>
      <c r="I7650"/>
      <c r="J7650"/>
      <c r="K7650"/>
    </row>
    <row r="7651" spans="1:11" s="11" customFormat="1">
      <c r="A7651"/>
      <c r="B7651"/>
      <c r="C7651"/>
      <c r="D7651"/>
      <c r="E7651"/>
      <c r="F7651"/>
      <c r="G7651"/>
      <c r="H7651"/>
      <c r="I7651"/>
      <c r="J7651"/>
      <c r="K7651"/>
    </row>
    <row r="7652" spans="1:11" s="11" customFormat="1">
      <c r="A7652"/>
      <c r="B7652"/>
      <c r="C7652"/>
      <c r="D7652"/>
      <c r="E7652"/>
      <c r="F7652"/>
      <c r="G7652"/>
      <c r="H7652"/>
      <c r="I7652"/>
      <c r="J7652"/>
      <c r="K7652"/>
    </row>
    <row r="7653" spans="1:11" s="11" customFormat="1">
      <c r="A7653"/>
      <c r="B7653"/>
      <c r="C7653"/>
      <c r="D7653"/>
      <c r="E7653"/>
      <c r="F7653"/>
      <c r="G7653"/>
      <c r="H7653"/>
      <c r="I7653"/>
      <c r="J7653"/>
      <c r="K7653"/>
    </row>
    <row r="7654" spans="1:11" s="11" customFormat="1">
      <c r="A7654"/>
      <c r="B7654"/>
      <c r="C7654"/>
      <c r="D7654"/>
      <c r="E7654"/>
      <c r="F7654"/>
      <c r="G7654"/>
      <c r="H7654"/>
      <c r="I7654"/>
      <c r="J7654"/>
      <c r="K7654"/>
    </row>
    <row r="7655" spans="1:11" s="11" customFormat="1">
      <c r="A7655"/>
      <c r="B7655"/>
      <c r="C7655"/>
      <c r="D7655"/>
      <c r="E7655"/>
      <c r="F7655"/>
      <c r="G7655"/>
      <c r="H7655"/>
      <c r="I7655"/>
      <c r="J7655"/>
      <c r="K7655"/>
    </row>
    <row r="7656" spans="1:11" s="11" customFormat="1">
      <c r="A7656"/>
      <c r="B7656"/>
      <c r="C7656"/>
      <c r="D7656"/>
      <c r="E7656"/>
      <c r="F7656"/>
      <c r="G7656"/>
      <c r="H7656"/>
      <c r="I7656"/>
      <c r="J7656"/>
      <c r="K7656"/>
    </row>
    <row r="7657" spans="1:11" s="11" customFormat="1">
      <c r="A7657"/>
      <c r="B7657"/>
      <c r="C7657"/>
      <c r="D7657"/>
      <c r="E7657"/>
      <c r="F7657"/>
      <c r="G7657"/>
      <c r="H7657"/>
      <c r="I7657"/>
      <c r="J7657"/>
      <c r="K7657"/>
    </row>
    <row r="7658" spans="1:11" s="11" customFormat="1">
      <c r="A7658"/>
      <c r="B7658"/>
      <c r="C7658"/>
      <c r="D7658"/>
      <c r="E7658"/>
      <c r="F7658"/>
      <c r="G7658"/>
      <c r="H7658"/>
      <c r="I7658"/>
      <c r="J7658"/>
      <c r="K7658"/>
    </row>
    <row r="7659" spans="1:11" s="11" customFormat="1">
      <c r="A7659"/>
      <c r="B7659"/>
      <c r="C7659"/>
      <c r="D7659"/>
      <c r="E7659"/>
      <c r="F7659"/>
      <c r="G7659"/>
      <c r="H7659"/>
      <c r="I7659"/>
      <c r="J7659"/>
      <c r="K7659"/>
    </row>
    <row r="7660" spans="1:11" s="11" customFormat="1">
      <c r="A7660"/>
      <c r="B7660"/>
      <c r="C7660"/>
      <c r="D7660"/>
      <c r="E7660"/>
      <c r="F7660"/>
      <c r="G7660"/>
      <c r="H7660"/>
      <c r="I7660"/>
      <c r="J7660"/>
      <c r="K7660"/>
    </row>
    <row r="7661" spans="1:11" s="11" customFormat="1">
      <c r="A7661"/>
      <c r="B7661"/>
      <c r="C7661"/>
      <c r="D7661"/>
      <c r="E7661"/>
      <c r="F7661"/>
      <c r="G7661"/>
      <c r="H7661"/>
      <c r="I7661"/>
      <c r="J7661"/>
      <c r="K7661"/>
    </row>
    <row r="7662" spans="1:11" s="11" customFormat="1">
      <c r="A7662"/>
      <c r="B7662"/>
      <c r="C7662"/>
      <c r="D7662"/>
      <c r="E7662"/>
      <c r="F7662"/>
      <c r="G7662"/>
      <c r="H7662"/>
      <c r="I7662"/>
      <c r="J7662"/>
      <c r="K7662"/>
    </row>
    <row r="7663" spans="1:11" s="11" customFormat="1">
      <c r="A7663"/>
      <c r="B7663"/>
      <c r="C7663"/>
      <c r="D7663"/>
      <c r="E7663"/>
      <c r="F7663"/>
      <c r="G7663"/>
      <c r="H7663"/>
      <c r="I7663"/>
      <c r="J7663"/>
      <c r="K7663"/>
    </row>
    <row r="7664" spans="1:11" s="11" customFormat="1">
      <c r="A7664"/>
      <c r="B7664"/>
      <c r="C7664"/>
      <c r="D7664"/>
      <c r="E7664"/>
      <c r="F7664"/>
      <c r="G7664"/>
      <c r="H7664"/>
      <c r="I7664"/>
      <c r="J7664"/>
      <c r="K7664"/>
    </row>
    <row r="7665" spans="1:11" s="11" customFormat="1">
      <c r="A7665"/>
      <c r="B7665"/>
      <c r="C7665"/>
      <c r="D7665"/>
      <c r="E7665"/>
      <c r="F7665"/>
      <c r="G7665"/>
      <c r="H7665"/>
      <c r="I7665"/>
      <c r="J7665"/>
      <c r="K7665"/>
    </row>
    <row r="7666" spans="1:11" s="11" customFormat="1">
      <c r="A7666"/>
      <c r="B7666"/>
      <c r="C7666"/>
      <c r="D7666"/>
      <c r="E7666"/>
      <c r="F7666"/>
      <c r="G7666"/>
      <c r="H7666"/>
      <c r="I7666"/>
      <c r="J7666"/>
      <c r="K7666"/>
    </row>
    <row r="7667" spans="1:11" s="11" customFormat="1">
      <c r="A7667"/>
      <c r="B7667"/>
      <c r="C7667"/>
      <c r="D7667"/>
      <c r="E7667"/>
      <c r="F7667"/>
      <c r="G7667"/>
      <c r="H7667"/>
      <c r="I7667"/>
      <c r="J7667"/>
      <c r="K7667"/>
    </row>
    <row r="7668" spans="1:11" s="11" customFormat="1">
      <c r="A7668"/>
      <c r="B7668"/>
      <c r="C7668"/>
      <c r="D7668"/>
      <c r="E7668"/>
      <c r="F7668"/>
      <c r="G7668"/>
      <c r="H7668"/>
      <c r="I7668"/>
      <c r="J7668"/>
      <c r="K7668"/>
    </row>
    <row r="7669" spans="1:11" s="11" customFormat="1">
      <c r="A7669"/>
      <c r="B7669"/>
      <c r="C7669"/>
      <c r="D7669"/>
      <c r="E7669"/>
      <c r="F7669"/>
      <c r="G7669"/>
      <c r="H7669"/>
      <c r="I7669"/>
      <c r="J7669"/>
      <c r="K7669"/>
    </row>
    <row r="7670" spans="1:11" s="11" customFormat="1">
      <c r="A7670"/>
      <c r="B7670"/>
      <c r="C7670"/>
      <c r="D7670"/>
      <c r="E7670"/>
      <c r="F7670"/>
      <c r="G7670"/>
      <c r="H7670"/>
      <c r="I7670"/>
      <c r="J7670"/>
      <c r="K7670"/>
    </row>
    <row r="7671" spans="1:11" s="11" customFormat="1">
      <c r="A7671"/>
      <c r="B7671"/>
      <c r="C7671"/>
      <c r="D7671"/>
      <c r="E7671"/>
      <c r="F7671"/>
      <c r="G7671"/>
      <c r="H7671"/>
      <c r="I7671"/>
      <c r="J7671"/>
      <c r="K7671"/>
    </row>
    <row r="7672" spans="1:11" s="11" customFormat="1">
      <c r="A7672"/>
      <c r="B7672"/>
      <c r="C7672"/>
      <c r="D7672"/>
      <c r="E7672"/>
      <c r="F7672"/>
      <c r="G7672"/>
      <c r="H7672"/>
      <c r="I7672"/>
      <c r="J7672"/>
      <c r="K7672"/>
    </row>
    <row r="7673" spans="1:11" s="11" customFormat="1">
      <c r="A7673"/>
      <c r="B7673"/>
      <c r="C7673"/>
      <c r="D7673"/>
      <c r="E7673"/>
      <c r="F7673"/>
      <c r="G7673"/>
      <c r="H7673"/>
      <c r="I7673"/>
      <c r="J7673"/>
      <c r="K7673"/>
    </row>
    <row r="7674" spans="1:11" s="11" customFormat="1">
      <c r="A7674"/>
      <c r="B7674"/>
      <c r="C7674"/>
      <c r="D7674"/>
      <c r="E7674"/>
      <c r="F7674"/>
      <c r="G7674"/>
      <c r="H7674"/>
      <c r="I7674"/>
      <c r="J7674"/>
      <c r="K7674"/>
    </row>
    <row r="7675" spans="1:11" s="11" customFormat="1">
      <c r="A7675"/>
      <c r="B7675"/>
      <c r="C7675"/>
      <c r="D7675"/>
      <c r="E7675"/>
      <c r="F7675"/>
      <c r="G7675"/>
      <c r="H7675"/>
      <c r="I7675"/>
      <c r="J7675"/>
      <c r="K7675"/>
    </row>
    <row r="7676" spans="1:11" s="11" customFormat="1">
      <c r="A7676"/>
      <c r="B7676"/>
      <c r="C7676"/>
      <c r="D7676"/>
      <c r="E7676"/>
      <c r="F7676"/>
      <c r="G7676"/>
      <c r="H7676"/>
      <c r="I7676"/>
      <c r="J7676"/>
      <c r="K7676"/>
    </row>
    <row r="7677" spans="1:11" s="11" customFormat="1">
      <c r="A7677"/>
      <c r="B7677"/>
      <c r="C7677"/>
      <c r="D7677"/>
      <c r="E7677"/>
      <c r="F7677"/>
      <c r="G7677"/>
      <c r="H7677"/>
      <c r="I7677"/>
      <c r="J7677"/>
      <c r="K7677"/>
    </row>
    <row r="7678" spans="1:11" s="11" customFormat="1">
      <c r="A7678"/>
      <c r="B7678"/>
      <c r="C7678"/>
      <c r="D7678"/>
      <c r="E7678"/>
      <c r="F7678"/>
      <c r="G7678"/>
      <c r="H7678"/>
      <c r="I7678"/>
      <c r="J7678"/>
      <c r="K7678"/>
    </row>
    <row r="7679" spans="1:11" s="11" customFormat="1">
      <c r="A7679"/>
      <c r="B7679"/>
      <c r="C7679"/>
      <c r="D7679"/>
      <c r="E7679"/>
      <c r="F7679"/>
      <c r="G7679"/>
      <c r="H7679"/>
      <c r="I7679"/>
      <c r="J7679"/>
      <c r="K7679"/>
    </row>
    <row r="7680" spans="1:11" s="11" customFormat="1">
      <c r="A7680"/>
      <c r="B7680"/>
      <c r="C7680"/>
      <c r="D7680"/>
      <c r="E7680"/>
      <c r="F7680"/>
      <c r="G7680"/>
      <c r="H7680"/>
      <c r="I7680"/>
      <c r="J7680"/>
      <c r="K7680"/>
    </row>
    <row r="7681" spans="1:11" s="11" customFormat="1">
      <c r="A7681"/>
      <c r="B7681"/>
      <c r="C7681"/>
      <c r="D7681"/>
      <c r="E7681"/>
      <c r="F7681"/>
      <c r="G7681"/>
      <c r="H7681"/>
      <c r="I7681"/>
      <c r="J7681"/>
      <c r="K7681"/>
    </row>
    <row r="7682" spans="1:11" s="11" customFormat="1">
      <c r="A7682"/>
      <c r="B7682"/>
      <c r="C7682"/>
      <c r="D7682"/>
      <c r="E7682"/>
      <c r="F7682"/>
      <c r="G7682"/>
      <c r="H7682"/>
      <c r="I7682"/>
      <c r="J7682"/>
      <c r="K7682"/>
    </row>
    <row r="7683" spans="1:11" s="11" customFormat="1">
      <c r="A7683"/>
      <c r="B7683"/>
      <c r="C7683"/>
      <c r="D7683"/>
      <c r="E7683"/>
      <c r="F7683"/>
      <c r="G7683"/>
      <c r="H7683"/>
      <c r="I7683"/>
      <c r="J7683"/>
      <c r="K7683"/>
    </row>
    <row r="7684" spans="1:11" s="11" customFormat="1">
      <c r="A7684"/>
      <c r="B7684"/>
      <c r="C7684"/>
      <c r="D7684"/>
      <c r="E7684"/>
      <c r="F7684"/>
      <c r="G7684"/>
      <c r="H7684"/>
      <c r="I7684"/>
      <c r="J7684"/>
      <c r="K7684"/>
    </row>
    <row r="7685" spans="1:11" s="11" customFormat="1">
      <c r="A7685"/>
      <c r="B7685"/>
      <c r="C7685"/>
      <c r="D7685"/>
      <c r="E7685"/>
      <c r="F7685"/>
      <c r="G7685"/>
      <c r="H7685"/>
      <c r="I7685"/>
      <c r="J7685"/>
      <c r="K7685"/>
    </row>
    <row r="7686" spans="1:11" s="11" customFormat="1">
      <c r="A7686"/>
      <c r="B7686"/>
      <c r="C7686"/>
      <c r="D7686"/>
      <c r="E7686"/>
      <c r="F7686"/>
      <c r="G7686"/>
      <c r="H7686"/>
      <c r="I7686"/>
      <c r="J7686"/>
      <c r="K7686"/>
    </row>
    <row r="7687" spans="1:11" s="11" customFormat="1">
      <c r="A7687"/>
      <c r="B7687"/>
      <c r="C7687"/>
      <c r="D7687"/>
      <c r="E7687"/>
      <c r="F7687"/>
      <c r="G7687"/>
      <c r="H7687"/>
      <c r="I7687"/>
      <c r="J7687"/>
      <c r="K7687"/>
    </row>
    <row r="7688" spans="1:11" s="11" customFormat="1">
      <c r="A7688"/>
      <c r="B7688"/>
      <c r="C7688"/>
      <c r="D7688"/>
      <c r="E7688"/>
      <c r="F7688"/>
      <c r="G7688"/>
      <c r="H7688"/>
      <c r="I7688"/>
      <c r="J7688"/>
      <c r="K7688"/>
    </row>
    <row r="7689" spans="1:11" s="11" customFormat="1">
      <c r="A7689"/>
      <c r="B7689"/>
      <c r="C7689"/>
      <c r="D7689"/>
      <c r="E7689"/>
      <c r="F7689"/>
      <c r="G7689"/>
      <c r="H7689"/>
      <c r="I7689"/>
      <c r="J7689"/>
      <c r="K7689"/>
    </row>
    <row r="7690" spans="1:11" s="11" customFormat="1">
      <c r="A7690"/>
      <c r="B7690"/>
      <c r="C7690"/>
      <c r="D7690"/>
      <c r="E7690"/>
      <c r="F7690"/>
      <c r="G7690"/>
      <c r="H7690"/>
      <c r="I7690"/>
      <c r="J7690"/>
      <c r="K7690"/>
    </row>
    <row r="7691" spans="1:11" s="11" customFormat="1">
      <c r="A7691"/>
      <c r="B7691"/>
      <c r="C7691"/>
      <c r="D7691"/>
      <c r="E7691"/>
      <c r="F7691"/>
      <c r="G7691"/>
      <c r="H7691"/>
      <c r="I7691"/>
      <c r="J7691"/>
      <c r="K7691"/>
    </row>
    <row r="7692" spans="1:11" s="11" customFormat="1">
      <c r="A7692"/>
      <c r="B7692"/>
      <c r="C7692"/>
      <c r="D7692"/>
      <c r="E7692"/>
      <c r="F7692"/>
      <c r="G7692"/>
      <c r="H7692"/>
      <c r="I7692"/>
      <c r="J7692"/>
      <c r="K7692"/>
    </row>
    <row r="7693" spans="1:11" s="11" customFormat="1">
      <c r="A7693"/>
      <c r="B7693"/>
      <c r="C7693"/>
      <c r="D7693"/>
      <c r="E7693"/>
      <c r="F7693"/>
      <c r="G7693"/>
      <c r="H7693"/>
      <c r="I7693"/>
      <c r="J7693"/>
      <c r="K7693"/>
    </row>
    <row r="7694" spans="1:11" s="11" customFormat="1">
      <c r="A7694"/>
      <c r="B7694"/>
      <c r="C7694"/>
      <c r="D7694"/>
      <c r="E7694"/>
      <c r="F7694"/>
      <c r="G7694"/>
      <c r="H7694"/>
      <c r="I7694"/>
      <c r="J7694"/>
      <c r="K7694"/>
    </row>
    <row r="7695" spans="1:11" s="11" customFormat="1">
      <c r="A7695"/>
      <c r="B7695"/>
      <c r="C7695"/>
      <c r="D7695"/>
      <c r="E7695"/>
      <c r="F7695"/>
      <c r="G7695"/>
      <c r="H7695"/>
      <c r="I7695"/>
      <c r="J7695"/>
      <c r="K7695"/>
    </row>
    <row r="7696" spans="1:11" s="11" customFormat="1">
      <c r="A7696"/>
      <c r="B7696"/>
      <c r="C7696"/>
      <c r="D7696"/>
      <c r="E7696"/>
      <c r="F7696"/>
      <c r="G7696"/>
      <c r="H7696"/>
      <c r="I7696"/>
      <c r="J7696"/>
      <c r="K7696"/>
    </row>
    <row r="7697" spans="1:11" s="11" customFormat="1">
      <c r="A7697"/>
      <c r="B7697"/>
      <c r="C7697"/>
      <c r="D7697"/>
      <c r="E7697"/>
      <c r="F7697"/>
      <c r="G7697"/>
      <c r="H7697"/>
      <c r="I7697"/>
      <c r="J7697"/>
      <c r="K7697"/>
    </row>
    <row r="7698" spans="1:11" s="11" customFormat="1">
      <c r="A7698"/>
      <c r="B7698"/>
      <c r="C7698"/>
      <c r="D7698"/>
      <c r="E7698"/>
      <c r="F7698"/>
      <c r="G7698"/>
      <c r="H7698"/>
      <c r="I7698"/>
      <c r="J7698"/>
      <c r="K7698"/>
    </row>
    <row r="7699" spans="1:11" s="11" customFormat="1">
      <c r="A7699"/>
      <c r="B7699"/>
      <c r="C7699"/>
      <c r="D7699"/>
      <c r="E7699"/>
      <c r="F7699"/>
      <c r="G7699"/>
      <c r="H7699"/>
      <c r="I7699"/>
      <c r="J7699"/>
      <c r="K7699"/>
    </row>
    <row r="7700" spans="1:11" s="11" customFormat="1">
      <c r="A7700"/>
      <c r="B7700"/>
      <c r="C7700"/>
      <c r="D7700"/>
      <c r="E7700"/>
      <c r="F7700"/>
      <c r="G7700"/>
      <c r="H7700"/>
      <c r="I7700"/>
      <c r="J7700"/>
      <c r="K7700"/>
    </row>
    <row r="7701" spans="1:11" s="11" customFormat="1">
      <c r="A7701"/>
      <c r="B7701"/>
      <c r="C7701"/>
      <c r="D7701"/>
      <c r="E7701"/>
      <c r="F7701"/>
      <c r="G7701"/>
      <c r="H7701"/>
      <c r="I7701"/>
      <c r="J7701"/>
      <c r="K7701"/>
    </row>
    <row r="7702" spans="1:11" s="11" customFormat="1">
      <c r="A7702"/>
      <c r="B7702"/>
      <c r="C7702"/>
      <c r="D7702"/>
      <c r="E7702"/>
      <c r="F7702"/>
      <c r="G7702"/>
      <c r="H7702"/>
      <c r="I7702"/>
      <c r="J7702"/>
      <c r="K7702"/>
    </row>
    <row r="7703" spans="1:11" s="11" customFormat="1">
      <c r="A7703"/>
      <c r="B7703"/>
      <c r="C7703"/>
      <c r="D7703"/>
      <c r="E7703"/>
      <c r="F7703"/>
      <c r="G7703"/>
      <c r="H7703"/>
      <c r="I7703"/>
      <c r="J7703"/>
      <c r="K7703"/>
    </row>
    <row r="7704" spans="1:11" s="11" customFormat="1">
      <c r="A7704"/>
      <c r="B7704"/>
      <c r="C7704"/>
      <c r="D7704"/>
      <c r="E7704"/>
      <c r="F7704"/>
      <c r="G7704"/>
      <c r="H7704"/>
      <c r="I7704"/>
      <c r="J7704"/>
      <c r="K7704"/>
    </row>
    <row r="7705" spans="1:11" s="11" customFormat="1">
      <c r="A7705"/>
      <c r="B7705"/>
      <c r="C7705"/>
      <c r="D7705"/>
      <c r="E7705"/>
      <c r="F7705"/>
      <c r="G7705"/>
      <c r="H7705"/>
      <c r="I7705"/>
      <c r="J7705"/>
      <c r="K7705"/>
    </row>
    <row r="7706" spans="1:11" s="11" customFormat="1">
      <c r="A7706"/>
      <c r="B7706"/>
      <c r="C7706"/>
      <c r="D7706"/>
      <c r="E7706"/>
      <c r="F7706"/>
      <c r="G7706"/>
      <c r="H7706"/>
      <c r="I7706"/>
      <c r="J7706"/>
      <c r="K7706"/>
    </row>
    <row r="7707" spans="1:11" s="11" customFormat="1">
      <c r="A7707"/>
      <c r="B7707"/>
      <c r="C7707"/>
      <c r="D7707"/>
      <c r="E7707"/>
      <c r="F7707"/>
      <c r="G7707"/>
      <c r="H7707"/>
      <c r="I7707"/>
      <c r="J7707"/>
      <c r="K7707"/>
    </row>
    <row r="7708" spans="1:11" s="11" customFormat="1">
      <c r="A7708"/>
      <c r="B7708"/>
      <c r="C7708"/>
      <c r="D7708"/>
      <c r="E7708"/>
      <c r="F7708"/>
      <c r="G7708"/>
      <c r="H7708"/>
      <c r="I7708"/>
      <c r="J7708"/>
      <c r="K7708"/>
    </row>
    <row r="7709" spans="1:11" s="11" customFormat="1">
      <c r="A7709"/>
      <c r="B7709"/>
      <c r="C7709"/>
      <c r="D7709"/>
      <c r="E7709"/>
      <c r="F7709"/>
      <c r="G7709"/>
      <c r="H7709"/>
      <c r="I7709"/>
      <c r="J7709"/>
      <c r="K7709"/>
    </row>
    <row r="7710" spans="1:11" s="11" customFormat="1">
      <c r="A7710"/>
      <c r="B7710"/>
      <c r="C7710"/>
      <c r="D7710"/>
      <c r="E7710"/>
      <c r="F7710"/>
      <c r="G7710"/>
      <c r="H7710"/>
      <c r="I7710"/>
      <c r="J7710"/>
      <c r="K7710"/>
    </row>
    <row r="7711" spans="1:11" s="11" customFormat="1">
      <c r="A7711"/>
      <c r="B7711"/>
      <c r="C7711"/>
      <c r="D7711"/>
      <c r="E7711"/>
      <c r="F7711"/>
      <c r="G7711"/>
      <c r="H7711"/>
      <c r="I7711"/>
      <c r="J7711"/>
      <c r="K7711"/>
    </row>
    <row r="7712" spans="1:11" s="11" customFormat="1">
      <c r="A7712"/>
      <c r="B7712"/>
      <c r="C7712"/>
      <c r="D7712"/>
      <c r="E7712"/>
      <c r="F7712"/>
      <c r="G7712"/>
      <c r="H7712"/>
      <c r="I7712"/>
      <c r="J7712"/>
      <c r="K7712"/>
    </row>
    <row r="7713" spans="1:11" s="11" customFormat="1">
      <c r="A7713"/>
      <c r="B7713"/>
      <c r="C7713"/>
      <c r="D7713"/>
      <c r="E7713"/>
      <c r="F7713"/>
      <c r="G7713"/>
      <c r="H7713"/>
      <c r="I7713"/>
      <c r="J7713"/>
      <c r="K7713"/>
    </row>
    <row r="7714" spans="1:11" s="11" customFormat="1">
      <c r="A7714"/>
      <c r="B7714"/>
      <c r="C7714"/>
      <c r="D7714"/>
      <c r="E7714"/>
      <c r="F7714"/>
      <c r="G7714"/>
      <c r="H7714"/>
      <c r="I7714"/>
      <c r="J7714"/>
      <c r="K7714"/>
    </row>
    <row r="7715" spans="1:11" s="11" customFormat="1">
      <c r="A7715"/>
      <c r="B7715"/>
      <c r="C7715"/>
      <c r="D7715"/>
      <c r="E7715"/>
      <c r="F7715"/>
      <c r="G7715"/>
      <c r="H7715"/>
      <c r="I7715"/>
      <c r="J7715"/>
      <c r="K7715"/>
    </row>
    <row r="7716" spans="1:11" s="11" customFormat="1">
      <c r="A7716"/>
      <c r="B7716"/>
      <c r="C7716"/>
      <c r="D7716"/>
      <c r="E7716"/>
      <c r="F7716"/>
      <c r="G7716"/>
      <c r="H7716"/>
      <c r="I7716"/>
      <c r="J7716"/>
      <c r="K7716"/>
    </row>
    <row r="7717" spans="1:11" s="11" customFormat="1">
      <c r="A7717"/>
      <c r="B7717"/>
      <c r="C7717"/>
      <c r="D7717"/>
      <c r="E7717"/>
      <c r="F7717"/>
      <c r="G7717"/>
      <c r="H7717"/>
      <c r="I7717"/>
      <c r="J7717"/>
      <c r="K7717"/>
    </row>
    <row r="7718" spans="1:11" s="11" customFormat="1">
      <c r="A7718"/>
      <c r="B7718"/>
      <c r="C7718"/>
      <c r="D7718"/>
      <c r="E7718"/>
      <c r="F7718"/>
      <c r="G7718"/>
      <c r="H7718"/>
      <c r="I7718"/>
      <c r="J7718"/>
      <c r="K7718"/>
    </row>
    <row r="7719" spans="1:11" s="11" customFormat="1">
      <c r="A7719"/>
      <c r="B7719"/>
      <c r="C7719"/>
      <c r="D7719"/>
      <c r="E7719"/>
      <c r="F7719"/>
      <c r="G7719"/>
      <c r="H7719"/>
      <c r="I7719"/>
      <c r="J7719"/>
      <c r="K7719"/>
    </row>
    <row r="7720" spans="1:11" s="11" customFormat="1">
      <c r="A7720"/>
      <c r="B7720"/>
      <c r="C7720"/>
      <c r="D7720"/>
      <c r="E7720"/>
      <c r="F7720"/>
      <c r="G7720"/>
      <c r="H7720"/>
      <c r="I7720"/>
      <c r="J7720"/>
      <c r="K7720"/>
    </row>
    <row r="7721" spans="1:11" s="11" customFormat="1">
      <c r="A7721"/>
      <c r="B7721"/>
      <c r="C7721"/>
      <c r="D7721"/>
      <c r="E7721"/>
      <c r="F7721"/>
      <c r="G7721"/>
      <c r="H7721"/>
      <c r="I7721"/>
      <c r="J7721"/>
      <c r="K7721"/>
    </row>
    <row r="7722" spans="1:11" s="11" customFormat="1">
      <c r="A7722"/>
      <c r="B7722"/>
      <c r="C7722"/>
      <c r="D7722"/>
      <c r="E7722"/>
      <c r="F7722"/>
      <c r="G7722"/>
      <c r="H7722"/>
      <c r="I7722"/>
      <c r="J7722"/>
      <c r="K7722"/>
    </row>
    <row r="7723" spans="1:11" s="11" customFormat="1">
      <c r="A7723"/>
      <c r="B7723"/>
      <c r="C7723"/>
      <c r="D7723"/>
      <c r="E7723"/>
      <c r="F7723"/>
      <c r="G7723"/>
      <c r="H7723"/>
      <c r="I7723"/>
      <c r="J7723"/>
      <c r="K7723"/>
    </row>
    <row r="7724" spans="1:11" s="11" customFormat="1">
      <c r="A7724"/>
      <c r="B7724"/>
      <c r="C7724"/>
      <c r="D7724"/>
      <c r="E7724"/>
      <c r="F7724"/>
      <c r="G7724"/>
      <c r="H7724"/>
      <c r="I7724"/>
      <c r="J7724"/>
      <c r="K7724"/>
    </row>
    <row r="7725" spans="1:11" s="11" customFormat="1">
      <c r="A7725"/>
      <c r="B7725"/>
      <c r="C7725"/>
      <c r="D7725"/>
      <c r="E7725"/>
      <c r="F7725"/>
      <c r="G7725"/>
      <c r="H7725"/>
      <c r="I7725"/>
      <c r="J7725"/>
      <c r="K7725"/>
    </row>
    <row r="7726" spans="1:11" s="11" customFormat="1">
      <c r="A7726"/>
      <c r="B7726"/>
      <c r="C7726"/>
      <c r="D7726"/>
      <c r="E7726"/>
      <c r="F7726"/>
      <c r="G7726"/>
      <c r="H7726"/>
      <c r="I7726"/>
      <c r="J7726"/>
      <c r="K7726"/>
    </row>
    <row r="7727" spans="1:11" s="11" customFormat="1">
      <c r="A7727"/>
      <c r="B7727"/>
      <c r="C7727"/>
      <c r="D7727"/>
      <c r="E7727"/>
      <c r="F7727"/>
      <c r="G7727"/>
      <c r="H7727"/>
      <c r="I7727"/>
      <c r="J7727"/>
      <c r="K7727"/>
    </row>
    <row r="7728" spans="1:11" s="11" customFormat="1">
      <c r="A7728"/>
      <c r="B7728"/>
      <c r="C7728"/>
      <c r="D7728"/>
      <c r="E7728"/>
      <c r="F7728"/>
      <c r="G7728"/>
      <c r="H7728"/>
      <c r="I7728"/>
      <c r="J7728"/>
      <c r="K7728"/>
    </row>
    <row r="7729" spans="1:11" s="11" customFormat="1">
      <c r="A7729"/>
      <c r="B7729"/>
      <c r="C7729"/>
      <c r="D7729"/>
      <c r="E7729"/>
      <c r="F7729"/>
      <c r="G7729"/>
      <c r="H7729"/>
      <c r="I7729"/>
      <c r="J7729"/>
      <c r="K7729"/>
    </row>
    <row r="7730" spans="1:11" s="11" customFormat="1">
      <c r="A7730"/>
      <c r="B7730"/>
      <c r="C7730"/>
      <c r="D7730"/>
      <c r="E7730"/>
      <c r="F7730"/>
      <c r="G7730"/>
      <c r="H7730"/>
      <c r="I7730"/>
      <c r="J7730"/>
      <c r="K7730"/>
    </row>
    <row r="7731" spans="1:11" s="11" customFormat="1">
      <c r="A7731"/>
      <c r="B7731"/>
      <c r="C7731"/>
      <c r="D7731"/>
      <c r="E7731"/>
      <c r="F7731"/>
      <c r="G7731"/>
      <c r="H7731"/>
      <c r="I7731"/>
      <c r="J7731"/>
      <c r="K7731"/>
    </row>
    <row r="7732" spans="1:11" s="11" customFormat="1">
      <c r="A7732"/>
      <c r="B7732"/>
      <c r="C7732"/>
      <c r="D7732"/>
      <c r="E7732"/>
      <c r="F7732"/>
      <c r="G7732"/>
      <c r="H7732"/>
      <c r="I7732"/>
      <c r="J7732"/>
      <c r="K7732"/>
    </row>
    <row r="7733" spans="1:11" s="11" customFormat="1">
      <c r="A7733"/>
      <c r="B7733"/>
      <c r="C7733"/>
      <c r="D7733"/>
      <c r="E7733"/>
      <c r="F7733"/>
      <c r="G7733"/>
      <c r="H7733"/>
      <c r="I7733"/>
      <c r="J7733"/>
      <c r="K7733"/>
    </row>
    <row r="7734" spans="1:11" s="11" customFormat="1">
      <c r="A7734"/>
      <c r="B7734"/>
      <c r="C7734"/>
      <c r="D7734"/>
      <c r="E7734"/>
      <c r="F7734"/>
      <c r="G7734"/>
      <c r="H7734"/>
      <c r="I7734"/>
      <c r="J7734"/>
      <c r="K7734"/>
    </row>
    <row r="7735" spans="1:11" s="11" customFormat="1">
      <c r="A7735"/>
      <c r="B7735"/>
      <c r="C7735"/>
      <c r="D7735"/>
      <c r="E7735"/>
      <c r="F7735"/>
      <c r="G7735"/>
      <c r="H7735"/>
      <c r="I7735"/>
      <c r="J7735"/>
      <c r="K7735"/>
    </row>
    <row r="7736" spans="1:11" s="11" customFormat="1">
      <c r="A7736"/>
      <c r="B7736"/>
      <c r="C7736"/>
      <c r="D7736"/>
      <c r="E7736"/>
      <c r="F7736"/>
      <c r="G7736"/>
      <c r="H7736"/>
      <c r="I7736"/>
      <c r="J7736"/>
      <c r="K7736"/>
    </row>
    <row r="7737" spans="1:11" s="11" customFormat="1">
      <c r="A7737"/>
      <c r="B7737"/>
      <c r="C7737"/>
      <c r="D7737"/>
      <c r="E7737"/>
      <c r="F7737"/>
      <c r="G7737"/>
      <c r="H7737"/>
      <c r="I7737"/>
      <c r="J7737"/>
      <c r="K7737"/>
    </row>
    <row r="7738" spans="1:11" s="11" customFormat="1">
      <c r="A7738"/>
      <c r="B7738"/>
      <c r="C7738"/>
      <c r="D7738"/>
      <c r="E7738"/>
      <c r="F7738"/>
      <c r="G7738"/>
      <c r="H7738"/>
      <c r="I7738"/>
      <c r="J7738"/>
      <c r="K7738"/>
    </row>
    <row r="7739" spans="1:11" s="11" customFormat="1">
      <c r="A7739"/>
      <c r="B7739"/>
      <c r="C7739"/>
      <c r="D7739"/>
      <c r="E7739"/>
      <c r="F7739"/>
      <c r="G7739"/>
      <c r="H7739"/>
      <c r="I7739"/>
      <c r="J7739"/>
      <c r="K7739"/>
    </row>
    <row r="7740" spans="1:11" s="11" customFormat="1">
      <c r="A7740"/>
      <c r="B7740"/>
      <c r="C7740"/>
      <c r="D7740"/>
      <c r="E7740"/>
      <c r="F7740"/>
      <c r="G7740"/>
      <c r="H7740"/>
      <c r="I7740"/>
      <c r="J7740"/>
      <c r="K7740"/>
    </row>
    <row r="7741" spans="1:11" s="11" customFormat="1">
      <c r="A7741"/>
      <c r="B7741"/>
      <c r="C7741"/>
      <c r="D7741"/>
      <c r="E7741"/>
      <c r="F7741"/>
      <c r="G7741"/>
      <c r="H7741"/>
      <c r="I7741"/>
      <c r="J7741"/>
      <c r="K7741"/>
    </row>
    <row r="7742" spans="1:11" s="11" customFormat="1">
      <c r="A7742"/>
      <c r="B7742"/>
      <c r="C7742"/>
      <c r="D7742"/>
      <c r="E7742"/>
      <c r="F7742"/>
      <c r="G7742"/>
      <c r="H7742"/>
      <c r="I7742"/>
      <c r="J7742"/>
      <c r="K7742"/>
    </row>
    <row r="7743" spans="1:11" s="11" customFormat="1">
      <c r="A7743"/>
      <c r="B7743"/>
      <c r="C7743"/>
      <c r="D7743"/>
      <c r="E7743"/>
      <c r="F7743"/>
      <c r="G7743"/>
      <c r="H7743"/>
      <c r="I7743"/>
      <c r="J7743"/>
      <c r="K7743"/>
    </row>
    <row r="7744" spans="1:11" s="11" customFormat="1">
      <c r="A7744"/>
      <c r="B7744"/>
      <c r="C7744"/>
      <c r="D7744"/>
      <c r="E7744"/>
      <c r="F7744"/>
      <c r="G7744"/>
      <c r="H7744"/>
      <c r="I7744"/>
      <c r="J7744"/>
      <c r="K7744"/>
    </row>
    <row r="7745" spans="1:11" s="11" customFormat="1">
      <c r="A7745"/>
      <c r="B7745"/>
      <c r="C7745"/>
      <c r="D7745"/>
      <c r="E7745"/>
      <c r="F7745"/>
      <c r="G7745"/>
      <c r="H7745"/>
      <c r="I7745"/>
      <c r="J7745"/>
      <c r="K7745"/>
    </row>
    <row r="7746" spans="1:11" s="11" customFormat="1">
      <c r="A7746"/>
      <c r="B7746"/>
      <c r="C7746"/>
      <c r="D7746"/>
      <c r="E7746"/>
      <c r="F7746"/>
      <c r="G7746"/>
      <c r="H7746"/>
      <c r="I7746"/>
      <c r="J7746"/>
      <c r="K7746"/>
    </row>
    <row r="7747" spans="1:11" s="11" customFormat="1">
      <c r="A7747"/>
      <c r="B7747"/>
      <c r="C7747"/>
      <c r="D7747"/>
      <c r="E7747"/>
      <c r="F7747"/>
      <c r="G7747"/>
      <c r="H7747"/>
      <c r="I7747"/>
      <c r="J7747"/>
      <c r="K7747"/>
    </row>
    <row r="7748" spans="1:11" s="11" customFormat="1">
      <c r="A7748"/>
      <c r="B7748"/>
      <c r="C7748"/>
      <c r="D7748"/>
      <c r="E7748"/>
      <c r="F7748"/>
      <c r="G7748"/>
      <c r="H7748"/>
      <c r="I7748"/>
      <c r="J7748"/>
      <c r="K7748"/>
    </row>
    <row r="7749" spans="1:11" s="11" customFormat="1">
      <c r="A7749"/>
      <c r="B7749"/>
      <c r="C7749"/>
      <c r="D7749"/>
      <c r="E7749"/>
      <c r="F7749"/>
      <c r="G7749"/>
      <c r="H7749"/>
      <c r="I7749"/>
      <c r="J7749"/>
      <c r="K7749"/>
    </row>
    <row r="7750" spans="1:11" s="11" customFormat="1">
      <c r="A7750"/>
      <c r="B7750"/>
      <c r="C7750"/>
      <c r="D7750"/>
      <c r="E7750"/>
      <c r="F7750"/>
      <c r="G7750"/>
      <c r="H7750"/>
      <c r="I7750"/>
      <c r="J7750"/>
      <c r="K7750"/>
    </row>
    <row r="7751" spans="1:11" s="11" customFormat="1">
      <c r="A7751"/>
      <c r="B7751"/>
      <c r="C7751"/>
      <c r="D7751"/>
      <c r="E7751"/>
      <c r="F7751"/>
      <c r="G7751"/>
      <c r="H7751"/>
      <c r="I7751"/>
      <c r="J7751"/>
      <c r="K7751"/>
    </row>
    <row r="7752" spans="1:11" s="11" customFormat="1">
      <c r="A7752"/>
      <c r="B7752"/>
      <c r="C7752"/>
      <c r="D7752"/>
      <c r="E7752"/>
      <c r="F7752"/>
      <c r="G7752"/>
      <c r="H7752"/>
      <c r="I7752"/>
      <c r="J7752"/>
      <c r="K7752"/>
    </row>
    <row r="7753" spans="1:11" s="11" customFormat="1">
      <c r="A7753"/>
      <c r="B7753"/>
      <c r="C7753"/>
      <c r="D7753"/>
      <c r="E7753"/>
      <c r="F7753"/>
      <c r="G7753"/>
      <c r="H7753"/>
      <c r="I7753"/>
      <c r="J7753"/>
      <c r="K7753"/>
    </row>
    <row r="7754" spans="1:11" s="11" customFormat="1">
      <c r="A7754"/>
      <c r="B7754"/>
      <c r="C7754"/>
      <c r="D7754"/>
      <c r="E7754"/>
      <c r="F7754"/>
      <c r="G7754"/>
      <c r="H7754"/>
      <c r="I7754"/>
      <c r="J7754"/>
      <c r="K7754"/>
    </row>
    <row r="7755" spans="1:11" s="11" customFormat="1">
      <c r="A7755"/>
      <c r="B7755"/>
      <c r="C7755"/>
      <c r="D7755"/>
      <c r="E7755"/>
      <c r="F7755"/>
      <c r="G7755"/>
      <c r="H7755"/>
      <c r="I7755"/>
      <c r="J7755"/>
      <c r="K7755"/>
    </row>
    <row r="7756" spans="1:11" s="11" customFormat="1">
      <c r="A7756"/>
      <c r="B7756"/>
      <c r="C7756"/>
      <c r="D7756"/>
      <c r="E7756"/>
      <c r="F7756"/>
      <c r="G7756"/>
      <c r="H7756"/>
      <c r="I7756"/>
      <c r="J7756"/>
      <c r="K7756"/>
    </row>
    <row r="7757" spans="1:11" s="11" customFormat="1">
      <c r="A7757"/>
      <c r="B7757"/>
      <c r="C7757"/>
      <c r="D7757"/>
      <c r="E7757"/>
      <c r="F7757"/>
      <c r="G7757"/>
      <c r="H7757"/>
      <c r="I7757"/>
      <c r="J7757"/>
      <c r="K7757"/>
    </row>
    <row r="7758" spans="1:11" s="11" customFormat="1">
      <c r="A7758"/>
      <c r="B7758"/>
      <c r="C7758"/>
      <c r="D7758"/>
      <c r="E7758"/>
      <c r="F7758"/>
      <c r="G7758"/>
      <c r="H7758"/>
      <c r="I7758"/>
      <c r="J7758"/>
      <c r="K7758"/>
    </row>
    <row r="7759" spans="1:11" s="11" customFormat="1">
      <c r="A7759"/>
      <c r="B7759"/>
      <c r="C7759"/>
      <c r="D7759"/>
      <c r="E7759"/>
      <c r="F7759"/>
      <c r="G7759"/>
      <c r="H7759"/>
      <c r="I7759"/>
      <c r="J7759"/>
      <c r="K7759"/>
    </row>
    <row r="7760" spans="1:11" s="11" customFormat="1">
      <c r="A7760"/>
      <c r="B7760"/>
      <c r="C7760"/>
      <c r="D7760"/>
      <c r="E7760"/>
      <c r="F7760"/>
      <c r="G7760"/>
      <c r="H7760"/>
      <c r="I7760"/>
      <c r="J7760"/>
      <c r="K7760"/>
    </row>
    <row r="7761" spans="1:11" s="11" customFormat="1">
      <c r="A7761"/>
      <c r="B7761"/>
      <c r="C7761"/>
      <c r="D7761"/>
      <c r="E7761"/>
      <c r="F7761"/>
      <c r="G7761"/>
      <c r="H7761"/>
      <c r="I7761"/>
      <c r="J7761"/>
      <c r="K7761"/>
    </row>
    <row r="7762" spans="1:11" s="11" customFormat="1">
      <c r="A7762"/>
      <c r="B7762"/>
      <c r="C7762"/>
      <c r="D7762"/>
      <c r="E7762"/>
      <c r="F7762"/>
      <c r="G7762"/>
      <c r="H7762"/>
      <c r="I7762"/>
      <c r="J7762"/>
      <c r="K7762"/>
    </row>
    <row r="7763" spans="1:11" s="11" customFormat="1">
      <c r="A7763"/>
      <c r="B7763"/>
      <c r="C7763"/>
      <c r="D7763"/>
      <c r="E7763"/>
      <c r="F7763"/>
      <c r="G7763"/>
      <c r="H7763"/>
      <c r="I7763"/>
      <c r="J7763"/>
      <c r="K7763"/>
    </row>
    <row r="7764" spans="1:11" s="11" customFormat="1">
      <c r="A7764"/>
      <c r="B7764"/>
      <c r="C7764"/>
      <c r="D7764"/>
      <c r="E7764"/>
      <c r="F7764"/>
      <c r="G7764"/>
      <c r="H7764"/>
      <c r="I7764"/>
      <c r="J7764"/>
      <c r="K7764"/>
    </row>
    <row r="7765" spans="1:11" s="11" customFormat="1">
      <c r="A7765"/>
      <c r="B7765"/>
      <c r="C7765"/>
      <c r="D7765"/>
      <c r="E7765"/>
      <c r="F7765"/>
      <c r="G7765"/>
      <c r="H7765"/>
      <c r="I7765"/>
      <c r="J7765"/>
      <c r="K7765"/>
    </row>
    <row r="7766" spans="1:11" s="11" customFormat="1">
      <c r="A7766"/>
      <c r="B7766"/>
      <c r="C7766"/>
      <c r="D7766"/>
      <c r="E7766"/>
      <c r="F7766"/>
      <c r="G7766"/>
      <c r="H7766"/>
      <c r="I7766"/>
      <c r="J7766"/>
      <c r="K7766"/>
    </row>
    <row r="7767" spans="1:11" s="11" customFormat="1">
      <c r="A7767"/>
      <c r="B7767"/>
      <c r="C7767"/>
      <c r="D7767"/>
      <c r="E7767"/>
      <c r="F7767"/>
      <c r="G7767"/>
      <c r="H7767"/>
      <c r="I7767"/>
      <c r="J7767"/>
      <c r="K7767"/>
    </row>
    <row r="7768" spans="1:11" s="11" customFormat="1">
      <c r="A7768"/>
      <c r="B7768"/>
      <c r="C7768"/>
      <c r="D7768"/>
      <c r="E7768"/>
      <c r="F7768"/>
      <c r="G7768"/>
      <c r="H7768"/>
      <c r="I7768"/>
      <c r="J7768"/>
      <c r="K7768"/>
    </row>
    <row r="7769" spans="1:11" s="11" customFormat="1">
      <c r="A7769"/>
      <c r="B7769"/>
      <c r="C7769"/>
      <c r="D7769"/>
      <c r="E7769"/>
      <c r="F7769"/>
      <c r="G7769"/>
      <c r="H7769"/>
      <c r="I7769"/>
      <c r="J7769"/>
      <c r="K7769"/>
    </row>
    <row r="7770" spans="1:11" s="11" customFormat="1">
      <c r="A7770"/>
      <c r="B7770"/>
      <c r="C7770"/>
      <c r="D7770"/>
      <c r="E7770"/>
      <c r="F7770"/>
      <c r="G7770"/>
      <c r="H7770"/>
      <c r="I7770"/>
      <c r="J7770"/>
      <c r="K7770"/>
    </row>
    <row r="7771" spans="1:11" s="11" customFormat="1">
      <c r="A7771"/>
      <c r="B7771"/>
      <c r="C7771"/>
      <c r="D7771"/>
      <c r="E7771"/>
      <c r="F7771"/>
      <c r="G7771"/>
      <c r="H7771"/>
      <c r="I7771"/>
      <c r="J7771"/>
      <c r="K7771"/>
    </row>
    <row r="7772" spans="1:11" s="11" customFormat="1">
      <c r="A7772"/>
      <c r="B7772"/>
      <c r="C7772"/>
      <c r="D7772"/>
      <c r="E7772"/>
      <c r="F7772"/>
      <c r="G7772"/>
      <c r="H7772"/>
      <c r="I7772"/>
      <c r="J7772"/>
      <c r="K7772"/>
    </row>
    <row r="7773" spans="1:11" s="11" customFormat="1">
      <c r="A7773"/>
      <c r="B7773"/>
      <c r="C7773"/>
      <c r="D7773"/>
      <c r="E7773"/>
      <c r="F7773"/>
      <c r="G7773"/>
      <c r="H7773"/>
      <c r="I7773"/>
      <c r="J7773"/>
      <c r="K7773"/>
    </row>
    <row r="7774" spans="1:11" s="11" customFormat="1">
      <c r="A7774"/>
      <c r="B7774"/>
      <c r="C7774"/>
      <c r="D7774"/>
      <c r="E7774"/>
      <c r="F7774"/>
      <c r="G7774"/>
      <c r="H7774"/>
      <c r="I7774"/>
      <c r="J7774"/>
      <c r="K7774"/>
    </row>
    <row r="7775" spans="1:11" s="11" customFormat="1">
      <c r="A7775"/>
      <c r="B7775"/>
      <c r="C7775"/>
      <c r="D7775"/>
      <c r="E7775"/>
      <c r="F7775"/>
      <c r="G7775"/>
      <c r="H7775"/>
      <c r="I7775"/>
      <c r="J7775"/>
      <c r="K7775"/>
    </row>
    <row r="7776" spans="1:11" s="11" customFormat="1">
      <c r="A7776"/>
      <c r="B7776"/>
      <c r="C7776"/>
      <c r="D7776"/>
      <c r="E7776"/>
      <c r="F7776"/>
      <c r="G7776"/>
      <c r="H7776"/>
      <c r="I7776"/>
      <c r="J7776"/>
      <c r="K7776"/>
    </row>
    <row r="7777" spans="1:11" s="11" customFormat="1">
      <c r="A7777"/>
      <c r="B7777"/>
      <c r="C7777"/>
      <c r="D7777"/>
      <c r="E7777"/>
      <c r="F7777"/>
      <c r="G7777"/>
      <c r="H7777"/>
      <c r="I7777"/>
      <c r="J7777"/>
      <c r="K7777"/>
    </row>
    <row r="7778" spans="1:11" s="11" customFormat="1">
      <c r="A7778"/>
      <c r="B7778"/>
      <c r="C7778"/>
      <c r="D7778"/>
      <c r="E7778"/>
      <c r="F7778"/>
      <c r="G7778"/>
      <c r="H7778"/>
      <c r="I7778"/>
      <c r="J7778"/>
      <c r="K7778"/>
    </row>
    <row r="7779" spans="1:11" s="11" customFormat="1">
      <c r="A7779"/>
      <c r="B7779"/>
      <c r="C7779"/>
      <c r="D7779"/>
      <c r="E7779"/>
      <c r="F7779"/>
      <c r="G7779"/>
      <c r="H7779"/>
      <c r="I7779"/>
      <c r="J7779"/>
      <c r="K7779"/>
    </row>
    <row r="7780" spans="1:11" s="11" customFormat="1">
      <c r="A7780"/>
      <c r="B7780"/>
      <c r="C7780"/>
      <c r="D7780"/>
      <c r="E7780"/>
      <c r="F7780"/>
      <c r="G7780"/>
      <c r="H7780"/>
      <c r="I7780"/>
      <c r="J7780"/>
      <c r="K7780"/>
    </row>
    <row r="7781" spans="1:11" s="11" customFormat="1">
      <c r="A7781"/>
      <c r="B7781"/>
      <c r="C7781"/>
      <c r="D7781"/>
      <c r="E7781"/>
      <c r="F7781"/>
      <c r="G7781"/>
      <c r="H7781"/>
      <c r="I7781"/>
      <c r="J7781"/>
      <c r="K7781"/>
    </row>
    <row r="7782" spans="1:11" s="11" customFormat="1">
      <c r="A7782"/>
      <c r="B7782"/>
      <c r="C7782"/>
      <c r="D7782"/>
      <c r="E7782"/>
      <c r="F7782"/>
      <c r="G7782"/>
      <c r="H7782"/>
      <c r="I7782"/>
      <c r="J7782"/>
      <c r="K7782"/>
    </row>
    <row r="7783" spans="1:11" s="11" customFormat="1">
      <c r="A7783"/>
      <c r="B7783"/>
      <c r="C7783"/>
      <c r="D7783"/>
      <c r="E7783"/>
      <c r="F7783"/>
      <c r="G7783"/>
      <c r="H7783"/>
      <c r="I7783"/>
      <c r="J7783"/>
      <c r="K7783"/>
    </row>
    <row r="7784" spans="1:11" s="11" customFormat="1">
      <c r="A7784"/>
      <c r="B7784"/>
      <c r="C7784"/>
      <c r="D7784"/>
      <c r="E7784"/>
      <c r="F7784"/>
      <c r="G7784"/>
      <c r="H7784"/>
      <c r="I7784"/>
      <c r="J7784"/>
      <c r="K7784"/>
    </row>
    <row r="7785" spans="1:11" s="11" customFormat="1">
      <c r="A7785"/>
      <c r="B7785"/>
      <c r="C7785"/>
      <c r="D7785"/>
      <c r="E7785"/>
      <c r="F7785"/>
      <c r="G7785"/>
      <c r="H7785"/>
      <c r="I7785"/>
      <c r="J7785"/>
      <c r="K7785"/>
    </row>
    <row r="7786" spans="1:11" s="11" customFormat="1">
      <c r="A7786"/>
      <c r="B7786"/>
      <c r="C7786"/>
      <c r="D7786"/>
      <c r="E7786"/>
      <c r="F7786"/>
      <c r="G7786"/>
      <c r="H7786"/>
      <c r="I7786"/>
      <c r="J7786"/>
      <c r="K7786"/>
    </row>
    <row r="7787" spans="1:11" s="11" customFormat="1">
      <c r="A7787"/>
      <c r="B7787"/>
      <c r="C7787"/>
      <c r="D7787"/>
      <c r="E7787"/>
      <c r="F7787"/>
      <c r="G7787"/>
      <c r="H7787"/>
      <c r="I7787"/>
      <c r="J7787"/>
      <c r="K7787"/>
    </row>
    <row r="7788" spans="1:11" s="11" customFormat="1">
      <c r="A7788"/>
      <c r="B7788"/>
      <c r="C7788"/>
      <c r="D7788"/>
      <c r="E7788"/>
      <c r="F7788"/>
      <c r="G7788"/>
      <c r="H7788"/>
      <c r="I7788"/>
      <c r="J7788"/>
      <c r="K7788"/>
    </row>
    <row r="7789" spans="1:11" s="11" customFormat="1">
      <c r="A7789"/>
      <c r="B7789"/>
      <c r="C7789"/>
      <c r="D7789"/>
      <c r="E7789"/>
      <c r="F7789"/>
      <c r="G7789"/>
      <c r="H7789"/>
      <c r="I7789"/>
      <c r="J7789"/>
      <c r="K7789"/>
    </row>
    <row r="7790" spans="1:11" s="11" customFormat="1">
      <c r="A7790"/>
      <c r="B7790"/>
      <c r="C7790"/>
      <c r="D7790"/>
      <c r="E7790"/>
      <c r="F7790"/>
      <c r="G7790"/>
      <c r="H7790"/>
      <c r="I7790"/>
      <c r="J7790"/>
      <c r="K7790"/>
    </row>
    <row r="7791" spans="1:11" s="11" customFormat="1">
      <c r="A7791"/>
      <c r="B7791"/>
      <c r="C7791"/>
      <c r="D7791"/>
      <c r="E7791"/>
      <c r="F7791"/>
      <c r="G7791"/>
      <c r="H7791"/>
      <c r="I7791"/>
      <c r="J7791"/>
      <c r="K7791"/>
    </row>
    <row r="7792" spans="1:11" s="11" customFormat="1">
      <c r="A7792"/>
      <c r="B7792"/>
      <c r="C7792"/>
      <c r="D7792"/>
      <c r="E7792"/>
      <c r="F7792"/>
      <c r="G7792"/>
      <c r="H7792"/>
      <c r="I7792"/>
      <c r="J7792"/>
      <c r="K7792"/>
    </row>
    <row r="7793" spans="1:11" s="11" customFormat="1">
      <c r="A7793"/>
      <c r="B7793"/>
      <c r="C7793"/>
      <c r="D7793"/>
      <c r="E7793"/>
      <c r="F7793"/>
      <c r="G7793"/>
      <c r="H7793"/>
      <c r="I7793"/>
      <c r="J7793"/>
      <c r="K7793"/>
    </row>
    <row r="7794" spans="1:11" s="11" customFormat="1">
      <c r="A7794"/>
      <c r="B7794"/>
      <c r="C7794"/>
      <c r="D7794"/>
      <c r="E7794"/>
      <c r="F7794"/>
      <c r="G7794"/>
      <c r="H7794"/>
      <c r="I7794"/>
      <c r="J7794"/>
      <c r="K7794"/>
    </row>
    <row r="7795" spans="1:11" s="11" customFormat="1">
      <c r="A7795"/>
      <c r="B7795"/>
      <c r="C7795"/>
      <c r="D7795"/>
      <c r="E7795"/>
      <c r="F7795"/>
      <c r="G7795"/>
      <c r="H7795"/>
      <c r="I7795"/>
      <c r="J7795"/>
      <c r="K7795"/>
    </row>
    <row r="7796" spans="1:11" s="11" customFormat="1">
      <c r="A7796"/>
      <c r="B7796"/>
      <c r="C7796"/>
      <c r="D7796"/>
      <c r="E7796"/>
      <c r="F7796"/>
      <c r="G7796"/>
      <c r="H7796"/>
      <c r="I7796"/>
      <c r="J7796"/>
      <c r="K7796"/>
    </row>
    <row r="7797" spans="1:11" s="11" customFormat="1">
      <c r="A7797"/>
      <c r="B7797"/>
      <c r="C7797"/>
      <c r="D7797"/>
      <c r="E7797"/>
      <c r="F7797"/>
      <c r="G7797"/>
      <c r="H7797"/>
      <c r="I7797"/>
      <c r="J7797"/>
      <c r="K7797"/>
    </row>
    <row r="7798" spans="1:11" s="11" customFormat="1">
      <c r="A7798"/>
      <c r="B7798"/>
      <c r="C7798"/>
      <c r="D7798"/>
      <c r="E7798"/>
      <c r="F7798"/>
      <c r="G7798"/>
      <c r="H7798"/>
      <c r="I7798"/>
      <c r="J7798"/>
      <c r="K7798"/>
    </row>
    <row r="7799" spans="1:11" s="11" customFormat="1">
      <c r="A7799"/>
      <c r="B7799"/>
      <c r="C7799"/>
      <c r="D7799"/>
      <c r="E7799"/>
      <c r="F7799"/>
      <c r="G7799"/>
      <c r="H7799"/>
      <c r="I7799"/>
      <c r="J7799"/>
      <c r="K7799"/>
    </row>
    <row r="7800" spans="1:11" s="11" customFormat="1">
      <c r="A7800"/>
      <c r="B7800"/>
      <c r="C7800"/>
      <c r="D7800"/>
      <c r="E7800"/>
      <c r="F7800"/>
      <c r="G7800"/>
      <c r="H7800"/>
      <c r="I7800"/>
      <c r="J7800"/>
      <c r="K7800"/>
    </row>
    <row r="7801" spans="1:11" s="11" customFormat="1">
      <c r="A7801"/>
      <c r="B7801"/>
      <c r="C7801"/>
      <c r="D7801"/>
      <c r="E7801"/>
      <c r="F7801"/>
      <c r="G7801"/>
      <c r="H7801"/>
      <c r="I7801"/>
      <c r="J7801"/>
      <c r="K7801"/>
    </row>
    <row r="7802" spans="1:11" s="11" customFormat="1">
      <c r="A7802"/>
      <c r="B7802"/>
      <c r="C7802"/>
      <c r="D7802"/>
      <c r="E7802"/>
      <c r="F7802"/>
      <c r="G7802"/>
      <c r="H7802"/>
      <c r="I7802"/>
      <c r="J7802"/>
      <c r="K7802"/>
    </row>
    <row r="7803" spans="1:11" s="11" customFormat="1">
      <c r="A7803"/>
      <c r="B7803"/>
      <c r="C7803"/>
      <c r="D7803"/>
      <c r="E7803"/>
      <c r="F7803"/>
      <c r="G7803"/>
      <c r="H7803"/>
      <c r="I7803"/>
      <c r="J7803"/>
      <c r="K7803"/>
    </row>
    <row r="7804" spans="1:11" s="11" customFormat="1">
      <c r="A7804"/>
      <c r="B7804"/>
      <c r="C7804"/>
      <c r="D7804"/>
      <c r="E7804"/>
      <c r="F7804"/>
      <c r="G7804"/>
      <c r="H7804"/>
      <c r="I7804"/>
      <c r="J7804"/>
      <c r="K7804"/>
    </row>
    <row r="7805" spans="1:11" s="11" customFormat="1">
      <c r="A7805"/>
      <c r="B7805"/>
      <c r="C7805"/>
      <c r="D7805"/>
      <c r="E7805"/>
      <c r="F7805"/>
      <c r="G7805"/>
      <c r="H7805"/>
      <c r="I7805"/>
      <c r="J7805"/>
      <c r="K7805"/>
    </row>
    <row r="7806" spans="1:11" s="11" customFormat="1">
      <c r="A7806"/>
      <c r="B7806"/>
      <c r="C7806"/>
      <c r="D7806"/>
      <c r="E7806"/>
      <c r="F7806"/>
      <c r="G7806"/>
      <c r="H7806"/>
      <c r="I7806"/>
      <c r="J7806"/>
      <c r="K7806"/>
    </row>
    <row r="7807" spans="1:11" s="11" customFormat="1">
      <c r="A7807"/>
      <c r="B7807"/>
      <c r="C7807"/>
      <c r="D7807"/>
      <c r="E7807"/>
      <c r="F7807"/>
      <c r="G7807"/>
      <c r="H7807"/>
      <c r="I7807"/>
      <c r="J7807"/>
      <c r="K7807"/>
    </row>
    <row r="7808" spans="1:11" s="11" customFormat="1">
      <c r="A7808"/>
      <c r="B7808"/>
      <c r="C7808"/>
      <c r="D7808"/>
      <c r="E7808"/>
      <c r="F7808"/>
      <c r="G7808"/>
      <c r="H7808"/>
      <c r="I7808"/>
      <c r="J7808"/>
      <c r="K7808"/>
    </row>
    <row r="7809" spans="1:11" s="11" customFormat="1">
      <c r="A7809"/>
      <c r="B7809"/>
      <c r="C7809"/>
      <c r="D7809"/>
      <c r="E7809"/>
      <c r="F7809"/>
      <c r="G7809"/>
      <c r="H7809"/>
      <c r="I7809"/>
      <c r="J7809"/>
      <c r="K7809"/>
    </row>
    <row r="7810" spans="1:11" s="11" customFormat="1">
      <c r="A7810"/>
      <c r="B7810"/>
      <c r="C7810"/>
      <c r="D7810"/>
      <c r="E7810"/>
      <c r="F7810"/>
      <c r="G7810"/>
      <c r="H7810"/>
      <c r="I7810"/>
      <c r="J7810"/>
      <c r="K7810"/>
    </row>
    <row r="7811" spans="1:11" s="11" customFormat="1">
      <c r="A7811"/>
      <c r="B7811"/>
      <c r="C7811"/>
      <c r="D7811"/>
      <c r="E7811"/>
      <c r="F7811"/>
      <c r="G7811"/>
      <c r="H7811"/>
      <c r="I7811"/>
      <c r="J7811"/>
      <c r="K7811"/>
    </row>
    <row r="7812" spans="1:11" s="11" customFormat="1">
      <c r="A7812"/>
      <c r="B7812"/>
      <c r="C7812"/>
      <c r="D7812"/>
      <c r="E7812"/>
      <c r="F7812"/>
      <c r="G7812"/>
      <c r="H7812"/>
      <c r="I7812"/>
      <c r="J7812"/>
      <c r="K7812"/>
    </row>
    <row r="7813" spans="1:11" s="11" customFormat="1">
      <c r="A7813"/>
      <c r="B7813"/>
      <c r="C7813"/>
      <c r="D7813"/>
      <c r="E7813"/>
      <c r="F7813"/>
      <c r="G7813"/>
      <c r="H7813"/>
      <c r="I7813"/>
      <c r="J7813"/>
      <c r="K7813"/>
    </row>
    <row r="7814" spans="1:11" s="11" customFormat="1">
      <c r="A7814"/>
      <c r="B7814"/>
      <c r="C7814"/>
      <c r="D7814"/>
      <c r="E7814"/>
      <c r="F7814"/>
      <c r="G7814"/>
      <c r="H7814"/>
      <c r="I7814"/>
      <c r="J7814"/>
      <c r="K7814"/>
    </row>
    <row r="7815" spans="1:11" s="11" customFormat="1">
      <c r="A7815"/>
      <c r="B7815"/>
      <c r="C7815"/>
      <c r="D7815"/>
      <c r="E7815"/>
      <c r="F7815"/>
      <c r="G7815"/>
      <c r="H7815"/>
      <c r="I7815"/>
      <c r="J7815"/>
      <c r="K7815"/>
    </row>
    <row r="7816" spans="1:11" s="11" customFormat="1">
      <c r="A7816"/>
      <c r="B7816"/>
      <c r="C7816"/>
      <c r="D7816"/>
      <c r="E7816"/>
      <c r="F7816"/>
      <c r="G7816"/>
      <c r="H7816"/>
      <c r="I7816"/>
      <c r="J7816"/>
      <c r="K7816"/>
    </row>
    <row r="7817" spans="1:11" s="11" customFormat="1">
      <c r="A7817"/>
      <c r="B7817"/>
      <c r="C7817"/>
      <c r="D7817"/>
      <c r="E7817"/>
      <c r="F7817"/>
      <c r="G7817"/>
      <c r="H7817"/>
      <c r="I7817"/>
      <c r="J7817"/>
      <c r="K7817"/>
    </row>
    <row r="7818" spans="1:11" s="11" customFormat="1">
      <c r="A7818"/>
      <c r="B7818"/>
      <c r="C7818"/>
      <c r="D7818"/>
      <c r="E7818"/>
      <c r="F7818"/>
      <c r="G7818"/>
      <c r="H7818"/>
      <c r="I7818"/>
      <c r="J7818"/>
      <c r="K7818"/>
    </row>
    <row r="7819" spans="1:11" s="11" customFormat="1">
      <c r="A7819"/>
      <c r="B7819"/>
      <c r="C7819"/>
      <c r="D7819"/>
      <c r="E7819"/>
      <c r="F7819"/>
      <c r="G7819"/>
      <c r="H7819"/>
      <c r="I7819"/>
      <c r="J7819"/>
      <c r="K7819"/>
    </row>
    <row r="7820" spans="1:11" s="11" customFormat="1">
      <c r="A7820"/>
      <c r="B7820"/>
      <c r="C7820"/>
      <c r="D7820"/>
      <c r="E7820"/>
      <c r="F7820"/>
      <c r="G7820"/>
      <c r="H7820"/>
      <c r="I7820"/>
      <c r="J7820"/>
      <c r="K7820"/>
    </row>
    <row r="7821" spans="1:11" s="11" customFormat="1">
      <c r="A7821"/>
      <c r="B7821"/>
      <c r="C7821"/>
      <c r="D7821"/>
      <c r="E7821"/>
      <c r="F7821"/>
      <c r="G7821"/>
      <c r="H7821"/>
      <c r="I7821"/>
      <c r="J7821"/>
      <c r="K7821"/>
    </row>
    <row r="7822" spans="1:11" s="11" customFormat="1">
      <c r="A7822"/>
      <c r="B7822"/>
      <c r="C7822"/>
      <c r="D7822"/>
      <c r="E7822"/>
      <c r="F7822"/>
      <c r="G7822"/>
      <c r="H7822"/>
      <c r="I7822"/>
      <c r="J7822"/>
      <c r="K7822"/>
    </row>
    <row r="7823" spans="1:11" s="11" customFormat="1">
      <c r="A7823"/>
      <c r="B7823"/>
      <c r="C7823"/>
      <c r="D7823"/>
      <c r="E7823"/>
      <c r="F7823"/>
      <c r="G7823"/>
      <c r="H7823"/>
      <c r="I7823"/>
      <c r="J7823"/>
      <c r="K7823"/>
    </row>
    <row r="7824" spans="1:11" s="11" customFormat="1">
      <c r="A7824"/>
      <c r="B7824"/>
      <c r="C7824"/>
      <c r="D7824"/>
      <c r="E7824"/>
      <c r="F7824"/>
      <c r="G7824"/>
      <c r="H7824"/>
      <c r="I7824"/>
      <c r="J7824"/>
      <c r="K7824"/>
    </row>
    <row r="7825" spans="1:11" s="11" customFormat="1">
      <c r="A7825"/>
      <c r="B7825"/>
      <c r="C7825"/>
      <c r="D7825"/>
      <c r="E7825"/>
      <c r="F7825"/>
      <c r="G7825"/>
      <c r="H7825"/>
      <c r="I7825"/>
      <c r="J7825"/>
      <c r="K7825"/>
    </row>
    <row r="7826" spans="1:11" s="11" customFormat="1">
      <c r="A7826"/>
      <c r="B7826"/>
      <c r="C7826"/>
      <c r="D7826"/>
      <c r="E7826"/>
      <c r="F7826"/>
      <c r="G7826"/>
      <c r="H7826"/>
      <c r="I7826"/>
      <c r="J7826"/>
      <c r="K7826"/>
    </row>
    <row r="7827" spans="1:11" s="11" customFormat="1">
      <c r="A7827"/>
      <c r="B7827"/>
      <c r="C7827"/>
      <c r="D7827"/>
      <c r="E7827"/>
      <c r="F7827"/>
      <c r="G7827"/>
      <c r="H7827"/>
      <c r="I7827"/>
      <c r="J7827"/>
      <c r="K7827"/>
    </row>
    <row r="7828" spans="1:11" s="11" customFormat="1">
      <c r="A7828"/>
      <c r="B7828"/>
      <c r="C7828"/>
      <c r="D7828"/>
      <c r="E7828"/>
      <c r="F7828"/>
      <c r="G7828"/>
      <c r="H7828"/>
      <c r="I7828"/>
      <c r="J7828"/>
      <c r="K7828"/>
    </row>
    <row r="7829" spans="1:11" s="11" customFormat="1">
      <c r="A7829"/>
      <c r="B7829"/>
      <c r="C7829"/>
      <c r="D7829"/>
      <c r="E7829"/>
      <c r="F7829"/>
      <c r="G7829"/>
      <c r="H7829"/>
      <c r="I7829"/>
      <c r="J7829"/>
      <c r="K7829"/>
    </row>
    <row r="7830" spans="1:11" s="11" customFormat="1">
      <c r="A7830"/>
      <c r="B7830"/>
      <c r="C7830"/>
      <c r="D7830"/>
      <c r="E7830"/>
      <c r="F7830"/>
      <c r="G7830"/>
      <c r="H7830"/>
      <c r="I7830"/>
      <c r="J7830"/>
      <c r="K7830"/>
    </row>
    <row r="7831" spans="1:11" s="11" customFormat="1">
      <c r="A7831"/>
      <c r="B7831"/>
      <c r="C7831"/>
      <c r="D7831"/>
      <c r="E7831"/>
      <c r="F7831"/>
      <c r="G7831"/>
      <c r="H7831"/>
      <c r="I7831"/>
      <c r="J7831"/>
      <c r="K7831"/>
    </row>
    <row r="7832" spans="1:11" s="11" customFormat="1">
      <c r="A7832"/>
      <c r="B7832"/>
      <c r="C7832"/>
      <c r="D7832"/>
      <c r="E7832"/>
      <c r="F7832"/>
      <c r="G7832"/>
      <c r="H7832"/>
      <c r="I7832"/>
      <c r="J7832"/>
      <c r="K7832"/>
    </row>
    <row r="7833" spans="1:11" s="11" customFormat="1">
      <c r="A7833"/>
      <c r="B7833"/>
      <c r="C7833"/>
      <c r="D7833"/>
      <c r="E7833"/>
      <c r="F7833"/>
      <c r="G7833"/>
      <c r="H7833"/>
      <c r="I7833"/>
      <c r="J7833"/>
      <c r="K7833"/>
    </row>
    <row r="7834" spans="1:11" s="11" customFormat="1">
      <c r="A7834"/>
      <c r="B7834"/>
      <c r="C7834"/>
      <c r="D7834"/>
      <c r="E7834"/>
      <c r="F7834"/>
      <c r="G7834"/>
      <c r="H7834"/>
      <c r="I7834"/>
      <c r="J7834"/>
      <c r="K7834"/>
    </row>
    <row r="7835" spans="1:11" s="11" customFormat="1">
      <c r="A7835"/>
      <c r="B7835"/>
      <c r="C7835"/>
      <c r="D7835"/>
      <c r="E7835"/>
      <c r="F7835"/>
      <c r="G7835"/>
      <c r="H7835"/>
      <c r="I7835"/>
      <c r="J7835"/>
      <c r="K7835"/>
    </row>
    <row r="7836" spans="1:11" s="11" customFormat="1">
      <c r="A7836"/>
      <c r="B7836"/>
      <c r="C7836"/>
      <c r="D7836"/>
      <c r="E7836"/>
      <c r="F7836"/>
      <c r="G7836"/>
      <c r="H7836"/>
      <c r="I7836"/>
      <c r="J7836"/>
      <c r="K7836"/>
    </row>
    <row r="7837" spans="1:11" s="11" customFormat="1">
      <c r="A7837"/>
      <c r="B7837"/>
      <c r="C7837"/>
      <c r="D7837"/>
      <c r="E7837"/>
      <c r="F7837"/>
      <c r="G7837"/>
      <c r="H7837"/>
      <c r="I7837"/>
      <c r="J7837"/>
      <c r="K7837"/>
    </row>
    <row r="7838" spans="1:11" s="11" customFormat="1">
      <c r="A7838"/>
      <c r="B7838"/>
      <c r="C7838"/>
      <c r="D7838"/>
      <c r="E7838"/>
      <c r="F7838"/>
      <c r="G7838"/>
      <c r="H7838"/>
      <c r="I7838"/>
      <c r="J7838"/>
      <c r="K7838"/>
    </row>
    <row r="7839" spans="1:11" s="11" customFormat="1">
      <c r="A7839"/>
      <c r="B7839"/>
      <c r="C7839"/>
      <c r="D7839"/>
      <c r="E7839"/>
      <c r="F7839"/>
      <c r="G7839"/>
      <c r="H7839"/>
      <c r="I7839"/>
      <c r="J7839"/>
      <c r="K7839"/>
    </row>
    <row r="7840" spans="1:11" s="11" customFormat="1">
      <c r="A7840"/>
      <c r="B7840"/>
      <c r="C7840"/>
      <c r="D7840"/>
      <c r="E7840"/>
      <c r="F7840"/>
      <c r="G7840"/>
      <c r="H7840"/>
      <c r="I7840"/>
      <c r="J7840"/>
      <c r="K7840"/>
    </row>
    <row r="7841" spans="1:11" s="11" customFormat="1">
      <c r="A7841"/>
      <c r="B7841"/>
      <c r="C7841"/>
      <c r="D7841"/>
      <c r="E7841"/>
      <c r="F7841"/>
      <c r="G7841"/>
      <c r="H7841"/>
      <c r="I7841"/>
      <c r="J7841"/>
      <c r="K7841"/>
    </row>
    <row r="7842" spans="1:11" s="11" customFormat="1">
      <c r="A7842"/>
      <c r="B7842"/>
      <c r="C7842"/>
      <c r="D7842"/>
      <c r="E7842"/>
      <c r="F7842"/>
      <c r="G7842"/>
      <c r="H7842"/>
      <c r="I7842"/>
      <c r="J7842"/>
      <c r="K7842"/>
    </row>
    <row r="7843" spans="1:11" s="11" customFormat="1">
      <c r="A7843"/>
      <c r="B7843"/>
      <c r="C7843"/>
      <c r="D7843"/>
      <c r="E7843"/>
      <c r="F7843"/>
      <c r="G7843"/>
      <c r="H7843"/>
      <c r="I7843"/>
      <c r="J7843"/>
      <c r="K7843"/>
    </row>
    <row r="7844" spans="1:11" s="11" customFormat="1">
      <c r="A7844"/>
      <c r="B7844"/>
      <c r="C7844"/>
      <c r="D7844"/>
      <c r="E7844"/>
      <c r="F7844"/>
      <c r="G7844"/>
      <c r="H7844"/>
      <c r="I7844"/>
      <c r="J7844"/>
      <c r="K7844"/>
    </row>
    <row r="7845" spans="1:11" s="11" customFormat="1">
      <c r="A7845"/>
      <c r="B7845"/>
      <c r="C7845"/>
      <c r="D7845"/>
      <c r="E7845"/>
      <c r="F7845"/>
      <c r="G7845"/>
      <c r="H7845"/>
      <c r="I7845"/>
      <c r="J7845"/>
      <c r="K7845"/>
    </row>
    <row r="7846" spans="1:11" s="11" customFormat="1">
      <c r="A7846"/>
      <c r="B7846"/>
      <c r="C7846"/>
      <c r="D7846"/>
      <c r="E7846"/>
      <c r="F7846"/>
      <c r="G7846"/>
      <c r="H7846"/>
      <c r="I7846"/>
      <c r="J7846"/>
      <c r="K7846"/>
    </row>
    <row r="7847" spans="1:11" s="11" customFormat="1">
      <c r="A7847"/>
      <c r="B7847"/>
      <c r="C7847"/>
      <c r="D7847"/>
      <c r="E7847"/>
      <c r="F7847"/>
      <c r="G7847"/>
      <c r="H7847"/>
      <c r="I7847"/>
      <c r="J7847"/>
      <c r="K7847"/>
    </row>
    <row r="7848" spans="1:11" s="11" customFormat="1">
      <c r="A7848"/>
      <c r="B7848"/>
      <c r="C7848"/>
      <c r="D7848"/>
      <c r="E7848"/>
      <c r="F7848"/>
      <c r="G7848"/>
      <c r="H7848"/>
      <c r="I7848"/>
      <c r="J7848"/>
      <c r="K7848"/>
    </row>
    <row r="7849" spans="1:11" s="11" customFormat="1">
      <c r="A7849"/>
      <c r="B7849"/>
      <c r="C7849"/>
      <c r="D7849"/>
      <c r="E7849"/>
      <c r="F7849"/>
      <c r="G7849"/>
      <c r="H7849"/>
      <c r="I7849"/>
      <c r="J7849"/>
      <c r="K7849"/>
    </row>
    <row r="7850" spans="1:11" s="11" customFormat="1">
      <c r="A7850"/>
      <c r="B7850"/>
      <c r="C7850"/>
      <c r="D7850"/>
      <c r="E7850"/>
      <c r="F7850"/>
      <c r="G7850"/>
      <c r="H7850"/>
      <c r="I7850"/>
      <c r="J7850"/>
      <c r="K7850"/>
    </row>
    <row r="7851" spans="1:11" s="11" customFormat="1">
      <c r="A7851"/>
      <c r="B7851"/>
      <c r="C7851"/>
      <c r="D7851"/>
      <c r="E7851"/>
      <c r="F7851"/>
      <c r="G7851"/>
      <c r="H7851"/>
      <c r="I7851"/>
      <c r="J7851"/>
      <c r="K7851"/>
    </row>
    <row r="7852" spans="1:11" s="11" customFormat="1">
      <c r="A7852"/>
      <c r="B7852"/>
      <c r="C7852"/>
      <c r="D7852"/>
      <c r="E7852"/>
      <c r="F7852"/>
      <c r="G7852"/>
      <c r="H7852"/>
      <c r="I7852"/>
      <c r="J7852"/>
      <c r="K7852"/>
    </row>
    <row r="7853" spans="1:11" s="11" customFormat="1">
      <c r="A7853"/>
      <c r="B7853"/>
      <c r="C7853"/>
      <c r="D7853"/>
      <c r="E7853"/>
      <c r="F7853"/>
      <c r="G7853"/>
      <c r="H7853"/>
      <c r="I7853"/>
      <c r="J7853"/>
      <c r="K7853"/>
    </row>
    <row r="7854" spans="1:11" s="11" customFormat="1">
      <c r="A7854"/>
      <c r="B7854"/>
      <c r="C7854"/>
      <c r="D7854"/>
      <c r="E7854"/>
      <c r="F7854"/>
      <c r="G7854"/>
      <c r="H7854"/>
      <c r="I7854"/>
      <c r="J7854"/>
      <c r="K7854"/>
    </row>
    <row r="7855" spans="1:11" s="11" customFormat="1">
      <c r="A7855"/>
      <c r="B7855"/>
      <c r="C7855"/>
      <c r="D7855"/>
      <c r="E7855"/>
      <c r="F7855"/>
      <c r="G7855"/>
      <c r="H7855"/>
      <c r="I7855"/>
      <c r="J7855"/>
      <c r="K7855"/>
    </row>
    <row r="7856" spans="1:11" s="11" customFormat="1">
      <c r="A7856"/>
      <c r="B7856"/>
      <c r="C7856"/>
      <c r="D7856"/>
      <c r="E7856"/>
      <c r="F7856"/>
      <c r="G7856"/>
      <c r="H7856"/>
      <c r="I7856"/>
      <c r="J7856"/>
      <c r="K7856"/>
    </row>
    <row r="7857" spans="1:11" s="11" customFormat="1">
      <c r="A7857"/>
      <c r="B7857"/>
      <c r="C7857"/>
      <c r="D7857"/>
      <c r="E7857"/>
      <c r="F7857"/>
      <c r="G7857"/>
      <c r="H7857"/>
      <c r="I7857"/>
      <c r="J7857"/>
      <c r="K7857"/>
    </row>
    <row r="7858" spans="1:11" s="11" customFormat="1">
      <c r="A7858"/>
      <c r="B7858"/>
      <c r="C7858"/>
      <c r="D7858"/>
      <c r="E7858"/>
      <c r="F7858"/>
      <c r="G7858"/>
      <c r="H7858"/>
      <c r="I7858"/>
      <c r="J7858"/>
      <c r="K7858"/>
    </row>
    <row r="7859" spans="1:11" s="11" customFormat="1">
      <c r="A7859"/>
      <c r="B7859"/>
      <c r="C7859"/>
      <c r="D7859"/>
      <c r="E7859"/>
      <c r="F7859"/>
      <c r="G7859"/>
      <c r="H7859"/>
      <c r="I7859"/>
      <c r="J7859"/>
      <c r="K7859"/>
    </row>
    <row r="7860" spans="1:11" s="11" customFormat="1">
      <c r="A7860"/>
      <c r="B7860"/>
      <c r="C7860"/>
      <c r="D7860"/>
      <c r="E7860"/>
      <c r="F7860"/>
      <c r="G7860"/>
      <c r="H7860"/>
      <c r="I7860"/>
      <c r="J7860"/>
      <c r="K7860"/>
    </row>
    <row r="7861" spans="1:11" s="11" customFormat="1">
      <c r="A7861"/>
      <c r="B7861"/>
      <c r="C7861"/>
      <c r="D7861"/>
      <c r="E7861"/>
      <c r="F7861"/>
      <c r="G7861"/>
      <c r="H7861"/>
      <c r="I7861"/>
      <c r="J7861"/>
      <c r="K7861"/>
    </row>
    <row r="7862" spans="1:11" s="11" customFormat="1">
      <c r="A7862"/>
      <c r="B7862"/>
      <c r="C7862"/>
      <c r="D7862"/>
      <c r="E7862"/>
      <c r="F7862"/>
      <c r="G7862"/>
      <c r="H7862"/>
      <c r="I7862"/>
      <c r="J7862"/>
      <c r="K7862"/>
    </row>
    <row r="7863" spans="1:11" s="11" customFormat="1">
      <c r="A7863"/>
      <c r="B7863"/>
      <c r="C7863"/>
      <c r="D7863"/>
      <c r="E7863"/>
      <c r="F7863"/>
      <c r="G7863"/>
      <c r="H7863"/>
      <c r="I7863"/>
      <c r="J7863"/>
      <c r="K7863"/>
    </row>
    <row r="7864" spans="1:11" s="11" customFormat="1">
      <c r="A7864"/>
      <c r="B7864"/>
      <c r="C7864"/>
      <c r="D7864"/>
      <c r="E7864"/>
      <c r="F7864"/>
      <c r="G7864"/>
      <c r="H7864"/>
      <c r="I7864"/>
      <c r="J7864"/>
      <c r="K7864"/>
    </row>
    <row r="7865" spans="1:11" s="11" customFormat="1">
      <c r="A7865"/>
      <c r="B7865"/>
      <c r="C7865"/>
      <c r="D7865"/>
      <c r="E7865"/>
      <c r="F7865"/>
      <c r="G7865"/>
      <c r="H7865"/>
      <c r="I7865"/>
      <c r="J7865"/>
      <c r="K7865"/>
    </row>
    <row r="7866" spans="1:11" s="11" customFormat="1">
      <c r="A7866"/>
      <c r="B7866"/>
      <c r="C7866"/>
      <c r="D7866"/>
      <c r="E7866"/>
      <c r="F7866"/>
      <c r="G7866"/>
      <c r="H7866"/>
      <c r="I7866"/>
      <c r="J7866"/>
      <c r="K7866"/>
    </row>
    <row r="7867" spans="1:11" s="11" customFormat="1">
      <c r="A7867"/>
      <c r="B7867"/>
      <c r="C7867"/>
      <c r="D7867"/>
      <c r="E7867"/>
      <c r="F7867"/>
      <c r="G7867"/>
      <c r="H7867"/>
      <c r="I7867"/>
      <c r="J7867"/>
      <c r="K7867"/>
    </row>
    <row r="7868" spans="1:11" s="11" customFormat="1">
      <c r="A7868"/>
      <c r="B7868"/>
      <c r="C7868"/>
      <c r="D7868"/>
      <c r="E7868"/>
      <c r="F7868"/>
      <c r="G7868"/>
      <c r="H7868"/>
      <c r="I7868"/>
      <c r="J7868"/>
      <c r="K7868"/>
    </row>
    <row r="7869" spans="1:11" s="11" customFormat="1">
      <c r="A7869"/>
      <c r="B7869"/>
      <c r="C7869"/>
      <c r="D7869"/>
      <c r="E7869"/>
      <c r="F7869"/>
      <c r="G7869"/>
      <c r="H7869"/>
      <c r="I7869"/>
      <c r="J7869"/>
      <c r="K7869"/>
    </row>
    <row r="7870" spans="1:11" s="11" customFormat="1">
      <c r="A7870"/>
      <c r="B7870"/>
      <c r="C7870"/>
      <c r="D7870"/>
      <c r="E7870"/>
      <c r="F7870"/>
      <c r="G7870"/>
      <c r="H7870"/>
      <c r="I7870"/>
      <c r="J7870"/>
      <c r="K7870"/>
    </row>
    <row r="7871" spans="1:11" s="11" customFormat="1">
      <c r="A7871"/>
      <c r="B7871"/>
      <c r="C7871"/>
      <c r="D7871"/>
      <c r="E7871"/>
      <c r="F7871"/>
      <c r="G7871"/>
      <c r="H7871"/>
      <c r="I7871"/>
      <c r="J7871"/>
      <c r="K7871"/>
    </row>
    <row r="7872" spans="1:11" s="11" customFormat="1">
      <c r="A7872"/>
      <c r="B7872"/>
      <c r="C7872"/>
      <c r="D7872"/>
      <c r="E7872"/>
      <c r="F7872"/>
      <c r="G7872"/>
      <c r="H7872"/>
      <c r="I7872"/>
      <c r="J7872"/>
      <c r="K7872"/>
    </row>
    <row r="7873" spans="1:11" s="11" customFormat="1">
      <c r="A7873"/>
      <c r="B7873"/>
      <c r="C7873"/>
      <c r="D7873"/>
      <c r="E7873"/>
      <c r="F7873"/>
      <c r="G7873"/>
      <c r="H7873"/>
      <c r="I7873"/>
      <c r="J7873"/>
      <c r="K7873"/>
    </row>
    <row r="7874" spans="1:11" s="11" customFormat="1">
      <c r="A7874"/>
      <c r="B7874"/>
      <c r="C7874"/>
      <c r="D7874"/>
      <c r="E7874"/>
      <c r="F7874"/>
      <c r="G7874"/>
      <c r="H7874"/>
      <c r="I7874"/>
      <c r="J7874"/>
      <c r="K7874"/>
    </row>
    <row r="7875" spans="1:11" s="11" customFormat="1">
      <c r="A7875"/>
      <c r="B7875"/>
      <c r="C7875"/>
      <c r="D7875"/>
      <c r="E7875"/>
      <c r="F7875"/>
      <c r="G7875"/>
      <c r="H7875"/>
      <c r="I7875"/>
      <c r="J7875"/>
      <c r="K7875"/>
    </row>
    <row r="7876" spans="1:11" s="11" customFormat="1">
      <c r="A7876"/>
      <c r="B7876"/>
      <c r="C7876"/>
      <c r="D7876"/>
      <c r="E7876"/>
      <c r="F7876"/>
      <c r="G7876"/>
      <c r="H7876"/>
      <c r="I7876"/>
      <c r="J7876"/>
      <c r="K7876"/>
    </row>
    <row r="7877" spans="1:11" s="11" customFormat="1">
      <c r="A7877"/>
      <c r="B7877"/>
      <c r="C7877"/>
      <c r="D7877"/>
      <c r="E7877"/>
      <c r="F7877"/>
      <c r="G7877"/>
      <c r="H7877"/>
      <c r="I7877"/>
      <c r="J7877"/>
      <c r="K7877"/>
    </row>
    <row r="7878" spans="1:11" s="11" customFormat="1">
      <c r="A7878"/>
      <c r="B7878"/>
      <c r="C7878"/>
      <c r="D7878"/>
      <c r="E7878"/>
      <c r="F7878"/>
      <c r="G7878"/>
      <c r="H7878"/>
      <c r="I7878"/>
      <c r="J7878"/>
      <c r="K7878"/>
    </row>
    <row r="7879" spans="1:11" s="11" customFormat="1">
      <c r="A7879"/>
      <c r="B7879"/>
      <c r="C7879"/>
      <c r="D7879"/>
      <c r="E7879"/>
      <c r="F7879"/>
      <c r="G7879"/>
      <c r="H7879"/>
      <c r="I7879"/>
      <c r="J7879"/>
      <c r="K7879"/>
    </row>
    <row r="7880" spans="1:11" s="11" customFormat="1">
      <c r="A7880"/>
      <c r="B7880"/>
      <c r="C7880"/>
      <c r="D7880"/>
      <c r="E7880"/>
      <c r="F7880"/>
      <c r="G7880"/>
      <c r="H7880"/>
      <c r="I7880"/>
      <c r="J7880"/>
      <c r="K7880"/>
    </row>
    <row r="7881" spans="1:11" s="11" customFormat="1">
      <c r="A7881"/>
      <c r="B7881"/>
      <c r="C7881"/>
      <c r="D7881"/>
      <c r="E7881"/>
      <c r="F7881"/>
      <c r="G7881"/>
      <c r="H7881"/>
      <c r="I7881"/>
      <c r="J7881"/>
      <c r="K7881"/>
    </row>
    <row r="7882" spans="1:11" s="11" customFormat="1">
      <c r="A7882"/>
      <c r="B7882"/>
      <c r="C7882"/>
      <c r="D7882"/>
      <c r="E7882"/>
      <c r="F7882"/>
      <c r="G7882"/>
      <c r="H7882"/>
      <c r="I7882"/>
      <c r="J7882"/>
      <c r="K7882"/>
    </row>
    <row r="7883" spans="1:11" s="11" customFormat="1">
      <c r="A7883"/>
      <c r="B7883"/>
      <c r="C7883"/>
      <c r="D7883"/>
      <c r="E7883"/>
      <c r="F7883"/>
      <c r="G7883"/>
      <c r="H7883"/>
      <c r="I7883"/>
      <c r="J7883"/>
      <c r="K7883"/>
    </row>
    <row r="7884" spans="1:11" s="11" customFormat="1">
      <c r="A7884"/>
      <c r="B7884"/>
      <c r="C7884"/>
      <c r="D7884"/>
      <c r="E7884"/>
      <c r="F7884"/>
      <c r="G7884"/>
      <c r="H7884"/>
      <c r="I7884"/>
      <c r="J7884"/>
      <c r="K7884"/>
    </row>
    <row r="7885" spans="1:11" s="11" customFormat="1">
      <c r="A7885"/>
      <c r="B7885"/>
      <c r="C7885"/>
      <c r="D7885"/>
      <c r="E7885"/>
      <c r="F7885"/>
      <c r="G7885"/>
      <c r="H7885"/>
      <c r="I7885"/>
      <c r="J7885"/>
      <c r="K7885"/>
    </row>
    <row r="7886" spans="1:11" s="11" customFormat="1">
      <c r="A7886"/>
      <c r="B7886"/>
      <c r="C7886"/>
      <c r="D7886"/>
      <c r="E7886"/>
      <c r="F7886"/>
      <c r="G7886"/>
      <c r="H7886"/>
      <c r="I7886"/>
      <c r="J7886"/>
      <c r="K7886"/>
    </row>
    <row r="7887" spans="1:11" s="11" customFormat="1">
      <c r="A7887"/>
      <c r="B7887"/>
      <c r="C7887"/>
      <c r="D7887"/>
      <c r="E7887"/>
      <c r="F7887"/>
      <c r="G7887"/>
      <c r="H7887"/>
      <c r="I7887"/>
      <c r="J7887"/>
      <c r="K7887"/>
    </row>
    <row r="7888" spans="1:11" s="11" customFormat="1">
      <c r="A7888"/>
      <c r="B7888"/>
      <c r="C7888"/>
      <c r="D7888"/>
      <c r="E7888"/>
      <c r="F7888"/>
      <c r="G7888"/>
      <c r="H7888"/>
      <c r="I7888"/>
      <c r="J7888"/>
      <c r="K7888"/>
    </row>
    <row r="7889" spans="1:11" s="11" customFormat="1">
      <c r="A7889"/>
      <c r="B7889"/>
      <c r="C7889"/>
      <c r="D7889"/>
      <c r="E7889"/>
      <c r="F7889"/>
      <c r="G7889"/>
      <c r="H7889"/>
      <c r="I7889"/>
      <c r="J7889"/>
      <c r="K7889"/>
    </row>
    <row r="7890" spans="1:11" s="11" customFormat="1">
      <c r="A7890"/>
      <c r="B7890"/>
      <c r="C7890"/>
      <c r="D7890"/>
      <c r="E7890"/>
      <c r="F7890"/>
      <c r="G7890"/>
      <c r="H7890"/>
      <c r="I7890"/>
      <c r="J7890"/>
      <c r="K7890"/>
    </row>
    <row r="7891" spans="1:11" s="11" customFormat="1">
      <c r="A7891"/>
      <c r="B7891"/>
      <c r="C7891"/>
      <c r="D7891"/>
      <c r="E7891"/>
      <c r="F7891"/>
      <c r="G7891"/>
      <c r="H7891"/>
      <c r="I7891"/>
      <c r="J7891"/>
      <c r="K7891"/>
    </row>
    <row r="7892" spans="1:11" s="11" customFormat="1">
      <c r="A7892"/>
      <c r="B7892"/>
      <c r="C7892"/>
      <c r="D7892"/>
      <c r="E7892"/>
      <c r="F7892"/>
      <c r="G7892"/>
      <c r="H7892"/>
      <c r="I7892"/>
      <c r="J7892"/>
      <c r="K7892"/>
    </row>
    <row r="7893" spans="1:11" s="11" customFormat="1">
      <c r="A7893"/>
      <c r="B7893"/>
      <c r="C7893"/>
      <c r="D7893"/>
      <c r="E7893"/>
      <c r="F7893"/>
      <c r="G7893"/>
      <c r="H7893"/>
      <c r="I7893"/>
      <c r="J7893"/>
      <c r="K7893"/>
    </row>
    <row r="7894" spans="1:11" s="11" customFormat="1">
      <c r="A7894"/>
      <c r="B7894"/>
      <c r="C7894"/>
      <c r="D7894"/>
      <c r="E7894"/>
      <c r="F7894"/>
      <c r="G7894"/>
      <c r="H7894"/>
      <c r="I7894"/>
      <c r="J7894"/>
      <c r="K7894"/>
    </row>
    <row r="7895" spans="1:11" s="11" customFormat="1">
      <c r="A7895"/>
      <c r="B7895"/>
      <c r="C7895"/>
      <c r="D7895"/>
      <c r="E7895"/>
      <c r="F7895"/>
      <c r="G7895"/>
      <c r="H7895"/>
      <c r="I7895"/>
      <c r="J7895"/>
      <c r="K7895"/>
    </row>
    <row r="7896" spans="1:11" s="11" customFormat="1">
      <c r="A7896"/>
      <c r="B7896"/>
      <c r="C7896"/>
      <c r="D7896"/>
      <c r="E7896"/>
      <c r="F7896"/>
      <c r="G7896"/>
      <c r="H7896"/>
      <c r="I7896"/>
      <c r="J7896"/>
      <c r="K7896"/>
    </row>
    <row r="7897" spans="1:11" s="11" customFormat="1">
      <c r="A7897"/>
      <c r="B7897"/>
      <c r="C7897"/>
      <c r="D7897"/>
      <c r="E7897"/>
      <c r="F7897"/>
      <c r="G7897"/>
      <c r="H7897"/>
      <c r="I7897"/>
      <c r="J7897"/>
      <c r="K7897"/>
    </row>
    <row r="7898" spans="1:11" s="11" customFormat="1">
      <c r="A7898"/>
      <c r="B7898"/>
      <c r="C7898"/>
      <c r="D7898"/>
      <c r="E7898"/>
      <c r="F7898"/>
      <c r="G7898"/>
      <c r="H7898"/>
      <c r="I7898"/>
      <c r="J7898"/>
      <c r="K7898"/>
    </row>
    <row r="7899" spans="1:11" s="11" customFormat="1">
      <c r="A7899"/>
      <c r="B7899"/>
      <c r="C7899"/>
      <c r="D7899"/>
      <c r="E7899"/>
      <c r="F7899"/>
      <c r="G7899"/>
      <c r="H7899"/>
      <c r="I7899"/>
      <c r="J7899"/>
      <c r="K7899"/>
    </row>
    <row r="7900" spans="1:11" s="11" customFormat="1">
      <c r="A7900"/>
      <c r="B7900"/>
      <c r="C7900"/>
      <c r="D7900"/>
      <c r="E7900"/>
      <c r="F7900"/>
      <c r="G7900"/>
      <c r="H7900"/>
      <c r="I7900"/>
      <c r="J7900"/>
      <c r="K7900"/>
    </row>
    <row r="7901" spans="1:11" s="11" customFormat="1">
      <c r="A7901"/>
      <c r="B7901"/>
      <c r="C7901"/>
      <c r="D7901"/>
      <c r="E7901"/>
      <c r="F7901"/>
      <c r="G7901"/>
      <c r="H7901"/>
      <c r="I7901"/>
      <c r="J7901"/>
      <c r="K7901"/>
    </row>
    <row r="7902" spans="1:11" s="11" customFormat="1">
      <c r="A7902"/>
      <c r="B7902"/>
      <c r="C7902"/>
      <c r="D7902"/>
      <c r="E7902"/>
      <c r="F7902"/>
      <c r="G7902"/>
      <c r="H7902"/>
      <c r="I7902"/>
      <c r="J7902"/>
      <c r="K7902"/>
    </row>
    <row r="7903" spans="1:11" s="11" customFormat="1">
      <c r="A7903"/>
      <c r="B7903"/>
      <c r="C7903"/>
      <c r="D7903"/>
      <c r="E7903"/>
      <c r="F7903"/>
      <c r="G7903"/>
      <c r="H7903"/>
      <c r="I7903"/>
      <c r="J7903"/>
      <c r="K7903"/>
    </row>
    <row r="7904" spans="1:11" s="11" customFormat="1">
      <c r="A7904"/>
      <c r="B7904"/>
      <c r="C7904"/>
      <c r="D7904"/>
      <c r="E7904"/>
      <c r="F7904"/>
      <c r="G7904"/>
      <c r="H7904"/>
      <c r="I7904"/>
      <c r="J7904"/>
      <c r="K7904"/>
    </row>
    <row r="7905" spans="1:11" s="11" customFormat="1">
      <c r="A7905"/>
      <c r="B7905"/>
      <c r="C7905"/>
      <c r="D7905"/>
      <c r="E7905"/>
      <c r="F7905"/>
      <c r="G7905"/>
      <c r="H7905"/>
      <c r="I7905"/>
      <c r="J7905"/>
      <c r="K7905"/>
    </row>
    <row r="7906" spans="1:11" s="11" customFormat="1">
      <c r="A7906"/>
      <c r="B7906"/>
      <c r="C7906"/>
      <c r="D7906"/>
      <c r="E7906"/>
      <c r="F7906"/>
      <c r="G7906"/>
      <c r="H7906"/>
      <c r="I7906"/>
      <c r="J7906"/>
      <c r="K7906"/>
    </row>
    <row r="7907" spans="1:11" s="11" customFormat="1">
      <c r="A7907"/>
      <c r="B7907"/>
      <c r="C7907"/>
      <c r="D7907"/>
      <c r="E7907"/>
      <c r="F7907"/>
      <c r="G7907"/>
      <c r="H7907"/>
      <c r="I7907"/>
      <c r="J7907"/>
      <c r="K7907"/>
    </row>
    <row r="7908" spans="1:11" s="11" customFormat="1">
      <c r="A7908"/>
      <c r="B7908"/>
      <c r="C7908"/>
      <c r="D7908"/>
      <c r="E7908"/>
      <c r="F7908"/>
      <c r="G7908"/>
      <c r="H7908"/>
      <c r="I7908"/>
      <c r="J7908"/>
      <c r="K7908"/>
    </row>
    <row r="7909" spans="1:11" s="11" customFormat="1">
      <c r="A7909"/>
      <c r="B7909"/>
      <c r="C7909"/>
      <c r="D7909"/>
      <c r="E7909"/>
      <c r="F7909"/>
      <c r="G7909"/>
      <c r="H7909"/>
      <c r="I7909"/>
      <c r="J7909"/>
      <c r="K7909"/>
    </row>
    <row r="7910" spans="1:11" s="11" customFormat="1">
      <c r="A7910"/>
      <c r="B7910"/>
      <c r="C7910"/>
      <c r="D7910"/>
      <c r="E7910"/>
      <c r="F7910"/>
      <c r="G7910"/>
      <c r="H7910"/>
      <c r="I7910"/>
      <c r="J7910"/>
      <c r="K7910"/>
    </row>
    <row r="7911" spans="1:11" s="11" customFormat="1">
      <c r="A7911"/>
      <c r="B7911"/>
      <c r="C7911"/>
      <c r="D7911"/>
      <c r="E7911"/>
      <c r="F7911"/>
      <c r="G7911"/>
      <c r="H7911"/>
      <c r="I7911"/>
      <c r="J7911"/>
      <c r="K7911"/>
    </row>
    <row r="7912" spans="1:11" s="11" customFormat="1">
      <c r="A7912"/>
      <c r="B7912"/>
      <c r="C7912"/>
      <c r="D7912"/>
      <c r="E7912"/>
      <c r="F7912"/>
      <c r="G7912"/>
      <c r="H7912"/>
      <c r="I7912"/>
      <c r="J7912"/>
      <c r="K7912"/>
    </row>
    <row r="7913" spans="1:11" s="11" customFormat="1">
      <c r="A7913"/>
      <c r="B7913"/>
      <c r="C7913"/>
      <c r="D7913"/>
      <c r="E7913"/>
      <c r="F7913"/>
      <c r="G7913"/>
      <c r="H7913"/>
      <c r="I7913"/>
      <c r="J7913"/>
      <c r="K7913"/>
    </row>
    <row r="7914" spans="1:11" s="11" customFormat="1">
      <c r="A7914"/>
      <c r="B7914"/>
      <c r="C7914"/>
      <c r="D7914"/>
      <c r="E7914"/>
      <c r="F7914"/>
      <c r="G7914"/>
      <c r="H7914"/>
      <c r="I7914"/>
      <c r="J7914"/>
      <c r="K7914"/>
    </row>
    <row r="7915" spans="1:11" s="11" customFormat="1">
      <c r="A7915"/>
      <c r="B7915"/>
      <c r="C7915"/>
      <c r="D7915"/>
      <c r="E7915"/>
      <c r="F7915"/>
      <c r="G7915"/>
      <c r="H7915"/>
      <c r="I7915"/>
      <c r="J7915"/>
      <c r="K7915"/>
    </row>
    <row r="7916" spans="1:11" s="11" customFormat="1">
      <c r="A7916"/>
      <c r="B7916"/>
      <c r="C7916"/>
      <c r="D7916"/>
      <c r="E7916"/>
      <c r="F7916"/>
      <c r="G7916"/>
      <c r="H7916"/>
      <c r="I7916"/>
      <c r="J7916"/>
      <c r="K7916"/>
    </row>
    <row r="7917" spans="1:11" s="11" customFormat="1">
      <c r="A7917"/>
      <c r="B7917"/>
      <c r="C7917"/>
      <c r="D7917"/>
      <c r="E7917"/>
      <c r="F7917"/>
      <c r="G7917"/>
      <c r="H7917"/>
      <c r="I7917"/>
      <c r="J7917"/>
      <c r="K7917"/>
    </row>
    <row r="7918" spans="1:11" s="11" customFormat="1">
      <c r="A7918"/>
      <c r="B7918"/>
      <c r="C7918"/>
      <c r="D7918"/>
      <c r="E7918"/>
      <c r="F7918"/>
      <c r="G7918"/>
      <c r="H7918"/>
      <c r="I7918"/>
      <c r="J7918"/>
      <c r="K7918"/>
    </row>
    <row r="7919" spans="1:11" s="11" customFormat="1">
      <c r="A7919"/>
      <c r="B7919"/>
      <c r="C7919"/>
      <c r="D7919"/>
      <c r="E7919"/>
      <c r="F7919"/>
      <c r="G7919"/>
      <c r="H7919"/>
      <c r="I7919"/>
      <c r="J7919"/>
      <c r="K7919"/>
    </row>
    <row r="7920" spans="1:11" s="11" customFormat="1">
      <c r="A7920"/>
      <c r="B7920"/>
      <c r="C7920"/>
      <c r="D7920"/>
      <c r="E7920"/>
      <c r="F7920"/>
      <c r="G7920"/>
      <c r="H7920"/>
      <c r="I7920"/>
      <c r="J7920"/>
      <c r="K7920"/>
    </row>
    <row r="7921" spans="1:11" s="11" customFormat="1">
      <c r="A7921"/>
      <c r="B7921"/>
      <c r="C7921"/>
      <c r="D7921"/>
      <c r="E7921"/>
      <c r="F7921"/>
      <c r="G7921"/>
      <c r="H7921"/>
      <c r="I7921"/>
      <c r="J7921"/>
      <c r="K7921"/>
    </row>
    <row r="7922" spans="1:11" s="11" customFormat="1">
      <c r="A7922"/>
      <c r="B7922"/>
      <c r="C7922"/>
      <c r="D7922"/>
      <c r="E7922"/>
      <c r="F7922"/>
      <c r="G7922"/>
      <c r="H7922"/>
      <c r="I7922"/>
      <c r="J7922"/>
      <c r="K7922"/>
    </row>
    <row r="7923" spans="1:11" s="11" customFormat="1">
      <c r="A7923"/>
      <c r="B7923"/>
      <c r="C7923"/>
      <c r="D7923"/>
      <c r="E7923"/>
      <c r="F7923"/>
      <c r="G7923"/>
      <c r="H7923"/>
      <c r="I7923"/>
      <c r="J7923"/>
      <c r="K7923"/>
    </row>
    <row r="7924" spans="1:11" s="11" customFormat="1">
      <c r="A7924"/>
      <c r="B7924"/>
      <c r="C7924"/>
      <c r="D7924"/>
      <c r="E7924"/>
      <c r="F7924"/>
      <c r="G7924"/>
      <c r="H7924"/>
      <c r="I7924"/>
      <c r="J7924"/>
      <c r="K7924"/>
    </row>
    <row r="7925" spans="1:11" s="11" customFormat="1">
      <c r="A7925"/>
      <c r="B7925"/>
      <c r="C7925"/>
      <c r="D7925"/>
      <c r="E7925"/>
      <c r="F7925"/>
      <c r="G7925"/>
      <c r="H7925"/>
      <c r="I7925"/>
      <c r="J7925"/>
      <c r="K7925"/>
    </row>
    <row r="7926" spans="1:11" s="11" customFormat="1">
      <c r="A7926"/>
      <c r="B7926"/>
      <c r="C7926"/>
      <c r="D7926"/>
      <c r="E7926"/>
      <c r="F7926"/>
      <c r="G7926"/>
      <c r="H7926"/>
      <c r="I7926"/>
      <c r="J7926"/>
      <c r="K7926"/>
    </row>
    <row r="7927" spans="1:11" s="11" customFormat="1">
      <c r="A7927"/>
      <c r="B7927"/>
      <c r="C7927"/>
      <c r="D7927"/>
      <c r="E7927"/>
      <c r="F7927"/>
      <c r="G7927"/>
      <c r="H7927"/>
      <c r="I7927"/>
      <c r="J7927"/>
      <c r="K7927"/>
    </row>
    <row r="7928" spans="1:11" s="11" customFormat="1">
      <c r="A7928"/>
      <c r="B7928"/>
      <c r="C7928"/>
      <c r="D7928"/>
      <c r="E7928"/>
      <c r="F7928"/>
      <c r="G7928"/>
      <c r="H7928"/>
      <c r="I7928"/>
      <c r="J7928"/>
      <c r="K7928"/>
    </row>
    <row r="7929" spans="1:11" s="11" customFormat="1">
      <c r="A7929"/>
      <c r="B7929"/>
      <c r="C7929"/>
      <c r="D7929"/>
      <c r="E7929"/>
      <c r="F7929"/>
      <c r="G7929"/>
      <c r="H7929"/>
      <c r="I7929"/>
      <c r="J7929"/>
      <c r="K7929"/>
    </row>
    <row r="7930" spans="1:11" s="11" customFormat="1">
      <c r="A7930"/>
      <c r="B7930"/>
      <c r="C7930"/>
      <c r="D7930"/>
      <c r="E7930"/>
      <c r="F7930"/>
      <c r="G7930"/>
      <c r="H7930"/>
      <c r="I7930"/>
      <c r="J7930"/>
      <c r="K7930"/>
    </row>
    <row r="7931" spans="1:11" s="11" customFormat="1">
      <c r="A7931"/>
      <c r="B7931"/>
      <c r="C7931"/>
      <c r="D7931"/>
      <c r="E7931"/>
      <c r="F7931"/>
      <c r="G7931"/>
      <c r="H7931"/>
      <c r="I7931"/>
      <c r="J7931"/>
      <c r="K7931"/>
    </row>
    <row r="7932" spans="1:11" s="11" customFormat="1">
      <c r="A7932"/>
      <c r="B7932"/>
      <c r="C7932"/>
      <c r="D7932"/>
      <c r="E7932"/>
      <c r="F7932"/>
      <c r="G7932"/>
      <c r="H7932"/>
      <c r="I7932"/>
      <c r="J7932"/>
      <c r="K7932"/>
    </row>
    <row r="7933" spans="1:11" s="11" customFormat="1">
      <c r="A7933"/>
      <c r="B7933"/>
      <c r="C7933"/>
      <c r="D7933"/>
      <c r="E7933"/>
      <c r="F7933"/>
      <c r="G7933"/>
      <c r="H7933"/>
      <c r="I7933"/>
      <c r="J7933"/>
      <c r="K7933"/>
    </row>
    <row r="7934" spans="1:11" s="11" customFormat="1">
      <c r="A7934"/>
      <c r="B7934"/>
      <c r="C7934"/>
      <c r="D7934"/>
      <c r="E7934"/>
      <c r="F7934"/>
      <c r="G7934"/>
      <c r="H7934"/>
      <c r="I7934"/>
      <c r="J7934"/>
      <c r="K7934"/>
    </row>
    <row r="7935" spans="1:11" s="11" customFormat="1">
      <c r="A7935"/>
      <c r="B7935"/>
      <c r="C7935"/>
      <c r="D7935"/>
      <c r="E7935"/>
      <c r="F7935"/>
      <c r="G7935"/>
      <c r="H7935"/>
      <c r="I7935"/>
      <c r="J7935"/>
      <c r="K7935"/>
    </row>
    <row r="7936" spans="1:11" s="11" customFormat="1">
      <c r="A7936"/>
      <c r="B7936"/>
      <c r="C7936"/>
      <c r="D7936"/>
      <c r="E7936"/>
      <c r="F7936"/>
      <c r="G7936"/>
      <c r="H7936"/>
      <c r="I7936"/>
      <c r="J7936"/>
      <c r="K7936"/>
    </row>
    <row r="7937" spans="1:11" s="11" customFormat="1">
      <c r="A7937"/>
      <c r="B7937"/>
      <c r="C7937"/>
      <c r="D7937"/>
      <c r="E7937"/>
      <c r="F7937"/>
      <c r="G7937"/>
      <c r="H7937"/>
      <c r="I7937"/>
      <c r="J7937"/>
      <c r="K7937"/>
    </row>
    <row r="7938" spans="1:11" s="11" customFormat="1">
      <c r="A7938"/>
      <c r="B7938"/>
      <c r="C7938"/>
      <c r="D7938"/>
      <c r="E7938"/>
      <c r="F7938"/>
      <c r="G7938"/>
      <c r="H7938"/>
      <c r="I7938"/>
      <c r="J7938"/>
      <c r="K7938"/>
    </row>
    <row r="7939" spans="1:11" s="11" customFormat="1">
      <c r="A7939"/>
      <c r="B7939"/>
      <c r="C7939"/>
      <c r="D7939"/>
      <c r="E7939"/>
      <c r="F7939"/>
      <c r="G7939"/>
      <c r="H7939"/>
      <c r="I7939"/>
      <c r="J7939"/>
      <c r="K7939"/>
    </row>
    <row r="7940" spans="1:11" s="11" customFormat="1">
      <c r="A7940"/>
      <c r="B7940"/>
      <c r="C7940"/>
      <c r="D7940"/>
      <c r="E7940"/>
      <c r="F7940"/>
      <c r="G7940"/>
      <c r="H7940"/>
      <c r="I7940"/>
      <c r="J7940"/>
      <c r="K7940"/>
    </row>
    <row r="7941" spans="1:11" s="11" customFormat="1">
      <c r="A7941"/>
      <c r="B7941"/>
      <c r="C7941"/>
      <c r="D7941"/>
      <c r="E7941"/>
      <c r="F7941"/>
      <c r="G7941"/>
      <c r="H7941"/>
      <c r="I7941"/>
      <c r="J7941"/>
      <c r="K7941"/>
    </row>
    <row r="7942" spans="1:11" s="11" customFormat="1">
      <c r="A7942"/>
      <c r="B7942"/>
      <c r="C7942"/>
      <c r="D7942"/>
      <c r="E7942"/>
      <c r="F7942"/>
      <c r="G7942"/>
      <c r="H7942"/>
      <c r="I7942"/>
      <c r="J7942"/>
      <c r="K7942"/>
    </row>
    <row r="7943" spans="1:11" s="11" customFormat="1">
      <c r="A7943"/>
      <c r="B7943"/>
      <c r="C7943"/>
      <c r="D7943"/>
      <c r="E7943"/>
      <c r="F7943"/>
      <c r="G7943"/>
      <c r="H7943"/>
      <c r="I7943"/>
      <c r="J7943"/>
      <c r="K7943"/>
    </row>
    <row r="7944" spans="1:11" s="11" customFormat="1">
      <c r="A7944"/>
      <c r="B7944"/>
      <c r="C7944"/>
      <c r="D7944"/>
      <c r="E7944"/>
      <c r="F7944"/>
      <c r="G7944"/>
      <c r="H7944"/>
      <c r="I7944"/>
      <c r="J7944"/>
      <c r="K7944"/>
    </row>
    <row r="7945" spans="1:11" s="11" customFormat="1">
      <c r="A7945"/>
      <c r="B7945"/>
      <c r="C7945"/>
      <c r="D7945"/>
      <c r="E7945"/>
      <c r="F7945"/>
      <c r="G7945"/>
      <c r="H7945"/>
      <c r="I7945"/>
      <c r="J7945"/>
      <c r="K7945"/>
    </row>
    <row r="7946" spans="1:11" s="11" customFormat="1">
      <c r="A7946"/>
      <c r="B7946"/>
      <c r="C7946"/>
      <c r="D7946"/>
      <c r="E7946"/>
      <c r="F7946"/>
      <c r="G7946"/>
      <c r="H7946"/>
      <c r="I7946"/>
      <c r="J7946"/>
      <c r="K7946"/>
    </row>
    <row r="7947" spans="1:11" s="11" customFormat="1">
      <c r="A7947"/>
      <c r="B7947"/>
      <c r="C7947"/>
      <c r="D7947"/>
      <c r="E7947"/>
      <c r="F7947"/>
      <c r="G7947"/>
      <c r="H7947"/>
      <c r="I7947"/>
      <c r="J7947"/>
      <c r="K7947"/>
    </row>
    <row r="7948" spans="1:11" s="11" customFormat="1">
      <c r="A7948"/>
      <c r="B7948"/>
      <c r="C7948"/>
      <c r="D7948"/>
      <c r="E7948"/>
      <c r="F7948"/>
      <c r="G7948"/>
      <c r="H7948"/>
      <c r="I7948"/>
      <c r="J7948"/>
      <c r="K7948"/>
    </row>
    <row r="7949" spans="1:11" s="11" customFormat="1">
      <c r="A7949"/>
      <c r="B7949"/>
      <c r="C7949"/>
      <c r="D7949"/>
      <c r="E7949"/>
      <c r="F7949"/>
      <c r="G7949"/>
      <c r="H7949"/>
      <c r="I7949"/>
      <c r="J7949"/>
      <c r="K7949"/>
    </row>
    <row r="7950" spans="1:11" s="11" customFormat="1">
      <c r="A7950"/>
      <c r="B7950"/>
      <c r="C7950"/>
      <c r="D7950"/>
      <c r="E7950"/>
      <c r="F7950"/>
      <c r="G7950"/>
      <c r="H7950"/>
      <c r="I7950"/>
      <c r="J7950"/>
      <c r="K7950"/>
    </row>
    <row r="7951" spans="1:11" s="11" customFormat="1">
      <c r="A7951"/>
      <c r="B7951"/>
      <c r="C7951"/>
      <c r="D7951"/>
      <c r="E7951"/>
      <c r="F7951"/>
      <c r="G7951"/>
      <c r="H7951"/>
      <c r="I7951"/>
      <c r="J7951"/>
      <c r="K7951"/>
    </row>
    <row r="7952" spans="1:11" s="11" customFormat="1">
      <c r="A7952"/>
      <c r="B7952"/>
      <c r="C7952"/>
      <c r="D7952"/>
      <c r="E7952"/>
      <c r="F7952"/>
      <c r="G7952"/>
      <c r="H7952"/>
      <c r="I7952"/>
      <c r="J7952"/>
      <c r="K7952"/>
    </row>
    <row r="7953" spans="1:11" s="11" customFormat="1">
      <c r="A7953"/>
      <c r="B7953"/>
      <c r="C7953"/>
      <c r="D7953"/>
      <c r="E7953"/>
      <c r="F7953"/>
      <c r="G7953"/>
      <c r="H7953"/>
      <c r="I7953"/>
      <c r="J7953"/>
      <c r="K7953"/>
    </row>
    <row r="7954" spans="1:11" s="11" customFormat="1">
      <c r="A7954"/>
      <c r="B7954"/>
      <c r="C7954"/>
      <c r="D7954"/>
      <c r="E7954"/>
      <c r="F7954"/>
      <c r="G7954"/>
      <c r="H7954"/>
      <c r="I7954"/>
      <c r="J7954"/>
      <c r="K7954"/>
    </row>
    <row r="7955" spans="1:11" s="11" customFormat="1">
      <c r="A7955"/>
      <c r="B7955"/>
      <c r="C7955"/>
      <c r="D7955"/>
      <c r="E7955"/>
      <c r="F7955"/>
      <c r="G7955"/>
      <c r="H7955"/>
      <c r="I7955"/>
      <c r="J7955"/>
      <c r="K7955"/>
    </row>
    <row r="7956" spans="1:11" s="11" customFormat="1">
      <c r="A7956"/>
      <c r="B7956"/>
      <c r="C7956"/>
      <c r="D7956"/>
      <c r="E7956"/>
      <c r="F7956"/>
      <c r="G7956"/>
      <c r="H7956"/>
      <c r="I7956"/>
      <c r="J7956"/>
      <c r="K7956"/>
    </row>
    <row r="7957" spans="1:11" s="11" customFormat="1">
      <c r="A7957"/>
      <c r="B7957"/>
      <c r="C7957"/>
      <c r="D7957"/>
      <c r="E7957"/>
      <c r="F7957"/>
      <c r="G7957"/>
      <c r="H7957"/>
      <c r="I7957"/>
      <c r="J7957"/>
      <c r="K7957"/>
    </row>
    <row r="7958" spans="1:11" s="11" customFormat="1">
      <c r="A7958"/>
      <c r="B7958"/>
      <c r="C7958"/>
      <c r="D7958"/>
      <c r="E7958"/>
      <c r="F7958"/>
      <c r="G7958"/>
      <c r="H7958"/>
      <c r="I7958"/>
      <c r="J7958"/>
      <c r="K7958"/>
    </row>
    <row r="7959" spans="1:11" s="11" customFormat="1">
      <c r="A7959"/>
      <c r="B7959"/>
      <c r="C7959"/>
      <c r="D7959"/>
      <c r="E7959"/>
      <c r="F7959"/>
      <c r="G7959"/>
      <c r="H7959"/>
      <c r="I7959"/>
      <c r="J7959"/>
      <c r="K7959"/>
    </row>
    <row r="7960" spans="1:11" s="11" customFormat="1">
      <c r="A7960"/>
      <c r="B7960"/>
      <c r="C7960"/>
      <c r="D7960"/>
      <c r="E7960"/>
      <c r="F7960"/>
      <c r="G7960"/>
      <c r="H7960"/>
      <c r="I7960"/>
      <c r="J7960"/>
      <c r="K7960"/>
    </row>
    <row r="7961" spans="1:11" s="11" customFormat="1">
      <c r="A7961"/>
      <c r="B7961"/>
      <c r="C7961"/>
      <c r="D7961"/>
      <c r="E7961"/>
      <c r="F7961"/>
      <c r="G7961"/>
      <c r="H7961"/>
      <c r="I7961"/>
      <c r="J7961"/>
      <c r="K7961"/>
    </row>
    <row r="7962" spans="1:11" s="11" customFormat="1">
      <c r="A7962"/>
      <c r="B7962"/>
      <c r="C7962"/>
      <c r="D7962"/>
      <c r="E7962"/>
      <c r="F7962"/>
      <c r="G7962"/>
      <c r="H7962"/>
      <c r="I7962"/>
      <c r="J7962"/>
      <c r="K7962"/>
    </row>
    <row r="7963" spans="1:11" s="11" customFormat="1">
      <c r="A7963"/>
      <c r="B7963"/>
      <c r="C7963"/>
      <c r="D7963"/>
      <c r="E7963"/>
      <c r="F7963"/>
      <c r="G7963"/>
      <c r="H7963"/>
      <c r="I7963"/>
      <c r="J7963"/>
      <c r="K7963"/>
    </row>
    <row r="7964" spans="1:11" s="11" customFormat="1">
      <c r="A7964"/>
      <c r="B7964"/>
      <c r="C7964"/>
      <c r="D7964"/>
      <c r="E7964"/>
      <c r="F7964"/>
      <c r="G7964"/>
      <c r="H7964"/>
      <c r="I7964"/>
      <c r="J7964"/>
      <c r="K7964"/>
    </row>
    <row r="7965" spans="1:11" s="11" customFormat="1">
      <c r="A7965"/>
      <c r="B7965"/>
      <c r="C7965"/>
      <c r="D7965"/>
      <c r="E7965"/>
      <c r="F7965"/>
      <c r="G7965"/>
      <c r="H7965"/>
      <c r="I7965"/>
      <c r="J7965"/>
      <c r="K7965"/>
    </row>
    <row r="7966" spans="1:11" s="11" customFormat="1">
      <c r="A7966"/>
      <c r="B7966"/>
      <c r="C7966"/>
      <c r="D7966"/>
      <c r="E7966"/>
      <c r="F7966"/>
      <c r="G7966"/>
      <c r="H7966"/>
      <c r="I7966"/>
      <c r="J7966"/>
      <c r="K7966"/>
    </row>
    <row r="7967" spans="1:11" s="11" customFormat="1">
      <c r="A7967"/>
      <c r="B7967"/>
      <c r="C7967"/>
      <c r="D7967"/>
      <c r="E7967"/>
      <c r="F7967"/>
      <c r="G7967"/>
      <c r="H7967"/>
      <c r="I7967"/>
      <c r="J7967"/>
      <c r="K7967"/>
    </row>
    <row r="7968" spans="1:11" s="11" customFormat="1">
      <c r="A7968"/>
      <c r="B7968"/>
      <c r="C7968"/>
      <c r="D7968"/>
      <c r="E7968"/>
      <c r="F7968"/>
      <c r="G7968"/>
      <c r="H7968"/>
      <c r="I7968"/>
      <c r="J7968"/>
      <c r="K7968"/>
    </row>
    <row r="7969" spans="1:11" s="11" customFormat="1">
      <c r="A7969"/>
      <c r="B7969"/>
      <c r="C7969"/>
      <c r="D7969"/>
      <c r="E7969"/>
      <c r="F7969"/>
      <c r="G7969"/>
      <c r="H7969"/>
      <c r="I7969"/>
      <c r="J7969"/>
      <c r="K7969"/>
    </row>
    <row r="7970" spans="1:11" s="11" customFormat="1">
      <c r="A7970"/>
      <c r="B7970"/>
      <c r="C7970"/>
      <c r="D7970"/>
      <c r="E7970"/>
      <c r="F7970"/>
      <c r="G7970"/>
      <c r="H7970"/>
      <c r="I7970"/>
      <c r="J7970"/>
      <c r="K7970"/>
    </row>
    <row r="7971" spans="1:11" s="11" customFormat="1">
      <c r="A7971"/>
      <c r="B7971"/>
      <c r="C7971"/>
      <c r="D7971"/>
      <c r="E7971"/>
      <c r="F7971"/>
      <c r="G7971"/>
      <c r="H7971"/>
      <c r="I7971"/>
      <c r="J7971"/>
      <c r="K7971"/>
    </row>
    <row r="7972" spans="1:11" s="11" customFormat="1">
      <c r="A7972"/>
      <c r="B7972"/>
      <c r="C7972"/>
      <c r="D7972"/>
      <c r="E7972"/>
      <c r="F7972"/>
      <c r="G7972"/>
      <c r="H7972"/>
      <c r="I7972"/>
      <c r="J7972"/>
      <c r="K7972"/>
    </row>
    <row r="7973" spans="1:11" s="11" customFormat="1">
      <c r="A7973"/>
      <c r="B7973"/>
      <c r="C7973"/>
      <c r="D7973"/>
      <c r="E7973"/>
      <c r="F7973"/>
      <c r="G7973"/>
      <c r="H7973"/>
      <c r="I7973"/>
      <c r="J7973"/>
      <c r="K7973"/>
    </row>
    <row r="7974" spans="1:11" s="11" customFormat="1">
      <c r="A7974"/>
      <c r="B7974"/>
      <c r="C7974"/>
      <c r="D7974"/>
      <c r="E7974"/>
      <c r="F7974"/>
      <c r="G7974"/>
      <c r="H7974"/>
      <c r="I7974"/>
      <c r="J7974"/>
      <c r="K7974"/>
    </row>
    <row r="7975" spans="1:11" s="11" customFormat="1">
      <c r="A7975"/>
      <c r="B7975"/>
      <c r="C7975"/>
      <c r="D7975"/>
      <c r="E7975"/>
      <c r="F7975"/>
      <c r="G7975"/>
      <c r="H7975"/>
      <c r="I7975"/>
      <c r="J7975"/>
      <c r="K7975"/>
    </row>
    <row r="7976" spans="1:11" s="11" customFormat="1">
      <c r="A7976"/>
      <c r="B7976"/>
      <c r="C7976"/>
      <c r="D7976"/>
      <c r="E7976"/>
      <c r="F7976"/>
      <c r="G7976"/>
      <c r="H7976"/>
      <c r="I7976"/>
      <c r="J7976"/>
      <c r="K7976"/>
    </row>
    <row r="7977" spans="1:11" s="11" customFormat="1">
      <c r="A7977"/>
      <c r="B7977"/>
      <c r="C7977"/>
      <c r="D7977"/>
      <c r="E7977"/>
      <c r="F7977"/>
      <c r="G7977"/>
      <c r="H7977"/>
      <c r="I7977"/>
      <c r="J7977"/>
      <c r="K7977"/>
    </row>
    <row r="7978" spans="1:11" s="11" customFormat="1">
      <c r="A7978"/>
      <c r="B7978"/>
      <c r="C7978"/>
      <c r="D7978"/>
      <c r="E7978"/>
      <c r="F7978"/>
      <c r="G7978"/>
      <c r="H7978"/>
      <c r="I7978"/>
      <c r="J7978"/>
      <c r="K7978"/>
    </row>
    <row r="7979" spans="1:11" s="11" customFormat="1">
      <c r="A7979"/>
      <c r="B7979"/>
      <c r="C7979"/>
      <c r="D7979"/>
      <c r="E7979"/>
      <c r="F7979"/>
      <c r="G7979"/>
      <c r="H7979"/>
      <c r="I7979"/>
      <c r="J7979"/>
      <c r="K7979"/>
    </row>
    <row r="7980" spans="1:11" s="11" customFormat="1">
      <c r="A7980"/>
      <c r="B7980"/>
      <c r="C7980"/>
      <c r="D7980"/>
      <c r="E7980"/>
      <c r="F7980"/>
      <c r="G7980"/>
      <c r="H7980"/>
      <c r="I7980"/>
      <c r="J7980"/>
      <c r="K7980"/>
    </row>
    <row r="7981" spans="1:11" s="11" customFormat="1">
      <c r="A7981"/>
      <c r="B7981"/>
      <c r="C7981"/>
      <c r="D7981"/>
      <c r="E7981"/>
      <c r="F7981"/>
      <c r="G7981"/>
      <c r="H7981"/>
      <c r="I7981"/>
      <c r="J7981"/>
      <c r="K7981"/>
    </row>
    <row r="7982" spans="1:11" s="11" customFormat="1">
      <c r="A7982"/>
      <c r="B7982"/>
      <c r="C7982"/>
      <c r="D7982"/>
      <c r="E7982"/>
      <c r="F7982"/>
      <c r="G7982"/>
      <c r="H7982"/>
      <c r="I7982"/>
      <c r="J7982"/>
      <c r="K7982"/>
    </row>
    <row r="7983" spans="1:11" s="11" customFormat="1">
      <c r="A7983"/>
      <c r="B7983"/>
      <c r="C7983"/>
      <c r="D7983"/>
      <c r="E7983"/>
      <c r="F7983"/>
      <c r="G7983"/>
      <c r="H7983"/>
      <c r="I7983"/>
      <c r="J7983"/>
      <c r="K7983"/>
    </row>
    <row r="7984" spans="1:11" s="11" customFormat="1">
      <c r="A7984"/>
      <c r="B7984"/>
      <c r="C7984"/>
      <c r="D7984"/>
      <c r="E7984"/>
      <c r="F7984"/>
      <c r="G7984"/>
      <c r="H7984"/>
      <c r="I7984"/>
      <c r="J7984"/>
      <c r="K7984"/>
    </row>
    <row r="7985" spans="1:11" s="11" customFormat="1">
      <c r="A7985"/>
      <c r="B7985"/>
      <c r="C7985"/>
      <c r="D7985"/>
      <c r="E7985"/>
      <c r="F7985"/>
      <c r="G7985"/>
      <c r="H7985"/>
      <c r="I7985"/>
      <c r="J7985"/>
      <c r="K7985"/>
    </row>
    <row r="7986" spans="1:11" s="11" customFormat="1">
      <c r="A7986"/>
      <c r="B7986"/>
      <c r="C7986"/>
      <c r="D7986"/>
      <c r="E7986"/>
      <c r="F7986"/>
      <c r="G7986"/>
      <c r="H7986"/>
      <c r="I7986"/>
      <c r="J7986"/>
      <c r="K7986"/>
    </row>
    <row r="7987" spans="1:11" s="11" customFormat="1">
      <c r="A7987"/>
      <c r="B7987"/>
      <c r="C7987"/>
      <c r="D7987"/>
      <c r="E7987"/>
      <c r="F7987"/>
      <c r="G7987"/>
      <c r="H7987"/>
      <c r="I7987"/>
      <c r="J7987"/>
      <c r="K7987"/>
    </row>
    <row r="7988" spans="1:11" s="11" customFormat="1">
      <c r="A7988"/>
      <c r="B7988"/>
      <c r="C7988"/>
      <c r="D7988"/>
      <c r="E7988"/>
      <c r="F7988"/>
      <c r="G7988"/>
      <c r="H7988"/>
      <c r="I7988"/>
      <c r="J7988"/>
      <c r="K7988"/>
    </row>
    <row r="7989" spans="1:11" s="11" customFormat="1">
      <c r="A7989"/>
      <c r="B7989"/>
      <c r="C7989"/>
      <c r="D7989"/>
      <c r="E7989"/>
      <c r="F7989"/>
      <c r="G7989"/>
      <c r="H7989"/>
      <c r="I7989"/>
      <c r="J7989"/>
      <c r="K7989"/>
    </row>
    <row r="7990" spans="1:11" s="11" customFormat="1">
      <c r="A7990"/>
      <c r="B7990"/>
      <c r="C7990"/>
      <c r="D7990"/>
      <c r="E7990"/>
      <c r="F7990"/>
      <c r="G7990"/>
      <c r="H7990"/>
      <c r="I7990"/>
      <c r="J7990"/>
      <c r="K7990"/>
    </row>
    <row r="7991" spans="1:11" s="11" customFormat="1">
      <c r="A7991"/>
      <c r="B7991"/>
      <c r="C7991"/>
      <c r="D7991"/>
      <c r="E7991"/>
      <c r="F7991"/>
      <c r="G7991"/>
      <c r="H7991"/>
      <c r="I7991"/>
      <c r="J7991"/>
      <c r="K7991"/>
    </row>
    <row r="7992" spans="1:11" s="11" customFormat="1">
      <c r="A7992"/>
      <c r="B7992"/>
      <c r="C7992"/>
      <c r="D7992"/>
      <c r="E7992"/>
      <c r="F7992"/>
      <c r="G7992"/>
      <c r="H7992"/>
      <c r="I7992"/>
      <c r="J7992"/>
      <c r="K7992"/>
    </row>
    <row r="7993" spans="1:11" s="11" customFormat="1">
      <c r="A7993"/>
      <c r="B7993"/>
      <c r="C7993"/>
      <c r="D7993"/>
      <c r="E7993"/>
      <c r="F7993"/>
      <c r="G7993"/>
      <c r="H7993"/>
      <c r="I7993"/>
      <c r="J7993"/>
      <c r="K7993"/>
    </row>
    <row r="7994" spans="1:11" s="11" customFormat="1">
      <c r="A7994"/>
      <c r="B7994"/>
      <c r="C7994"/>
      <c r="D7994"/>
      <c r="E7994"/>
      <c r="F7994"/>
      <c r="G7994"/>
      <c r="H7994"/>
      <c r="I7994"/>
      <c r="J7994"/>
      <c r="K7994"/>
    </row>
    <row r="7995" spans="1:11" s="11" customFormat="1">
      <c r="A7995"/>
      <c r="B7995"/>
      <c r="C7995"/>
      <c r="D7995"/>
      <c r="E7995"/>
      <c r="F7995"/>
      <c r="G7995"/>
      <c r="H7995"/>
      <c r="I7995"/>
      <c r="J7995"/>
      <c r="K7995"/>
    </row>
    <row r="7996" spans="1:11" s="11" customFormat="1">
      <c r="A7996"/>
      <c r="B7996"/>
      <c r="C7996"/>
      <c r="D7996"/>
      <c r="E7996"/>
      <c r="F7996"/>
      <c r="G7996"/>
      <c r="H7996"/>
      <c r="I7996"/>
      <c r="J7996"/>
      <c r="K7996"/>
    </row>
    <row r="7997" spans="1:11" s="11" customFormat="1">
      <c r="A7997"/>
      <c r="B7997"/>
      <c r="C7997"/>
      <c r="D7997"/>
      <c r="E7997"/>
      <c r="F7997"/>
      <c r="G7997"/>
      <c r="H7997"/>
      <c r="I7997"/>
      <c r="J7997"/>
      <c r="K7997"/>
    </row>
    <row r="7998" spans="1:11" s="11" customFormat="1">
      <c r="A7998"/>
      <c r="B7998"/>
      <c r="C7998"/>
      <c r="D7998"/>
      <c r="E7998"/>
      <c r="F7998"/>
      <c r="G7998"/>
      <c r="H7998"/>
      <c r="I7998"/>
      <c r="J7998"/>
      <c r="K7998"/>
    </row>
    <row r="7999" spans="1:11" s="11" customFormat="1">
      <c r="A7999"/>
      <c r="B7999"/>
      <c r="C7999"/>
      <c r="D7999"/>
      <c r="E7999"/>
      <c r="F7999"/>
      <c r="G7999"/>
      <c r="H7999"/>
      <c r="I7999"/>
      <c r="J7999"/>
      <c r="K7999"/>
    </row>
    <row r="8000" spans="1:11" s="11" customFormat="1">
      <c r="A8000"/>
      <c r="B8000"/>
      <c r="C8000"/>
      <c r="D8000"/>
      <c r="E8000"/>
      <c r="F8000"/>
      <c r="G8000"/>
      <c r="H8000"/>
      <c r="I8000"/>
      <c r="J8000"/>
      <c r="K8000"/>
    </row>
    <row r="8001" spans="1:11" s="11" customFormat="1">
      <c r="A8001"/>
      <c r="B8001"/>
      <c r="C8001"/>
      <c r="D8001"/>
      <c r="E8001"/>
      <c r="F8001"/>
      <c r="G8001"/>
      <c r="H8001"/>
      <c r="I8001"/>
      <c r="J8001"/>
      <c r="K8001"/>
    </row>
    <row r="8002" spans="1:11" s="11" customFormat="1">
      <c r="A8002"/>
      <c r="B8002"/>
      <c r="C8002"/>
      <c r="D8002"/>
      <c r="E8002"/>
      <c r="F8002"/>
      <c r="G8002"/>
      <c r="H8002"/>
      <c r="I8002"/>
      <c r="J8002"/>
      <c r="K8002"/>
    </row>
    <row r="8003" spans="1:11" s="11" customFormat="1">
      <c r="A8003"/>
      <c r="B8003"/>
      <c r="C8003"/>
      <c r="D8003"/>
      <c r="E8003"/>
      <c r="F8003"/>
      <c r="G8003"/>
      <c r="H8003"/>
      <c r="I8003"/>
      <c r="J8003"/>
      <c r="K8003"/>
    </row>
    <row r="8004" spans="1:11" s="11" customFormat="1">
      <c r="A8004"/>
      <c r="B8004"/>
      <c r="C8004"/>
      <c r="D8004"/>
      <c r="E8004"/>
      <c r="F8004"/>
      <c r="G8004"/>
      <c r="H8004"/>
      <c r="I8004"/>
      <c r="J8004"/>
      <c r="K8004"/>
    </row>
    <row r="8005" spans="1:11" s="11" customFormat="1">
      <c r="A8005"/>
      <c r="B8005"/>
      <c r="C8005"/>
      <c r="D8005"/>
      <c r="E8005"/>
      <c r="F8005"/>
      <c r="G8005"/>
      <c r="H8005"/>
      <c r="I8005"/>
      <c r="J8005"/>
      <c r="K8005"/>
    </row>
    <row r="8006" spans="1:11" s="11" customFormat="1">
      <c r="A8006"/>
      <c r="B8006"/>
      <c r="C8006"/>
      <c r="D8006"/>
      <c r="E8006"/>
      <c r="F8006"/>
      <c r="G8006"/>
      <c r="H8006"/>
      <c r="I8006"/>
      <c r="J8006"/>
      <c r="K8006"/>
    </row>
    <row r="8007" spans="1:11" s="11" customFormat="1">
      <c r="A8007"/>
      <c r="B8007"/>
      <c r="C8007"/>
      <c r="D8007"/>
      <c r="E8007"/>
      <c r="F8007"/>
      <c r="G8007"/>
      <c r="H8007"/>
      <c r="I8007"/>
      <c r="J8007"/>
      <c r="K8007"/>
    </row>
    <row r="8008" spans="1:11" s="11" customFormat="1">
      <c r="A8008"/>
      <c r="B8008"/>
      <c r="C8008"/>
      <c r="D8008"/>
      <c r="E8008"/>
      <c r="F8008"/>
      <c r="G8008"/>
      <c r="H8008"/>
      <c r="I8008"/>
      <c r="J8008"/>
      <c r="K8008"/>
    </row>
    <row r="8009" spans="1:11" s="11" customFormat="1">
      <c r="A8009"/>
      <c r="B8009"/>
      <c r="C8009"/>
      <c r="D8009"/>
      <c r="E8009"/>
      <c r="F8009"/>
      <c r="G8009"/>
      <c r="H8009"/>
      <c r="I8009"/>
      <c r="J8009"/>
      <c r="K8009"/>
    </row>
    <row r="8010" spans="1:11" s="11" customFormat="1">
      <c r="A8010"/>
      <c r="B8010"/>
      <c r="C8010"/>
      <c r="D8010"/>
      <c r="E8010"/>
      <c r="F8010"/>
      <c r="G8010"/>
      <c r="H8010"/>
      <c r="I8010"/>
      <c r="J8010"/>
      <c r="K8010"/>
    </row>
    <row r="8011" spans="1:11" s="11" customFormat="1">
      <c r="A8011"/>
      <c r="B8011"/>
      <c r="C8011"/>
      <c r="D8011"/>
      <c r="E8011"/>
      <c r="F8011"/>
      <c r="G8011"/>
      <c r="H8011"/>
      <c r="I8011"/>
      <c r="J8011"/>
      <c r="K8011"/>
    </row>
    <row r="8012" spans="1:11" s="11" customFormat="1">
      <c r="A8012"/>
      <c r="B8012"/>
      <c r="C8012"/>
      <c r="D8012"/>
      <c r="E8012"/>
      <c r="F8012"/>
      <c r="G8012"/>
      <c r="H8012"/>
      <c r="I8012"/>
      <c r="J8012"/>
      <c r="K8012"/>
    </row>
    <row r="8013" spans="1:11" s="11" customFormat="1">
      <c r="A8013"/>
      <c r="B8013"/>
      <c r="C8013"/>
      <c r="D8013"/>
      <c r="E8013"/>
      <c r="F8013"/>
      <c r="G8013"/>
      <c r="H8013"/>
      <c r="I8013"/>
      <c r="J8013"/>
      <c r="K8013"/>
    </row>
    <row r="8014" spans="1:11" s="11" customFormat="1">
      <c r="A8014"/>
      <c r="B8014"/>
      <c r="C8014"/>
      <c r="D8014"/>
      <c r="E8014"/>
      <c r="F8014"/>
      <c r="G8014"/>
      <c r="H8014"/>
      <c r="I8014"/>
      <c r="J8014"/>
      <c r="K8014"/>
    </row>
    <row r="8015" spans="1:11" s="11" customFormat="1">
      <c r="A8015"/>
      <c r="B8015"/>
      <c r="C8015"/>
      <c r="D8015"/>
      <c r="E8015"/>
      <c r="F8015"/>
      <c r="G8015"/>
      <c r="H8015"/>
      <c r="I8015"/>
      <c r="J8015"/>
      <c r="K8015"/>
    </row>
    <row r="8016" spans="1:11" s="11" customFormat="1">
      <c r="A8016"/>
      <c r="B8016"/>
      <c r="C8016"/>
      <c r="D8016"/>
      <c r="E8016"/>
      <c r="F8016"/>
      <c r="G8016"/>
      <c r="H8016"/>
      <c r="I8016"/>
      <c r="J8016"/>
      <c r="K8016"/>
    </row>
    <row r="8017" spans="1:11" s="11" customFormat="1">
      <c r="A8017"/>
      <c r="B8017"/>
      <c r="C8017"/>
      <c r="D8017"/>
      <c r="E8017"/>
      <c r="F8017"/>
      <c r="G8017"/>
      <c r="H8017"/>
      <c r="I8017"/>
      <c r="J8017"/>
      <c r="K8017"/>
    </row>
    <row r="8018" spans="1:11" s="11" customFormat="1">
      <c r="A8018"/>
      <c r="B8018"/>
      <c r="C8018"/>
      <c r="D8018"/>
      <c r="E8018"/>
      <c r="F8018"/>
      <c r="G8018"/>
      <c r="H8018"/>
      <c r="I8018"/>
      <c r="J8018"/>
      <c r="K8018"/>
    </row>
    <row r="8019" spans="1:11" s="11" customFormat="1">
      <c r="A8019"/>
      <c r="B8019"/>
      <c r="C8019"/>
      <c r="D8019"/>
      <c r="E8019"/>
      <c r="F8019"/>
      <c r="G8019"/>
      <c r="H8019"/>
      <c r="I8019"/>
      <c r="J8019"/>
      <c r="K8019"/>
    </row>
    <row r="8020" spans="1:11" s="11" customFormat="1">
      <c r="A8020"/>
      <c r="B8020"/>
      <c r="C8020"/>
      <c r="D8020"/>
      <c r="E8020"/>
      <c r="F8020"/>
      <c r="G8020"/>
      <c r="H8020"/>
      <c r="I8020"/>
      <c r="J8020"/>
      <c r="K8020"/>
    </row>
    <row r="8021" spans="1:11" s="11" customFormat="1">
      <c r="A8021"/>
      <c r="B8021"/>
      <c r="C8021"/>
      <c r="D8021"/>
      <c r="E8021"/>
      <c r="F8021"/>
      <c r="G8021"/>
      <c r="H8021"/>
      <c r="I8021"/>
      <c r="J8021"/>
      <c r="K8021"/>
    </row>
    <row r="8022" spans="1:11" s="11" customFormat="1">
      <c r="A8022"/>
      <c r="B8022"/>
      <c r="C8022"/>
      <c r="D8022"/>
      <c r="E8022"/>
      <c r="F8022"/>
      <c r="G8022"/>
      <c r="H8022"/>
      <c r="I8022"/>
      <c r="J8022"/>
      <c r="K8022"/>
    </row>
    <row r="8023" spans="1:11" s="11" customFormat="1">
      <c r="A8023"/>
      <c r="B8023"/>
      <c r="C8023"/>
      <c r="D8023"/>
      <c r="E8023"/>
      <c r="F8023"/>
      <c r="G8023"/>
      <c r="H8023"/>
      <c r="I8023"/>
      <c r="J8023"/>
      <c r="K8023"/>
    </row>
    <row r="8024" spans="1:11" s="11" customFormat="1">
      <c r="A8024"/>
      <c r="B8024"/>
      <c r="C8024"/>
      <c r="D8024"/>
      <c r="E8024"/>
      <c r="F8024"/>
      <c r="G8024"/>
      <c r="H8024"/>
      <c r="I8024"/>
      <c r="J8024"/>
      <c r="K8024"/>
    </row>
    <row r="8025" spans="1:11" s="11" customFormat="1">
      <c r="A8025"/>
      <c r="B8025"/>
      <c r="C8025"/>
      <c r="D8025"/>
      <c r="E8025"/>
      <c r="F8025"/>
      <c r="G8025"/>
      <c r="H8025"/>
      <c r="I8025"/>
      <c r="J8025"/>
      <c r="K8025"/>
    </row>
    <row r="8026" spans="1:11" s="11" customFormat="1">
      <c r="A8026"/>
      <c r="B8026"/>
      <c r="C8026"/>
      <c r="D8026"/>
      <c r="E8026"/>
      <c r="F8026"/>
      <c r="G8026"/>
      <c r="H8026"/>
      <c r="I8026"/>
      <c r="J8026"/>
      <c r="K8026"/>
    </row>
    <row r="8027" spans="1:11" s="11" customFormat="1">
      <c r="A8027"/>
      <c r="B8027"/>
      <c r="C8027"/>
      <c r="D8027"/>
      <c r="E8027"/>
      <c r="F8027"/>
      <c r="G8027"/>
      <c r="H8027"/>
      <c r="I8027"/>
      <c r="J8027"/>
      <c r="K8027"/>
    </row>
    <row r="8028" spans="1:11" s="11" customFormat="1">
      <c r="A8028"/>
      <c r="B8028"/>
      <c r="C8028"/>
      <c r="D8028"/>
      <c r="E8028"/>
      <c r="F8028"/>
      <c r="G8028"/>
      <c r="H8028"/>
      <c r="I8028"/>
      <c r="J8028"/>
      <c r="K8028"/>
    </row>
    <row r="8029" spans="1:11" s="11" customFormat="1">
      <c r="A8029"/>
      <c r="B8029"/>
      <c r="C8029"/>
      <c r="D8029"/>
      <c r="E8029"/>
      <c r="F8029"/>
      <c r="G8029"/>
      <c r="H8029"/>
      <c r="I8029"/>
      <c r="J8029"/>
      <c r="K8029"/>
    </row>
    <row r="8030" spans="1:11" s="11" customFormat="1">
      <c r="A8030"/>
      <c r="B8030"/>
      <c r="C8030"/>
      <c r="D8030"/>
      <c r="E8030"/>
      <c r="F8030"/>
      <c r="G8030"/>
      <c r="H8030"/>
      <c r="I8030"/>
      <c r="J8030"/>
      <c r="K8030"/>
    </row>
    <row r="8031" spans="1:11" s="11" customFormat="1">
      <c r="A8031"/>
      <c r="B8031"/>
      <c r="C8031"/>
      <c r="D8031"/>
      <c r="E8031"/>
      <c r="F8031"/>
      <c r="G8031"/>
      <c r="H8031"/>
      <c r="I8031"/>
      <c r="J8031"/>
      <c r="K8031"/>
    </row>
    <row r="8032" spans="1:11" s="11" customFormat="1">
      <c r="A8032"/>
      <c r="B8032"/>
      <c r="C8032"/>
      <c r="D8032"/>
      <c r="E8032"/>
      <c r="F8032"/>
      <c r="G8032"/>
      <c r="H8032"/>
      <c r="I8032"/>
      <c r="J8032"/>
      <c r="K8032"/>
    </row>
    <row r="8033" spans="1:11" s="11" customFormat="1">
      <c r="A8033"/>
      <c r="B8033"/>
      <c r="C8033"/>
      <c r="D8033"/>
      <c r="E8033"/>
      <c r="F8033"/>
      <c r="G8033"/>
      <c r="H8033"/>
      <c r="I8033"/>
      <c r="J8033"/>
      <c r="K8033"/>
    </row>
    <row r="8034" spans="1:11" s="11" customFormat="1">
      <c r="A8034"/>
      <c r="B8034"/>
      <c r="C8034"/>
      <c r="D8034"/>
      <c r="E8034"/>
      <c r="F8034"/>
      <c r="G8034"/>
      <c r="H8034"/>
      <c r="I8034"/>
      <c r="J8034"/>
      <c r="K8034"/>
    </row>
    <row r="8035" spans="1:11" s="11" customFormat="1">
      <c r="A8035"/>
      <c r="B8035"/>
      <c r="C8035"/>
      <c r="D8035"/>
      <c r="E8035"/>
      <c r="F8035"/>
      <c r="G8035"/>
      <c r="H8035"/>
      <c r="I8035"/>
      <c r="J8035"/>
      <c r="K8035"/>
    </row>
    <row r="8036" spans="1:11" s="11" customFormat="1">
      <c r="A8036"/>
      <c r="B8036"/>
      <c r="C8036"/>
      <c r="D8036"/>
      <c r="E8036"/>
      <c r="F8036"/>
      <c r="G8036"/>
      <c r="H8036"/>
      <c r="I8036"/>
      <c r="J8036"/>
      <c r="K8036"/>
    </row>
    <row r="8037" spans="1:11" s="11" customFormat="1">
      <c r="A8037"/>
      <c r="B8037"/>
      <c r="C8037"/>
      <c r="D8037"/>
      <c r="E8037"/>
      <c r="F8037"/>
      <c r="G8037"/>
      <c r="H8037"/>
      <c r="I8037"/>
      <c r="J8037"/>
      <c r="K8037"/>
    </row>
    <row r="8038" spans="1:11" s="11" customFormat="1">
      <c r="A8038"/>
      <c r="B8038"/>
      <c r="C8038"/>
      <c r="D8038"/>
      <c r="E8038"/>
      <c r="F8038"/>
      <c r="G8038"/>
      <c r="H8038"/>
      <c r="I8038"/>
      <c r="J8038"/>
      <c r="K8038"/>
    </row>
    <row r="8039" spans="1:11" s="11" customFormat="1">
      <c r="A8039"/>
      <c r="B8039"/>
      <c r="C8039"/>
      <c r="D8039"/>
      <c r="E8039"/>
      <c r="F8039"/>
      <c r="G8039"/>
      <c r="H8039"/>
      <c r="I8039"/>
      <c r="J8039"/>
      <c r="K8039"/>
    </row>
    <row r="8040" spans="1:11" s="11" customFormat="1">
      <c r="A8040"/>
      <c r="B8040"/>
      <c r="C8040"/>
      <c r="D8040"/>
      <c r="E8040"/>
      <c r="F8040"/>
      <c r="G8040"/>
      <c r="H8040"/>
      <c r="I8040"/>
      <c r="J8040"/>
      <c r="K8040"/>
    </row>
    <row r="8041" spans="1:11" s="11" customFormat="1">
      <c r="A8041"/>
      <c r="B8041"/>
      <c r="C8041"/>
      <c r="D8041"/>
      <c r="E8041"/>
      <c r="F8041"/>
      <c r="G8041"/>
      <c r="H8041"/>
      <c r="I8041"/>
      <c r="J8041"/>
      <c r="K8041"/>
    </row>
    <row r="8042" spans="1:11" s="11" customFormat="1">
      <c r="A8042"/>
      <c r="B8042"/>
      <c r="C8042"/>
      <c r="D8042"/>
      <c r="E8042"/>
      <c r="F8042"/>
      <c r="G8042"/>
      <c r="H8042"/>
      <c r="I8042"/>
      <c r="J8042"/>
      <c r="K8042"/>
    </row>
    <row r="8043" spans="1:11" s="11" customFormat="1">
      <c r="A8043"/>
      <c r="B8043"/>
      <c r="C8043"/>
      <c r="D8043"/>
      <c r="E8043"/>
      <c r="F8043"/>
      <c r="G8043"/>
      <c r="H8043"/>
      <c r="I8043"/>
      <c r="J8043"/>
      <c r="K8043"/>
    </row>
    <row r="8044" spans="1:11" s="11" customFormat="1">
      <c r="A8044"/>
      <c r="B8044"/>
      <c r="C8044"/>
      <c r="D8044"/>
      <c r="E8044"/>
      <c r="F8044"/>
      <c r="G8044"/>
      <c r="H8044"/>
      <c r="I8044"/>
      <c r="J8044"/>
      <c r="K8044"/>
    </row>
    <row r="8045" spans="1:11" s="11" customFormat="1">
      <c r="A8045"/>
      <c r="B8045"/>
      <c r="C8045"/>
      <c r="D8045"/>
      <c r="E8045"/>
      <c r="F8045"/>
      <c r="G8045"/>
      <c r="H8045"/>
      <c r="I8045"/>
      <c r="J8045"/>
      <c r="K8045"/>
    </row>
    <row r="8046" spans="1:11" s="11" customFormat="1">
      <c r="A8046"/>
      <c r="B8046"/>
      <c r="C8046"/>
      <c r="D8046"/>
      <c r="E8046"/>
      <c r="F8046"/>
      <c r="G8046"/>
      <c r="H8046"/>
      <c r="I8046"/>
      <c r="J8046"/>
      <c r="K8046"/>
    </row>
    <row r="8047" spans="1:11" s="11" customFormat="1">
      <c r="A8047"/>
      <c r="B8047"/>
      <c r="C8047"/>
      <c r="D8047"/>
      <c r="E8047"/>
      <c r="F8047"/>
      <c r="G8047"/>
      <c r="H8047"/>
      <c r="I8047"/>
      <c r="J8047"/>
      <c r="K8047"/>
    </row>
    <row r="8048" spans="1:11" s="11" customFormat="1">
      <c r="A8048"/>
      <c r="B8048"/>
      <c r="C8048"/>
      <c r="D8048"/>
      <c r="E8048"/>
      <c r="F8048"/>
      <c r="G8048"/>
      <c r="H8048"/>
      <c r="I8048"/>
      <c r="J8048"/>
      <c r="K8048"/>
    </row>
    <row r="8049" spans="1:11" s="11" customFormat="1">
      <c r="A8049"/>
      <c r="B8049"/>
      <c r="C8049"/>
      <c r="D8049"/>
      <c r="E8049"/>
      <c r="F8049"/>
      <c r="G8049"/>
      <c r="H8049"/>
      <c r="I8049"/>
      <c r="J8049"/>
      <c r="K8049"/>
    </row>
    <row r="8050" spans="1:11" s="11" customFormat="1">
      <c r="A8050"/>
      <c r="B8050"/>
      <c r="C8050"/>
      <c r="D8050"/>
      <c r="E8050"/>
      <c r="F8050"/>
      <c r="G8050"/>
      <c r="H8050"/>
      <c r="I8050"/>
      <c r="J8050"/>
      <c r="K8050"/>
    </row>
    <row r="8051" spans="1:11" s="11" customFormat="1">
      <c r="A8051"/>
      <c r="B8051"/>
      <c r="C8051"/>
      <c r="D8051"/>
      <c r="E8051"/>
      <c r="F8051"/>
      <c r="G8051"/>
      <c r="H8051"/>
      <c r="I8051"/>
      <c r="J8051"/>
      <c r="K8051"/>
    </row>
    <row r="8052" spans="1:11" s="11" customFormat="1">
      <c r="A8052"/>
      <c r="B8052"/>
      <c r="C8052"/>
      <c r="D8052"/>
      <c r="E8052"/>
      <c r="F8052"/>
      <c r="G8052"/>
      <c r="H8052"/>
      <c r="I8052"/>
      <c r="J8052"/>
      <c r="K8052"/>
    </row>
    <row r="8053" spans="1:11" s="11" customFormat="1">
      <c r="A8053"/>
      <c r="B8053"/>
      <c r="C8053"/>
      <c r="D8053"/>
      <c r="E8053"/>
      <c r="F8053"/>
      <c r="G8053"/>
      <c r="H8053"/>
      <c r="I8053"/>
      <c r="J8053"/>
      <c r="K8053"/>
    </row>
    <row r="8054" spans="1:11" s="11" customFormat="1">
      <c r="A8054"/>
      <c r="B8054"/>
      <c r="C8054"/>
      <c r="D8054"/>
      <c r="E8054"/>
      <c r="F8054"/>
      <c r="G8054"/>
      <c r="H8054"/>
      <c r="I8054"/>
      <c r="J8054"/>
      <c r="K8054"/>
    </row>
    <row r="8055" spans="1:11" s="11" customFormat="1">
      <c r="A8055"/>
      <c r="B8055"/>
      <c r="C8055"/>
      <c r="D8055"/>
      <c r="E8055"/>
      <c r="F8055"/>
      <c r="G8055"/>
      <c r="H8055"/>
      <c r="I8055"/>
      <c r="J8055"/>
      <c r="K8055"/>
    </row>
    <row r="8056" spans="1:11" s="11" customFormat="1">
      <c r="A8056"/>
      <c r="B8056"/>
      <c r="C8056"/>
      <c r="D8056"/>
      <c r="E8056"/>
      <c r="F8056"/>
      <c r="G8056"/>
      <c r="H8056"/>
      <c r="I8056"/>
      <c r="J8056"/>
      <c r="K8056"/>
    </row>
    <row r="8057" spans="1:11" s="11" customFormat="1">
      <c r="A8057"/>
      <c r="B8057"/>
      <c r="C8057"/>
      <c r="D8057"/>
      <c r="E8057"/>
      <c r="F8057"/>
      <c r="G8057"/>
      <c r="H8057"/>
      <c r="I8057"/>
      <c r="J8057"/>
      <c r="K8057"/>
    </row>
    <row r="8058" spans="1:11" s="11" customFormat="1">
      <c r="A8058"/>
      <c r="B8058"/>
      <c r="C8058"/>
      <c r="D8058"/>
      <c r="E8058"/>
      <c r="F8058"/>
      <c r="G8058"/>
      <c r="H8058"/>
      <c r="I8058"/>
      <c r="J8058"/>
      <c r="K8058"/>
    </row>
    <row r="8059" spans="1:11" s="11" customFormat="1">
      <c r="A8059"/>
      <c r="B8059"/>
      <c r="C8059"/>
      <c r="D8059"/>
      <c r="E8059"/>
      <c r="F8059"/>
      <c r="G8059"/>
      <c r="H8059"/>
      <c r="I8059"/>
      <c r="J8059"/>
      <c r="K8059"/>
    </row>
    <row r="8060" spans="1:11" s="11" customFormat="1">
      <c r="A8060"/>
      <c r="B8060"/>
      <c r="C8060"/>
      <c r="D8060"/>
      <c r="E8060"/>
      <c r="F8060"/>
      <c r="G8060"/>
      <c r="H8060"/>
      <c r="I8060"/>
      <c r="J8060"/>
      <c r="K8060"/>
    </row>
    <row r="8061" spans="1:11" s="11" customFormat="1">
      <c r="A8061"/>
      <c r="B8061"/>
      <c r="C8061"/>
      <c r="D8061"/>
      <c r="E8061"/>
      <c r="F8061"/>
      <c r="G8061"/>
      <c r="H8061"/>
      <c r="I8061"/>
      <c r="J8061"/>
      <c r="K8061"/>
    </row>
    <row r="8062" spans="1:11" s="11" customFormat="1">
      <c r="A8062"/>
      <c r="B8062"/>
      <c r="C8062"/>
      <c r="D8062"/>
      <c r="E8062"/>
      <c r="F8062"/>
      <c r="G8062"/>
      <c r="H8062"/>
      <c r="I8062"/>
      <c r="J8062"/>
      <c r="K8062"/>
    </row>
    <row r="8063" spans="1:11" s="11" customFormat="1">
      <c r="A8063"/>
      <c r="B8063"/>
      <c r="C8063"/>
      <c r="D8063"/>
      <c r="E8063"/>
      <c r="F8063"/>
      <c r="G8063"/>
      <c r="H8063"/>
      <c r="I8063"/>
      <c r="J8063"/>
      <c r="K8063"/>
    </row>
    <row r="8064" spans="1:11" s="11" customFormat="1">
      <c r="A8064"/>
      <c r="B8064"/>
      <c r="C8064"/>
      <c r="D8064"/>
      <c r="E8064"/>
      <c r="F8064"/>
      <c r="G8064"/>
      <c r="H8064"/>
      <c r="I8064"/>
      <c r="J8064"/>
      <c r="K8064"/>
    </row>
    <row r="8065" spans="1:11" s="11" customFormat="1">
      <c r="A8065"/>
      <c r="B8065"/>
      <c r="C8065"/>
      <c r="D8065"/>
      <c r="E8065"/>
      <c r="F8065"/>
      <c r="G8065"/>
      <c r="H8065"/>
      <c r="I8065"/>
      <c r="J8065"/>
      <c r="K8065"/>
    </row>
    <row r="8066" spans="1:11" s="11" customFormat="1">
      <c r="A8066"/>
      <c r="B8066"/>
      <c r="C8066"/>
      <c r="D8066"/>
      <c r="E8066"/>
      <c r="F8066"/>
      <c r="G8066"/>
      <c r="H8066"/>
      <c r="I8066"/>
      <c r="J8066"/>
      <c r="K8066"/>
    </row>
    <row r="8067" spans="1:11" s="11" customFormat="1">
      <c r="A8067"/>
      <c r="B8067"/>
      <c r="C8067"/>
      <c r="D8067"/>
      <c r="E8067"/>
      <c r="F8067"/>
      <c r="G8067"/>
      <c r="H8067"/>
      <c r="I8067"/>
      <c r="J8067"/>
      <c r="K8067"/>
    </row>
    <row r="8068" spans="1:11" s="11" customFormat="1">
      <c r="A8068"/>
      <c r="B8068"/>
      <c r="C8068"/>
      <c r="D8068"/>
      <c r="E8068"/>
      <c r="F8068"/>
      <c r="G8068"/>
      <c r="H8068"/>
      <c r="I8068"/>
      <c r="J8068"/>
      <c r="K8068"/>
    </row>
    <row r="8069" spans="1:11" s="11" customFormat="1">
      <c r="A8069"/>
      <c r="B8069"/>
      <c r="C8069"/>
      <c r="D8069"/>
      <c r="E8069"/>
      <c r="F8069"/>
      <c r="G8069"/>
      <c r="H8069"/>
      <c r="I8069"/>
      <c r="J8069"/>
      <c r="K8069"/>
    </row>
    <row r="8070" spans="1:11" s="11" customFormat="1">
      <c r="A8070"/>
      <c r="B8070"/>
      <c r="C8070"/>
      <c r="D8070"/>
      <c r="E8070"/>
      <c r="F8070"/>
      <c r="G8070"/>
      <c r="H8070"/>
      <c r="I8070"/>
      <c r="J8070"/>
      <c r="K8070"/>
    </row>
    <row r="8071" spans="1:11" s="11" customFormat="1">
      <c r="A8071"/>
      <c r="B8071"/>
      <c r="C8071"/>
      <c r="D8071"/>
      <c r="E8071"/>
      <c r="F8071"/>
      <c r="G8071"/>
      <c r="H8071"/>
      <c r="I8071"/>
      <c r="J8071"/>
      <c r="K8071"/>
    </row>
    <row r="8072" spans="1:11" s="11" customFormat="1">
      <c r="A8072"/>
      <c r="B8072"/>
      <c r="C8072"/>
      <c r="D8072"/>
      <c r="E8072"/>
      <c r="F8072"/>
      <c r="G8072"/>
      <c r="H8072"/>
      <c r="I8072"/>
      <c r="J8072"/>
      <c r="K8072"/>
    </row>
    <row r="8073" spans="1:11" s="11" customFormat="1">
      <c r="A8073"/>
      <c r="B8073"/>
      <c r="C8073"/>
      <c r="D8073"/>
      <c r="E8073"/>
      <c r="F8073"/>
      <c r="G8073"/>
      <c r="H8073"/>
      <c r="I8073"/>
      <c r="J8073"/>
      <c r="K8073"/>
    </row>
    <row r="8074" spans="1:11" s="11" customFormat="1">
      <c r="A8074"/>
      <c r="B8074"/>
      <c r="C8074"/>
      <c r="D8074"/>
      <c r="E8074"/>
      <c r="F8074"/>
      <c r="G8074"/>
      <c r="H8074"/>
      <c r="I8074"/>
      <c r="J8074"/>
      <c r="K8074"/>
    </row>
    <row r="8075" spans="1:11" s="11" customFormat="1">
      <c r="A8075"/>
      <c r="B8075"/>
      <c r="C8075"/>
      <c r="D8075"/>
      <c r="E8075"/>
      <c r="F8075"/>
      <c r="G8075"/>
      <c r="H8075"/>
      <c r="I8075"/>
      <c r="J8075"/>
      <c r="K8075"/>
    </row>
    <row r="8076" spans="1:11" s="11" customFormat="1">
      <c r="A8076"/>
      <c r="B8076"/>
      <c r="C8076"/>
      <c r="D8076"/>
      <c r="E8076"/>
      <c r="F8076"/>
      <c r="G8076"/>
      <c r="H8076"/>
      <c r="I8076"/>
      <c r="J8076"/>
      <c r="K8076"/>
    </row>
    <row r="8077" spans="1:11" s="11" customFormat="1">
      <c r="A8077"/>
      <c r="B8077"/>
      <c r="C8077"/>
      <c r="D8077"/>
      <c r="E8077"/>
      <c r="F8077"/>
      <c r="G8077"/>
      <c r="H8077"/>
      <c r="I8077"/>
      <c r="J8077"/>
      <c r="K8077"/>
    </row>
    <row r="8078" spans="1:11" s="11" customFormat="1">
      <c r="A8078"/>
      <c r="B8078"/>
      <c r="C8078"/>
      <c r="D8078"/>
      <c r="E8078"/>
      <c r="F8078"/>
      <c r="G8078"/>
      <c r="H8078"/>
      <c r="I8078"/>
      <c r="J8078"/>
      <c r="K8078"/>
    </row>
    <row r="8079" spans="1:11" s="11" customFormat="1">
      <c r="A8079"/>
      <c r="B8079"/>
      <c r="C8079"/>
      <c r="D8079"/>
      <c r="E8079"/>
      <c r="F8079"/>
      <c r="G8079"/>
      <c r="H8079"/>
      <c r="I8079"/>
      <c r="J8079"/>
      <c r="K8079"/>
    </row>
    <row r="8080" spans="1:11" s="11" customFormat="1">
      <c r="A8080"/>
      <c r="B8080"/>
      <c r="C8080"/>
      <c r="D8080"/>
      <c r="E8080"/>
      <c r="F8080"/>
      <c r="G8080"/>
      <c r="H8080"/>
      <c r="I8080"/>
      <c r="J8080"/>
      <c r="K8080"/>
    </row>
    <row r="8081" spans="1:11" s="11" customFormat="1">
      <c r="A8081"/>
      <c r="B8081"/>
      <c r="C8081"/>
      <c r="D8081"/>
      <c r="E8081"/>
      <c r="F8081"/>
      <c r="G8081"/>
      <c r="H8081"/>
      <c r="I8081"/>
      <c r="J8081"/>
      <c r="K8081"/>
    </row>
    <row r="8082" spans="1:11" s="11" customFormat="1">
      <c r="A8082"/>
      <c r="B8082"/>
      <c r="C8082"/>
      <c r="D8082"/>
      <c r="E8082"/>
      <c r="F8082"/>
      <c r="G8082"/>
      <c r="H8082"/>
      <c r="I8082"/>
      <c r="J8082"/>
      <c r="K8082"/>
    </row>
    <row r="8083" spans="1:11" s="11" customFormat="1">
      <c r="A8083"/>
      <c r="B8083"/>
      <c r="C8083"/>
      <c r="D8083"/>
      <c r="E8083"/>
      <c r="F8083"/>
      <c r="G8083"/>
      <c r="H8083"/>
      <c r="I8083"/>
      <c r="J8083"/>
      <c r="K8083"/>
    </row>
    <row r="8084" spans="1:11" s="11" customFormat="1">
      <c r="A8084"/>
      <c r="B8084"/>
      <c r="C8084"/>
      <c r="D8084"/>
      <c r="E8084"/>
      <c r="F8084"/>
      <c r="G8084"/>
      <c r="H8084"/>
      <c r="I8084"/>
      <c r="J8084"/>
      <c r="K8084"/>
    </row>
    <row r="8085" spans="1:11" s="11" customFormat="1">
      <c r="A8085"/>
      <c r="B8085"/>
      <c r="C8085"/>
      <c r="D8085"/>
      <c r="E8085"/>
      <c r="F8085"/>
      <c r="G8085"/>
      <c r="H8085"/>
      <c r="I8085"/>
      <c r="J8085"/>
      <c r="K8085"/>
    </row>
    <row r="8086" spans="1:11" s="11" customFormat="1">
      <c r="A8086"/>
      <c r="B8086"/>
      <c r="C8086"/>
      <c r="D8086"/>
      <c r="E8086"/>
      <c r="F8086"/>
      <c r="G8086"/>
      <c r="H8086"/>
      <c r="I8086"/>
      <c r="J8086"/>
      <c r="K8086"/>
    </row>
    <row r="8087" spans="1:11" s="11" customFormat="1">
      <c r="A8087"/>
      <c r="B8087"/>
      <c r="C8087"/>
      <c r="D8087"/>
      <c r="E8087"/>
      <c r="F8087"/>
      <c r="G8087"/>
      <c r="H8087"/>
      <c r="I8087"/>
      <c r="J8087"/>
      <c r="K8087"/>
    </row>
    <row r="8088" spans="1:11" s="11" customFormat="1">
      <c r="A8088"/>
      <c r="B8088"/>
      <c r="C8088"/>
      <c r="D8088"/>
      <c r="E8088"/>
      <c r="F8088"/>
      <c r="G8088"/>
      <c r="H8088"/>
      <c r="I8088"/>
      <c r="J8088"/>
      <c r="K8088"/>
    </row>
    <row r="8089" spans="1:11" s="11" customFormat="1">
      <c r="A8089"/>
      <c r="B8089"/>
      <c r="C8089"/>
      <c r="D8089"/>
      <c r="E8089"/>
      <c r="F8089"/>
      <c r="G8089"/>
      <c r="H8089"/>
      <c r="I8089"/>
      <c r="J8089"/>
      <c r="K8089"/>
    </row>
    <row r="8090" spans="1:11" s="11" customFormat="1">
      <c r="A8090"/>
      <c r="B8090"/>
      <c r="C8090"/>
      <c r="D8090"/>
      <c r="E8090"/>
      <c r="F8090"/>
      <c r="G8090"/>
      <c r="H8090"/>
      <c r="I8090"/>
      <c r="J8090"/>
      <c r="K8090"/>
    </row>
    <row r="8091" spans="1:11" s="11" customFormat="1">
      <c r="A8091"/>
      <c r="B8091"/>
      <c r="C8091"/>
      <c r="D8091"/>
      <c r="E8091"/>
      <c r="F8091"/>
      <c r="G8091"/>
      <c r="H8091"/>
      <c r="I8091"/>
      <c r="J8091"/>
      <c r="K8091"/>
    </row>
    <row r="8092" spans="1:11" s="11" customFormat="1">
      <c r="A8092"/>
      <c r="B8092"/>
      <c r="C8092"/>
      <c r="D8092"/>
      <c r="E8092"/>
      <c r="F8092"/>
      <c r="G8092"/>
      <c r="H8092"/>
      <c r="I8092"/>
      <c r="J8092"/>
      <c r="K8092"/>
    </row>
    <row r="8093" spans="1:11" s="11" customFormat="1">
      <c r="A8093"/>
      <c r="B8093"/>
      <c r="C8093"/>
      <c r="D8093"/>
      <c r="E8093"/>
      <c r="F8093"/>
      <c r="G8093"/>
      <c r="H8093"/>
      <c r="I8093"/>
      <c r="J8093"/>
      <c r="K8093"/>
    </row>
    <row r="8094" spans="1:11" s="11" customFormat="1">
      <c r="A8094"/>
      <c r="B8094"/>
      <c r="C8094"/>
      <c r="D8094"/>
      <c r="E8094"/>
      <c r="F8094"/>
      <c r="G8094"/>
      <c r="H8094"/>
      <c r="I8094"/>
      <c r="J8094"/>
      <c r="K8094"/>
    </row>
    <row r="8095" spans="1:11" s="11" customFormat="1">
      <c r="A8095"/>
      <c r="B8095"/>
      <c r="C8095"/>
      <c r="D8095"/>
      <c r="E8095"/>
      <c r="F8095"/>
      <c r="G8095"/>
      <c r="H8095"/>
      <c r="I8095"/>
      <c r="J8095"/>
      <c r="K8095"/>
    </row>
    <row r="8096" spans="1:11" s="11" customFormat="1">
      <c r="A8096"/>
      <c r="B8096"/>
      <c r="C8096"/>
      <c r="D8096"/>
      <c r="E8096"/>
      <c r="F8096"/>
      <c r="G8096"/>
      <c r="H8096"/>
      <c r="I8096"/>
      <c r="J8096"/>
      <c r="K8096"/>
    </row>
    <row r="8097" spans="1:11" s="11" customFormat="1">
      <c r="A8097"/>
      <c r="B8097"/>
      <c r="C8097"/>
      <c r="D8097"/>
      <c r="E8097"/>
      <c r="F8097"/>
      <c r="G8097"/>
      <c r="H8097"/>
      <c r="I8097"/>
      <c r="J8097"/>
      <c r="K8097"/>
    </row>
    <row r="8098" spans="1:11" s="11" customFormat="1">
      <c r="A8098"/>
      <c r="B8098"/>
      <c r="C8098"/>
      <c r="D8098"/>
      <c r="E8098"/>
      <c r="F8098"/>
      <c r="G8098"/>
      <c r="H8098"/>
      <c r="I8098"/>
      <c r="J8098"/>
      <c r="K8098"/>
    </row>
    <row r="8099" spans="1:11" s="11" customFormat="1">
      <c r="A8099"/>
      <c r="B8099"/>
      <c r="C8099"/>
      <c r="D8099"/>
      <c r="E8099"/>
      <c r="F8099"/>
      <c r="G8099"/>
      <c r="H8099"/>
      <c r="I8099"/>
      <c r="J8099"/>
      <c r="K8099"/>
    </row>
    <row r="8100" spans="1:11" s="11" customFormat="1">
      <c r="A8100"/>
      <c r="B8100"/>
      <c r="C8100"/>
      <c r="D8100"/>
      <c r="E8100"/>
      <c r="F8100"/>
      <c r="G8100"/>
      <c r="H8100"/>
      <c r="I8100"/>
      <c r="J8100"/>
      <c r="K8100"/>
    </row>
    <row r="8101" spans="1:11" s="11" customFormat="1">
      <c r="A8101"/>
      <c r="B8101"/>
      <c r="C8101"/>
      <c r="D8101"/>
      <c r="E8101"/>
      <c r="F8101"/>
      <c r="G8101"/>
      <c r="H8101"/>
      <c r="I8101"/>
      <c r="J8101"/>
      <c r="K8101"/>
    </row>
    <row r="8102" spans="1:11" s="11" customFormat="1">
      <c r="A8102"/>
      <c r="B8102"/>
      <c r="C8102"/>
      <c r="D8102"/>
      <c r="E8102"/>
      <c r="F8102"/>
      <c r="G8102"/>
      <c r="H8102"/>
      <c r="I8102"/>
      <c r="J8102"/>
      <c r="K8102"/>
    </row>
    <row r="8103" spans="1:11" s="11" customFormat="1">
      <c r="A8103"/>
      <c r="B8103"/>
      <c r="C8103"/>
      <c r="D8103"/>
      <c r="E8103"/>
      <c r="F8103"/>
      <c r="G8103"/>
      <c r="H8103"/>
      <c r="I8103"/>
      <c r="J8103"/>
      <c r="K8103"/>
    </row>
    <row r="8104" spans="1:11" s="11" customFormat="1">
      <c r="A8104"/>
      <c r="B8104"/>
      <c r="C8104"/>
      <c r="D8104"/>
      <c r="E8104"/>
      <c r="F8104"/>
      <c r="G8104"/>
      <c r="H8104"/>
      <c r="I8104"/>
      <c r="J8104"/>
      <c r="K8104"/>
    </row>
    <row r="8105" spans="1:11" s="11" customFormat="1">
      <c r="A8105"/>
      <c r="B8105"/>
      <c r="C8105"/>
      <c r="D8105"/>
      <c r="E8105"/>
      <c r="F8105"/>
      <c r="G8105"/>
      <c r="H8105"/>
      <c r="I8105"/>
      <c r="J8105"/>
      <c r="K8105"/>
    </row>
    <row r="8106" spans="1:11" s="11" customFormat="1">
      <c r="A8106"/>
      <c r="B8106"/>
      <c r="C8106"/>
      <c r="D8106"/>
      <c r="E8106"/>
      <c r="F8106"/>
      <c r="G8106"/>
      <c r="H8106"/>
      <c r="I8106"/>
      <c r="J8106"/>
      <c r="K8106"/>
    </row>
    <row r="8107" spans="1:11" s="11" customFormat="1">
      <c r="A8107"/>
      <c r="B8107"/>
      <c r="C8107"/>
      <c r="D8107"/>
      <c r="E8107"/>
      <c r="F8107"/>
      <c r="G8107"/>
      <c r="H8107"/>
      <c r="I8107"/>
      <c r="J8107"/>
      <c r="K8107"/>
    </row>
    <row r="8108" spans="1:11" s="11" customFormat="1">
      <c r="A8108"/>
      <c r="B8108"/>
      <c r="C8108"/>
      <c r="D8108"/>
      <c r="E8108"/>
      <c r="F8108"/>
      <c r="G8108"/>
      <c r="H8108"/>
      <c r="I8108"/>
      <c r="J8108"/>
      <c r="K8108"/>
    </row>
    <row r="8109" spans="1:11" s="11" customFormat="1">
      <c r="A8109"/>
      <c r="B8109"/>
      <c r="C8109"/>
      <c r="D8109"/>
      <c r="E8109"/>
      <c r="F8109"/>
      <c r="G8109"/>
      <c r="H8109"/>
      <c r="I8109"/>
      <c r="J8109"/>
      <c r="K8109"/>
    </row>
    <row r="8110" spans="1:11" s="11" customFormat="1">
      <c r="A8110"/>
      <c r="B8110"/>
      <c r="C8110"/>
      <c r="D8110"/>
      <c r="E8110"/>
      <c r="F8110"/>
      <c r="G8110"/>
      <c r="H8110"/>
      <c r="I8110"/>
      <c r="J8110"/>
      <c r="K8110"/>
    </row>
    <row r="8111" spans="1:11" s="11" customFormat="1">
      <c r="A8111"/>
      <c r="B8111"/>
      <c r="C8111"/>
      <c r="D8111"/>
      <c r="E8111"/>
      <c r="F8111"/>
      <c r="G8111"/>
      <c r="H8111"/>
      <c r="I8111"/>
      <c r="J8111"/>
      <c r="K8111"/>
    </row>
    <row r="8112" spans="1:11" s="11" customFormat="1">
      <c r="A8112"/>
      <c r="B8112"/>
      <c r="C8112"/>
      <c r="D8112"/>
      <c r="E8112"/>
      <c r="F8112"/>
      <c r="G8112"/>
      <c r="H8112"/>
      <c r="I8112"/>
      <c r="J8112"/>
      <c r="K8112"/>
    </row>
    <row r="8113" spans="1:11" s="11" customFormat="1">
      <c r="A8113"/>
      <c r="B8113"/>
      <c r="C8113"/>
      <c r="D8113"/>
      <c r="E8113"/>
      <c r="F8113"/>
      <c r="G8113"/>
      <c r="H8113"/>
      <c r="I8113"/>
      <c r="J8113"/>
      <c r="K8113"/>
    </row>
    <row r="8114" spans="1:11" s="11" customFormat="1">
      <c r="A8114"/>
      <c r="B8114"/>
      <c r="C8114"/>
      <c r="D8114"/>
      <c r="E8114"/>
      <c r="F8114"/>
      <c r="G8114"/>
      <c r="H8114"/>
      <c r="I8114"/>
      <c r="J8114"/>
      <c r="K8114"/>
    </row>
    <row r="8115" spans="1:11" s="11" customFormat="1">
      <c r="A8115"/>
      <c r="B8115"/>
      <c r="C8115"/>
      <c r="D8115"/>
      <c r="E8115"/>
      <c r="F8115"/>
      <c r="G8115"/>
      <c r="H8115"/>
      <c r="I8115"/>
      <c r="J8115"/>
      <c r="K8115"/>
    </row>
    <row r="8116" spans="1:11" s="11" customFormat="1">
      <c r="A8116"/>
      <c r="B8116"/>
      <c r="C8116"/>
      <c r="D8116"/>
      <c r="E8116"/>
      <c r="F8116"/>
      <c r="G8116"/>
      <c r="H8116"/>
      <c r="I8116"/>
      <c r="J8116"/>
      <c r="K8116"/>
    </row>
    <row r="8117" spans="1:11" s="11" customFormat="1">
      <c r="A8117"/>
      <c r="B8117"/>
      <c r="C8117"/>
      <c r="D8117"/>
      <c r="E8117"/>
      <c r="F8117"/>
      <c r="G8117"/>
      <c r="H8117"/>
      <c r="I8117"/>
      <c r="J8117"/>
      <c r="K8117"/>
    </row>
    <row r="8118" spans="1:11" s="11" customFormat="1">
      <c r="A8118"/>
      <c r="B8118"/>
      <c r="C8118"/>
      <c r="D8118"/>
      <c r="E8118"/>
      <c r="F8118"/>
      <c r="G8118"/>
      <c r="H8118"/>
      <c r="I8118"/>
      <c r="J8118"/>
      <c r="K8118"/>
    </row>
    <row r="8119" spans="1:11" s="11" customFormat="1">
      <c r="A8119"/>
      <c r="B8119"/>
      <c r="C8119"/>
      <c r="D8119"/>
      <c r="E8119"/>
      <c r="F8119"/>
      <c r="G8119"/>
      <c r="H8119"/>
      <c r="I8119"/>
      <c r="J8119"/>
      <c r="K8119"/>
    </row>
    <row r="8120" spans="1:11" s="11" customFormat="1">
      <c r="A8120"/>
      <c r="B8120"/>
      <c r="C8120"/>
      <c r="D8120"/>
      <c r="E8120"/>
      <c r="F8120"/>
      <c r="G8120"/>
      <c r="H8120"/>
      <c r="I8120"/>
      <c r="J8120"/>
      <c r="K8120"/>
    </row>
    <row r="8121" spans="1:11" s="11" customFormat="1">
      <c r="A8121"/>
      <c r="B8121"/>
      <c r="C8121"/>
      <c r="D8121"/>
      <c r="E8121"/>
      <c r="F8121"/>
      <c r="G8121"/>
      <c r="H8121"/>
      <c r="I8121"/>
      <c r="J8121"/>
      <c r="K8121"/>
    </row>
    <row r="8122" spans="1:11" s="11" customFormat="1">
      <c r="A8122"/>
      <c r="B8122"/>
      <c r="C8122"/>
      <c r="D8122"/>
      <c r="E8122"/>
      <c r="F8122"/>
      <c r="G8122"/>
      <c r="H8122"/>
      <c r="I8122"/>
      <c r="J8122"/>
      <c r="K8122"/>
    </row>
    <row r="8123" spans="1:11" s="11" customFormat="1">
      <c r="A8123"/>
      <c r="B8123"/>
      <c r="C8123"/>
      <c r="D8123"/>
      <c r="E8123"/>
      <c r="F8123"/>
      <c r="G8123"/>
      <c r="H8123"/>
      <c r="I8123"/>
      <c r="J8123"/>
      <c r="K8123"/>
    </row>
    <row r="8124" spans="1:11" s="11" customFormat="1">
      <c r="A8124"/>
      <c r="B8124"/>
      <c r="C8124"/>
      <c r="D8124"/>
      <c r="E8124"/>
      <c r="F8124"/>
      <c r="G8124"/>
      <c r="H8124"/>
      <c r="I8124"/>
      <c r="J8124"/>
      <c r="K8124"/>
    </row>
    <row r="8125" spans="1:11" s="11" customFormat="1">
      <c r="A8125"/>
      <c r="B8125"/>
      <c r="C8125"/>
      <c r="D8125"/>
      <c r="E8125"/>
      <c r="F8125"/>
      <c r="G8125"/>
      <c r="H8125"/>
      <c r="I8125"/>
      <c r="J8125"/>
      <c r="K8125"/>
    </row>
    <row r="8126" spans="1:11" s="11" customFormat="1">
      <c r="A8126"/>
      <c r="B8126"/>
      <c r="C8126"/>
      <c r="D8126"/>
      <c r="E8126"/>
      <c r="F8126"/>
      <c r="G8126"/>
      <c r="H8126"/>
      <c r="I8126"/>
      <c r="J8126"/>
      <c r="K8126"/>
    </row>
    <row r="8127" spans="1:11" s="11" customFormat="1">
      <c r="A8127"/>
      <c r="B8127"/>
      <c r="C8127"/>
      <c r="D8127"/>
      <c r="E8127"/>
      <c r="F8127"/>
      <c r="G8127"/>
      <c r="H8127"/>
      <c r="I8127"/>
      <c r="J8127"/>
      <c r="K8127"/>
    </row>
    <row r="8128" spans="1:11" s="11" customFormat="1">
      <c r="A8128"/>
      <c r="B8128"/>
      <c r="C8128"/>
      <c r="D8128"/>
      <c r="E8128"/>
      <c r="F8128"/>
      <c r="G8128"/>
      <c r="H8128"/>
      <c r="I8128"/>
      <c r="J8128"/>
      <c r="K8128"/>
    </row>
    <row r="8129" spans="1:11" s="11" customFormat="1">
      <c r="A8129"/>
      <c r="B8129"/>
      <c r="C8129"/>
      <c r="D8129"/>
      <c r="E8129"/>
      <c r="F8129"/>
      <c r="G8129"/>
      <c r="H8129"/>
      <c r="I8129"/>
      <c r="J8129"/>
      <c r="K8129"/>
    </row>
    <row r="8130" spans="1:11" s="11" customFormat="1">
      <c r="A8130"/>
      <c r="B8130"/>
      <c r="C8130"/>
      <c r="D8130"/>
      <c r="E8130"/>
      <c r="F8130"/>
      <c r="G8130"/>
      <c r="H8130"/>
      <c r="I8130"/>
      <c r="J8130"/>
      <c r="K8130"/>
    </row>
    <row r="8131" spans="1:11" s="11" customFormat="1">
      <c r="A8131"/>
      <c r="B8131"/>
      <c r="C8131"/>
      <c r="D8131"/>
      <c r="E8131"/>
      <c r="F8131"/>
      <c r="G8131"/>
      <c r="H8131"/>
      <c r="I8131"/>
      <c r="J8131"/>
      <c r="K8131"/>
    </row>
    <row r="8132" spans="1:11" s="11" customFormat="1">
      <c r="A8132"/>
      <c r="B8132"/>
      <c r="C8132"/>
      <c r="D8132"/>
      <c r="E8132"/>
      <c r="F8132"/>
      <c r="G8132"/>
      <c r="H8132"/>
      <c r="I8132"/>
      <c r="J8132"/>
      <c r="K8132"/>
    </row>
    <row r="8133" spans="1:11" s="11" customFormat="1">
      <c r="A8133"/>
      <c r="B8133"/>
      <c r="C8133"/>
      <c r="D8133"/>
      <c r="E8133"/>
      <c r="F8133"/>
      <c r="G8133"/>
      <c r="H8133"/>
      <c r="I8133"/>
      <c r="J8133"/>
      <c r="K8133"/>
    </row>
    <row r="8134" spans="1:11" s="11" customFormat="1">
      <c r="A8134"/>
      <c r="B8134"/>
      <c r="C8134"/>
      <c r="D8134"/>
      <c r="E8134"/>
      <c r="F8134"/>
      <c r="G8134"/>
      <c r="H8134"/>
      <c r="I8134"/>
      <c r="J8134"/>
      <c r="K8134"/>
    </row>
    <row r="8135" spans="1:11" s="11" customFormat="1">
      <c r="A8135"/>
      <c r="B8135"/>
      <c r="C8135"/>
      <c r="D8135"/>
      <c r="E8135"/>
      <c r="F8135"/>
      <c r="G8135"/>
      <c r="H8135"/>
      <c r="I8135"/>
      <c r="J8135"/>
      <c r="K8135"/>
    </row>
    <row r="8136" spans="1:11" s="11" customFormat="1">
      <c r="A8136"/>
      <c r="B8136"/>
      <c r="C8136"/>
      <c r="D8136"/>
      <c r="E8136"/>
      <c r="F8136"/>
      <c r="G8136"/>
      <c r="H8136"/>
      <c r="I8136"/>
      <c r="J8136"/>
      <c r="K8136"/>
    </row>
    <row r="8137" spans="1:11" s="11" customFormat="1">
      <c r="A8137"/>
      <c r="B8137"/>
      <c r="C8137"/>
      <c r="D8137"/>
      <c r="E8137"/>
      <c r="F8137"/>
      <c r="G8137"/>
      <c r="H8137"/>
      <c r="I8137"/>
      <c r="J8137"/>
      <c r="K8137"/>
    </row>
    <row r="8138" spans="1:11" s="11" customFormat="1">
      <c r="A8138"/>
      <c r="B8138"/>
      <c r="C8138"/>
      <c r="D8138"/>
      <c r="E8138"/>
      <c r="F8138"/>
      <c r="G8138"/>
      <c r="H8138"/>
      <c r="I8138"/>
      <c r="J8138"/>
      <c r="K8138"/>
    </row>
    <row r="8139" spans="1:11" s="11" customFormat="1">
      <c r="A8139"/>
      <c r="B8139"/>
      <c r="C8139"/>
      <c r="D8139"/>
      <c r="E8139"/>
      <c r="F8139"/>
      <c r="G8139"/>
      <c r="H8139"/>
      <c r="I8139"/>
      <c r="J8139"/>
      <c r="K8139"/>
    </row>
    <row r="8140" spans="1:11" s="11" customFormat="1">
      <c r="A8140"/>
      <c r="B8140"/>
      <c r="C8140"/>
      <c r="D8140"/>
      <c r="E8140"/>
      <c r="F8140"/>
      <c r="G8140"/>
      <c r="H8140"/>
      <c r="I8140"/>
      <c r="J8140"/>
      <c r="K8140"/>
    </row>
    <row r="8141" spans="1:11" s="11" customFormat="1">
      <c r="A8141"/>
      <c r="B8141"/>
      <c r="C8141"/>
      <c r="D8141"/>
      <c r="E8141"/>
      <c r="F8141"/>
      <c r="G8141"/>
      <c r="H8141"/>
      <c r="I8141"/>
      <c r="J8141"/>
      <c r="K8141"/>
    </row>
    <row r="8142" spans="1:11" s="11" customFormat="1">
      <c r="A8142"/>
      <c r="B8142"/>
      <c r="C8142"/>
      <c r="D8142"/>
      <c r="E8142"/>
      <c r="F8142"/>
      <c r="G8142"/>
      <c r="H8142"/>
      <c r="I8142"/>
      <c r="J8142"/>
      <c r="K8142"/>
    </row>
    <row r="8143" spans="1:11" s="11" customFormat="1">
      <c r="A8143"/>
      <c r="B8143"/>
      <c r="C8143"/>
      <c r="D8143"/>
      <c r="E8143"/>
      <c r="F8143"/>
      <c r="G8143"/>
      <c r="H8143"/>
      <c r="I8143"/>
      <c r="J8143"/>
      <c r="K8143"/>
    </row>
    <row r="8144" spans="1:11" s="11" customFormat="1">
      <c r="A8144"/>
      <c r="B8144"/>
      <c r="C8144"/>
      <c r="D8144"/>
      <c r="E8144"/>
      <c r="F8144"/>
      <c r="G8144"/>
      <c r="H8144"/>
      <c r="I8144"/>
      <c r="J8144"/>
      <c r="K8144"/>
    </row>
    <row r="8145" spans="1:11" s="11" customFormat="1">
      <c r="A8145"/>
      <c r="B8145"/>
      <c r="C8145"/>
      <c r="D8145"/>
      <c r="E8145"/>
      <c r="F8145"/>
      <c r="G8145"/>
      <c r="H8145"/>
      <c r="I8145"/>
      <c r="J8145"/>
      <c r="K8145"/>
    </row>
    <row r="8146" spans="1:11" s="11" customFormat="1">
      <c r="A8146"/>
      <c r="B8146"/>
      <c r="C8146"/>
      <c r="D8146"/>
      <c r="E8146"/>
      <c r="F8146"/>
      <c r="G8146"/>
      <c r="H8146"/>
      <c r="I8146"/>
      <c r="J8146"/>
      <c r="K8146"/>
    </row>
    <row r="8147" spans="1:11" s="11" customFormat="1">
      <c r="A8147"/>
      <c r="B8147"/>
      <c r="C8147"/>
      <c r="D8147"/>
      <c r="E8147"/>
      <c r="F8147"/>
      <c r="G8147"/>
      <c r="H8147"/>
      <c r="I8147"/>
      <c r="J8147"/>
      <c r="K8147"/>
    </row>
    <row r="8148" spans="1:11" s="11" customFormat="1">
      <c r="A8148"/>
      <c r="B8148"/>
      <c r="C8148"/>
      <c r="D8148"/>
      <c r="E8148"/>
      <c r="F8148"/>
      <c r="G8148"/>
      <c r="H8148"/>
      <c r="I8148"/>
      <c r="J8148"/>
      <c r="K8148"/>
    </row>
    <row r="8149" spans="1:11" s="11" customFormat="1">
      <c r="A8149"/>
      <c r="B8149"/>
      <c r="C8149"/>
      <c r="D8149"/>
      <c r="E8149"/>
      <c r="F8149"/>
      <c r="G8149"/>
      <c r="H8149"/>
      <c r="I8149"/>
      <c r="J8149"/>
      <c r="K8149"/>
    </row>
    <row r="8150" spans="1:11" s="11" customFormat="1">
      <c r="A8150"/>
      <c r="B8150"/>
      <c r="C8150"/>
      <c r="D8150"/>
      <c r="E8150"/>
      <c r="F8150"/>
      <c r="G8150"/>
      <c r="H8150"/>
      <c r="I8150"/>
      <c r="J8150"/>
      <c r="K8150"/>
    </row>
    <row r="8151" spans="1:11" s="11" customFormat="1">
      <c r="A8151"/>
      <c r="B8151"/>
      <c r="C8151"/>
      <c r="D8151"/>
      <c r="E8151"/>
      <c r="F8151"/>
      <c r="G8151"/>
      <c r="H8151"/>
      <c r="I8151"/>
      <c r="J8151"/>
      <c r="K8151"/>
    </row>
    <row r="8152" spans="1:11" s="11" customFormat="1">
      <c r="A8152"/>
      <c r="B8152"/>
      <c r="C8152"/>
      <c r="D8152"/>
      <c r="E8152"/>
      <c r="F8152"/>
      <c r="G8152"/>
      <c r="H8152"/>
      <c r="I8152"/>
      <c r="J8152"/>
      <c r="K8152"/>
    </row>
    <row r="8153" spans="1:11" s="11" customFormat="1">
      <c r="A8153"/>
      <c r="B8153"/>
      <c r="C8153"/>
      <c r="D8153"/>
      <c r="E8153"/>
      <c r="F8153"/>
      <c r="G8153"/>
      <c r="H8153"/>
      <c r="I8153"/>
      <c r="J8153"/>
      <c r="K8153"/>
    </row>
    <row r="8154" spans="1:11" s="11" customFormat="1">
      <c r="A8154"/>
      <c r="B8154"/>
      <c r="C8154"/>
      <c r="D8154"/>
      <c r="E8154"/>
      <c r="F8154"/>
      <c r="G8154"/>
      <c r="H8154"/>
      <c r="I8154"/>
      <c r="J8154"/>
      <c r="K8154"/>
    </row>
    <row r="8155" spans="1:11" s="11" customFormat="1">
      <c r="A8155"/>
      <c r="B8155"/>
      <c r="C8155"/>
      <c r="D8155"/>
      <c r="E8155"/>
      <c r="F8155"/>
      <c r="G8155"/>
      <c r="H8155"/>
      <c r="I8155"/>
      <c r="J8155"/>
      <c r="K8155"/>
    </row>
    <row r="8156" spans="1:11" s="11" customFormat="1">
      <c r="A8156"/>
      <c r="B8156"/>
      <c r="C8156"/>
      <c r="D8156"/>
      <c r="E8156"/>
      <c r="F8156"/>
      <c r="G8156"/>
      <c r="H8156"/>
      <c r="I8156"/>
      <c r="J8156"/>
      <c r="K8156"/>
    </row>
    <row r="8157" spans="1:11" s="11" customFormat="1">
      <c r="A8157"/>
      <c r="B8157"/>
      <c r="C8157"/>
      <c r="D8157"/>
      <c r="E8157"/>
      <c r="F8157"/>
      <c r="G8157"/>
      <c r="H8157"/>
      <c r="I8157"/>
      <c r="J8157"/>
      <c r="K8157"/>
    </row>
    <row r="8158" spans="1:11" s="11" customFormat="1">
      <c r="A8158"/>
      <c r="B8158"/>
      <c r="C8158"/>
      <c r="D8158"/>
      <c r="E8158"/>
      <c r="F8158"/>
      <c r="G8158"/>
      <c r="H8158"/>
      <c r="I8158"/>
      <c r="J8158"/>
      <c r="K8158"/>
    </row>
    <row r="8159" spans="1:11" s="11" customFormat="1">
      <c r="A8159"/>
      <c r="B8159"/>
      <c r="C8159"/>
      <c r="D8159"/>
      <c r="E8159"/>
      <c r="F8159"/>
      <c r="G8159"/>
      <c r="H8159"/>
      <c r="I8159"/>
      <c r="J8159"/>
      <c r="K8159"/>
    </row>
    <row r="8160" spans="1:11" s="11" customFormat="1">
      <c r="A8160"/>
      <c r="B8160"/>
      <c r="C8160"/>
      <c r="D8160"/>
      <c r="E8160"/>
      <c r="F8160"/>
      <c r="G8160"/>
      <c r="H8160"/>
      <c r="I8160"/>
      <c r="J8160"/>
      <c r="K8160"/>
    </row>
    <row r="8161" spans="1:11" s="11" customFormat="1">
      <c r="A8161"/>
      <c r="B8161"/>
      <c r="C8161"/>
      <c r="D8161"/>
      <c r="E8161"/>
      <c r="F8161"/>
      <c r="G8161"/>
      <c r="H8161"/>
      <c r="I8161"/>
      <c r="J8161"/>
      <c r="K8161"/>
    </row>
    <row r="8162" spans="1:11" s="11" customFormat="1">
      <c r="A8162"/>
      <c r="B8162"/>
      <c r="C8162"/>
      <c r="D8162"/>
      <c r="E8162"/>
      <c r="F8162"/>
      <c r="G8162"/>
      <c r="H8162"/>
      <c r="I8162"/>
      <c r="J8162"/>
      <c r="K8162"/>
    </row>
    <row r="8163" spans="1:11" s="11" customFormat="1">
      <c r="A8163"/>
      <c r="B8163"/>
      <c r="C8163"/>
      <c r="D8163"/>
      <c r="E8163"/>
      <c r="F8163"/>
      <c r="G8163"/>
      <c r="H8163"/>
      <c r="I8163"/>
      <c r="J8163"/>
      <c r="K8163"/>
    </row>
    <row r="8164" spans="1:11" s="11" customFormat="1">
      <c r="A8164"/>
      <c r="B8164"/>
      <c r="C8164"/>
      <c r="D8164"/>
      <c r="E8164"/>
      <c r="F8164"/>
      <c r="G8164"/>
      <c r="H8164"/>
      <c r="I8164"/>
      <c r="J8164"/>
      <c r="K8164"/>
    </row>
    <row r="8165" spans="1:11" s="11" customFormat="1">
      <c r="A8165"/>
      <c r="B8165"/>
      <c r="C8165"/>
      <c r="D8165"/>
      <c r="E8165"/>
      <c r="F8165"/>
      <c r="G8165"/>
      <c r="H8165"/>
      <c r="I8165"/>
      <c r="J8165"/>
      <c r="K8165"/>
    </row>
    <row r="8166" spans="1:11" s="11" customFormat="1">
      <c r="A8166"/>
      <c r="B8166"/>
      <c r="C8166"/>
      <c r="D8166"/>
      <c r="E8166"/>
      <c r="F8166"/>
      <c r="G8166"/>
      <c r="H8166"/>
      <c r="I8166"/>
      <c r="J8166"/>
      <c r="K8166"/>
    </row>
    <row r="8167" spans="1:11" s="11" customFormat="1">
      <c r="A8167"/>
      <c r="B8167"/>
      <c r="C8167"/>
      <c r="D8167"/>
      <c r="E8167"/>
      <c r="F8167"/>
      <c r="G8167"/>
      <c r="H8167"/>
      <c r="I8167"/>
      <c r="J8167"/>
      <c r="K8167"/>
    </row>
    <row r="8168" spans="1:11" s="11" customFormat="1">
      <c r="A8168"/>
      <c r="B8168"/>
      <c r="C8168"/>
      <c r="D8168"/>
      <c r="E8168"/>
      <c r="F8168"/>
      <c r="G8168"/>
      <c r="H8168"/>
      <c r="I8168"/>
      <c r="J8168"/>
      <c r="K8168"/>
    </row>
    <row r="8169" spans="1:11" s="11" customFormat="1">
      <c r="A8169"/>
      <c r="B8169"/>
      <c r="C8169"/>
      <c r="D8169"/>
      <c r="E8169"/>
      <c r="F8169"/>
      <c r="G8169"/>
      <c r="H8169"/>
      <c r="I8169"/>
      <c r="J8169"/>
      <c r="K8169"/>
    </row>
    <row r="8170" spans="1:11" s="11" customFormat="1">
      <c r="A8170"/>
      <c r="B8170"/>
      <c r="C8170"/>
      <c r="D8170"/>
      <c r="E8170"/>
      <c r="F8170"/>
      <c r="G8170"/>
      <c r="H8170"/>
      <c r="I8170"/>
      <c r="J8170"/>
      <c r="K8170"/>
    </row>
    <row r="8171" spans="1:11" s="11" customFormat="1">
      <c r="A8171"/>
      <c r="B8171"/>
      <c r="C8171"/>
      <c r="D8171"/>
      <c r="E8171"/>
      <c r="F8171"/>
      <c r="G8171"/>
      <c r="H8171"/>
      <c r="I8171"/>
      <c r="J8171"/>
      <c r="K8171"/>
    </row>
    <row r="8172" spans="1:11" s="11" customFormat="1">
      <c r="A8172"/>
      <c r="B8172"/>
      <c r="C8172"/>
      <c r="D8172"/>
      <c r="E8172"/>
      <c r="F8172"/>
      <c r="G8172"/>
      <c r="H8172"/>
      <c r="I8172"/>
      <c r="J8172"/>
      <c r="K8172"/>
    </row>
    <row r="8173" spans="1:11" s="11" customFormat="1">
      <c r="A8173"/>
      <c r="B8173"/>
      <c r="C8173"/>
      <c r="D8173"/>
      <c r="E8173"/>
      <c r="F8173"/>
      <c r="G8173"/>
      <c r="H8173"/>
      <c r="I8173"/>
      <c r="J8173"/>
      <c r="K8173"/>
    </row>
    <row r="8174" spans="1:11" s="11" customFormat="1">
      <c r="A8174"/>
      <c r="B8174"/>
      <c r="C8174"/>
      <c r="D8174"/>
      <c r="E8174"/>
      <c r="F8174"/>
      <c r="G8174"/>
      <c r="H8174"/>
      <c r="I8174"/>
      <c r="J8174"/>
      <c r="K8174"/>
    </row>
    <row r="8175" spans="1:11" s="11" customFormat="1">
      <c r="A8175"/>
      <c r="B8175"/>
      <c r="C8175"/>
      <c r="D8175"/>
      <c r="E8175"/>
      <c r="F8175"/>
      <c r="G8175"/>
      <c r="H8175"/>
      <c r="I8175"/>
      <c r="J8175"/>
      <c r="K8175"/>
    </row>
    <row r="8176" spans="1:11" s="11" customFormat="1">
      <c r="A8176"/>
      <c r="B8176"/>
      <c r="C8176"/>
      <c r="D8176"/>
      <c r="E8176"/>
      <c r="F8176"/>
      <c r="G8176"/>
      <c r="H8176"/>
      <c r="I8176"/>
      <c r="J8176"/>
      <c r="K8176"/>
    </row>
    <row r="8177" spans="1:11" s="11" customFormat="1">
      <c r="A8177"/>
      <c r="B8177"/>
      <c r="C8177"/>
      <c r="D8177"/>
      <c r="E8177"/>
      <c r="F8177"/>
      <c r="G8177"/>
      <c r="H8177"/>
      <c r="I8177"/>
      <c r="J8177"/>
      <c r="K8177"/>
    </row>
    <row r="8178" spans="1:11" s="11" customFormat="1">
      <c r="A8178"/>
      <c r="B8178"/>
      <c r="C8178"/>
      <c r="D8178"/>
      <c r="E8178"/>
      <c r="F8178"/>
      <c r="G8178"/>
      <c r="H8178"/>
      <c r="I8178"/>
      <c r="J8178"/>
      <c r="K8178"/>
    </row>
    <row r="8179" spans="1:11" s="11" customFormat="1">
      <c r="A8179"/>
      <c r="B8179"/>
      <c r="C8179"/>
      <c r="D8179"/>
      <c r="E8179"/>
      <c r="F8179"/>
      <c r="G8179"/>
      <c r="H8179"/>
      <c r="I8179"/>
      <c r="J8179"/>
      <c r="K8179"/>
    </row>
    <row r="8180" spans="1:11" s="11" customFormat="1">
      <c r="A8180"/>
      <c r="B8180"/>
      <c r="C8180"/>
      <c r="D8180"/>
      <c r="E8180"/>
      <c r="F8180"/>
      <c r="G8180"/>
      <c r="H8180"/>
      <c r="I8180"/>
      <c r="J8180"/>
      <c r="K8180"/>
    </row>
    <row r="8181" spans="1:11" s="11" customFormat="1">
      <c r="A8181"/>
      <c r="B8181"/>
      <c r="C8181"/>
      <c r="D8181"/>
      <c r="E8181"/>
      <c r="F8181"/>
      <c r="G8181"/>
      <c r="H8181"/>
      <c r="I8181"/>
      <c r="J8181"/>
      <c r="K8181"/>
    </row>
    <row r="8182" spans="1:11" s="11" customFormat="1">
      <c r="A8182"/>
      <c r="B8182"/>
      <c r="C8182"/>
      <c r="D8182"/>
      <c r="E8182"/>
      <c r="F8182"/>
      <c r="G8182"/>
      <c r="H8182"/>
      <c r="I8182"/>
      <c r="J8182"/>
      <c r="K8182"/>
    </row>
    <row r="8183" spans="1:11" s="11" customFormat="1">
      <c r="A8183"/>
      <c r="B8183"/>
      <c r="C8183"/>
      <c r="D8183"/>
      <c r="E8183"/>
      <c r="F8183"/>
      <c r="G8183"/>
      <c r="H8183"/>
      <c r="I8183"/>
      <c r="J8183"/>
      <c r="K8183"/>
    </row>
    <row r="8184" spans="1:11" s="11" customFormat="1">
      <c r="A8184"/>
      <c r="B8184"/>
      <c r="C8184"/>
      <c r="D8184"/>
      <c r="E8184"/>
      <c r="F8184"/>
      <c r="G8184"/>
      <c r="H8184"/>
      <c r="I8184"/>
      <c r="J8184"/>
      <c r="K8184"/>
    </row>
    <row r="8185" spans="1:11" s="11" customFormat="1">
      <c r="A8185"/>
      <c r="B8185"/>
      <c r="C8185"/>
      <c r="D8185"/>
      <c r="E8185"/>
      <c r="F8185"/>
      <c r="G8185"/>
      <c r="H8185"/>
      <c r="I8185"/>
      <c r="J8185"/>
      <c r="K8185"/>
    </row>
    <row r="8186" spans="1:11" s="11" customFormat="1">
      <c r="A8186"/>
      <c r="B8186"/>
      <c r="C8186"/>
      <c r="D8186"/>
      <c r="E8186"/>
      <c r="F8186"/>
      <c r="G8186"/>
      <c r="H8186"/>
      <c r="I8186"/>
      <c r="J8186"/>
      <c r="K8186"/>
    </row>
    <row r="8187" spans="1:11" s="11" customFormat="1">
      <c r="A8187"/>
      <c r="B8187"/>
      <c r="C8187"/>
      <c r="D8187"/>
      <c r="E8187"/>
      <c r="F8187"/>
      <c r="G8187"/>
      <c r="H8187"/>
      <c r="I8187"/>
      <c r="J8187"/>
      <c r="K8187"/>
    </row>
    <row r="8188" spans="1:11" s="11" customFormat="1">
      <c r="A8188"/>
      <c r="B8188"/>
      <c r="C8188"/>
      <c r="D8188"/>
      <c r="E8188"/>
      <c r="F8188"/>
      <c r="G8188"/>
      <c r="H8188"/>
      <c r="I8188"/>
      <c r="J8188"/>
      <c r="K8188"/>
    </row>
    <row r="8189" spans="1:11" s="11" customFormat="1">
      <c r="A8189"/>
      <c r="B8189"/>
      <c r="C8189"/>
      <c r="D8189"/>
      <c r="E8189"/>
      <c r="F8189"/>
      <c r="G8189"/>
      <c r="H8189"/>
      <c r="I8189"/>
      <c r="J8189"/>
      <c r="K8189"/>
    </row>
    <row r="8190" spans="1:11" s="11" customFormat="1">
      <c r="A8190"/>
      <c r="B8190"/>
      <c r="C8190"/>
      <c r="D8190"/>
      <c r="E8190"/>
      <c r="F8190"/>
      <c r="G8190"/>
      <c r="H8190"/>
      <c r="I8190"/>
      <c r="J8190"/>
      <c r="K8190"/>
    </row>
    <row r="8191" spans="1:11" s="11" customFormat="1">
      <c r="A8191"/>
      <c r="B8191"/>
      <c r="C8191"/>
      <c r="D8191"/>
      <c r="E8191"/>
      <c r="F8191"/>
      <c r="G8191"/>
      <c r="H8191"/>
      <c r="I8191"/>
      <c r="J8191"/>
      <c r="K8191"/>
    </row>
    <row r="8192" spans="1:11" s="11" customFormat="1">
      <c r="A8192"/>
      <c r="B8192"/>
      <c r="C8192"/>
      <c r="D8192"/>
      <c r="E8192"/>
      <c r="F8192"/>
      <c r="G8192"/>
      <c r="H8192"/>
      <c r="I8192"/>
      <c r="J8192"/>
      <c r="K8192"/>
    </row>
    <row r="8193" spans="1:11" s="11" customFormat="1">
      <c r="A8193"/>
      <c r="B8193"/>
      <c r="C8193"/>
      <c r="D8193"/>
      <c r="E8193"/>
      <c r="F8193"/>
      <c r="G8193"/>
      <c r="H8193"/>
      <c r="I8193"/>
      <c r="J8193"/>
      <c r="K8193"/>
    </row>
    <row r="8194" spans="1:11" s="11" customFormat="1">
      <c r="A8194"/>
      <c r="B8194"/>
      <c r="C8194"/>
      <c r="D8194"/>
      <c r="E8194"/>
      <c r="F8194"/>
      <c r="G8194"/>
      <c r="H8194"/>
      <c r="I8194"/>
      <c r="J8194"/>
      <c r="K8194"/>
    </row>
    <row r="8195" spans="1:11" s="11" customFormat="1">
      <c r="A8195"/>
      <c r="B8195"/>
      <c r="C8195"/>
      <c r="D8195"/>
      <c r="E8195"/>
      <c r="F8195"/>
      <c r="G8195"/>
      <c r="H8195"/>
      <c r="I8195"/>
      <c r="J8195"/>
      <c r="K8195"/>
    </row>
    <row r="8196" spans="1:11" s="11" customFormat="1">
      <c r="A8196"/>
      <c r="B8196"/>
      <c r="C8196"/>
      <c r="D8196"/>
      <c r="E8196"/>
      <c r="F8196"/>
      <c r="G8196"/>
      <c r="H8196"/>
      <c r="I8196"/>
      <c r="J8196"/>
      <c r="K8196"/>
    </row>
    <row r="8197" spans="1:11" s="11" customFormat="1">
      <c r="A8197"/>
      <c r="B8197"/>
      <c r="C8197"/>
      <c r="D8197"/>
      <c r="E8197"/>
      <c r="F8197"/>
      <c r="G8197"/>
      <c r="H8197"/>
      <c r="I8197"/>
      <c r="J8197"/>
      <c r="K8197"/>
    </row>
    <row r="8198" spans="1:11" s="11" customFormat="1">
      <c r="A8198"/>
      <c r="B8198"/>
      <c r="C8198"/>
      <c r="D8198"/>
      <c r="E8198"/>
      <c r="F8198"/>
      <c r="G8198"/>
      <c r="H8198"/>
      <c r="I8198"/>
      <c r="J8198"/>
      <c r="K8198"/>
    </row>
    <row r="8199" spans="1:11" s="11" customFormat="1">
      <c r="A8199"/>
      <c r="B8199"/>
      <c r="C8199"/>
      <c r="D8199"/>
      <c r="E8199"/>
      <c r="F8199"/>
      <c r="G8199"/>
      <c r="H8199"/>
      <c r="I8199"/>
      <c r="J8199"/>
      <c r="K8199"/>
    </row>
    <row r="8200" spans="1:11" s="11" customFormat="1">
      <c r="A8200"/>
      <c r="B8200"/>
      <c r="C8200"/>
      <c r="D8200"/>
      <c r="E8200"/>
      <c r="F8200"/>
      <c r="G8200"/>
      <c r="H8200"/>
      <c r="I8200"/>
      <c r="J8200"/>
      <c r="K8200"/>
    </row>
    <row r="8201" spans="1:11" s="11" customFormat="1">
      <c r="A8201"/>
      <c r="B8201"/>
      <c r="C8201"/>
      <c r="D8201"/>
      <c r="E8201"/>
      <c r="F8201"/>
      <c r="G8201"/>
      <c r="H8201"/>
      <c r="I8201"/>
      <c r="J8201"/>
      <c r="K8201"/>
    </row>
    <row r="8202" spans="1:11" s="11" customFormat="1">
      <c r="A8202"/>
      <c r="B8202"/>
      <c r="C8202"/>
      <c r="D8202"/>
      <c r="E8202"/>
      <c r="F8202"/>
      <c r="G8202"/>
      <c r="H8202"/>
      <c r="I8202"/>
      <c r="J8202"/>
      <c r="K8202"/>
    </row>
    <row r="8203" spans="1:11" s="11" customFormat="1">
      <c r="A8203"/>
      <c r="B8203"/>
      <c r="C8203"/>
      <c r="D8203"/>
      <c r="E8203"/>
      <c r="F8203"/>
      <c r="G8203"/>
      <c r="H8203"/>
      <c r="I8203"/>
      <c r="J8203"/>
      <c r="K8203"/>
    </row>
    <row r="8204" spans="1:11" s="11" customFormat="1">
      <c r="A8204"/>
      <c r="B8204"/>
      <c r="C8204"/>
      <c r="D8204"/>
      <c r="E8204"/>
      <c r="F8204"/>
      <c r="G8204"/>
      <c r="H8204"/>
      <c r="I8204"/>
      <c r="J8204"/>
      <c r="K8204"/>
    </row>
    <row r="8205" spans="1:11" s="11" customFormat="1">
      <c r="A8205"/>
      <c r="B8205"/>
      <c r="C8205"/>
      <c r="D8205"/>
      <c r="E8205"/>
      <c r="F8205"/>
      <c r="G8205"/>
      <c r="H8205"/>
      <c r="I8205"/>
      <c r="J8205"/>
      <c r="K8205"/>
    </row>
    <row r="8206" spans="1:11" s="11" customFormat="1">
      <c r="A8206"/>
      <c r="B8206"/>
      <c r="C8206"/>
      <c r="D8206"/>
      <c r="E8206"/>
      <c r="F8206"/>
      <c r="G8206"/>
      <c r="H8206"/>
      <c r="I8206"/>
      <c r="J8206"/>
      <c r="K8206"/>
    </row>
    <row r="8207" spans="1:11" s="11" customFormat="1">
      <c r="A8207"/>
      <c r="B8207"/>
      <c r="C8207"/>
      <c r="D8207"/>
      <c r="E8207"/>
      <c r="F8207"/>
      <c r="G8207"/>
      <c r="H8207"/>
      <c r="I8207"/>
      <c r="J8207"/>
      <c r="K8207"/>
    </row>
    <row r="8208" spans="1:11" s="11" customFormat="1">
      <c r="A8208"/>
      <c r="B8208"/>
      <c r="C8208"/>
      <c r="D8208"/>
      <c r="E8208"/>
      <c r="F8208"/>
      <c r="G8208"/>
      <c r="H8208"/>
      <c r="I8208"/>
      <c r="J8208"/>
      <c r="K8208"/>
    </row>
    <row r="8209" spans="1:11" s="11" customFormat="1">
      <c r="A8209"/>
      <c r="B8209"/>
      <c r="C8209"/>
      <c r="D8209"/>
      <c r="E8209"/>
      <c r="F8209"/>
      <c r="G8209"/>
      <c r="H8209"/>
      <c r="I8209"/>
      <c r="J8209"/>
      <c r="K8209"/>
    </row>
    <row r="8210" spans="1:11" s="11" customFormat="1">
      <c r="A8210"/>
      <c r="B8210"/>
      <c r="C8210"/>
      <c r="D8210"/>
      <c r="E8210"/>
      <c r="F8210"/>
      <c r="G8210"/>
      <c r="H8210"/>
      <c r="I8210"/>
      <c r="J8210"/>
      <c r="K8210"/>
    </row>
    <row r="8211" spans="1:11" s="11" customFormat="1">
      <c r="A8211"/>
      <c r="B8211"/>
      <c r="C8211"/>
      <c r="D8211"/>
      <c r="E8211"/>
      <c r="F8211"/>
      <c r="G8211"/>
      <c r="H8211"/>
      <c r="I8211"/>
      <c r="J8211"/>
      <c r="K8211"/>
    </row>
    <row r="8212" spans="1:11" s="11" customFormat="1">
      <c r="A8212"/>
      <c r="B8212"/>
      <c r="C8212"/>
      <c r="D8212"/>
      <c r="E8212"/>
      <c r="F8212"/>
      <c r="G8212"/>
      <c r="H8212"/>
      <c r="I8212"/>
      <c r="J8212"/>
      <c r="K8212"/>
    </row>
    <row r="8213" spans="1:11" s="11" customFormat="1">
      <c r="A8213"/>
      <c r="B8213"/>
      <c r="C8213"/>
      <c r="D8213"/>
      <c r="E8213"/>
      <c r="F8213"/>
      <c r="G8213"/>
      <c r="H8213"/>
      <c r="I8213"/>
      <c r="J8213"/>
      <c r="K8213"/>
    </row>
    <row r="8214" spans="1:11" s="11" customFormat="1">
      <c r="A8214"/>
      <c r="B8214"/>
      <c r="C8214"/>
      <c r="D8214"/>
      <c r="E8214"/>
      <c r="F8214"/>
      <c r="G8214"/>
      <c r="H8214"/>
      <c r="I8214"/>
      <c r="J8214"/>
      <c r="K8214"/>
    </row>
    <row r="8215" spans="1:11" s="11" customFormat="1">
      <c r="A8215"/>
      <c r="B8215"/>
      <c r="C8215"/>
      <c r="D8215"/>
      <c r="E8215"/>
      <c r="F8215"/>
      <c r="G8215"/>
      <c r="H8215"/>
      <c r="I8215"/>
      <c r="J8215"/>
      <c r="K8215"/>
    </row>
    <row r="8216" spans="1:11" s="11" customFormat="1">
      <c r="A8216"/>
      <c r="B8216"/>
      <c r="C8216"/>
      <c r="D8216"/>
      <c r="E8216"/>
      <c r="F8216"/>
      <c r="G8216"/>
      <c r="H8216"/>
      <c r="I8216"/>
      <c r="J8216"/>
      <c r="K8216"/>
    </row>
    <row r="8217" spans="1:11" s="11" customFormat="1">
      <c r="A8217"/>
      <c r="B8217"/>
      <c r="C8217"/>
      <c r="D8217"/>
      <c r="E8217"/>
      <c r="F8217"/>
      <c r="G8217"/>
      <c r="H8217"/>
      <c r="I8217"/>
      <c r="J8217"/>
      <c r="K8217"/>
    </row>
    <row r="8218" spans="1:11" s="11" customFormat="1">
      <c r="A8218"/>
      <c r="B8218"/>
      <c r="C8218"/>
      <c r="D8218"/>
      <c r="E8218"/>
      <c r="F8218"/>
      <c r="G8218"/>
      <c r="H8218"/>
      <c r="I8218"/>
      <c r="J8218"/>
      <c r="K8218"/>
    </row>
    <row r="8219" spans="1:11" s="11" customFormat="1">
      <c r="A8219"/>
      <c r="B8219"/>
      <c r="C8219"/>
      <c r="D8219"/>
      <c r="E8219"/>
      <c r="F8219"/>
      <c r="G8219"/>
      <c r="H8219"/>
      <c r="I8219"/>
      <c r="J8219"/>
      <c r="K8219"/>
    </row>
    <row r="8220" spans="1:11" s="11" customFormat="1">
      <c r="A8220"/>
      <c r="B8220"/>
      <c r="C8220"/>
      <c r="D8220"/>
      <c r="E8220"/>
      <c r="F8220"/>
      <c r="G8220"/>
      <c r="H8220"/>
      <c r="I8220"/>
      <c r="J8220"/>
      <c r="K8220"/>
    </row>
    <row r="8221" spans="1:11" s="11" customFormat="1">
      <c r="A8221"/>
      <c r="B8221"/>
      <c r="C8221"/>
      <c r="D8221"/>
      <c r="E8221"/>
      <c r="F8221"/>
      <c r="G8221"/>
      <c r="H8221"/>
      <c r="I8221"/>
      <c r="J8221"/>
      <c r="K8221"/>
    </row>
    <row r="8222" spans="1:11" s="11" customFormat="1">
      <c r="A8222"/>
      <c r="B8222"/>
      <c r="C8222"/>
      <c r="D8222"/>
      <c r="E8222"/>
      <c r="F8222"/>
      <c r="G8222"/>
      <c r="H8222"/>
      <c r="I8222"/>
      <c r="J8222"/>
      <c r="K8222"/>
    </row>
    <row r="8223" spans="1:11" s="11" customFormat="1">
      <c r="A8223"/>
      <c r="B8223"/>
      <c r="C8223"/>
      <c r="D8223"/>
      <c r="E8223"/>
      <c r="F8223"/>
      <c r="G8223"/>
      <c r="H8223"/>
      <c r="I8223"/>
      <c r="J8223"/>
      <c r="K8223"/>
    </row>
    <row r="8224" spans="1:11" s="11" customFormat="1">
      <c r="A8224"/>
      <c r="B8224"/>
      <c r="C8224"/>
      <c r="D8224"/>
      <c r="E8224"/>
      <c r="F8224"/>
      <c r="G8224"/>
      <c r="H8224"/>
      <c r="I8224"/>
      <c r="J8224"/>
      <c r="K8224"/>
    </row>
    <row r="8225" spans="1:11" s="11" customFormat="1">
      <c r="A8225"/>
      <c r="B8225"/>
      <c r="C8225"/>
      <c r="D8225"/>
      <c r="E8225"/>
      <c r="F8225"/>
      <c r="G8225"/>
      <c r="H8225"/>
      <c r="I8225"/>
      <c r="J8225"/>
      <c r="K8225"/>
    </row>
    <row r="8226" spans="1:11" s="11" customFormat="1">
      <c r="A8226"/>
      <c r="B8226"/>
      <c r="C8226"/>
      <c r="D8226"/>
      <c r="E8226"/>
      <c r="F8226"/>
      <c r="G8226"/>
      <c r="H8226"/>
      <c r="I8226"/>
      <c r="J8226"/>
      <c r="K8226"/>
    </row>
    <row r="8227" spans="1:11" s="11" customFormat="1">
      <c r="A8227"/>
      <c r="B8227"/>
      <c r="C8227"/>
      <c r="D8227"/>
      <c r="E8227"/>
      <c r="F8227"/>
      <c r="G8227"/>
      <c r="H8227"/>
      <c r="I8227"/>
      <c r="J8227"/>
      <c r="K8227"/>
    </row>
    <row r="8228" spans="1:11" s="11" customFormat="1">
      <c r="A8228"/>
      <c r="B8228"/>
      <c r="C8228"/>
      <c r="D8228"/>
      <c r="E8228"/>
      <c r="F8228"/>
      <c r="G8228"/>
      <c r="H8228"/>
      <c r="I8228"/>
      <c r="J8228"/>
      <c r="K8228"/>
    </row>
    <row r="8229" spans="1:11" s="11" customFormat="1">
      <c r="A8229"/>
      <c r="B8229"/>
      <c r="C8229"/>
      <c r="D8229"/>
      <c r="E8229"/>
      <c r="F8229"/>
      <c r="G8229"/>
      <c r="H8229"/>
      <c r="I8229"/>
      <c r="J8229"/>
      <c r="K8229"/>
    </row>
    <row r="8230" spans="1:11" s="11" customFormat="1">
      <c r="A8230"/>
      <c r="B8230"/>
      <c r="C8230"/>
      <c r="D8230"/>
      <c r="E8230"/>
      <c r="F8230"/>
      <c r="G8230"/>
      <c r="H8230"/>
      <c r="I8230"/>
      <c r="J8230"/>
      <c r="K8230"/>
    </row>
    <row r="8231" spans="1:11" s="11" customFormat="1">
      <c r="A8231"/>
      <c r="B8231"/>
      <c r="C8231"/>
      <c r="D8231"/>
      <c r="E8231"/>
      <c r="F8231"/>
      <c r="G8231"/>
      <c r="H8231"/>
      <c r="I8231"/>
      <c r="J8231"/>
      <c r="K8231"/>
    </row>
    <row r="8232" spans="1:11" s="11" customFormat="1">
      <c r="A8232"/>
      <c r="B8232"/>
      <c r="C8232"/>
      <c r="D8232"/>
      <c r="E8232"/>
      <c r="F8232"/>
      <c r="G8232"/>
      <c r="H8232"/>
      <c r="I8232"/>
      <c r="J8232"/>
      <c r="K8232"/>
    </row>
    <row r="8233" spans="1:11" s="11" customFormat="1">
      <c r="A8233"/>
      <c r="B8233"/>
      <c r="C8233"/>
      <c r="D8233"/>
      <c r="E8233"/>
      <c r="F8233"/>
      <c r="G8233"/>
      <c r="H8233"/>
      <c r="I8233"/>
      <c r="J8233"/>
      <c r="K8233"/>
    </row>
    <row r="8234" spans="1:11" s="11" customFormat="1">
      <c r="A8234"/>
      <c r="B8234"/>
      <c r="C8234"/>
      <c r="D8234"/>
      <c r="E8234"/>
      <c r="F8234"/>
      <c r="G8234"/>
      <c r="H8234"/>
      <c r="I8234"/>
      <c r="J8234"/>
      <c r="K8234"/>
    </row>
    <row r="8235" spans="1:11" s="11" customFormat="1">
      <c r="A8235"/>
      <c r="B8235"/>
      <c r="C8235"/>
      <c r="D8235"/>
      <c r="E8235"/>
      <c r="F8235"/>
      <c r="G8235"/>
      <c r="H8235"/>
      <c r="I8235"/>
      <c r="J8235"/>
      <c r="K8235"/>
    </row>
    <row r="8236" spans="1:11" s="11" customFormat="1">
      <c r="A8236"/>
      <c r="B8236"/>
      <c r="C8236"/>
      <c r="D8236"/>
      <c r="E8236"/>
      <c r="F8236"/>
      <c r="G8236"/>
      <c r="H8236"/>
      <c r="I8236"/>
      <c r="J8236"/>
      <c r="K8236"/>
    </row>
    <row r="8237" spans="1:11" s="11" customFormat="1">
      <c r="A8237"/>
      <c r="B8237"/>
      <c r="C8237"/>
      <c r="D8237"/>
      <c r="E8237"/>
      <c r="F8237"/>
      <c r="G8237"/>
      <c r="H8237"/>
      <c r="I8237"/>
      <c r="J8237"/>
      <c r="K8237"/>
    </row>
    <row r="8238" spans="1:11" s="11" customFormat="1">
      <c r="A8238"/>
      <c r="B8238"/>
      <c r="C8238"/>
      <c r="D8238"/>
      <c r="E8238"/>
      <c r="F8238"/>
      <c r="G8238"/>
      <c r="H8238"/>
      <c r="I8238"/>
      <c r="J8238"/>
      <c r="K8238"/>
    </row>
    <row r="8239" spans="1:11" s="11" customFormat="1">
      <c r="A8239"/>
      <c r="B8239"/>
      <c r="C8239"/>
      <c r="D8239"/>
      <c r="E8239"/>
      <c r="F8239"/>
      <c r="G8239"/>
      <c r="H8239"/>
      <c r="I8239"/>
      <c r="J8239"/>
      <c r="K8239"/>
    </row>
    <row r="8240" spans="1:11" s="11" customFormat="1">
      <c r="A8240"/>
      <c r="B8240"/>
      <c r="C8240"/>
      <c r="D8240"/>
      <c r="E8240"/>
      <c r="F8240"/>
      <c r="G8240"/>
      <c r="H8240"/>
      <c r="I8240"/>
      <c r="J8240"/>
      <c r="K8240"/>
    </row>
    <row r="8241" spans="1:11" s="11" customFormat="1">
      <c r="A8241"/>
      <c r="B8241"/>
      <c r="C8241"/>
      <c r="D8241"/>
      <c r="E8241"/>
      <c r="F8241"/>
      <c r="G8241"/>
      <c r="H8241"/>
      <c r="I8241"/>
      <c r="J8241"/>
      <c r="K8241"/>
    </row>
    <row r="8242" spans="1:11" s="11" customFormat="1">
      <c r="A8242"/>
      <c r="B8242"/>
      <c r="C8242"/>
      <c r="D8242"/>
      <c r="E8242"/>
      <c r="F8242"/>
      <c r="G8242"/>
      <c r="H8242"/>
      <c r="I8242"/>
      <c r="J8242"/>
      <c r="K8242"/>
    </row>
    <row r="8243" spans="1:11" s="11" customFormat="1">
      <c r="A8243"/>
      <c r="B8243"/>
      <c r="C8243"/>
      <c r="D8243"/>
      <c r="E8243"/>
      <c r="F8243"/>
      <c r="G8243"/>
      <c r="H8243"/>
      <c r="I8243"/>
      <c r="J8243"/>
      <c r="K8243"/>
    </row>
    <row r="8244" spans="1:11" s="11" customFormat="1">
      <c r="A8244"/>
      <c r="B8244"/>
      <c r="C8244"/>
      <c r="D8244"/>
      <c r="E8244"/>
      <c r="F8244"/>
      <c r="G8244"/>
      <c r="H8244"/>
      <c r="I8244"/>
      <c r="J8244"/>
      <c r="K8244"/>
    </row>
    <row r="8245" spans="1:11" s="11" customFormat="1">
      <c r="A8245"/>
      <c r="B8245"/>
      <c r="C8245"/>
      <c r="D8245"/>
      <c r="E8245"/>
      <c r="F8245"/>
      <c r="G8245"/>
      <c r="H8245"/>
      <c r="I8245"/>
      <c r="J8245"/>
      <c r="K8245"/>
    </row>
    <row r="8246" spans="1:11" s="11" customFormat="1">
      <c r="A8246"/>
      <c r="B8246"/>
      <c r="C8246"/>
      <c r="D8246"/>
      <c r="E8246"/>
      <c r="F8246"/>
      <c r="G8246"/>
      <c r="H8246"/>
      <c r="I8246"/>
      <c r="J8246"/>
      <c r="K8246"/>
    </row>
    <row r="8247" spans="1:11" s="11" customFormat="1">
      <c r="A8247"/>
      <c r="B8247"/>
      <c r="C8247"/>
      <c r="D8247"/>
      <c r="E8247"/>
      <c r="F8247"/>
      <c r="G8247"/>
      <c r="H8247"/>
      <c r="I8247"/>
      <c r="J8247"/>
      <c r="K8247"/>
    </row>
    <row r="8248" spans="1:11" s="11" customFormat="1">
      <c r="A8248"/>
      <c r="B8248"/>
      <c r="C8248"/>
      <c r="D8248"/>
      <c r="E8248"/>
      <c r="F8248"/>
      <c r="G8248"/>
      <c r="H8248"/>
      <c r="I8248"/>
      <c r="J8248"/>
      <c r="K8248"/>
    </row>
    <row r="8249" spans="1:11" s="11" customFormat="1">
      <c r="A8249"/>
      <c r="B8249"/>
      <c r="C8249"/>
      <c r="D8249"/>
      <c r="E8249"/>
      <c r="F8249"/>
      <c r="G8249"/>
      <c r="H8249"/>
      <c r="I8249"/>
      <c r="J8249"/>
      <c r="K8249"/>
    </row>
    <row r="8250" spans="1:11" s="11" customFormat="1">
      <c r="A8250"/>
      <c r="B8250"/>
      <c r="C8250"/>
      <c r="D8250"/>
      <c r="E8250"/>
      <c r="F8250"/>
      <c r="G8250"/>
      <c r="H8250"/>
      <c r="I8250"/>
      <c r="J8250"/>
      <c r="K8250"/>
    </row>
    <row r="8251" spans="1:11" s="11" customFormat="1">
      <c r="A8251"/>
      <c r="B8251"/>
      <c r="C8251"/>
      <c r="D8251"/>
      <c r="E8251"/>
      <c r="F8251"/>
      <c r="G8251"/>
      <c r="H8251"/>
      <c r="I8251"/>
      <c r="J8251"/>
      <c r="K8251"/>
    </row>
    <row r="8252" spans="1:11" s="11" customFormat="1">
      <c r="A8252"/>
      <c r="B8252"/>
      <c r="C8252"/>
      <c r="D8252"/>
      <c r="E8252"/>
      <c r="F8252"/>
      <c r="G8252"/>
      <c r="H8252"/>
      <c r="I8252"/>
      <c r="J8252"/>
      <c r="K8252"/>
    </row>
    <row r="8253" spans="1:11" s="11" customFormat="1">
      <c r="A8253"/>
      <c r="B8253"/>
      <c r="C8253"/>
      <c r="D8253"/>
      <c r="E8253"/>
      <c r="F8253"/>
      <c r="G8253"/>
      <c r="H8253"/>
      <c r="I8253"/>
      <c r="J8253"/>
      <c r="K8253"/>
    </row>
    <row r="8254" spans="1:11" s="11" customFormat="1">
      <c r="A8254"/>
      <c r="B8254"/>
      <c r="C8254"/>
      <c r="D8254"/>
      <c r="E8254"/>
      <c r="F8254"/>
      <c r="G8254"/>
      <c r="H8254"/>
      <c r="I8254"/>
      <c r="J8254"/>
      <c r="K8254"/>
    </row>
    <row r="8255" spans="1:11" s="11" customFormat="1">
      <c r="A8255"/>
      <c r="B8255"/>
      <c r="C8255"/>
      <c r="D8255"/>
      <c r="E8255"/>
      <c r="F8255"/>
      <c r="G8255"/>
      <c r="H8255"/>
      <c r="I8255"/>
      <c r="J8255"/>
      <c r="K8255"/>
    </row>
    <row r="8256" spans="1:11" s="11" customFormat="1">
      <c r="A8256"/>
      <c r="B8256"/>
      <c r="C8256"/>
      <c r="D8256"/>
      <c r="E8256"/>
      <c r="F8256"/>
      <c r="G8256"/>
      <c r="H8256"/>
      <c r="I8256"/>
      <c r="J8256"/>
      <c r="K8256"/>
    </row>
    <row r="8257" spans="1:11" s="11" customFormat="1">
      <c r="A8257"/>
      <c r="B8257"/>
      <c r="C8257"/>
      <c r="D8257"/>
      <c r="E8257"/>
      <c r="F8257"/>
      <c r="G8257"/>
      <c r="H8257"/>
      <c r="I8257"/>
      <c r="J8257"/>
      <c r="K8257"/>
    </row>
    <row r="8258" spans="1:11" s="11" customFormat="1">
      <c r="A8258"/>
      <c r="B8258"/>
      <c r="C8258"/>
      <c r="D8258"/>
      <c r="E8258"/>
      <c r="F8258"/>
      <c r="G8258"/>
      <c r="H8258"/>
      <c r="I8258"/>
      <c r="J8258"/>
      <c r="K8258"/>
    </row>
    <row r="8259" spans="1:11" s="11" customFormat="1">
      <c r="A8259"/>
      <c r="B8259"/>
      <c r="C8259"/>
      <c r="D8259"/>
      <c r="E8259"/>
      <c r="F8259"/>
      <c r="G8259"/>
      <c r="H8259"/>
      <c r="I8259"/>
      <c r="J8259"/>
      <c r="K8259"/>
    </row>
    <row r="8260" spans="1:11" s="11" customFormat="1">
      <c r="A8260"/>
      <c r="B8260"/>
      <c r="C8260"/>
      <c r="D8260"/>
      <c r="E8260"/>
      <c r="F8260"/>
      <c r="G8260"/>
      <c r="H8260"/>
      <c r="I8260"/>
      <c r="J8260"/>
      <c r="K8260"/>
    </row>
    <row r="8261" spans="1:11" s="11" customFormat="1">
      <c r="A8261"/>
      <c r="B8261"/>
      <c r="C8261"/>
      <c r="D8261"/>
      <c r="E8261"/>
      <c r="F8261"/>
      <c r="G8261"/>
      <c r="H8261"/>
      <c r="I8261"/>
      <c r="J8261"/>
      <c r="K8261"/>
    </row>
    <row r="8262" spans="1:11" s="11" customFormat="1">
      <c r="A8262"/>
      <c r="B8262"/>
      <c r="C8262"/>
      <c r="D8262"/>
      <c r="E8262"/>
      <c r="F8262"/>
      <c r="G8262"/>
      <c r="H8262"/>
      <c r="I8262"/>
      <c r="J8262"/>
      <c r="K8262"/>
    </row>
    <row r="8263" spans="1:11" s="11" customFormat="1">
      <c r="A8263"/>
      <c r="B8263"/>
      <c r="C8263"/>
      <c r="D8263"/>
      <c r="E8263"/>
      <c r="F8263"/>
      <c r="G8263"/>
      <c r="H8263"/>
      <c r="I8263"/>
      <c r="J8263"/>
      <c r="K8263"/>
    </row>
    <row r="8264" spans="1:11" s="11" customFormat="1">
      <c r="A8264"/>
      <c r="B8264"/>
      <c r="C8264"/>
      <c r="D8264"/>
      <c r="E8264"/>
      <c r="F8264"/>
      <c r="G8264"/>
      <c r="H8264"/>
      <c r="I8264"/>
      <c r="J8264"/>
      <c r="K8264"/>
    </row>
    <row r="8265" spans="1:11" s="11" customFormat="1">
      <c r="A8265"/>
      <c r="B8265"/>
      <c r="C8265"/>
      <c r="D8265"/>
      <c r="E8265"/>
      <c r="F8265"/>
      <c r="G8265"/>
      <c r="H8265"/>
      <c r="I8265"/>
      <c r="J8265"/>
      <c r="K8265"/>
    </row>
    <row r="8266" spans="1:11" s="11" customFormat="1">
      <c r="A8266"/>
      <c r="B8266"/>
      <c r="C8266"/>
      <c r="D8266"/>
      <c r="E8266"/>
      <c r="F8266"/>
      <c r="G8266"/>
      <c r="H8266"/>
      <c r="I8266"/>
      <c r="J8266"/>
      <c r="K8266"/>
    </row>
    <row r="8267" spans="1:11" s="11" customFormat="1">
      <c r="A8267"/>
      <c r="B8267"/>
      <c r="C8267"/>
      <c r="D8267"/>
      <c r="E8267"/>
      <c r="F8267"/>
      <c r="G8267"/>
      <c r="H8267"/>
      <c r="I8267"/>
      <c r="J8267"/>
      <c r="K8267"/>
    </row>
    <row r="8268" spans="1:11" s="11" customFormat="1">
      <c r="A8268"/>
      <c r="B8268"/>
      <c r="C8268"/>
      <c r="D8268"/>
      <c r="E8268"/>
      <c r="F8268"/>
      <c r="G8268"/>
      <c r="H8268"/>
      <c r="I8268"/>
      <c r="J8268"/>
      <c r="K8268"/>
    </row>
    <row r="8269" spans="1:11" s="11" customFormat="1">
      <c r="A8269"/>
      <c r="B8269"/>
      <c r="C8269"/>
      <c r="D8269"/>
      <c r="E8269"/>
      <c r="F8269"/>
      <c r="G8269"/>
      <c r="H8269"/>
      <c r="I8269"/>
      <c r="J8269"/>
      <c r="K8269"/>
    </row>
    <row r="8270" spans="1:11" s="11" customFormat="1">
      <c r="A8270"/>
      <c r="B8270"/>
      <c r="C8270"/>
      <c r="D8270"/>
      <c r="E8270"/>
      <c r="F8270"/>
      <c r="G8270"/>
      <c r="H8270"/>
      <c r="I8270"/>
      <c r="J8270"/>
      <c r="K8270"/>
    </row>
    <row r="8271" spans="1:11" s="11" customFormat="1">
      <c r="A8271"/>
      <c r="B8271"/>
      <c r="C8271"/>
      <c r="D8271"/>
      <c r="E8271"/>
      <c r="F8271"/>
      <c r="G8271"/>
      <c r="H8271"/>
      <c r="I8271"/>
      <c r="J8271"/>
      <c r="K8271"/>
    </row>
    <row r="8272" spans="1:11" s="11" customFormat="1">
      <c r="A8272"/>
      <c r="B8272"/>
      <c r="C8272"/>
      <c r="D8272"/>
      <c r="E8272"/>
      <c r="F8272"/>
      <c r="G8272"/>
      <c r="H8272"/>
      <c r="I8272"/>
      <c r="J8272"/>
      <c r="K8272"/>
    </row>
    <row r="8273" spans="1:11" s="11" customFormat="1">
      <c r="A8273"/>
      <c r="B8273"/>
      <c r="C8273"/>
      <c r="D8273"/>
      <c r="E8273"/>
      <c r="F8273"/>
      <c r="G8273"/>
      <c r="H8273"/>
      <c r="I8273"/>
      <c r="J8273"/>
      <c r="K8273"/>
    </row>
    <row r="8274" spans="1:11" s="11" customFormat="1">
      <c r="A8274"/>
      <c r="B8274"/>
      <c r="C8274"/>
      <c r="D8274"/>
      <c r="E8274"/>
      <c r="F8274"/>
      <c r="G8274"/>
      <c r="H8274"/>
      <c r="I8274"/>
      <c r="J8274"/>
      <c r="K8274"/>
    </row>
    <row r="8275" spans="1:11" s="11" customFormat="1">
      <c r="A8275"/>
      <c r="B8275"/>
      <c r="C8275"/>
      <c r="D8275"/>
      <c r="E8275"/>
      <c r="F8275"/>
      <c r="G8275"/>
      <c r="H8275"/>
      <c r="I8275"/>
      <c r="J8275"/>
      <c r="K8275"/>
    </row>
    <row r="8276" spans="1:11" s="11" customFormat="1">
      <c r="A8276"/>
      <c r="B8276"/>
      <c r="C8276"/>
      <c r="D8276"/>
      <c r="E8276"/>
      <c r="F8276"/>
      <c r="G8276"/>
      <c r="H8276"/>
      <c r="I8276"/>
      <c r="J8276"/>
      <c r="K8276"/>
    </row>
    <row r="8277" spans="1:11" s="11" customFormat="1">
      <c r="A8277"/>
      <c r="B8277"/>
      <c r="C8277"/>
      <c r="D8277"/>
      <c r="E8277"/>
      <c r="F8277"/>
      <c r="G8277"/>
      <c r="H8277"/>
      <c r="I8277"/>
      <c r="J8277"/>
      <c r="K8277"/>
    </row>
    <row r="8278" spans="1:11" s="11" customFormat="1">
      <c r="A8278"/>
      <c r="B8278"/>
      <c r="C8278"/>
      <c r="D8278"/>
      <c r="E8278"/>
      <c r="F8278"/>
      <c r="G8278"/>
      <c r="H8278"/>
      <c r="I8278"/>
      <c r="J8278"/>
      <c r="K8278"/>
    </row>
    <row r="8279" spans="1:11" s="11" customFormat="1">
      <c r="A8279"/>
      <c r="B8279"/>
      <c r="C8279"/>
      <c r="D8279"/>
      <c r="E8279"/>
      <c r="F8279"/>
      <c r="G8279"/>
      <c r="H8279"/>
      <c r="I8279"/>
      <c r="J8279"/>
      <c r="K8279"/>
    </row>
    <row r="8280" spans="1:11" s="11" customFormat="1">
      <c r="A8280"/>
      <c r="B8280"/>
      <c r="C8280"/>
      <c r="D8280"/>
      <c r="E8280"/>
      <c r="F8280"/>
      <c r="G8280"/>
      <c r="H8280"/>
      <c r="I8280"/>
      <c r="J8280"/>
      <c r="K8280"/>
    </row>
    <row r="8281" spans="1:11" s="11" customFormat="1">
      <c r="A8281"/>
      <c r="B8281"/>
      <c r="C8281"/>
      <c r="D8281"/>
      <c r="E8281"/>
      <c r="F8281"/>
      <c r="G8281"/>
      <c r="H8281"/>
      <c r="I8281"/>
      <c r="J8281"/>
      <c r="K8281"/>
    </row>
    <row r="8282" spans="1:11" s="11" customFormat="1">
      <c r="A8282"/>
      <c r="B8282"/>
      <c r="C8282"/>
      <c r="D8282"/>
      <c r="E8282"/>
      <c r="F8282"/>
      <c r="G8282"/>
      <c r="H8282"/>
      <c r="I8282"/>
      <c r="J8282"/>
      <c r="K8282"/>
    </row>
    <row r="8283" spans="1:11" s="11" customFormat="1">
      <c r="A8283"/>
      <c r="B8283"/>
      <c r="C8283"/>
      <c r="D8283"/>
      <c r="E8283"/>
      <c r="F8283"/>
      <c r="G8283"/>
      <c r="H8283"/>
      <c r="I8283"/>
      <c r="J8283"/>
      <c r="K8283"/>
    </row>
    <row r="8284" spans="1:11" s="11" customFormat="1">
      <c r="A8284"/>
      <c r="B8284"/>
      <c r="C8284"/>
      <c r="D8284"/>
      <c r="E8284"/>
      <c r="F8284"/>
      <c r="G8284"/>
      <c r="H8284"/>
      <c r="I8284"/>
      <c r="J8284"/>
      <c r="K8284"/>
    </row>
    <row r="8285" spans="1:11" s="11" customFormat="1">
      <c r="A8285"/>
      <c r="B8285"/>
      <c r="C8285"/>
      <c r="D8285"/>
      <c r="E8285"/>
      <c r="F8285"/>
      <c r="G8285"/>
      <c r="H8285"/>
      <c r="I8285"/>
      <c r="J8285"/>
      <c r="K8285"/>
    </row>
    <row r="8286" spans="1:11" s="11" customFormat="1">
      <c r="A8286"/>
      <c r="B8286"/>
      <c r="C8286"/>
      <c r="D8286"/>
      <c r="E8286"/>
      <c r="F8286"/>
      <c r="G8286"/>
      <c r="H8286"/>
      <c r="I8286"/>
      <c r="J8286"/>
      <c r="K8286"/>
    </row>
    <row r="8287" spans="1:11" s="11" customFormat="1">
      <c r="A8287"/>
      <c r="B8287"/>
      <c r="C8287"/>
      <c r="D8287"/>
      <c r="E8287"/>
      <c r="F8287"/>
      <c r="G8287"/>
      <c r="H8287"/>
      <c r="I8287"/>
      <c r="J8287"/>
      <c r="K8287"/>
    </row>
    <row r="8288" spans="1:11" s="11" customFormat="1">
      <c r="A8288"/>
      <c r="B8288"/>
      <c r="C8288"/>
      <c r="D8288"/>
      <c r="E8288"/>
      <c r="F8288"/>
      <c r="G8288"/>
      <c r="H8288"/>
      <c r="I8288"/>
      <c r="J8288"/>
      <c r="K8288"/>
    </row>
    <row r="8289" spans="1:11" s="11" customFormat="1">
      <c r="A8289"/>
      <c r="B8289"/>
      <c r="C8289"/>
      <c r="D8289"/>
      <c r="E8289"/>
      <c r="F8289"/>
      <c r="G8289"/>
      <c r="H8289"/>
      <c r="I8289"/>
      <c r="J8289"/>
      <c r="K8289"/>
    </row>
    <row r="8290" spans="1:11" s="11" customFormat="1">
      <c r="A8290"/>
      <c r="B8290"/>
      <c r="C8290"/>
      <c r="D8290"/>
      <c r="E8290"/>
      <c r="F8290"/>
      <c r="G8290"/>
      <c r="H8290"/>
      <c r="I8290"/>
      <c r="J8290"/>
      <c r="K8290"/>
    </row>
    <row r="8291" spans="1:11" s="11" customFormat="1">
      <c r="A8291"/>
      <c r="B8291"/>
      <c r="C8291"/>
      <c r="D8291"/>
      <c r="E8291"/>
      <c r="F8291"/>
      <c r="G8291"/>
      <c r="H8291"/>
      <c r="I8291"/>
      <c r="J8291"/>
      <c r="K8291"/>
    </row>
    <row r="8292" spans="1:11" s="11" customFormat="1">
      <c r="A8292"/>
      <c r="B8292"/>
      <c r="C8292"/>
      <c r="D8292"/>
      <c r="E8292"/>
      <c r="F8292"/>
      <c r="G8292"/>
      <c r="H8292"/>
      <c r="I8292"/>
      <c r="J8292"/>
      <c r="K8292"/>
    </row>
    <row r="8293" spans="1:11" s="11" customFormat="1">
      <c r="A8293"/>
      <c r="B8293"/>
      <c r="C8293"/>
      <c r="D8293"/>
      <c r="E8293"/>
      <c r="F8293"/>
      <c r="G8293"/>
      <c r="H8293"/>
      <c r="I8293"/>
      <c r="J8293"/>
      <c r="K8293"/>
    </row>
    <row r="8294" spans="1:11" s="11" customFormat="1">
      <c r="A8294"/>
      <c r="B8294"/>
      <c r="C8294"/>
      <c r="D8294"/>
      <c r="E8294"/>
      <c r="F8294"/>
      <c r="G8294"/>
      <c r="H8294"/>
      <c r="I8294"/>
      <c r="J8294"/>
      <c r="K8294"/>
    </row>
    <row r="8295" spans="1:11" s="11" customFormat="1">
      <c r="A8295"/>
      <c r="B8295"/>
      <c r="C8295"/>
      <c r="D8295"/>
      <c r="E8295"/>
      <c r="F8295"/>
      <c r="G8295"/>
      <c r="H8295"/>
      <c r="I8295"/>
      <c r="J8295"/>
      <c r="K8295"/>
    </row>
    <row r="8296" spans="1:11" s="11" customFormat="1">
      <c r="A8296"/>
      <c r="B8296"/>
      <c r="C8296"/>
      <c r="D8296"/>
      <c r="E8296"/>
      <c r="F8296"/>
      <c r="G8296"/>
      <c r="H8296"/>
      <c r="I8296"/>
      <c r="J8296"/>
      <c r="K8296"/>
    </row>
    <row r="8297" spans="1:11" s="11" customFormat="1">
      <c r="A8297"/>
      <c r="B8297"/>
      <c r="C8297"/>
      <c r="D8297"/>
      <c r="E8297"/>
      <c r="F8297"/>
      <c r="G8297"/>
      <c r="H8297"/>
      <c r="I8297"/>
      <c r="J8297"/>
      <c r="K8297"/>
    </row>
    <row r="8298" spans="1:11" s="11" customFormat="1">
      <c r="A8298"/>
      <c r="B8298"/>
      <c r="C8298"/>
      <c r="D8298"/>
      <c r="E8298"/>
      <c r="F8298"/>
      <c r="G8298"/>
      <c r="H8298"/>
      <c r="I8298"/>
      <c r="J8298"/>
      <c r="K8298"/>
    </row>
    <row r="8299" spans="1:11" s="11" customFormat="1">
      <c r="A8299"/>
      <c r="B8299"/>
      <c r="C8299"/>
      <c r="D8299"/>
      <c r="E8299"/>
      <c r="F8299"/>
      <c r="G8299"/>
      <c r="H8299"/>
      <c r="I8299"/>
      <c r="J8299"/>
      <c r="K8299"/>
    </row>
    <row r="8300" spans="1:11" s="11" customFormat="1">
      <c r="A8300"/>
      <c r="B8300"/>
      <c r="C8300"/>
      <c r="D8300"/>
      <c r="E8300"/>
      <c r="F8300"/>
      <c r="G8300"/>
      <c r="H8300"/>
      <c r="I8300"/>
      <c r="J8300"/>
      <c r="K8300"/>
    </row>
    <row r="8301" spans="1:11" s="11" customFormat="1">
      <c r="A8301"/>
      <c r="B8301"/>
      <c r="C8301"/>
      <c r="D8301"/>
      <c r="E8301"/>
      <c r="F8301"/>
      <c r="G8301"/>
      <c r="H8301"/>
      <c r="I8301"/>
      <c r="J8301"/>
      <c r="K8301"/>
    </row>
    <row r="8302" spans="1:11" s="11" customFormat="1">
      <c r="A8302"/>
      <c r="B8302"/>
      <c r="C8302"/>
      <c r="D8302"/>
      <c r="E8302"/>
      <c r="F8302"/>
      <c r="G8302"/>
      <c r="H8302"/>
      <c r="I8302"/>
      <c r="J8302"/>
      <c r="K8302"/>
    </row>
    <row r="8303" spans="1:11" s="11" customFormat="1">
      <c r="A8303"/>
      <c r="B8303"/>
      <c r="C8303"/>
      <c r="D8303"/>
      <c r="E8303"/>
      <c r="F8303"/>
      <c r="G8303"/>
      <c r="H8303"/>
      <c r="I8303"/>
      <c r="J8303"/>
      <c r="K8303"/>
    </row>
    <row r="8304" spans="1:11" s="11" customFormat="1">
      <c r="A8304"/>
      <c r="B8304"/>
      <c r="C8304"/>
      <c r="D8304"/>
      <c r="E8304"/>
      <c r="F8304"/>
      <c r="G8304"/>
      <c r="H8304"/>
      <c r="I8304"/>
      <c r="J8304"/>
      <c r="K8304"/>
    </row>
    <row r="8305" spans="1:11" s="11" customFormat="1">
      <c r="A8305"/>
      <c r="B8305"/>
      <c r="C8305"/>
      <c r="D8305"/>
      <c r="E8305"/>
      <c r="F8305"/>
      <c r="G8305"/>
      <c r="H8305"/>
      <c r="I8305"/>
      <c r="J8305"/>
      <c r="K8305"/>
    </row>
    <row r="8306" spans="1:11" s="11" customFormat="1">
      <c r="A8306"/>
      <c r="B8306"/>
      <c r="C8306"/>
      <c r="D8306"/>
      <c r="E8306"/>
      <c r="F8306"/>
      <c r="G8306"/>
      <c r="H8306"/>
      <c r="I8306"/>
      <c r="J8306"/>
      <c r="K8306"/>
    </row>
    <row r="8307" spans="1:11" s="11" customFormat="1">
      <c r="A8307"/>
      <c r="B8307"/>
      <c r="C8307"/>
      <c r="D8307"/>
      <c r="E8307"/>
      <c r="F8307"/>
      <c r="G8307"/>
      <c r="H8307"/>
      <c r="I8307"/>
      <c r="J8307"/>
      <c r="K8307"/>
    </row>
    <row r="8308" spans="1:11" s="11" customFormat="1">
      <c r="A8308"/>
      <c r="B8308"/>
      <c r="C8308"/>
      <c r="D8308"/>
      <c r="E8308"/>
      <c r="F8308"/>
      <c r="G8308"/>
      <c r="H8308"/>
      <c r="I8308"/>
      <c r="J8308"/>
      <c r="K8308"/>
    </row>
    <row r="8309" spans="1:11" s="11" customFormat="1">
      <c r="A8309"/>
      <c r="B8309"/>
      <c r="C8309"/>
      <c r="D8309"/>
      <c r="E8309"/>
      <c r="F8309"/>
      <c r="G8309"/>
      <c r="H8309"/>
      <c r="I8309"/>
      <c r="J8309"/>
      <c r="K8309"/>
    </row>
    <row r="8310" spans="1:11" s="11" customFormat="1">
      <c r="A8310"/>
      <c r="B8310"/>
      <c r="C8310"/>
      <c r="D8310"/>
      <c r="E8310"/>
      <c r="F8310"/>
      <c r="G8310"/>
      <c r="H8310"/>
      <c r="I8310"/>
      <c r="J8310"/>
      <c r="K8310"/>
    </row>
    <row r="8311" spans="1:11" s="11" customFormat="1">
      <c r="A8311"/>
      <c r="B8311"/>
      <c r="C8311"/>
      <c r="D8311"/>
      <c r="E8311"/>
      <c r="F8311"/>
      <c r="G8311"/>
      <c r="H8311"/>
      <c r="I8311"/>
      <c r="J8311"/>
      <c r="K8311"/>
    </row>
    <row r="8312" spans="1:11" s="11" customFormat="1">
      <c r="A8312"/>
      <c r="B8312"/>
      <c r="C8312"/>
      <c r="D8312"/>
      <c r="E8312"/>
      <c r="F8312"/>
      <c r="G8312"/>
      <c r="H8312"/>
      <c r="I8312"/>
      <c r="J8312"/>
      <c r="K8312"/>
    </row>
    <row r="8313" spans="1:11" s="11" customFormat="1">
      <c r="A8313"/>
      <c r="B8313"/>
      <c r="C8313"/>
      <c r="D8313"/>
      <c r="E8313"/>
      <c r="F8313"/>
      <c r="G8313"/>
      <c r="H8313"/>
      <c r="I8313"/>
      <c r="J8313"/>
      <c r="K8313"/>
    </row>
    <row r="8314" spans="1:11" s="11" customFormat="1">
      <c r="A8314"/>
      <c r="B8314"/>
      <c r="C8314"/>
      <c r="D8314"/>
      <c r="E8314"/>
      <c r="F8314"/>
      <c r="G8314"/>
      <c r="H8314"/>
      <c r="I8314"/>
      <c r="J8314"/>
      <c r="K8314"/>
    </row>
    <row r="8315" spans="1:11" s="11" customFormat="1">
      <c r="A8315"/>
      <c r="B8315"/>
      <c r="C8315"/>
      <c r="D8315"/>
      <c r="E8315"/>
      <c r="F8315"/>
      <c r="G8315"/>
      <c r="H8315"/>
      <c r="I8315"/>
      <c r="J8315"/>
      <c r="K8315"/>
    </row>
    <row r="8316" spans="1:11" s="11" customFormat="1">
      <c r="A8316"/>
      <c r="B8316"/>
      <c r="C8316"/>
      <c r="D8316"/>
      <c r="E8316"/>
      <c r="F8316"/>
      <c r="G8316"/>
      <c r="H8316"/>
      <c r="I8316"/>
      <c r="J8316"/>
      <c r="K8316"/>
    </row>
    <row r="8317" spans="1:11" s="11" customFormat="1">
      <c r="A8317"/>
      <c r="B8317"/>
      <c r="C8317"/>
      <c r="D8317"/>
      <c r="E8317"/>
      <c r="F8317"/>
      <c r="G8317"/>
      <c r="H8317"/>
      <c r="I8317"/>
      <c r="J8317"/>
      <c r="K8317"/>
    </row>
    <row r="8318" spans="1:11" s="11" customFormat="1">
      <c r="A8318"/>
      <c r="B8318"/>
      <c r="C8318"/>
      <c r="D8318"/>
      <c r="E8318"/>
      <c r="F8318"/>
      <c r="G8318"/>
      <c r="H8318"/>
      <c r="I8318"/>
      <c r="J8318"/>
      <c r="K8318"/>
    </row>
    <row r="8319" spans="1:11" s="11" customFormat="1">
      <c r="A8319"/>
      <c r="B8319"/>
      <c r="C8319"/>
      <c r="D8319"/>
      <c r="E8319"/>
      <c r="F8319"/>
      <c r="G8319"/>
      <c r="H8319"/>
      <c r="I8319"/>
      <c r="J8319"/>
      <c r="K8319"/>
    </row>
    <row r="8320" spans="1:11" s="11" customFormat="1">
      <c r="A8320"/>
      <c r="B8320"/>
      <c r="C8320"/>
      <c r="D8320"/>
      <c r="E8320"/>
      <c r="F8320"/>
      <c r="G8320"/>
      <c r="H8320"/>
      <c r="I8320"/>
      <c r="J8320"/>
      <c r="K8320"/>
    </row>
    <row r="8321" spans="1:11" s="11" customFormat="1">
      <c r="A8321"/>
      <c r="B8321"/>
      <c r="C8321"/>
      <c r="D8321"/>
      <c r="E8321"/>
      <c r="F8321"/>
      <c r="G8321"/>
      <c r="H8321"/>
      <c r="I8321"/>
      <c r="J8321"/>
      <c r="K8321"/>
    </row>
    <row r="8322" spans="1:11" s="11" customFormat="1">
      <c r="A8322"/>
      <c r="B8322"/>
      <c r="C8322"/>
      <c r="D8322"/>
      <c r="E8322"/>
      <c r="F8322"/>
      <c r="G8322"/>
      <c r="H8322"/>
      <c r="I8322"/>
      <c r="J8322"/>
      <c r="K8322"/>
    </row>
    <row r="8323" spans="1:11" s="11" customFormat="1">
      <c r="A8323"/>
      <c r="B8323"/>
      <c r="C8323"/>
      <c r="D8323"/>
      <c r="E8323"/>
      <c r="F8323"/>
      <c r="G8323"/>
      <c r="H8323"/>
      <c r="I8323"/>
      <c r="J8323"/>
      <c r="K8323"/>
    </row>
    <row r="8324" spans="1:11" s="11" customFormat="1">
      <c r="A8324"/>
      <c r="B8324"/>
      <c r="C8324"/>
      <c r="D8324"/>
      <c r="E8324"/>
      <c r="F8324"/>
      <c r="G8324"/>
      <c r="H8324"/>
      <c r="I8324"/>
      <c r="J8324"/>
      <c r="K8324"/>
    </row>
    <row r="8325" spans="1:11" s="11" customFormat="1">
      <c r="A8325"/>
      <c r="B8325"/>
      <c r="C8325"/>
      <c r="D8325"/>
      <c r="E8325"/>
      <c r="F8325"/>
      <c r="G8325"/>
      <c r="H8325"/>
      <c r="I8325"/>
      <c r="J8325"/>
      <c r="K8325"/>
    </row>
    <row r="8326" spans="1:11" s="11" customFormat="1">
      <c r="A8326"/>
      <c r="B8326"/>
      <c r="C8326"/>
      <c r="D8326"/>
      <c r="E8326"/>
      <c r="F8326"/>
      <c r="G8326"/>
      <c r="H8326"/>
      <c r="I8326"/>
      <c r="J8326"/>
      <c r="K8326"/>
    </row>
    <row r="8327" spans="1:11" s="11" customFormat="1">
      <c r="A8327"/>
      <c r="B8327"/>
      <c r="C8327"/>
      <c r="D8327"/>
      <c r="E8327"/>
      <c r="F8327"/>
      <c r="G8327"/>
      <c r="H8327"/>
      <c r="I8327"/>
      <c r="J8327"/>
      <c r="K8327"/>
    </row>
    <row r="8328" spans="1:11" s="11" customFormat="1">
      <c r="A8328"/>
      <c r="B8328"/>
      <c r="C8328"/>
      <c r="D8328"/>
      <c r="E8328"/>
      <c r="F8328"/>
      <c r="G8328"/>
      <c r="H8328"/>
      <c r="I8328"/>
      <c r="J8328"/>
      <c r="K8328"/>
    </row>
    <row r="8329" spans="1:11" s="11" customFormat="1">
      <c r="A8329"/>
      <c r="B8329"/>
      <c r="C8329"/>
      <c r="D8329"/>
      <c r="E8329"/>
      <c r="F8329"/>
      <c r="G8329"/>
      <c r="H8329"/>
      <c r="I8329"/>
      <c r="J8329"/>
      <c r="K8329"/>
    </row>
    <row r="8330" spans="1:11" s="11" customFormat="1">
      <c r="A8330"/>
      <c r="B8330"/>
      <c r="C8330"/>
      <c r="D8330"/>
      <c r="E8330"/>
      <c r="F8330"/>
      <c r="G8330"/>
      <c r="H8330"/>
      <c r="I8330"/>
      <c r="J8330"/>
      <c r="K8330"/>
    </row>
    <row r="8331" spans="1:11" s="11" customFormat="1">
      <c r="A8331"/>
      <c r="B8331"/>
      <c r="C8331"/>
      <c r="D8331"/>
      <c r="E8331"/>
      <c r="F8331"/>
      <c r="G8331"/>
      <c r="H8331"/>
      <c r="I8331"/>
      <c r="J8331"/>
      <c r="K8331"/>
    </row>
    <row r="8332" spans="1:11" s="11" customFormat="1">
      <c r="A8332"/>
      <c r="B8332"/>
      <c r="C8332"/>
      <c r="D8332"/>
      <c r="E8332"/>
      <c r="F8332"/>
      <c r="G8332"/>
      <c r="H8332"/>
      <c r="I8332"/>
      <c r="J8332"/>
      <c r="K8332"/>
    </row>
    <row r="8333" spans="1:11" s="11" customFormat="1">
      <c r="A8333"/>
      <c r="B8333"/>
      <c r="C8333"/>
      <c r="D8333"/>
      <c r="E8333"/>
      <c r="F8333"/>
      <c r="G8333"/>
      <c r="H8333"/>
      <c r="I8333"/>
      <c r="J8333"/>
      <c r="K8333"/>
    </row>
    <row r="8334" spans="1:11" s="11" customFormat="1">
      <c r="A8334"/>
      <c r="B8334"/>
      <c r="C8334"/>
      <c r="D8334"/>
      <c r="E8334"/>
      <c r="F8334"/>
      <c r="G8334"/>
      <c r="H8334"/>
      <c r="I8334"/>
      <c r="J8334"/>
      <c r="K8334"/>
    </row>
    <row r="8335" spans="1:11" s="11" customFormat="1">
      <c r="A8335"/>
      <c r="B8335"/>
      <c r="C8335"/>
      <c r="D8335"/>
      <c r="E8335"/>
      <c r="F8335"/>
      <c r="G8335"/>
      <c r="H8335"/>
      <c r="I8335"/>
      <c r="J8335"/>
      <c r="K8335"/>
    </row>
    <row r="8336" spans="1:11" s="11" customFormat="1">
      <c r="A8336"/>
      <c r="B8336"/>
      <c r="C8336"/>
      <c r="D8336"/>
      <c r="E8336"/>
      <c r="F8336"/>
      <c r="G8336"/>
      <c r="H8336"/>
      <c r="I8336"/>
      <c r="J8336"/>
      <c r="K8336"/>
    </row>
    <row r="8337" spans="1:11" s="11" customFormat="1">
      <c r="A8337"/>
      <c r="B8337"/>
      <c r="C8337"/>
      <c r="D8337"/>
      <c r="E8337"/>
      <c r="F8337"/>
      <c r="G8337"/>
      <c r="H8337"/>
      <c r="I8337"/>
      <c r="J8337"/>
      <c r="K8337"/>
    </row>
    <row r="8338" spans="1:11" s="11" customFormat="1">
      <c r="A8338"/>
      <c r="B8338"/>
      <c r="C8338"/>
      <c r="D8338"/>
      <c r="E8338"/>
      <c r="F8338"/>
      <c r="G8338"/>
      <c r="H8338"/>
      <c r="I8338"/>
      <c r="J8338"/>
      <c r="K8338"/>
    </row>
    <row r="8339" spans="1:11" s="11" customFormat="1">
      <c r="A8339"/>
      <c r="B8339"/>
      <c r="C8339"/>
      <c r="D8339"/>
      <c r="E8339"/>
      <c r="F8339"/>
      <c r="G8339"/>
      <c r="H8339"/>
      <c r="I8339"/>
      <c r="J8339"/>
      <c r="K8339"/>
    </row>
    <row r="8340" spans="1:11" s="11" customFormat="1">
      <c r="A8340"/>
      <c r="B8340"/>
      <c r="C8340"/>
      <c r="D8340"/>
      <c r="E8340"/>
      <c r="F8340"/>
      <c r="G8340"/>
      <c r="H8340"/>
      <c r="I8340"/>
      <c r="J8340"/>
      <c r="K8340"/>
    </row>
    <row r="8341" spans="1:11" s="11" customFormat="1">
      <c r="A8341"/>
      <c r="B8341"/>
      <c r="C8341"/>
      <c r="D8341"/>
      <c r="E8341"/>
      <c r="F8341"/>
      <c r="G8341"/>
      <c r="H8341"/>
      <c r="I8341"/>
      <c r="J8341"/>
      <c r="K8341"/>
    </row>
    <row r="8342" spans="1:11" s="11" customFormat="1">
      <c r="A8342"/>
      <c r="B8342"/>
      <c r="C8342"/>
      <c r="D8342"/>
      <c r="E8342"/>
      <c r="F8342"/>
      <c r="G8342"/>
      <c r="H8342"/>
      <c r="I8342"/>
      <c r="J8342"/>
      <c r="K8342"/>
    </row>
    <row r="8343" spans="1:11" s="11" customFormat="1">
      <c r="A8343"/>
      <c r="B8343"/>
      <c r="C8343"/>
      <c r="D8343"/>
      <c r="E8343"/>
      <c r="F8343"/>
      <c r="G8343"/>
      <c r="H8343"/>
      <c r="I8343"/>
      <c r="J8343"/>
      <c r="K8343"/>
    </row>
    <row r="8344" spans="1:11" s="11" customFormat="1">
      <c r="A8344"/>
      <c r="B8344"/>
      <c r="C8344"/>
      <c r="D8344"/>
      <c r="E8344"/>
      <c r="F8344"/>
      <c r="G8344"/>
      <c r="H8344"/>
      <c r="I8344"/>
      <c r="J8344"/>
      <c r="K8344"/>
    </row>
    <row r="8345" spans="1:11" s="11" customFormat="1">
      <c r="A8345"/>
      <c r="B8345"/>
      <c r="C8345"/>
      <c r="D8345"/>
      <c r="E8345"/>
      <c r="F8345"/>
      <c r="G8345"/>
      <c r="H8345"/>
      <c r="I8345"/>
      <c r="J8345"/>
      <c r="K8345"/>
    </row>
    <row r="8346" spans="1:11" s="11" customFormat="1">
      <c r="A8346"/>
      <c r="B8346"/>
      <c r="C8346"/>
      <c r="D8346"/>
      <c r="E8346"/>
      <c r="F8346"/>
      <c r="G8346"/>
      <c r="H8346"/>
      <c r="I8346"/>
      <c r="J8346"/>
      <c r="K8346"/>
    </row>
    <row r="8347" spans="1:11" s="11" customFormat="1">
      <c r="A8347"/>
      <c r="B8347"/>
      <c r="C8347"/>
      <c r="D8347"/>
      <c r="E8347"/>
      <c r="F8347"/>
      <c r="G8347"/>
      <c r="H8347"/>
      <c r="I8347"/>
      <c r="J8347"/>
      <c r="K8347"/>
    </row>
    <row r="8348" spans="1:11" s="11" customFormat="1">
      <c r="A8348"/>
      <c r="B8348"/>
      <c r="C8348"/>
      <c r="D8348"/>
      <c r="E8348"/>
      <c r="F8348"/>
      <c r="G8348"/>
      <c r="H8348"/>
      <c r="I8348"/>
      <c r="J8348"/>
      <c r="K8348"/>
    </row>
    <row r="8349" spans="1:11" s="11" customFormat="1">
      <c r="A8349"/>
      <c r="B8349"/>
      <c r="C8349"/>
      <c r="D8349"/>
      <c r="E8349"/>
      <c r="F8349"/>
      <c r="G8349"/>
      <c r="H8349"/>
      <c r="I8349"/>
      <c r="J8349"/>
      <c r="K8349"/>
    </row>
    <row r="8350" spans="1:11" s="11" customFormat="1">
      <c r="A8350"/>
      <c r="B8350"/>
      <c r="C8350"/>
      <c r="D8350"/>
      <c r="E8350"/>
      <c r="F8350"/>
      <c r="G8350"/>
      <c r="H8350"/>
      <c r="I8350"/>
      <c r="J8350"/>
      <c r="K8350"/>
    </row>
    <row r="8351" spans="1:11" s="11" customFormat="1">
      <c r="A8351"/>
      <c r="B8351"/>
      <c r="C8351"/>
      <c r="D8351"/>
      <c r="E8351"/>
      <c r="F8351"/>
      <c r="G8351"/>
      <c r="H8351"/>
      <c r="I8351"/>
      <c r="J8351"/>
      <c r="K8351"/>
    </row>
    <row r="8352" spans="1:11" s="11" customFormat="1">
      <c r="A8352"/>
      <c r="B8352"/>
      <c r="C8352"/>
      <c r="D8352"/>
      <c r="E8352"/>
      <c r="F8352"/>
      <c r="G8352"/>
      <c r="H8352"/>
      <c r="I8352"/>
      <c r="J8352"/>
      <c r="K8352"/>
    </row>
    <row r="8353" spans="1:11" s="11" customFormat="1">
      <c r="A8353"/>
      <c r="B8353"/>
      <c r="C8353"/>
      <c r="D8353"/>
      <c r="E8353"/>
      <c r="F8353"/>
      <c r="G8353"/>
      <c r="H8353"/>
      <c r="I8353"/>
      <c r="J8353"/>
      <c r="K8353"/>
    </row>
    <row r="8354" spans="1:11" s="11" customFormat="1">
      <c r="A8354"/>
      <c r="B8354"/>
      <c r="C8354"/>
      <c r="D8354"/>
      <c r="E8354"/>
      <c r="F8354"/>
      <c r="G8354"/>
      <c r="H8354"/>
      <c r="I8354"/>
      <c r="J8354"/>
      <c r="K8354"/>
    </row>
    <row r="8355" spans="1:11" s="11" customFormat="1">
      <c r="A8355"/>
      <c r="B8355"/>
      <c r="C8355"/>
      <c r="D8355"/>
      <c r="E8355"/>
      <c r="F8355"/>
      <c r="G8355"/>
      <c r="H8355"/>
      <c r="I8355"/>
      <c r="J8355"/>
      <c r="K8355"/>
    </row>
    <row r="8356" spans="1:11" s="11" customFormat="1">
      <c r="A8356"/>
      <c r="B8356"/>
      <c r="C8356"/>
      <c r="D8356"/>
      <c r="E8356"/>
      <c r="F8356"/>
      <c r="G8356"/>
      <c r="H8356"/>
      <c r="I8356"/>
      <c r="J8356"/>
      <c r="K8356"/>
    </row>
    <row r="8357" spans="1:11" s="11" customFormat="1">
      <c r="A8357"/>
      <c r="B8357"/>
      <c r="C8357"/>
      <c r="D8357"/>
      <c r="E8357"/>
      <c r="F8357"/>
      <c r="G8357"/>
      <c r="H8357"/>
      <c r="I8357"/>
      <c r="J8357"/>
      <c r="K8357"/>
    </row>
    <row r="8358" spans="1:11" s="11" customFormat="1">
      <c r="A8358"/>
      <c r="B8358"/>
      <c r="C8358"/>
      <c r="D8358"/>
      <c r="E8358"/>
      <c r="F8358"/>
      <c r="G8358"/>
      <c r="H8358"/>
      <c r="I8358"/>
      <c r="J8358"/>
      <c r="K8358"/>
    </row>
    <row r="8359" spans="1:11" s="11" customFormat="1">
      <c r="A8359"/>
      <c r="B8359"/>
      <c r="C8359"/>
      <c r="D8359"/>
      <c r="E8359"/>
      <c r="F8359"/>
      <c r="G8359"/>
      <c r="H8359"/>
      <c r="I8359"/>
      <c r="J8359"/>
      <c r="K8359"/>
    </row>
    <row r="8360" spans="1:11" s="11" customFormat="1">
      <c r="A8360"/>
      <c r="B8360"/>
      <c r="C8360"/>
      <c r="D8360"/>
      <c r="E8360"/>
      <c r="F8360"/>
      <c r="G8360"/>
      <c r="H8360"/>
      <c r="I8360"/>
      <c r="J8360"/>
      <c r="K8360"/>
    </row>
    <row r="8361" spans="1:11" s="11" customFormat="1">
      <c r="A8361"/>
      <c r="B8361"/>
      <c r="C8361"/>
      <c r="D8361"/>
      <c r="E8361"/>
      <c r="F8361"/>
      <c r="G8361"/>
      <c r="H8361"/>
      <c r="I8361"/>
      <c r="J8361"/>
      <c r="K8361"/>
    </row>
    <row r="8362" spans="1:11" s="11" customFormat="1">
      <c r="A8362"/>
      <c r="B8362"/>
      <c r="C8362"/>
      <c r="D8362"/>
      <c r="E8362"/>
      <c r="F8362"/>
      <c r="G8362"/>
      <c r="H8362"/>
      <c r="I8362"/>
      <c r="J8362"/>
      <c r="K8362"/>
    </row>
    <row r="8363" spans="1:11" s="11" customFormat="1">
      <c r="A8363"/>
      <c r="B8363"/>
      <c r="C8363"/>
      <c r="D8363"/>
      <c r="E8363"/>
      <c r="F8363"/>
      <c r="G8363"/>
      <c r="H8363"/>
      <c r="I8363"/>
      <c r="J8363"/>
      <c r="K8363"/>
    </row>
    <row r="8364" spans="1:11" s="11" customFormat="1">
      <c r="A8364"/>
      <c r="B8364"/>
      <c r="C8364"/>
      <c r="D8364"/>
      <c r="E8364"/>
      <c r="F8364"/>
      <c r="G8364"/>
      <c r="H8364"/>
      <c r="I8364"/>
      <c r="J8364"/>
      <c r="K8364"/>
    </row>
    <row r="8365" spans="1:11" s="11" customFormat="1">
      <c r="A8365"/>
      <c r="B8365"/>
      <c r="C8365"/>
      <c r="D8365"/>
      <c r="E8365"/>
      <c r="F8365"/>
      <c r="G8365"/>
      <c r="H8365"/>
      <c r="I8365"/>
      <c r="J8365"/>
      <c r="K8365"/>
    </row>
    <row r="8366" spans="1:11" s="11" customFormat="1">
      <c r="A8366"/>
      <c r="B8366"/>
      <c r="C8366"/>
      <c r="D8366"/>
      <c r="E8366"/>
      <c r="F8366"/>
      <c r="G8366"/>
      <c r="H8366"/>
      <c r="I8366"/>
      <c r="J8366"/>
      <c r="K8366"/>
    </row>
    <row r="8367" spans="1:11" s="11" customFormat="1">
      <c r="A8367"/>
      <c r="B8367"/>
      <c r="C8367"/>
      <c r="D8367"/>
      <c r="E8367"/>
      <c r="F8367"/>
      <c r="G8367"/>
      <c r="H8367"/>
      <c r="I8367"/>
      <c r="J8367"/>
      <c r="K8367"/>
    </row>
    <row r="8368" spans="1:11" s="11" customFormat="1">
      <c r="A8368"/>
      <c r="B8368"/>
      <c r="C8368"/>
      <c r="D8368"/>
      <c r="E8368"/>
      <c r="F8368"/>
      <c r="G8368"/>
      <c r="H8368"/>
      <c r="I8368"/>
      <c r="J8368"/>
      <c r="K8368"/>
    </row>
    <row r="8369" spans="1:11" s="11" customFormat="1">
      <c r="A8369"/>
      <c r="B8369"/>
      <c r="C8369"/>
      <c r="D8369"/>
      <c r="E8369"/>
      <c r="F8369"/>
      <c r="G8369"/>
      <c r="H8369"/>
      <c r="I8369"/>
      <c r="J8369"/>
      <c r="K8369"/>
    </row>
    <row r="8370" spans="1:11" s="11" customFormat="1">
      <c r="A8370"/>
      <c r="B8370"/>
      <c r="C8370"/>
      <c r="D8370"/>
      <c r="E8370"/>
      <c r="F8370"/>
      <c r="G8370"/>
      <c r="H8370"/>
      <c r="I8370"/>
      <c r="J8370"/>
      <c r="K8370"/>
    </row>
    <row r="8371" spans="1:11" s="11" customFormat="1">
      <c r="A8371"/>
      <c r="B8371"/>
      <c r="C8371"/>
      <c r="D8371"/>
      <c r="E8371"/>
      <c r="F8371"/>
      <c r="G8371"/>
      <c r="H8371"/>
      <c r="I8371"/>
      <c r="J8371"/>
      <c r="K8371"/>
    </row>
    <row r="8372" spans="1:11" s="11" customFormat="1">
      <c r="A8372"/>
      <c r="B8372"/>
      <c r="C8372"/>
      <c r="D8372"/>
      <c r="E8372"/>
      <c r="F8372"/>
      <c r="G8372"/>
      <c r="H8372"/>
      <c r="I8372"/>
      <c r="J8372"/>
      <c r="K8372"/>
    </row>
    <row r="8373" spans="1:11" s="11" customFormat="1">
      <c r="A8373"/>
      <c r="B8373"/>
      <c r="C8373"/>
      <c r="D8373"/>
      <c r="E8373"/>
      <c r="F8373"/>
      <c r="G8373"/>
      <c r="H8373"/>
      <c r="I8373"/>
      <c r="J8373"/>
      <c r="K8373"/>
    </row>
    <row r="8374" spans="1:11" s="11" customFormat="1">
      <c r="A8374"/>
      <c r="B8374"/>
      <c r="C8374"/>
      <c r="D8374"/>
      <c r="E8374"/>
      <c r="F8374"/>
      <c r="G8374"/>
      <c r="H8374"/>
      <c r="I8374"/>
      <c r="J8374"/>
      <c r="K8374"/>
    </row>
    <row r="8375" spans="1:11" s="11" customFormat="1">
      <c r="A8375"/>
      <c r="B8375"/>
      <c r="C8375"/>
      <c r="D8375"/>
      <c r="E8375"/>
      <c r="F8375"/>
      <c r="G8375"/>
      <c r="H8375"/>
      <c r="I8375"/>
      <c r="J8375"/>
      <c r="K8375"/>
    </row>
    <row r="8376" spans="1:11" s="11" customFormat="1">
      <c r="A8376"/>
      <c r="B8376"/>
      <c r="C8376"/>
      <c r="D8376"/>
      <c r="E8376"/>
      <c r="F8376"/>
      <c r="G8376"/>
      <c r="H8376"/>
      <c r="I8376"/>
      <c r="J8376"/>
      <c r="K8376"/>
    </row>
    <row r="8377" spans="1:11" s="11" customFormat="1">
      <c r="A8377"/>
      <c r="B8377"/>
      <c r="C8377"/>
      <c r="D8377"/>
      <c r="E8377"/>
      <c r="F8377"/>
      <c r="G8377"/>
      <c r="H8377"/>
      <c r="I8377"/>
      <c r="J8377"/>
      <c r="K8377"/>
    </row>
    <row r="8378" spans="1:11" s="11" customFormat="1">
      <c r="A8378"/>
      <c r="B8378"/>
      <c r="C8378"/>
      <c r="D8378"/>
      <c r="E8378"/>
      <c r="F8378"/>
      <c r="G8378"/>
      <c r="H8378"/>
      <c r="I8378"/>
      <c r="J8378"/>
      <c r="K8378"/>
    </row>
    <row r="8379" spans="1:11" s="11" customFormat="1">
      <c r="A8379"/>
      <c r="B8379"/>
      <c r="C8379"/>
      <c r="D8379"/>
      <c r="E8379"/>
      <c r="F8379"/>
      <c r="G8379"/>
      <c r="H8379"/>
      <c r="I8379"/>
      <c r="J8379"/>
      <c r="K8379"/>
    </row>
    <row r="8380" spans="1:11" s="11" customFormat="1">
      <c r="A8380"/>
      <c r="B8380"/>
      <c r="C8380"/>
      <c r="D8380"/>
      <c r="E8380"/>
      <c r="F8380"/>
      <c r="G8380"/>
      <c r="H8380"/>
      <c r="I8380"/>
      <c r="J8380"/>
      <c r="K8380"/>
    </row>
    <row r="8381" spans="1:11" s="11" customFormat="1">
      <c r="A8381"/>
      <c r="B8381"/>
      <c r="C8381"/>
      <c r="D8381"/>
      <c r="E8381"/>
      <c r="F8381"/>
      <c r="G8381"/>
      <c r="H8381"/>
      <c r="I8381"/>
      <c r="J8381"/>
      <c r="K8381"/>
    </row>
    <row r="8382" spans="1:11" s="11" customFormat="1">
      <c r="A8382"/>
      <c r="B8382"/>
      <c r="C8382"/>
      <c r="D8382"/>
      <c r="E8382"/>
      <c r="F8382"/>
      <c r="G8382"/>
      <c r="H8382"/>
      <c r="I8382"/>
      <c r="J8382"/>
      <c r="K8382"/>
    </row>
    <row r="8383" spans="1:11" s="11" customFormat="1">
      <c r="A8383"/>
      <c r="B8383"/>
      <c r="C8383"/>
      <c r="D8383"/>
      <c r="E8383"/>
      <c r="F8383"/>
      <c r="G8383"/>
      <c r="H8383"/>
      <c r="I8383"/>
      <c r="J8383"/>
      <c r="K8383"/>
    </row>
    <row r="8384" spans="1:11" s="11" customFormat="1">
      <c r="A8384"/>
      <c r="B8384"/>
      <c r="C8384"/>
      <c r="D8384"/>
      <c r="E8384"/>
      <c r="F8384"/>
      <c r="G8384"/>
      <c r="H8384"/>
      <c r="I8384"/>
      <c r="J8384"/>
      <c r="K8384"/>
    </row>
    <row r="8385" spans="1:11" s="11" customFormat="1">
      <c r="A8385"/>
      <c r="B8385"/>
      <c r="C8385"/>
      <c r="D8385"/>
      <c r="E8385"/>
      <c r="F8385"/>
      <c r="G8385"/>
      <c r="H8385"/>
      <c r="I8385"/>
      <c r="J8385"/>
      <c r="K8385"/>
    </row>
    <row r="8386" spans="1:11" s="11" customFormat="1">
      <c r="A8386"/>
      <c r="B8386"/>
      <c r="C8386"/>
      <c r="D8386"/>
      <c r="E8386"/>
      <c r="F8386"/>
      <c r="G8386"/>
      <c r="H8386"/>
      <c r="I8386"/>
      <c r="J8386"/>
      <c r="K8386"/>
    </row>
    <row r="8387" spans="1:11" s="11" customFormat="1">
      <c r="A8387"/>
      <c r="B8387"/>
      <c r="C8387"/>
      <c r="D8387"/>
      <c r="E8387"/>
      <c r="F8387"/>
      <c r="G8387"/>
      <c r="H8387"/>
      <c r="I8387"/>
      <c r="J8387"/>
      <c r="K8387"/>
    </row>
    <row r="8388" spans="1:11" s="11" customFormat="1">
      <c r="A8388"/>
      <c r="B8388"/>
      <c r="C8388"/>
      <c r="D8388"/>
      <c r="E8388"/>
      <c r="F8388"/>
      <c r="G8388"/>
      <c r="H8388"/>
      <c r="I8388"/>
      <c r="J8388"/>
      <c r="K8388"/>
    </row>
    <row r="8389" spans="1:11" s="11" customFormat="1">
      <c r="A8389"/>
      <c r="B8389"/>
      <c r="C8389"/>
      <c r="D8389"/>
      <c r="E8389"/>
      <c r="F8389"/>
      <c r="G8389"/>
      <c r="H8389"/>
      <c r="I8389"/>
      <c r="J8389"/>
      <c r="K8389"/>
    </row>
    <row r="8390" spans="1:11" s="11" customFormat="1">
      <c r="A8390"/>
      <c r="B8390"/>
      <c r="C8390"/>
      <c r="D8390"/>
      <c r="E8390"/>
      <c r="F8390"/>
      <c r="G8390"/>
      <c r="H8390"/>
      <c r="I8390"/>
      <c r="J8390"/>
      <c r="K8390"/>
    </row>
    <row r="8391" spans="1:11" s="11" customFormat="1">
      <c r="A8391"/>
      <c r="B8391"/>
      <c r="C8391"/>
      <c r="D8391"/>
      <c r="E8391"/>
      <c r="F8391"/>
      <c r="G8391"/>
      <c r="H8391"/>
      <c r="I8391"/>
      <c r="J8391"/>
      <c r="K8391"/>
    </row>
    <row r="8392" spans="1:11" s="11" customFormat="1">
      <c r="A8392"/>
      <c r="B8392"/>
      <c r="C8392"/>
      <c r="D8392"/>
      <c r="E8392"/>
      <c r="F8392"/>
      <c r="G8392"/>
      <c r="H8392"/>
      <c r="I8392"/>
      <c r="J8392"/>
      <c r="K8392"/>
    </row>
    <row r="8393" spans="1:11" s="11" customFormat="1">
      <c r="A8393"/>
      <c r="B8393"/>
      <c r="C8393"/>
      <c r="D8393"/>
      <c r="E8393"/>
      <c r="F8393"/>
      <c r="G8393"/>
      <c r="H8393"/>
      <c r="I8393"/>
      <c r="J8393"/>
      <c r="K8393"/>
    </row>
    <row r="8394" spans="1:11" s="11" customFormat="1">
      <c r="A8394"/>
      <c r="B8394"/>
      <c r="C8394"/>
      <c r="D8394"/>
      <c r="E8394"/>
      <c r="F8394"/>
      <c r="G8394"/>
      <c r="H8394"/>
      <c r="I8394"/>
      <c r="J8394"/>
      <c r="K8394"/>
    </row>
    <row r="8395" spans="1:11" s="11" customFormat="1">
      <c r="A8395"/>
      <c r="B8395"/>
      <c r="C8395"/>
      <c r="D8395"/>
      <c r="E8395"/>
      <c r="F8395"/>
      <c r="G8395"/>
      <c r="H8395"/>
      <c r="I8395"/>
      <c r="J8395"/>
      <c r="K8395"/>
    </row>
    <row r="8396" spans="1:11" s="11" customFormat="1">
      <c r="A8396"/>
      <c r="B8396"/>
      <c r="C8396"/>
      <c r="D8396"/>
      <c r="E8396"/>
      <c r="F8396"/>
      <c r="G8396"/>
      <c r="H8396"/>
      <c r="I8396"/>
      <c r="J8396"/>
      <c r="K8396"/>
    </row>
    <row r="8397" spans="1:11" s="11" customFormat="1">
      <c r="A8397"/>
      <c r="B8397"/>
      <c r="C8397"/>
      <c r="D8397"/>
      <c r="E8397"/>
      <c r="F8397"/>
      <c r="G8397"/>
      <c r="H8397"/>
      <c r="I8397"/>
      <c r="J8397"/>
      <c r="K8397"/>
    </row>
    <row r="8398" spans="1:11" s="11" customFormat="1">
      <c r="A8398"/>
      <c r="B8398"/>
      <c r="C8398"/>
      <c r="D8398"/>
      <c r="E8398"/>
      <c r="F8398"/>
      <c r="G8398"/>
      <c r="H8398"/>
      <c r="I8398"/>
      <c r="J8398"/>
      <c r="K8398"/>
    </row>
    <row r="8399" spans="1:11" s="11" customFormat="1">
      <c r="A8399"/>
      <c r="B8399"/>
      <c r="C8399"/>
      <c r="D8399"/>
      <c r="E8399"/>
      <c r="F8399"/>
      <c r="G8399"/>
      <c r="H8399"/>
      <c r="I8399"/>
      <c r="J8399"/>
      <c r="K8399"/>
    </row>
    <row r="8400" spans="1:11" s="11" customFormat="1">
      <c r="A8400"/>
      <c r="B8400"/>
      <c r="C8400"/>
      <c r="D8400"/>
      <c r="E8400"/>
      <c r="F8400"/>
      <c r="G8400"/>
      <c r="H8400"/>
      <c r="I8400"/>
      <c r="J8400"/>
      <c r="K8400"/>
    </row>
    <row r="8401" spans="1:11" s="11" customFormat="1">
      <c r="A8401"/>
      <c r="B8401"/>
      <c r="C8401"/>
      <c r="D8401"/>
      <c r="E8401"/>
      <c r="F8401"/>
      <c r="G8401"/>
      <c r="H8401"/>
      <c r="I8401"/>
      <c r="J8401"/>
      <c r="K8401"/>
    </row>
    <row r="8402" spans="1:11" s="11" customFormat="1">
      <c r="A8402"/>
      <c r="B8402"/>
      <c r="C8402"/>
      <c r="D8402"/>
      <c r="E8402"/>
      <c r="F8402"/>
      <c r="G8402"/>
      <c r="H8402"/>
      <c r="I8402"/>
      <c r="J8402"/>
      <c r="K8402"/>
    </row>
    <row r="8403" spans="1:11" s="11" customFormat="1">
      <c r="A8403"/>
      <c r="B8403"/>
      <c r="C8403"/>
      <c r="D8403"/>
      <c r="E8403"/>
      <c r="F8403"/>
      <c r="G8403"/>
      <c r="H8403"/>
      <c r="I8403"/>
      <c r="J8403"/>
      <c r="K8403"/>
    </row>
    <row r="8404" spans="1:11" s="11" customFormat="1">
      <c r="A8404"/>
      <c r="B8404"/>
      <c r="C8404"/>
      <c r="D8404"/>
      <c r="E8404"/>
      <c r="F8404"/>
      <c r="G8404"/>
      <c r="H8404"/>
      <c r="I8404"/>
      <c r="J8404"/>
      <c r="K8404"/>
    </row>
    <row r="8405" spans="1:11" s="11" customFormat="1">
      <c r="A8405"/>
      <c r="B8405"/>
      <c r="C8405"/>
      <c r="D8405"/>
      <c r="E8405"/>
      <c r="F8405"/>
      <c r="G8405"/>
      <c r="H8405"/>
      <c r="I8405"/>
      <c r="J8405"/>
      <c r="K8405"/>
    </row>
    <row r="8406" spans="1:11" s="11" customFormat="1">
      <c r="A8406"/>
      <c r="B8406"/>
      <c r="C8406"/>
      <c r="D8406"/>
      <c r="E8406"/>
      <c r="F8406"/>
      <c r="G8406"/>
      <c r="H8406"/>
      <c r="I8406"/>
      <c r="J8406"/>
      <c r="K8406"/>
    </row>
    <row r="8407" spans="1:11" s="11" customFormat="1">
      <c r="A8407"/>
      <c r="B8407"/>
      <c r="C8407"/>
      <c r="D8407"/>
      <c r="E8407"/>
      <c r="F8407"/>
      <c r="G8407"/>
      <c r="H8407"/>
      <c r="I8407"/>
      <c r="J8407"/>
      <c r="K8407"/>
    </row>
    <row r="8408" spans="1:11" s="11" customFormat="1">
      <c r="A8408"/>
      <c r="B8408"/>
      <c r="C8408"/>
      <c r="D8408"/>
      <c r="E8408"/>
      <c r="F8408"/>
      <c r="G8408"/>
      <c r="H8408"/>
      <c r="I8408"/>
      <c r="J8408"/>
      <c r="K8408"/>
    </row>
    <row r="8409" spans="1:11" s="11" customFormat="1">
      <c r="A8409"/>
      <c r="B8409"/>
      <c r="C8409"/>
      <c r="D8409"/>
      <c r="E8409"/>
      <c r="F8409"/>
      <c r="G8409"/>
      <c r="H8409"/>
      <c r="I8409"/>
      <c r="J8409"/>
      <c r="K8409"/>
    </row>
    <row r="8410" spans="1:11" s="11" customFormat="1">
      <c r="A8410"/>
      <c r="B8410"/>
      <c r="C8410"/>
      <c r="D8410"/>
      <c r="E8410"/>
      <c r="F8410"/>
      <c r="G8410"/>
      <c r="H8410"/>
      <c r="I8410"/>
      <c r="J8410"/>
      <c r="K8410"/>
    </row>
    <row r="8411" spans="1:11" s="11" customFormat="1">
      <c r="A8411"/>
      <c r="B8411"/>
      <c r="C8411"/>
      <c r="D8411"/>
      <c r="E8411"/>
      <c r="F8411"/>
      <c r="G8411"/>
      <c r="H8411"/>
      <c r="I8411"/>
      <c r="J8411"/>
      <c r="K8411"/>
    </row>
    <row r="8412" spans="1:11" s="11" customFormat="1">
      <c r="A8412"/>
      <c r="B8412"/>
      <c r="C8412"/>
      <c r="D8412"/>
      <c r="E8412"/>
      <c r="F8412"/>
      <c r="G8412"/>
      <c r="H8412"/>
      <c r="I8412"/>
      <c r="J8412"/>
      <c r="K8412"/>
    </row>
    <row r="8413" spans="1:11" s="11" customFormat="1">
      <c r="A8413"/>
      <c r="B8413"/>
      <c r="C8413"/>
      <c r="D8413"/>
      <c r="E8413"/>
      <c r="F8413"/>
      <c r="G8413"/>
      <c r="H8413"/>
      <c r="I8413"/>
      <c r="J8413"/>
      <c r="K8413"/>
    </row>
    <row r="8414" spans="1:11" s="11" customFormat="1">
      <c r="A8414"/>
      <c r="B8414"/>
      <c r="C8414"/>
      <c r="D8414"/>
      <c r="E8414"/>
      <c r="F8414"/>
      <c r="G8414"/>
      <c r="H8414"/>
      <c r="I8414"/>
      <c r="J8414"/>
      <c r="K8414"/>
    </row>
    <row r="8415" spans="1:11" s="11" customFormat="1">
      <c r="A8415"/>
      <c r="B8415"/>
      <c r="C8415"/>
      <c r="D8415"/>
      <c r="E8415"/>
      <c r="F8415"/>
      <c r="G8415"/>
      <c r="H8415"/>
      <c r="I8415"/>
      <c r="J8415"/>
      <c r="K8415"/>
    </row>
    <row r="8416" spans="1:11" s="11" customFormat="1">
      <c r="A8416"/>
      <c r="B8416"/>
      <c r="C8416"/>
      <c r="D8416"/>
      <c r="E8416"/>
      <c r="F8416"/>
      <c r="G8416"/>
      <c r="H8416"/>
      <c r="I8416"/>
      <c r="J8416"/>
      <c r="K8416"/>
    </row>
    <row r="8417" spans="1:11" s="11" customFormat="1">
      <c r="A8417"/>
      <c r="B8417"/>
      <c r="C8417"/>
      <c r="D8417"/>
      <c r="E8417"/>
      <c r="F8417"/>
      <c r="G8417"/>
      <c r="H8417"/>
      <c r="I8417"/>
      <c r="J8417"/>
      <c r="K8417"/>
    </row>
    <row r="8418" spans="1:11" s="11" customFormat="1">
      <c r="A8418"/>
      <c r="B8418"/>
      <c r="C8418"/>
      <c r="D8418"/>
      <c r="E8418"/>
      <c r="F8418"/>
      <c r="G8418"/>
      <c r="H8418"/>
      <c r="I8418"/>
      <c r="J8418"/>
      <c r="K8418"/>
    </row>
    <row r="8419" spans="1:11" s="11" customFormat="1">
      <c r="A8419"/>
      <c r="B8419"/>
      <c r="C8419"/>
      <c r="D8419"/>
      <c r="E8419"/>
      <c r="F8419"/>
      <c r="G8419"/>
      <c r="H8419"/>
      <c r="I8419"/>
      <c r="J8419"/>
      <c r="K8419"/>
    </row>
    <row r="8420" spans="1:11" s="11" customFormat="1">
      <c r="A8420"/>
      <c r="B8420"/>
      <c r="C8420"/>
      <c r="D8420"/>
      <c r="E8420"/>
      <c r="F8420"/>
      <c r="G8420"/>
      <c r="H8420"/>
      <c r="I8420"/>
      <c r="J8420"/>
      <c r="K8420"/>
    </row>
    <row r="8421" spans="1:11" s="11" customFormat="1">
      <c r="A8421"/>
      <c r="B8421"/>
      <c r="C8421"/>
      <c r="D8421"/>
      <c r="E8421"/>
      <c r="F8421"/>
      <c r="G8421"/>
      <c r="H8421"/>
      <c r="I8421"/>
      <c r="J8421"/>
      <c r="K8421"/>
    </row>
    <row r="8422" spans="1:11" s="11" customFormat="1">
      <c r="A8422"/>
      <c r="B8422"/>
      <c r="C8422"/>
      <c r="D8422"/>
      <c r="E8422"/>
      <c r="F8422"/>
      <c r="G8422"/>
      <c r="H8422"/>
      <c r="I8422"/>
      <c r="J8422"/>
      <c r="K8422"/>
    </row>
    <row r="8423" spans="1:11" s="11" customFormat="1">
      <c r="A8423"/>
      <c r="B8423"/>
      <c r="C8423"/>
      <c r="D8423"/>
      <c r="E8423"/>
      <c r="F8423"/>
      <c r="G8423"/>
      <c r="H8423"/>
      <c r="I8423"/>
      <c r="J8423"/>
      <c r="K8423"/>
    </row>
    <row r="8424" spans="1:11" s="11" customFormat="1">
      <c r="A8424"/>
      <c r="B8424"/>
      <c r="C8424"/>
      <c r="D8424"/>
      <c r="E8424"/>
      <c r="F8424"/>
      <c r="G8424"/>
      <c r="H8424"/>
      <c r="I8424"/>
      <c r="J8424"/>
      <c r="K8424"/>
    </row>
    <row r="8425" spans="1:11" s="11" customFormat="1">
      <c r="A8425"/>
      <c r="B8425"/>
      <c r="C8425"/>
      <c r="D8425"/>
      <c r="E8425"/>
      <c r="F8425"/>
      <c r="G8425"/>
      <c r="H8425"/>
      <c r="I8425"/>
      <c r="J8425"/>
      <c r="K8425"/>
    </row>
    <row r="8426" spans="1:11" s="11" customFormat="1">
      <c r="A8426"/>
      <c r="B8426"/>
      <c r="C8426"/>
      <c r="D8426"/>
      <c r="E8426"/>
      <c r="F8426"/>
      <c r="G8426"/>
      <c r="H8426"/>
      <c r="I8426"/>
      <c r="J8426"/>
      <c r="K8426"/>
    </row>
    <row r="8427" spans="1:11" s="11" customFormat="1">
      <c r="A8427"/>
      <c r="B8427"/>
      <c r="C8427"/>
      <c r="D8427"/>
      <c r="E8427"/>
      <c r="F8427"/>
      <c r="G8427"/>
      <c r="H8427"/>
      <c r="I8427"/>
      <c r="J8427"/>
      <c r="K8427"/>
    </row>
    <row r="8428" spans="1:11" s="11" customFormat="1">
      <c r="A8428"/>
      <c r="B8428"/>
      <c r="C8428"/>
      <c r="D8428"/>
      <c r="E8428"/>
      <c r="F8428"/>
      <c r="G8428"/>
      <c r="H8428"/>
      <c r="I8428"/>
      <c r="J8428"/>
      <c r="K8428"/>
    </row>
    <row r="8429" spans="1:11" s="11" customFormat="1">
      <c r="A8429"/>
      <c r="B8429"/>
      <c r="C8429"/>
      <c r="D8429"/>
      <c r="E8429"/>
      <c r="F8429"/>
      <c r="G8429"/>
      <c r="H8429"/>
      <c r="I8429"/>
      <c r="J8429"/>
      <c r="K8429"/>
    </row>
    <row r="8430" spans="1:11" s="11" customFormat="1">
      <c r="A8430"/>
      <c r="B8430"/>
      <c r="C8430"/>
      <c r="D8430"/>
      <c r="E8430"/>
      <c r="F8430"/>
      <c r="G8430"/>
      <c r="H8430"/>
      <c r="I8430"/>
      <c r="J8430"/>
      <c r="K8430"/>
    </row>
    <row r="8431" spans="1:11" s="11" customFormat="1">
      <c r="A8431"/>
      <c r="B8431"/>
      <c r="C8431"/>
      <c r="D8431"/>
      <c r="E8431"/>
      <c r="F8431"/>
      <c r="G8431"/>
      <c r="H8431"/>
      <c r="I8431"/>
      <c r="J8431"/>
      <c r="K8431"/>
    </row>
    <row r="8432" spans="1:11" s="11" customFormat="1">
      <c r="A8432"/>
      <c r="B8432"/>
      <c r="C8432"/>
      <c r="D8432"/>
      <c r="E8432"/>
      <c r="F8432"/>
      <c r="G8432"/>
      <c r="H8432"/>
      <c r="I8432"/>
      <c r="J8432"/>
      <c r="K8432"/>
    </row>
    <row r="8433" spans="1:11" s="11" customFormat="1">
      <c r="A8433"/>
      <c r="B8433"/>
      <c r="C8433"/>
      <c r="D8433"/>
      <c r="E8433"/>
      <c r="F8433"/>
      <c r="G8433"/>
      <c r="H8433"/>
      <c r="I8433"/>
      <c r="J8433"/>
      <c r="K8433"/>
    </row>
    <row r="8434" spans="1:11" s="11" customFormat="1">
      <c r="A8434"/>
      <c r="B8434"/>
      <c r="C8434"/>
      <c r="D8434"/>
      <c r="E8434"/>
      <c r="F8434"/>
      <c r="G8434"/>
      <c r="H8434"/>
      <c r="I8434"/>
      <c r="J8434"/>
      <c r="K8434"/>
    </row>
    <row r="8435" spans="1:11" s="11" customFormat="1">
      <c r="A8435"/>
      <c r="B8435"/>
      <c r="C8435"/>
      <c r="D8435"/>
      <c r="E8435"/>
      <c r="F8435"/>
      <c r="G8435"/>
      <c r="H8435"/>
      <c r="I8435"/>
      <c r="J8435"/>
      <c r="K8435"/>
    </row>
    <row r="8436" spans="1:11" s="11" customFormat="1">
      <c r="A8436"/>
      <c r="B8436"/>
      <c r="C8436"/>
      <c r="D8436"/>
      <c r="E8436"/>
      <c r="F8436"/>
      <c r="G8436"/>
      <c r="H8436"/>
      <c r="I8436"/>
      <c r="J8436"/>
      <c r="K8436"/>
    </row>
    <row r="8437" spans="1:11" s="11" customFormat="1">
      <c r="A8437"/>
      <c r="B8437"/>
      <c r="C8437"/>
      <c r="D8437"/>
      <c r="E8437"/>
      <c r="F8437"/>
      <c r="G8437"/>
      <c r="H8437"/>
      <c r="I8437"/>
      <c r="J8437"/>
      <c r="K8437"/>
    </row>
    <row r="8438" spans="1:11" s="11" customFormat="1">
      <c r="A8438"/>
      <c r="B8438"/>
      <c r="C8438"/>
      <c r="D8438"/>
      <c r="E8438"/>
      <c r="F8438"/>
      <c r="G8438"/>
      <c r="H8438"/>
      <c r="I8438"/>
      <c r="J8438"/>
      <c r="K8438"/>
    </row>
    <row r="8439" spans="1:11" s="11" customFormat="1">
      <c r="A8439"/>
      <c r="B8439"/>
      <c r="C8439"/>
      <c r="D8439"/>
      <c r="E8439"/>
      <c r="F8439"/>
      <c r="G8439"/>
      <c r="H8439"/>
      <c r="I8439"/>
      <c r="J8439"/>
      <c r="K8439"/>
    </row>
    <row r="8440" spans="1:11" s="11" customFormat="1">
      <c r="A8440"/>
      <c r="B8440"/>
      <c r="C8440"/>
      <c r="D8440"/>
      <c r="E8440"/>
      <c r="F8440"/>
      <c r="G8440"/>
      <c r="H8440"/>
      <c r="I8440"/>
      <c r="J8440"/>
      <c r="K8440"/>
    </row>
    <row r="8441" spans="1:11" s="11" customFormat="1">
      <c r="A8441"/>
      <c r="B8441"/>
      <c r="C8441"/>
      <c r="D8441"/>
      <c r="E8441"/>
      <c r="F8441"/>
      <c r="G8441"/>
      <c r="H8441"/>
      <c r="I8441"/>
      <c r="J8441"/>
      <c r="K8441"/>
    </row>
    <row r="8442" spans="1:11" s="11" customFormat="1">
      <c r="A8442"/>
      <c r="B8442"/>
      <c r="C8442"/>
      <c r="D8442"/>
      <c r="E8442"/>
      <c r="F8442"/>
      <c r="G8442"/>
      <c r="H8442"/>
      <c r="I8442"/>
      <c r="J8442"/>
      <c r="K8442"/>
    </row>
    <row r="8443" spans="1:11" s="11" customFormat="1">
      <c r="A8443"/>
      <c r="B8443"/>
      <c r="C8443"/>
      <c r="D8443"/>
      <c r="E8443"/>
      <c r="F8443"/>
      <c r="G8443"/>
      <c r="H8443"/>
      <c r="I8443"/>
      <c r="J8443"/>
      <c r="K8443"/>
    </row>
    <row r="8444" spans="1:11" s="11" customFormat="1">
      <c r="A8444"/>
      <c r="B8444"/>
      <c r="C8444"/>
      <c r="D8444"/>
      <c r="E8444"/>
      <c r="F8444"/>
      <c r="G8444"/>
      <c r="H8444"/>
      <c r="I8444"/>
      <c r="J8444"/>
      <c r="K8444"/>
    </row>
    <row r="8445" spans="1:11" s="11" customFormat="1">
      <c r="A8445"/>
      <c r="B8445"/>
      <c r="C8445"/>
      <c r="D8445"/>
      <c r="E8445"/>
      <c r="F8445"/>
      <c r="G8445"/>
      <c r="H8445"/>
      <c r="I8445"/>
      <c r="J8445"/>
      <c r="K8445"/>
    </row>
    <row r="8446" spans="1:11" s="11" customFormat="1">
      <c r="A8446"/>
      <c r="B8446"/>
      <c r="C8446"/>
      <c r="D8446"/>
      <c r="E8446"/>
      <c r="F8446"/>
      <c r="G8446"/>
      <c r="H8446"/>
      <c r="I8446"/>
      <c r="J8446"/>
      <c r="K8446"/>
    </row>
    <row r="8447" spans="1:11" s="11" customFormat="1">
      <c r="A8447"/>
      <c r="B8447"/>
      <c r="C8447"/>
      <c r="D8447"/>
      <c r="E8447"/>
      <c r="F8447"/>
      <c r="G8447"/>
      <c r="H8447"/>
      <c r="I8447"/>
      <c r="J8447"/>
      <c r="K8447"/>
    </row>
    <row r="8448" spans="1:11" s="11" customFormat="1">
      <c r="A8448"/>
      <c r="B8448"/>
      <c r="C8448"/>
      <c r="D8448"/>
      <c r="E8448"/>
      <c r="F8448"/>
      <c r="G8448"/>
      <c r="H8448"/>
      <c r="I8448"/>
      <c r="J8448"/>
      <c r="K8448"/>
    </row>
    <row r="8449" spans="1:11" s="11" customFormat="1">
      <c r="A8449"/>
      <c r="B8449"/>
      <c r="C8449"/>
      <c r="D8449"/>
      <c r="E8449"/>
      <c r="F8449"/>
      <c r="G8449"/>
      <c r="H8449"/>
      <c r="I8449"/>
      <c r="J8449"/>
      <c r="K8449"/>
    </row>
    <row r="8450" spans="1:11" s="11" customFormat="1">
      <c r="A8450"/>
      <c r="B8450"/>
      <c r="C8450"/>
      <c r="D8450"/>
      <c r="E8450"/>
      <c r="F8450"/>
      <c r="G8450"/>
      <c r="H8450"/>
      <c r="I8450"/>
      <c r="J8450"/>
      <c r="K8450"/>
    </row>
    <row r="8451" spans="1:11" s="11" customFormat="1">
      <c r="A8451"/>
      <c r="B8451"/>
      <c r="C8451"/>
      <c r="D8451"/>
      <c r="E8451"/>
      <c r="F8451"/>
      <c r="G8451"/>
      <c r="H8451"/>
      <c r="I8451"/>
      <c r="J8451"/>
      <c r="K8451"/>
    </row>
    <row r="8452" spans="1:11" s="11" customFormat="1">
      <c r="A8452"/>
      <c r="B8452"/>
      <c r="C8452"/>
      <c r="D8452"/>
      <c r="E8452"/>
      <c r="F8452"/>
      <c r="G8452"/>
      <c r="H8452"/>
      <c r="I8452"/>
      <c r="J8452"/>
      <c r="K8452"/>
    </row>
    <row r="8453" spans="1:11" s="11" customFormat="1">
      <c r="A8453"/>
      <c r="B8453"/>
      <c r="C8453"/>
      <c r="D8453"/>
      <c r="E8453"/>
      <c r="F8453"/>
      <c r="G8453"/>
      <c r="H8453"/>
      <c r="I8453"/>
      <c r="J8453"/>
      <c r="K8453"/>
    </row>
    <row r="8454" spans="1:11" s="11" customFormat="1">
      <c r="A8454"/>
      <c r="B8454"/>
      <c r="C8454"/>
      <c r="D8454"/>
      <c r="E8454"/>
      <c r="F8454"/>
      <c r="G8454"/>
      <c r="H8454"/>
      <c r="I8454"/>
      <c r="J8454"/>
      <c r="K8454"/>
    </row>
    <row r="8455" spans="1:11" s="11" customFormat="1">
      <c r="A8455"/>
      <c r="B8455"/>
      <c r="C8455"/>
      <c r="D8455"/>
      <c r="E8455"/>
      <c r="F8455"/>
      <c r="G8455"/>
      <c r="H8455"/>
      <c r="I8455"/>
      <c r="J8455"/>
      <c r="K8455"/>
    </row>
    <row r="8456" spans="1:11" s="11" customFormat="1">
      <c r="A8456"/>
      <c r="B8456"/>
      <c r="C8456"/>
      <c r="D8456"/>
      <c r="E8456"/>
      <c r="F8456"/>
      <c r="G8456"/>
      <c r="H8456"/>
      <c r="I8456"/>
      <c r="J8456"/>
      <c r="K8456"/>
    </row>
    <row r="8457" spans="1:11" s="11" customFormat="1">
      <c r="A8457"/>
      <c r="B8457"/>
      <c r="C8457"/>
      <c r="D8457"/>
      <c r="E8457"/>
      <c r="F8457"/>
      <c r="G8457"/>
      <c r="H8457"/>
      <c r="I8457"/>
      <c r="J8457"/>
      <c r="K8457"/>
    </row>
    <row r="8458" spans="1:11" s="11" customFormat="1">
      <c r="A8458"/>
      <c r="B8458"/>
      <c r="C8458"/>
      <c r="D8458"/>
      <c r="E8458"/>
      <c r="F8458"/>
      <c r="G8458"/>
      <c r="H8458"/>
      <c r="I8458"/>
      <c r="J8458"/>
      <c r="K8458"/>
    </row>
    <row r="8459" spans="1:11" s="11" customFormat="1">
      <c r="A8459"/>
      <c r="B8459"/>
      <c r="C8459"/>
      <c r="D8459"/>
      <c r="E8459"/>
      <c r="F8459"/>
      <c r="G8459"/>
      <c r="H8459"/>
      <c r="I8459"/>
      <c r="J8459"/>
      <c r="K8459"/>
    </row>
    <row r="8460" spans="1:11" s="11" customFormat="1">
      <c r="A8460"/>
      <c r="B8460"/>
      <c r="C8460"/>
      <c r="D8460"/>
      <c r="E8460"/>
      <c r="F8460"/>
      <c r="G8460"/>
      <c r="H8460"/>
      <c r="I8460"/>
      <c r="J8460"/>
      <c r="K8460"/>
    </row>
    <row r="8461" spans="1:11" s="11" customFormat="1">
      <c r="A8461"/>
      <c r="B8461"/>
      <c r="C8461"/>
      <c r="D8461"/>
      <c r="E8461"/>
      <c r="F8461"/>
      <c r="G8461"/>
      <c r="H8461"/>
      <c r="I8461"/>
      <c r="J8461"/>
      <c r="K8461"/>
    </row>
    <row r="8462" spans="1:11" s="11" customFormat="1">
      <c r="A8462"/>
      <c r="B8462"/>
      <c r="C8462"/>
      <c r="D8462"/>
      <c r="E8462"/>
      <c r="F8462"/>
      <c r="G8462"/>
      <c r="H8462"/>
      <c r="I8462"/>
      <c r="J8462"/>
      <c r="K8462"/>
    </row>
    <row r="8463" spans="1:11" s="11" customFormat="1">
      <c r="A8463"/>
      <c r="B8463"/>
      <c r="C8463"/>
      <c r="D8463"/>
      <c r="E8463"/>
      <c r="F8463"/>
      <c r="G8463"/>
      <c r="H8463"/>
      <c r="I8463"/>
      <c r="J8463"/>
      <c r="K8463"/>
    </row>
    <row r="8464" spans="1:11" s="11" customFormat="1">
      <c r="A8464"/>
      <c r="B8464"/>
      <c r="C8464"/>
      <c r="D8464"/>
      <c r="E8464"/>
      <c r="F8464"/>
      <c r="G8464"/>
      <c r="H8464"/>
      <c r="I8464"/>
      <c r="J8464"/>
      <c r="K8464"/>
    </row>
    <row r="8465" spans="1:11" s="11" customFormat="1">
      <c r="A8465"/>
      <c r="B8465"/>
      <c r="C8465"/>
      <c r="D8465"/>
      <c r="E8465"/>
      <c r="F8465"/>
      <c r="G8465"/>
      <c r="H8465"/>
      <c r="I8465"/>
      <c r="J8465"/>
      <c r="K8465"/>
    </row>
    <row r="8466" spans="1:11" s="11" customFormat="1">
      <c r="A8466"/>
      <c r="B8466"/>
      <c r="C8466"/>
      <c r="D8466"/>
      <c r="E8466"/>
      <c r="F8466"/>
      <c r="G8466"/>
      <c r="H8466"/>
      <c r="I8466"/>
      <c r="J8466"/>
      <c r="K8466"/>
    </row>
    <row r="8467" spans="1:11" s="11" customFormat="1">
      <c r="A8467"/>
      <c r="B8467"/>
      <c r="C8467"/>
      <c r="D8467"/>
      <c r="E8467"/>
      <c r="F8467"/>
      <c r="G8467"/>
      <c r="H8467"/>
      <c r="I8467"/>
      <c r="J8467"/>
      <c r="K8467"/>
    </row>
    <row r="8468" spans="1:11" s="11" customFormat="1">
      <c r="A8468"/>
      <c r="B8468"/>
      <c r="C8468"/>
      <c r="D8468"/>
      <c r="E8468"/>
      <c r="F8468"/>
      <c r="G8468"/>
      <c r="H8468"/>
      <c r="I8468"/>
      <c r="J8468"/>
      <c r="K8468"/>
    </row>
    <row r="8469" spans="1:11" s="11" customFormat="1">
      <c r="A8469"/>
      <c r="B8469"/>
      <c r="C8469"/>
      <c r="D8469"/>
      <c r="E8469"/>
      <c r="F8469"/>
      <c r="G8469"/>
      <c r="H8469"/>
      <c r="I8469"/>
      <c r="J8469"/>
      <c r="K8469"/>
    </row>
    <row r="8470" spans="1:11" s="11" customFormat="1">
      <c r="A8470"/>
      <c r="B8470"/>
      <c r="C8470"/>
      <c r="D8470"/>
      <c r="E8470"/>
      <c r="F8470"/>
      <c r="G8470"/>
      <c r="H8470"/>
      <c r="I8470"/>
      <c r="J8470"/>
      <c r="K8470"/>
    </row>
    <row r="8471" spans="1:11" s="11" customFormat="1">
      <c r="A8471"/>
      <c r="B8471"/>
      <c r="C8471"/>
      <c r="D8471"/>
      <c r="E8471"/>
      <c r="F8471"/>
      <c r="G8471"/>
      <c r="H8471"/>
      <c r="I8471"/>
      <c r="J8471"/>
      <c r="K8471"/>
    </row>
    <row r="8472" spans="1:11" s="11" customFormat="1">
      <c r="A8472"/>
      <c r="B8472"/>
      <c r="C8472"/>
      <c r="D8472"/>
      <c r="E8472"/>
      <c r="F8472"/>
      <c r="G8472"/>
      <c r="H8472"/>
      <c r="I8472"/>
      <c r="J8472"/>
      <c r="K8472"/>
    </row>
    <row r="8473" spans="1:11" s="11" customFormat="1">
      <c r="A8473"/>
      <c r="B8473"/>
      <c r="C8473"/>
      <c r="D8473"/>
      <c r="E8473"/>
      <c r="F8473"/>
      <c r="G8473"/>
      <c r="H8473"/>
      <c r="I8473"/>
      <c r="J8473"/>
      <c r="K8473"/>
    </row>
    <row r="8474" spans="1:11" s="11" customFormat="1">
      <c r="A8474"/>
      <c r="B8474"/>
      <c r="C8474"/>
      <c r="D8474"/>
      <c r="E8474"/>
      <c r="F8474"/>
      <c r="G8474"/>
      <c r="H8474"/>
      <c r="I8474"/>
      <c r="J8474"/>
      <c r="K8474"/>
    </row>
    <row r="8475" spans="1:11" s="11" customFormat="1">
      <c r="A8475"/>
      <c r="B8475"/>
      <c r="C8475"/>
      <c r="D8475"/>
      <c r="E8475"/>
      <c r="F8475"/>
      <c r="G8475"/>
      <c r="H8475"/>
      <c r="I8475"/>
      <c r="J8475"/>
      <c r="K8475"/>
    </row>
    <row r="8476" spans="1:11" s="11" customFormat="1">
      <c r="A8476"/>
      <c r="B8476"/>
      <c r="C8476"/>
      <c r="D8476"/>
      <c r="E8476"/>
      <c r="F8476"/>
      <c r="G8476"/>
      <c r="H8476"/>
      <c r="I8476"/>
      <c r="J8476"/>
      <c r="K8476"/>
    </row>
    <row r="8477" spans="1:11" s="11" customFormat="1">
      <c r="A8477"/>
      <c r="B8477"/>
      <c r="C8477"/>
      <c r="D8477"/>
      <c r="E8477"/>
      <c r="F8477"/>
      <c r="G8477"/>
      <c r="H8477"/>
      <c r="I8477"/>
      <c r="J8477"/>
      <c r="K8477"/>
    </row>
    <row r="8478" spans="1:11" s="11" customFormat="1">
      <c r="A8478"/>
      <c r="B8478"/>
      <c r="C8478"/>
      <c r="D8478"/>
      <c r="E8478"/>
      <c r="F8478"/>
      <c r="G8478"/>
      <c r="H8478"/>
      <c r="I8478"/>
      <c r="J8478"/>
      <c r="K8478"/>
    </row>
    <row r="8479" spans="1:11" s="11" customFormat="1">
      <c r="A8479"/>
      <c r="B8479"/>
      <c r="C8479"/>
      <c r="D8479"/>
      <c r="E8479"/>
      <c r="F8479"/>
      <c r="G8479"/>
      <c r="H8479"/>
      <c r="I8479"/>
      <c r="J8479"/>
      <c r="K8479"/>
    </row>
    <row r="8480" spans="1:11" s="11" customFormat="1">
      <c r="A8480"/>
      <c r="B8480"/>
      <c r="C8480"/>
      <c r="D8480"/>
      <c r="E8480"/>
      <c r="F8480"/>
      <c r="G8480"/>
      <c r="H8480"/>
      <c r="I8480"/>
      <c r="J8480"/>
      <c r="K8480"/>
    </row>
    <row r="8481" spans="1:11" s="11" customFormat="1">
      <c r="A8481"/>
      <c r="B8481"/>
      <c r="C8481"/>
      <c r="D8481"/>
      <c r="E8481"/>
      <c r="F8481"/>
      <c r="G8481"/>
      <c r="H8481"/>
      <c r="I8481"/>
      <c r="J8481"/>
      <c r="K8481"/>
    </row>
    <row r="8482" spans="1:11" s="11" customFormat="1">
      <c r="A8482"/>
      <c r="B8482"/>
      <c r="C8482"/>
      <c r="D8482"/>
      <c r="E8482"/>
      <c r="F8482"/>
      <c r="G8482"/>
      <c r="H8482"/>
      <c r="I8482"/>
      <c r="J8482"/>
      <c r="K8482"/>
    </row>
    <row r="8483" spans="1:11" s="11" customFormat="1">
      <c r="A8483"/>
      <c r="B8483"/>
      <c r="C8483"/>
      <c r="D8483"/>
      <c r="E8483"/>
      <c r="F8483"/>
      <c r="G8483"/>
      <c r="H8483"/>
      <c r="I8483"/>
      <c r="J8483"/>
      <c r="K8483"/>
    </row>
    <row r="8484" spans="1:11" s="11" customFormat="1">
      <c r="A8484"/>
      <c r="B8484"/>
      <c r="C8484"/>
      <c r="D8484"/>
      <c r="E8484"/>
      <c r="F8484"/>
      <c r="G8484"/>
      <c r="H8484"/>
      <c r="I8484"/>
      <c r="J8484"/>
      <c r="K8484"/>
    </row>
    <row r="8485" spans="1:11" s="11" customFormat="1">
      <c r="A8485"/>
      <c r="B8485"/>
      <c r="C8485"/>
      <c r="D8485"/>
      <c r="E8485"/>
      <c r="F8485"/>
      <c r="G8485"/>
      <c r="H8485"/>
      <c r="I8485"/>
      <c r="J8485"/>
      <c r="K8485"/>
    </row>
    <row r="8486" spans="1:11" s="11" customFormat="1">
      <c r="A8486"/>
      <c r="B8486"/>
      <c r="C8486"/>
      <c r="D8486"/>
      <c r="E8486"/>
      <c r="F8486"/>
      <c r="G8486"/>
      <c r="H8486"/>
      <c r="I8486"/>
      <c r="J8486"/>
      <c r="K8486"/>
    </row>
    <row r="8487" spans="1:11" s="11" customFormat="1">
      <c r="A8487"/>
      <c r="B8487"/>
      <c r="C8487"/>
      <c r="D8487"/>
      <c r="E8487"/>
      <c r="F8487"/>
      <c r="G8487"/>
      <c r="H8487"/>
      <c r="I8487"/>
      <c r="J8487"/>
      <c r="K8487"/>
    </row>
    <row r="8488" spans="1:11" s="11" customFormat="1">
      <c r="A8488"/>
      <c r="B8488"/>
      <c r="C8488"/>
      <c r="D8488"/>
      <c r="E8488"/>
      <c r="F8488"/>
      <c r="G8488"/>
      <c r="H8488"/>
      <c r="I8488"/>
      <c r="J8488"/>
      <c r="K8488"/>
    </row>
    <row r="8489" spans="1:11" s="11" customFormat="1">
      <c r="A8489"/>
      <c r="B8489"/>
      <c r="C8489"/>
      <c r="D8489"/>
      <c r="E8489"/>
      <c r="F8489"/>
      <c r="G8489"/>
      <c r="H8489"/>
      <c r="I8489"/>
      <c r="J8489"/>
      <c r="K8489"/>
    </row>
    <row r="8490" spans="1:11" s="11" customFormat="1">
      <c r="A8490"/>
      <c r="B8490"/>
      <c r="C8490"/>
      <c r="D8490"/>
      <c r="E8490"/>
      <c r="F8490"/>
      <c r="G8490"/>
      <c r="H8490"/>
      <c r="I8490"/>
      <c r="J8490"/>
      <c r="K8490"/>
    </row>
    <row r="8491" spans="1:11" s="11" customFormat="1">
      <c r="A8491"/>
      <c r="B8491"/>
      <c r="C8491"/>
      <c r="D8491"/>
      <c r="E8491"/>
      <c r="F8491"/>
      <c r="G8491"/>
      <c r="H8491"/>
      <c r="I8491"/>
      <c r="J8491"/>
      <c r="K8491"/>
    </row>
    <row r="8492" spans="1:11" s="11" customFormat="1">
      <c r="A8492"/>
      <c r="B8492"/>
      <c r="C8492"/>
      <c r="D8492"/>
      <c r="E8492"/>
      <c r="F8492"/>
      <c r="G8492"/>
      <c r="H8492"/>
      <c r="I8492"/>
      <c r="J8492"/>
      <c r="K8492"/>
    </row>
    <row r="8493" spans="1:11" s="11" customFormat="1">
      <c r="A8493"/>
      <c r="B8493"/>
      <c r="C8493"/>
      <c r="D8493"/>
      <c r="E8493"/>
      <c r="F8493"/>
      <c r="G8493"/>
      <c r="H8493"/>
      <c r="I8493"/>
      <c r="J8493"/>
      <c r="K8493"/>
    </row>
    <row r="8494" spans="1:11" s="11" customFormat="1">
      <c r="A8494"/>
      <c r="B8494"/>
      <c r="C8494"/>
      <c r="D8494"/>
      <c r="E8494"/>
      <c r="F8494"/>
      <c r="G8494"/>
      <c r="H8494"/>
      <c r="I8494"/>
      <c r="J8494"/>
      <c r="K8494"/>
    </row>
    <row r="8495" spans="1:11" s="11" customFormat="1">
      <c r="A8495"/>
      <c r="B8495"/>
      <c r="C8495"/>
      <c r="D8495"/>
      <c r="E8495"/>
      <c r="F8495"/>
      <c r="G8495"/>
      <c r="H8495"/>
      <c r="I8495"/>
      <c r="J8495"/>
      <c r="K8495"/>
    </row>
    <row r="8496" spans="1:11" s="11" customFormat="1">
      <c r="A8496"/>
      <c r="B8496"/>
      <c r="C8496"/>
      <c r="D8496"/>
      <c r="E8496"/>
      <c r="F8496"/>
      <c r="G8496"/>
      <c r="H8496"/>
      <c r="I8496"/>
      <c r="J8496"/>
      <c r="K8496"/>
    </row>
    <row r="8497" spans="1:11" s="11" customFormat="1">
      <c r="A8497"/>
      <c r="B8497"/>
      <c r="C8497"/>
      <c r="D8497"/>
      <c r="E8497"/>
      <c r="F8497"/>
      <c r="G8497"/>
      <c r="H8497"/>
      <c r="I8497"/>
      <c r="J8497"/>
      <c r="K8497"/>
    </row>
    <row r="8498" spans="1:11" s="11" customFormat="1">
      <c r="A8498"/>
      <c r="B8498"/>
      <c r="C8498"/>
      <c r="D8498"/>
      <c r="E8498"/>
      <c r="F8498"/>
      <c r="G8498"/>
      <c r="H8498"/>
      <c r="I8498"/>
      <c r="J8498"/>
      <c r="K8498"/>
    </row>
    <row r="8499" spans="1:11" s="11" customFormat="1">
      <c r="A8499"/>
      <c r="B8499"/>
      <c r="C8499"/>
      <c r="D8499"/>
      <c r="E8499"/>
      <c r="F8499"/>
      <c r="G8499"/>
      <c r="H8499"/>
      <c r="I8499"/>
      <c r="J8499"/>
      <c r="K8499"/>
    </row>
    <row r="8500" spans="1:11" s="11" customFormat="1">
      <c r="A8500"/>
      <c r="B8500"/>
      <c r="C8500"/>
      <c r="D8500"/>
      <c r="E8500"/>
      <c r="F8500"/>
      <c r="G8500"/>
      <c r="H8500"/>
      <c r="I8500"/>
      <c r="J8500"/>
      <c r="K8500"/>
    </row>
    <row r="8501" spans="1:11" s="11" customFormat="1">
      <c r="A8501"/>
      <c r="B8501"/>
      <c r="C8501"/>
      <c r="D8501"/>
      <c r="E8501"/>
      <c r="F8501"/>
      <c r="G8501"/>
      <c r="H8501"/>
      <c r="I8501"/>
      <c r="J8501"/>
      <c r="K8501"/>
    </row>
    <row r="8502" spans="1:11" s="11" customFormat="1">
      <c r="A8502"/>
      <c r="B8502"/>
      <c r="C8502"/>
      <c r="D8502"/>
      <c r="E8502"/>
      <c r="F8502"/>
      <c r="G8502"/>
      <c r="H8502"/>
      <c r="I8502"/>
      <c r="J8502"/>
      <c r="K8502"/>
    </row>
    <row r="8503" spans="1:11" s="11" customFormat="1">
      <c r="A8503"/>
      <c r="B8503"/>
      <c r="C8503"/>
      <c r="D8503"/>
      <c r="E8503"/>
      <c r="F8503"/>
      <c r="G8503"/>
      <c r="H8503"/>
      <c r="I8503"/>
      <c r="J8503"/>
      <c r="K8503"/>
    </row>
    <row r="8504" spans="1:11" s="11" customFormat="1">
      <c r="A8504"/>
      <c r="B8504"/>
      <c r="C8504"/>
      <c r="D8504"/>
      <c r="E8504"/>
      <c r="F8504"/>
      <c r="G8504"/>
      <c r="H8504"/>
      <c r="I8504"/>
      <c r="J8504"/>
      <c r="K8504"/>
    </row>
    <row r="8505" spans="1:11" s="11" customFormat="1">
      <c r="A8505"/>
      <c r="B8505"/>
      <c r="C8505"/>
      <c r="D8505"/>
      <c r="E8505"/>
      <c r="F8505"/>
      <c r="G8505"/>
      <c r="H8505"/>
      <c r="I8505"/>
      <c r="J8505"/>
      <c r="K8505"/>
    </row>
    <row r="8506" spans="1:11" s="11" customFormat="1">
      <c r="A8506"/>
      <c r="B8506"/>
      <c r="C8506"/>
      <c r="D8506"/>
      <c r="E8506"/>
      <c r="F8506"/>
      <c r="G8506"/>
      <c r="H8506"/>
      <c r="I8506"/>
      <c r="J8506"/>
      <c r="K8506"/>
    </row>
    <row r="8507" spans="1:11" s="11" customFormat="1">
      <c r="A8507"/>
      <c r="B8507"/>
      <c r="C8507"/>
      <c r="D8507"/>
      <c r="E8507"/>
      <c r="F8507"/>
      <c r="G8507"/>
      <c r="H8507"/>
      <c r="I8507"/>
      <c r="J8507"/>
      <c r="K8507"/>
    </row>
    <row r="8508" spans="1:11" s="11" customFormat="1">
      <c r="A8508"/>
      <c r="B8508"/>
      <c r="C8508"/>
      <c r="D8508"/>
      <c r="E8508"/>
      <c r="F8508"/>
      <c r="G8508"/>
      <c r="H8508"/>
      <c r="I8508"/>
      <c r="J8508"/>
      <c r="K8508"/>
    </row>
    <row r="8509" spans="1:11" s="11" customFormat="1">
      <c r="A8509"/>
      <c r="B8509"/>
      <c r="C8509"/>
      <c r="D8509"/>
      <c r="E8509"/>
      <c r="F8509"/>
      <c r="G8509"/>
      <c r="H8509"/>
      <c r="I8509"/>
      <c r="J8509"/>
      <c r="K8509"/>
    </row>
    <row r="8510" spans="1:11" s="11" customFormat="1">
      <c r="A8510"/>
      <c r="B8510"/>
      <c r="C8510"/>
      <c r="D8510"/>
      <c r="E8510"/>
      <c r="F8510"/>
      <c r="G8510"/>
      <c r="H8510"/>
      <c r="I8510"/>
      <c r="J8510"/>
      <c r="K8510"/>
    </row>
    <row r="8511" spans="1:11" s="11" customFormat="1">
      <c r="A8511"/>
      <c r="B8511"/>
      <c r="C8511"/>
      <c r="D8511"/>
      <c r="E8511"/>
      <c r="F8511"/>
      <c r="G8511"/>
      <c r="H8511"/>
      <c r="I8511"/>
      <c r="J8511"/>
      <c r="K8511"/>
    </row>
    <row r="8512" spans="1:11" s="11" customFormat="1">
      <c r="A8512"/>
      <c r="B8512"/>
      <c r="C8512"/>
      <c r="D8512"/>
      <c r="E8512"/>
      <c r="F8512"/>
      <c r="G8512"/>
      <c r="H8512"/>
      <c r="I8512"/>
      <c r="J8512"/>
      <c r="K8512"/>
    </row>
    <row r="8513" spans="1:11" s="11" customFormat="1">
      <c r="A8513"/>
      <c r="B8513"/>
      <c r="C8513"/>
      <c r="D8513"/>
      <c r="E8513"/>
      <c r="F8513"/>
      <c r="G8513"/>
      <c r="H8513"/>
      <c r="I8513"/>
      <c r="J8513"/>
      <c r="K8513"/>
    </row>
    <row r="8514" spans="1:11" s="11" customFormat="1">
      <c r="A8514"/>
      <c r="B8514"/>
      <c r="C8514"/>
      <c r="D8514"/>
      <c r="E8514"/>
      <c r="F8514"/>
      <c r="G8514"/>
      <c r="H8514"/>
      <c r="I8514"/>
      <c r="J8514"/>
      <c r="K8514"/>
    </row>
    <row r="8515" spans="1:11" s="11" customFormat="1">
      <c r="A8515"/>
      <c r="B8515"/>
      <c r="C8515"/>
      <c r="D8515"/>
      <c r="E8515"/>
      <c r="F8515"/>
      <c r="G8515"/>
      <c r="H8515"/>
      <c r="I8515"/>
      <c r="J8515"/>
      <c r="K8515"/>
    </row>
    <row r="8516" spans="1:11" s="11" customFormat="1">
      <c r="A8516"/>
      <c r="B8516"/>
      <c r="C8516"/>
      <c r="D8516"/>
      <c r="E8516"/>
      <c r="F8516"/>
      <c r="G8516"/>
      <c r="H8516"/>
      <c r="I8516"/>
      <c r="J8516"/>
      <c r="K8516"/>
    </row>
    <row r="8517" spans="1:11" s="11" customFormat="1">
      <c r="A8517"/>
      <c r="B8517"/>
      <c r="C8517"/>
      <c r="D8517"/>
      <c r="E8517"/>
      <c r="F8517"/>
      <c r="G8517"/>
      <c r="H8517"/>
      <c r="I8517"/>
      <c r="J8517"/>
      <c r="K8517"/>
    </row>
    <row r="8518" spans="1:11" s="11" customFormat="1">
      <c r="A8518"/>
      <c r="B8518"/>
      <c r="C8518"/>
      <c r="D8518"/>
      <c r="E8518"/>
      <c r="F8518"/>
      <c r="G8518"/>
      <c r="H8518"/>
      <c r="I8518"/>
      <c r="J8518"/>
      <c r="K8518"/>
    </row>
    <row r="8519" spans="1:11" s="11" customFormat="1">
      <c r="A8519"/>
      <c r="B8519"/>
      <c r="C8519"/>
      <c r="D8519"/>
      <c r="E8519"/>
      <c r="F8519"/>
      <c r="G8519"/>
      <c r="H8519"/>
      <c r="I8519"/>
      <c r="J8519"/>
      <c r="K8519"/>
    </row>
    <row r="8520" spans="1:11" s="11" customFormat="1">
      <c r="A8520"/>
      <c r="B8520"/>
      <c r="C8520"/>
      <c r="D8520"/>
      <c r="E8520"/>
      <c r="F8520"/>
      <c r="G8520"/>
      <c r="H8520"/>
      <c r="I8520"/>
      <c r="J8520"/>
      <c r="K8520"/>
    </row>
    <row r="8521" spans="1:11" s="11" customFormat="1">
      <c r="A8521"/>
      <c r="B8521"/>
      <c r="C8521"/>
      <c r="D8521"/>
      <c r="E8521"/>
      <c r="F8521"/>
      <c r="G8521"/>
      <c r="H8521"/>
      <c r="I8521"/>
      <c r="J8521"/>
      <c r="K8521"/>
    </row>
    <row r="8522" spans="1:11" s="11" customFormat="1">
      <c r="A8522"/>
      <c r="B8522"/>
      <c r="C8522"/>
      <c r="D8522"/>
      <c r="E8522"/>
      <c r="F8522"/>
      <c r="G8522"/>
      <c r="H8522"/>
      <c r="I8522"/>
      <c r="J8522"/>
      <c r="K8522"/>
    </row>
    <row r="8523" spans="1:11" s="11" customFormat="1">
      <c r="A8523"/>
      <c r="B8523"/>
      <c r="C8523"/>
      <c r="D8523"/>
      <c r="E8523"/>
      <c r="F8523"/>
      <c r="G8523"/>
      <c r="H8523"/>
      <c r="I8523"/>
      <c r="J8523"/>
      <c r="K8523"/>
    </row>
    <row r="8524" spans="1:11" s="11" customFormat="1">
      <c r="A8524"/>
      <c r="B8524"/>
      <c r="C8524"/>
      <c r="D8524"/>
      <c r="E8524"/>
      <c r="F8524"/>
      <c r="G8524"/>
      <c r="H8524"/>
      <c r="I8524"/>
      <c r="J8524"/>
      <c r="K8524"/>
    </row>
    <row r="8525" spans="1:11" s="11" customFormat="1">
      <c r="A8525"/>
      <c r="B8525"/>
      <c r="C8525"/>
      <c r="D8525"/>
      <c r="E8525"/>
      <c r="F8525"/>
      <c r="G8525"/>
      <c r="H8525"/>
      <c r="I8525"/>
      <c r="J8525"/>
      <c r="K8525"/>
    </row>
    <row r="8526" spans="1:11" s="11" customFormat="1">
      <c r="A8526"/>
      <c r="B8526"/>
      <c r="C8526"/>
      <c r="D8526"/>
      <c r="E8526"/>
      <c r="F8526"/>
      <c r="G8526"/>
      <c r="H8526"/>
      <c r="I8526"/>
      <c r="J8526"/>
      <c r="K8526"/>
    </row>
    <row r="8527" spans="1:11" s="11" customFormat="1">
      <c r="A8527"/>
      <c r="B8527"/>
      <c r="C8527"/>
      <c r="D8527"/>
      <c r="E8527"/>
      <c r="F8527"/>
      <c r="G8527"/>
      <c r="H8527"/>
      <c r="I8527"/>
      <c r="J8527"/>
      <c r="K8527"/>
    </row>
    <row r="8528" spans="1:11" s="11" customFormat="1">
      <c r="A8528"/>
      <c r="B8528"/>
      <c r="C8528"/>
      <c r="D8528"/>
      <c r="E8528"/>
      <c r="F8528"/>
      <c r="G8528"/>
      <c r="H8528"/>
      <c r="I8528"/>
      <c r="J8528"/>
      <c r="K8528"/>
    </row>
    <row r="8529" spans="1:11" s="11" customFormat="1">
      <c r="A8529"/>
      <c r="B8529"/>
      <c r="C8529"/>
      <c r="D8529"/>
      <c r="E8529"/>
      <c r="F8529"/>
      <c r="G8529"/>
      <c r="H8529"/>
      <c r="I8529"/>
      <c r="J8529"/>
      <c r="K8529"/>
    </row>
    <row r="8530" spans="1:11" s="11" customFormat="1">
      <c r="A8530"/>
      <c r="B8530"/>
      <c r="C8530"/>
      <c r="D8530"/>
      <c r="E8530"/>
      <c r="F8530"/>
      <c r="G8530"/>
      <c r="H8530"/>
      <c r="I8530"/>
      <c r="J8530"/>
      <c r="K8530"/>
    </row>
    <row r="8531" spans="1:11" s="11" customFormat="1">
      <c r="A8531"/>
      <c r="B8531"/>
      <c r="C8531"/>
      <c r="D8531"/>
      <c r="E8531"/>
      <c r="F8531"/>
      <c r="G8531"/>
      <c r="H8531"/>
      <c r="I8531"/>
      <c r="J8531"/>
      <c r="K8531"/>
    </row>
    <row r="8532" spans="1:11" s="11" customFormat="1">
      <c r="A8532"/>
      <c r="B8532"/>
      <c r="C8532"/>
      <c r="D8532"/>
      <c r="E8532"/>
      <c r="F8532"/>
      <c r="G8532"/>
      <c r="H8532"/>
      <c r="I8532"/>
      <c r="J8532"/>
      <c r="K8532"/>
    </row>
    <row r="8533" spans="1:11" s="11" customFormat="1">
      <c r="A8533"/>
      <c r="B8533"/>
      <c r="C8533"/>
      <c r="D8533"/>
      <c r="E8533"/>
      <c r="F8533"/>
      <c r="G8533"/>
      <c r="H8533"/>
      <c r="I8533"/>
      <c r="J8533"/>
      <c r="K8533"/>
    </row>
    <row r="8534" spans="1:11" s="11" customFormat="1">
      <c r="A8534"/>
      <c r="B8534"/>
      <c r="C8534"/>
      <c r="D8534"/>
      <c r="E8534"/>
      <c r="F8534"/>
      <c r="G8534"/>
      <c r="H8534"/>
      <c r="I8534"/>
      <c r="J8534"/>
      <c r="K8534"/>
    </row>
    <row r="8535" spans="1:11" s="11" customFormat="1">
      <c r="A8535"/>
      <c r="B8535"/>
      <c r="C8535"/>
      <c r="D8535"/>
      <c r="E8535"/>
      <c r="F8535"/>
      <c r="G8535"/>
      <c r="H8535"/>
      <c r="I8535"/>
      <c r="J8535"/>
      <c r="K8535"/>
    </row>
    <row r="8536" spans="1:11" s="11" customFormat="1">
      <c r="A8536"/>
      <c r="B8536"/>
      <c r="C8536"/>
      <c r="D8536"/>
      <c r="E8536"/>
      <c r="F8536"/>
      <c r="G8536"/>
      <c r="H8536"/>
      <c r="I8536"/>
      <c r="J8536"/>
      <c r="K8536"/>
    </row>
    <row r="8537" spans="1:11" s="11" customFormat="1">
      <c r="A8537"/>
      <c r="B8537"/>
      <c r="C8537"/>
      <c r="D8537"/>
      <c r="E8537"/>
      <c r="F8537"/>
      <c r="G8537"/>
      <c r="H8537"/>
      <c r="I8537"/>
      <c r="J8537"/>
      <c r="K8537"/>
    </row>
    <row r="8538" spans="1:11" s="11" customFormat="1">
      <c r="A8538"/>
      <c r="B8538"/>
      <c r="C8538"/>
      <c r="D8538"/>
      <c r="E8538"/>
      <c r="F8538"/>
      <c r="G8538"/>
      <c r="H8538"/>
      <c r="I8538"/>
      <c r="J8538"/>
      <c r="K8538"/>
    </row>
    <row r="8539" spans="1:11" s="11" customFormat="1">
      <c r="A8539"/>
      <c r="B8539"/>
      <c r="C8539"/>
      <c r="D8539"/>
      <c r="E8539"/>
      <c r="F8539"/>
      <c r="G8539"/>
      <c r="H8539"/>
      <c r="I8539"/>
      <c r="J8539"/>
      <c r="K8539"/>
    </row>
    <row r="8540" spans="1:11" s="11" customFormat="1">
      <c r="A8540"/>
      <c r="B8540"/>
      <c r="C8540"/>
      <c r="D8540"/>
      <c r="E8540"/>
      <c r="F8540"/>
      <c r="G8540"/>
      <c r="H8540"/>
      <c r="I8540"/>
      <c r="J8540"/>
      <c r="K8540"/>
    </row>
    <row r="8541" spans="1:11" s="11" customFormat="1">
      <c r="A8541"/>
      <c r="B8541"/>
      <c r="C8541"/>
      <c r="D8541"/>
      <c r="E8541"/>
      <c r="F8541"/>
      <c r="G8541"/>
      <c r="H8541"/>
      <c r="I8541"/>
      <c r="J8541"/>
      <c r="K8541"/>
    </row>
    <row r="8542" spans="1:11" s="11" customFormat="1">
      <c r="A8542"/>
      <c r="B8542"/>
      <c r="C8542"/>
      <c r="D8542"/>
      <c r="E8542"/>
      <c r="F8542"/>
      <c r="G8542"/>
      <c r="H8542"/>
      <c r="I8542"/>
      <c r="J8542"/>
      <c r="K8542"/>
    </row>
    <row r="8543" spans="1:11" s="11" customFormat="1">
      <c r="A8543"/>
      <c r="B8543"/>
      <c r="C8543"/>
      <c r="D8543"/>
      <c r="E8543"/>
      <c r="F8543"/>
      <c r="G8543"/>
      <c r="H8543"/>
      <c r="I8543"/>
      <c r="J8543"/>
      <c r="K8543"/>
    </row>
    <row r="8544" spans="1:11" s="11" customFormat="1">
      <c r="A8544"/>
      <c r="B8544"/>
      <c r="C8544"/>
      <c r="D8544"/>
      <c r="E8544"/>
      <c r="F8544"/>
      <c r="G8544"/>
      <c r="H8544"/>
      <c r="I8544"/>
      <c r="J8544"/>
      <c r="K8544"/>
    </row>
    <row r="8545" spans="1:11" s="11" customFormat="1">
      <c r="A8545"/>
      <c r="B8545"/>
      <c r="C8545"/>
      <c r="D8545"/>
      <c r="E8545"/>
      <c r="F8545"/>
      <c r="G8545"/>
      <c r="H8545"/>
      <c r="I8545"/>
      <c r="J8545"/>
      <c r="K8545"/>
    </row>
    <row r="8546" spans="1:11" s="11" customFormat="1">
      <c r="A8546"/>
      <c r="B8546"/>
      <c r="C8546"/>
      <c r="D8546"/>
      <c r="E8546"/>
      <c r="F8546"/>
      <c r="G8546"/>
      <c r="H8546"/>
      <c r="I8546"/>
      <c r="J8546"/>
      <c r="K8546"/>
    </row>
    <row r="8547" spans="1:11" s="11" customFormat="1">
      <c r="A8547"/>
      <c r="B8547"/>
      <c r="C8547"/>
      <c r="D8547"/>
      <c r="E8547"/>
      <c r="F8547"/>
      <c r="G8547"/>
      <c r="H8547"/>
      <c r="I8547"/>
      <c r="J8547"/>
      <c r="K8547"/>
    </row>
    <row r="8548" spans="1:11" s="11" customFormat="1">
      <c r="A8548"/>
      <c r="B8548"/>
      <c r="C8548"/>
      <c r="D8548"/>
      <c r="E8548"/>
      <c r="F8548"/>
      <c r="G8548"/>
      <c r="H8548"/>
      <c r="I8548"/>
      <c r="J8548"/>
      <c r="K8548"/>
    </row>
    <row r="8549" spans="1:11" s="11" customFormat="1">
      <c r="A8549"/>
      <c r="B8549"/>
      <c r="C8549"/>
      <c r="D8549"/>
      <c r="E8549"/>
      <c r="F8549"/>
      <c r="G8549"/>
      <c r="H8549"/>
      <c r="I8549"/>
      <c r="J8549"/>
      <c r="K8549"/>
    </row>
    <row r="8550" spans="1:11" s="11" customFormat="1">
      <c r="A8550"/>
      <c r="B8550"/>
      <c r="C8550"/>
      <c r="D8550"/>
      <c r="E8550"/>
      <c r="F8550"/>
      <c r="G8550"/>
      <c r="H8550"/>
      <c r="I8550"/>
      <c r="J8550"/>
      <c r="K8550"/>
    </row>
    <row r="8551" spans="1:11" s="11" customFormat="1">
      <c r="A8551"/>
      <c r="B8551"/>
      <c r="C8551"/>
      <c r="D8551"/>
      <c r="E8551"/>
      <c r="F8551"/>
      <c r="G8551"/>
      <c r="H8551"/>
      <c r="I8551"/>
      <c r="J8551"/>
      <c r="K8551"/>
    </row>
    <row r="8552" spans="1:11" s="11" customFormat="1">
      <c r="A8552"/>
      <c r="B8552"/>
      <c r="C8552"/>
      <c r="D8552"/>
      <c r="E8552"/>
      <c r="F8552"/>
      <c r="G8552"/>
      <c r="H8552"/>
      <c r="I8552"/>
      <c r="J8552"/>
      <c r="K8552"/>
    </row>
    <row r="8553" spans="1:11" s="11" customFormat="1">
      <c r="A8553"/>
      <c r="B8553"/>
      <c r="C8553"/>
      <c r="D8553"/>
      <c r="E8553"/>
      <c r="F8553"/>
      <c r="G8553"/>
      <c r="H8553"/>
      <c r="I8553"/>
      <c r="J8553"/>
      <c r="K8553"/>
    </row>
    <row r="8554" spans="1:11" s="11" customFormat="1">
      <c r="A8554"/>
      <c r="B8554"/>
      <c r="C8554"/>
      <c r="D8554"/>
      <c r="E8554"/>
      <c r="F8554"/>
      <c r="G8554"/>
      <c r="H8554"/>
      <c r="I8554"/>
      <c r="J8554"/>
      <c r="K8554"/>
    </row>
    <row r="8555" spans="1:11" s="11" customFormat="1">
      <c r="A8555"/>
      <c r="B8555"/>
      <c r="C8555"/>
      <c r="D8555"/>
      <c r="E8555"/>
      <c r="F8555"/>
      <c r="G8555"/>
      <c r="H8555"/>
      <c r="I8555"/>
      <c r="J8555"/>
      <c r="K8555"/>
    </row>
    <row r="8556" spans="1:11" s="11" customFormat="1">
      <c r="A8556"/>
      <c r="B8556"/>
      <c r="C8556"/>
      <c r="D8556"/>
      <c r="E8556"/>
      <c r="F8556"/>
      <c r="G8556"/>
      <c r="H8556"/>
      <c r="I8556"/>
      <c r="J8556"/>
      <c r="K8556"/>
    </row>
    <row r="8557" spans="1:11" s="11" customFormat="1">
      <c r="A8557"/>
      <c r="B8557"/>
      <c r="C8557"/>
      <c r="D8557"/>
      <c r="E8557"/>
      <c r="F8557"/>
      <c r="G8557"/>
      <c r="H8557"/>
      <c r="I8557"/>
      <c r="J8557"/>
      <c r="K8557"/>
    </row>
    <row r="8558" spans="1:11" s="11" customFormat="1">
      <c r="A8558"/>
      <c r="B8558"/>
      <c r="C8558"/>
      <c r="D8558"/>
      <c r="E8558"/>
      <c r="F8558"/>
      <c r="G8558"/>
      <c r="H8558"/>
      <c r="I8558"/>
      <c r="J8558"/>
      <c r="K8558"/>
    </row>
    <row r="8559" spans="1:11" s="11" customFormat="1">
      <c r="A8559"/>
      <c r="B8559"/>
      <c r="C8559"/>
      <c r="D8559"/>
      <c r="E8559"/>
      <c r="F8559"/>
      <c r="G8559"/>
      <c r="H8559"/>
      <c r="I8559"/>
      <c r="J8559"/>
      <c r="K8559"/>
    </row>
    <row r="8560" spans="1:11" s="11" customFormat="1">
      <c r="A8560"/>
      <c r="B8560"/>
      <c r="C8560"/>
      <c r="D8560"/>
      <c r="E8560"/>
      <c r="F8560"/>
      <c r="G8560"/>
      <c r="H8560"/>
      <c r="I8560"/>
      <c r="J8560"/>
      <c r="K8560"/>
    </row>
    <row r="8561" spans="1:11" s="11" customFormat="1">
      <c r="A8561"/>
      <c r="B8561"/>
      <c r="C8561"/>
      <c r="D8561"/>
      <c r="E8561"/>
      <c r="F8561"/>
      <c r="G8561"/>
      <c r="H8561"/>
      <c r="I8561"/>
      <c r="J8561"/>
      <c r="K8561"/>
    </row>
    <row r="8562" spans="1:11" s="11" customFormat="1">
      <c r="A8562"/>
      <c r="B8562"/>
      <c r="C8562"/>
      <c r="D8562"/>
      <c r="E8562"/>
      <c r="F8562"/>
      <c r="G8562"/>
      <c r="H8562"/>
      <c r="I8562"/>
      <c r="J8562"/>
      <c r="K8562"/>
    </row>
    <row r="8563" spans="1:11" s="11" customFormat="1">
      <c r="A8563"/>
      <c r="B8563"/>
      <c r="C8563"/>
      <c r="D8563"/>
      <c r="E8563"/>
      <c r="F8563"/>
      <c r="G8563"/>
      <c r="H8563"/>
      <c r="I8563"/>
      <c r="J8563"/>
      <c r="K8563"/>
    </row>
    <row r="8564" spans="1:11" s="11" customFormat="1">
      <c r="A8564"/>
      <c r="B8564"/>
      <c r="C8564"/>
      <c r="D8564"/>
      <c r="E8564"/>
      <c r="F8564"/>
      <c r="G8564"/>
      <c r="H8564"/>
      <c r="I8564"/>
      <c r="J8564"/>
      <c r="K8564"/>
    </row>
    <row r="8565" spans="1:11" s="11" customFormat="1">
      <c r="A8565"/>
      <c r="B8565"/>
      <c r="C8565"/>
      <c r="D8565"/>
      <c r="E8565"/>
      <c r="F8565"/>
      <c r="G8565"/>
      <c r="H8565"/>
      <c r="I8565"/>
      <c r="J8565"/>
      <c r="K8565"/>
    </row>
    <row r="8566" spans="1:11" s="11" customFormat="1">
      <c r="A8566"/>
      <c r="B8566"/>
      <c r="C8566"/>
      <c r="D8566"/>
      <c r="E8566"/>
      <c r="F8566"/>
      <c r="G8566"/>
      <c r="H8566"/>
      <c r="I8566"/>
      <c r="J8566"/>
      <c r="K8566"/>
    </row>
    <row r="8567" spans="1:11" s="11" customFormat="1">
      <c r="A8567"/>
      <c r="B8567"/>
      <c r="C8567"/>
      <c r="D8567"/>
      <c r="E8567"/>
      <c r="F8567"/>
      <c r="G8567"/>
      <c r="H8567"/>
      <c r="I8567"/>
      <c r="J8567"/>
      <c r="K8567"/>
    </row>
    <row r="8568" spans="1:11" s="11" customFormat="1">
      <c r="A8568"/>
      <c r="B8568"/>
      <c r="C8568"/>
      <c r="D8568"/>
      <c r="E8568"/>
      <c r="F8568"/>
      <c r="G8568"/>
      <c r="H8568"/>
      <c r="I8568"/>
      <c r="J8568"/>
      <c r="K8568"/>
    </row>
    <row r="8569" spans="1:11" s="11" customFormat="1">
      <c r="A8569"/>
      <c r="B8569"/>
      <c r="C8569"/>
      <c r="D8569"/>
      <c r="E8569"/>
      <c r="F8569"/>
      <c r="G8569"/>
      <c r="H8569"/>
      <c r="I8569"/>
      <c r="J8569"/>
      <c r="K8569"/>
    </row>
    <row r="8570" spans="1:11" s="11" customFormat="1">
      <c r="A8570"/>
      <c r="B8570"/>
      <c r="C8570"/>
      <c r="D8570"/>
      <c r="E8570"/>
      <c r="F8570"/>
      <c r="G8570"/>
      <c r="H8570"/>
      <c r="I8570"/>
      <c r="J8570"/>
      <c r="K8570"/>
    </row>
    <row r="8571" spans="1:11" s="11" customFormat="1">
      <c r="A8571"/>
      <c r="B8571"/>
      <c r="C8571"/>
      <c r="D8571"/>
      <c r="E8571"/>
      <c r="F8571"/>
      <c r="G8571"/>
      <c r="H8571"/>
      <c r="I8571"/>
      <c r="J8571"/>
      <c r="K8571"/>
    </row>
    <row r="8572" spans="1:11" s="11" customFormat="1">
      <c r="A8572"/>
      <c r="B8572"/>
      <c r="C8572"/>
      <c r="D8572"/>
      <c r="E8572"/>
      <c r="F8572"/>
      <c r="G8572"/>
      <c r="H8572"/>
      <c r="I8572"/>
      <c r="J8572"/>
      <c r="K8572"/>
    </row>
    <row r="8573" spans="1:11" s="11" customFormat="1">
      <c r="A8573"/>
      <c r="B8573"/>
      <c r="C8573"/>
      <c r="D8573"/>
      <c r="E8573"/>
      <c r="F8573"/>
      <c r="G8573"/>
      <c r="H8573"/>
      <c r="I8573"/>
      <c r="J8573"/>
      <c r="K8573"/>
    </row>
    <row r="8574" spans="1:11" s="11" customFormat="1">
      <c r="A8574"/>
      <c r="B8574"/>
      <c r="C8574"/>
      <c r="D8574"/>
      <c r="E8574"/>
      <c r="F8574"/>
      <c r="G8574"/>
      <c r="H8574"/>
      <c r="I8574"/>
      <c r="J8574"/>
      <c r="K8574"/>
    </row>
    <row r="8575" spans="1:11" s="11" customFormat="1">
      <c r="A8575"/>
      <c r="B8575"/>
      <c r="C8575"/>
      <c r="D8575"/>
      <c r="E8575"/>
      <c r="F8575"/>
      <c r="G8575"/>
      <c r="H8575"/>
      <c r="I8575"/>
      <c r="J8575"/>
      <c r="K8575"/>
    </row>
    <row r="8576" spans="1:11" s="11" customFormat="1">
      <c r="A8576"/>
      <c r="B8576"/>
      <c r="C8576"/>
      <c r="D8576"/>
      <c r="E8576"/>
      <c r="F8576"/>
      <c r="G8576"/>
      <c r="H8576"/>
      <c r="I8576"/>
      <c r="J8576"/>
      <c r="K8576"/>
    </row>
    <row r="8577" spans="1:11" s="11" customFormat="1">
      <c r="A8577"/>
      <c r="B8577"/>
      <c r="C8577"/>
      <c r="D8577"/>
      <c r="E8577"/>
      <c r="F8577"/>
      <c r="G8577"/>
      <c r="H8577"/>
      <c r="I8577"/>
      <c r="J8577"/>
      <c r="K8577"/>
    </row>
    <row r="8578" spans="1:11" s="11" customFormat="1">
      <c r="A8578"/>
      <c r="B8578"/>
      <c r="C8578"/>
      <c r="D8578"/>
      <c r="E8578"/>
      <c r="F8578"/>
      <c r="G8578"/>
      <c r="H8578"/>
      <c r="I8578"/>
      <c r="J8578"/>
      <c r="K8578"/>
    </row>
    <row r="8579" spans="1:11" s="11" customFormat="1">
      <c r="A8579"/>
      <c r="B8579"/>
      <c r="C8579"/>
      <c r="D8579"/>
      <c r="E8579"/>
      <c r="F8579"/>
      <c r="G8579"/>
      <c r="H8579"/>
      <c r="I8579"/>
      <c r="J8579"/>
      <c r="K8579"/>
    </row>
    <row r="8580" spans="1:11" s="11" customFormat="1">
      <c r="A8580"/>
      <c r="B8580"/>
      <c r="C8580"/>
      <c r="D8580"/>
      <c r="E8580"/>
      <c r="F8580"/>
      <c r="G8580"/>
      <c r="H8580"/>
      <c r="I8580"/>
      <c r="J8580"/>
      <c r="K8580"/>
    </row>
    <row r="8581" spans="1:11" s="11" customFormat="1">
      <c r="A8581"/>
      <c r="B8581"/>
      <c r="C8581"/>
      <c r="D8581"/>
      <c r="E8581"/>
      <c r="F8581"/>
      <c r="G8581"/>
      <c r="H8581"/>
      <c r="I8581"/>
      <c r="J8581"/>
      <c r="K8581"/>
    </row>
    <row r="8582" spans="1:11" s="11" customFormat="1">
      <c r="A8582"/>
      <c r="B8582"/>
      <c r="C8582"/>
      <c r="D8582"/>
      <c r="E8582"/>
      <c r="F8582"/>
      <c r="G8582"/>
      <c r="H8582"/>
      <c r="I8582"/>
      <c r="J8582"/>
      <c r="K8582"/>
    </row>
    <row r="8583" spans="1:11" s="11" customFormat="1">
      <c r="A8583"/>
      <c r="B8583"/>
      <c r="C8583"/>
      <c r="D8583"/>
      <c r="E8583"/>
      <c r="F8583"/>
      <c r="G8583"/>
      <c r="H8583"/>
      <c r="I8583"/>
      <c r="J8583"/>
      <c r="K8583"/>
    </row>
    <row r="8584" spans="1:11" s="11" customFormat="1">
      <c r="A8584"/>
      <c r="B8584"/>
      <c r="C8584"/>
      <c r="D8584"/>
      <c r="E8584"/>
      <c r="F8584"/>
      <c r="G8584"/>
      <c r="H8584"/>
      <c r="I8584"/>
      <c r="J8584"/>
      <c r="K8584"/>
    </row>
    <row r="8585" spans="1:11" s="11" customFormat="1">
      <c r="A8585"/>
      <c r="B8585"/>
      <c r="C8585"/>
      <c r="D8585"/>
      <c r="E8585"/>
      <c r="F8585"/>
      <c r="G8585"/>
      <c r="H8585"/>
      <c r="I8585"/>
      <c r="J8585"/>
      <c r="K8585"/>
    </row>
    <row r="8586" spans="1:11" s="11" customFormat="1">
      <c r="A8586"/>
      <c r="B8586"/>
      <c r="C8586"/>
      <c r="D8586"/>
      <c r="E8586"/>
      <c r="F8586"/>
      <c r="G8586"/>
      <c r="H8586"/>
      <c r="I8586"/>
      <c r="J8586"/>
      <c r="K8586"/>
    </row>
    <row r="8587" spans="1:11" s="11" customFormat="1">
      <c r="A8587"/>
      <c r="B8587"/>
      <c r="C8587"/>
      <c r="D8587"/>
      <c r="E8587"/>
      <c r="F8587"/>
      <c r="G8587"/>
      <c r="H8587"/>
      <c r="I8587"/>
      <c r="J8587"/>
      <c r="K8587"/>
    </row>
    <row r="8588" spans="1:11" s="11" customFormat="1">
      <c r="A8588"/>
      <c r="B8588"/>
      <c r="C8588"/>
      <c r="D8588"/>
      <c r="E8588"/>
      <c r="F8588"/>
      <c r="G8588"/>
      <c r="H8588"/>
      <c r="I8588"/>
      <c r="J8588"/>
      <c r="K8588"/>
    </row>
    <row r="8589" spans="1:11" s="11" customFormat="1">
      <c r="A8589"/>
      <c r="B8589"/>
      <c r="C8589"/>
      <c r="D8589"/>
      <c r="E8589"/>
      <c r="F8589"/>
      <c r="G8589"/>
      <c r="H8589"/>
      <c r="I8589"/>
      <c r="J8589"/>
      <c r="K8589"/>
    </row>
    <row r="8590" spans="1:11" s="11" customFormat="1">
      <c r="A8590"/>
      <c r="B8590"/>
      <c r="C8590"/>
      <c r="D8590"/>
      <c r="E8590"/>
      <c r="F8590"/>
      <c r="G8590"/>
      <c r="H8590"/>
      <c r="I8590"/>
      <c r="J8590"/>
      <c r="K8590"/>
    </row>
    <row r="8591" spans="1:11" s="11" customFormat="1">
      <c r="A8591"/>
      <c r="B8591"/>
      <c r="C8591"/>
      <c r="D8591"/>
      <c r="E8591"/>
      <c r="F8591"/>
      <c r="G8591"/>
      <c r="H8591"/>
      <c r="I8591"/>
      <c r="J8591"/>
      <c r="K8591"/>
    </row>
    <row r="8592" spans="1:11" s="11" customFormat="1">
      <c r="A8592"/>
      <c r="B8592"/>
      <c r="C8592"/>
      <c r="D8592"/>
      <c r="E8592"/>
      <c r="F8592"/>
      <c r="G8592"/>
      <c r="H8592"/>
      <c r="I8592"/>
      <c r="J8592"/>
      <c r="K8592"/>
    </row>
    <row r="8593" spans="1:11" s="11" customFormat="1">
      <c r="A8593"/>
      <c r="B8593"/>
      <c r="C8593"/>
      <c r="D8593"/>
      <c r="E8593"/>
      <c r="F8593"/>
      <c r="G8593"/>
      <c r="H8593"/>
      <c r="I8593"/>
      <c r="J8593"/>
      <c r="K8593"/>
    </row>
    <row r="8594" spans="1:11" s="11" customFormat="1">
      <c r="A8594"/>
      <c r="B8594"/>
      <c r="C8594"/>
      <c r="D8594"/>
      <c r="E8594"/>
      <c r="F8594"/>
      <c r="G8594"/>
      <c r="H8594"/>
      <c r="I8594"/>
      <c r="J8594"/>
      <c r="K8594"/>
    </row>
    <row r="8595" spans="1:11" s="11" customFormat="1">
      <c r="A8595"/>
      <c r="B8595"/>
      <c r="C8595"/>
      <c r="D8595"/>
      <c r="E8595"/>
      <c r="F8595"/>
      <c r="G8595"/>
      <c r="H8595"/>
      <c r="I8595"/>
      <c r="J8595"/>
      <c r="K8595"/>
    </row>
    <row r="8596" spans="1:11" s="11" customFormat="1">
      <c r="A8596"/>
      <c r="B8596"/>
      <c r="C8596"/>
      <c r="D8596"/>
      <c r="E8596"/>
      <c r="F8596"/>
      <c r="G8596"/>
      <c r="H8596"/>
      <c r="I8596"/>
      <c r="J8596"/>
      <c r="K8596"/>
    </row>
    <row r="8597" spans="1:11" s="11" customFormat="1">
      <c r="A8597"/>
      <c r="B8597"/>
      <c r="C8597"/>
      <c r="D8597"/>
      <c r="E8597"/>
      <c r="F8597"/>
      <c r="G8597"/>
      <c r="H8597"/>
      <c r="I8597"/>
      <c r="J8597"/>
      <c r="K8597"/>
    </row>
    <row r="8598" spans="1:11" s="11" customFormat="1">
      <c r="A8598"/>
      <c r="B8598"/>
      <c r="C8598"/>
      <c r="D8598"/>
      <c r="E8598"/>
      <c r="F8598"/>
      <c r="G8598"/>
      <c r="H8598"/>
      <c r="I8598"/>
      <c r="J8598"/>
      <c r="K8598"/>
    </row>
    <row r="8599" spans="1:11" s="11" customFormat="1">
      <c r="A8599"/>
      <c r="B8599"/>
      <c r="C8599"/>
      <c r="D8599"/>
      <c r="E8599"/>
      <c r="F8599"/>
      <c r="G8599"/>
      <c r="H8599"/>
      <c r="I8599"/>
      <c r="J8599"/>
      <c r="K8599"/>
    </row>
    <row r="8600" spans="1:11" s="11" customFormat="1">
      <c r="A8600"/>
      <c r="B8600"/>
      <c r="C8600"/>
      <c r="D8600"/>
      <c r="E8600"/>
      <c r="F8600"/>
      <c r="G8600"/>
      <c r="H8600"/>
      <c r="I8600"/>
      <c r="J8600"/>
      <c r="K8600"/>
    </row>
    <row r="8601" spans="1:11" s="11" customFormat="1">
      <c r="A8601"/>
      <c r="B8601"/>
      <c r="C8601"/>
      <c r="D8601"/>
      <c r="E8601"/>
      <c r="F8601"/>
      <c r="G8601"/>
      <c r="H8601"/>
      <c r="I8601"/>
      <c r="J8601"/>
      <c r="K8601"/>
    </row>
    <row r="8602" spans="1:11" s="11" customFormat="1">
      <c r="A8602"/>
      <c r="B8602"/>
      <c r="C8602"/>
      <c r="D8602"/>
      <c r="E8602"/>
      <c r="F8602"/>
      <c r="G8602"/>
      <c r="H8602"/>
      <c r="I8602"/>
      <c r="J8602"/>
      <c r="K8602"/>
    </row>
    <row r="8603" spans="1:11" s="11" customFormat="1">
      <c r="A8603"/>
      <c r="B8603"/>
      <c r="C8603"/>
      <c r="D8603"/>
      <c r="E8603"/>
      <c r="F8603"/>
      <c r="G8603"/>
      <c r="H8603"/>
      <c r="I8603"/>
      <c r="J8603"/>
      <c r="K8603"/>
    </row>
    <row r="8604" spans="1:11" s="11" customFormat="1">
      <c r="A8604"/>
      <c r="B8604"/>
      <c r="C8604"/>
      <c r="D8604"/>
      <c r="E8604"/>
      <c r="F8604"/>
      <c r="G8604"/>
      <c r="H8604"/>
      <c r="I8604"/>
      <c r="J8604"/>
      <c r="K8604"/>
    </row>
    <row r="8605" spans="1:11" s="11" customFormat="1">
      <c r="A8605"/>
      <c r="B8605"/>
      <c r="C8605"/>
      <c r="D8605"/>
      <c r="E8605"/>
      <c r="F8605"/>
      <c r="G8605"/>
      <c r="H8605"/>
      <c r="I8605"/>
      <c r="J8605"/>
      <c r="K8605"/>
    </row>
    <row r="8606" spans="1:11" s="11" customFormat="1">
      <c r="A8606"/>
      <c r="B8606"/>
      <c r="C8606"/>
      <c r="D8606"/>
      <c r="E8606"/>
      <c r="F8606"/>
      <c r="G8606"/>
      <c r="H8606"/>
      <c r="I8606"/>
      <c r="J8606"/>
      <c r="K8606"/>
    </row>
    <row r="8607" spans="1:11" s="11" customFormat="1">
      <c r="A8607"/>
      <c r="B8607"/>
      <c r="C8607"/>
      <c r="D8607"/>
      <c r="E8607"/>
      <c r="F8607"/>
      <c r="G8607"/>
      <c r="H8607"/>
      <c r="I8607"/>
      <c r="J8607"/>
      <c r="K8607"/>
    </row>
    <row r="8608" spans="1:11" s="11" customFormat="1">
      <c r="A8608"/>
      <c r="B8608"/>
      <c r="C8608"/>
      <c r="D8608"/>
      <c r="E8608"/>
      <c r="F8608"/>
      <c r="G8608"/>
      <c r="H8608"/>
      <c r="I8608"/>
      <c r="J8608"/>
      <c r="K8608"/>
    </row>
    <row r="8609" spans="1:11" s="11" customFormat="1">
      <c r="A8609"/>
      <c r="B8609"/>
      <c r="C8609"/>
      <c r="D8609"/>
      <c r="E8609"/>
      <c r="F8609"/>
      <c r="G8609"/>
      <c r="H8609"/>
      <c r="I8609"/>
      <c r="J8609"/>
      <c r="K8609"/>
    </row>
    <row r="8610" spans="1:11" s="11" customFormat="1">
      <c r="A8610"/>
      <c r="B8610"/>
      <c r="C8610"/>
      <c r="D8610"/>
      <c r="E8610"/>
      <c r="F8610"/>
      <c r="G8610"/>
      <c r="H8610"/>
      <c r="I8610"/>
      <c r="J8610"/>
      <c r="K8610"/>
    </row>
    <row r="8611" spans="1:11" s="11" customFormat="1">
      <c r="A8611"/>
      <c r="B8611"/>
      <c r="C8611"/>
      <c r="D8611"/>
      <c r="E8611"/>
      <c r="F8611"/>
      <c r="G8611"/>
      <c r="H8611"/>
      <c r="I8611"/>
      <c r="J8611"/>
      <c r="K8611"/>
    </row>
    <row r="8612" spans="1:11" s="11" customFormat="1">
      <c r="A8612"/>
      <c r="B8612"/>
      <c r="C8612"/>
      <c r="D8612"/>
      <c r="E8612"/>
      <c r="F8612"/>
      <c r="G8612"/>
      <c r="H8612"/>
      <c r="I8612"/>
      <c r="J8612"/>
      <c r="K8612"/>
    </row>
    <row r="8613" spans="1:11" s="11" customFormat="1">
      <c r="A8613"/>
      <c r="B8613"/>
      <c r="C8613"/>
      <c r="D8613"/>
      <c r="E8613"/>
      <c r="F8613"/>
      <c r="G8613"/>
      <c r="H8613"/>
      <c r="I8613"/>
      <c r="J8613"/>
      <c r="K8613"/>
    </row>
    <row r="8614" spans="1:11" s="11" customFormat="1">
      <c r="A8614"/>
      <c r="B8614"/>
      <c r="C8614"/>
      <c r="D8614"/>
      <c r="E8614"/>
      <c r="F8614"/>
      <c r="G8614"/>
      <c r="H8614"/>
      <c r="I8614"/>
      <c r="J8614"/>
      <c r="K8614"/>
    </row>
    <row r="8615" spans="1:11" s="11" customFormat="1">
      <c r="A8615"/>
      <c r="B8615"/>
      <c r="C8615"/>
      <c r="D8615"/>
      <c r="E8615"/>
      <c r="F8615"/>
      <c r="G8615"/>
      <c r="H8615"/>
      <c r="I8615"/>
      <c r="J8615"/>
      <c r="K8615"/>
    </row>
    <row r="8616" spans="1:11" s="11" customFormat="1">
      <c r="A8616"/>
      <c r="B8616"/>
      <c r="C8616"/>
      <c r="D8616"/>
      <c r="E8616"/>
      <c r="F8616"/>
      <c r="G8616"/>
      <c r="H8616"/>
      <c r="I8616"/>
      <c r="J8616"/>
      <c r="K8616"/>
    </row>
    <row r="8617" spans="1:11" s="11" customFormat="1">
      <c r="A8617"/>
      <c r="B8617"/>
      <c r="C8617"/>
      <c r="D8617"/>
      <c r="E8617"/>
      <c r="F8617"/>
      <c r="G8617"/>
      <c r="H8617"/>
      <c r="I8617"/>
      <c r="J8617"/>
      <c r="K8617"/>
    </row>
    <row r="8618" spans="1:11" s="11" customFormat="1">
      <c r="A8618"/>
      <c r="B8618"/>
      <c r="C8618"/>
      <c r="D8618"/>
      <c r="E8618"/>
      <c r="F8618"/>
      <c r="G8618"/>
      <c r="H8618"/>
      <c r="I8618"/>
      <c r="J8618"/>
      <c r="K8618"/>
    </row>
    <row r="8619" spans="1:11" s="11" customFormat="1">
      <c r="A8619"/>
      <c r="B8619"/>
      <c r="C8619"/>
      <c r="D8619"/>
      <c r="E8619"/>
      <c r="F8619"/>
      <c r="G8619"/>
      <c r="H8619"/>
      <c r="I8619"/>
      <c r="J8619"/>
      <c r="K8619"/>
    </row>
    <row r="8620" spans="1:11" s="11" customFormat="1">
      <c r="A8620"/>
      <c r="B8620"/>
      <c r="C8620"/>
      <c r="D8620"/>
      <c r="E8620"/>
      <c r="F8620"/>
      <c r="G8620"/>
      <c r="H8620"/>
      <c r="I8620"/>
      <c r="J8620"/>
      <c r="K8620"/>
    </row>
    <row r="8621" spans="1:11" s="11" customFormat="1">
      <c r="A8621"/>
      <c r="B8621"/>
      <c r="C8621"/>
      <c r="D8621"/>
      <c r="E8621"/>
      <c r="F8621"/>
      <c r="G8621"/>
      <c r="H8621"/>
      <c r="I8621"/>
      <c r="J8621"/>
      <c r="K8621"/>
    </row>
    <row r="8622" spans="1:11" s="11" customFormat="1">
      <c r="A8622"/>
      <c r="B8622"/>
      <c r="C8622"/>
      <c r="D8622"/>
      <c r="E8622"/>
      <c r="F8622"/>
      <c r="G8622"/>
      <c r="H8622"/>
      <c r="I8622"/>
      <c r="J8622"/>
      <c r="K8622"/>
    </row>
    <row r="8623" spans="1:11" s="11" customFormat="1">
      <c r="A8623"/>
      <c r="B8623"/>
      <c r="C8623"/>
      <c r="D8623"/>
      <c r="E8623"/>
      <c r="F8623"/>
      <c r="G8623"/>
      <c r="H8623"/>
      <c r="I8623"/>
      <c r="J8623"/>
      <c r="K8623"/>
    </row>
    <row r="8624" spans="1:11" s="11" customFormat="1">
      <c r="A8624"/>
      <c r="B8624"/>
      <c r="C8624"/>
      <c r="D8624"/>
      <c r="E8624"/>
      <c r="F8624"/>
      <c r="G8624"/>
      <c r="H8624"/>
      <c r="I8624"/>
      <c r="J8624"/>
      <c r="K8624"/>
    </row>
    <row r="8625" spans="1:11" s="11" customFormat="1">
      <c r="A8625"/>
      <c r="B8625"/>
      <c r="C8625"/>
      <c r="D8625"/>
      <c r="E8625"/>
      <c r="F8625"/>
      <c r="G8625"/>
      <c r="H8625"/>
      <c r="I8625"/>
      <c r="J8625"/>
      <c r="K8625"/>
    </row>
    <row r="8626" spans="1:11" s="11" customFormat="1">
      <c r="A8626"/>
      <c r="B8626"/>
      <c r="C8626"/>
      <c r="D8626"/>
      <c r="E8626"/>
      <c r="F8626"/>
      <c r="G8626"/>
      <c r="H8626"/>
      <c r="I8626"/>
      <c r="J8626"/>
      <c r="K8626"/>
    </row>
    <row r="8627" spans="1:11" s="11" customFormat="1">
      <c r="A8627"/>
      <c r="B8627"/>
      <c r="C8627"/>
      <c r="D8627"/>
      <c r="E8627"/>
      <c r="F8627"/>
      <c r="G8627"/>
      <c r="H8627"/>
      <c r="I8627"/>
      <c r="J8627"/>
      <c r="K8627"/>
    </row>
    <row r="8628" spans="1:11" s="11" customFormat="1">
      <c r="A8628"/>
      <c r="B8628"/>
      <c r="C8628"/>
      <c r="D8628"/>
      <c r="E8628"/>
      <c r="F8628"/>
      <c r="G8628"/>
      <c r="H8628"/>
      <c r="I8628"/>
      <c r="J8628"/>
      <c r="K8628"/>
    </row>
    <row r="8629" spans="1:11" s="11" customFormat="1">
      <c r="A8629"/>
      <c r="B8629"/>
      <c r="C8629"/>
      <c r="D8629"/>
      <c r="E8629"/>
      <c r="F8629"/>
      <c r="G8629"/>
      <c r="H8629"/>
      <c r="I8629"/>
      <c r="J8629"/>
      <c r="K8629"/>
    </row>
    <row r="8630" spans="1:11" s="11" customFormat="1">
      <c r="A8630"/>
      <c r="B8630"/>
      <c r="C8630"/>
      <c r="D8630"/>
      <c r="E8630"/>
      <c r="F8630"/>
      <c r="G8630"/>
      <c r="H8630"/>
      <c r="I8630"/>
      <c r="J8630"/>
      <c r="K8630"/>
    </row>
    <row r="8631" spans="1:11" s="11" customFormat="1">
      <c r="A8631"/>
      <c r="B8631"/>
      <c r="C8631"/>
      <c r="D8631"/>
      <c r="E8631"/>
      <c r="F8631"/>
      <c r="G8631"/>
      <c r="H8631"/>
      <c r="I8631"/>
      <c r="J8631"/>
      <c r="K8631"/>
    </row>
    <row r="8632" spans="1:11" s="11" customFormat="1">
      <c r="A8632"/>
      <c r="B8632"/>
      <c r="C8632"/>
      <c r="D8632"/>
      <c r="E8632"/>
      <c r="F8632"/>
      <c r="G8632"/>
      <c r="H8632"/>
      <c r="I8632"/>
      <c r="J8632"/>
      <c r="K8632"/>
    </row>
    <row r="8633" spans="1:11" s="11" customFormat="1">
      <c r="A8633"/>
      <c r="B8633"/>
      <c r="C8633"/>
      <c r="D8633"/>
      <c r="E8633"/>
      <c r="F8633"/>
      <c r="G8633"/>
      <c r="H8633"/>
      <c r="I8633"/>
      <c r="J8633"/>
      <c r="K8633"/>
    </row>
    <row r="8634" spans="1:11" s="11" customFormat="1">
      <c r="A8634"/>
      <c r="B8634"/>
      <c r="C8634"/>
      <c r="D8634"/>
      <c r="E8634"/>
      <c r="F8634"/>
      <c r="G8634"/>
      <c r="H8634"/>
      <c r="I8634"/>
      <c r="J8634"/>
      <c r="K8634"/>
    </row>
    <row r="8635" spans="1:11" s="11" customFormat="1">
      <c r="A8635"/>
      <c r="B8635"/>
      <c r="C8635"/>
      <c r="D8635"/>
      <c r="E8635"/>
      <c r="F8635"/>
      <c r="G8635"/>
      <c r="H8635"/>
      <c r="I8635"/>
      <c r="J8635"/>
      <c r="K8635"/>
    </row>
    <row r="8636" spans="1:11" s="11" customFormat="1">
      <c r="A8636"/>
      <c r="B8636"/>
      <c r="C8636"/>
      <c r="D8636"/>
      <c r="E8636"/>
      <c r="F8636"/>
      <c r="G8636"/>
      <c r="H8636"/>
      <c r="I8636"/>
      <c r="J8636"/>
      <c r="K8636"/>
    </row>
    <row r="8637" spans="1:11" s="11" customFormat="1">
      <c r="A8637"/>
      <c r="B8637"/>
      <c r="C8637"/>
      <c r="D8637"/>
      <c r="E8637"/>
      <c r="F8637"/>
      <c r="G8637"/>
      <c r="H8637"/>
      <c r="I8637"/>
      <c r="J8637"/>
      <c r="K8637"/>
    </row>
    <row r="8638" spans="1:11" s="11" customFormat="1">
      <c r="A8638"/>
      <c r="B8638"/>
      <c r="C8638"/>
      <c r="D8638"/>
      <c r="E8638"/>
      <c r="F8638"/>
      <c r="G8638"/>
      <c r="H8638"/>
      <c r="I8638"/>
      <c r="J8638"/>
      <c r="K8638"/>
    </row>
    <row r="8639" spans="1:11" s="11" customFormat="1">
      <c r="A8639"/>
      <c r="B8639"/>
      <c r="C8639"/>
      <c r="D8639"/>
      <c r="E8639"/>
      <c r="F8639"/>
      <c r="G8639"/>
      <c r="H8639"/>
      <c r="I8639"/>
      <c r="J8639"/>
      <c r="K8639"/>
    </row>
    <row r="8640" spans="1:11" s="11" customFormat="1">
      <c r="A8640"/>
      <c r="B8640"/>
      <c r="C8640"/>
      <c r="D8640"/>
      <c r="E8640"/>
      <c r="F8640"/>
      <c r="G8640"/>
      <c r="H8640"/>
      <c r="I8640"/>
      <c r="J8640"/>
      <c r="K8640"/>
    </row>
    <row r="8641" spans="1:11" s="11" customFormat="1">
      <c r="A8641"/>
      <c r="B8641"/>
      <c r="C8641"/>
      <c r="D8641"/>
      <c r="E8641"/>
      <c r="F8641"/>
      <c r="G8641"/>
      <c r="H8641"/>
      <c r="I8641"/>
      <c r="J8641"/>
      <c r="K8641"/>
    </row>
    <row r="8642" spans="1:11" s="11" customFormat="1">
      <c r="A8642"/>
      <c r="B8642"/>
      <c r="C8642"/>
      <c r="D8642"/>
      <c r="E8642"/>
      <c r="F8642"/>
      <c r="G8642"/>
      <c r="H8642"/>
      <c r="I8642"/>
      <c r="J8642"/>
      <c r="K8642"/>
    </row>
    <row r="8643" spans="1:11" s="11" customFormat="1">
      <c r="A8643"/>
      <c r="B8643"/>
      <c r="C8643"/>
      <c r="D8643"/>
      <c r="E8643"/>
      <c r="F8643"/>
      <c r="G8643"/>
      <c r="H8643"/>
      <c r="I8643"/>
      <c r="J8643"/>
      <c r="K8643"/>
    </row>
    <row r="8644" spans="1:11" s="11" customFormat="1">
      <c r="A8644"/>
      <c r="B8644"/>
      <c r="C8644"/>
      <c r="D8644"/>
      <c r="E8644"/>
      <c r="F8644"/>
      <c r="G8644"/>
      <c r="H8644"/>
      <c r="I8644"/>
      <c r="J8644"/>
      <c r="K8644"/>
    </row>
    <row r="8645" spans="1:11" s="11" customFormat="1">
      <c r="A8645"/>
      <c r="B8645"/>
      <c r="C8645"/>
      <c r="D8645"/>
      <c r="E8645"/>
      <c r="F8645"/>
      <c r="G8645"/>
      <c r="H8645"/>
      <c r="I8645"/>
      <c r="J8645"/>
      <c r="K8645"/>
    </row>
    <row r="8646" spans="1:11" s="11" customFormat="1">
      <c r="A8646"/>
      <c r="B8646"/>
      <c r="C8646"/>
      <c r="D8646"/>
      <c r="E8646"/>
      <c r="F8646"/>
      <c r="G8646"/>
      <c r="H8646"/>
      <c r="I8646"/>
      <c r="J8646"/>
      <c r="K8646"/>
    </row>
    <row r="8647" spans="1:11" s="11" customFormat="1">
      <c r="A8647"/>
      <c r="B8647"/>
      <c r="C8647"/>
      <c r="D8647"/>
      <c r="E8647"/>
      <c r="F8647"/>
      <c r="G8647"/>
      <c r="H8647"/>
      <c r="I8647"/>
      <c r="J8647"/>
      <c r="K8647"/>
    </row>
    <row r="8648" spans="1:11" s="11" customFormat="1">
      <c r="A8648"/>
      <c r="B8648"/>
      <c r="C8648"/>
      <c r="D8648"/>
      <c r="E8648"/>
      <c r="F8648"/>
      <c r="G8648"/>
      <c r="H8648"/>
      <c r="I8648"/>
      <c r="J8648"/>
      <c r="K8648"/>
    </row>
    <row r="8649" spans="1:11" s="11" customFormat="1">
      <c r="A8649"/>
      <c r="B8649"/>
      <c r="C8649"/>
      <c r="D8649"/>
      <c r="E8649"/>
      <c r="F8649"/>
      <c r="G8649"/>
      <c r="H8649"/>
      <c r="I8649"/>
      <c r="J8649"/>
      <c r="K8649"/>
    </row>
    <row r="8650" spans="1:11" s="11" customFormat="1">
      <c r="A8650"/>
      <c r="B8650"/>
      <c r="C8650"/>
      <c r="D8650"/>
      <c r="E8650"/>
      <c r="F8650"/>
      <c r="G8650"/>
      <c r="H8650"/>
      <c r="I8650"/>
      <c r="J8650"/>
      <c r="K8650"/>
    </row>
    <row r="8651" spans="1:11" s="11" customFormat="1">
      <c r="A8651"/>
      <c r="B8651"/>
      <c r="C8651"/>
      <c r="D8651"/>
      <c r="E8651"/>
      <c r="F8651"/>
      <c r="G8651"/>
      <c r="H8651"/>
      <c r="I8651"/>
      <c r="J8651"/>
      <c r="K8651"/>
    </row>
    <row r="8652" spans="1:11" s="11" customFormat="1">
      <c r="A8652"/>
      <c r="B8652"/>
      <c r="C8652"/>
      <c r="D8652"/>
      <c r="E8652"/>
      <c r="F8652"/>
      <c r="G8652"/>
      <c r="H8652"/>
      <c r="I8652"/>
      <c r="J8652"/>
      <c r="K8652"/>
    </row>
    <row r="8653" spans="1:11" s="11" customFormat="1">
      <c r="A8653"/>
      <c r="B8653"/>
      <c r="C8653"/>
      <c r="D8653"/>
      <c r="E8653"/>
      <c r="F8653"/>
      <c r="G8653"/>
      <c r="H8653"/>
      <c r="I8653"/>
      <c r="J8653"/>
      <c r="K8653"/>
    </row>
    <row r="8654" spans="1:11" s="11" customFormat="1">
      <c r="A8654"/>
      <c r="B8654"/>
      <c r="C8654"/>
      <c r="D8654"/>
      <c r="E8654"/>
      <c r="F8654"/>
      <c r="G8654"/>
      <c r="H8654"/>
      <c r="I8654"/>
      <c r="J8654"/>
      <c r="K8654"/>
    </row>
    <row r="8655" spans="1:11" s="11" customFormat="1">
      <c r="A8655"/>
      <c r="B8655"/>
      <c r="C8655"/>
      <c r="D8655"/>
      <c r="E8655"/>
      <c r="F8655"/>
      <c r="G8655"/>
      <c r="H8655"/>
      <c r="I8655"/>
      <c r="J8655"/>
      <c r="K8655"/>
    </row>
    <row r="8656" spans="1:11" s="11" customFormat="1">
      <c r="A8656"/>
      <c r="B8656"/>
      <c r="C8656"/>
      <c r="D8656"/>
      <c r="E8656"/>
      <c r="F8656"/>
      <c r="G8656"/>
      <c r="H8656"/>
      <c r="I8656"/>
      <c r="J8656"/>
      <c r="K8656"/>
    </row>
    <row r="8657" spans="1:11" s="11" customFormat="1">
      <c r="A8657"/>
      <c r="B8657"/>
      <c r="C8657"/>
      <c r="D8657"/>
      <c r="E8657"/>
      <c r="F8657"/>
      <c r="G8657"/>
      <c r="H8657"/>
      <c r="I8657"/>
      <c r="J8657"/>
      <c r="K8657"/>
    </row>
    <row r="8658" spans="1:11" s="11" customFormat="1">
      <c r="A8658"/>
      <c r="B8658"/>
      <c r="C8658"/>
      <c r="D8658"/>
      <c r="E8658"/>
      <c r="F8658"/>
      <c r="G8658"/>
      <c r="H8658"/>
      <c r="I8658"/>
      <c r="J8658"/>
      <c r="K8658"/>
    </row>
    <row r="8659" spans="1:11" s="11" customFormat="1">
      <c r="A8659"/>
      <c r="B8659"/>
      <c r="C8659"/>
      <c r="D8659"/>
      <c r="E8659"/>
      <c r="F8659"/>
      <c r="G8659"/>
      <c r="H8659"/>
      <c r="I8659"/>
      <c r="J8659"/>
      <c r="K8659"/>
    </row>
    <row r="8660" spans="1:11" s="11" customFormat="1">
      <c r="A8660"/>
      <c r="B8660"/>
      <c r="C8660"/>
      <c r="D8660"/>
      <c r="E8660"/>
      <c r="F8660"/>
      <c r="G8660"/>
      <c r="H8660"/>
      <c r="I8660"/>
      <c r="J8660"/>
      <c r="K8660"/>
    </row>
    <row r="8661" spans="1:11" s="11" customFormat="1">
      <c r="A8661"/>
      <c r="B8661"/>
      <c r="C8661"/>
      <c r="D8661"/>
      <c r="E8661"/>
      <c r="F8661"/>
      <c r="G8661"/>
      <c r="H8661"/>
      <c r="I8661"/>
      <c r="J8661"/>
      <c r="K8661"/>
    </row>
    <row r="8662" spans="1:11" s="11" customFormat="1">
      <c r="A8662"/>
      <c r="B8662"/>
      <c r="C8662"/>
      <c r="D8662"/>
      <c r="E8662"/>
      <c r="F8662"/>
      <c r="G8662"/>
      <c r="H8662"/>
      <c r="I8662"/>
      <c r="J8662"/>
      <c r="K8662"/>
    </row>
    <row r="8663" spans="1:11" s="11" customFormat="1">
      <c r="A8663"/>
      <c r="B8663"/>
      <c r="C8663"/>
      <c r="D8663"/>
      <c r="E8663"/>
      <c r="F8663"/>
      <c r="G8663"/>
      <c r="H8663"/>
      <c r="I8663"/>
      <c r="J8663"/>
      <c r="K8663"/>
    </row>
    <row r="8664" spans="1:11" s="11" customFormat="1">
      <c r="A8664"/>
      <c r="B8664"/>
      <c r="C8664"/>
      <c r="D8664"/>
      <c r="E8664"/>
      <c r="F8664"/>
      <c r="G8664"/>
      <c r="H8664"/>
      <c r="I8664"/>
      <c r="J8664"/>
      <c r="K8664"/>
    </row>
    <row r="8665" spans="1:11" s="11" customFormat="1">
      <c r="A8665"/>
      <c r="B8665"/>
      <c r="C8665"/>
      <c r="D8665"/>
      <c r="E8665"/>
      <c r="F8665"/>
      <c r="G8665"/>
      <c r="H8665"/>
      <c r="I8665"/>
      <c r="J8665"/>
      <c r="K8665"/>
    </row>
    <row r="8666" spans="1:11" s="11" customFormat="1">
      <c r="A8666"/>
      <c r="B8666"/>
      <c r="C8666"/>
      <c r="D8666"/>
      <c r="E8666"/>
      <c r="F8666"/>
      <c r="G8666"/>
      <c r="H8666"/>
      <c r="I8666"/>
      <c r="J8666"/>
      <c r="K8666"/>
    </row>
    <row r="8667" spans="1:11" s="11" customFormat="1">
      <c r="A8667"/>
      <c r="B8667"/>
      <c r="C8667"/>
      <c r="D8667"/>
      <c r="E8667"/>
      <c r="F8667"/>
      <c r="G8667"/>
      <c r="H8667"/>
      <c r="I8667"/>
      <c r="J8667"/>
      <c r="K8667"/>
    </row>
    <row r="8668" spans="1:11" s="11" customFormat="1">
      <c r="A8668"/>
      <c r="B8668"/>
      <c r="C8668"/>
      <c r="D8668"/>
      <c r="E8668"/>
      <c r="F8668"/>
      <c r="G8668"/>
      <c r="H8668"/>
      <c r="I8668"/>
      <c r="J8668"/>
      <c r="K8668"/>
    </row>
    <row r="8669" spans="1:11" s="11" customFormat="1">
      <c r="A8669"/>
      <c r="B8669"/>
      <c r="C8669"/>
      <c r="D8669"/>
      <c r="E8669"/>
      <c r="F8669"/>
      <c r="G8669"/>
      <c r="H8669"/>
      <c r="I8669"/>
      <c r="J8669"/>
      <c r="K8669"/>
    </row>
    <row r="8670" spans="1:11" s="11" customFormat="1">
      <c r="A8670"/>
      <c r="B8670"/>
      <c r="C8670"/>
      <c r="D8670"/>
      <c r="E8670"/>
      <c r="F8670"/>
      <c r="G8670"/>
      <c r="H8670"/>
      <c r="I8670"/>
      <c r="J8670"/>
      <c r="K8670"/>
    </row>
    <row r="8671" spans="1:11" s="11" customFormat="1">
      <c r="A8671"/>
      <c r="B8671"/>
      <c r="C8671"/>
      <c r="D8671"/>
      <c r="E8671"/>
      <c r="F8671"/>
      <c r="G8671"/>
      <c r="H8671"/>
      <c r="I8671"/>
      <c r="J8671"/>
      <c r="K8671"/>
    </row>
    <row r="8672" spans="1:11" s="11" customFormat="1">
      <c r="A8672"/>
      <c r="B8672"/>
      <c r="C8672"/>
      <c r="D8672"/>
      <c r="E8672"/>
      <c r="F8672"/>
      <c r="G8672"/>
      <c r="H8672"/>
      <c r="I8672"/>
      <c r="J8672"/>
      <c r="K8672"/>
    </row>
    <row r="8673" spans="1:11" s="11" customFormat="1">
      <c r="A8673"/>
      <c r="B8673"/>
      <c r="C8673"/>
      <c r="D8673"/>
      <c r="E8673"/>
      <c r="F8673"/>
      <c r="G8673"/>
      <c r="H8673"/>
      <c r="I8673"/>
      <c r="J8673"/>
      <c r="K8673"/>
    </row>
    <row r="8674" spans="1:11" s="11" customFormat="1">
      <c r="A8674"/>
      <c r="B8674"/>
      <c r="C8674"/>
      <c r="D8674"/>
      <c r="E8674"/>
      <c r="F8674"/>
      <c r="G8674"/>
      <c r="H8674"/>
      <c r="I8674"/>
      <c r="J8674"/>
      <c r="K8674"/>
    </row>
    <row r="8675" spans="1:11" s="11" customFormat="1">
      <c r="A8675"/>
      <c r="B8675"/>
      <c r="C8675"/>
      <c r="D8675"/>
      <c r="E8675"/>
      <c r="F8675"/>
      <c r="G8675"/>
      <c r="H8675"/>
      <c r="I8675"/>
      <c r="J8675"/>
      <c r="K8675"/>
    </row>
    <row r="8676" spans="1:11" s="11" customFormat="1">
      <c r="A8676"/>
      <c r="B8676"/>
      <c r="C8676"/>
      <c r="D8676"/>
      <c r="E8676"/>
      <c r="F8676"/>
      <c r="G8676"/>
      <c r="H8676"/>
      <c r="I8676"/>
      <c r="J8676"/>
      <c r="K8676"/>
    </row>
    <row r="8677" spans="1:11" s="11" customFormat="1">
      <c r="A8677"/>
      <c r="B8677"/>
      <c r="C8677"/>
      <c r="D8677"/>
      <c r="E8677"/>
      <c r="F8677"/>
      <c r="G8677"/>
      <c r="H8677"/>
      <c r="I8677"/>
      <c r="J8677"/>
      <c r="K8677"/>
    </row>
    <row r="8678" spans="1:11" s="11" customFormat="1">
      <c r="A8678"/>
      <c r="B8678"/>
      <c r="C8678"/>
      <c r="D8678"/>
      <c r="E8678"/>
      <c r="F8678"/>
      <c r="G8678"/>
      <c r="H8678"/>
      <c r="I8678"/>
      <c r="J8678"/>
      <c r="K8678"/>
    </row>
    <row r="8679" spans="1:11" s="11" customFormat="1">
      <c r="A8679"/>
      <c r="B8679"/>
      <c r="C8679"/>
      <c r="D8679"/>
      <c r="E8679"/>
      <c r="F8679"/>
      <c r="G8679"/>
      <c r="H8679"/>
      <c r="I8679"/>
      <c r="J8679"/>
      <c r="K8679"/>
    </row>
    <row r="8680" spans="1:11" s="11" customFormat="1">
      <c r="A8680"/>
      <c r="B8680"/>
      <c r="C8680"/>
      <c r="D8680"/>
      <c r="E8680"/>
      <c r="F8680"/>
      <c r="G8680"/>
      <c r="H8680"/>
      <c r="I8680"/>
      <c r="J8680"/>
      <c r="K8680"/>
    </row>
    <row r="8681" spans="1:11" s="11" customFormat="1">
      <c r="A8681"/>
      <c r="B8681"/>
      <c r="C8681"/>
      <c r="D8681"/>
      <c r="E8681"/>
      <c r="F8681"/>
      <c r="G8681"/>
      <c r="H8681"/>
      <c r="I8681"/>
      <c r="J8681"/>
      <c r="K8681"/>
    </row>
    <row r="8682" spans="1:11" s="11" customFormat="1">
      <c r="A8682"/>
      <c r="B8682"/>
      <c r="C8682"/>
      <c r="D8682"/>
      <c r="E8682"/>
      <c r="F8682"/>
      <c r="G8682"/>
      <c r="H8682"/>
      <c r="I8682"/>
      <c r="J8682"/>
      <c r="K8682"/>
    </row>
    <row r="8683" spans="1:11" s="11" customFormat="1">
      <c r="A8683"/>
      <c r="B8683"/>
      <c r="C8683"/>
      <c r="D8683"/>
      <c r="E8683"/>
      <c r="F8683"/>
      <c r="G8683"/>
      <c r="H8683"/>
      <c r="I8683"/>
      <c r="J8683"/>
      <c r="K8683"/>
    </row>
    <row r="8684" spans="1:11" s="11" customFormat="1">
      <c r="A8684"/>
      <c r="B8684"/>
      <c r="C8684"/>
      <c r="D8684"/>
      <c r="E8684"/>
      <c r="F8684"/>
      <c r="G8684"/>
      <c r="H8684"/>
      <c r="I8684"/>
      <c r="J8684"/>
      <c r="K8684"/>
    </row>
    <row r="8685" spans="1:11" s="11" customFormat="1">
      <c r="A8685"/>
      <c r="B8685"/>
      <c r="C8685"/>
      <c r="D8685"/>
      <c r="E8685"/>
      <c r="F8685"/>
      <c r="G8685"/>
      <c r="H8685"/>
      <c r="I8685"/>
      <c r="J8685"/>
      <c r="K8685"/>
    </row>
    <row r="8686" spans="1:11" s="11" customFormat="1">
      <c r="A8686"/>
      <c r="B8686"/>
      <c r="C8686"/>
      <c r="D8686"/>
      <c r="E8686"/>
      <c r="F8686"/>
      <c r="G8686"/>
      <c r="H8686"/>
      <c r="I8686"/>
      <c r="J8686"/>
      <c r="K8686"/>
    </row>
    <row r="8687" spans="1:11" s="11" customFormat="1">
      <c r="A8687"/>
      <c r="B8687"/>
      <c r="C8687"/>
      <c r="D8687"/>
      <c r="E8687"/>
      <c r="F8687"/>
      <c r="G8687"/>
      <c r="H8687"/>
      <c r="I8687"/>
      <c r="J8687"/>
      <c r="K8687"/>
    </row>
    <row r="8688" spans="1:11" s="11" customFormat="1">
      <c r="A8688"/>
      <c r="B8688"/>
      <c r="C8688"/>
      <c r="D8688"/>
      <c r="E8688"/>
      <c r="F8688"/>
      <c r="G8688"/>
      <c r="H8688"/>
      <c r="I8688"/>
      <c r="J8688"/>
      <c r="K8688"/>
    </row>
    <row r="8689" spans="1:11" s="11" customFormat="1">
      <c r="A8689"/>
      <c r="B8689"/>
      <c r="C8689"/>
      <c r="D8689"/>
      <c r="E8689"/>
      <c r="F8689"/>
      <c r="G8689"/>
      <c r="H8689"/>
      <c r="I8689"/>
      <c r="J8689"/>
      <c r="K8689"/>
    </row>
    <row r="8690" spans="1:11" s="11" customFormat="1">
      <c r="A8690"/>
      <c r="B8690"/>
      <c r="C8690"/>
      <c r="D8690"/>
      <c r="E8690"/>
      <c r="F8690"/>
      <c r="G8690"/>
      <c r="H8690"/>
      <c r="I8690"/>
      <c r="J8690"/>
      <c r="K8690"/>
    </row>
    <row r="8691" spans="1:11" s="11" customFormat="1">
      <c r="A8691"/>
      <c r="B8691"/>
      <c r="C8691"/>
      <c r="D8691"/>
      <c r="E8691"/>
      <c r="F8691"/>
      <c r="G8691"/>
      <c r="H8691"/>
      <c r="I8691"/>
      <c r="J8691"/>
      <c r="K8691"/>
    </row>
    <row r="8692" spans="1:11" s="11" customFormat="1">
      <c r="A8692"/>
      <c r="B8692"/>
      <c r="C8692"/>
      <c r="D8692"/>
      <c r="E8692"/>
      <c r="F8692"/>
      <c r="G8692"/>
      <c r="H8692"/>
      <c r="I8692"/>
      <c r="J8692"/>
      <c r="K8692"/>
    </row>
    <row r="8693" spans="1:11" s="11" customFormat="1">
      <c r="A8693"/>
      <c r="B8693"/>
      <c r="C8693"/>
      <c r="D8693"/>
      <c r="E8693"/>
      <c r="F8693"/>
      <c r="G8693"/>
      <c r="H8693"/>
      <c r="I8693"/>
      <c r="J8693"/>
      <c r="K8693"/>
    </row>
    <row r="8694" spans="1:11" s="11" customFormat="1">
      <c r="A8694"/>
      <c r="B8694"/>
      <c r="C8694"/>
      <c r="D8694"/>
      <c r="E8694"/>
      <c r="F8694"/>
      <c r="G8694"/>
      <c r="H8694"/>
      <c r="I8694"/>
      <c r="J8694"/>
      <c r="K8694"/>
    </row>
    <row r="8695" spans="1:11" s="11" customFormat="1">
      <c r="A8695"/>
      <c r="B8695"/>
      <c r="C8695"/>
      <c r="D8695"/>
      <c r="E8695"/>
      <c r="F8695"/>
      <c r="G8695"/>
      <c r="H8695"/>
      <c r="I8695"/>
      <c r="J8695"/>
      <c r="K8695"/>
    </row>
    <row r="8696" spans="1:11" s="11" customFormat="1">
      <c r="A8696"/>
      <c r="B8696"/>
      <c r="C8696"/>
      <c r="D8696"/>
      <c r="E8696"/>
      <c r="F8696"/>
      <c r="G8696"/>
      <c r="H8696"/>
      <c r="I8696"/>
      <c r="J8696"/>
      <c r="K8696"/>
    </row>
    <row r="8697" spans="1:11" s="11" customFormat="1">
      <c r="A8697"/>
      <c r="B8697"/>
      <c r="C8697"/>
      <c r="D8697"/>
      <c r="E8697"/>
      <c r="F8697"/>
      <c r="G8697"/>
      <c r="H8697"/>
      <c r="I8697"/>
      <c r="J8697"/>
      <c r="K8697"/>
    </row>
    <row r="8698" spans="1:11" s="11" customFormat="1">
      <c r="A8698"/>
      <c r="B8698"/>
      <c r="C8698"/>
      <c r="D8698"/>
      <c r="E8698"/>
      <c r="F8698"/>
      <c r="G8698"/>
      <c r="H8698"/>
      <c r="I8698"/>
      <c r="J8698"/>
      <c r="K8698"/>
    </row>
    <row r="8699" spans="1:11" s="11" customFormat="1">
      <c r="A8699"/>
      <c r="B8699"/>
      <c r="C8699"/>
      <c r="D8699"/>
      <c r="E8699"/>
      <c r="F8699"/>
      <c r="G8699"/>
      <c r="H8699"/>
      <c r="I8699"/>
      <c r="J8699"/>
      <c r="K8699"/>
    </row>
    <row r="8700" spans="1:11" s="11" customFormat="1">
      <c r="A8700"/>
      <c r="B8700"/>
      <c r="C8700"/>
      <c r="D8700"/>
      <c r="E8700"/>
      <c r="F8700"/>
      <c r="G8700"/>
      <c r="H8700"/>
      <c r="I8700"/>
      <c r="J8700"/>
      <c r="K8700"/>
    </row>
    <row r="8701" spans="1:11" s="11" customFormat="1">
      <c r="A8701"/>
      <c r="B8701"/>
      <c r="C8701"/>
      <c r="D8701"/>
      <c r="E8701"/>
      <c r="F8701"/>
      <c r="G8701"/>
      <c r="H8701"/>
      <c r="I8701"/>
      <c r="J8701"/>
      <c r="K8701"/>
    </row>
    <row r="8702" spans="1:11" s="11" customFormat="1">
      <c r="A8702"/>
      <c r="B8702"/>
      <c r="C8702"/>
      <c r="D8702"/>
      <c r="E8702"/>
      <c r="F8702"/>
      <c r="G8702"/>
      <c r="H8702"/>
      <c r="I8702"/>
      <c r="J8702"/>
      <c r="K8702"/>
    </row>
    <row r="8703" spans="1:11" s="11" customFormat="1">
      <c r="A8703"/>
      <c r="B8703"/>
      <c r="C8703"/>
      <c r="D8703"/>
      <c r="E8703"/>
      <c r="F8703"/>
      <c r="G8703"/>
      <c r="H8703"/>
      <c r="I8703"/>
      <c r="J8703"/>
      <c r="K8703"/>
    </row>
    <row r="8704" spans="1:11" s="11" customFormat="1">
      <c r="A8704"/>
      <c r="B8704"/>
      <c r="C8704"/>
      <c r="D8704"/>
      <c r="E8704"/>
      <c r="F8704"/>
      <c r="G8704"/>
      <c r="H8704"/>
      <c r="I8704"/>
      <c r="J8704"/>
      <c r="K8704"/>
    </row>
    <row r="8705" spans="1:11" s="11" customFormat="1">
      <c r="A8705"/>
      <c r="B8705"/>
      <c r="C8705"/>
      <c r="D8705"/>
      <c r="E8705"/>
      <c r="F8705"/>
      <c r="G8705"/>
      <c r="H8705"/>
      <c r="I8705"/>
      <c r="J8705"/>
      <c r="K8705"/>
    </row>
    <row r="8706" spans="1:11" s="11" customFormat="1">
      <c r="A8706"/>
      <c r="B8706"/>
      <c r="C8706"/>
      <c r="D8706"/>
      <c r="E8706"/>
      <c r="F8706"/>
      <c r="G8706"/>
      <c r="H8706"/>
      <c r="I8706"/>
      <c r="J8706"/>
      <c r="K8706"/>
    </row>
    <row r="8707" spans="1:11" s="11" customFormat="1">
      <c r="A8707"/>
      <c r="B8707"/>
      <c r="C8707"/>
      <c r="D8707"/>
      <c r="E8707"/>
      <c r="F8707"/>
      <c r="G8707"/>
      <c r="H8707"/>
      <c r="I8707"/>
      <c r="J8707"/>
      <c r="K8707"/>
    </row>
    <row r="8708" spans="1:11" s="11" customFormat="1">
      <c r="A8708"/>
      <c r="B8708"/>
      <c r="C8708"/>
      <c r="D8708"/>
      <c r="E8708"/>
      <c r="F8708"/>
      <c r="G8708"/>
      <c r="H8708"/>
      <c r="I8708"/>
      <c r="J8708"/>
      <c r="K8708"/>
    </row>
    <row r="8709" spans="1:11" s="11" customFormat="1">
      <c r="A8709"/>
      <c r="B8709"/>
      <c r="C8709"/>
      <c r="D8709"/>
      <c r="E8709"/>
      <c r="F8709"/>
      <c r="G8709"/>
      <c r="H8709"/>
      <c r="I8709"/>
      <c r="J8709"/>
      <c r="K8709"/>
    </row>
    <row r="8710" spans="1:11" s="11" customFormat="1">
      <c r="A8710"/>
      <c r="B8710"/>
      <c r="C8710"/>
      <c r="D8710"/>
      <c r="E8710"/>
      <c r="F8710"/>
      <c r="G8710"/>
      <c r="H8710"/>
      <c r="I8710"/>
      <c r="J8710"/>
      <c r="K8710"/>
    </row>
    <row r="8711" spans="1:11" s="11" customFormat="1">
      <c r="A8711"/>
      <c r="B8711"/>
      <c r="C8711"/>
      <c r="D8711"/>
      <c r="E8711"/>
      <c r="F8711"/>
      <c r="G8711"/>
      <c r="H8711"/>
      <c r="I8711"/>
      <c r="J8711"/>
      <c r="K8711"/>
    </row>
    <row r="8712" spans="1:11" s="11" customFormat="1">
      <c r="A8712"/>
      <c r="B8712"/>
      <c r="C8712"/>
      <c r="D8712"/>
      <c r="E8712"/>
      <c r="F8712"/>
      <c r="G8712"/>
      <c r="H8712"/>
      <c r="I8712"/>
      <c r="J8712"/>
      <c r="K8712"/>
    </row>
    <row r="8713" spans="1:11" s="11" customFormat="1">
      <c r="A8713"/>
      <c r="B8713"/>
      <c r="C8713"/>
      <c r="D8713"/>
      <c r="E8713"/>
      <c r="F8713"/>
      <c r="G8713"/>
      <c r="H8713"/>
      <c r="I8713"/>
      <c r="J8713"/>
      <c r="K8713"/>
    </row>
    <row r="8714" spans="1:11" s="11" customFormat="1">
      <c r="A8714"/>
      <c r="B8714"/>
      <c r="C8714"/>
      <c r="D8714"/>
      <c r="E8714"/>
      <c r="F8714"/>
      <c r="G8714"/>
      <c r="H8714"/>
      <c r="I8714"/>
      <c r="J8714"/>
      <c r="K8714"/>
    </row>
    <row r="8715" spans="1:11" s="11" customFormat="1">
      <c r="A8715"/>
      <c r="B8715"/>
      <c r="C8715"/>
      <c r="D8715"/>
      <c r="E8715"/>
      <c r="F8715"/>
      <c r="G8715"/>
      <c r="H8715"/>
      <c r="I8715"/>
      <c r="J8715"/>
      <c r="K8715"/>
    </row>
    <row r="8716" spans="1:11" s="11" customFormat="1">
      <c r="A8716"/>
      <c r="B8716"/>
      <c r="C8716"/>
      <c r="D8716"/>
      <c r="E8716"/>
      <c r="F8716"/>
      <c r="G8716"/>
      <c r="H8716"/>
      <c r="I8716"/>
      <c r="J8716"/>
      <c r="K8716"/>
    </row>
    <row r="8717" spans="1:11" s="11" customFormat="1">
      <c r="A8717"/>
      <c r="B8717"/>
      <c r="C8717"/>
      <c r="D8717"/>
      <c r="E8717"/>
      <c r="F8717"/>
      <c r="G8717"/>
      <c r="H8717"/>
      <c r="I8717"/>
      <c r="J8717"/>
      <c r="K8717"/>
    </row>
    <row r="8718" spans="1:11" s="11" customFormat="1">
      <c r="A8718"/>
      <c r="B8718"/>
      <c r="C8718"/>
      <c r="D8718"/>
      <c r="E8718"/>
      <c r="F8718"/>
      <c r="G8718"/>
      <c r="H8718"/>
      <c r="I8718"/>
      <c r="J8718"/>
      <c r="K8718"/>
    </row>
    <row r="8719" spans="1:11" s="11" customFormat="1">
      <c r="A8719"/>
      <c r="B8719"/>
      <c r="C8719"/>
      <c r="D8719"/>
      <c r="E8719"/>
      <c r="F8719"/>
      <c r="G8719"/>
      <c r="H8719"/>
      <c r="I8719"/>
      <c r="J8719"/>
      <c r="K8719"/>
    </row>
    <row r="8720" spans="1:11" s="11" customFormat="1">
      <c r="A8720"/>
      <c r="B8720"/>
      <c r="C8720"/>
      <c r="D8720"/>
      <c r="E8720"/>
      <c r="F8720"/>
      <c r="G8720"/>
      <c r="H8720"/>
      <c r="I8720"/>
      <c r="J8720"/>
      <c r="K8720"/>
    </row>
    <row r="8721" spans="1:11" s="11" customFormat="1">
      <c r="A8721"/>
      <c r="B8721"/>
      <c r="C8721"/>
      <c r="D8721"/>
      <c r="E8721"/>
      <c r="F8721"/>
      <c r="G8721"/>
      <c r="H8721"/>
      <c r="I8721"/>
      <c r="J8721"/>
      <c r="K8721"/>
    </row>
    <row r="8722" spans="1:11" s="11" customFormat="1">
      <c r="A8722"/>
      <c r="B8722"/>
      <c r="C8722"/>
      <c r="D8722"/>
      <c r="E8722"/>
      <c r="F8722"/>
      <c r="G8722"/>
      <c r="H8722"/>
      <c r="I8722"/>
      <c r="J8722"/>
      <c r="K8722"/>
    </row>
    <row r="8723" spans="1:11" s="11" customFormat="1">
      <c r="A8723"/>
      <c r="B8723"/>
      <c r="C8723"/>
      <c r="D8723"/>
      <c r="E8723"/>
      <c r="F8723"/>
      <c r="G8723"/>
      <c r="H8723"/>
      <c r="I8723"/>
      <c r="J8723"/>
      <c r="K8723"/>
    </row>
    <row r="8724" spans="1:11" s="11" customFormat="1">
      <c r="A8724"/>
      <c r="B8724"/>
      <c r="C8724"/>
      <c r="D8724"/>
      <c r="E8724"/>
      <c r="F8724"/>
      <c r="G8724"/>
      <c r="H8724"/>
      <c r="I8724"/>
      <c r="J8724"/>
      <c r="K8724"/>
    </row>
    <row r="8725" spans="1:11" s="11" customFormat="1">
      <c r="A8725"/>
      <c r="B8725"/>
      <c r="C8725"/>
      <c r="D8725"/>
      <c r="E8725"/>
      <c r="F8725"/>
      <c r="G8725"/>
      <c r="H8725"/>
      <c r="I8725"/>
      <c r="J8725"/>
      <c r="K8725"/>
    </row>
    <row r="8726" spans="1:11" s="11" customFormat="1">
      <c r="A8726"/>
      <c r="B8726"/>
      <c r="C8726"/>
      <c r="D8726"/>
      <c r="E8726"/>
      <c r="F8726"/>
      <c r="G8726"/>
      <c r="H8726"/>
      <c r="I8726"/>
      <c r="J8726"/>
      <c r="K8726"/>
    </row>
    <row r="8727" spans="1:11" s="11" customFormat="1">
      <c r="A8727"/>
      <c r="B8727"/>
      <c r="C8727"/>
      <c r="D8727"/>
      <c r="E8727"/>
      <c r="F8727"/>
      <c r="G8727"/>
      <c r="H8727"/>
      <c r="I8727"/>
      <c r="J8727"/>
      <c r="K8727"/>
    </row>
    <row r="8728" spans="1:11" s="11" customFormat="1">
      <c r="A8728"/>
      <c r="B8728"/>
      <c r="C8728"/>
      <c r="D8728"/>
      <c r="E8728"/>
      <c r="F8728"/>
      <c r="G8728"/>
      <c r="H8728"/>
      <c r="I8728"/>
      <c r="J8728"/>
      <c r="K8728"/>
    </row>
    <row r="8729" spans="1:11" s="11" customFormat="1">
      <c r="A8729"/>
      <c r="B8729"/>
      <c r="C8729"/>
      <c r="D8729"/>
      <c r="E8729"/>
      <c r="F8729"/>
      <c r="G8729"/>
      <c r="H8729"/>
      <c r="I8729"/>
      <c r="J8729"/>
      <c r="K8729"/>
    </row>
    <row r="8730" spans="1:11" s="11" customFormat="1">
      <c r="A8730"/>
      <c r="B8730"/>
      <c r="C8730"/>
      <c r="D8730"/>
      <c r="E8730"/>
      <c r="F8730"/>
      <c r="G8730"/>
      <c r="H8730"/>
      <c r="I8730"/>
      <c r="J8730"/>
      <c r="K8730"/>
    </row>
    <row r="8731" spans="1:11" s="11" customFormat="1">
      <c r="A8731"/>
      <c r="B8731"/>
      <c r="C8731"/>
      <c r="D8731"/>
      <c r="E8731"/>
      <c r="F8731"/>
      <c r="G8731"/>
      <c r="H8731"/>
      <c r="I8731"/>
      <c r="J8731"/>
      <c r="K8731"/>
    </row>
    <row r="8732" spans="1:11" s="11" customFormat="1">
      <c r="A8732"/>
      <c r="B8732"/>
      <c r="C8732"/>
      <c r="D8732"/>
      <c r="E8732"/>
      <c r="F8732"/>
      <c r="G8732"/>
      <c r="H8732"/>
      <c r="I8732"/>
      <c r="J8732"/>
      <c r="K8732"/>
    </row>
    <row r="8733" spans="1:11" s="11" customFormat="1">
      <c r="A8733"/>
      <c r="B8733"/>
      <c r="C8733"/>
      <c r="D8733"/>
      <c r="E8733"/>
      <c r="F8733"/>
      <c r="G8733"/>
      <c r="H8733"/>
      <c r="I8733"/>
      <c r="J8733"/>
      <c r="K8733"/>
    </row>
    <row r="8734" spans="1:11" s="11" customFormat="1">
      <c r="A8734"/>
      <c r="B8734"/>
      <c r="C8734"/>
      <c r="D8734"/>
      <c r="E8734"/>
      <c r="F8734"/>
      <c r="G8734"/>
      <c r="H8734"/>
      <c r="I8734"/>
      <c r="J8734"/>
      <c r="K8734"/>
    </row>
    <row r="8735" spans="1:11" s="11" customFormat="1">
      <c r="A8735"/>
      <c r="B8735"/>
      <c r="C8735"/>
      <c r="D8735"/>
      <c r="E8735"/>
      <c r="F8735"/>
      <c r="G8735"/>
      <c r="H8735"/>
      <c r="I8735"/>
      <c r="J8735"/>
      <c r="K8735"/>
    </row>
    <row r="8736" spans="1:11" s="11" customFormat="1">
      <c r="A8736"/>
      <c r="B8736"/>
      <c r="C8736"/>
      <c r="D8736"/>
      <c r="E8736"/>
      <c r="F8736"/>
      <c r="G8736"/>
      <c r="H8736"/>
      <c r="I8736"/>
      <c r="J8736"/>
      <c r="K8736"/>
    </row>
    <row r="8737" spans="1:11" s="11" customFormat="1">
      <c r="A8737"/>
      <c r="B8737"/>
      <c r="C8737"/>
      <c r="D8737"/>
      <c r="E8737"/>
      <c r="F8737"/>
      <c r="G8737"/>
      <c r="H8737"/>
      <c r="I8737"/>
      <c r="J8737"/>
      <c r="K8737"/>
    </row>
    <row r="8738" spans="1:11" s="11" customFormat="1">
      <c r="A8738"/>
      <c r="B8738"/>
      <c r="C8738"/>
      <c r="D8738"/>
      <c r="E8738"/>
      <c r="F8738"/>
      <c r="G8738"/>
      <c r="H8738"/>
      <c r="I8738"/>
      <c r="J8738"/>
      <c r="K8738"/>
    </row>
    <row r="8739" spans="1:11" s="11" customFormat="1">
      <c r="A8739"/>
      <c r="B8739"/>
      <c r="C8739"/>
      <c r="D8739"/>
      <c r="E8739"/>
      <c r="F8739"/>
      <c r="G8739"/>
      <c r="H8739"/>
      <c r="I8739"/>
      <c r="J8739"/>
      <c r="K8739"/>
    </row>
    <row r="8740" spans="1:11" s="11" customFormat="1">
      <c r="A8740"/>
      <c r="B8740"/>
      <c r="C8740"/>
      <c r="D8740"/>
      <c r="E8740"/>
      <c r="F8740"/>
      <c r="G8740"/>
      <c r="H8740"/>
      <c r="I8740"/>
      <c r="J8740"/>
      <c r="K8740"/>
    </row>
    <row r="8741" spans="1:11" s="11" customFormat="1">
      <c r="A8741"/>
      <c r="B8741"/>
      <c r="C8741"/>
      <c r="D8741"/>
      <c r="E8741"/>
      <c r="F8741"/>
      <c r="G8741"/>
      <c r="H8741"/>
      <c r="I8741"/>
      <c r="J8741"/>
      <c r="K8741"/>
    </row>
    <row r="8742" spans="1:11" s="11" customFormat="1">
      <c r="A8742"/>
      <c r="B8742"/>
      <c r="C8742"/>
      <c r="D8742"/>
      <c r="E8742"/>
      <c r="F8742"/>
      <c r="G8742"/>
      <c r="H8742"/>
      <c r="I8742"/>
      <c r="J8742"/>
      <c r="K8742"/>
    </row>
    <row r="8743" spans="1:11" s="11" customFormat="1">
      <c r="A8743"/>
      <c r="B8743"/>
      <c r="C8743"/>
      <c r="D8743"/>
      <c r="E8743"/>
      <c r="F8743"/>
      <c r="G8743"/>
      <c r="H8743"/>
      <c r="I8743"/>
      <c r="J8743"/>
      <c r="K8743"/>
    </row>
    <row r="8744" spans="1:11" s="11" customFormat="1">
      <c r="A8744"/>
      <c r="B8744"/>
      <c r="C8744"/>
      <c r="D8744"/>
      <c r="E8744"/>
      <c r="F8744"/>
      <c r="G8744"/>
      <c r="H8744"/>
      <c r="I8744"/>
      <c r="J8744"/>
      <c r="K8744"/>
    </row>
    <row r="8745" spans="1:11" s="11" customFormat="1">
      <c r="A8745"/>
      <c r="B8745"/>
      <c r="C8745"/>
      <c r="D8745"/>
      <c r="E8745"/>
      <c r="F8745"/>
      <c r="G8745"/>
      <c r="H8745"/>
      <c r="I8745"/>
      <c r="J8745"/>
      <c r="K8745"/>
    </row>
    <row r="8746" spans="1:11" s="11" customFormat="1">
      <c r="A8746"/>
      <c r="B8746"/>
      <c r="C8746"/>
      <c r="D8746"/>
      <c r="E8746"/>
      <c r="F8746"/>
      <c r="G8746"/>
      <c r="H8746"/>
      <c r="I8746"/>
      <c r="J8746"/>
      <c r="K8746"/>
    </row>
    <row r="8747" spans="1:11" s="11" customFormat="1">
      <c r="A8747"/>
      <c r="B8747"/>
      <c r="C8747"/>
      <c r="D8747"/>
      <c r="E8747"/>
      <c r="F8747"/>
      <c r="G8747"/>
      <c r="H8747"/>
      <c r="I8747"/>
      <c r="J8747"/>
      <c r="K8747"/>
    </row>
    <row r="8748" spans="1:11" s="11" customFormat="1">
      <c r="A8748"/>
      <c r="B8748"/>
      <c r="C8748"/>
      <c r="D8748"/>
      <c r="E8748"/>
      <c r="F8748"/>
      <c r="G8748"/>
      <c r="H8748"/>
      <c r="I8748"/>
      <c r="J8748"/>
      <c r="K8748"/>
    </row>
    <row r="8749" spans="1:11" s="11" customFormat="1">
      <c r="A8749"/>
      <c r="B8749"/>
      <c r="C8749"/>
      <c r="D8749"/>
      <c r="E8749"/>
      <c r="F8749"/>
      <c r="G8749"/>
      <c r="H8749"/>
      <c r="I8749"/>
      <c r="J8749"/>
      <c r="K8749"/>
    </row>
    <row r="8750" spans="1:11" s="11" customFormat="1">
      <c r="A8750"/>
      <c r="B8750"/>
      <c r="C8750"/>
      <c r="D8750"/>
      <c r="E8750"/>
      <c r="F8750"/>
      <c r="G8750"/>
      <c r="H8750"/>
      <c r="I8750"/>
      <c r="J8750"/>
      <c r="K8750"/>
    </row>
    <row r="8751" spans="1:11" s="11" customFormat="1">
      <c r="A8751"/>
      <c r="B8751"/>
      <c r="C8751"/>
      <c r="D8751"/>
      <c r="E8751"/>
      <c r="F8751"/>
      <c r="G8751"/>
      <c r="H8751"/>
      <c r="I8751"/>
      <c r="J8751"/>
      <c r="K8751"/>
    </row>
    <row r="8752" spans="1:11" s="11" customFormat="1">
      <c r="A8752"/>
      <c r="B8752"/>
      <c r="C8752"/>
      <c r="D8752"/>
      <c r="E8752"/>
      <c r="F8752"/>
      <c r="G8752"/>
      <c r="H8752"/>
      <c r="I8752"/>
      <c r="J8752"/>
      <c r="K8752"/>
    </row>
    <row r="8753" spans="1:11" s="11" customFormat="1">
      <c r="A8753"/>
      <c r="B8753"/>
      <c r="C8753"/>
      <c r="D8753"/>
      <c r="E8753"/>
      <c r="F8753"/>
      <c r="G8753"/>
      <c r="H8753"/>
      <c r="I8753"/>
      <c r="J8753"/>
      <c r="K8753"/>
    </row>
    <row r="8754" spans="1:11" s="11" customFormat="1">
      <c r="A8754"/>
      <c r="B8754"/>
      <c r="C8754"/>
      <c r="D8754"/>
      <c r="E8754"/>
      <c r="F8754"/>
      <c r="G8754"/>
      <c r="H8754"/>
      <c r="I8754"/>
      <c r="J8754"/>
      <c r="K8754"/>
    </row>
    <row r="8755" spans="1:11" s="11" customFormat="1">
      <c r="A8755"/>
      <c r="B8755"/>
      <c r="C8755"/>
      <c r="D8755"/>
      <c r="E8755"/>
      <c r="F8755"/>
      <c r="G8755"/>
      <c r="H8755"/>
      <c r="I8755"/>
      <c r="J8755"/>
      <c r="K8755"/>
    </row>
    <row r="8756" spans="1:11" s="11" customFormat="1">
      <c r="A8756"/>
      <c r="B8756"/>
      <c r="C8756"/>
      <c r="D8756"/>
      <c r="E8756"/>
      <c r="F8756"/>
      <c r="G8756"/>
      <c r="H8756"/>
      <c r="I8756"/>
      <c r="J8756"/>
      <c r="K8756"/>
    </row>
    <row r="8757" spans="1:11" s="11" customFormat="1">
      <c r="A8757"/>
      <c r="B8757"/>
      <c r="C8757"/>
      <c r="D8757"/>
      <c r="E8757"/>
      <c r="F8757"/>
      <c r="G8757"/>
      <c r="H8757"/>
      <c r="I8757"/>
      <c r="J8757"/>
      <c r="K8757"/>
    </row>
    <row r="8758" spans="1:11" s="11" customFormat="1">
      <c r="A8758"/>
      <c r="B8758"/>
      <c r="C8758"/>
      <c r="D8758"/>
      <c r="E8758"/>
      <c r="F8758"/>
      <c r="G8758"/>
      <c r="H8758"/>
      <c r="I8758"/>
      <c r="J8758"/>
      <c r="K8758"/>
    </row>
    <row r="8759" spans="1:11" s="11" customFormat="1">
      <c r="A8759"/>
      <c r="B8759"/>
      <c r="C8759"/>
      <c r="D8759"/>
      <c r="E8759"/>
      <c r="F8759"/>
      <c r="G8759"/>
      <c r="H8759"/>
      <c r="I8759"/>
      <c r="J8759"/>
      <c r="K8759"/>
    </row>
    <row r="8760" spans="1:11" s="11" customFormat="1">
      <c r="A8760"/>
      <c r="B8760"/>
      <c r="C8760"/>
      <c r="D8760"/>
      <c r="E8760"/>
      <c r="F8760"/>
      <c r="G8760"/>
      <c r="H8760"/>
      <c r="I8760"/>
      <c r="J8760"/>
      <c r="K8760"/>
    </row>
    <row r="8761" spans="1:11" s="11" customFormat="1">
      <c r="A8761"/>
      <c r="B8761"/>
      <c r="C8761"/>
      <c r="D8761"/>
      <c r="E8761"/>
      <c r="F8761"/>
      <c r="G8761"/>
      <c r="H8761"/>
      <c r="I8761"/>
      <c r="J8761"/>
      <c r="K8761"/>
    </row>
    <row r="8762" spans="1:11" s="11" customFormat="1">
      <c r="A8762"/>
      <c r="B8762"/>
      <c r="C8762"/>
      <c r="D8762"/>
      <c r="E8762"/>
      <c r="F8762"/>
      <c r="G8762"/>
      <c r="H8762"/>
      <c r="I8762"/>
      <c r="J8762"/>
      <c r="K8762"/>
    </row>
    <row r="8763" spans="1:11" s="11" customFormat="1">
      <c r="A8763"/>
      <c r="B8763"/>
      <c r="C8763"/>
      <c r="D8763"/>
      <c r="E8763"/>
      <c r="F8763"/>
      <c r="G8763"/>
      <c r="H8763"/>
      <c r="I8763"/>
      <c r="J8763"/>
      <c r="K8763"/>
    </row>
    <row r="8764" spans="1:11" s="11" customFormat="1">
      <c r="A8764"/>
      <c r="B8764"/>
      <c r="C8764"/>
      <c r="D8764"/>
      <c r="E8764"/>
      <c r="F8764"/>
      <c r="G8764"/>
      <c r="H8764"/>
      <c r="I8764"/>
      <c r="J8764"/>
      <c r="K8764"/>
    </row>
    <row r="8765" spans="1:11" s="11" customFormat="1">
      <c r="A8765"/>
      <c r="B8765"/>
      <c r="C8765"/>
      <c r="D8765"/>
      <c r="E8765"/>
      <c r="F8765"/>
      <c r="G8765"/>
      <c r="H8765"/>
      <c r="I8765"/>
      <c r="J8765"/>
      <c r="K8765"/>
    </row>
    <row r="8766" spans="1:11" s="11" customFormat="1">
      <c r="A8766"/>
      <c r="B8766"/>
      <c r="C8766"/>
      <c r="D8766"/>
      <c r="E8766"/>
      <c r="F8766"/>
      <c r="G8766"/>
      <c r="H8766"/>
      <c r="I8766"/>
      <c r="J8766"/>
      <c r="K8766"/>
    </row>
    <row r="8767" spans="1:11" s="11" customFormat="1">
      <c r="A8767"/>
      <c r="B8767"/>
      <c r="C8767"/>
      <c r="D8767"/>
      <c r="E8767"/>
      <c r="F8767"/>
      <c r="G8767"/>
      <c r="H8767"/>
      <c r="I8767"/>
      <c r="J8767"/>
      <c r="K8767"/>
    </row>
    <row r="8768" spans="1:11" s="11" customFormat="1">
      <c r="A8768"/>
      <c r="B8768"/>
      <c r="C8768"/>
      <c r="D8768"/>
      <c r="E8768"/>
      <c r="F8768"/>
      <c r="G8768"/>
      <c r="H8768"/>
      <c r="I8768"/>
      <c r="J8768"/>
      <c r="K8768"/>
    </row>
    <row r="8769" spans="1:11" s="11" customFormat="1">
      <c r="A8769"/>
      <c r="B8769"/>
      <c r="C8769"/>
      <c r="D8769"/>
      <c r="E8769"/>
      <c r="F8769"/>
      <c r="G8769"/>
      <c r="H8769"/>
      <c r="I8769"/>
      <c r="J8769"/>
      <c r="K8769"/>
    </row>
    <row r="8770" spans="1:11" s="11" customFormat="1">
      <c r="A8770"/>
      <c r="B8770"/>
      <c r="C8770"/>
      <c r="D8770"/>
      <c r="E8770"/>
      <c r="F8770"/>
      <c r="G8770"/>
      <c r="H8770"/>
      <c r="I8770"/>
      <c r="J8770"/>
      <c r="K8770"/>
    </row>
    <row r="8771" spans="1:11" s="11" customFormat="1">
      <c r="A8771"/>
      <c r="B8771"/>
      <c r="C8771"/>
      <c r="D8771"/>
      <c r="E8771"/>
      <c r="F8771"/>
      <c r="G8771"/>
      <c r="H8771"/>
      <c r="I8771"/>
      <c r="J8771"/>
      <c r="K8771"/>
    </row>
    <row r="8772" spans="1:11" s="11" customFormat="1">
      <c r="A8772"/>
      <c r="B8772"/>
      <c r="C8772"/>
      <c r="D8772"/>
      <c r="E8772"/>
      <c r="F8772"/>
      <c r="G8772"/>
      <c r="H8772"/>
      <c r="I8772"/>
      <c r="J8772"/>
      <c r="K8772"/>
    </row>
    <row r="8773" spans="1:11" s="11" customFormat="1">
      <c r="A8773"/>
      <c r="B8773"/>
      <c r="C8773"/>
      <c r="D8773"/>
      <c r="E8773"/>
      <c r="F8773"/>
      <c r="G8773"/>
      <c r="H8773"/>
      <c r="I8773"/>
      <c r="J8773"/>
      <c r="K8773"/>
    </row>
    <row r="8774" spans="1:11" s="11" customFormat="1">
      <c r="A8774"/>
      <c r="B8774"/>
      <c r="C8774"/>
      <c r="D8774"/>
      <c r="E8774"/>
      <c r="F8774"/>
      <c r="G8774"/>
      <c r="H8774"/>
      <c r="I8774"/>
      <c r="J8774"/>
      <c r="K8774"/>
    </row>
    <row r="8775" spans="1:11" s="11" customFormat="1">
      <c r="A8775"/>
      <c r="B8775"/>
      <c r="C8775"/>
      <c r="D8775"/>
      <c r="E8775"/>
      <c r="F8775"/>
      <c r="G8775"/>
      <c r="H8775"/>
      <c r="I8775"/>
      <c r="J8775"/>
      <c r="K8775"/>
    </row>
    <row r="8776" spans="1:11" s="11" customFormat="1">
      <c r="A8776"/>
      <c r="B8776"/>
      <c r="C8776"/>
      <c r="D8776"/>
      <c r="E8776"/>
      <c r="F8776"/>
      <c r="G8776"/>
      <c r="H8776"/>
      <c r="I8776"/>
      <c r="J8776"/>
      <c r="K8776"/>
    </row>
    <row r="8777" spans="1:11" s="11" customFormat="1">
      <c r="A8777"/>
      <c r="B8777"/>
      <c r="C8777"/>
      <c r="D8777"/>
      <c r="E8777"/>
      <c r="F8777"/>
      <c r="G8777"/>
      <c r="H8777"/>
      <c r="I8777"/>
      <c r="J8777"/>
      <c r="K8777"/>
    </row>
    <row r="8778" spans="1:11" s="11" customFormat="1">
      <c r="A8778"/>
      <c r="B8778"/>
      <c r="C8778"/>
      <c r="D8778"/>
      <c r="E8778"/>
      <c r="F8778"/>
      <c r="G8778"/>
      <c r="H8778"/>
      <c r="I8778"/>
      <c r="J8778"/>
      <c r="K8778"/>
    </row>
    <row r="8779" spans="1:11" s="11" customFormat="1">
      <c r="A8779"/>
      <c r="B8779"/>
      <c r="C8779"/>
      <c r="D8779"/>
      <c r="E8779"/>
      <c r="F8779"/>
      <c r="G8779"/>
      <c r="H8779"/>
      <c r="I8779"/>
      <c r="J8779"/>
      <c r="K8779"/>
    </row>
    <row r="8780" spans="1:11" s="11" customFormat="1">
      <c r="A8780"/>
      <c r="B8780"/>
      <c r="C8780"/>
      <c r="D8780"/>
      <c r="E8780"/>
      <c r="F8780"/>
      <c r="G8780"/>
      <c r="H8780"/>
      <c r="I8780"/>
      <c r="J8780"/>
      <c r="K8780"/>
    </row>
    <row r="8781" spans="1:11" s="11" customFormat="1">
      <c r="A8781"/>
      <c r="B8781"/>
      <c r="C8781"/>
      <c r="D8781"/>
      <c r="E8781"/>
      <c r="F8781"/>
      <c r="G8781"/>
      <c r="H8781"/>
      <c r="I8781"/>
      <c r="J8781"/>
      <c r="K8781"/>
    </row>
    <row r="8782" spans="1:11" s="11" customFormat="1">
      <c r="A8782"/>
      <c r="B8782"/>
      <c r="C8782"/>
      <c r="D8782"/>
      <c r="E8782"/>
      <c r="F8782"/>
      <c r="G8782"/>
      <c r="H8782"/>
      <c r="I8782"/>
      <c r="J8782"/>
      <c r="K8782"/>
    </row>
    <row r="8783" spans="1:11" s="11" customFormat="1">
      <c r="A8783"/>
      <c r="B8783"/>
      <c r="C8783"/>
      <c r="D8783"/>
      <c r="E8783"/>
      <c r="F8783"/>
      <c r="G8783"/>
      <c r="H8783"/>
      <c r="I8783"/>
      <c r="J8783"/>
      <c r="K8783"/>
    </row>
    <row r="8784" spans="1:11" s="11" customFormat="1">
      <c r="A8784"/>
      <c r="B8784"/>
      <c r="C8784"/>
      <c r="D8784"/>
      <c r="E8784"/>
      <c r="F8784"/>
      <c r="G8784"/>
      <c r="H8784"/>
      <c r="I8784"/>
      <c r="J8784"/>
      <c r="K8784"/>
    </row>
    <row r="8785" spans="1:11" s="11" customFormat="1">
      <c r="A8785"/>
      <c r="B8785"/>
      <c r="C8785"/>
      <c r="D8785"/>
      <c r="E8785"/>
      <c r="F8785"/>
      <c r="G8785"/>
      <c r="H8785"/>
      <c r="I8785"/>
      <c r="J8785"/>
      <c r="K8785"/>
    </row>
    <row r="8786" spans="1:11" s="11" customFormat="1">
      <c r="A8786"/>
      <c r="B8786"/>
      <c r="C8786"/>
      <c r="D8786"/>
      <c r="E8786"/>
      <c r="F8786"/>
      <c r="G8786"/>
      <c r="H8786"/>
      <c r="I8786"/>
      <c r="J8786"/>
      <c r="K8786"/>
    </row>
    <row r="8787" spans="1:11" s="11" customFormat="1">
      <c r="A8787"/>
      <c r="B8787"/>
      <c r="C8787"/>
      <c r="D8787"/>
      <c r="E8787"/>
      <c r="F8787"/>
      <c r="G8787"/>
      <c r="H8787"/>
      <c r="I8787"/>
      <c r="J8787"/>
      <c r="K8787"/>
    </row>
    <row r="8788" spans="1:11" s="11" customFormat="1">
      <c r="A8788"/>
      <c r="B8788"/>
      <c r="C8788"/>
      <c r="D8788"/>
      <c r="E8788"/>
      <c r="F8788"/>
      <c r="G8788"/>
      <c r="H8788"/>
      <c r="I8788"/>
      <c r="J8788"/>
      <c r="K8788"/>
    </row>
    <row r="8789" spans="1:11" s="11" customFormat="1">
      <c r="A8789"/>
      <c r="B8789"/>
      <c r="C8789"/>
      <c r="D8789"/>
      <c r="E8789"/>
      <c r="F8789"/>
      <c r="G8789"/>
      <c r="H8789"/>
      <c r="I8789"/>
      <c r="J8789"/>
      <c r="K8789"/>
    </row>
    <row r="8790" spans="1:11" s="11" customFormat="1">
      <c r="A8790"/>
      <c r="B8790"/>
      <c r="C8790"/>
      <c r="D8790"/>
      <c r="E8790"/>
      <c r="F8790"/>
      <c r="G8790"/>
      <c r="H8790"/>
      <c r="I8790"/>
      <c r="J8790"/>
      <c r="K8790"/>
    </row>
    <row r="8791" spans="1:11" s="11" customFormat="1">
      <c r="A8791"/>
      <c r="B8791"/>
      <c r="C8791"/>
      <c r="D8791"/>
      <c r="E8791"/>
      <c r="F8791"/>
      <c r="G8791"/>
      <c r="H8791"/>
      <c r="I8791"/>
      <c r="J8791"/>
      <c r="K8791"/>
    </row>
    <row r="8792" spans="1:11" s="11" customFormat="1">
      <c r="A8792"/>
      <c r="B8792"/>
      <c r="C8792"/>
      <c r="D8792"/>
      <c r="E8792"/>
      <c r="F8792"/>
      <c r="G8792"/>
      <c r="H8792"/>
      <c r="I8792"/>
      <c r="J8792"/>
      <c r="K8792"/>
    </row>
    <row r="8793" spans="1:11" s="11" customFormat="1">
      <c r="A8793"/>
      <c r="B8793"/>
      <c r="C8793"/>
      <c r="D8793"/>
      <c r="E8793"/>
      <c r="F8793"/>
      <c r="G8793"/>
      <c r="H8793"/>
      <c r="I8793"/>
      <c r="J8793"/>
      <c r="K8793"/>
    </row>
    <row r="8794" spans="1:11" s="11" customFormat="1">
      <c r="A8794"/>
      <c r="B8794"/>
      <c r="C8794"/>
      <c r="D8794"/>
      <c r="E8794"/>
      <c r="F8794"/>
      <c r="G8794"/>
      <c r="H8794"/>
      <c r="I8794"/>
      <c r="J8794"/>
      <c r="K8794"/>
    </row>
    <row r="8795" spans="1:11" s="11" customFormat="1">
      <c r="A8795"/>
      <c r="B8795"/>
      <c r="C8795"/>
      <c r="D8795"/>
      <c r="E8795"/>
      <c r="F8795"/>
      <c r="G8795"/>
      <c r="H8795"/>
      <c r="I8795"/>
      <c r="J8795"/>
      <c r="K8795"/>
    </row>
    <row r="8796" spans="1:11" s="11" customFormat="1">
      <c r="A8796"/>
      <c r="B8796"/>
      <c r="C8796"/>
      <c r="D8796"/>
      <c r="E8796"/>
      <c r="F8796"/>
      <c r="G8796"/>
      <c r="H8796"/>
      <c r="I8796"/>
      <c r="J8796"/>
      <c r="K8796"/>
    </row>
    <row r="8797" spans="1:11" s="11" customFormat="1">
      <c r="A8797"/>
      <c r="B8797"/>
      <c r="C8797"/>
      <c r="D8797"/>
      <c r="E8797"/>
      <c r="F8797"/>
      <c r="G8797"/>
      <c r="H8797"/>
      <c r="I8797"/>
      <c r="J8797"/>
      <c r="K8797"/>
    </row>
    <row r="8798" spans="1:11" s="11" customFormat="1">
      <c r="A8798"/>
      <c r="B8798"/>
      <c r="C8798"/>
      <c r="D8798"/>
      <c r="E8798"/>
      <c r="F8798"/>
      <c r="G8798"/>
      <c r="H8798"/>
      <c r="I8798"/>
      <c r="J8798"/>
      <c r="K8798"/>
    </row>
    <row r="8799" spans="1:11" s="11" customFormat="1">
      <c r="A8799"/>
      <c r="B8799"/>
      <c r="C8799"/>
      <c r="D8799"/>
      <c r="E8799"/>
      <c r="F8799"/>
      <c r="G8799"/>
      <c r="H8799"/>
      <c r="I8799"/>
      <c r="J8799"/>
      <c r="K8799"/>
    </row>
    <row r="8800" spans="1:11" s="11" customFormat="1">
      <c r="A8800"/>
      <c r="B8800"/>
      <c r="C8800"/>
      <c r="D8800"/>
      <c r="E8800"/>
      <c r="F8800"/>
      <c r="G8800"/>
      <c r="H8800"/>
      <c r="I8800"/>
      <c r="J8800"/>
      <c r="K8800"/>
    </row>
    <row r="8801" spans="1:11" s="11" customFormat="1">
      <c r="A8801"/>
      <c r="B8801"/>
      <c r="C8801"/>
      <c r="D8801"/>
      <c r="E8801"/>
      <c r="F8801"/>
      <c r="G8801"/>
      <c r="H8801"/>
      <c r="I8801"/>
      <c r="J8801"/>
      <c r="K8801"/>
    </row>
    <row r="8802" spans="1:11" s="11" customFormat="1">
      <c r="A8802"/>
      <c r="B8802"/>
      <c r="C8802"/>
      <c r="D8802"/>
      <c r="E8802"/>
      <c r="F8802"/>
      <c r="G8802"/>
      <c r="H8802"/>
      <c r="I8802"/>
      <c r="J8802"/>
      <c r="K8802"/>
    </row>
    <row r="8803" spans="1:11" s="11" customFormat="1">
      <c r="A8803"/>
      <c r="B8803"/>
      <c r="C8803"/>
      <c r="D8803"/>
      <c r="E8803"/>
      <c r="F8803"/>
      <c r="G8803"/>
      <c r="H8803"/>
      <c r="I8803"/>
      <c r="J8803"/>
      <c r="K8803"/>
    </row>
    <row r="8804" spans="1:11" s="11" customFormat="1">
      <c r="A8804"/>
      <c r="B8804"/>
      <c r="C8804"/>
      <c r="D8804"/>
      <c r="E8804"/>
      <c r="F8804"/>
      <c r="G8804"/>
      <c r="H8804"/>
      <c r="I8804"/>
      <c r="J8804"/>
      <c r="K8804"/>
    </row>
    <row r="8805" spans="1:11" s="11" customFormat="1">
      <c r="A8805"/>
      <c r="B8805"/>
      <c r="C8805"/>
      <c r="D8805"/>
      <c r="E8805"/>
      <c r="F8805"/>
      <c r="G8805"/>
      <c r="H8805"/>
      <c r="I8805"/>
      <c r="J8805"/>
      <c r="K8805"/>
    </row>
    <row r="8806" spans="1:11" s="11" customFormat="1">
      <c r="A8806"/>
      <c r="B8806"/>
      <c r="C8806"/>
      <c r="D8806"/>
      <c r="E8806"/>
      <c r="F8806"/>
      <c r="G8806"/>
      <c r="H8806"/>
      <c r="I8806"/>
      <c r="J8806"/>
      <c r="K8806"/>
    </row>
    <row r="8807" spans="1:11" s="11" customFormat="1">
      <c r="A8807"/>
      <c r="B8807"/>
      <c r="C8807"/>
      <c r="D8807"/>
      <c r="E8807"/>
      <c r="F8807"/>
      <c r="G8807"/>
      <c r="H8807"/>
      <c r="I8807"/>
      <c r="J8807"/>
      <c r="K8807"/>
    </row>
    <row r="8808" spans="1:11" s="11" customFormat="1">
      <c r="A8808"/>
      <c r="B8808"/>
      <c r="C8808"/>
      <c r="D8808"/>
      <c r="E8808"/>
      <c r="F8808"/>
      <c r="G8808"/>
      <c r="H8808"/>
      <c r="I8808"/>
      <c r="J8808"/>
      <c r="K8808"/>
    </row>
    <row r="8809" spans="1:11" s="11" customFormat="1">
      <c r="A8809"/>
      <c r="B8809"/>
      <c r="C8809"/>
      <c r="D8809"/>
      <c r="E8809"/>
      <c r="F8809"/>
      <c r="G8809"/>
      <c r="H8809"/>
      <c r="I8809"/>
      <c r="J8809"/>
      <c r="K8809"/>
    </row>
    <row r="8810" spans="1:11" s="11" customFormat="1">
      <c r="A8810"/>
      <c r="B8810"/>
      <c r="C8810"/>
      <c r="D8810"/>
      <c r="E8810"/>
      <c r="F8810"/>
      <c r="G8810"/>
      <c r="H8810"/>
      <c r="I8810"/>
      <c r="J8810"/>
      <c r="K8810"/>
    </row>
    <row r="8811" spans="1:11" s="11" customFormat="1">
      <c r="A8811"/>
      <c r="B8811"/>
      <c r="C8811"/>
      <c r="D8811"/>
      <c r="E8811"/>
      <c r="F8811"/>
      <c r="G8811"/>
      <c r="H8811"/>
      <c r="I8811"/>
      <c r="J8811"/>
      <c r="K8811"/>
    </row>
    <row r="8812" spans="1:11" s="11" customFormat="1">
      <c r="A8812"/>
      <c r="B8812"/>
      <c r="C8812"/>
      <c r="D8812"/>
      <c r="E8812"/>
      <c r="F8812"/>
      <c r="G8812"/>
      <c r="H8812"/>
      <c r="I8812"/>
      <c r="J8812"/>
      <c r="K8812"/>
    </row>
    <row r="8813" spans="1:11" s="11" customFormat="1">
      <c r="A8813"/>
      <c r="B8813"/>
      <c r="C8813"/>
      <c r="D8813"/>
      <c r="E8813"/>
      <c r="F8813"/>
      <c r="G8813"/>
      <c r="H8813"/>
      <c r="I8813"/>
      <c r="J8813"/>
      <c r="K8813"/>
    </row>
    <row r="8814" spans="1:11" s="11" customFormat="1">
      <c r="A8814"/>
      <c r="B8814"/>
      <c r="C8814"/>
      <c r="D8814"/>
      <c r="E8814"/>
      <c r="F8814"/>
      <c r="G8814"/>
      <c r="H8814"/>
      <c r="I8814"/>
      <c r="J8814"/>
      <c r="K8814"/>
    </row>
    <row r="8815" spans="1:11" s="11" customFormat="1">
      <c r="A8815"/>
      <c r="B8815"/>
      <c r="C8815"/>
      <c r="D8815"/>
      <c r="E8815"/>
      <c r="F8815"/>
      <c r="G8815"/>
      <c r="H8815"/>
      <c r="I8815"/>
      <c r="J8815"/>
      <c r="K8815"/>
    </row>
    <row r="8816" spans="1:11" s="11" customFormat="1">
      <c r="A8816"/>
      <c r="B8816"/>
      <c r="C8816"/>
      <c r="D8816"/>
      <c r="E8816"/>
      <c r="F8816"/>
      <c r="G8816"/>
      <c r="H8816"/>
      <c r="I8816"/>
      <c r="J8816"/>
      <c r="K8816"/>
    </row>
    <row r="8817" spans="1:11" s="11" customFormat="1">
      <c r="A8817"/>
      <c r="B8817"/>
      <c r="C8817"/>
      <c r="D8817"/>
      <c r="E8817"/>
      <c r="F8817"/>
      <c r="G8817"/>
      <c r="H8817"/>
      <c r="I8817"/>
      <c r="J8817"/>
      <c r="K8817"/>
    </row>
    <row r="8818" spans="1:11" s="11" customFormat="1">
      <c r="A8818"/>
      <c r="B8818"/>
      <c r="C8818"/>
      <c r="D8818"/>
      <c r="E8818"/>
      <c r="F8818"/>
      <c r="G8818"/>
      <c r="H8818"/>
      <c r="I8818"/>
      <c r="J8818"/>
      <c r="K8818"/>
    </row>
    <row r="8819" spans="1:11" s="11" customFormat="1">
      <c r="A8819"/>
      <c r="B8819"/>
      <c r="C8819"/>
      <c r="D8819"/>
      <c r="E8819"/>
      <c r="F8819"/>
      <c r="G8819"/>
      <c r="H8819"/>
      <c r="I8819"/>
      <c r="J8819"/>
      <c r="K8819"/>
    </row>
    <row r="8820" spans="1:11" s="11" customFormat="1">
      <c r="A8820"/>
      <c r="B8820"/>
      <c r="C8820"/>
      <c r="D8820"/>
      <c r="E8820"/>
      <c r="F8820"/>
      <c r="G8820"/>
      <c r="H8820"/>
      <c r="I8820"/>
      <c r="J8820"/>
      <c r="K8820"/>
    </row>
    <row r="8821" spans="1:11" s="11" customFormat="1">
      <c r="A8821"/>
      <c r="B8821"/>
      <c r="C8821"/>
      <c r="D8821"/>
      <c r="E8821"/>
      <c r="F8821"/>
      <c r="G8821"/>
      <c r="H8821"/>
      <c r="I8821"/>
      <c r="J8821"/>
      <c r="K8821"/>
    </row>
    <row r="8822" spans="1:11" s="11" customFormat="1">
      <c r="A8822"/>
      <c r="B8822"/>
      <c r="C8822"/>
      <c r="D8822"/>
      <c r="E8822"/>
      <c r="F8822"/>
      <c r="G8822"/>
      <c r="H8822"/>
      <c r="I8822"/>
      <c r="J8822"/>
      <c r="K8822"/>
    </row>
    <row r="8823" spans="1:11" s="11" customFormat="1">
      <c r="A8823"/>
      <c r="B8823"/>
      <c r="C8823"/>
      <c r="D8823"/>
      <c r="E8823"/>
      <c r="F8823"/>
      <c r="G8823"/>
      <c r="H8823"/>
      <c r="I8823"/>
      <c r="J8823"/>
      <c r="K8823"/>
    </row>
    <row r="8824" spans="1:11" s="11" customFormat="1">
      <c r="A8824"/>
      <c r="B8824"/>
      <c r="C8824"/>
      <c r="D8824"/>
      <c r="E8824"/>
      <c r="F8824"/>
      <c r="G8824"/>
      <c r="H8824"/>
      <c r="I8824"/>
      <c r="J8824"/>
      <c r="K8824"/>
    </row>
    <row r="8825" spans="1:11" s="11" customFormat="1">
      <c r="A8825"/>
      <c r="B8825"/>
      <c r="C8825"/>
      <c r="D8825"/>
      <c r="E8825"/>
      <c r="F8825"/>
      <c r="G8825"/>
      <c r="H8825"/>
      <c r="I8825"/>
      <c r="J8825"/>
      <c r="K8825"/>
    </row>
    <row r="8826" spans="1:11" s="11" customFormat="1">
      <c r="A8826"/>
      <c r="B8826"/>
      <c r="C8826"/>
      <c r="D8826"/>
      <c r="E8826"/>
      <c r="F8826"/>
      <c r="G8826"/>
      <c r="H8826"/>
      <c r="I8826"/>
      <c r="J8826"/>
      <c r="K8826"/>
    </row>
    <row r="8827" spans="1:11" s="11" customFormat="1">
      <c r="A8827"/>
      <c r="B8827"/>
      <c r="C8827"/>
      <c r="D8827"/>
      <c r="E8827"/>
      <c r="F8827"/>
      <c r="G8827"/>
      <c r="H8827"/>
      <c r="I8827"/>
      <c r="J8827"/>
      <c r="K8827"/>
    </row>
    <row r="8828" spans="1:11" s="11" customFormat="1">
      <c r="A8828"/>
      <c r="B8828"/>
      <c r="C8828"/>
      <c r="D8828"/>
      <c r="E8828"/>
      <c r="F8828"/>
      <c r="G8828"/>
      <c r="H8828"/>
      <c r="I8828"/>
      <c r="J8828"/>
      <c r="K8828"/>
    </row>
    <row r="8829" spans="1:11" s="11" customFormat="1">
      <c r="A8829"/>
      <c r="B8829"/>
      <c r="C8829"/>
      <c r="D8829"/>
      <c r="E8829"/>
      <c r="F8829"/>
      <c r="G8829"/>
      <c r="H8829"/>
      <c r="I8829"/>
      <c r="J8829"/>
      <c r="K8829"/>
    </row>
    <row r="8830" spans="1:11" s="11" customFormat="1">
      <c r="A8830"/>
      <c r="B8830"/>
      <c r="C8830"/>
      <c r="D8830"/>
      <c r="E8830"/>
      <c r="F8830"/>
      <c r="G8830"/>
      <c r="H8830"/>
      <c r="I8830"/>
      <c r="J8830"/>
      <c r="K8830"/>
    </row>
    <row r="8831" spans="1:11" s="11" customFormat="1">
      <c r="A8831"/>
      <c r="B8831"/>
      <c r="C8831"/>
      <c r="D8831"/>
      <c r="E8831"/>
      <c r="F8831"/>
      <c r="G8831"/>
      <c r="H8831"/>
      <c r="I8831"/>
      <c r="J8831"/>
      <c r="K8831"/>
    </row>
    <row r="8832" spans="1:11" s="11" customFormat="1">
      <c r="A8832"/>
      <c r="B8832"/>
      <c r="C8832"/>
      <c r="D8832"/>
      <c r="E8832"/>
      <c r="F8832"/>
      <c r="G8832"/>
      <c r="H8832"/>
      <c r="I8832"/>
      <c r="J8832"/>
      <c r="K8832"/>
    </row>
    <row r="8833" spans="1:11" s="11" customFormat="1">
      <c r="A8833"/>
      <c r="B8833"/>
      <c r="C8833"/>
      <c r="D8833"/>
      <c r="E8833"/>
      <c r="F8833"/>
      <c r="G8833"/>
      <c r="H8833"/>
      <c r="I8833"/>
      <c r="J8833"/>
      <c r="K8833"/>
    </row>
    <row r="8834" spans="1:11" s="11" customFormat="1">
      <c r="A8834"/>
      <c r="B8834"/>
      <c r="C8834"/>
      <c r="D8834"/>
      <c r="E8834"/>
      <c r="F8834"/>
      <c r="G8834"/>
      <c r="H8834"/>
      <c r="I8834"/>
      <c r="J8834"/>
      <c r="K8834"/>
    </row>
    <row r="8835" spans="1:11" s="11" customFormat="1">
      <c r="A8835"/>
      <c r="B8835"/>
      <c r="C8835"/>
      <c r="D8835"/>
      <c r="E8835"/>
      <c r="F8835"/>
      <c r="G8835"/>
      <c r="H8835"/>
      <c r="I8835"/>
      <c r="J8835"/>
      <c r="K8835"/>
    </row>
    <row r="8836" spans="1:11" s="11" customFormat="1">
      <c r="A8836"/>
      <c r="B8836"/>
      <c r="C8836"/>
      <c r="D8836"/>
      <c r="E8836"/>
      <c r="F8836"/>
      <c r="G8836"/>
      <c r="H8836"/>
      <c r="I8836"/>
      <c r="J8836"/>
      <c r="K8836"/>
    </row>
    <row r="8837" spans="1:11" s="11" customFormat="1">
      <c r="A8837"/>
      <c r="B8837"/>
      <c r="C8837"/>
      <c r="D8837"/>
      <c r="E8837"/>
      <c r="F8837"/>
      <c r="G8837"/>
      <c r="H8837"/>
      <c r="I8837"/>
      <c r="J8837"/>
      <c r="K8837"/>
    </row>
    <row r="8838" spans="1:11" s="11" customFormat="1">
      <c r="A8838"/>
      <c r="B8838"/>
      <c r="C8838"/>
      <c r="D8838"/>
      <c r="E8838"/>
      <c r="F8838"/>
      <c r="G8838"/>
      <c r="H8838"/>
      <c r="I8838"/>
      <c r="J8838"/>
      <c r="K8838"/>
    </row>
    <row r="8839" spans="1:11" s="11" customFormat="1">
      <c r="A8839"/>
      <c r="B8839"/>
      <c r="C8839"/>
      <c r="D8839"/>
      <c r="E8839"/>
      <c r="F8839"/>
      <c r="G8839"/>
      <c r="H8839"/>
      <c r="I8839"/>
      <c r="J8839"/>
      <c r="K8839"/>
    </row>
    <row r="8840" spans="1:11" s="11" customFormat="1">
      <c r="A8840"/>
      <c r="B8840"/>
      <c r="C8840"/>
      <c r="D8840"/>
      <c r="E8840"/>
      <c r="F8840"/>
      <c r="G8840"/>
      <c r="H8840"/>
      <c r="I8840"/>
      <c r="J8840"/>
      <c r="K8840"/>
    </row>
    <row r="8841" spans="1:11" s="11" customFormat="1">
      <c r="A8841"/>
      <c r="B8841"/>
      <c r="C8841"/>
      <c r="D8841"/>
      <c r="E8841"/>
      <c r="F8841"/>
      <c r="G8841"/>
      <c r="H8841"/>
      <c r="I8841"/>
      <c r="J8841"/>
      <c r="K8841"/>
    </row>
    <row r="8842" spans="1:11" s="11" customFormat="1">
      <c r="A8842"/>
      <c r="B8842"/>
      <c r="C8842"/>
      <c r="D8842"/>
      <c r="E8842"/>
      <c r="F8842"/>
      <c r="G8842"/>
      <c r="H8842"/>
      <c r="I8842"/>
      <c r="J8842"/>
      <c r="K8842"/>
    </row>
    <row r="8843" spans="1:11" s="11" customFormat="1">
      <c r="A8843"/>
      <c r="B8843"/>
      <c r="C8843"/>
      <c r="D8843"/>
      <c r="E8843"/>
      <c r="F8843"/>
      <c r="G8843"/>
      <c r="H8843"/>
      <c r="I8843"/>
      <c r="J8843"/>
      <c r="K8843"/>
    </row>
    <row r="8844" spans="1:11" s="11" customFormat="1">
      <c r="A8844"/>
      <c r="B8844"/>
      <c r="C8844"/>
      <c r="D8844"/>
      <c r="E8844"/>
      <c r="F8844"/>
      <c r="G8844"/>
      <c r="H8844"/>
      <c r="I8844"/>
      <c r="J8844"/>
      <c r="K8844"/>
    </row>
    <row r="8845" spans="1:11" s="11" customFormat="1">
      <c r="A8845"/>
      <c r="B8845"/>
      <c r="C8845"/>
      <c r="D8845"/>
      <c r="E8845"/>
      <c r="F8845"/>
      <c r="G8845"/>
      <c r="H8845"/>
      <c r="I8845"/>
      <c r="J8845"/>
      <c r="K8845"/>
    </row>
    <row r="8846" spans="1:11" s="11" customFormat="1">
      <c r="A8846"/>
      <c r="B8846"/>
      <c r="C8846"/>
      <c r="D8846"/>
      <c r="E8846"/>
      <c r="F8846"/>
      <c r="G8846"/>
      <c r="H8846"/>
      <c r="I8846"/>
      <c r="J8846"/>
      <c r="K8846"/>
    </row>
    <row r="8847" spans="1:11" s="11" customFormat="1">
      <c r="A8847"/>
      <c r="B8847"/>
      <c r="C8847"/>
      <c r="D8847"/>
      <c r="E8847"/>
      <c r="F8847"/>
      <c r="G8847"/>
      <c r="H8847"/>
      <c r="I8847"/>
      <c r="J8847"/>
      <c r="K8847"/>
    </row>
    <row r="8848" spans="1:11" s="11" customFormat="1">
      <c r="A8848"/>
      <c r="B8848"/>
      <c r="C8848"/>
      <c r="D8848"/>
      <c r="E8848"/>
      <c r="F8848"/>
      <c r="G8848"/>
      <c r="H8848"/>
      <c r="I8848"/>
      <c r="J8848"/>
      <c r="K8848"/>
    </row>
    <row r="8849" spans="1:11" s="11" customFormat="1">
      <c r="A8849"/>
      <c r="B8849"/>
      <c r="C8849"/>
      <c r="D8849"/>
      <c r="E8849"/>
      <c r="F8849"/>
      <c r="G8849"/>
      <c r="H8849"/>
      <c r="I8849"/>
      <c r="J8849"/>
      <c r="K8849"/>
    </row>
    <row r="8850" spans="1:11" s="11" customFormat="1">
      <c r="A8850"/>
      <c r="B8850"/>
      <c r="C8850"/>
      <c r="D8850"/>
      <c r="E8850"/>
      <c r="F8850"/>
      <c r="G8850"/>
      <c r="H8850"/>
      <c r="I8850"/>
      <c r="J8850"/>
      <c r="K8850"/>
    </row>
    <row r="8851" spans="1:11" s="11" customFormat="1">
      <c r="A8851"/>
      <c r="B8851"/>
      <c r="C8851"/>
      <c r="D8851"/>
      <c r="E8851"/>
      <c r="F8851"/>
      <c r="G8851"/>
      <c r="H8851"/>
      <c r="I8851"/>
      <c r="J8851"/>
      <c r="K8851"/>
    </row>
    <row r="8852" spans="1:11" s="11" customFormat="1">
      <c r="A8852"/>
      <c r="B8852"/>
      <c r="C8852"/>
      <c r="D8852"/>
      <c r="E8852"/>
      <c r="F8852"/>
      <c r="G8852"/>
      <c r="H8852"/>
      <c r="I8852"/>
      <c r="J8852"/>
      <c r="K8852"/>
    </row>
    <row r="8853" spans="1:11" s="11" customFormat="1">
      <c r="A8853"/>
      <c r="B8853"/>
      <c r="C8853"/>
      <c r="D8853"/>
      <c r="E8853"/>
      <c r="F8853"/>
      <c r="G8853"/>
      <c r="H8853"/>
      <c r="I8853"/>
      <c r="J8853"/>
      <c r="K8853"/>
    </row>
    <row r="8854" spans="1:11" s="11" customFormat="1">
      <c r="A8854"/>
      <c r="B8854"/>
      <c r="C8854"/>
      <c r="D8854"/>
      <c r="E8854"/>
      <c r="F8854"/>
      <c r="G8854"/>
      <c r="H8854"/>
      <c r="I8854"/>
      <c r="J8854"/>
      <c r="K8854"/>
    </row>
    <row r="8855" spans="1:11" s="11" customFormat="1">
      <c r="A8855"/>
      <c r="B8855"/>
      <c r="C8855"/>
      <c r="D8855"/>
      <c r="E8855"/>
      <c r="F8855"/>
      <c r="G8855"/>
      <c r="H8855"/>
      <c r="I8855"/>
      <c r="J8855"/>
      <c r="K8855"/>
    </row>
    <row r="8856" spans="1:11" s="11" customFormat="1">
      <c r="A8856"/>
      <c r="B8856"/>
      <c r="C8856"/>
      <c r="D8856"/>
      <c r="E8856"/>
      <c r="F8856"/>
      <c r="G8856"/>
      <c r="H8856"/>
      <c r="I8856"/>
      <c r="J8856"/>
      <c r="K8856"/>
    </row>
    <row r="8857" spans="1:11" s="11" customFormat="1">
      <c r="A8857"/>
      <c r="B8857"/>
      <c r="C8857"/>
      <c r="D8857"/>
      <c r="E8857"/>
      <c r="F8857"/>
      <c r="G8857"/>
      <c r="H8857"/>
      <c r="I8857"/>
      <c r="J8857"/>
      <c r="K8857"/>
    </row>
    <row r="8858" spans="1:11" s="11" customFormat="1">
      <c r="A8858"/>
      <c r="B8858"/>
      <c r="C8858"/>
      <c r="D8858"/>
      <c r="E8858"/>
      <c r="F8858"/>
      <c r="G8858"/>
      <c r="H8858"/>
      <c r="I8858"/>
      <c r="J8858"/>
      <c r="K8858"/>
    </row>
    <row r="8859" spans="1:11" s="11" customFormat="1">
      <c r="A8859"/>
      <c r="B8859"/>
      <c r="C8859"/>
      <c r="D8859"/>
      <c r="E8859"/>
      <c r="F8859"/>
      <c r="G8859"/>
      <c r="H8859"/>
      <c r="I8859"/>
      <c r="J8859"/>
      <c r="K8859"/>
    </row>
    <row r="8860" spans="1:11" s="11" customFormat="1">
      <c r="A8860"/>
      <c r="B8860"/>
      <c r="C8860"/>
      <c r="D8860"/>
      <c r="E8860"/>
      <c r="F8860"/>
      <c r="G8860"/>
      <c r="H8860"/>
      <c r="I8860"/>
      <c r="J8860"/>
      <c r="K8860"/>
    </row>
    <row r="8861" spans="1:11" s="11" customFormat="1">
      <c r="A8861"/>
      <c r="B8861"/>
      <c r="C8861"/>
      <c r="D8861"/>
      <c r="E8861"/>
      <c r="F8861"/>
      <c r="G8861"/>
      <c r="H8861"/>
      <c r="I8861"/>
      <c r="J8861"/>
      <c r="K8861"/>
    </row>
    <row r="8862" spans="1:11" s="11" customFormat="1">
      <c r="A8862"/>
      <c r="B8862"/>
      <c r="C8862"/>
      <c r="D8862"/>
      <c r="E8862"/>
      <c r="F8862"/>
      <c r="G8862"/>
      <c r="H8862"/>
      <c r="I8862"/>
      <c r="J8862"/>
      <c r="K8862"/>
    </row>
    <row r="8863" spans="1:11" s="11" customFormat="1">
      <c r="A8863"/>
      <c r="B8863"/>
      <c r="C8863"/>
      <c r="D8863"/>
      <c r="E8863"/>
      <c r="F8863"/>
      <c r="G8863"/>
      <c r="H8863"/>
      <c r="I8863"/>
      <c r="J8863"/>
      <c r="K8863"/>
    </row>
    <row r="8864" spans="1:11" s="11" customFormat="1">
      <c r="A8864"/>
      <c r="B8864"/>
      <c r="C8864"/>
      <c r="D8864"/>
      <c r="E8864"/>
      <c r="F8864"/>
      <c r="G8864"/>
      <c r="H8864"/>
      <c r="I8864"/>
      <c r="J8864"/>
      <c r="K8864"/>
    </row>
    <row r="8865" spans="1:11" s="11" customFormat="1">
      <c r="A8865"/>
      <c r="B8865"/>
      <c r="C8865"/>
      <c r="D8865"/>
      <c r="E8865"/>
      <c r="F8865"/>
      <c r="G8865"/>
      <c r="H8865"/>
      <c r="I8865"/>
      <c r="J8865"/>
      <c r="K8865"/>
    </row>
    <row r="8866" spans="1:11" s="11" customFormat="1">
      <c r="A8866"/>
      <c r="B8866"/>
      <c r="C8866"/>
      <c r="D8866"/>
      <c r="E8866"/>
      <c r="F8866"/>
      <c r="G8866"/>
      <c r="H8866"/>
      <c r="I8866"/>
      <c r="J8866"/>
      <c r="K8866"/>
    </row>
    <row r="8867" spans="1:11" s="11" customFormat="1">
      <c r="A8867"/>
      <c r="B8867"/>
      <c r="C8867"/>
      <c r="D8867"/>
      <c r="E8867"/>
      <c r="F8867"/>
      <c r="G8867"/>
      <c r="H8867"/>
      <c r="I8867"/>
      <c r="J8867"/>
      <c r="K8867"/>
    </row>
    <row r="8868" spans="1:11" s="11" customFormat="1">
      <c r="A8868"/>
      <c r="B8868"/>
      <c r="C8868"/>
      <c r="D8868"/>
      <c r="E8868"/>
      <c r="F8868"/>
      <c r="G8868"/>
      <c r="H8868"/>
      <c r="I8868"/>
      <c r="J8868"/>
      <c r="K8868"/>
    </row>
    <row r="8869" spans="1:11" s="11" customFormat="1">
      <c r="A8869"/>
      <c r="B8869"/>
      <c r="C8869"/>
      <c r="D8869"/>
      <c r="E8869"/>
      <c r="F8869"/>
      <c r="G8869"/>
      <c r="H8869"/>
      <c r="I8869"/>
      <c r="J8869"/>
      <c r="K8869"/>
    </row>
    <row r="8870" spans="1:11" s="11" customFormat="1">
      <c r="A8870"/>
      <c r="B8870"/>
      <c r="C8870"/>
      <c r="D8870"/>
      <c r="E8870"/>
      <c r="F8870"/>
      <c r="G8870"/>
      <c r="H8870"/>
      <c r="I8870"/>
      <c r="J8870"/>
      <c r="K8870"/>
    </row>
    <row r="8871" spans="1:11" s="11" customFormat="1">
      <c r="A8871"/>
      <c r="B8871"/>
      <c r="C8871"/>
      <c r="D8871"/>
      <c r="E8871"/>
      <c r="F8871"/>
      <c r="G8871"/>
      <c r="H8871"/>
      <c r="I8871"/>
      <c r="J8871"/>
      <c r="K8871"/>
    </row>
    <row r="8872" spans="1:11" s="11" customFormat="1">
      <c r="A8872"/>
      <c r="B8872"/>
      <c r="C8872"/>
      <c r="D8872"/>
      <c r="E8872"/>
      <c r="F8872"/>
      <c r="G8872"/>
      <c r="H8872"/>
      <c r="I8872"/>
      <c r="J8872"/>
      <c r="K8872"/>
    </row>
    <row r="8873" spans="1:11" s="11" customFormat="1">
      <c r="A8873"/>
      <c r="B8873"/>
      <c r="C8873"/>
      <c r="D8873"/>
      <c r="E8873"/>
      <c r="F8873"/>
      <c r="G8873"/>
      <c r="H8873"/>
      <c r="I8873"/>
      <c r="J8873"/>
      <c r="K8873"/>
    </row>
    <row r="8874" spans="1:11" s="11" customFormat="1">
      <c r="A8874"/>
      <c r="B8874"/>
      <c r="C8874"/>
      <c r="D8874"/>
      <c r="E8874"/>
      <c r="F8874"/>
      <c r="G8874"/>
      <c r="H8874"/>
      <c r="I8874"/>
      <c r="J8874"/>
      <c r="K8874"/>
    </row>
    <row r="8875" spans="1:11" s="11" customFormat="1">
      <c r="A8875"/>
      <c r="B8875"/>
      <c r="C8875"/>
      <c r="D8875"/>
      <c r="E8875"/>
      <c r="F8875"/>
      <c r="G8875"/>
      <c r="H8875"/>
      <c r="I8875"/>
      <c r="J8875"/>
      <c r="K8875"/>
    </row>
    <row r="8876" spans="1:11" s="11" customFormat="1">
      <c r="A8876"/>
      <c r="B8876"/>
      <c r="C8876"/>
      <c r="D8876"/>
      <c r="E8876"/>
      <c r="F8876"/>
      <c r="G8876"/>
      <c r="H8876"/>
      <c r="I8876"/>
      <c r="J8876"/>
      <c r="K8876"/>
    </row>
    <row r="8877" spans="1:11" s="11" customFormat="1">
      <c r="A8877"/>
      <c r="B8877"/>
      <c r="C8877"/>
      <c r="D8877"/>
      <c r="E8877"/>
      <c r="F8877"/>
      <c r="G8877"/>
      <c r="H8877"/>
      <c r="I8877"/>
      <c r="J8877"/>
      <c r="K8877"/>
    </row>
    <row r="8878" spans="1:11" s="11" customFormat="1">
      <c r="A8878"/>
      <c r="B8878"/>
      <c r="C8878"/>
      <c r="D8878"/>
      <c r="E8878"/>
      <c r="F8878"/>
      <c r="G8878"/>
      <c r="H8878"/>
      <c r="I8878"/>
      <c r="J8878"/>
      <c r="K8878"/>
    </row>
    <row r="8879" spans="1:11" s="11" customFormat="1">
      <c r="A8879"/>
      <c r="B8879"/>
      <c r="C8879"/>
      <c r="D8879"/>
      <c r="E8879"/>
      <c r="F8879"/>
      <c r="G8879"/>
      <c r="H8879"/>
      <c r="I8879"/>
      <c r="J8879"/>
      <c r="K8879"/>
    </row>
    <row r="8880" spans="1:11" s="11" customFormat="1">
      <c r="A8880"/>
      <c r="B8880"/>
      <c r="C8880"/>
      <c r="D8880"/>
      <c r="E8880"/>
      <c r="F8880"/>
      <c r="G8880"/>
      <c r="H8880"/>
      <c r="I8880"/>
      <c r="J8880"/>
      <c r="K8880"/>
    </row>
    <row r="8881" spans="1:11" s="11" customFormat="1">
      <c r="A8881"/>
      <c r="B8881"/>
      <c r="C8881"/>
      <c r="D8881"/>
      <c r="E8881"/>
      <c r="F8881"/>
      <c r="G8881"/>
      <c r="H8881"/>
      <c r="I8881"/>
      <c r="J8881"/>
      <c r="K8881"/>
    </row>
    <row r="8882" spans="1:11" s="11" customFormat="1">
      <c r="A8882"/>
      <c r="B8882"/>
      <c r="C8882"/>
      <c r="D8882"/>
      <c r="E8882"/>
      <c r="F8882"/>
      <c r="G8882"/>
      <c r="H8882"/>
      <c r="I8882"/>
      <c r="J8882"/>
      <c r="K8882"/>
    </row>
    <row r="8883" spans="1:11" s="11" customFormat="1">
      <c r="A8883"/>
      <c r="B8883"/>
      <c r="C8883"/>
      <c r="D8883"/>
      <c r="E8883"/>
      <c r="F8883"/>
      <c r="G8883"/>
      <c r="H8883"/>
      <c r="I8883"/>
      <c r="J8883"/>
      <c r="K8883"/>
    </row>
    <row r="8884" spans="1:11" s="11" customFormat="1">
      <c r="A8884"/>
      <c r="B8884"/>
      <c r="C8884"/>
      <c r="D8884"/>
      <c r="E8884"/>
      <c r="F8884"/>
      <c r="G8884"/>
      <c r="H8884"/>
      <c r="I8884"/>
      <c r="J8884"/>
      <c r="K8884"/>
    </row>
    <row r="8885" spans="1:11" s="11" customFormat="1">
      <c r="A8885"/>
      <c r="B8885"/>
      <c r="C8885"/>
      <c r="D8885"/>
      <c r="E8885"/>
      <c r="F8885"/>
      <c r="G8885"/>
      <c r="H8885"/>
      <c r="I8885"/>
      <c r="J8885"/>
      <c r="K8885"/>
    </row>
    <row r="8886" spans="1:11" s="11" customFormat="1">
      <c r="A8886"/>
      <c r="B8886"/>
      <c r="C8886"/>
      <c r="D8886"/>
      <c r="E8886"/>
      <c r="F8886"/>
      <c r="G8886"/>
      <c r="H8886"/>
      <c r="I8886"/>
      <c r="J8886"/>
      <c r="K8886"/>
    </row>
    <row r="8887" spans="1:11" s="11" customFormat="1">
      <c r="A8887"/>
      <c r="B8887"/>
      <c r="C8887"/>
      <c r="D8887"/>
      <c r="E8887"/>
      <c r="F8887"/>
      <c r="G8887"/>
      <c r="H8887"/>
      <c r="I8887"/>
      <c r="J8887"/>
      <c r="K8887"/>
    </row>
    <row r="8888" spans="1:11" s="11" customFormat="1">
      <c r="A8888"/>
      <c r="B8888"/>
      <c r="C8888"/>
      <c r="D8888"/>
      <c r="E8888"/>
      <c r="F8888"/>
      <c r="G8888"/>
      <c r="H8888"/>
      <c r="I8888"/>
      <c r="J8888"/>
      <c r="K8888"/>
    </row>
    <row r="8889" spans="1:11" s="11" customFormat="1">
      <c r="A8889"/>
      <c r="B8889"/>
      <c r="C8889"/>
      <c r="D8889"/>
      <c r="E8889"/>
      <c r="F8889"/>
      <c r="G8889"/>
      <c r="H8889"/>
      <c r="I8889"/>
      <c r="J8889"/>
      <c r="K8889"/>
    </row>
    <row r="8890" spans="1:11" s="11" customFormat="1">
      <c r="A8890"/>
      <c r="B8890"/>
      <c r="C8890"/>
      <c r="D8890"/>
      <c r="E8890"/>
      <c r="F8890"/>
      <c r="G8890"/>
      <c r="H8890"/>
      <c r="I8890"/>
      <c r="J8890"/>
      <c r="K8890"/>
    </row>
    <row r="8891" spans="1:11" s="11" customFormat="1">
      <c r="A8891"/>
      <c r="B8891"/>
      <c r="C8891"/>
      <c r="D8891"/>
      <c r="E8891"/>
      <c r="F8891"/>
      <c r="G8891"/>
      <c r="H8891"/>
      <c r="I8891"/>
      <c r="J8891"/>
      <c r="K8891"/>
    </row>
    <row r="8892" spans="1:11" s="11" customFormat="1">
      <c r="A8892"/>
      <c r="B8892"/>
      <c r="C8892"/>
      <c r="D8892"/>
      <c r="E8892"/>
      <c r="F8892"/>
      <c r="G8892"/>
      <c r="H8892"/>
      <c r="I8892"/>
      <c r="J8892"/>
      <c r="K8892"/>
    </row>
    <row r="8893" spans="1:11" s="11" customFormat="1">
      <c r="A8893"/>
      <c r="B8893"/>
      <c r="C8893"/>
      <c r="D8893"/>
      <c r="E8893"/>
      <c r="F8893"/>
      <c r="G8893"/>
      <c r="H8893"/>
      <c r="I8893"/>
      <c r="J8893"/>
      <c r="K8893"/>
    </row>
    <row r="8894" spans="1:11" s="11" customFormat="1">
      <c r="A8894"/>
      <c r="B8894"/>
      <c r="C8894"/>
      <c r="D8894"/>
      <c r="E8894"/>
      <c r="F8894"/>
      <c r="G8894"/>
      <c r="H8894"/>
      <c r="I8894"/>
      <c r="J8894"/>
      <c r="K8894"/>
    </row>
    <row r="8895" spans="1:11" s="11" customFormat="1">
      <c r="A8895"/>
      <c r="B8895"/>
      <c r="C8895"/>
      <c r="D8895"/>
      <c r="E8895"/>
      <c r="F8895"/>
      <c r="G8895"/>
      <c r="H8895"/>
      <c r="I8895"/>
      <c r="J8895"/>
      <c r="K8895"/>
    </row>
    <row r="8896" spans="1:11" s="11" customFormat="1">
      <c r="A8896"/>
      <c r="B8896"/>
      <c r="C8896"/>
      <c r="D8896"/>
      <c r="E8896"/>
      <c r="F8896"/>
      <c r="G8896"/>
      <c r="H8896"/>
      <c r="I8896"/>
      <c r="J8896"/>
      <c r="K8896"/>
    </row>
    <row r="8897" spans="1:11" s="11" customFormat="1">
      <c r="A8897"/>
      <c r="B8897"/>
      <c r="C8897"/>
      <c r="D8897"/>
      <c r="E8897"/>
      <c r="F8897"/>
      <c r="G8897"/>
      <c r="H8897"/>
      <c r="I8897"/>
      <c r="J8897"/>
      <c r="K8897"/>
    </row>
    <row r="8898" spans="1:11" s="11" customFormat="1">
      <c r="A8898"/>
      <c r="B8898"/>
      <c r="C8898"/>
      <c r="D8898"/>
      <c r="E8898"/>
      <c r="F8898"/>
      <c r="G8898"/>
      <c r="H8898"/>
      <c r="I8898"/>
      <c r="J8898"/>
      <c r="K8898"/>
    </row>
    <row r="8899" spans="1:11" s="11" customFormat="1">
      <c r="A8899"/>
      <c r="B8899"/>
      <c r="C8899"/>
      <c r="D8899"/>
      <c r="E8899"/>
      <c r="F8899"/>
      <c r="G8899"/>
      <c r="H8899"/>
      <c r="I8899"/>
      <c r="J8899"/>
      <c r="K8899"/>
    </row>
    <row r="8900" spans="1:11" s="11" customFormat="1">
      <c r="A8900"/>
      <c r="B8900"/>
      <c r="C8900"/>
      <c r="D8900"/>
      <c r="E8900"/>
      <c r="F8900"/>
      <c r="G8900"/>
      <c r="H8900"/>
      <c r="I8900"/>
      <c r="J8900"/>
      <c r="K8900"/>
    </row>
    <row r="8901" spans="1:11" s="11" customFormat="1">
      <c r="A8901"/>
      <c r="B8901"/>
      <c r="C8901"/>
      <c r="D8901"/>
      <c r="E8901"/>
      <c r="F8901"/>
      <c r="G8901"/>
      <c r="H8901"/>
      <c r="I8901"/>
      <c r="J8901"/>
      <c r="K8901"/>
    </row>
    <row r="8902" spans="1:11" s="11" customFormat="1">
      <c r="A8902"/>
      <c r="B8902"/>
      <c r="C8902"/>
      <c r="D8902"/>
      <c r="E8902"/>
      <c r="F8902"/>
      <c r="G8902"/>
      <c r="H8902"/>
      <c r="I8902"/>
      <c r="J8902"/>
      <c r="K8902"/>
    </row>
    <row r="8903" spans="1:11" s="11" customFormat="1">
      <c r="A8903"/>
      <c r="B8903"/>
      <c r="C8903"/>
      <c r="D8903"/>
      <c r="E8903"/>
      <c r="F8903"/>
      <c r="G8903"/>
      <c r="H8903"/>
      <c r="I8903"/>
      <c r="J8903"/>
      <c r="K8903"/>
    </row>
    <row r="8904" spans="1:11" s="11" customFormat="1">
      <c r="A8904"/>
      <c r="B8904"/>
      <c r="C8904"/>
      <c r="D8904"/>
      <c r="E8904"/>
      <c r="F8904"/>
      <c r="G8904"/>
      <c r="H8904"/>
      <c r="I8904"/>
      <c r="J8904"/>
      <c r="K8904"/>
    </row>
    <row r="8905" spans="1:11" s="11" customFormat="1">
      <c r="A8905"/>
      <c r="B8905"/>
      <c r="C8905"/>
      <c r="D8905"/>
      <c r="E8905"/>
      <c r="F8905"/>
      <c r="G8905"/>
      <c r="H8905"/>
      <c r="I8905"/>
      <c r="J8905"/>
      <c r="K8905"/>
    </row>
    <row r="8906" spans="1:11" s="11" customFormat="1">
      <c r="A8906"/>
      <c r="B8906"/>
      <c r="C8906"/>
      <c r="D8906"/>
      <c r="E8906"/>
      <c r="F8906"/>
      <c r="G8906"/>
      <c r="H8906"/>
      <c r="I8906"/>
      <c r="J8906"/>
      <c r="K8906"/>
    </row>
    <row r="8907" spans="1:11" s="11" customFormat="1">
      <c r="A8907"/>
      <c r="B8907"/>
      <c r="C8907"/>
      <c r="D8907"/>
      <c r="E8907"/>
      <c r="F8907"/>
      <c r="G8907"/>
      <c r="H8907"/>
      <c r="I8907"/>
      <c r="J8907"/>
      <c r="K8907"/>
    </row>
    <row r="8908" spans="1:11" s="11" customFormat="1">
      <c r="A8908"/>
      <c r="B8908"/>
      <c r="C8908"/>
      <c r="D8908"/>
      <c r="E8908"/>
      <c r="F8908"/>
      <c r="G8908"/>
      <c r="H8908"/>
      <c r="I8908"/>
      <c r="J8908"/>
      <c r="K8908"/>
    </row>
    <row r="8909" spans="1:11" s="11" customFormat="1">
      <c r="A8909"/>
      <c r="B8909"/>
      <c r="C8909"/>
      <c r="D8909"/>
      <c r="E8909"/>
      <c r="F8909"/>
      <c r="G8909"/>
      <c r="H8909"/>
      <c r="I8909"/>
      <c r="J8909"/>
      <c r="K8909"/>
    </row>
    <row r="8910" spans="1:11" s="11" customFormat="1">
      <c r="A8910"/>
      <c r="B8910"/>
      <c r="C8910"/>
      <c r="D8910"/>
      <c r="E8910"/>
      <c r="F8910"/>
      <c r="G8910"/>
      <c r="H8910"/>
      <c r="I8910"/>
      <c r="J8910"/>
      <c r="K8910"/>
    </row>
    <row r="8911" spans="1:11" s="11" customFormat="1">
      <c r="A8911"/>
      <c r="B8911"/>
      <c r="C8911"/>
      <c r="D8911"/>
      <c r="E8911"/>
      <c r="F8911"/>
      <c r="G8911"/>
      <c r="H8911"/>
      <c r="I8911"/>
      <c r="J8911"/>
      <c r="K8911"/>
    </row>
    <row r="8912" spans="1:11" s="11" customFormat="1">
      <c r="A8912"/>
      <c r="B8912"/>
      <c r="C8912"/>
      <c r="D8912"/>
      <c r="E8912"/>
      <c r="F8912"/>
      <c r="G8912"/>
      <c r="H8912"/>
      <c r="I8912"/>
      <c r="J8912"/>
      <c r="K8912"/>
    </row>
    <row r="8913" spans="1:11" s="11" customFormat="1">
      <c r="A8913"/>
      <c r="B8913"/>
      <c r="C8913"/>
      <c r="D8913"/>
      <c r="E8913"/>
      <c r="F8913"/>
      <c r="G8913"/>
      <c r="H8913"/>
      <c r="I8913"/>
      <c r="J8913"/>
      <c r="K8913"/>
    </row>
    <row r="8914" spans="1:11" s="11" customFormat="1">
      <c r="A8914"/>
      <c r="B8914"/>
      <c r="C8914"/>
      <c r="D8914"/>
      <c r="E8914"/>
      <c r="F8914"/>
      <c r="G8914"/>
      <c r="H8914"/>
      <c r="I8914"/>
      <c r="J8914"/>
      <c r="K8914"/>
    </row>
    <row r="8915" spans="1:11" s="11" customFormat="1">
      <c r="A8915"/>
      <c r="B8915"/>
      <c r="C8915"/>
      <c r="D8915"/>
      <c r="E8915"/>
      <c r="F8915"/>
      <c r="G8915"/>
      <c r="H8915"/>
      <c r="I8915"/>
      <c r="J8915"/>
      <c r="K8915"/>
    </row>
    <row r="8916" spans="1:11" s="11" customFormat="1">
      <c r="A8916"/>
      <c r="B8916"/>
      <c r="C8916"/>
      <c r="D8916"/>
      <c r="E8916"/>
      <c r="F8916"/>
      <c r="G8916"/>
      <c r="H8916"/>
      <c r="I8916"/>
      <c r="J8916"/>
      <c r="K8916"/>
    </row>
    <row r="8917" spans="1:11" s="11" customFormat="1">
      <c r="A8917"/>
      <c r="B8917"/>
      <c r="C8917"/>
      <c r="D8917"/>
      <c r="E8917"/>
      <c r="F8917"/>
      <c r="G8917"/>
      <c r="H8917"/>
      <c r="I8917"/>
      <c r="J8917"/>
      <c r="K8917"/>
    </row>
    <row r="8918" spans="1:11" s="11" customFormat="1">
      <c r="A8918"/>
      <c r="B8918"/>
      <c r="C8918"/>
      <c r="D8918"/>
      <c r="E8918"/>
      <c r="F8918"/>
      <c r="G8918"/>
      <c r="H8918"/>
      <c r="I8918"/>
      <c r="J8918"/>
      <c r="K8918"/>
    </row>
    <row r="8919" spans="1:11" s="11" customFormat="1">
      <c r="A8919"/>
      <c r="B8919"/>
      <c r="C8919"/>
      <c r="D8919"/>
      <c r="E8919"/>
      <c r="F8919"/>
      <c r="G8919"/>
      <c r="H8919"/>
      <c r="I8919"/>
      <c r="J8919"/>
      <c r="K8919"/>
    </row>
    <row r="8920" spans="1:11" s="11" customFormat="1">
      <c r="A8920"/>
      <c r="B8920"/>
      <c r="C8920"/>
      <c r="D8920"/>
      <c r="E8920"/>
      <c r="F8920"/>
      <c r="G8920"/>
      <c r="H8920"/>
      <c r="I8920"/>
      <c r="J8920"/>
      <c r="K8920"/>
    </row>
    <row r="8921" spans="1:11" s="11" customFormat="1">
      <c r="A8921"/>
      <c r="B8921"/>
      <c r="C8921"/>
      <c r="D8921"/>
      <c r="E8921"/>
      <c r="F8921"/>
      <c r="G8921"/>
      <c r="H8921"/>
      <c r="I8921"/>
      <c r="J8921"/>
      <c r="K8921"/>
    </row>
    <row r="8922" spans="1:11" s="11" customFormat="1">
      <c r="A8922"/>
      <c r="B8922"/>
      <c r="C8922"/>
      <c r="D8922"/>
      <c r="E8922"/>
      <c r="F8922"/>
      <c r="G8922"/>
      <c r="H8922"/>
      <c r="I8922"/>
      <c r="J8922"/>
      <c r="K8922"/>
    </row>
    <row r="8923" spans="1:11" s="11" customFormat="1">
      <c r="A8923"/>
      <c r="B8923"/>
      <c r="C8923"/>
      <c r="D8923"/>
      <c r="E8923"/>
      <c r="F8923"/>
      <c r="G8923"/>
      <c r="H8923"/>
      <c r="I8923"/>
      <c r="J8923"/>
      <c r="K8923"/>
    </row>
    <row r="8924" spans="1:11" s="11" customFormat="1">
      <c r="A8924"/>
      <c r="B8924"/>
      <c r="C8924"/>
      <c r="D8924"/>
      <c r="E8924"/>
      <c r="F8924"/>
      <c r="G8924"/>
      <c r="H8924"/>
      <c r="I8924"/>
      <c r="J8924"/>
      <c r="K8924"/>
    </row>
    <row r="8925" spans="1:11" s="11" customFormat="1">
      <c r="A8925"/>
      <c r="B8925"/>
      <c r="C8925"/>
      <c r="D8925"/>
      <c r="E8925"/>
      <c r="F8925"/>
      <c r="G8925"/>
      <c r="H8925"/>
      <c r="I8925"/>
      <c r="J8925"/>
      <c r="K8925"/>
    </row>
    <row r="8926" spans="1:11" s="11" customFormat="1">
      <c r="A8926"/>
      <c r="B8926"/>
      <c r="C8926"/>
      <c r="D8926"/>
      <c r="E8926"/>
      <c r="F8926"/>
      <c r="G8926"/>
      <c r="H8926"/>
      <c r="I8926"/>
      <c r="J8926"/>
      <c r="K8926"/>
    </row>
    <row r="8927" spans="1:11" s="11" customFormat="1">
      <c r="A8927"/>
      <c r="B8927"/>
      <c r="C8927"/>
      <c r="D8927"/>
      <c r="E8927"/>
      <c r="F8927"/>
      <c r="G8927"/>
      <c r="H8927"/>
      <c r="I8927"/>
      <c r="J8927"/>
      <c r="K8927"/>
    </row>
    <row r="8928" spans="1:11" s="11" customFormat="1">
      <c r="A8928"/>
      <c r="B8928"/>
      <c r="C8928"/>
      <c r="D8928"/>
      <c r="E8928"/>
      <c r="F8928"/>
      <c r="G8928"/>
      <c r="H8928"/>
      <c r="I8928"/>
      <c r="J8928"/>
      <c r="K8928"/>
    </row>
    <row r="8929" spans="1:11" s="11" customFormat="1">
      <c r="A8929"/>
      <c r="B8929"/>
      <c r="C8929"/>
      <c r="D8929"/>
      <c r="E8929"/>
      <c r="F8929"/>
      <c r="G8929"/>
      <c r="H8929"/>
      <c r="I8929"/>
      <c r="J8929"/>
      <c r="K8929"/>
    </row>
    <row r="8930" spans="1:11" s="11" customFormat="1">
      <c r="A8930"/>
      <c r="B8930"/>
      <c r="C8930"/>
      <c r="D8930"/>
      <c r="E8930"/>
      <c r="F8930"/>
      <c r="G8930"/>
      <c r="H8930"/>
      <c r="I8930"/>
      <c r="J8930"/>
      <c r="K8930"/>
    </row>
    <row r="8931" spans="1:11" s="11" customFormat="1">
      <c r="A8931"/>
      <c r="B8931"/>
      <c r="C8931"/>
      <c r="D8931"/>
      <c r="E8931"/>
      <c r="F8931"/>
      <c r="G8931"/>
      <c r="H8931"/>
      <c r="I8931"/>
      <c r="J8931"/>
      <c r="K8931"/>
    </row>
    <row r="8932" spans="1:11" s="11" customFormat="1">
      <c r="A8932"/>
      <c r="B8932"/>
      <c r="C8932"/>
      <c r="D8932"/>
      <c r="E8932"/>
      <c r="F8932"/>
      <c r="G8932"/>
      <c r="H8932"/>
      <c r="I8932"/>
      <c r="J8932"/>
      <c r="K8932"/>
    </row>
    <row r="8933" spans="1:11" s="11" customFormat="1">
      <c r="A8933"/>
      <c r="B8933"/>
      <c r="C8933"/>
      <c r="D8933"/>
      <c r="E8933"/>
      <c r="F8933"/>
      <c r="G8933"/>
      <c r="H8933"/>
      <c r="I8933"/>
      <c r="J8933"/>
      <c r="K8933"/>
    </row>
    <row r="8934" spans="1:11" s="11" customFormat="1">
      <c r="A8934"/>
      <c r="B8934"/>
      <c r="C8934"/>
      <c r="D8934"/>
      <c r="E8934"/>
      <c r="F8934"/>
      <c r="G8934"/>
      <c r="H8934"/>
      <c r="I8934"/>
      <c r="J8934"/>
      <c r="K8934"/>
    </row>
    <row r="8935" spans="1:11" s="11" customFormat="1">
      <c r="A8935"/>
      <c r="B8935"/>
      <c r="C8935"/>
      <c r="D8935"/>
      <c r="E8935"/>
      <c r="F8935"/>
      <c r="G8935"/>
      <c r="H8935"/>
      <c r="I8935"/>
      <c r="J8935"/>
      <c r="K8935"/>
    </row>
    <row r="8936" spans="1:11" s="11" customFormat="1">
      <c r="A8936"/>
      <c r="B8936"/>
      <c r="C8936"/>
      <c r="D8936"/>
      <c r="E8936"/>
      <c r="F8936"/>
      <c r="G8936"/>
      <c r="H8936"/>
      <c r="I8936"/>
      <c r="J8936"/>
      <c r="K8936"/>
    </row>
    <row r="8937" spans="1:11" s="11" customFormat="1">
      <c r="A8937"/>
      <c r="B8937"/>
      <c r="C8937"/>
      <c r="D8937"/>
      <c r="E8937"/>
      <c r="F8937"/>
      <c r="G8937"/>
      <c r="H8937"/>
      <c r="I8937"/>
      <c r="J8937"/>
      <c r="K8937"/>
    </row>
    <row r="8938" spans="1:11" s="11" customFormat="1">
      <c r="A8938"/>
      <c r="B8938"/>
      <c r="C8938"/>
      <c r="D8938"/>
      <c r="E8938"/>
      <c r="F8938"/>
      <c r="G8938"/>
      <c r="H8938"/>
      <c r="I8938"/>
      <c r="J8938"/>
      <c r="K8938"/>
    </row>
    <row r="8939" spans="1:11" s="11" customFormat="1">
      <c r="A8939"/>
      <c r="B8939"/>
      <c r="C8939"/>
      <c r="D8939"/>
      <c r="E8939"/>
      <c r="F8939"/>
      <c r="G8939"/>
      <c r="H8939"/>
      <c r="I8939"/>
      <c r="J8939"/>
      <c r="K8939"/>
    </row>
    <row r="8940" spans="1:11" s="11" customFormat="1">
      <c r="A8940"/>
      <c r="B8940"/>
      <c r="C8940"/>
      <c r="D8940"/>
      <c r="E8940"/>
      <c r="F8940"/>
      <c r="G8940"/>
      <c r="H8940"/>
      <c r="I8940"/>
      <c r="J8940"/>
      <c r="K8940"/>
    </row>
    <row r="8941" spans="1:11" s="11" customFormat="1">
      <c r="A8941"/>
      <c r="B8941"/>
      <c r="C8941"/>
      <c r="D8941"/>
      <c r="E8941"/>
      <c r="F8941"/>
      <c r="G8941"/>
      <c r="H8941"/>
      <c r="I8941"/>
      <c r="J8941"/>
      <c r="K8941"/>
    </row>
    <row r="8942" spans="1:11" s="11" customFormat="1">
      <c r="A8942"/>
      <c r="B8942"/>
      <c r="C8942"/>
      <c r="D8942"/>
      <c r="E8942"/>
      <c r="F8942"/>
      <c r="G8942"/>
      <c r="H8942"/>
      <c r="I8942"/>
      <c r="J8942"/>
      <c r="K8942"/>
    </row>
    <row r="8943" spans="1:11" s="11" customFormat="1">
      <c r="A8943"/>
      <c r="B8943"/>
      <c r="C8943"/>
      <c r="D8943"/>
      <c r="E8943"/>
      <c r="F8943"/>
      <c r="G8943"/>
      <c r="H8943"/>
      <c r="I8943"/>
      <c r="J8943"/>
      <c r="K8943"/>
    </row>
    <row r="8944" spans="1:11" s="11" customFormat="1">
      <c r="A8944"/>
      <c r="B8944"/>
      <c r="C8944"/>
      <c r="D8944"/>
      <c r="E8944"/>
      <c r="F8944"/>
      <c r="G8944"/>
      <c r="H8944"/>
      <c r="I8944"/>
      <c r="J8944"/>
      <c r="K8944"/>
    </row>
    <row r="8945" spans="1:11" s="11" customFormat="1">
      <c r="A8945"/>
      <c r="B8945"/>
      <c r="C8945"/>
      <c r="D8945"/>
      <c r="E8945"/>
      <c r="F8945"/>
      <c r="G8945"/>
      <c r="H8945"/>
      <c r="I8945"/>
      <c r="J8945"/>
      <c r="K8945"/>
    </row>
    <row r="8946" spans="1:11" s="11" customFormat="1">
      <c r="A8946"/>
      <c r="B8946"/>
      <c r="C8946"/>
      <c r="D8946"/>
      <c r="E8946"/>
      <c r="F8946"/>
      <c r="G8946"/>
      <c r="H8946"/>
      <c r="I8946"/>
      <c r="J8946"/>
      <c r="K8946"/>
    </row>
    <row r="8947" spans="1:11" s="11" customFormat="1">
      <c r="A8947"/>
      <c r="B8947"/>
      <c r="C8947"/>
      <c r="D8947"/>
      <c r="E8947"/>
      <c r="F8947"/>
      <c r="G8947"/>
      <c r="H8947"/>
      <c r="I8947"/>
      <c r="J8947"/>
      <c r="K8947"/>
    </row>
    <row r="8948" spans="1:11" s="11" customFormat="1">
      <c r="A8948"/>
      <c r="B8948"/>
      <c r="C8948"/>
      <c r="D8948"/>
      <c r="E8948"/>
      <c r="F8948"/>
      <c r="G8948"/>
      <c r="H8948"/>
      <c r="I8948"/>
      <c r="J8948"/>
      <c r="K8948"/>
    </row>
    <row r="8949" spans="1:11" s="11" customFormat="1">
      <c r="A8949"/>
      <c r="B8949"/>
      <c r="C8949"/>
      <c r="D8949"/>
      <c r="E8949"/>
      <c r="F8949"/>
      <c r="G8949"/>
      <c r="H8949"/>
      <c r="I8949"/>
      <c r="J8949"/>
      <c r="K8949"/>
    </row>
    <row r="8950" spans="1:11" s="11" customFormat="1">
      <c r="A8950"/>
      <c r="B8950"/>
      <c r="C8950"/>
      <c r="D8950"/>
      <c r="E8950"/>
      <c r="F8950"/>
      <c r="G8950"/>
      <c r="H8950"/>
      <c r="I8950"/>
      <c r="J8950"/>
      <c r="K8950"/>
    </row>
    <row r="8951" spans="1:11" s="11" customFormat="1">
      <c r="A8951"/>
      <c r="B8951"/>
      <c r="C8951"/>
      <c r="D8951"/>
      <c r="E8951"/>
      <c r="F8951"/>
      <c r="G8951"/>
      <c r="H8951"/>
      <c r="I8951"/>
      <c r="J8951"/>
      <c r="K8951"/>
    </row>
    <row r="8952" spans="1:11" s="11" customFormat="1">
      <c r="A8952"/>
      <c r="B8952"/>
      <c r="C8952"/>
      <c r="D8952"/>
      <c r="E8952"/>
      <c r="F8952"/>
      <c r="G8952"/>
      <c r="H8952"/>
      <c r="I8952"/>
      <c r="J8952"/>
      <c r="K8952"/>
    </row>
    <row r="8953" spans="1:11" s="11" customFormat="1">
      <c r="A8953"/>
      <c r="B8953"/>
      <c r="C8953"/>
      <c r="D8953"/>
      <c r="E8953"/>
      <c r="F8953"/>
      <c r="G8953"/>
      <c r="H8953"/>
      <c r="I8953"/>
      <c r="J8953"/>
      <c r="K8953"/>
    </row>
    <row r="8954" spans="1:11" s="11" customFormat="1">
      <c r="A8954"/>
      <c r="B8954"/>
      <c r="C8954"/>
      <c r="D8954"/>
      <c r="E8954"/>
      <c r="F8954"/>
      <c r="G8954"/>
      <c r="H8954"/>
      <c r="I8954"/>
      <c r="J8954"/>
      <c r="K8954"/>
    </row>
    <row r="8955" spans="1:11" s="11" customFormat="1">
      <c r="A8955"/>
      <c r="B8955"/>
      <c r="C8955"/>
      <c r="D8955"/>
      <c r="E8955"/>
      <c r="F8955"/>
      <c r="G8955"/>
      <c r="H8955"/>
      <c r="I8955"/>
      <c r="J8955"/>
      <c r="K8955"/>
    </row>
    <row r="8956" spans="1:11" s="11" customFormat="1">
      <c r="A8956"/>
      <c r="B8956"/>
      <c r="C8956"/>
      <c r="D8956"/>
      <c r="E8956"/>
      <c r="F8956"/>
      <c r="G8956"/>
      <c r="H8956"/>
      <c r="I8956"/>
      <c r="J8956"/>
      <c r="K8956"/>
    </row>
    <row r="8957" spans="1:11" s="11" customFormat="1">
      <c r="A8957"/>
      <c r="B8957"/>
      <c r="C8957"/>
      <c r="D8957"/>
      <c r="E8957"/>
      <c r="F8957"/>
      <c r="G8957"/>
      <c r="H8957"/>
      <c r="I8957"/>
      <c r="J8957"/>
      <c r="K8957"/>
    </row>
    <row r="8958" spans="1:11" s="11" customFormat="1">
      <c r="A8958"/>
      <c r="B8958"/>
      <c r="C8958"/>
      <c r="D8958"/>
      <c r="E8958"/>
      <c r="F8958"/>
      <c r="G8958"/>
      <c r="H8958"/>
      <c r="I8958"/>
      <c r="J8958"/>
      <c r="K8958"/>
    </row>
    <row r="8959" spans="1:11" s="11" customFormat="1">
      <c r="A8959"/>
      <c r="B8959"/>
      <c r="C8959"/>
      <c r="D8959"/>
      <c r="E8959"/>
      <c r="F8959"/>
      <c r="G8959"/>
      <c r="H8959"/>
      <c r="I8959"/>
      <c r="J8959"/>
      <c r="K8959"/>
    </row>
    <row r="8960" spans="1:11" s="11" customFormat="1">
      <c r="A8960"/>
      <c r="B8960"/>
      <c r="C8960"/>
      <c r="D8960"/>
      <c r="E8960"/>
      <c r="F8960"/>
      <c r="G8960"/>
      <c r="H8960"/>
      <c r="I8960"/>
      <c r="J8960"/>
      <c r="K8960"/>
    </row>
    <row r="8961" spans="1:11" s="11" customFormat="1">
      <c r="A8961"/>
      <c r="B8961"/>
      <c r="C8961"/>
      <c r="D8961"/>
      <c r="E8961"/>
      <c r="F8961"/>
      <c r="G8961"/>
      <c r="H8961"/>
      <c r="I8961"/>
      <c r="J8961"/>
      <c r="K8961"/>
    </row>
    <row r="8962" spans="1:11" s="11" customFormat="1">
      <c r="A8962"/>
      <c r="B8962"/>
      <c r="C8962"/>
      <c r="D8962"/>
      <c r="E8962"/>
      <c r="F8962"/>
      <c r="G8962"/>
      <c r="H8962"/>
      <c r="I8962"/>
      <c r="J8962"/>
      <c r="K8962"/>
    </row>
    <row r="8963" spans="1:11" s="11" customFormat="1">
      <c r="A8963"/>
      <c r="B8963"/>
      <c r="C8963"/>
      <c r="D8963"/>
      <c r="E8963"/>
      <c r="F8963"/>
      <c r="G8963"/>
      <c r="H8963"/>
      <c r="I8963"/>
      <c r="J8963"/>
      <c r="K8963"/>
    </row>
    <row r="8964" spans="1:11" s="11" customFormat="1">
      <c r="A8964"/>
      <c r="B8964"/>
      <c r="C8964"/>
      <c r="D8964"/>
      <c r="E8964"/>
      <c r="F8964"/>
      <c r="G8964"/>
      <c r="H8964"/>
      <c r="I8964"/>
      <c r="J8964"/>
      <c r="K8964"/>
    </row>
    <row r="8965" spans="1:11" s="11" customFormat="1">
      <c r="A8965"/>
      <c r="B8965"/>
      <c r="C8965"/>
      <c r="D8965"/>
      <c r="E8965"/>
      <c r="F8965"/>
      <c r="G8965"/>
      <c r="H8965"/>
      <c r="I8965"/>
      <c r="J8965"/>
      <c r="K8965"/>
    </row>
    <row r="8966" spans="1:11" s="11" customFormat="1">
      <c r="A8966"/>
      <c r="B8966"/>
      <c r="C8966"/>
      <c r="D8966"/>
      <c r="E8966"/>
      <c r="F8966"/>
      <c r="G8966"/>
      <c r="H8966"/>
      <c r="I8966"/>
      <c r="J8966"/>
      <c r="K8966"/>
    </row>
    <row r="8967" spans="1:11" s="11" customFormat="1">
      <c r="A8967"/>
      <c r="B8967"/>
      <c r="C8967"/>
      <c r="D8967"/>
      <c r="E8967"/>
      <c r="F8967"/>
      <c r="G8967"/>
      <c r="H8967"/>
      <c r="I8967"/>
      <c r="J8967"/>
      <c r="K8967"/>
    </row>
    <row r="8968" spans="1:11" s="11" customFormat="1">
      <c r="A8968"/>
      <c r="B8968"/>
      <c r="C8968"/>
      <c r="D8968"/>
      <c r="E8968"/>
      <c r="F8968"/>
      <c r="G8968"/>
      <c r="H8968"/>
      <c r="I8968"/>
      <c r="J8968"/>
      <c r="K8968"/>
    </row>
    <row r="8969" spans="1:11" s="11" customFormat="1">
      <c r="A8969"/>
      <c r="B8969"/>
      <c r="C8969"/>
      <c r="D8969"/>
      <c r="E8969"/>
      <c r="F8969"/>
      <c r="G8969"/>
      <c r="H8969"/>
      <c r="I8969"/>
      <c r="J8969"/>
      <c r="K8969"/>
    </row>
    <row r="8970" spans="1:11" s="11" customFormat="1">
      <c r="A8970"/>
      <c r="B8970"/>
      <c r="C8970"/>
      <c r="D8970"/>
      <c r="E8970"/>
      <c r="F8970"/>
      <c r="G8970"/>
      <c r="H8970"/>
      <c r="I8970"/>
      <c r="J8970"/>
      <c r="K8970"/>
    </row>
    <row r="8971" spans="1:11" s="11" customFormat="1">
      <c r="A8971"/>
      <c r="B8971"/>
      <c r="C8971"/>
      <c r="D8971"/>
      <c r="E8971"/>
      <c r="F8971"/>
      <c r="G8971"/>
      <c r="H8971"/>
      <c r="I8971"/>
      <c r="J8971"/>
      <c r="K8971"/>
    </row>
    <row r="8972" spans="1:11" s="11" customFormat="1">
      <c r="A8972"/>
      <c r="B8972"/>
      <c r="C8972"/>
      <c r="D8972"/>
      <c r="E8972"/>
      <c r="F8972"/>
      <c r="G8972"/>
      <c r="H8972"/>
      <c r="I8972"/>
      <c r="J8972"/>
      <c r="K8972"/>
    </row>
    <row r="8973" spans="1:11" s="11" customFormat="1">
      <c r="A8973"/>
      <c r="B8973"/>
      <c r="C8973"/>
      <c r="D8973"/>
      <c r="E8973"/>
      <c r="F8973"/>
      <c r="G8973"/>
      <c r="H8973"/>
      <c r="I8973"/>
      <c r="J8973"/>
      <c r="K8973"/>
    </row>
    <row r="8974" spans="1:11" s="11" customFormat="1">
      <c r="A8974"/>
      <c r="B8974"/>
      <c r="C8974"/>
      <c r="D8974"/>
      <c r="E8974"/>
      <c r="F8974"/>
      <c r="G8974"/>
      <c r="H8974"/>
      <c r="I8974"/>
      <c r="J8974"/>
      <c r="K8974"/>
    </row>
    <row r="8975" spans="1:11" s="11" customFormat="1">
      <c r="A8975"/>
      <c r="B8975"/>
      <c r="C8975"/>
      <c r="D8975"/>
      <c r="E8975"/>
      <c r="F8975"/>
      <c r="G8975"/>
      <c r="H8975"/>
      <c r="I8975"/>
      <c r="J8975"/>
      <c r="K8975"/>
    </row>
    <row r="8976" spans="1:11" s="11" customFormat="1">
      <c r="A8976"/>
      <c r="B8976"/>
      <c r="C8976"/>
      <c r="D8976"/>
      <c r="E8976"/>
      <c r="F8976"/>
      <c r="G8976"/>
      <c r="H8976"/>
      <c r="I8976"/>
      <c r="J8976"/>
      <c r="K8976"/>
    </row>
    <row r="8977" spans="1:11" s="11" customFormat="1">
      <c r="A8977"/>
      <c r="B8977"/>
      <c r="C8977"/>
      <c r="D8977"/>
      <c r="E8977"/>
      <c r="F8977"/>
      <c r="G8977"/>
      <c r="H8977"/>
      <c r="I8977"/>
      <c r="J8977"/>
      <c r="K8977"/>
    </row>
    <row r="8978" spans="1:11" s="11" customFormat="1">
      <c r="A8978"/>
      <c r="B8978"/>
      <c r="C8978"/>
      <c r="D8978"/>
      <c r="E8978"/>
      <c r="F8978"/>
      <c r="G8978"/>
      <c r="H8978"/>
      <c r="I8978"/>
      <c r="J8978"/>
      <c r="K8978"/>
    </row>
    <row r="8979" spans="1:11" s="11" customFormat="1">
      <c r="A8979"/>
      <c r="B8979"/>
      <c r="C8979"/>
      <c r="D8979"/>
      <c r="E8979"/>
      <c r="F8979"/>
      <c r="G8979"/>
      <c r="H8979"/>
      <c r="I8979"/>
      <c r="J8979"/>
      <c r="K8979"/>
    </row>
    <row r="8980" spans="1:11" s="11" customFormat="1">
      <c r="A8980"/>
      <c r="B8980"/>
      <c r="C8980"/>
      <c r="D8980"/>
      <c r="E8980"/>
      <c r="F8980"/>
      <c r="G8980"/>
      <c r="H8980"/>
      <c r="I8980"/>
      <c r="J8980"/>
      <c r="K8980"/>
    </row>
    <row r="8981" spans="1:11" s="11" customFormat="1">
      <c r="A8981"/>
      <c r="B8981"/>
      <c r="C8981"/>
      <c r="D8981"/>
      <c r="E8981"/>
      <c r="F8981"/>
      <c r="G8981"/>
      <c r="H8981"/>
      <c r="I8981"/>
      <c r="J8981"/>
      <c r="K8981"/>
    </row>
    <row r="8982" spans="1:11" s="11" customFormat="1">
      <c r="A8982"/>
      <c r="B8982"/>
      <c r="C8982"/>
      <c r="D8982"/>
      <c r="E8982"/>
      <c r="F8982"/>
      <c r="G8982"/>
      <c r="H8982"/>
      <c r="I8982"/>
      <c r="J8982"/>
      <c r="K8982"/>
    </row>
    <row r="8983" spans="1:11" s="11" customFormat="1">
      <c r="A8983"/>
      <c r="B8983"/>
      <c r="C8983"/>
      <c r="D8983"/>
      <c r="E8983"/>
      <c r="F8983"/>
      <c r="G8983"/>
      <c r="H8983"/>
      <c r="I8983"/>
      <c r="J8983"/>
      <c r="K8983"/>
    </row>
    <row r="8984" spans="1:11" s="11" customFormat="1">
      <c r="A8984"/>
      <c r="B8984"/>
      <c r="C8984"/>
      <c r="D8984"/>
      <c r="E8984"/>
      <c r="F8984"/>
      <c r="G8984"/>
      <c r="H8984"/>
      <c r="I8984"/>
      <c r="J8984"/>
      <c r="K8984"/>
    </row>
    <row r="8985" spans="1:11" s="11" customFormat="1">
      <c r="A8985"/>
      <c r="B8985"/>
      <c r="C8985"/>
      <c r="D8985"/>
      <c r="E8985"/>
      <c r="F8985"/>
      <c r="G8985"/>
      <c r="H8985"/>
      <c r="I8985"/>
      <c r="J8985"/>
      <c r="K8985"/>
    </row>
    <row r="8986" spans="1:11" s="11" customFormat="1">
      <c r="A8986"/>
      <c r="B8986"/>
      <c r="C8986"/>
      <c r="D8986"/>
      <c r="E8986"/>
      <c r="F8986"/>
      <c r="G8986"/>
      <c r="H8986"/>
      <c r="I8986"/>
      <c r="J8986"/>
      <c r="K8986"/>
    </row>
    <row r="8987" spans="1:11" s="11" customFormat="1">
      <c r="A8987"/>
      <c r="B8987"/>
      <c r="C8987"/>
      <c r="D8987"/>
      <c r="E8987"/>
      <c r="F8987"/>
      <c r="G8987"/>
      <c r="H8987"/>
      <c r="I8987"/>
      <c r="J8987"/>
      <c r="K8987"/>
    </row>
    <row r="8988" spans="1:11" s="11" customFormat="1">
      <c r="A8988"/>
      <c r="B8988"/>
      <c r="C8988"/>
      <c r="D8988"/>
      <c r="E8988"/>
      <c r="F8988"/>
      <c r="G8988"/>
      <c r="H8988"/>
      <c r="I8988"/>
      <c r="J8988"/>
      <c r="K8988"/>
    </row>
    <row r="8989" spans="1:11" s="11" customFormat="1">
      <c r="A8989"/>
      <c r="B8989"/>
      <c r="C8989"/>
      <c r="D8989"/>
      <c r="E8989"/>
      <c r="F8989"/>
      <c r="G8989"/>
      <c r="H8989"/>
      <c r="I8989"/>
      <c r="J8989"/>
      <c r="K8989"/>
    </row>
    <row r="8990" spans="1:11" s="11" customFormat="1">
      <c r="A8990"/>
      <c r="B8990"/>
      <c r="C8990"/>
      <c r="D8990"/>
      <c r="E8990"/>
      <c r="F8990"/>
      <c r="G8990"/>
      <c r="H8990"/>
      <c r="I8990"/>
      <c r="J8990"/>
      <c r="K8990"/>
    </row>
    <row r="8991" spans="1:11" s="11" customFormat="1">
      <c r="A8991"/>
      <c r="B8991"/>
      <c r="C8991"/>
      <c r="D8991"/>
      <c r="E8991"/>
      <c r="F8991"/>
      <c r="G8991"/>
      <c r="H8991"/>
      <c r="I8991"/>
      <c r="J8991"/>
      <c r="K8991"/>
    </row>
    <row r="8992" spans="1:11" s="11" customFormat="1">
      <c r="A8992"/>
      <c r="B8992"/>
      <c r="C8992"/>
      <c r="D8992"/>
      <c r="E8992"/>
      <c r="F8992"/>
      <c r="G8992"/>
      <c r="H8992"/>
      <c r="I8992"/>
      <c r="J8992"/>
      <c r="K8992"/>
    </row>
    <row r="8993" spans="1:11" s="11" customFormat="1">
      <c r="A8993"/>
      <c r="B8993"/>
      <c r="C8993"/>
      <c r="D8993"/>
      <c r="E8993"/>
      <c r="F8993"/>
      <c r="G8993"/>
      <c r="H8993"/>
      <c r="I8993"/>
      <c r="J8993"/>
      <c r="K8993"/>
    </row>
    <row r="8994" spans="1:11" s="11" customFormat="1">
      <c r="A8994"/>
      <c r="B8994"/>
      <c r="C8994"/>
      <c r="D8994"/>
      <c r="E8994"/>
      <c r="F8994"/>
      <c r="G8994"/>
      <c r="H8994"/>
      <c r="I8994"/>
      <c r="J8994"/>
      <c r="K8994"/>
    </row>
    <row r="8995" spans="1:11" s="11" customFormat="1">
      <c r="A8995"/>
      <c r="B8995"/>
      <c r="C8995"/>
      <c r="D8995"/>
      <c r="E8995"/>
      <c r="F8995"/>
      <c r="G8995"/>
      <c r="H8995"/>
      <c r="I8995"/>
      <c r="J8995"/>
      <c r="K8995"/>
    </row>
    <row r="8996" spans="1:11" s="11" customFormat="1">
      <c r="A8996"/>
      <c r="B8996"/>
      <c r="C8996"/>
      <c r="D8996"/>
      <c r="E8996"/>
      <c r="F8996"/>
      <c r="G8996"/>
      <c r="H8996"/>
      <c r="I8996"/>
      <c r="J8996"/>
      <c r="K8996"/>
    </row>
    <row r="8997" spans="1:11" s="11" customFormat="1">
      <c r="A8997"/>
      <c r="B8997"/>
      <c r="C8997"/>
      <c r="D8997"/>
      <c r="E8997"/>
      <c r="F8997"/>
      <c r="G8997"/>
      <c r="H8997"/>
      <c r="I8997"/>
      <c r="J8997"/>
      <c r="K8997"/>
    </row>
    <row r="8998" spans="1:11" s="11" customFormat="1">
      <c r="A8998"/>
      <c r="B8998"/>
      <c r="C8998"/>
      <c r="D8998"/>
      <c r="E8998"/>
      <c r="F8998"/>
      <c r="G8998"/>
      <c r="H8998"/>
      <c r="I8998"/>
      <c r="J8998"/>
      <c r="K8998"/>
    </row>
    <row r="8999" spans="1:11" s="11" customFormat="1">
      <c r="A8999"/>
      <c r="B8999"/>
      <c r="C8999"/>
      <c r="D8999"/>
      <c r="E8999"/>
      <c r="F8999"/>
      <c r="G8999"/>
      <c r="H8999"/>
      <c r="I8999"/>
      <c r="J8999"/>
      <c r="K8999"/>
    </row>
    <row r="9000" spans="1:11" s="11" customFormat="1">
      <c r="A9000"/>
      <c r="B9000"/>
      <c r="C9000"/>
      <c r="D9000"/>
      <c r="E9000"/>
      <c r="F9000"/>
      <c r="G9000"/>
      <c r="H9000"/>
      <c r="I9000"/>
      <c r="J9000"/>
      <c r="K9000"/>
    </row>
    <row r="9001" spans="1:11" s="11" customFormat="1">
      <c r="A9001"/>
      <c r="B9001"/>
      <c r="C9001"/>
      <c r="D9001"/>
      <c r="E9001"/>
      <c r="F9001"/>
      <c r="G9001"/>
      <c r="H9001"/>
      <c r="I9001"/>
      <c r="J9001"/>
      <c r="K9001"/>
    </row>
    <row r="9002" spans="1:11" s="11" customFormat="1">
      <c r="A9002"/>
      <c r="B9002"/>
      <c r="C9002"/>
      <c r="D9002"/>
      <c r="E9002"/>
      <c r="F9002"/>
      <c r="G9002"/>
      <c r="H9002"/>
      <c r="I9002"/>
      <c r="J9002"/>
      <c r="K9002"/>
    </row>
    <row r="9003" spans="1:11" s="11" customFormat="1">
      <c r="A9003"/>
      <c r="B9003"/>
      <c r="C9003"/>
      <c r="D9003"/>
      <c r="E9003"/>
      <c r="F9003"/>
      <c r="G9003"/>
      <c r="H9003"/>
      <c r="I9003"/>
      <c r="J9003"/>
      <c r="K9003"/>
    </row>
    <row r="9004" spans="1:11" s="11" customFormat="1">
      <c r="A9004"/>
      <c r="B9004"/>
      <c r="C9004"/>
      <c r="D9004"/>
      <c r="E9004"/>
      <c r="F9004"/>
      <c r="G9004"/>
      <c r="H9004"/>
      <c r="I9004"/>
      <c r="J9004"/>
      <c r="K9004"/>
    </row>
    <row r="9005" spans="1:11" s="11" customFormat="1">
      <c r="A9005"/>
      <c r="B9005"/>
      <c r="C9005"/>
      <c r="D9005"/>
      <c r="E9005"/>
      <c r="F9005"/>
      <c r="G9005"/>
      <c r="H9005"/>
      <c r="I9005"/>
      <c r="J9005"/>
      <c r="K9005"/>
    </row>
    <row r="9006" spans="1:11" s="11" customFormat="1">
      <c r="A9006"/>
      <c r="B9006"/>
      <c r="C9006"/>
      <c r="D9006"/>
      <c r="E9006"/>
      <c r="F9006"/>
      <c r="G9006"/>
      <c r="H9006"/>
      <c r="I9006"/>
      <c r="J9006"/>
      <c r="K9006"/>
    </row>
    <row r="9007" spans="1:11" s="11" customFormat="1">
      <c r="A9007"/>
      <c r="B9007"/>
      <c r="C9007"/>
      <c r="D9007"/>
      <c r="E9007"/>
      <c r="F9007"/>
      <c r="G9007"/>
      <c r="H9007"/>
      <c r="I9007"/>
      <c r="J9007"/>
      <c r="K9007"/>
    </row>
    <row r="9008" spans="1:11" s="11" customFormat="1">
      <c r="A9008"/>
      <c r="B9008"/>
      <c r="C9008"/>
      <c r="D9008"/>
      <c r="E9008"/>
      <c r="F9008"/>
      <c r="G9008"/>
      <c r="H9008"/>
      <c r="I9008"/>
      <c r="J9008"/>
      <c r="K9008"/>
    </row>
    <row r="9009" spans="1:11" s="11" customFormat="1">
      <c r="A9009"/>
      <c r="B9009"/>
      <c r="C9009"/>
      <c r="D9009"/>
      <c r="E9009"/>
      <c r="F9009"/>
      <c r="G9009"/>
      <c r="H9009"/>
      <c r="I9009"/>
      <c r="J9009"/>
      <c r="K9009"/>
    </row>
    <row r="9010" spans="1:11" s="11" customFormat="1">
      <c r="A9010"/>
      <c r="B9010"/>
      <c r="C9010"/>
      <c r="D9010"/>
      <c r="E9010"/>
      <c r="F9010"/>
      <c r="G9010"/>
      <c r="H9010"/>
      <c r="I9010"/>
      <c r="J9010"/>
      <c r="K9010"/>
    </row>
    <row r="9011" spans="1:11" s="11" customFormat="1">
      <c r="A9011"/>
      <c r="B9011"/>
      <c r="C9011"/>
      <c r="D9011"/>
      <c r="E9011"/>
      <c r="F9011"/>
      <c r="G9011"/>
      <c r="H9011"/>
      <c r="I9011"/>
      <c r="J9011"/>
      <c r="K9011"/>
    </row>
    <row r="9012" spans="1:11" s="11" customFormat="1">
      <c r="A9012"/>
      <c r="B9012"/>
      <c r="C9012"/>
      <c r="D9012"/>
      <c r="E9012"/>
      <c r="F9012"/>
      <c r="G9012"/>
      <c r="H9012"/>
      <c r="I9012"/>
      <c r="J9012"/>
      <c r="K9012"/>
    </row>
    <row r="9013" spans="1:11" s="11" customFormat="1">
      <c r="A9013"/>
      <c r="B9013"/>
      <c r="C9013"/>
      <c r="D9013"/>
      <c r="E9013"/>
      <c r="F9013"/>
      <c r="G9013"/>
      <c r="H9013"/>
      <c r="I9013"/>
      <c r="J9013"/>
      <c r="K9013"/>
    </row>
    <row r="9014" spans="1:11" s="11" customFormat="1">
      <c r="A9014"/>
      <c r="B9014"/>
      <c r="C9014"/>
      <c r="D9014"/>
      <c r="E9014"/>
      <c r="F9014"/>
      <c r="G9014"/>
      <c r="H9014"/>
      <c r="I9014"/>
      <c r="J9014"/>
      <c r="K9014"/>
    </row>
    <row r="9015" spans="1:11" s="11" customFormat="1">
      <c r="A9015"/>
      <c r="B9015"/>
      <c r="C9015"/>
      <c r="D9015"/>
      <c r="E9015"/>
      <c r="F9015"/>
      <c r="G9015"/>
      <c r="H9015"/>
      <c r="I9015"/>
      <c r="J9015"/>
      <c r="K9015"/>
    </row>
    <row r="9016" spans="1:11" s="11" customFormat="1">
      <c r="A9016"/>
      <c r="B9016"/>
      <c r="C9016"/>
      <c r="D9016"/>
      <c r="E9016"/>
      <c r="F9016"/>
      <c r="G9016"/>
      <c r="H9016"/>
      <c r="I9016"/>
      <c r="J9016"/>
      <c r="K9016"/>
    </row>
    <row r="9017" spans="1:11" s="11" customFormat="1">
      <c r="A9017"/>
      <c r="B9017"/>
      <c r="C9017"/>
      <c r="D9017"/>
      <c r="E9017"/>
      <c r="F9017"/>
      <c r="G9017"/>
      <c r="H9017"/>
      <c r="I9017"/>
      <c r="J9017"/>
      <c r="K9017"/>
    </row>
    <row r="9018" spans="1:11" s="11" customFormat="1">
      <c r="A9018"/>
      <c r="B9018"/>
      <c r="C9018"/>
      <c r="D9018"/>
      <c r="E9018"/>
      <c r="F9018"/>
      <c r="G9018"/>
      <c r="H9018"/>
      <c r="I9018"/>
      <c r="J9018"/>
      <c r="K9018"/>
    </row>
    <row r="9019" spans="1:11" s="11" customFormat="1">
      <c r="A9019"/>
      <c r="B9019"/>
      <c r="C9019"/>
      <c r="D9019"/>
      <c r="E9019"/>
      <c r="F9019"/>
      <c r="G9019"/>
      <c r="H9019"/>
      <c r="I9019"/>
      <c r="J9019"/>
      <c r="K9019"/>
    </row>
    <row r="9020" spans="1:11" s="11" customFormat="1">
      <c r="A9020"/>
      <c r="B9020"/>
      <c r="C9020"/>
      <c r="D9020"/>
      <c r="E9020"/>
      <c r="F9020"/>
      <c r="G9020"/>
      <c r="H9020"/>
      <c r="I9020"/>
      <c r="J9020"/>
      <c r="K9020"/>
    </row>
    <row r="9021" spans="1:11" s="11" customFormat="1">
      <c r="A9021"/>
      <c r="B9021"/>
      <c r="C9021"/>
      <c r="D9021"/>
      <c r="E9021"/>
      <c r="F9021"/>
      <c r="G9021"/>
      <c r="H9021"/>
      <c r="I9021"/>
      <c r="J9021"/>
      <c r="K9021"/>
    </row>
    <row r="9022" spans="1:11" s="11" customFormat="1">
      <c r="A9022"/>
      <c r="B9022"/>
      <c r="C9022"/>
      <c r="D9022"/>
      <c r="E9022"/>
      <c r="F9022"/>
      <c r="G9022"/>
      <c r="H9022"/>
      <c r="I9022"/>
      <c r="J9022"/>
      <c r="K9022"/>
    </row>
    <row r="9023" spans="1:11" s="11" customFormat="1">
      <c r="A9023"/>
      <c r="B9023"/>
      <c r="C9023"/>
      <c r="D9023"/>
      <c r="E9023"/>
      <c r="F9023"/>
      <c r="G9023"/>
      <c r="H9023"/>
      <c r="I9023"/>
      <c r="J9023"/>
      <c r="K9023"/>
    </row>
    <row r="9024" spans="1:11" s="11" customFormat="1">
      <c r="A9024"/>
      <c r="B9024"/>
      <c r="C9024"/>
      <c r="D9024"/>
      <c r="E9024"/>
      <c r="F9024"/>
      <c r="G9024"/>
      <c r="H9024"/>
      <c r="I9024"/>
      <c r="J9024"/>
      <c r="K9024"/>
    </row>
    <row r="9025" spans="1:11" s="11" customFormat="1">
      <c r="A9025"/>
      <c r="B9025"/>
      <c r="C9025"/>
      <c r="D9025"/>
      <c r="E9025"/>
      <c r="F9025"/>
      <c r="G9025"/>
      <c r="H9025"/>
      <c r="I9025"/>
      <c r="J9025"/>
      <c r="K9025"/>
    </row>
    <row r="9026" spans="1:11" s="11" customFormat="1">
      <c r="A9026"/>
      <c r="B9026"/>
      <c r="C9026"/>
      <c r="D9026"/>
      <c r="E9026"/>
      <c r="F9026"/>
      <c r="G9026"/>
      <c r="H9026"/>
      <c r="I9026"/>
      <c r="J9026"/>
      <c r="K9026"/>
    </row>
    <row r="9027" spans="1:11" s="11" customFormat="1">
      <c r="A9027"/>
      <c r="B9027"/>
      <c r="C9027"/>
      <c r="D9027"/>
      <c r="E9027"/>
      <c r="F9027"/>
      <c r="G9027"/>
      <c r="H9027"/>
      <c r="I9027"/>
      <c r="J9027"/>
      <c r="K9027"/>
    </row>
    <row r="9028" spans="1:11" s="11" customFormat="1">
      <c r="A9028"/>
      <c r="B9028"/>
      <c r="C9028"/>
      <c r="D9028"/>
      <c r="E9028"/>
      <c r="F9028"/>
      <c r="G9028"/>
      <c r="H9028"/>
      <c r="I9028"/>
      <c r="J9028"/>
      <c r="K9028"/>
    </row>
    <row r="9029" spans="1:11" s="11" customFormat="1">
      <c r="A9029"/>
      <c r="B9029"/>
      <c r="C9029"/>
      <c r="D9029"/>
      <c r="E9029"/>
      <c r="F9029"/>
      <c r="G9029"/>
      <c r="H9029"/>
      <c r="I9029"/>
      <c r="J9029"/>
      <c r="K9029"/>
    </row>
    <row r="9030" spans="1:11" s="11" customFormat="1">
      <c r="A9030"/>
      <c r="B9030"/>
      <c r="C9030"/>
      <c r="D9030"/>
      <c r="E9030"/>
      <c r="F9030"/>
      <c r="G9030"/>
      <c r="H9030"/>
      <c r="I9030"/>
      <c r="J9030"/>
      <c r="K9030"/>
    </row>
    <row r="9031" spans="1:11" s="11" customFormat="1">
      <c r="A9031"/>
      <c r="B9031"/>
      <c r="C9031"/>
      <c r="D9031"/>
      <c r="E9031"/>
      <c r="F9031"/>
      <c r="G9031"/>
      <c r="H9031"/>
      <c r="I9031"/>
      <c r="J9031"/>
      <c r="K9031"/>
    </row>
    <row r="9032" spans="1:11" s="11" customFormat="1">
      <c r="A9032"/>
      <c r="B9032"/>
      <c r="C9032"/>
      <c r="D9032"/>
      <c r="E9032"/>
      <c r="F9032"/>
      <c r="G9032"/>
      <c r="H9032"/>
      <c r="I9032"/>
      <c r="J9032"/>
      <c r="K9032"/>
    </row>
    <row r="9033" spans="1:11" s="11" customFormat="1">
      <c r="A9033"/>
      <c r="B9033"/>
      <c r="C9033"/>
      <c r="D9033"/>
      <c r="E9033"/>
      <c r="F9033"/>
      <c r="G9033"/>
      <c r="H9033"/>
      <c r="I9033"/>
      <c r="J9033"/>
      <c r="K9033"/>
    </row>
    <row r="9034" spans="1:11" s="11" customFormat="1">
      <c r="A9034"/>
      <c r="B9034"/>
      <c r="C9034"/>
      <c r="D9034"/>
      <c r="E9034"/>
      <c r="F9034"/>
      <c r="G9034"/>
      <c r="H9034"/>
      <c r="I9034"/>
      <c r="J9034"/>
      <c r="K9034"/>
    </row>
    <row r="9035" spans="1:11" s="11" customFormat="1">
      <c r="A9035"/>
      <c r="B9035"/>
      <c r="C9035"/>
      <c r="D9035"/>
      <c r="E9035"/>
      <c r="F9035"/>
      <c r="G9035"/>
      <c r="H9035"/>
      <c r="I9035"/>
      <c r="J9035"/>
      <c r="K9035"/>
    </row>
    <row r="9036" spans="1:11" s="11" customFormat="1">
      <c r="A9036"/>
      <c r="B9036"/>
      <c r="C9036"/>
      <c r="D9036"/>
      <c r="E9036"/>
      <c r="F9036"/>
      <c r="G9036"/>
      <c r="H9036"/>
      <c r="I9036"/>
      <c r="J9036"/>
      <c r="K9036"/>
    </row>
    <row r="9037" spans="1:11" s="11" customFormat="1">
      <c r="A9037"/>
      <c r="B9037"/>
      <c r="C9037"/>
      <c r="D9037"/>
      <c r="E9037"/>
      <c r="F9037"/>
      <c r="G9037"/>
      <c r="H9037"/>
      <c r="I9037"/>
      <c r="J9037"/>
      <c r="K9037"/>
    </row>
    <row r="9038" spans="1:11" s="11" customFormat="1">
      <c r="A9038"/>
      <c r="B9038"/>
      <c r="C9038"/>
      <c r="D9038"/>
      <c r="E9038"/>
      <c r="F9038"/>
      <c r="G9038"/>
      <c r="H9038"/>
      <c r="I9038"/>
      <c r="J9038"/>
      <c r="K9038"/>
    </row>
    <row r="9039" spans="1:11" s="11" customFormat="1">
      <c r="A9039"/>
      <c r="B9039"/>
      <c r="C9039"/>
      <c r="D9039"/>
      <c r="E9039"/>
      <c r="F9039"/>
      <c r="G9039"/>
      <c r="H9039"/>
      <c r="I9039"/>
      <c r="J9039"/>
      <c r="K9039"/>
    </row>
    <row r="9040" spans="1:11" s="11" customFormat="1">
      <c r="A9040"/>
      <c r="B9040"/>
      <c r="C9040"/>
      <c r="D9040"/>
      <c r="E9040"/>
      <c r="F9040"/>
      <c r="G9040"/>
      <c r="H9040"/>
      <c r="I9040"/>
      <c r="J9040"/>
      <c r="K9040"/>
    </row>
    <row r="9041" spans="1:11" s="11" customFormat="1">
      <c r="A9041"/>
      <c r="B9041"/>
      <c r="C9041"/>
      <c r="D9041"/>
      <c r="E9041"/>
      <c r="F9041"/>
      <c r="G9041"/>
      <c r="H9041"/>
      <c r="I9041"/>
      <c r="J9041"/>
      <c r="K9041"/>
    </row>
    <row r="9042" spans="1:11" s="11" customFormat="1">
      <c r="A9042"/>
      <c r="B9042"/>
      <c r="C9042"/>
      <c r="D9042"/>
      <c r="E9042"/>
      <c r="F9042"/>
      <c r="G9042"/>
      <c r="H9042"/>
      <c r="I9042"/>
      <c r="J9042"/>
      <c r="K9042"/>
    </row>
    <row r="9043" spans="1:11" s="11" customFormat="1">
      <c r="A9043"/>
      <c r="B9043"/>
      <c r="C9043"/>
      <c r="D9043"/>
      <c r="E9043"/>
      <c r="F9043"/>
      <c r="G9043"/>
      <c r="H9043"/>
      <c r="I9043"/>
      <c r="J9043"/>
      <c r="K9043"/>
    </row>
    <row r="9044" spans="1:11" s="11" customFormat="1">
      <c r="A9044"/>
      <c r="B9044"/>
      <c r="C9044"/>
      <c r="D9044"/>
      <c r="E9044"/>
      <c r="F9044"/>
      <c r="G9044"/>
      <c r="H9044"/>
      <c r="I9044"/>
      <c r="J9044"/>
      <c r="K9044"/>
    </row>
    <row r="9045" spans="1:11" s="11" customFormat="1">
      <c r="A9045"/>
      <c r="B9045"/>
      <c r="C9045"/>
      <c r="D9045"/>
      <c r="E9045"/>
      <c r="F9045"/>
      <c r="G9045"/>
      <c r="H9045"/>
      <c r="I9045"/>
      <c r="J9045"/>
      <c r="K9045"/>
    </row>
    <row r="9046" spans="1:11" s="11" customFormat="1">
      <c r="A9046"/>
      <c r="B9046"/>
      <c r="C9046"/>
      <c r="D9046"/>
      <c r="E9046"/>
      <c r="F9046"/>
      <c r="G9046"/>
      <c r="H9046"/>
      <c r="I9046"/>
      <c r="J9046"/>
      <c r="K9046"/>
    </row>
    <row r="9047" spans="1:11" s="11" customFormat="1">
      <c r="A9047"/>
      <c r="B9047"/>
      <c r="C9047"/>
      <c r="D9047"/>
      <c r="E9047"/>
      <c r="F9047"/>
      <c r="G9047"/>
      <c r="H9047"/>
      <c r="I9047"/>
      <c r="J9047"/>
      <c r="K9047"/>
    </row>
    <row r="9048" spans="1:11" s="11" customFormat="1">
      <c r="A9048"/>
      <c r="B9048"/>
      <c r="C9048"/>
      <c r="D9048"/>
      <c r="E9048"/>
      <c r="F9048"/>
      <c r="G9048"/>
      <c r="H9048"/>
      <c r="I9048"/>
      <c r="J9048"/>
      <c r="K9048"/>
    </row>
    <row r="9049" spans="1:11" s="11" customFormat="1">
      <c r="A9049"/>
      <c r="B9049"/>
      <c r="C9049"/>
      <c r="D9049"/>
      <c r="E9049"/>
      <c r="F9049"/>
      <c r="G9049"/>
      <c r="H9049"/>
      <c r="I9049"/>
      <c r="J9049"/>
      <c r="K9049"/>
    </row>
    <row r="9050" spans="1:11" s="11" customFormat="1">
      <c r="A9050"/>
      <c r="B9050"/>
      <c r="C9050"/>
      <c r="D9050"/>
      <c r="E9050"/>
      <c r="F9050"/>
      <c r="G9050"/>
      <c r="H9050"/>
      <c r="I9050"/>
      <c r="J9050"/>
      <c r="K9050"/>
    </row>
    <row r="9051" spans="1:11" s="11" customFormat="1">
      <c r="A9051"/>
      <c r="B9051"/>
      <c r="C9051"/>
      <c r="D9051"/>
      <c r="E9051"/>
      <c r="F9051"/>
      <c r="G9051"/>
      <c r="H9051"/>
      <c r="I9051"/>
      <c r="J9051"/>
      <c r="K9051"/>
    </row>
    <row r="9052" spans="1:11" s="11" customFormat="1">
      <c r="A9052"/>
      <c r="B9052"/>
      <c r="C9052"/>
      <c r="D9052"/>
      <c r="E9052"/>
      <c r="F9052"/>
      <c r="G9052"/>
      <c r="H9052"/>
      <c r="I9052"/>
      <c r="J9052"/>
      <c r="K9052"/>
    </row>
    <row r="9053" spans="1:11" s="11" customFormat="1">
      <c r="A9053"/>
      <c r="B9053"/>
      <c r="C9053"/>
      <c r="D9053"/>
      <c r="E9053"/>
      <c r="F9053"/>
      <c r="G9053"/>
      <c r="H9053"/>
      <c r="I9053"/>
      <c r="J9053"/>
      <c r="K9053"/>
    </row>
    <row r="9054" spans="1:11" s="11" customFormat="1">
      <c r="A9054"/>
      <c r="B9054"/>
      <c r="C9054"/>
      <c r="D9054"/>
      <c r="E9054"/>
      <c r="F9054"/>
      <c r="G9054"/>
      <c r="H9054"/>
      <c r="I9054"/>
      <c r="J9054"/>
      <c r="K9054"/>
    </row>
    <row r="9055" spans="1:11" s="11" customFormat="1">
      <c r="A9055"/>
      <c r="B9055"/>
      <c r="C9055"/>
      <c r="D9055"/>
      <c r="E9055"/>
      <c r="F9055"/>
      <c r="G9055"/>
      <c r="H9055"/>
      <c r="I9055"/>
      <c r="J9055"/>
      <c r="K9055"/>
    </row>
    <row r="9056" spans="1:11" s="11" customFormat="1">
      <c r="A9056"/>
      <c r="B9056"/>
      <c r="C9056"/>
      <c r="D9056"/>
      <c r="E9056"/>
      <c r="F9056"/>
      <c r="G9056"/>
      <c r="H9056"/>
      <c r="I9056"/>
      <c r="J9056"/>
      <c r="K9056"/>
    </row>
    <row r="9057" spans="1:11" s="11" customFormat="1">
      <c r="A9057"/>
      <c r="B9057"/>
      <c r="C9057"/>
      <c r="D9057"/>
      <c r="E9057"/>
      <c r="F9057"/>
      <c r="G9057"/>
      <c r="H9057"/>
      <c r="I9057"/>
      <c r="J9057"/>
      <c r="K9057"/>
    </row>
    <row r="9058" spans="1:11" s="11" customFormat="1">
      <c r="A9058"/>
      <c r="B9058"/>
      <c r="C9058"/>
      <c r="D9058"/>
      <c r="E9058"/>
      <c r="F9058"/>
      <c r="G9058"/>
      <c r="H9058"/>
      <c r="I9058"/>
      <c r="J9058"/>
      <c r="K9058"/>
    </row>
    <row r="9059" spans="1:11" s="11" customFormat="1">
      <c r="A9059"/>
      <c r="B9059"/>
      <c r="C9059"/>
      <c r="D9059"/>
      <c r="E9059"/>
      <c r="F9059"/>
      <c r="G9059"/>
      <c r="H9059"/>
      <c r="I9059"/>
      <c r="J9059"/>
      <c r="K9059"/>
    </row>
    <row r="9060" spans="1:11" s="11" customFormat="1">
      <c r="A9060"/>
      <c r="B9060"/>
      <c r="C9060"/>
      <c r="D9060"/>
      <c r="E9060"/>
      <c r="F9060"/>
      <c r="G9060"/>
      <c r="H9060"/>
      <c r="I9060"/>
      <c r="J9060"/>
      <c r="K9060"/>
    </row>
    <row r="9061" spans="1:11" s="11" customFormat="1">
      <c r="A9061"/>
      <c r="B9061"/>
      <c r="C9061"/>
      <c r="D9061"/>
      <c r="E9061"/>
      <c r="F9061"/>
      <c r="G9061"/>
      <c r="H9061"/>
      <c r="I9061"/>
      <c r="J9061"/>
      <c r="K9061"/>
    </row>
    <row r="9062" spans="1:11" s="11" customFormat="1">
      <c r="A9062"/>
      <c r="B9062"/>
      <c r="C9062"/>
      <c r="D9062"/>
      <c r="E9062"/>
      <c r="F9062"/>
      <c r="G9062"/>
      <c r="H9062"/>
      <c r="I9062"/>
      <c r="J9062"/>
      <c r="K9062"/>
    </row>
    <row r="9063" spans="1:11" s="11" customFormat="1">
      <c r="A9063"/>
      <c r="B9063"/>
      <c r="C9063"/>
      <c r="D9063"/>
      <c r="E9063"/>
      <c r="F9063"/>
      <c r="G9063"/>
      <c r="H9063"/>
      <c r="I9063"/>
      <c r="J9063"/>
      <c r="K9063"/>
    </row>
    <row r="9064" spans="1:11" s="11" customFormat="1">
      <c r="A9064"/>
      <c r="B9064"/>
      <c r="C9064"/>
      <c r="D9064"/>
      <c r="E9064"/>
      <c r="F9064"/>
      <c r="G9064"/>
      <c r="H9064"/>
      <c r="I9064"/>
      <c r="J9064"/>
      <c r="K9064"/>
    </row>
    <row r="9065" spans="1:11" s="11" customFormat="1">
      <c r="A9065"/>
      <c r="B9065"/>
      <c r="C9065"/>
      <c r="D9065"/>
      <c r="E9065"/>
      <c r="F9065"/>
      <c r="G9065"/>
      <c r="H9065"/>
      <c r="I9065"/>
      <c r="J9065"/>
      <c r="K9065"/>
    </row>
    <row r="9066" spans="1:11" s="11" customFormat="1">
      <c r="A9066"/>
      <c r="B9066"/>
      <c r="C9066"/>
      <c r="D9066"/>
      <c r="E9066"/>
      <c r="F9066"/>
      <c r="G9066"/>
      <c r="H9066"/>
      <c r="I9066"/>
      <c r="J9066"/>
      <c r="K9066"/>
    </row>
    <row r="9067" spans="1:11" s="11" customFormat="1">
      <c r="A9067"/>
      <c r="B9067"/>
      <c r="C9067"/>
      <c r="D9067"/>
      <c r="E9067"/>
      <c r="F9067"/>
      <c r="G9067"/>
      <c r="H9067"/>
      <c r="I9067"/>
      <c r="J9067"/>
      <c r="K9067"/>
    </row>
    <row r="9068" spans="1:11" s="11" customFormat="1">
      <c r="A9068"/>
      <c r="B9068"/>
      <c r="C9068"/>
      <c r="D9068"/>
      <c r="E9068"/>
      <c r="F9068"/>
      <c r="G9068"/>
      <c r="H9068"/>
      <c r="I9068"/>
      <c r="J9068"/>
      <c r="K9068"/>
    </row>
    <row r="9069" spans="1:11" s="11" customFormat="1">
      <c r="A9069"/>
      <c r="B9069"/>
      <c r="C9069"/>
      <c r="D9069"/>
      <c r="E9069"/>
      <c r="F9069"/>
      <c r="G9069"/>
      <c r="H9069"/>
      <c r="I9069"/>
      <c r="J9069"/>
      <c r="K9069"/>
    </row>
    <row r="9070" spans="1:11" s="11" customFormat="1">
      <c r="A9070"/>
      <c r="B9070"/>
      <c r="C9070"/>
      <c r="D9070"/>
      <c r="E9070"/>
      <c r="F9070"/>
      <c r="G9070"/>
      <c r="H9070"/>
      <c r="I9070"/>
      <c r="J9070"/>
      <c r="K9070"/>
    </row>
    <row r="9071" spans="1:11" s="11" customFormat="1">
      <c r="A9071"/>
      <c r="B9071"/>
      <c r="C9071"/>
      <c r="D9071"/>
      <c r="E9071"/>
      <c r="F9071"/>
      <c r="G9071"/>
      <c r="H9071"/>
      <c r="I9071"/>
      <c r="J9071"/>
      <c r="K9071"/>
    </row>
    <row r="9072" spans="1:11" s="11" customFormat="1">
      <c r="A9072"/>
      <c r="B9072"/>
      <c r="C9072"/>
      <c r="D9072"/>
      <c r="E9072"/>
      <c r="F9072"/>
      <c r="G9072"/>
      <c r="H9072"/>
      <c r="I9072"/>
      <c r="J9072"/>
      <c r="K9072"/>
    </row>
    <row r="9073" spans="1:11" s="11" customFormat="1">
      <c r="A9073"/>
      <c r="B9073"/>
      <c r="C9073"/>
      <c r="D9073"/>
      <c r="E9073"/>
      <c r="F9073"/>
      <c r="G9073"/>
      <c r="H9073"/>
      <c r="I9073"/>
      <c r="J9073"/>
      <c r="K9073"/>
    </row>
    <row r="9074" spans="1:11" s="11" customFormat="1">
      <c r="A9074"/>
      <c r="B9074"/>
      <c r="C9074"/>
      <c r="D9074"/>
      <c r="E9074"/>
      <c r="F9074"/>
      <c r="G9074"/>
      <c r="H9074"/>
      <c r="I9074"/>
      <c r="J9074"/>
      <c r="K9074"/>
    </row>
    <row r="9075" spans="1:11" s="11" customFormat="1">
      <c r="A9075"/>
      <c r="B9075"/>
      <c r="C9075"/>
      <c r="D9075"/>
      <c r="E9075"/>
      <c r="F9075"/>
      <c r="G9075"/>
      <c r="H9075"/>
      <c r="I9075"/>
      <c r="J9075"/>
      <c r="K9075"/>
    </row>
    <row r="9076" spans="1:11" s="11" customFormat="1">
      <c r="A9076"/>
      <c r="B9076"/>
      <c r="C9076"/>
      <c r="D9076"/>
      <c r="E9076"/>
      <c r="F9076"/>
      <c r="G9076"/>
      <c r="H9076"/>
      <c r="I9076"/>
      <c r="J9076"/>
      <c r="K9076"/>
    </row>
    <row r="9077" spans="1:11" s="11" customFormat="1">
      <c r="A9077"/>
      <c r="B9077"/>
      <c r="C9077"/>
      <c r="D9077"/>
      <c r="E9077"/>
      <c r="F9077"/>
      <c r="G9077"/>
      <c r="H9077"/>
      <c r="I9077"/>
      <c r="J9077"/>
      <c r="K9077"/>
    </row>
    <row r="9078" spans="1:11" s="11" customFormat="1">
      <c r="A9078"/>
      <c r="B9078"/>
      <c r="C9078"/>
      <c r="D9078"/>
      <c r="E9078"/>
      <c r="F9078"/>
      <c r="G9078"/>
      <c r="H9078"/>
      <c r="I9078"/>
      <c r="J9078"/>
      <c r="K9078"/>
    </row>
    <row r="9079" spans="1:11" s="11" customFormat="1">
      <c r="A9079"/>
      <c r="B9079"/>
      <c r="C9079"/>
      <c r="D9079"/>
      <c r="E9079"/>
      <c r="F9079"/>
      <c r="G9079"/>
      <c r="H9079"/>
      <c r="I9079"/>
      <c r="J9079"/>
      <c r="K9079"/>
    </row>
    <row r="9080" spans="1:11" s="11" customFormat="1">
      <c r="A9080"/>
      <c r="B9080"/>
      <c r="C9080"/>
      <c r="D9080"/>
      <c r="E9080"/>
      <c r="F9080"/>
      <c r="G9080"/>
      <c r="H9080"/>
      <c r="I9080"/>
      <c r="J9080"/>
      <c r="K9080"/>
    </row>
    <row r="9081" spans="1:11" s="11" customFormat="1">
      <c r="A9081"/>
      <c r="B9081"/>
      <c r="C9081"/>
      <c r="D9081"/>
      <c r="E9081"/>
      <c r="F9081"/>
      <c r="G9081"/>
      <c r="H9081"/>
      <c r="I9081"/>
      <c r="J9081"/>
      <c r="K9081"/>
    </row>
    <row r="9082" spans="1:11" s="11" customFormat="1">
      <c r="A9082"/>
      <c r="B9082"/>
      <c r="C9082"/>
      <c r="D9082"/>
      <c r="E9082"/>
      <c r="F9082"/>
      <c r="G9082"/>
      <c r="H9082"/>
      <c r="I9082"/>
      <c r="J9082"/>
      <c r="K9082"/>
    </row>
    <row r="9083" spans="1:11" s="11" customFormat="1">
      <c r="A9083"/>
      <c r="B9083"/>
      <c r="C9083"/>
      <c r="D9083"/>
      <c r="E9083"/>
      <c r="F9083"/>
      <c r="G9083"/>
      <c r="H9083"/>
      <c r="I9083"/>
      <c r="J9083"/>
      <c r="K9083"/>
    </row>
    <row r="9084" spans="1:11" s="11" customFormat="1">
      <c r="A9084"/>
      <c r="B9084"/>
      <c r="C9084"/>
      <c r="D9084"/>
      <c r="E9084"/>
      <c r="F9084"/>
      <c r="G9084"/>
      <c r="H9084"/>
      <c r="I9084"/>
      <c r="J9084"/>
      <c r="K9084"/>
    </row>
    <row r="9085" spans="1:11" s="11" customFormat="1">
      <c r="A9085"/>
      <c r="B9085"/>
      <c r="C9085"/>
      <c r="D9085"/>
      <c r="E9085"/>
      <c r="F9085"/>
      <c r="G9085"/>
      <c r="H9085"/>
      <c r="I9085"/>
      <c r="J9085"/>
      <c r="K9085"/>
    </row>
    <row r="9086" spans="1:11" s="11" customFormat="1">
      <c r="A9086"/>
      <c r="B9086"/>
      <c r="C9086"/>
      <c r="D9086"/>
      <c r="E9086"/>
      <c r="F9086"/>
      <c r="G9086"/>
      <c r="H9086"/>
      <c r="I9086"/>
      <c r="J9086"/>
      <c r="K9086"/>
    </row>
    <row r="9087" spans="1:11" s="11" customFormat="1">
      <c r="A9087"/>
      <c r="B9087"/>
      <c r="C9087"/>
      <c r="D9087"/>
      <c r="E9087"/>
      <c r="F9087"/>
      <c r="G9087"/>
      <c r="H9087"/>
      <c r="I9087"/>
      <c r="J9087"/>
      <c r="K9087"/>
    </row>
    <row r="9088" spans="1:11" s="11" customFormat="1">
      <c r="A9088"/>
      <c r="B9088"/>
      <c r="C9088"/>
      <c r="D9088"/>
      <c r="E9088"/>
      <c r="F9088"/>
      <c r="G9088"/>
      <c r="H9088"/>
      <c r="I9088"/>
      <c r="J9088"/>
      <c r="K9088"/>
    </row>
    <row r="9089" spans="1:11" s="11" customFormat="1">
      <c r="A9089"/>
      <c r="B9089"/>
      <c r="C9089"/>
      <c r="D9089"/>
      <c r="E9089"/>
      <c r="F9089"/>
      <c r="G9089"/>
      <c r="H9089"/>
      <c r="I9089"/>
      <c r="J9089"/>
      <c r="K9089"/>
    </row>
    <row r="9090" spans="1:11" s="11" customFormat="1">
      <c r="A9090"/>
      <c r="B9090"/>
      <c r="C9090"/>
      <c r="D9090"/>
      <c r="E9090"/>
      <c r="F9090"/>
      <c r="G9090"/>
      <c r="H9090"/>
      <c r="I9090"/>
      <c r="J9090"/>
      <c r="K9090"/>
    </row>
    <row r="9091" spans="1:11" s="11" customFormat="1">
      <c r="A9091"/>
      <c r="B9091"/>
      <c r="C9091"/>
      <c r="D9091"/>
      <c r="E9091"/>
      <c r="F9091"/>
      <c r="G9091"/>
      <c r="H9091"/>
      <c r="I9091"/>
      <c r="J9091"/>
      <c r="K9091"/>
    </row>
    <row r="9092" spans="1:11" s="11" customFormat="1">
      <c r="A9092"/>
      <c r="B9092"/>
      <c r="C9092"/>
      <c r="D9092"/>
      <c r="E9092"/>
      <c r="F9092"/>
      <c r="G9092"/>
      <c r="H9092"/>
      <c r="I9092"/>
      <c r="J9092"/>
      <c r="K9092"/>
    </row>
    <row r="9093" spans="1:11" s="11" customFormat="1">
      <c r="A9093"/>
      <c r="B9093"/>
      <c r="C9093"/>
      <c r="D9093"/>
      <c r="E9093"/>
      <c r="F9093"/>
      <c r="G9093"/>
      <c r="H9093"/>
      <c r="I9093"/>
      <c r="J9093"/>
      <c r="K9093"/>
    </row>
    <row r="9094" spans="1:11" s="11" customFormat="1">
      <c r="A9094"/>
      <c r="B9094"/>
      <c r="C9094"/>
      <c r="D9094"/>
      <c r="E9094"/>
      <c r="F9094"/>
      <c r="G9094"/>
      <c r="H9094"/>
      <c r="I9094"/>
      <c r="J9094"/>
      <c r="K9094"/>
    </row>
    <row r="9095" spans="1:11" s="11" customFormat="1">
      <c r="A9095"/>
      <c r="B9095"/>
      <c r="C9095"/>
      <c r="D9095"/>
      <c r="E9095"/>
      <c r="F9095"/>
      <c r="G9095"/>
      <c r="H9095"/>
      <c r="I9095"/>
      <c r="J9095"/>
      <c r="K9095"/>
    </row>
    <row r="9096" spans="1:11" s="11" customFormat="1">
      <c r="A9096"/>
      <c r="B9096"/>
      <c r="C9096"/>
      <c r="D9096"/>
      <c r="E9096"/>
      <c r="F9096"/>
      <c r="G9096"/>
      <c r="H9096"/>
      <c r="I9096"/>
      <c r="J9096"/>
      <c r="K9096"/>
    </row>
    <row r="9097" spans="1:11" s="11" customFormat="1">
      <c r="A9097"/>
      <c r="B9097"/>
      <c r="C9097"/>
      <c r="D9097"/>
      <c r="E9097"/>
      <c r="F9097"/>
      <c r="G9097"/>
      <c r="H9097"/>
      <c r="I9097"/>
      <c r="J9097"/>
      <c r="K9097"/>
    </row>
    <row r="9098" spans="1:11" s="11" customFormat="1">
      <c r="A9098"/>
      <c r="B9098"/>
      <c r="C9098"/>
      <c r="D9098"/>
      <c r="E9098"/>
      <c r="F9098"/>
      <c r="G9098"/>
      <c r="H9098"/>
      <c r="I9098"/>
      <c r="J9098"/>
      <c r="K9098"/>
    </row>
    <row r="9099" spans="1:11" s="11" customFormat="1">
      <c r="A9099"/>
      <c r="B9099"/>
      <c r="C9099"/>
      <c r="D9099"/>
      <c r="E9099"/>
      <c r="F9099"/>
      <c r="G9099"/>
      <c r="H9099"/>
      <c r="I9099"/>
      <c r="J9099"/>
      <c r="K9099"/>
    </row>
    <row r="9100" spans="1:11" s="11" customFormat="1">
      <c r="A9100"/>
      <c r="B9100"/>
      <c r="C9100"/>
      <c r="D9100"/>
      <c r="E9100"/>
      <c r="F9100"/>
      <c r="G9100"/>
      <c r="H9100"/>
      <c r="I9100"/>
      <c r="J9100"/>
      <c r="K9100"/>
    </row>
    <row r="9101" spans="1:11" s="11" customFormat="1">
      <c r="A9101"/>
      <c r="B9101"/>
      <c r="C9101"/>
      <c r="D9101"/>
      <c r="E9101"/>
      <c r="F9101"/>
      <c r="G9101"/>
      <c r="H9101"/>
      <c r="I9101"/>
      <c r="J9101"/>
      <c r="K9101"/>
    </row>
    <row r="9102" spans="1:11" s="11" customFormat="1">
      <c r="A9102"/>
      <c r="B9102"/>
      <c r="C9102"/>
      <c r="D9102"/>
      <c r="E9102"/>
      <c r="F9102"/>
      <c r="G9102"/>
      <c r="H9102"/>
      <c r="I9102"/>
      <c r="J9102"/>
      <c r="K9102"/>
    </row>
    <row r="9103" spans="1:11" s="11" customFormat="1">
      <c r="A9103"/>
      <c r="B9103"/>
      <c r="C9103"/>
      <c r="D9103"/>
      <c r="E9103"/>
      <c r="F9103"/>
      <c r="G9103"/>
      <c r="H9103"/>
      <c r="I9103"/>
      <c r="J9103"/>
      <c r="K9103"/>
    </row>
    <row r="9104" spans="1:11" s="11" customFormat="1">
      <c r="A9104"/>
      <c r="B9104"/>
      <c r="C9104"/>
      <c r="D9104"/>
      <c r="E9104"/>
      <c r="F9104"/>
      <c r="G9104"/>
      <c r="H9104"/>
      <c r="I9104"/>
      <c r="J9104"/>
      <c r="K9104"/>
    </row>
    <row r="9105" spans="1:11" s="11" customFormat="1">
      <c r="A9105"/>
      <c r="B9105"/>
      <c r="C9105"/>
      <c r="D9105"/>
      <c r="E9105"/>
      <c r="F9105"/>
      <c r="G9105"/>
      <c r="H9105"/>
      <c r="I9105"/>
      <c r="J9105"/>
      <c r="K9105"/>
    </row>
    <row r="9106" spans="1:11" s="11" customFormat="1">
      <c r="A9106"/>
      <c r="B9106"/>
      <c r="C9106"/>
      <c r="D9106"/>
      <c r="E9106"/>
      <c r="F9106"/>
      <c r="G9106"/>
      <c r="H9106"/>
      <c r="I9106"/>
      <c r="J9106"/>
      <c r="K9106"/>
    </row>
    <row r="9107" spans="1:11" s="11" customFormat="1">
      <c r="A9107"/>
      <c r="B9107"/>
      <c r="C9107"/>
      <c r="D9107"/>
      <c r="E9107"/>
      <c r="F9107"/>
      <c r="G9107"/>
      <c r="H9107"/>
      <c r="I9107"/>
      <c r="J9107"/>
      <c r="K9107"/>
    </row>
    <row r="9108" spans="1:11" s="11" customFormat="1">
      <c r="A9108"/>
      <c r="B9108"/>
      <c r="C9108"/>
      <c r="D9108"/>
      <c r="E9108"/>
      <c r="F9108"/>
      <c r="G9108"/>
      <c r="H9108"/>
      <c r="I9108"/>
      <c r="J9108"/>
      <c r="K9108"/>
    </row>
    <row r="9109" spans="1:11" s="11" customFormat="1">
      <c r="A9109"/>
      <c r="B9109"/>
      <c r="C9109"/>
      <c r="D9109"/>
      <c r="E9109"/>
      <c r="F9109"/>
      <c r="G9109"/>
      <c r="H9109"/>
      <c r="I9109"/>
      <c r="J9109"/>
      <c r="K9109"/>
    </row>
    <row r="9110" spans="1:11" s="11" customFormat="1">
      <c r="A9110"/>
      <c r="B9110"/>
      <c r="C9110"/>
      <c r="D9110"/>
      <c r="E9110"/>
      <c r="F9110"/>
      <c r="G9110"/>
      <c r="H9110"/>
      <c r="I9110"/>
      <c r="J9110"/>
      <c r="K9110"/>
    </row>
    <row r="9111" spans="1:11" s="11" customFormat="1">
      <c r="A9111"/>
      <c r="B9111"/>
      <c r="C9111"/>
      <c r="D9111"/>
      <c r="E9111"/>
      <c r="F9111"/>
      <c r="G9111"/>
      <c r="H9111"/>
      <c r="I9111"/>
      <c r="J9111"/>
      <c r="K9111"/>
    </row>
    <row r="9112" spans="1:11" s="11" customFormat="1">
      <c r="A9112"/>
      <c r="B9112"/>
      <c r="C9112"/>
      <c r="D9112"/>
      <c r="E9112"/>
      <c r="F9112"/>
      <c r="G9112"/>
      <c r="H9112"/>
      <c r="I9112"/>
      <c r="J9112"/>
      <c r="K9112"/>
    </row>
    <row r="9113" spans="1:11" s="11" customFormat="1">
      <c r="A9113"/>
      <c r="B9113"/>
      <c r="C9113"/>
      <c r="D9113"/>
      <c r="E9113"/>
      <c r="F9113"/>
      <c r="G9113"/>
      <c r="H9113"/>
      <c r="I9113"/>
      <c r="J9113"/>
      <c r="K9113"/>
    </row>
    <row r="9114" spans="1:11" s="11" customFormat="1">
      <c r="A9114"/>
      <c r="B9114"/>
      <c r="C9114"/>
      <c r="D9114"/>
      <c r="E9114"/>
      <c r="F9114"/>
      <c r="G9114"/>
      <c r="H9114"/>
      <c r="I9114"/>
      <c r="J9114"/>
      <c r="K9114"/>
    </row>
    <row r="9115" spans="1:11" s="11" customFormat="1">
      <c r="A9115"/>
      <c r="B9115"/>
      <c r="C9115"/>
      <c r="D9115"/>
      <c r="E9115"/>
      <c r="F9115"/>
      <c r="G9115"/>
      <c r="H9115"/>
      <c r="I9115"/>
      <c r="J9115"/>
      <c r="K9115"/>
    </row>
    <row r="9116" spans="1:11" s="11" customFormat="1">
      <c r="A9116"/>
      <c r="B9116"/>
      <c r="C9116"/>
      <c r="D9116"/>
      <c r="E9116"/>
      <c r="F9116"/>
      <c r="G9116"/>
      <c r="H9116"/>
      <c r="I9116"/>
      <c r="J9116"/>
      <c r="K9116"/>
    </row>
    <row r="9117" spans="1:11" s="11" customFormat="1">
      <c r="A9117"/>
      <c r="B9117"/>
      <c r="C9117"/>
      <c r="D9117"/>
      <c r="E9117"/>
      <c r="F9117"/>
      <c r="G9117"/>
      <c r="H9117"/>
      <c r="I9117"/>
      <c r="J9117"/>
      <c r="K9117"/>
    </row>
    <row r="9118" spans="1:11" s="11" customFormat="1">
      <c r="A9118"/>
      <c r="B9118"/>
      <c r="C9118"/>
      <c r="D9118"/>
      <c r="E9118"/>
      <c r="F9118"/>
      <c r="G9118"/>
      <c r="H9118"/>
      <c r="I9118"/>
      <c r="J9118"/>
      <c r="K9118"/>
    </row>
    <row r="9119" spans="1:11" s="11" customFormat="1">
      <c r="A9119"/>
      <c r="B9119"/>
      <c r="C9119"/>
      <c r="D9119"/>
      <c r="E9119"/>
      <c r="F9119"/>
      <c r="G9119"/>
      <c r="H9119"/>
      <c r="I9119"/>
      <c r="J9119"/>
      <c r="K9119"/>
    </row>
    <row r="9120" spans="1:11" s="11" customFormat="1">
      <c r="A9120"/>
      <c r="B9120"/>
      <c r="C9120"/>
      <c r="D9120"/>
      <c r="E9120"/>
      <c r="F9120"/>
      <c r="G9120"/>
      <c r="H9120"/>
      <c r="I9120"/>
      <c r="J9120"/>
      <c r="K9120"/>
    </row>
    <row r="9121" spans="1:11" s="11" customFormat="1">
      <c r="A9121"/>
      <c r="B9121"/>
      <c r="C9121"/>
      <c r="D9121"/>
      <c r="E9121"/>
      <c r="F9121"/>
      <c r="G9121"/>
      <c r="H9121"/>
      <c r="I9121"/>
      <c r="J9121"/>
      <c r="K9121"/>
    </row>
    <row r="9122" spans="1:11" s="11" customFormat="1">
      <c r="A9122"/>
      <c r="B9122"/>
      <c r="C9122"/>
      <c r="D9122"/>
      <c r="E9122"/>
      <c r="F9122"/>
      <c r="G9122"/>
      <c r="H9122"/>
      <c r="I9122"/>
      <c r="J9122"/>
      <c r="K9122"/>
    </row>
    <row r="9123" spans="1:11" s="11" customFormat="1">
      <c r="A9123"/>
      <c r="B9123"/>
      <c r="C9123"/>
      <c r="D9123"/>
      <c r="E9123"/>
      <c r="F9123"/>
      <c r="G9123"/>
      <c r="H9123"/>
      <c r="I9123"/>
      <c r="J9123"/>
      <c r="K9123"/>
    </row>
    <row r="9124" spans="1:11" s="11" customFormat="1">
      <c r="A9124"/>
      <c r="B9124"/>
      <c r="C9124"/>
      <c r="D9124"/>
      <c r="E9124"/>
      <c r="F9124"/>
      <c r="G9124"/>
      <c r="H9124"/>
      <c r="I9124"/>
      <c r="J9124"/>
      <c r="K9124"/>
    </row>
    <row r="9125" spans="1:11" s="11" customFormat="1">
      <c r="A9125"/>
      <c r="B9125"/>
      <c r="C9125"/>
      <c r="D9125"/>
      <c r="E9125"/>
      <c r="F9125"/>
      <c r="G9125"/>
      <c r="H9125"/>
      <c r="I9125"/>
      <c r="J9125"/>
      <c r="K9125"/>
    </row>
    <row r="9126" spans="1:11" s="11" customFormat="1">
      <c r="A9126"/>
      <c r="B9126"/>
      <c r="C9126"/>
      <c r="D9126"/>
      <c r="E9126"/>
      <c r="F9126"/>
      <c r="G9126"/>
      <c r="H9126"/>
      <c r="I9126"/>
      <c r="J9126"/>
      <c r="K9126"/>
    </row>
    <row r="9127" spans="1:11" s="11" customFormat="1">
      <c r="A9127"/>
      <c r="B9127"/>
      <c r="C9127"/>
      <c r="D9127"/>
      <c r="E9127"/>
      <c r="F9127"/>
      <c r="G9127"/>
      <c r="H9127"/>
      <c r="I9127"/>
      <c r="J9127"/>
      <c r="K9127"/>
    </row>
    <row r="9128" spans="1:11" s="11" customFormat="1">
      <c r="A9128"/>
      <c r="B9128"/>
      <c r="C9128"/>
      <c r="D9128"/>
      <c r="E9128"/>
      <c r="F9128"/>
      <c r="G9128"/>
      <c r="H9128"/>
      <c r="I9128"/>
      <c r="J9128"/>
      <c r="K9128"/>
    </row>
    <row r="9129" spans="1:11" s="11" customFormat="1">
      <c r="A9129"/>
      <c r="B9129"/>
      <c r="C9129"/>
      <c r="D9129"/>
      <c r="E9129"/>
      <c r="F9129"/>
      <c r="G9129"/>
      <c r="H9129"/>
      <c r="I9129"/>
      <c r="J9129"/>
      <c r="K9129"/>
    </row>
    <row r="9130" spans="1:11" s="11" customFormat="1">
      <c r="A9130"/>
      <c r="B9130"/>
      <c r="C9130"/>
      <c r="D9130"/>
      <c r="E9130"/>
      <c r="F9130"/>
      <c r="G9130"/>
      <c r="H9130"/>
      <c r="I9130"/>
      <c r="J9130"/>
      <c r="K9130"/>
    </row>
    <row r="9131" spans="1:11" s="11" customFormat="1">
      <c r="A9131"/>
      <c r="B9131"/>
      <c r="C9131"/>
      <c r="D9131"/>
      <c r="E9131"/>
      <c r="F9131"/>
      <c r="G9131"/>
      <c r="H9131"/>
      <c r="I9131"/>
      <c r="J9131"/>
      <c r="K9131"/>
    </row>
    <row r="9132" spans="1:11" s="11" customFormat="1">
      <c r="A9132"/>
      <c r="B9132"/>
      <c r="C9132"/>
      <c r="D9132"/>
      <c r="E9132"/>
      <c r="F9132"/>
      <c r="G9132"/>
      <c r="H9132"/>
      <c r="I9132"/>
      <c r="J9132"/>
      <c r="K9132"/>
    </row>
    <row r="9133" spans="1:11" s="11" customFormat="1">
      <c r="A9133"/>
      <c r="B9133"/>
      <c r="C9133"/>
      <c r="D9133"/>
      <c r="E9133"/>
      <c r="F9133"/>
      <c r="G9133"/>
      <c r="H9133"/>
      <c r="I9133"/>
      <c r="J9133"/>
      <c r="K9133"/>
    </row>
    <row r="9134" spans="1:11" s="11" customFormat="1">
      <c r="A9134"/>
      <c r="B9134"/>
      <c r="C9134"/>
      <c r="D9134"/>
      <c r="E9134"/>
      <c r="F9134"/>
      <c r="G9134"/>
      <c r="H9134"/>
      <c r="I9134"/>
      <c r="J9134"/>
      <c r="K9134"/>
    </row>
    <row r="9135" spans="1:11" s="11" customFormat="1">
      <c r="A9135"/>
      <c r="B9135"/>
      <c r="C9135"/>
      <c r="D9135"/>
      <c r="E9135"/>
      <c r="F9135"/>
      <c r="G9135"/>
      <c r="H9135"/>
      <c r="I9135"/>
      <c r="J9135"/>
      <c r="K9135"/>
    </row>
    <row r="9136" spans="1:11" s="11" customFormat="1">
      <c r="A9136"/>
      <c r="B9136"/>
      <c r="C9136"/>
      <c r="D9136"/>
      <c r="E9136"/>
      <c r="F9136"/>
      <c r="G9136"/>
      <c r="H9136"/>
      <c r="I9136"/>
      <c r="J9136"/>
      <c r="K9136"/>
    </row>
    <row r="9137" spans="1:11" s="11" customFormat="1">
      <c r="A9137"/>
      <c r="B9137"/>
      <c r="C9137"/>
      <c r="D9137"/>
      <c r="E9137"/>
      <c r="F9137"/>
      <c r="G9137"/>
      <c r="H9137"/>
      <c r="I9137"/>
      <c r="J9137"/>
      <c r="K9137"/>
    </row>
    <row r="9138" spans="1:11" s="11" customFormat="1">
      <c r="A9138"/>
      <c r="B9138"/>
      <c r="C9138"/>
      <c r="D9138"/>
      <c r="E9138"/>
      <c r="F9138"/>
      <c r="G9138"/>
      <c r="H9138"/>
      <c r="I9138"/>
      <c r="J9138"/>
      <c r="K9138"/>
    </row>
    <row r="9139" spans="1:11" s="11" customFormat="1">
      <c r="A9139"/>
      <c r="B9139"/>
      <c r="C9139"/>
      <c r="D9139"/>
      <c r="E9139"/>
      <c r="F9139"/>
      <c r="G9139"/>
      <c r="H9139"/>
      <c r="I9139"/>
      <c r="J9139"/>
      <c r="K9139"/>
    </row>
    <row r="9140" spans="1:11" s="11" customFormat="1">
      <c r="A9140"/>
      <c r="B9140"/>
      <c r="C9140"/>
      <c r="D9140"/>
      <c r="E9140"/>
      <c r="F9140"/>
      <c r="G9140"/>
      <c r="H9140"/>
      <c r="I9140"/>
      <c r="J9140"/>
      <c r="K9140"/>
    </row>
    <row r="9141" spans="1:11" s="11" customFormat="1">
      <c r="A9141"/>
      <c r="B9141"/>
      <c r="C9141"/>
      <c r="D9141"/>
      <c r="E9141"/>
      <c r="F9141"/>
      <c r="G9141"/>
      <c r="H9141"/>
      <c r="I9141"/>
      <c r="J9141"/>
      <c r="K9141"/>
    </row>
    <row r="9142" spans="1:11" s="11" customFormat="1">
      <c r="A9142"/>
      <c r="B9142"/>
      <c r="C9142"/>
      <c r="D9142"/>
      <c r="E9142"/>
      <c r="F9142"/>
      <c r="G9142"/>
      <c r="H9142"/>
      <c r="I9142"/>
      <c r="J9142"/>
      <c r="K9142"/>
    </row>
    <row r="9143" spans="1:11" s="11" customFormat="1">
      <c r="A9143"/>
      <c r="B9143"/>
      <c r="C9143"/>
      <c r="D9143"/>
      <c r="E9143"/>
      <c r="F9143"/>
      <c r="G9143"/>
      <c r="H9143"/>
      <c r="I9143"/>
      <c r="J9143"/>
      <c r="K9143"/>
    </row>
    <row r="9144" spans="1:11" s="11" customFormat="1">
      <c r="A9144"/>
      <c r="B9144"/>
      <c r="C9144"/>
      <c r="D9144"/>
      <c r="E9144"/>
      <c r="F9144"/>
      <c r="G9144"/>
      <c r="H9144"/>
      <c r="I9144"/>
      <c r="J9144"/>
      <c r="K9144"/>
    </row>
    <row r="9145" spans="1:11" s="11" customFormat="1">
      <c r="A9145"/>
      <c r="B9145"/>
      <c r="C9145"/>
      <c r="D9145"/>
      <c r="E9145"/>
      <c r="F9145"/>
      <c r="G9145"/>
      <c r="H9145"/>
      <c r="I9145"/>
      <c r="J9145"/>
      <c r="K9145"/>
    </row>
    <row r="9146" spans="1:11" s="11" customFormat="1">
      <c r="A9146"/>
      <c r="B9146"/>
      <c r="C9146"/>
      <c r="D9146"/>
      <c r="E9146"/>
      <c r="F9146"/>
      <c r="G9146"/>
      <c r="H9146"/>
      <c r="I9146"/>
      <c r="J9146"/>
      <c r="K9146"/>
    </row>
    <row r="9147" spans="1:11" s="11" customFormat="1">
      <c r="A9147"/>
      <c r="B9147"/>
      <c r="C9147"/>
      <c r="D9147"/>
      <c r="E9147"/>
      <c r="F9147"/>
      <c r="G9147"/>
      <c r="H9147"/>
      <c r="I9147"/>
      <c r="J9147"/>
      <c r="K9147"/>
    </row>
    <row r="9148" spans="1:11" s="11" customFormat="1">
      <c r="A9148"/>
      <c r="B9148"/>
      <c r="C9148"/>
      <c r="D9148"/>
      <c r="E9148"/>
      <c r="F9148"/>
      <c r="G9148"/>
      <c r="H9148"/>
      <c r="I9148"/>
      <c r="J9148"/>
      <c r="K9148"/>
    </row>
    <row r="9149" spans="1:11" s="11" customFormat="1">
      <c r="A9149"/>
      <c r="B9149"/>
      <c r="C9149"/>
      <c r="D9149"/>
      <c r="E9149"/>
      <c r="F9149"/>
      <c r="G9149"/>
      <c r="H9149"/>
      <c r="I9149"/>
      <c r="J9149"/>
      <c r="K9149"/>
    </row>
    <row r="9150" spans="1:11" s="11" customFormat="1">
      <c r="A9150"/>
      <c r="B9150"/>
      <c r="C9150"/>
      <c r="D9150"/>
      <c r="E9150"/>
      <c r="F9150"/>
      <c r="G9150"/>
      <c r="H9150"/>
      <c r="I9150"/>
      <c r="J9150"/>
      <c r="K9150"/>
    </row>
    <row r="9151" spans="1:11" s="11" customFormat="1">
      <c r="A9151"/>
      <c r="B9151"/>
      <c r="C9151"/>
      <c r="D9151"/>
      <c r="E9151"/>
      <c r="F9151"/>
      <c r="G9151"/>
      <c r="H9151"/>
      <c r="I9151"/>
      <c r="J9151"/>
      <c r="K9151"/>
    </row>
    <row r="9152" spans="1:11" s="11" customFormat="1">
      <c r="A9152"/>
      <c r="B9152"/>
      <c r="C9152"/>
      <c r="D9152"/>
      <c r="E9152"/>
      <c r="F9152"/>
      <c r="G9152"/>
      <c r="H9152"/>
      <c r="I9152"/>
      <c r="J9152"/>
      <c r="K9152"/>
    </row>
    <row r="9153" spans="1:11" s="11" customFormat="1">
      <c r="A9153"/>
      <c r="B9153"/>
      <c r="C9153"/>
      <c r="D9153"/>
      <c r="E9153"/>
      <c r="F9153"/>
      <c r="G9153"/>
      <c r="H9153"/>
      <c r="I9153"/>
      <c r="J9153"/>
      <c r="K9153"/>
    </row>
    <row r="9154" spans="1:11" s="11" customFormat="1">
      <c r="A9154"/>
      <c r="B9154"/>
      <c r="C9154"/>
      <c r="D9154"/>
      <c r="E9154"/>
      <c r="F9154"/>
      <c r="G9154"/>
      <c r="H9154"/>
      <c r="I9154"/>
      <c r="J9154"/>
      <c r="K9154"/>
    </row>
    <row r="9155" spans="1:11" s="11" customFormat="1">
      <c r="A9155"/>
      <c r="B9155"/>
      <c r="C9155"/>
      <c r="D9155"/>
      <c r="E9155"/>
      <c r="F9155"/>
      <c r="G9155"/>
      <c r="H9155"/>
      <c r="I9155"/>
      <c r="J9155"/>
      <c r="K9155"/>
    </row>
    <row r="9156" spans="1:11" s="11" customFormat="1">
      <c r="A9156"/>
      <c r="B9156"/>
      <c r="C9156"/>
      <c r="D9156"/>
      <c r="E9156"/>
      <c r="F9156"/>
      <c r="G9156"/>
      <c r="H9156"/>
      <c r="I9156"/>
      <c r="J9156"/>
      <c r="K9156"/>
    </row>
    <row r="9157" spans="1:11" s="11" customFormat="1">
      <c r="A9157"/>
      <c r="B9157"/>
      <c r="C9157"/>
      <c r="D9157"/>
      <c r="E9157"/>
      <c r="F9157"/>
      <c r="G9157"/>
      <c r="H9157"/>
      <c r="I9157"/>
      <c r="J9157"/>
      <c r="K9157"/>
    </row>
    <row r="9158" spans="1:11" s="11" customFormat="1">
      <c r="A9158"/>
      <c r="B9158"/>
      <c r="C9158"/>
      <c r="D9158"/>
      <c r="E9158"/>
      <c r="F9158"/>
      <c r="G9158"/>
      <c r="H9158"/>
      <c r="I9158"/>
      <c r="J9158"/>
      <c r="K9158"/>
    </row>
    <row r="9159" spans="1:11" s="11" customFormat="1">
      <c r="A9159"/>
      <c r="B9159"/>
      <c r="C9159"/>
      <c r="D9159"/>
      <c r="E9159"/>
      <c r="F9159"/>
      <c r="G9159"/>
      <c r="H9159"/>
      <c r="I9159"/>
      <c r="J9159"/>
      <c r="K9159"/>
    </row>
    <row r="9160" spans="1:11" s="11" customFormat="1">
      <c r="A9160"/>
      <c r="B9160"/>
      <c r="C9160"/>
      <c r="D9160"/>
      <c r="E9160"/>
      <c r="F9160"/>
      <c r="G9160"/>
      <c r="H9160"/>
      <c r="I9160"/>
      <c r="J9160"/>
      <c r="K9160"/>
    </row>
    <row r="9161" spans="1:11" s="11" customFormat="1">
      <c r="A9161"/>
      <c r="B9161"/>
      <c r="C9161"/>
      <c r="D9161"/>
      <c r="E9161"/>
      <c r="F9161"/>
      <c r="G9161"/>
      <c r="H9161"/>
      <c r="I9161"/>
      <c r="J9161"/>
      <c r="K9161"/>
    </row>
    <row r="9162" spans="1:11" s="11" customFormat="1">
      <c r="A9162"/>
      <c r="B9162"/>
      <c r="C9162"/>
      <c r="D9162"/>
      <c r="E9162"/>
      <c r="F9162"/>
      <c r="G9162"/>
      <c r="H9162"/>
      <c r="I9162"/>
      <c r="J9162"/>
      <c r="K9162"/>
    </row>
    <row r="9163" spans="1:11" s="11" customFormat="1">
      <c r="A9163"/>
      <c r="B9163"/>
      <c r="C9163"/>
      <c r="D9163"/>
      <c r="E9163"/>
      <c r="F9163"/>
      <c r="G9163"/>
      <c r="H9163"/>
      <c r="I9163"/>
      <c r="J9163"/>
      <c r="K9163"/>
    </row>
    <row r="9164" spans="1:11" s="11" customFormat="1">
      <c r="A9164"/>
      <c r="B9164"/>
      <c r="C9164"/>
      <c r="D9164"/>
      <c r="E9164"/>
      <c r="F9164"/>
      <c r="G9164"/>
      <c r="H9164"/>
      <c r="I9164"/>
      <c r="J9164"/>
      <c r="K9164"/>
    </row>
    <row r="9165" spans="1:11" s="11" customFormat="1">
      <c r="A9165"/>
      <c r="B9165"/>
      <c r="C9165"/>
      <c r="D9165"/>
      <c r="E9165"/>
      <c r="F9165"/>
      <c r="G9165"/>
      <c r="H9165"/>
      <c r="I9165"/>
      <c r="J9165"/>
      <c r="K9165"/>
    </row>
    <row r="9166" spans="1:11" s="11" customFormat="1">
      <c r="A9166"/>
      <c r="B9166"/>
      <c r="C9166"/>
      <c r="D9166"/>
      <c r="E9166"/>
      <c r="F9166"/>
      <c r="G9166"/>
      <c r="H9166"/>
      <c r="I9166"/>
      <c r="J9166"/>
      <c r="K9166"/>
    </row>
    <row r="9167" spans="1:11" s="11" customFormat="1">
      <c r="A9167"/>
      <c r="B9167"/>
      <c r="C9167"/>
      <c r="D9167"/>
      <c r="E9167"/>
      <c r="F9167"/>
      <c r="G9167"/>
      <c r="H9167"/>
      <c r="I9167"/>
      <c r="J9167"/>
      <c r="K9167"/>
    </row>
    <row r="9168" spans="1:11" s="11" customFormat="1">
      <c r="A9168"/>
      <c r="B9168"/>
      <c r="C9168"/>
      <c r="D9168"/>
      <c r="E9168"/>
      <c r="F9168"/>
      <c r="G9168"/>
      <c r="H9168"/>
      <c r="I9168"/>
      <c r="J9168"/>
      <c r="K9168"/>
    </row>
    <row r="9169" spans="1:11" s="11" customFormat="1">
      <c r="A9169"/>
      <c r="B9169"/>
      <c r="C9169"/>
      <c r="D9169"/>
      <c r="E9169"/>
      <c r="F9169"/>
      <c r="G9169"/>
      <c r="H9169"/>
      <c r="I9169"/>
      <c r="J9169"/>
      <c r="K9169"/>
    </row>
    <row r="9170" spans="1:11" s="11" customFormat="1">
      <c r="A9170"/>
      <c r="B9170"/>
      <c r="C9170"/>
      <c r="D9170"/>
      <c r="E9170"/>
      <c r="F9170"/>
      <c r="G9170"/>
      <c r="H9170"/>
      <c r="I9170"/>
      <c r="J9170"/>
      <c r="K9170"/>
    </row>
    <row r="9171" spans="1:11" s="11" customFormat="1">
      <c r="A9171"/>
      <c r="B9171"/>
      <c r="C9171"/>
      <c r="D9171"/>
      <c r="E9171"/>
      <c r="F9171"/>
      <c r="G9171"/>
      <c r="H9171"/>
      <c r="I9171"/>
      <c r="J9171"/>
      <c r="K9171"/>
    </row>
    <row r="9172" spans="1:11" s="11" customFormat="1">
      <c r="A9172"/>
      <c r="B9172"/>
      <c r="C9172"/>
      <c r="D9172"/>
      <c r="E9172"/>
      <c r="F9172"/>
      <c r="G9172"/>
      <c r="H9172"/>
      <c r="I9172"/>
      <c r="J9172"/>
      <c r="K9172"/>
    </row>
    <row r="9173" spans="1:11" s="11" customFormat="1">
      <c r="A9173"/>
      <c r="B9173"/>
      <c r="C9173"/>
      <c r="D9173"/>
      <c r="E9173"/>
      <c r="F9173"/>
      <c r="G9173"/>
      <c r="H9173"/>
      <c r="I9173"/>
      <c r="J9173"/>
      <c r="K9173"/>
    </row>
    <row r="9174" spans="1:11" s="11" customFormat="1">
      <c r="A9174"/>
      <c r="B9174"/>
      <c r="C9174"/>
      <c r="D9174"/>
      <c r="E9174"/>
      <c r="F9174"/>
      <c r="G9174"/>
      <c r="H9174"/>
      <c r="I9174"/>
      <c r="J9174"/>
      <c r="K9174"/>
    </row>
    <row r="9175" spans="1:11" s="11" customFormat="1">
      <c r="A9175"/>
      <c r="B9175"/>
      <c r="C9175"/>
      <c r="D9175"/>
      <c r="E9175"/>
      <c r="F9175"/>
      <c r="G9175"/>
      <c r="H9175"/>
      <c r="I9175"/>
      <c r="J9175"/>
      <c r="K9175"/>
    </row>
    <row r="9176" spans="1:11" s="11" customFormat="1">
      <c r="A9176"/>
      <c r="B9176"/>
      <c r="C9176"/>
      <c r="D9176"/>
      <c r="E9176"/>
      <c r="F9176"/>
      <c r="G9176"/>
      <c r="H9176"/>
      <c r="I9176"/>
      <c r="J9176"/>
      <c r="K9176"/>
    </row>
    <row r="9177" spans="1:11" s="11" customFormat="1">
      <c r="A9177"/>
      <c r="B9177"/>
      <c r="C9177"/>
      <c r="D9177"/>
      <c r="E9177"/>
      <c r="F9177"/>
      <c r="G9177"/>
      <c r="H9177"/>
      <c r="I9177"/>
      <c r="J9177"/>
      <c r="K9177"/>
    </row>
    <row r="9178" spans="1:11" s="11" customFormat="1">
      <c r="A9178"/>
      <c r="B9178"/>
      <c r="C9178"/>
      <c r="D9178"/>
      <c r="E9178"/>
      <c r="F9178"/>
      <c r="G9178"/>
      <c r="H9178"/>
      <c r="I9178"/>
      <c r="J9178"/>
      <c r="K9178"/>
    </row>
    <row r="9179" spans="1:11" s="11" customFormat="1">
      <c r="A9179"/>
      <c r="B9179"/>
      <c r="C9179"/>
      <c r="D9179"/>
      <c r="E9179"/>
      <c r="F9179"/>
      <c r="G9179"/>
      <c r="H9179"/>
      <c r="I9179"/>
      <c r="J9179"/>
      <c r="K9179"/>
    </row>
    <row r="9180" spans="1:11" s="11" customFormat="1">
      <c r="A9180"/>
      <c r="B9180"/>
      <c r="C9180"/>
      <c r="D9180"/>
      <c r="E9180"/>
      <c r="F9180"/>
      <c r="G9180"/>
      <c r="H9180"/>
      <c r="I9180"/>
      <c r="J9180"/>
      <c r="K9180"/>
    </row>
    <row r="9181" spans="1:11" s="11" customFormat="1">
      <c r="A9181"/>
      <c r="B9181"/>
      <c r="C9181"/>
      <c r="D9181"/>
      <c r="E9181"/>
      <c r="F9181"/>
      <c r="G9181"/>
      <c r="H9181"/>
      <c r="I9181"/>
      <c r="J9181"/>
      <c r="K9181"/>
    </row>
    <row r="9182" spans="1:11" s="11" customFormat="1">
      <c r="A9182"/>
      <c r="B9182"/>
      <c r="C9182"/>
      <c r="D9182"/>
      <c r="E9182"/>
      <c r="F9182"/>
      <c r="G9182"/>
      <c r="H9182"/>
      <c r="I9182"/>
      <c r="J9182"/>
      <c r="K9182"/>
    </row>
    <row r="9183" spans="1:11" s="11" customFormat="1">
      <c r="A9183"/>
      <c r="B9183"/>
      <c r="C9183"/>
      <c r="D9183"/>
      <c r="E9183"/>
      <c r="F9183"/>
      <c r="G9183"/>
      <c r="H9183"/>
      <c r="I9183"/>
      <c r="J9183"/>
      <c r="K9183"/>
    </row>
    <row r="9184" spans="1:11" s="11" customFormat="1">
      <c r="A9184"/>
      <c r="B9184"/>
      <c r="C9184"/>
      <c r="D9184"/>
      <c r="E9184"/>
      <c r="F9184"/>
      <c r="G9184"/>
      <c r="H9184"/>
      <c r="I9184"/>
      <c r="J9184"/>
      <c r="K9184"/>
    </row>
    <row r="9185" spans="1:11" s="11" customFormat="1">
      <c r="A9185"/>
      <c r="B9185"/>
      <c r="C9185"/>
      <c r="D9185"/>
      <c r="E9185"/>
      <c r="F9185"/>
      <c r="G9185"/>
      <c r="H9185"/>
      <c r="I9185"/>
      <c r="J9185"/>
      <c r="K9185"/>
    </row>
    <row r="9186" spans="1:11" s="11" customFormat="1">
      <c r="A9186"/>
      <c r="B9186"/>
      <c r="C9186"/>
      <c r="D9186"/>
      <c r="E9186"/>
      <c r="F9186"/>
      <c r="G9186"/>
      <c r="H9186"/>
      <c r="I9186"/>
      <c r="J9186"/>
      <c r="K9186"/>
    </row>
    <row r="9187" spans="1:11" s="11" customFormat="1">
      <c r="A9187"/>
      <c r="B9187"/>
      <c r="C9187"/>
      <c r="D9187"/>
      <c r="E9187"/>
      <c r="F9187"/>
      <c r="G9187"/>
      <c r="H9187"/>
      <c r="I9187"/>
      <c r="J9187"/>
      <c r="K9187"/>
    </row>
    <row r="9188" spans="1:11" s="11" customFormat="1">
      <c r="A9188"/>
      <c r="B9188"/>
      <c r="C9188"/>
      <c r="D9188"/>
      <c r="E9188"/>
      <c r="F9188"/>
      <c r="G9188"/>
      <c r="H9188"/>
      <c r="I9188"/>
      <c r="J9188"/>
      <c r="K9188"/>
    </row>
    <row r="9189" spans="1:11" s="11" customFormat="1">
      <c r="A9189"/>
      <c r="B9189"/>
      <c r="C9189"/>
      <c r="D9189"/>
      <c r="E9189"/>
      <c r="F9189"/>
      <c r="G9189"/>
      <c r="H9189"/>
      <c r="I9189"/>
      <c r="J9189"/>
      <c r="K9189"/>
    </row>
    <row r="9190" spans="1:11" s="11" customFormat="1">
      <c r="A9190"/>
      <c r="B9190"/>
      <c r="C9190"/>
      <c r="D9190"/>
      <c r="E9190"/>
      <c r="F9190"/>
      <c r="G9190"/>
      <c r="H9190"/>
      <c r="I9190"/>
      <c r="J9190"/>
      <c r="K9190"/>
    </row>
    <row r="9191" spans="1:11" s="11" customFormat="1">
      <c r="A9191"/>
      <c r="B9191"/>
      <c r="C9191"/>
      <c r="D9191"/>
      <c r="E9191"/>
      <c r="F9191"/>
      <c r="G9191"/>
      <c r="H9191"/>
      <c r="I9191"/>
      <c r="J9191"/>
      <c r="K9191"/>
    </row>
    <row r="9192" spans="1:11" s="11" customFormat="1">
      <c r="A9192"/>
      <c r="B9192"/>
      <c r="C9192"/>
      <c r="D9192"/>
      <c r="E9192"/>
      <c r="F9192"/>
      <c r="G9192"/>
      <c r="H9192"/>
      <c r="I9192"/>
      <c r="J9192"/>
      <c r="K9192"/>
    </row>
    <row r="9193" spans="1:11" s="11" customFormat="1">
      <c r="A9193"/>
      <c r="B9193"/>
      <c r="C9193"/>
      <c r="D9193"/>
      <c r="E9193"/>
      <c r="F9193"/>
      <c r="G9193"/>
      <c r="H9193"/>
      <c r="I9193"/>
      <c r="J9193"/>
      <c r="K9193"/>
    </row>
    <row r="9194" spans="1:11" s="11" customFormat="1">
      <c r="A9194"/>
      <c r="B9194"/>
      <c r="C9194"/>
      <c r="D9194"/>
      <c r="E9194"/>
      <c r="F9194"/>
      <c r="G9194"/>
      <c r="H9194"/>
      <c r="I9194"/>
      <c r="J9194"/>
      <c r="K9194"/>
    </row>
    <row r="9195" spans="1:11" s="11" customFormat="1">
      <c r="A9195"/>
      <c r="B9195"/>
      <c r="C9195"/>
      <c r="D9195"/>
      <c r="E9195"/>
      <c r="F9195"/>
      <c r="G9195"/>
      <c r="H9195"/>
      <c r="I9195"/>
      <c r="J9195"/>
      <c r="K9195"/>
    </row>
    <row r="9196" spans="1:11" s="11" customFormat="1">
      <c r="A9196"/>
      <c r="B9196"/>
      <c r="C9196"/>
      <c r="D9196"/>
      <c r="E9196"/>
      <c r="F9196"/>
      <c r="G9196"/>
      <c r="H9196"/>
      <c r="I9196"/>
      <c r="J9196"/>
      <c r="K9196"/>
    </row>
    <row r="9197" spans="1:11" s="11" customFormat="1">
      <c r="A9197"/>
      <c r="B9197"/>
      <c r="C9197"/>
      <c r="D9197"/>
      <c r="E9197"/>
      <c r="F9197"/>
      <c r="G9197"/>
      <c r="H9197"/>
      <c r="I9197"/>
      <c r="J9197"/>
      <c r="K9197"/>
    </row>
    <row r="9198" spans="1:11" s="11" customFormat="1">
      <c r="A9198"/>
      <c r="B9198"/>
      <c r="C9198"/>
      <c r="D9198"/>
      <c r="E9198"/>
      <c r="F9198"/>
      <c r="G9198"/>
      <c r="H9198"/>
      <c r="I9198"/>
      <c r="J9198"/>
      <c r="K9198"/>
    </row>
    <row r="9199" spans="1:11" s="11" customFormat="1">
      <c r="A9199"/>
      <c r="B9199"/>
      <c r="C9199"/>
      <c r="D9199"/>
      <c r="E9199"/>
      <c r="F9199"/>
      <c r="G9199"/>
      <c r="H9199"/>
      <c r="I9199"/>
      <c r="J9199"/>
      <c r="K9199"/>
    </row>
    <row r="9200" spans="1:11" s="11" customFormat="1">
      <c r="A9200"/>
      <c r="B9200"/>
      <c r="C9200"/>
      <c r="D9200"/>
      <c r="E9200"/>
      <c r="F9200"/>
      <c r="G9200"/>
      <c r="H9200"/>
      <c r="I9200"/>
      <c r="J9200"/>
      <c r="K9200"/>
    </row>
    <row r="9201" spans="1:11" s="11" customFormat="1">
      <c r="A9201"/>
      <c r="B9201"/>
      <c r="C9201"/>
      <c r="D9201"/>
      <c r="E9201"/>
      <c r="F9201"/>
      <c r="G9201"/>
      <c r="H9201"/>
      <c r="I9201"/>
      <c r="J9201"/>
      <c r="K9201"/>
    </row>
    <row r="9202" spans="1:11" s="11" customFormat="1">
      <c r="A9202"/>
      <c r="B9202"/>
      <c r="C9202"/>
      <c r="D9202"/>
      <c r="E9202"/>
      <c r="F9202"/>
      <c r="G9202"/>
      <c r="H9202"/>
      <c r="I9202"/>
      <c r="J9202"/>
      <c r="K9202"/>
    </row>
    <row r="9203" spans="1:11" s="11" customFormat="1">
      <c r="A9203"/>
      <c r="B9203"/>
      <c r="C9203"/>
      <c r="D9203"/>
      <c r="E9203"/>
      <c r="F9203"/>
      <c r="G9203"/>
      <c r="H9203"/>
      <c r="I9203"/>
      <c r="J9203"/>
      <c r="K9203"/>
    </row>
    <row r="9204" spans="1:11" s="11" customFormat="1">
      <c r="A9204"/>
      <c r="B9204"/>
      <c r="C9204"/>
      <c r="D9204"/>
      <c r="E9204"/>
      <c r="F9204"/>
      <c r="G9204"/>
      <c r="H9204"/>
      <c r="I9204"/>
      <c r="J9204"/>
      <c r="K9204"/>
    </row>
    <row r="9205" spans="1:11" s="11" customFormat="1">
      <c r="A9205"/>
      <c r="B9205"/>
      <c r="C9205"/>
      <c r="D9205"/>
      <c r="E9205"/>
      <c r="F9205"/>
      <c r="G9205"/>
      <c r="H9205"/>
      <c r="I9205"/>
      <c r="J9205"/>
      <c r="K9205"/>
    </row>
    <row r="9206" spans="1:11" s="11" customFormat="1">
      <c r="A9206"/>
      <c r="B9206"/>
      <c r="C9206"/>
      <c r="D9206"/>
      <c r="E9206"/>
      <c r="F9206"/>
      <c r="G9206"/>
      <c r="H9206"/>
      <c r="I9206"/>
      <c r="J9206"/>
      <c r="K9206"/>
    </row>
    <row r="9207" spans="1:11" s="11" customFormat="1">
      <c r="A9207"/>
      <c r="B9207"/>
      <c r="C9207"/>
      <c r="D9207"/>
      <c r="E9207"/>
      <c r="F9207"/>
      <c r="G9207"/>
      <c r="H9207"/>
      <c r="I9207"/>
      <c r="J9207"/>
      <c r="K9207"/>
    </row>
    <row r="9208" spans="1:11" s="11" customFormat="1">
      <c r="A9208"/>
      <c r="B9208"/>
      <c r="C9208"/>
      <c r="D9208"/>
      <c r="E9208"/>
      <c r="F9208"/>
      <c r="G9208"/>
      <c r="H9208"/>
      <c r="I9208"/>
      <c r="J9208"/>
      <c r="K9208"/>
    </row>
    <row r="9209" spans="1:11" s="11" customFormat="1">
      <c r="A9209"/>
      <c r="B9209"/>
      <c r="C9209"/>
      <c r="D9209"/>
      <c r="E9209"/>
      <c r="F9209"/>
      <c r="G9209"/>
      <c r="H9209"/>
      <c r="I9209"/>
      <c r="J9209"/>
      <c r="K9209"/>
    </row>
    <row r="9210" spans="1:11" s="11" customFormat="1">
      <c r="A9210"/>
      <c r="B9210"/>
      <c r="C9210"/>
      <c r="D9210"/>
      <c r="E9210"/>
      <c r="F9210"/>
      <c r="G9210"/>
      <c r="H9210"/>
      <c r="I9210"/>
      <c r="J9210"/>
      <c r="K9210"/>
    </row>
    <row r="9211" spans="1:11" s="11" customFormat="1">
      <c r="A9211"/>
      <c r="B9211"/>
      <c r="C9211"/>
      <c r="D9211"/>
      <c r="E9211"/>
      <c r="F9211"/>
      <c r="G9211"/>
      <c r="H9211"/>
      <c r="I9211"/>
      <c r="J9211"/>
      <c r="K9211"/>
    </row>
    <row r="9212" spans="1:11" s="11" customFormat="1">
      <c r="A9212"/>
      <c r="B9212"/>
      <c r="C9212"/>
      <c r="D9212"/>
      <c r="E9212"/>
      <c r="F9212"/>
      <c r="G9212"/>
      <c r="H9212"/>
      <c r="I9212"/>
      <c r="J9212"/>
      <c r="K9212"/>
    </row>
    <row r="9213" spans="1:11" s="11" customFormat="1">
      <c r="A9213"/>
      <c r="B9213"/>
      <c r="C9213"/>
      <c r="D9213"/>
      <c r="E9213"/>
      <c r="F9213"/>
      <c r="G9213"/>
      <c r="H9213"/>
      <c r="I9213"/>
      <c r="J9213"/>
      <c r="K9213"/>
    </row>
    <row r="9214" spans="1:11" s="11" customFormat="1">
      <c r="A9214"/>
      <c r="B9214"/>
      <c r="C9214"/>
      <c r="D9214"/>
      <c r="E9214"/>
      <c r="F9214"/>
      <c r="G9214"/>
      <c r="H9214"/>
      <c r="I9214"/>
      <c r="J9214"/>
      <c r="K9214"/>
    </row>
    <row r="9215" spans="1:11" s="11" customFormat="1">
      <c r="A9215"/>
      <c r="B9215"/>
      <c r="C9215"/>
      <c r="D9215"/>
      <c r="E9215"/>
      <c r="F9215"/>
      <c r="G9215"/>
      <c r="H9215"/>
      <c r="I9215"/>
      <c r="J9215"/>
      <c r="K9215"/>
    </row>
    <row r="9216" spans="1:11" s="11" customFormat="1">
      <c r="A9216"/>
      <c r="B9216"/>
      <c r="C9216"/>
      <c r="D9216"/>
      <c r="E9216"/>
      <c r="F9216"/>
      <c r="G9216"/>
      <c r="H9216"/>
      <c r="I9216"/>
      <c r="J9216"/>
      <c r="K9216"/>
    </row>
    <row r="9217" spans="1:11" s="11" customFormat="1">
      <c r="A9217"/>
      <c r="B9217"/>
      <c r="C9217"/>
      <c r="D9217"/>
      <c r="E9217"/>
      <c r="F9217"/>
      <c r="G9217"/>
      <c r="H9217"/>
      <c r="I9217"/>
      <c r="J9217"/>
      <c r="K9217"/>
    </row>
    <row r="9218" spans="1:11" s="11" customFormat="1">
      <c r="A9218"/>
      <c r="B9218"/>
      <c r="C9218"/>
      <c r="D9218"/>
      <c r="E9218"/>
      <c r="F9218"/>
      <c r="G9218"/>
      <c r="H9218"/>
      <c r="I9218"/>
      <c r="J9218"/>
      <c r="K9218"/>
    </row>
    <row r="9219" spans="1:11" s="11" customFormat="1">
      <c r="A9219"/>
      <c r="B9219"/>
      <c r="C9219"/>
      <c r="D9219"/>
      <c r="E9219"/>
      <c r="F9219"/>
      <c r="G9219"/>
      <c r="H9219"/>
      <c r="I9219"/>
      <c r="J9219"/>
      <c r="K9219"/>
    </row>
    <row r="9220" spans="1:11" s="11" customFormat="1">
      <c r="A9220"/>
      <c r="B9220"/>
      <c r="C9220"/>
      <c r="D9220"/>
      <c r="E9220"/>
      <c r="F9220"/>
      <c r="G9220"/>
      <c r="H9220"/>
      <c r="I9220"/>
      <c r="J9220"/>
      <c r="K9220"/>
    </row>
    <row r="9221" spans="1:11" s="11" customFormat="1">
      <c r="A9221"/>
      <c r="B9221"/>
      <c r="C9221"/>
      <c r="D9221"/>
      <c r="E9221"/>
      <c r="F9221"/>
      <c r="G9221"/>
      <c r="H9221"/>
      <c r="I9221"/>
      <c r="J9221"/>
      <c r="K9221"/>
    </row>
    <row r="9222" spans="1:11" s="11" customFormat="1">
      <c r="A9222"/>
      <c r="B9222"/>
      <c r="C9222"/>
      <c r="D9222"/>
      <c r="E9222"/>
      <c r="F9222"/>
      <c r="G9222"/>
      <c r="H9222"/>
      <c r="I9222"/>
      <c r="J9222"/>
      <c r="K9222"/>
    </row>
    <row r="9223" spans="1:11" s="11" customFormat="1">
      <c r="A9223"/>
      <c r="B9223"/>
      <c r="C9223"/>
      <c r="D9223"/>
      <c r="E9223"/>
      <c r="F9223"/>
      <c r="G9223"/>
      <c r="H9223"/>
      <c r="I9223"/>
      <c r="J9223"/>
      <c r="K9223"/>
    </row>
    <row r="9224" spans="1:11" s="11" customFormat="1">
      <c r="A9224"/>
      <c r="B9224"/>
      <c r="C9224"/>
      <c r="D9224"/>
      <c r="E9224"/>
      <c r="F9224"/>
      <c r="G9224"/>
      <c r="H9224"/>
      <c r="I9224"/>
      <c r="J9224"/>
      <c r="K9224"/>
    </row>
    <row r="9225" spans="1:11" s="11" customFormat="1">
      <c r="A9225"/>
      <c r="B9225"/>
      <c r="C9225"/>
      <c r="D9225"/>
      <c r="E9225"/>
      <c r="F9225"/>
      <c r="G9225"/>
      <c r="H9225"/>
      <c r="I9225"/>
      <c r="J9225"/>
      <c r="K9225"/>
    </row>
    <row r="9226" spans="1:11" s="11" customFormat="1">
      <c r="A9226"/>
      <c r="B9226"/>
      <c r="C9226"/>
      <c r="D9226"/>
      <c r="E9226"/>
      <c r="F9226"/>
      <c r="G9226"/>
      <c r="H9226"/>
      <c r="I9226"/>
      <c r="J9226"/>
      <c r="K9226"/>
    </row>
    <row r="9227" spans="1:11" s="11" customFormat="1">
      <c r="A9227"/>
      <c r="B9227"/>
      <c r="C9227"/>
      <c r="D9227"/>
      <c r="E9227"/>
      <c r="F9227"/>
      <c r="G9227"/>
      <c r="H9227"/>
      <c r="I9227"/>
      <c r="J9227"/>
      <c r="K9227"/>
    </row>
    <row r="9228" spans="1:11" s="11" customFormat="1">
      <c r="A9228"/>
      <c r="B9228"/>
      <c r="C9228"/>
      <c r="D9228"/>
      <c r="E9228"/>
      <c r="F9228"/>
      <c r="G9228"/>
      <c r="H9228"/>
      <c r="I9228"/>
      <c r="J9228"/>
      <c r="K9228"/>
    </row>
    <row r="9229" spans="1:11" s="11" customFormat="1">
      <c r="A9229"/>
      <c r="B9229"/>
      <c r="C9229"/>
      <c r="D9229"/>
      <c r="E9229"/>
      <c r="F9229"/>
      <c r="G9229"/>
      <c r="H9229"/>
      <c r="I9229"/>
      <c r="J9229"/>
      <c r="K9229"/>
    </row>
    <row r="9230" spans="1:11" s="11" customFormat="1">
      <c r="A9230"/>
      <c r="B9230"/>
      <c r="C9230"/>
      <c r="D9230"/>
      <c r="E9230"/>
      <c r="F9230"/>
      <c r="G9230"/>
      <c r="H9230"/>
      <c r="I9230"/>
      <c r="J9230"/>
      <c r="K9230"/>
    </row>
    <row r="9231" spans="1:11" s="11" customFormat="1">
      <c r="A9231"/>
      <c r="B9231"/>
      <c r="C9231"/>
      <c r="D9231"/>
      <c r="E9231"/>
      <c r="F9231"/>
      <c r="G9231"/>
      <c r="H9231"/>
      <c r="I9231"/>
      <c r="J9231"/>
      <c r="K9231"/>
    </row>
    <row r="9232" spans="1:11" s="11" customFormat="1">
      <c r="A9232"/>
      <c r="B9232"/>
      <c r="C9232"/>
      <c r="D9232"/>
      <c r="E9232"/>
      <c r="F9232"/>
      <c r="G9232"/>
      <c r="H9232"/>
      <c r="I9232"/>
      <c r="J9232"/>
      <c r="K9232"/>
    </row>
    <row r="9233" spans="1:11" s="11" customFormat="1">
      <c r="A9233"/>
      <c r="B9233"/>
      <c r="C9233"/>
      <c r="D9233"/>
      <c r="E9233"/>
      <c r="F9233"/>
      <c r="G9233"/>
      <c r="H9233"/>
      <c r="I9233"/>
      <c r="J9233"/>
      <c r="K9233"/>
    </row>
    <row r="9234" spans="1:11" s="11" customFormat="1">
      <c r="A9234"/>
      <c r="B9234"/>
      <c r="C9234"/>
      <c r="D9234"/>
      <c r="E9234"/>
      <c r="F9234"/>
      <c r="G9234"/>
      <c r="H9234"/>
      <c r="I9234"/>
      <c r="J9234"/>
      <c r="K9234"/>
    </row>
    <row r="9235" spans="1:11" s="11" customFormat="1">
      <c r="A9235"/>
      <c r="B9235"/>
      <c r="C9235"/>
      <c r="D9235"/>
      <c r="E9235"/>
      <c r="F9235"/>
      <c r="G9235"/>
      <c r="H9235"/>
      <c r="I9235"/>
      <c r="J9235"/>
      <c r="K9235"/>
    </row>
    <row r="9236" spans="1:11" s="11" customFormat="1">
      <c r="A9236"/>
      <c r="B9236"/>
      <c r="C9236"/>
      <c r="D9236"/>
      <c r="E9236"/>
      <c r="F9236"/>
      <c r="G9236"/>
      <c r="H9236"/>
      <c r="I9236"/>
      <c r="J9236"/>
      <c r="K9236"/>
    </row>
    <row r="9237" spans="1:11" s="11" customFormat="1">
      <c r="A9237"/>
      <c r="B9237"/>
      <c r="C9237"/>
      <c r="D9237"/>
      <c r="E9237"/>
      <c r="F9237"/>
      <c r="G9237"/>
      <c r="H9237"/>
      <c r="I9237"/>
      <c r="J9237"/>
      <c r="K9237"/>
    </row>
    <row r="9238" spans="1:11" s="11" customFormat="1">
      <c r="A9238"/>
      <c r="B9238"/>
      <c r="C9238"/>
      <c r="D9238"/>
      <c r="E9238"/>
      <c r="F9238"/>
      <c r="G9238"/>
      <c r="H9238"/>
      <c r="I9238"/>
      <c r="J9238"/>
      <c r="K9238"/>
    </row>
    <row r="9239" spans="1:11" s="11" customFormat="1">
      <c r="A9239"/>
      <c r="B9239"/>
      <c r="C9239"/>
      <c r="D9239"/>
      <c r="E9239"/>
      <c r="F9239"/>
      <c r="G9239"/>
      <c r="H9239"/>
      <c r="I9239"/>
      <c r="J9239"/>
      <c r="K9239"/>
    </row>
    <row r="9240" spans="1:11" s="11" customFormat="1">
      <c r="A9240"/>
      <c r="B9240"/>
      <c r="C9240"/>
      <c r="D9240"/>
      <c r="E9240"/>
      <c r="F9240"/>
      <c r="G9240"/>
      <c r="H9240"/>
      <c r="I9240"/>
      <c r="J9240"/>
      <c r="K9240"/>
    </row>
    <row r="9241" spans="1:11" s="11" customFormat="1">
      <c r="A9241"/>
      <c r="B9241"/>
      <c r="C9241"/>
      <c r="D9241"/>
      <c r="E9241"/>
      <c r="F9241"/>
      <c r="G9241"/>
      <c r="H9241"/>
      <c r="I9241"/>
      <c r="J9241"/>
      <c r="K9241"/>
    </row>
    <row r="9242" spans="1:11" s="11" customFormat="1">
      <c r="A9242"/>
      <c r="B9242"/>
      <c r="C9242"/>
      <c r="D9242"/>
      <c r="E9242"/>
      <c r="F9242"/>
      <c r="G9242"/>
      <c r="H9242"/>
      <c r="I9242"/>
      <c r="J9242"/>
      <c r="K9242"/>
    </row>
    <row r="9243" spans="1:11" s="11" customFormat="1">
      <c r="A9243"/>
      <c r="B9243"/>
      <c r="C9243"/>
      <c r="D9243"/>
      <c r="E9243"/>
      <c r="F9243"/>
      <c r="G9243"/>
      <c r="H9243"/>
      <c r="I9243"/>
      <c r="J9243"/>
      <c r="K9243"/>
    </row>
    <row r="9244" spans="1:11" s="11" customFormat="1">
      <c r="A9244"/>
      <c r="B9244"/>
      <c r="C9244"/>
      <c r="D9244"/>
      <c r="E9244"/>
      <c r="F9244"/>
      <c r="G9244"/>
      <c r="H9244"/>
      <c r="I9244"/>
      <c r="J9244"/>
      <c r="K9244"/>
    </row>
    <row r="9245" spans="1:11" s="11" customFormat="1">
      <c r="A9245"/>
      <c r="B9245"/>
      <c r="C9245"/>
      <c r="D9245"/>
      <c r="E9245"/>
      <c r="F9245"/>
      <c r="G9245"/>
      <c r="H9245"/>
      <c r="I9245"/>
      <c r="J9245"/>
      <c r="K9245"/>
    </row>
    <row r="9246" spans="1:11" s="11" customFormat="1">
      <c r="A9246"/>
      <c r="B9246"/>
      <c r="C9246"/>
      <c r="D9246"/>
      <c r="E9246"/>
      <c r="F9246"/>
      <c r="G9246"/>
      <c r="H9246"/>
      <c r="I9246"/>
      <c r="J9246"/>
      <c r="K9246"/>
    </row>
    <row r="9247" spans="1:11" s="11" customFormat="1">
      <c r="A9247"/>
      <c r="B9247"/>
      <c r="C9247"/>
      <c r="D9247"/>
      <c r="E9247"/>
      <c r="F9247"/>
      <c r="G9247"/>
      <c r="H9247"/>
      <c r="I9247"/>
      <c r="J9247"/>
      <c r="K9247"/>
    </row>
    <row r="9248" spans="1:11" s="11" customFormat="1">
      <c r="A9248"/>
      <c r="B9248"/>
      <c r="C9248"/>
      <c r="D9248"/>
      <c r="E9248"/>
      <c r="F9248"/>
      <c r="G9248"/>
      <c r="H9248"/>
      <c r="I9248"/>
      <c r="J9248"/>
      <c r="K9248"/>
    </row>
    <row r="9249" spans="1:11" s="11" customFormat="1">
      <c r="A9249"/>
      <c r="B9249"/>
      <c r="C9249"/>
      <c r="D9249"/>
      <c r="E9249"/>
      <c r="F9249"/>
      <c r="G9249"/>
      <c r="H9249"/>
      <c r="I9249"/>
      <c r="J9249"/>
      <c r="K9249"/>
    </row>
    <row r="9250" spans="1:11" s="11" customFormat="1">
      <c r="A9250"/>
      <c r="B9250"/>
      <c r="C9250"/>
      <c r="D9250"/>
      <c r="E9250"/>
      <c r="F9250"/>
      <c r="G9250"/>
      <c r="H9250"/>
      <c r="I9250"/>
      <c r="J9250"/>
      <c r="K9250"/>
    </row>
    <row r="9251" spans="1:11" s="11" customFormat="1">
      <c r="A9251"/>
      <c r="B9251"/>
      <c r="C9251"/>
      <c r="D9251"/>
      <c r="E9251"/>
      <c r="F9251"/>
      <c r="G9251"/>
      <c r="H9251"/>
      <c r="I9251"/>
      <c r="J9251"/>
      <c r="K9251"/>
    </row>
    <row r="9252" spans="1:11" s="11" customFormat="1">
      <c r="A9252"/>
      <c r="B9252"/>
      <c r="C9252"/>
      <c r="D9252"/>
      <c r="E9252"/>
      <c r="F9252"/>
      <c r="G9252"/>
      <c r="H9252"/>
      <c r="I9252"/>
      <c r="J9252"/>
      <c r="K9252"/>
    </row>
    <row r="9253" spans="1:11" s="11" customFormat="1">
      <c r="A9253"/>
      <c r="B9253"/>
      <c r="C9253"/>
      <c r="D9253"/>
      <c r="E9253"/>
      <c r="F9253"/>
      <c r="G9253"/>
      <c r="H9253"/>
      <c r="I9253"/>
      <c r="J9253"/>
      <c r="K9253"/>
    </row>
    <row r="9254" spans="1:11" s="11" customFormat="1">
      <c r="A9254"/>
      <c r="B9254"/>
      <c r="C9254"/>
      <c r="D9254"/>
      <c r="E9254"/>
      <c r="F9254"/>
      <c r="G9254"/>
      <c r="H9254"/>
      <c r="I9254"/>
      <c r="J9254"/>
      <c r="K9254"/>
    </row>
    <row r="9255" spans="1:11" s="11" customFormat="1">
      <c r="A9255"/>
      <c r="B9255"/>
      <c r="C9255"/>
      <c r="D9255"/>
      <c r="E9255"/>
      <c r="F9255"/>
      <c r="G9255"/>
      <c r="H9255"/>
      <c r="I9255"/>
      <c r="J9255"/>
      <c r="K9255"/>
    </row>
    <row r="9256" spans="1:11" s="11" customFormat="1">
      <c r="A9256"/>
      <c r="B9256"/>
      <c r="C9256"/>
      <c r="D9256"/>
      <c r="E9256"/>
      <c r="F9256"/>
      <c r="G9256"/>
      <c r="H9256"/>
      <c r="I9256"/>
      <c r="J9256"/>
      <c r="K9256"/>
    </row>
    <row r="9257" spans="1:11" s="11" customFormat="1">
      <c r="A9257"/>
      <c r="B9257"/>
      <c r="C9257"/>
      <c r="D9257"/>
      <c r="E9257"/>
      <c r="F9257"/>
      <c r="G9257"/>
      <c r="H9257"/>
      <c r="I9257"/>
      <c r="J9257"/>
      <c r="K9257"/>
    </row>
    <row r="9258" spans="1:11" s="11" customFormat="1">
      <c r="A9258"/>
      <c r="B9258"/>
      <c r="C9258"/>
      <c r="D9258"/>
      <c r="E9258"/>
      <c r="F9258"/>
      <c r="G9258"/>
      <c r="H9258"/>
      <c r="I9258"/>
      <c r="J9258"/>
      <c r="K9258"/>
    </row>
    <row r="9259" spans="1:11" s="11" customFormat="1">
      <c r="A9259"/>
      <c r="B9259"/>
      <c r="C9259"/>
      <c r="D9259"/>
      <c r="E9259"/>
      <c r="F9259"/>
      <c r="G9259"/>
      <c r="H9259"/>
      <c r="I9259"/>
      <c r="J9259"/>
      <c r="K9259"/>
    </row>
    <row r="9260" spans="1:11" s="11" customFormat="1">
      <c r="A9260"/>
      <c r="B9260"/>
      <c r="C9260"/>
      <c r="D9260"/>
      <c r="E9260"/>
      <c r="F9260"/>
      <c r="G9260"/>
      <c r="H9260"/>
      <c r="I9260"/>
      <c r="J9260"/>
      <c r="K9260"/>
    </row>
    <row r="9261" spans="1:11" s="11" customFormat="1">
      <c r="A9261"/>
      <c r="B9261"/>
      <c r="C9261"/>
      <c r="D9261"/>
      <c r="E9261"/>
      <c r="F9261"/>
      <c r="G9261"/>
      <c r="H9261"/>
      <c r="I9261"/>
      <c r="J9261"/>
      <c r="K9261"/>
    </row>
    <row r="9262" spans="1:11" s="11" customFormat="1">
      <c r="A9262"/>
      <c r="B9262"/>
      <c r="C9262"/>
      <c r="D9262"/>
      <c r="E9262"/>
      <c r="F9262"/>
      <c r="G9262"/>
      <c r="H9262"/>
      <c r="I9262"/>
      <c r="J9262"/>
      <c r="K9262"/>
    </row>
    <row r="9263" spans="1:11" s="11" customFormat="1">
      <c r="A9263"/>
      <c r="B9263"/>
      <c r="C9263"/>
      <c r="D9263"/>
      <c r="E9263"/>
      <c r="F9263"/>
      <c r="G9263"/>
      <c r="H9263"/>
      <c r="I9263"/>
      <c r="J9263"/>
      <c r="K9263"/>
    </row>
    <row r="9264" spans="1:11" s="11" customFormat="1">
      <c r="A9264"/>
      <c r="B9264"/>
      <c r="C9264"/>
      <c r="D9264"/>
      <c r="E9264"/>
      <c r="F9264"/>
      <c r="G9264"/>
      <c r="H9264"/>
      <c r="I9264"/>
      <c r="J9264"/>
      <c r="K9264"/>
    </row>
    <row r="9265" spans="1:11" s="11" customFormat="1">
      <c r="A9265"/>
      <c r="B9265"/>
      <c r="C9265"/>
      <c r="D9265"/>
      <c r="E9265"/>
      <c r="F9265"/>
      <c r="G9265"/>
      <c r="H9265"/>
      <c r="I9265"/>
      <c r="J9265"/>
      <c r="K9265"/>
    </row>
    <row r="9266" spans="1:11" s="11" customFormat="1">
      <c r="A9266"/>
      <c r="B9266"/>
      <c r="C9266"/>
      <c r="D9266"/>
      <c r="E9266"/>
      <c r="F9266"/>
      <c r="G9266"/>
      <c r="H9266"/>
      <c r="I9266"/>
      <c r="J9266"/>
      <c r="K9266"/>
    </row>
    <row r="9267" spans="1:11" s="11" customFormat="1">
      <c r="A9267"/>
      <c r="B9267"/>
      <c r="C9267"/>
      <c r="D9267"/>
      <c r="E9267"/>
      <c r="F9267"/>
      <c r="G9267"/>
      <c r="H9267"/>
      <c r="I9267"/>
      <c r="J9267"/>
      <c r="K9267"/>
    </row>
    <row r="9268" spans="1:11" s="11" customFormat="1">
      <c r="A9268"/>
      <c r="B9268"/>
      <c r="C9268"/>
      <c r="D9268"/>
      <c r="E9268"/>
      <c r="F9268"/>
      <c r="G9268"/>
      <c r="H9268"/>
      <c r="I9268"/>
      <c r="J9268"/>
      <c r="K9268"/>
    </row>
    <row r="9269" spans="1:11" s="11" customFormat="1">
      <c r="A9269"/>
      <c r="B9269"/>
      <c r="C9269"/>
      <c r="D9269"/>
      <c r="E9269"/>
      <c r="F9269"/>
      <c r="G9269"/>
      <c r="H9269"/>
      <c r="I9269"/>
      <c r="J9269"/>
      <c r="K9269"/>
    </row>
    <row r="9270" spans="1:11" s="11" customFormat="1">
      <c r="A9270"/>
      <c r="B9270"/>
      <c r="C9270"/>
      <c r="D9270"/>
      <c r="E9270"/>
      <c r="F9270"/>
      <c r="G9270"/>
      <c r="H9270"/>
      <c r="I9270"/>
      <c r="J9270"/>
      <c r="K9270"/>
    </row>
    <row r="9271" spans="1:11" s="11" customFormat="1">
      <c r="A9271"/>
      <c r="B9271"/>
      <c r="C9271"/>
      <c r="D9271"/>
      <c r="E9271"/>
      <c r="F9271"/>
      <c r="G9271"/>
      <c r="H9271"/>
      <c r="I9271"/>
      <c r="J9271"/>
      <c r="K9271"/>
    </row>
    <row r="9272" spans="1:11" s="11" customFormat="1">
      <c r="A9272"/>
      <c r="B9272"/>
      <c r="C9272"/>
      <c r="D9272"/>
      <c r="E9272"/>
      <c r="F9272"/>
      <c r="G9272"/>
      <c r="H9272"/>
      <c r="I9272"/>
      <c r="J9272"/>
      <c r="K9272"/>
    </row>
    <row r="9273" spans="1:11" s="11" customFormat="1">
      <c r="A9273"/>
      <c r="B9273"/>
      <c r="C9273"/>
      <c r="D9273"/>
      <c r="E9273"/>
      <c r="F9273"/>
      <c r="G9273"/>
      <c r="H9273"/>
      <c r="I9273"/>
      <c r="J9273"/>
      <c r="K9273"/>
    </row>
    <row r="9274" spans="1:11" s="11" customFormat="1">
      <c r="A9274"/>
      <c r="B9274"/>
      <c r="C9274"/>
      <c r="D9274"/>
      <c r="E9274"/>
      <c r="F9274"/>
      <c r="G9274"/>
      <c r="H9274"/>
      <c r="I9274"/>
      <c r="J9274"/>
      <c r="K9274"/>
    </row>
    <row r="9275" spans="1:11" s="11" customFormat="1">
      <c r="A9275"/>
      <c r="B9275"/>
      <c r="C9275"/>
      <c r="D9275"/>
      <c r="E9275"/>
      <c r="F9275"/>
      <c r="G9275"/>
      <c r="H9275"/>
      <c r="I9275"/>
      <c r="J9275"/>
      <c r="K9275"/>
    </row>
    <row r="9276" spans="1:11" s="11" customFormat="1">
      <c r="A9276"/>
      <c r="B9276"/>
      <c r="C9276"/>
      <c r="D9276"/>
      <c r="E9276"/>
      <c r="F9276"/>
      <c r="G9276"/>
      <c r="H9276"/>
      <c r="I9276"/>
      <c r="J9276"/>
      <c r="K9276"/>
    </row>
    <row r="9277" spans="1:11" s="11" customFormat="1">
      <c r="A9277"/>
      <c r="B9277"/>
      <c r="C9277"/>
      <c r="D9277"/>
      <c r="E9277"/>
      <c r="F9277"/>
      <c r="G9277"/>
      <c r="H9277"/>
      <c r="I9277"/>
      <c r="J9277"/>
      <c r="K9277"/>
    </row>
    <row r="9278" spans="1:11" s="11" customFormat="1">
      <c r="A9278"/>
      <c r="B9278"/>
      <c r="C9278"/>
      <c r="D9278"/>
      <c r="E9278"/>
      <c r="F9278"/>
      <c r="G9278"/>
      <c r="H9278"/>
      <c r="I9278"/>
      <c r="J9278"/>
      <c r="K9278"/>
    </row>
    <row r="9279" spans="1:11" s="11" customFormat="1">
      <c r="A9279"/>
      <c r="B9279"/>
      <c r="C9279"/>
      <c r="D9279"/>
      <c r="E9279"/>
      <c r="F9279"/>
      <c r="G9279"/>
      <c r="H9279"/>
      <c r="I9279"/>
      <c r="J9279"/>
      <c r="K9279"/>
    </row>
    <row r="9280" spans="1:11" s="11" customFormat="1">
      <c r="A9280"/>
      <c r="B9280"/>
      <c r="C9280"/>
      <c r="D9280"/>
      <c r="E9280"/>
      <c r="F9280"/>
      <c r="G9280"/>
      <c r="H9280"/>
      <c r="I9280"/>
      <c r="J9280"/>
      <c r="K9280"/>
    </row>
    <row r="9281" spans="1:11" s="11" customFormat="1">
      <c r="A9281"/>
      <c r="B9281"/>
      <c r="C9281"/>
      <c r="D9281"/>
      <c r="E9281"/>
      <c r="F9281"/>
      <c r="G9281"/>
      <c r="H9281"/>
      <c r="I9281"/>
      <c r="J9281"/>
      <c r="K9281"/>
    </row>
    <row r="9282" spans="1:11" s="11" customFormat="1">
      <c r="A9282"/>
      <c r="B9282"/>
      <c r="C9282"/>
      <c r="D9282"/>
      <c r="E9282"/>
      <c r="F9282"/>
      <c r="G9282"/>
      <c r="H9282"/>
      <c r="I9282"/>
      <c r="J9282"/>
      <c r="K9282"/>
    </row>
    <row r="9283" spans="1:11" s="11" customFormat="1">
      <c r="A9283"/>
      <c r="B9283"/>
      <c r="C9283"/>
      <c r="D9283"/>
      <c r="E9283"/>
      <c r="F9283"/>
      <c r="G9283"/>
      <c r="H9283"/>
      <c r="I9283"/>
      <c r="J9283"/>
      <c r="K9283"/>
    </row>
    <row r="9284" spans="1:11" s="11" customFormat="1">
      <c r="A9284"/>
      <c r="B9284"/>
      <c r="C9284"/>
      <c r="D9284"/>
      <c r="E9284"/>
      <c r="F9284"/>
      <c r="G9284"/>
      <c r="H9284"/>
      <c r="I9284"/>
      <c r="J9284"/>
      <c r="K9284"/>
    </row>
    <row r="9285" spans="1:11" s="11" customFormat="1">
      <c r="A9285"/>
      <c r="B9285"/>
      <c r="C9285"/>
      <c r="D9285"/>
      <c r="E9285"/>
      <c r="F9285"/>
      <c r="G9285"/>
      <c r="H9285"/>
      <c r="I9285"/>
      <c r="J9285"/>
      <c r="K9285"/>
    </row>
    <row r="9286" spans="1:11" s="11" customFormat="1">
      <c r="A9286"/>
      <c r="B9286"/>
      <c r="C9286"/>
      <c r="D9286"/>
      <c r="E9286"/>
      <c r="F9286"/>
      <c r="G9286"/>
      <c r="H9286"/>
      <c r="I9286"/>
      <c r="J9286"/>
      <c r="K9286"/>
    </row>
    <row r="9287" spans="1:11" s="11" customFormat="1">
      <c r="A9287"/>
      <c r="B9287"/>
      <c r="C9287"/>
      <c r="D9287"/>
      <c r="E9287"/>
      <c r="F9287"/>
      <c r="G9287"/>
      <c r="H9287"/>
      <c r="I9287"/>
      <c r="J9287"/>
      <c r="K9287"/>
    </row>
    <row r="9288" spans="1:11" s="11" customFormat="1">
      <c r="A9288"/>
      <c r="B9288"/>
      <c r="C9288"/>
      <c r="D9288"/>
      <c r="E9288"/>
      <c r="F9288"/>
      <c r="G9288"/>
      <c r="H9288"/>
      <c r="I9288"/>
      <c r="J9288"/>
      <c r="K9288"/>
    </row>
    <row r="9289" spans="1:11" s="11" customFormat="1">
      <c r="A9289"/>
      <c r="B9289"/>
      <c r="C9289"/>
      <c r="D9289"/>
      <c r="E9289"/>
      <c r="F9289"/>
      <c r="G9289"/>
      <c r="H9289"/>
      <c r="I9289"/>
      <c r="J9289"/>
      <c r="K9289"/>
    </row>
    <row r="9290" spans="1:11" s="11" customFormat="1">
      <c r="A9290"/>
      <c r="B9290"/>
      <c r="C9290"/>
      <c r="D9290"/>
      <c r="E9290"/>
      <c r="F9290"/>
      <c r="G9290"/>
      <c r="H9290"/>
      <c r="I9290"/>
      <c r="J9290"/>
      <c r="K9290"/>
    </row>
    <row r="9291" spans="1:11" s="11" customFormat="1">
      <c r="A9291"/>
      <c r="B9291"/>
      <c r="C9291"/>
      <c r="D9291"/>
      <c r="E9291"/>
      <c r="F9291"/>
      <c r="G9291"/>
      <c r="H9291"/>
      <c r="I9291"/>
      <c r="J9291"/>
      <c r="K9291"/>
    </row>
    <row r="9292" spans="1:11" s="11" customFormat="1">
      <c r="A9292"/>
      <c r="B9292"/>
      <c r="C9292"/>
      <c r="D9292"/>
      <c r="E9292"/>
      <c r="F9292"/>
      <c r="G9292"/>
      <c r="H9292"/>
      <c r="I9292"/>
      <c r="J9292"/>
      <c r="K9292"/>
    </row>
    <row r="9293" spans="1:11" s="11" customFormat="1">
      <c r="A9293"/>
      <c r="B9293"/>
      <c r="C9293"/>
      <c r="D9293"/>
      <c r="E9293"/>
      <c r="F9293"/>
      <c r="G9293"/>
      <c r="H9293"/>
      <c r="I9293"/>
      <c r="J9293"/>
      <c r="K9293"/>
    </row>
    <row r="9294" spans="1:11" s="11" customFormat="1">
      <c r="A9294"/>
      <c r="B9294"/>
      <c r="C9294"/>
      <c r="D9294"/>
      <c r="E9294"/>
      <c r="F9294"/>
      <c r="G9294"/>
      <c r="H9294"/>
      <c r="I9294"/>
      <c r="J9294"/>
      <c r="K9294"/>
    </row>
    <row r="9295" spans="1:11" s="11" customFormat="1">
      <c r="A9295"/>
      <c r="B9295"/>
      <c r="C9295"/>
      <c r="D9295"/>
      <c r="E9295"/>
      <c r="F9295"/>
      <c r="G9295"/>
      <c r="H9295"/>
      <c r="I9295"/>
      <c r="J9295"/>
      <c r="K9295"/>
    </row>
    <row r="9296" spans="1:11" s="11" customFormat="1">
      <c r="A9296"/>
      <c r="B9296"/>
      <c r="C9296"/>
      <c r="D9296"/>
      <c r="E9296"/>
      <c r="F9296"/>
      <c r="G9296"/>
      <c r="H9296"/>
      <c r="I9296"/>
      <c r="J9296"/>
      <c r="K9296"/>
    </row>
    <row r="9297" spans="1:11" s="11" customFormat="1">
      <c r="A9297"/>
      <c r="B9297"/>
      <c r="C9297"/>
      <c r="D9297"/>
      <c r="E9297"/>
      <c r="F9297"/>
      <c r="G9297"/>
      <c r="H9297"/>
      <c r="I9297"/>
      <c r="J9297"/>
      <c r="K9297"/>
    </row>
    <row r="9298" spans="1:11" s="11" customFormat="1">
      <c r="A9298"/>
      <c r="B9298"/>
      <c r="C9298"/>
      <c r="D9298"/>
      <c r="E9298"/>
      <c r="F9298"/>
      <c r="G9298"/>
      <c r="H9298"/>
      <c r="I9298"/>
      <c r="J9298"/>
      <c r="K9298"/>
    </row>
    <row r="9299" spans="1:11" s="11" customFormat="1">
      <c r="A9299"/>
      <c r="B9299"/>
      <c r="C9299"/>
      <c r="D9299"/>
      <c r="E9299"/>
      <c r="F9299"/>
      <c r="G9299"/>
      <c r="H9299"/>
      <c r="I9299"/>
      <c r="J9299"/>
      <c r="K9299"/>
    </row>
    <row r="9300" spans="1:11" s="11" customFormat="1">
      <c r="A9300"/>
      <c r="B9300"/>
      <c r="C9300"/>
      <c r="D9300"/>
      <c r="E9300"/>
      <c r="F9300"/>
      <c r="G9300"/>
      <c r="H9300"/>
      <c r="I9300"/>
      <c r="J9300"/>
      <c r="K9300"/>
    </row>
    <row r="9301" spans="1:11" s="11" customFormat="1">
      <c r="A9301"/>
      <c r="B9301"/>
      <c r="C9301"/>
      <c r="D9301"/>
      <c r="E9301"/>
      <c r="F9301"/>
      <c r="G9301"/>
      <c r="H9301"/>
      <c r="I9301"/>
      <c r="J9301"/>
      <c r="K9301"/>
    </row>
    <row r="9302" spans="1:11" s="11" customFormat="1">
      <c r="A9302"/>
      <c r="B9302"/>
      <c r="C9302"/>
      <c r="D9302"/>
      <c r="E9302"/>
      <c r="F9302"/>
      <c r="G9302"/>
      <c r="H9302"/>
      <c r="I9302"/>
      <c r="J9302"/>
      <c r="K9302"/>
    </row>
    <row r="9303" spans="1:11" s="11" customFormat="1">
      <c r="A9303"/>
      <c r="B9303"/>
      <c r="C9303"/>
      <c r="D9303"/>
      <c r="E9303"/>
      <c r="F9303"/>
      <c r="G9303"/>
      <c r="H9303"/>
      <c r="I9303"/>
      <c r="J9303"/>
      <c r="K9303"/>
    </row>
    <row r="9304" spans="1:11" s="11" customFormat="1">
      <c r="A9304"/>
      <c r="B9304"/>
      <c r="C9304"/>
      <c r="D9304"/>
      <c r="E9304"/>
      <c r="F9304"/>
      <c r="G9304"/>
      <c r="H9304"/>
      <c r="I9304"/>
      <c r="J9304"/>
      <c r="K9304"/>
    </row>
    <row r="9305" spans="1:11" s="11" customFormat="1">
      <c r="A9305"/>
      <c r="B9305"/>
      <c r="C9305"/>
      <c r="D9305"/>
      <c r="E9305"/>
      <c r="F9305"/>
      <c r="G9305"/>
      <c r="H9305"/>
      <c r="I9305"/>
      <c r="J9305"/>
      <c r="K9305"/>
    </row>
    <row r="9306" spans="1:11" s="11" customFormat="1">
      <c r="A9306"/>
      <c r="B9306"/>
      <c r="C9306"/>
      <c r="D9306"/>
      <c r="E9306"/>
      <c r="F9306"/>
      <c r="G9306"/>
      <c r="H9306"/>
      <c r="I9306"/>
      <c r="J9306"/>
      <c r="K9306"/>
    </row>
    <row r="9307" spans="1:11" s="11" customFormat="1">
      <c r="A9307"/>
      <c r="B9307"/>
      <c r="C9307"/>
      <c r="D9307"/>
      <c r="E9307"/>
      <c r="F9307"/>
      <c r="G9307"/>
      <c r="H9307"/>
      <c r="I9307"/>
      <c r="J9307"/>
      <c r="K9307"/>
    </row>
    <row r="9308" spans="1:11" s="11" customFormat="1">
      <c r="A9308"/>
      <c r="B9308"/>
      <c r="C9308"/>
      <c r="D9308"/>
      <c r="E9308"/>
      <c r="F9308"/>
      <c r="G9308"/>
      <c r="H9308"/>
      <c r="I9308"/>
      <c r="J9308"/>
      <c r="K9308"/>
    </row>
    <row r="9309" spans="1:11" s="11" customFormat="1">
      <c r="A9309"/>
      <c r="B9309"/>
      <c r="C9309"/>
      <c r="D9309"/>
      <c r="E9309"/>
      <c r="F9309"/>
      <c r="G9309"/>
      <c r="H9309"/>
      <c r="I9309"/>
      <c r="J9309"/>
      <c r="K9309"/>
    </row>
    <row r="9310" spans="1:11" s="11" customFormat="1">
      <c r="A9310"/>
      <c r="B9310"/>
      <c r="C9310"/>
      <c r="D9310"/>
      <c r="E9310"/>
      <c r="F9310"/>
      <c r="G9310"/>
      <c r="H9310"/>
      <c r="I9310"/>
      <c r="J9310"/>
      <c r="K9310"/>
    </row>
    <row r="9311" spans="1:11" s="11" customFormat="1">
      <c r="A9311"/>
      <c r="B9311"/>
      <c r="C9311"/>
      <c r="D9311"/>
      <c r="E9311"/>
      <c r="F9311"/>
      <c r="G9311"/>
      <c r="H9311"/>
      <c r="I9311"/>
      <c r="J9311"/>
      <c r="K9311"/>
    </row>
    <row r="9312" spans="1:11" s="11" customFormat="1">
      <c r="A9312"/>
      <c r="B9312"/>
      <c r="C9312"/>
      <c r="D9312"/>
      <c r="E9312"/>
      <c r="F9312"/>
      <c r="G9312"/>
      <c r="H9312"/>
      <c r="I9312"/>
      <c r="J9312"/>
      <c r="K9312"/>
    </row>
    <row r="9313" spans="1:11" s="11" customFormat="1">
      <c r="A9313"/>
      <c r="B9313"/>
      <c r="C9313"/>
      <c r="D9313"/>
      <c r="E9313"/>
      <c r="F9313"/>
      <c r="G9313"/>
      <c r="H9313"/>
      <c r="I9313"/>
      <c r="J9313"/>
      <c r="K9313"/>
    </row>
    <row r="9314" spans="1:11" s="11" customFormat="1">
      <c r="A9314"/>
      <c r="B9314"/>
      <c r="C9314"/>
      <c r="D9314"/>
      <c r="E9314"/>
      <c r="F9314"/>
      <c r="G9314"/>
      <c r="H9314"/>
      <c r="I9314"/>
      <c r="J9314"/>
      <c r="K9314"/>
    </row>
    <row r="9315" spans="1:11" s="11" customFormat="1">
      <c r="A9315"/>
      <c r="B9315"/>
      <c r="C9315"/>
      <c r="D9315"/>
      <c r="E9315"/>
      <c r="F9315"/>
      <c r="G9315"/>
      <c r="H9315"/>
      <c r="I9315"/>
      <c r="J9315"/>
      <c r="K9315"/>
    </row>
    <row r="9316" spans="1:11" s="11" customFormat="1">
      <c r="A9316"/>
      <c r="B9316"/>
      <c r="C9316"/>
      <c r="D9316"/>
      <c r="E9316"/>
      <c r="F9316"/>
      <c r="G9316"/>
      <c r="H9316"/>
      <c r="I9316"/>
      <c r="J9316"/>
      <c r="K9316"/>
    </row>
    <row r="9317" spans="1:11" s="11" customFormat="1">
      <c r="A9317"/>
      <c r="B9317"/>
      <c r="C9317"/>
      <c r="D9317"/>
      <c r="E9317"/>
      <c r="F9317"/>
      <c r="G9317"/>
      <c r="H9317"/>
      <c r="I9317"/>
      <c r="J9317"/>
      <c r="K9317"/>
    </row>
    <row r="9318" spans="1:11" s="11" customFormat="1">
      <c r="A9318"/>
      <c r="B9318"/>
      <c r="C9318"/>
      <c r="D9318"/>
      <c r="E9318"/>
      <c r="F9318"/>
      <c r="G9318"/>
      <c r="H9318"/>
      <c r="I9318"/>
      <c r="J9318"/>
      <c r="K9318"/>
    </row>
    <row r="9319" spans="1:11" s="11" customFormat="1">
      <c r="A9319"/>
      <c r="B9319"/>
      <c r="C9319"/>
      <c r="D9319"/>
      <c r="E9319"/>
      <c r="F9319"/>
      <c r="G9319"/>
      <c r="H9319"/>
      <c r="I9319"/>
      <c r="J9319"/>
      <c r="K9319"/>
    </row>
    <row r="9320" spans="1:11" s="11" customFormat="1">
      <c r="A9320"/>
      <c r="B9320"/>
      <c r="C9320"/>
      <c r="D9320"/>
      <c r="E9320"/>
      <c r="F9320"/>
      <c r="G9320"/>
      <c r="H9320"/>
      <c r="I9320"/>
      <c r="J9320"/>
      <c r="K9320"/>
    </row>
    <row r="9321" spans="1:11" s="11" customFormat="1">
      <c r="A9321"/>
      <c r="B9321"/>
      <c r="C9321"/>
      <c r="D9321"/>
      <c r="E9321"/>
      <c r="F9321"/>
      <c r="G9321"/>
      <c r="H9321"/>
      <c r="I9321"/>
      <c r="J9321"/>
      <c r="K9321"/>
    </row>
    <row r="9322" spans="1:11" s="11" customFormat="1">
      <c r="A9322"/>
      <c r="B9322"/>
      <c r="C9322"/>
      <c r="D9322"/>
      <c r="E9322"/>
      <c r="F9322"/>
      <c r="G9322"/>
      <c r="H9322"/>
      <c r="I9322"/>
      <c r="J9322"/>
      <c r="K9322"/>
    </row>
    <row r="9323" spans="1:11" s="11" customFormat="1">
      <c r="A9323"/>
      <c r="B9323"/>
      <c r="C9323"/>
      <c r="D9323"/>
      <c r="E9323"/>
      <c r="F9323"/>
      <c r="G9323"/>
      <c r="H9323"/>
      <c r="I9323"/>
      <c r="J9323"/>
      <c r="K9323"/>
    </row>
    <row r="9324" spans="1:11" s="11" customFormat="1">
      <c r="A9324"/>
      <c r="B9324"/>
      <c r="C9324"/>
      <c r="D9324"/>
      <c r="E9324"/>
      <c r="F9324"/>
      <c r="G9324"/>
      <c r="H9324"/>
      <c r="I9324"/>
      <c r="J9324"/>
      <c r="K9324"/>
    </row>
    <row r="9325" spans="1:11" s="11" customFormat="1">
      <c r="A9325"/>
      <c r="B9325"/>
      <c r="C9325"/>
      <c r="D9325"/>
      <c r="E9325"/>
      <c r="F9325"/>
      <c r="G9325"/>
      <c r="H9325"/>
      <c r="I9325"/>
      <c r="J9325"/>
      <c r="K9325"/>
    </row>
    <row r="9326" spans="1:11" s="11" customFormat="1">
      <c r="A9326"/>
      <c r="B9326"/>
      <c r="C9326"/>
      <c r="D9326"/>
      <c r="E9326"/>
      <c r="F9326"/>
      <c r="G9326"/>
      <c r="H9326"/>
      <c r="I9326"/>
      <c r="J9326"/>
      <c r="K9326"/>
    </row>
    <row r="9327" spans="1:11" s="11" customFormat="1">
      <c r="A9327"/>
      <c r="B9327"/>
      <c r="C9327"/>
      <c r="D9327"/>
      <c r="E9327"/>
      <c r="F9327"/>
      <c r="G9327"/>
      <c r="H9327"/>
      <c r="I9327"/>
      <c r="J9327"/>
      <c r="K9327"/>
    </row>
    <row r="9328" spans="1:11" s="11" customFormat="1">
      <c r="A9328"/>
      <c r="B9328"/>
      <c r="C9328"/>
      <c r="D9328"/>
      <c r="E9328"/>
      <c r="F9328"/>
      <c r="G9328"/>
      <c r="H9328"/>
      <c r="I9328"/>
      <c r="J9328"/>
      <c r="K9328"/>
    </row>
    <row r="9329" spans="1:11" s="11" customFormat="1">
      <c r="A9329"/>
      <c r="B9329"/>
      <c r="C9329"/>
      <c r="D9329"/>
      <c r="E9329"/>
      <c r="F9329"/>
      <c r="G9329"/>
      <c r="H9329"/>
      <c r="I9329"/>
      <c r="J9329"/>
      <c r="K9329"/>
    </row>
    <row r="9330" spans="1:11" s="11" customFormat="1">
      <c r="A9330"/>
      <c r="B9330"/>
      <c r="C9330"/>
      <c r="D9330"/>
      <c r="E9330"/>
      <c r="F9330"/>
      <c r="G9330"/>
      <c r="H9330"/>
      <c r="I9330"/>
      <c r="J9330"/>
      <c r="K9330"/>
    </row>
    <row r="9331" spans="1:11" s="11" customFormat="1">
      <c r="A9331"/>
      <c r="B9331"/>
      <c r="C9331"/>
      <c r="D9331"/>
      <c r="E9331"/>
      <c r="F9331"/>
      <c r="G9331"/>
      <c r="H9331"/>
      <c r="I9331"/>
      <c r="J9331"/>
      <c r="K9331"/>
    </row>
    <row r="9332" spans="1:11" s="11" customFormat="1">
      <c r="A9332"/>
      <c r="B9332"/>
      <c r="C9332"/>
      <c r="D9332"/>
      <c r="E9332"/>
      <c r="F9332"/>
      <c r="G9332"/>
      <c r="H9332"/>
      <c r="I9332"/>
      <c r="J9332"/>
      <c r="K9332"/>
    </row>
    <row r="9333" spans="1:11" s="11" customFormat="1">
      <c r="A9333"/>
      <c r="B9333"/>
      <c r="C9333"/>
      <c r="D9333"/>
      <c r="E9333"/>
      <c r="F9333"/>
      <c r="G9333"/>
      <c r="H9333"/>
      <c r="I9333"/>
      <c r="J9333"/>
      <c r="K9333"/>
    </row>
    <row r="9334" spans="1:11" s="11" customFormat="1">
      <c r="A9334"/>
      <c r="B9334"/>
      <c r="C9334"/>
      <c r="D9334"/>
      <c r="E9334"/>
      <c r="F9334"/>
      <c r="G9334"/>
      <c r="H9334"/>
      <c r="I9334"/>
      <c r="J9334"/>
      <c r="K9334"/>
    </row>
    <row r="9335" spans="1:11" s="11" customFormat="1">
      <c r="A9335"/>
      <c r="B9335"/>
      <c r="C9335"/>
      <c r="D9335"/>
      <c r="E9335"/>
      <c r="F9335"/>
      <c r="G9335"/>
      <c r="H9335"/>
      <c r="I9335"/>
      <c r="J9335"/>
      <c r="K9335"/>
    </row>
    <row r="9336" spans="1:11" s="11" customFormat="1">
      <c r="A9336"/>
      <c r="B9336"/>
      <c r="C9336"/>
      <c r="D9336"/>
      <c r="E9336"/>
      <c r="F9336"/>
      <c r="G9336"/>
      <c r="H9336"/>
      <c r="I9336"/>
      <c r="J9336"/>
      <c r="K9336"/>
    </row>
    <row r="9337" spans="1:11" s="11" customFormat="1">
      <c r="A9337"/>
      <c r="B9337"/>
      <c r="C9337"/>
      <c r="D9337"/>
      <c r="E9337"/>
      <c r="F9337"/>
      <c r="G9337"/>
      <c r="H9337"/>
      <c r="I9337"/>
      <c r="J9337"/>
      <c r="K9337"/>
    </row>
    <row r="9338" spans="1:11" s="11" customFormat="1">
      <c r="A9338"/>
      <c r="B9338"/>
      <c r="C9338"/>
      <c r="D9338"/>
      <c r="E9338"/>
      <c r="F9338"/>
      <c r="G9338"/>
      <c r="H9338"/>
      <c r="I9338"/>
      <c r="J9338"/>
      <c r="K9338"/>
    </row>
    <row r="9339" spans="1:11" s="11" customFormat="1">
      <c r="A9339"/>
      <c r="B9339"/>
      <c r="C9339"/>
      <c r="D9339"/>
      <c r="E9339"/>
      <c r="F9339"/>
      <c r="G9339"/>
      <c r="H9339"/>
      <c r="I9339"/>
      <c r="J9339"/>
      <c r="K9339"/>
    </row>
    <row r="9340" spans="1:11" s="11" customFormat="1">
      <c r="A9340"/>
      <c r="B9340"/>
      <c r="C9340"/>
      <c r="D9340"/>
      <c r="E9340"/>
      <c r="F9340"/>
      <c r="G9340"/>
      <c r="H9340"/>
      <c r="I9340"/>
      <c r="J9340"/>
      <c r="K9340"/>
    </row>
    <row r="9341" spans="1:11" s="11" customFormat="1">
      <c r="A9341"/>
      <c r="B9341"/>
      <c r="C9341"/>
      <c r="D9341"/>
      <c r="E9341"/>
      <c r="F9341"/>
      <c r="G9341"/>
      <c r="H9341"/>
      <c r="I9341"/>
      <c r="J9341"/>
      <c r="K9341"/>
    </row>
    <row r="9342" spans="1:11" s="11" customFormat="1">
      <c r="A9342"/>
      <c r="B9342"/>
      <c r="C9342"/>
      <c r="D9342"/>
      <c r="E9342"/>
      <c r="F9342"/>
      <c r="G9342"/>
      <c r="H9342"/>
      <c r="I9342"/>
      <c r="J9342"/>
      <c r="K9342"/>
    </row>
    <row r="9343" spans="1:11" s="11" customFormat="1">
      <c r="A9343"/>
      <c r="B9343"/>
      <c r="C9343"/>
      <c r="D9343"/>
      <c r="E9343"/>
      <c r="F9343"/>
      <c r="G9343"/>
      <c r="H9343"/>
      <c r="I9343"/>
      <c r="J9343"/>
      <c r="K9343"/>
    </row>
    <row r="9344" spans="1:11" s="11" customFormat="1">
      <c r="A9344"/>
      <c r="B9344"/>
      <c r="C9344"/>
      <c r="D9344"/>
      <c r="E9344"/>
      <c r="F9344"/>
      <c r="G9344"/>
      <c r="H9344"/>
      <c r="I9344"/>
      <c r="J9344"/>
      <c r="K9344"/>
    </row>
    <row r="9345" spans="1:11" s="11" customFormat="1">
      <c r="A9345"/>
      <c r="B9345"/>
      <c r="C9345"/>
      <c r="D9345"/>
      <c r="E9345"/>
      <c r="F9345"/>
      <c r="G9345"/>
      <c r="H9345"/>
      <c r="I9345"/>
      <c r="J9345"/>
      <c r="K9345"/>
    </row>
    <row r="9346" spans="1:11" s="11" customFormat="1">
      <c r="A9346"/>
      <c r="B9346"/>
      <c r="C9346"/>
      <c r="D9346"/>
      <c r="E9346"/>
      <c r="F9346"/>
      <c r="G9346"/>
      <c r="H9346"/>
      <c r="I9346"/>
      <c r="J9346"/>
      <c r="K9346"/>
    </row>
    <row r="9347" spans="1:11" s="11" customFormat="1">
      <c r="A9347"/>
      <c r="B9347"/>
      <c r="C9347"/>
      <c r="D9347"/>
      <c r="E9347"/>
      <c r="F9347"/>
      <c r="G9347"/>
      <c r="H9347"/>
      <c r="I9347"/>
      <c r="J9347"/>
      <c r="K9347"/>
    </row>
    <row r="9348" spans="1:11" s="11" customFormat="1">
      <c r="A9348"/>
      <c r="B9348"/>
      <c r="C9348"/>
      <c r="D9348"/>
      <c r="E9348"/>
      <c r="F9348"/>
      <c r="G9348"/>
      <c r="H9348"/>
      <c r="I9348"/>
      <c r="J9348"/>
      <c r="K9348"/>
    </row>
    <row r="9349" spans="1:11" s="11" customFormat="1">
      <c r="A9349"/>
      <c r="B9349"/>
      <c r="C9349"/>
      <c r="D9349"/>
      <c r="E9349"/>
      <c r="F9349"/>
      <c r="G9349"/>
      <c r="H9349"/>
      <c r="I9349"/>
      <c r="J9349"/>
      <c r="K9349"/>
    </row>
    <row r="9350" spans="1:11" s="11" customFormat="1">
      <c r="A9350"/>
      <c r="B9350"/>
      <c r="C9350"/>
      <c r="D9350"/>
      <c r="E9350"/>
      <c r="F9350"/>
      <c r="G9350"/>
      <c r="H9350"/>
      <c r="I9350"/>
      <c r="J9350"/>
      <c r="K9350"/>
    </row>
    <row r="9351" spans="1:11" s="11" customFormat="1">
      <c r="A9351"/>
      <c r="B9351"/>
      <c r="C9351"/>
      <c r="D9351"/>
      <c r="E9351"/>
      <c r="F9351"/>
      <c r="G9351"/>
      <c r="H9351"/>
      <c r="I9351"/>
      <c r="J9351"/>
      <c r="K9351"/>
    </row>
    <row r="9352" spans="1:11" s="11" customFormat="1">
      <c r="A9352"/>
      <c r="B9352"/>
      <c r="C9352"/>
      <c r="D9352"/>
      <c r="E9352"/>
      <c r="F9352"/>
      <c r="G9352"/>
      <c r="H9352"/>
      <c r="I9352"/>
      <c r="J9352"/>
      <c r="K9352"/>
    </row>
    <row r="9353" spans="1:11" s="11" customFormat="1">
      <c r="A9353"/>
      <c r="B9353"/>
      <c r="C9353"/>
      <c r="D9353"/>
      <c r="E9353"/>
      <c r="F9353"/>
      <c r="G9353"/>
      <c r="H9353"/>
      <c r="I9353"/>
      <c r="J9353"/>
      <c r="K9353"/>
    </row>
    <row r="9354" spans="1:11" s="11" customFormat="1">
      <c r="A9354"/>
      <c r="B9354"/>
      <c r="C9354"/>
      <c r="D9354"/>
      <c r="E9354"/>
      <c r="F9354"/>
      <c r="G9354"/>
      <c r="H9354"/>
      <c r="I9354"/>
      <c r="J9354"/>
      <c r="K9354"/>
    </row>
    <row r="9355" spans="1:11" s="11" customFormat="1">
      <c r="A9355"/>
      <c r="B9355"/>
      <c r="C9355"/>
      <c r="D9355"/>
      <c r="E9355"/>
      <c r="F9355"/>
      <c r="G9355"/>
      <c r="H9355"/>
      <c r="I9355"/>
      <c r="J9355"/>
      <c r="K9355"/>
    </row>
    <row r="9356" spans="1:11" s="11" customFormat="1">
      <c r="A9356"/>
      <c r="B9356"/>
      <c r="C9356"/>
      <c r="D9356"/>
      <c r="E9356"/>
      <c r="F9356"/>
      <c r="G9356"/>
      <c r="H9356"/>
      <c r="I9356"/>
      <c r="J9356"/>
      <c r="K9356"/>
    </row>
    <row r="9357" spans="1:11" s="11" customFormat="1">
      <c r="A9357"/>
      <c r="B9357"/>
      <c r="C9357"/>
      <c r="D9357"/>
      <c r="E9357"/>
      <c r="F9357"/>
      <c r="G9357"/>
      <c r="H9357"/>
      <c r="I9357"/>
      <c r="J9357"/>
      <c r="K9357"/>
    </row>
    <row r="9358" spans="1:11" s="11" customFormat="1">
      <c r="A9358"/>
      <c r="B9358"/>
      <c r="C9358"/>
      <c r="D9358"/>
      <c r="E9358"/>
      <c r="F9358"/>
      <c r="G9358"/>
      <c r="H9358"/>
      <c r="I9358"/>
      <c r="J9358"/>
      <c r="K9358"/>
    </row>
    <row r="9359" spans="1:11" s="11" customFormat="1">
      <c r="A9359"/>
      <c r="B9359"/>
      <c r="C9359"/>
      <c r="D9359"/>
      <c r="E9359"/>
      <c r="F9359"/>
      <c r="G9359"/>
      <c r="H9359"/>
      <c r="I9359"/>
      <c r="J9359"/>
      <c r="K9359"/>
    </row>
    <row r="9360" spans="1:11" s="11" customFormat="1">
      <c r="A9360"/>
      <c r="B9360"/>
      <c r="C9360"/>
      <c r="D9360"/>
      <c r="E9360"/>
      <c r="F9360"/>
      <c r="G9360"/>
      <c r="H9360"/>
      <c r="I9360"/>
      <c r="J9360"/>
      <c r="K9360"/>
    </row>
    <row r="9361" spans="1:11" s="11" customFormat="1">
      <c r="A9361"/>
      <c r="B9361"/>
      <c r="C9361"/>
      <c r="D9361"/>
      <c r="E9361"/>
      <c r="F9361"/>
      <c r="G9361"/>
      <c r="H9361"/>
      <c r="I9361"/>
      <c r="J9361"/>
      <c r="K9361"/>
    </row>
    <row r="9362" spans="1:11" s="11" customFormat="1">
      <c r="A9362"/>
      <c r="B9362"/>
      <c r="C9362"/>
      <c r="D9362"/>
      <c r="E9362"/>
      <c r="F9362"/>
      <c r="G9362"/>
      <c r="H9362"/>
      <c r="I9362"/>
      <c r="J9362"/>
      <c r="K9362"/>
    </row>
    <row r="9363" spans="1:11" s="11" customFormat="1">
      <c r="A9363"/>
      <c r="B9363"/>
      <c r="C9363"/>
      <c r="D9363"/>
      <c r="E9363"/>
      <c r="F9363"/>
      <c r="G9363"/>
      <c r="H9363"/>
      <c r="I9363"/>
      <c r="J9363"/>
      <c r="K9363"/>
    </row>
    <row r="9364" spans="1:11" s="11" customFormat="1">
      <c r="A9364"/>
      <c r="B9364"/>
      <c r="C9364"/>
      <c r="D9364"/>
      <c r="E9364"/>
      <c r="F9364"/>
      <c r="G9364"/>
      <c r="H9364"/>
      <c r="I9364"/>
      <c r="J9364"/>
      <c r="K9364"/>
    </row>
    <row r="9365" spans="1:11" s="11" customFormat="1">
      <c r="A9365"/>
      <c r="B9365"/>
      <c r="C9365"/>
      <c r="D9365"/>
      <c r="E9365"/>
      <c r="F9365"/>
      <c r="G9365"/>
      <c r="H9365"/>
      <c r="I9365"/>
      <c r="J9365"/>
      <c r="K9365"/>
    </row>
    <row r="9366" spans="1:11" s="11" customFormat="1">
      <c r="A9366"/>
      <c r="B9366"/>
      <c r="C9366"/>
      <c r="D9366"/>
      <c r="E9366"/>
      <c r="F9366"/>
      <c r="G9366"/>
      <c r="H9366"/>
      <c r="I9366"/>
      <c r="J9366"/>
      <c r="K9366"/>
    </row>
    <row r="9367" spans="1:11" s="11" customFormat="1">
      <c r="A9367"/>
      <c r="B9367"/>
      <c r="C9367"/>
      <c r="D9367"/>
      <c r="E9367"/>
      <c r="F9367"/>
      <c r="G9367"/>
      <c r="H9367"/>
      <c r="I9367"/>
      <c r="J9367"/>
      <c r="K9367"/>
    </row>
    <row r="9368" spans="1:11" s="11" customFormat="1">
      <c r="A9368"/>
      <c r="B9368"/>
      <c r="C9368"/>
      <c r="D9368"/>
      <c r="E9368"/>
      <c r="F9368"/>
      <c r="G9368"/>
      <c r="H9368"/>
      <c r="I9368"/>
      <c r="J9368"/>
      <c r="K9368"/>
    </row>
    <row r="9369" spans="1:11" s="11" customFormat="1">
      <c r="A9369"/>
      <c r="B9369"/>
      <c r="C9369"/>
      <c r="D9369"/>
      <c r="E9369"/>
      <c r="F9369"/>
      <c r="G9369"/>
      <c r="H9369"/>
      <c r="I9369"/>
      <c r="J9369"/>
      <c r="K9369"/>
    </row>
    <row r="9370" spans="1:11" s="11" customFormat="1">
      <c r="A9370"/>
      <c r="B9370"/>
      <c r="C9370"/>
      <c r="D9370"/>
      <c r="E9370"/>
      <c r="F9370"/>
      <c r="G9370"/>
      <c r="H9370"/>
      <c r="I9370"/>
      <c r="J9370"/>
      <c r="K9370"/>
    </row>
    <row r="9371" spans="1:11" s="11" customFormat="1">
      <c r="A9371"/>
      <c r="B9371"/>
      <c r="C9371"/>
      <c r="D9371"/>
      <c r="E9371"/>
      <c r="F9371"/>
      <c r="G9371"/>
      <c r="H9371"/>
      <c r="I9371"/>
      <c r="J9371"/>
      <c r="K9371"/>
    </row>
    <row r="9372" spans="1:11" s="11" customFormat="1">
      <c r="A9372"/>
      <c r="B9372"/>
      <c r="C9372"/>
      <c r="D9372"/>
      <c r="E9372"/>
      <c r="F9372"/>
      <c r="G9372"/>
      <c r="H9372"/>
      <c r="I9372"/>
      <c r="J9372"/>
      <c r="K9372"/>
    </row>
    <row r="9373" spans="1:11" s="11" customFormat="1">
      <c r="A9373"/>
      <c r="B9373"/>
      <c r="C9373"/>
      <c r="D9373"/>
      <c r="E9373"/>
      <c r="F9373"/>
      <c r="G9373"/>
      <c r="H9373"/>
      <c r="I9373"/>
      <c r="J9373"/>
      <c r="K9373"/>
    </row>
    <row r="9374" spans="1:11" s="11" customFormat="1">
      <c r="A9374"/>
      <c r="B9374"/>
      <c r="C9374"/>
      <c r="D9374"/>
      <c r="E9374"/>
      <c r="F9374"/>
      <c r="G9374"/>
      <c r="H9374"/>
      <c r="I9374"/>
      <c r="J9374"/>
      <c r="K9374"/>
    </row>
    <row r="9375" spans="1:11" s="11" customFormat="1">
      <c r="A9375"/>
      <c r="B9375"/>
      <c r="C9375"/>
      <c r="D9375"/>
      <c r="E9375"/>
      <c r="F9375"/>
      <c r="G9375"/>
      <c r="H9375"/>
      <c r="I9375"/>
      <c r="J9375"/>
      <c r="K9375"/>
    </row>
    <row r="9376" spans="1:11" s="11" customFormat="1">
      <c r="A9376"/>
      <c r="B9376"/>
      <c r="C9376"/>
      <c r="D9376"/>
      <c r="E9376"/>
      <c r="F9376"/>
      <c r="G9376"/>
      <c r="H9376"/>
      <c r="I9376"/>
      <c r="J9376"/>
      <c r="K9376"/>
    </row>
    <row r="9377" spans="1:11" s="11" customFormat="1">
      <c r="A9377"/>
      <c r="B9377"/>
      <c r="C9377"/>
      <c r="D9377"/>
      <c r="E9377"/>
      <c r="F9377"/>
      <c r="G9377"/>
      <c r="H9377"/>
      <c r="I9377"/>
      <c r="J9377"/>
      <c r="K9377"/>
    </row>
    <row r="9378" spans="1:11" s="11" customFormat="1">
      <c r="A9378"/>
      <c r="B9378"/>
      <c r="C9378"/>
      <c r="D9378"/>
      <c r="E9378"/>
      <c r="F9378"/>
      <c r="G9378"/>
      <c r="H9378"/>
      <c r="I9378"/>
      <c r="J9378"/>
      <c r="K9378"/>
    </row>
    <row r="9379" spans="1:11" s="11" customFormat="1">
      <c r="A9379"/>
      <c r="B9379"/>
      <c r="C9379"/>
      <c r="D9379"/>
      <c r="E9379"/>
      <c r="F9379"/>
      <c r="G9379"/>
      <c r="H9379"/>
      <c r="I9379"/>
      <c r="J9379"/>
      <c r="K9379"/>
    </row>
    <row r="9380" spans="1:11" s="11" customFormat="1">
      <c r="A9380"/>
      <c r="B9380"/>
      <c r="C9380"/>
      <c r="D9380"/>
      <c r="E9380"/>
      <c r="F9380"/>
      <c r="G9380"/>
      <c r="H9380"/>
      <c r="I9380"/>
      <c r="J9380"/>
      <c r="K9380"/>
    </row>
    <row r="9381" spans="1:11" s="11" customFormat="1">
      <c r="A9381"/>
      <c r="B9381"/>
      <c r="C9381"/>
      <c r="D9381"/>
      <c r="E9381"/>
      <c r="F9381"/>
      <c r="G9381"/>
      <c r="H9381"/>
      <c r="I9381"/>
      <c r="J9381"/>
      <c r="K9381"/>
    </row>
    <row r="9382" spans="1:11" s="11" customFormat="1">
      <c r="A9382"/>
      <c r="B9382"/>
      <c r="C9382"/>
      <c r="D9382"/>
      <c r="E9382"/>
      <c r="F9382"/>
      <c r="G9382"/>
      <c r="H9382"/>
      <c r="I9382"/>
      <c r="J9382"/>
      <c r="K9382"/>
    </row>
    <row r="9383" spans="1:11" s="11" customFormat="1">
      <c r="A9383"/>
      <c r="B9383"/>
      <c r="C9383"/>
      <c r="D9383"/>
      <c r="E9383"/>
      <c r="F9383"/>
      <c r="G9383"/>
      <c r="H9383"/>
      <c r="I9383"/>
      <c r="J9383"/>
      <c r="K9383"/>
    </row>
    <row r="9384" spans="1:11" s="11" customFormat="1">
      <c r="A9384"/>
      <c r="B9384"/>
      <c r="C9384"/>
      <c r="D9384"/>
      <c r="E9384"/>
      <c r="F9384"/>
      <c r="G9384"/>
      <c r="H9384"/>
      <c r="I9384"/>
      <c r="J9384"/>
      <c r="K9384"/>
    </row>
    <row r="9385" spans="1:11" s="11" customFormat="1">
      <c r="A9385"/>
      <c r="B9385"/>
      <c r="C9385"/>
      <c r="D9385"/>
      <c r="E9385"/>
      <c r="F9385"/>
      <c r="G9385"/>
      <c r="H9385"/>
      <c r="I9385"/>
      <c r="J9385"/>
      <c r="K9385"/>
    </row>
    <row r="9386" spans="1:11" s="11" customFormat="1">
      <c r="A9386"/>
      <c r="B9386"/>
      <c r="C9386"/>
      <c r="D9386"/>
      <c r="E9386"/>
      <c r="F9386"/>
      <c r="G9386"/>
      <c r="H9386"/>
      <c r="I9386"/>
      <c r="J9386"/>
      <c r="K9386"/>
    </row>
    <row r="9387" spans="1:11" s="11" customFormat="1">
      <c r="A9387"/>
      <c r="B9387"/>
      <c r="C9387"/>
      <c r="D9387"/>
      <c r="E9387"/>
      <c r="F9387"/>
      <c r="G9387"/>
      <c r="H9387"/>
      <c r="I9387"/>
      <c r="J9387"/>
      <c r="K9387"/>
    </row>
    <row r="9388" spans="1:11" s="11" customFormat="1">
      <c r="A9388"/>
      <c r="B9388"/>
      <c r="C9388"/>
      <c r="D9388"/>
      <c r="E9388"/>
      <c r="F9388"/>
      <c r="G9388"/>
      <c r="H9388"/>
      <c r="I9388"/>
      <c r="J9388"/>
      <c r="K9388"/>
    </row>
    <row r="9389" spans="1:11" s="11" customFormat="1">
      <c r="A9389"/>
      <c r="B9389"/>
      <c r="C9389"/>
      <c r="D9389"/>
      <c r="E9389"/>
      <c r="F9389"/>
      <c r="G9389"/>
      <c r="H9389"/>
      <c r="I9389"/>
      <c r="J9389"/>
      <c r="K9389"/>
    </row>
    <row r="9390" spans="1:11" s="11" customFormat="1">
      <c r="A9390"/>
      <c r="B9390"/>
      <c r="C9390"/>
      <c r="D9390"/>
      <c r="E9390"/>
      <c r="F9390"/>
      <c r="G9390"/>
      <c r="H9390"/>
      <c r="I9390"/>
      <c r="J9390"/>
      <c r="K9390"/>
    </row>
    <row r="9391" spans="1:11" s="11" customFormat="1">
      <c r="A9391"/>
      <c r="B9391"/>
      <c r="C9391"/>
      <c r="D9391"/>
      <c r="E9391"/>
      <c r="F9391"/>
      <c r="G9391"/>
      <c r="H9391"/>
      <c r="I9391"/>
      <c r="J9391"/>
      <c r="K9391"/>
    </row>
    <row r="9392" spans="1:11" s="11" customFormat="1">
      <c r="A9392"/>
      <c r="B9392"/>
      <c r="C9392"/>
      <c r="D9392"/>
      <c r="E9392"/>
      <c r="F9392"/>
      <c r="G9392"/>
      <c r="H9392"/>
      <c r="I9392"/>
      <c r="J9392"/>
      <c r="K9392"/>
    </row>
    <row r="9393" spans="1:11" s="11" customFormat="1">
      <c r="A9393"/>
      <c r="B9393"/>
      <c r="C9393"/>
      <c r="D9393"/>
      <c r="E9393"/>
      <c r="F9393"/>
      <c r="G9393"/>
      <c r="H9393"/>
      <c r="I9393"/>
      <c r="J9393"/>
      <c r="K9393"/>
    </row>
    <row r="9394" spans="1:11" s="11" customFormat="1">
      <c r="A9394"/>
      <c r="B9394"/>
      <c r="C9394"/>
      <c r="D9394"/>
      <c r="E9394"/>
      <c r="F9394"/>
      <c r="G9394"/>
      <c r="H9394"/>
      <c r="I9394"/>
      <c r="J9394"/>
      <c r="K9394"/>
    </row>
    <row r="9395" spans="1:11" s="11" customFormat="1">
      <c r="A9395"/>
      <c r="B9395"/>
      <c r="C9395"/>
      <c r="D9395"/>
      <c r="E9395"/>
      <c r="F9395"/>
      <c r="G9395"/>
      <c r="H9395"/>
      <c r="I9395"/>
      <c r="J9395"/>
      <c r="K9395"/>
    </row>
    <row r="9396" spans="1:11" s="11" customFormat="1">
      <c r="A9396"/>
      <c r="B9396"/>
      <c r="C9396"/>
      <c r="D9396"/>
      <c r="E9396"/>
      <c r="F9396"/>
      <c r="G9396"/>
      <c r="H9396"/>
      <c r="I9396"/>
      <c r="J9396"/>
      <c r="K9396"/>
    </row>
    <row r="9397" spans="1:11" s="11" customFormat="1">
      <c r="A9397"/>
      <c r="B9397"/>
      <c r="C9397"/>
      <c r="D9397"/>
      <c r="E9397"/>
      <c r="F9397"/>
      <c r="G9397"/>
      <c r="H9397"/>
      <c r="I9397"/>
      <c r="J9397"/>
      <c r="K9397"/>
    </row>
    <row r="9398" spans="1:11" s="11" customFormat="1">
      <c r="A9398"/>
      <c r="B9398"/>
      <c r="C9398"/>
      <c r="D9398"/>
      <c r="E9398"/>
      <c r="F9398"/>
      <c r="G9398"/>
      <c r="H9398"/>
      <c r="I9398"/>
      <c r="J9398"/>
      <c r="K9398"/>
    </row>
    <row r="9399" spans="1:11" s="11" customFormat="1">
      <c r="A9399"/>
      <c r="B9399"/>
      <c r="C9399"/>
      <c r="D9399"/>
      <c r="E9399"/>
      <c r="F9399"/>
      <c r="G9399"/>
      <c r="H9399"/>
      <c r="I9399"/>
      <c r="J9399"/>
      <c r="K9399"/>
    </row>
    <row r="9400" spans="1:11" s="11" customFormat="1">
      <c r="A9400"/>
      <c r="B9400"/>
      <c r="C9400"/>
      <c r="D9400"/>
      <c r="E9400"/>
      <c r="F9400"/>
      <c r="G9400"/>
      <c r="H9400"/>
      <c r="I9400"/>
      <c r="J9400"/>
      <c r="K9400"/>
    </row>
    <row r="9401" spans="1:11" s="11" customFormat="1">
      <c r="A9401"/>
      <c r="B9401"/>
      <c r="C9401"/>
      <c r="D9401"/>
      <c r="E9401"/>
      <c r="F9401"/>
      <c r="G9401"/>
      <c r="H9401"/>
      <c r="I9401"/>
      <c r="J9401"/>
      <c r="K9401"/>
    </row>
    <row r="9402" spans="1:11" s="11" customFormat="1">
      <c r="A9402"/>
      <c r="B9402"/>
      <c r="C9402"/>
      <c r="D9402"/>
      <c r="E9402"/>
      <c r="F9402"/>
      <c r="G9402"/>
      <c r="H9402"/>
      <c r="I9402"/>
      <c r="J9402"/>
      <c r="K9402"/>
    </row>
    <row r="9403" spans="1:11" s="11" customFormat="1">
      <c r="A9403"/>
      <c r="B9403"/>
      <c r="C9403"/>
      <c r="D9403"/>
      <c r="E9403"/>
      <c r="F9403"/>
      <c r="G9403"/>
      <c r="H9403"/>
      <c r="I9403"/>
      <c r="J9403"/>
      <c r="K9403"/>
    </row>
    <row r="9404" spans="1:11" s="11" customFormat="1">
      <c r="A9404"/>
      <c r="B9404"/>
      <c r="C9404"/>
      <c r="D9404"/>
      <c r="E9404"/>
      <c r="F9404"/>
      <c r="G9404"/>
      <c r="H9404"/>
      <c r="I9404"/>
      <c r="J9404"/>
      <c r="K9404"/>
    </row>
    <row r="9405" spans="1:11" s="11" customFormat="1">
      <c r="A9405"/>
      <c r="B9405"/>
      <c r="C9405"/>
      <c r="D9405"/>
      <c r="E9405"/>
      <c r="F9405"/>
      <c r="G9405"/>
      <c r="H9405"/>
      <c r="I9405"/>
      <c r="J9405"/>
      <c r="K9405"/>
    </row>
    <row r="9406" spans="1:11" s="11" customFormat="1">
      <c r="A9406"/>
      <c r="B9406"/>
      <c r="C9406"/>
      <c r="D9406"/>
      <c r="E9406"/>
      <c r="F9406"/>
      <c r="G9406"/>
      <c r="H9406"/>
      <c r="I9406"/>
      <c r="J9406"/>
      <c r="K9406"/>
    </row>
    <row r="9407" spans="1:11" s="11" customFormat="1">
      <c r="A9407"/>
      <c r="B9407"/>
      <c r="C9407"/>
      <c r="D9407"/>
      <c r="E9407"/>
      <c r="F9407"/>
      <c r="G9407"/>
      <c r="H9407"/>
      <c r="I9407"/>
      <c r="J9407"/>
      <c r="K9407"/>
    </row>
    <row r="9408" spans="1:11" s="11" customFormat="1">
      <c r="A9408"/>
      <c r="B9408"/>
      <c r="C9408"/>
      <c r="D9408"/>
      <c r="E9408"/>
      <c r="F9408"/>
      <c r="G9408"/>
      <c r="H9408"/>
      <c r="I9408"/>
      <c r="J9408"/>
      <c r="K9408"/>
    </row>
    <row r="9409" spans="1:11" s="11" customFormat="1">
      <c r="A9409"/>
      <c r="B9409"/>
      <c r="C9409"/>
      <c r="D9409"/>
      <c r="E9409"/>
      <c r="F9409"/>
      <c r="G9409"/>
      <c r="H9409"/>
      <c r="I9409"/>
      <c r="J9409"/>
      <c r="K9409"/>
    </row>
    <row r="9410" spans="1:11" s="11" customFormat="1">
      <c r="A9410"/>
      <c r="B9410"/>
      <c r="C9410"/>
      <c r="D9410"/>
      <c r="E9410"/>
      <c r="F9410"/>
      <c r="G9410"/>
      <c r="H9410"/>
      <c r="I9410"/>
      <c r="J9410"/>
      <c r="K9410"/>
    </row>
    <row r="9411" spans="1:11" s="11" customFormat="1">
      <c r="A9411"/>
      <c r="B9411"/>
      <c r="C9411"/>
      <c r="D9411"/>
      <c r="E9411"/>
      <c r="F9411"/>
      <c r="G9411"/>
      <c r="H9411"/>
      <c r="I9411"/>
      <c r="J9411"/>
      <c r="K9411"/>
    </row>
    <row r="9412" spans="1:11" s="11" customFormat="1">
      <c r="A9412"/>
      <c r="B9412"/>
      <c r="C9412"/>
      <c r="D9412"/>
      <c r="E9412"/>
      <c r="F9412"/>
      <c r="G9412"/>
      <c r="H9412"/>
      <c r="I9412"/>
      <c r="J9412"/>
      <c r="K9412"/>
    </row>
    <row r="9413" spans="1:11" s="11" customFormat="1">
      <c r="A9413"/>
      <c r="B9413"/>
      <c r="C9413"/>
      <c r="D9413"/>
      <c r="E9413"/>
      <c r="F9413"/>
      <c r="G9413"/>
      <c r="H9413"/>
      <c r="I9413"/>
      <c r="J9413"/>
      <c r="K9413"/>
    </row>
    <row r="9414" spans="1:11" s="11" customFormat="1">
      <c r="A9414"/>
      <c r="B9414"/>
      <c r="C9414"/>
      <c r="D9414"/>
      <c r="E9414"/>
      <c r="F9414"/>
      <c r="G9414"/>
      <c r="H9414"/>
      <c r="I9414"/>
      <c r="J9414"/>
      <c r="K9414"/>
    </row>
    <row r="9415" spans="1:11" s="11" customFormat="1">
      <c r="A9415"/>
      <c r="B9415"/>
      <c r="C9415"/>
      <c r="D9415"/>
      <c r="E9415"/>
      <c r="F9415"/>
      <c r="G9415"/>
      <c r="H9415"/>
      <c r="I9415"/>
      <c r="J9415"/>
      <c r="K9415"/>
    </row>
    <row r="9416" spans="1:11" s="11" customFormat="1">
      <c r="A9416"/>
      <c r="B9416"/>
      <c r="C9416"/>
      <c r="D9416"/>
      <c r="E9416"/>
      <c r="F9416"/>
      <c r="G9416"/>
      <c r="H9416"/>
      <c r="I9416"/>
      <c r="J9416"/>
      <c r="K9416"/>
    </row>
    <row r="9417" spans="1:11" s="11" customFormat="1">
      <c r="A9417"/>
      <c r="B9417"/>
      <c r="C9417"/>
      <c r="D9417"/>
      <c r="E9417"/>
      <c r="F9417"/>
      <c r="G9417"/>
      <c r="H9417"/>
      <c r="I9417"/>
      <c r="J9417"/>
      <c r="K9417"/>
    </row>
    <row r="9418" spans="1:11" s="11" customFormat="1">
      <c r="A9418"/>
      <c r="B9418"/>
      <c r="C9418"/>
      <c r="D9418"/>
      <c r="E9418"/>
      <c r="F9418"/>
      <c r="G9418"/>
      <c r="H9418"/>
      <c r="I9418"/>
      <c r="J9418"/>
      <c r="K9418"/>
    </row>
    <row r="9419" spans="1:11" s="11" customFormat="1">
      <c r="A9419"/>
      <c r="B9419"/>
      <c r="C9419"/>
      <c r="D9419"/>
      <c r="E9419"/>
      <c r="F9419"/>
      <c r="G9419"/>
      <c r="H9419"/>
      <c r="I9419"/>
      <c r="J9419"/>
      <c r="K9419"/>
    </row>
    <row r="9420" spans="1:11" s="11" customFormat="1">
      <c r="A9420"/>
      <c r="B9420"/>
      <c r="C9420"/>
      <c r="D9420"/>
      <c r="E9420"/>
      <c r="F9420"/>
      <c r="G9420"/>
      <c r="H9420"/>
      <c r="I9420"/>
      <c r="J9420"/>
      <c r="K9420"/>
    </row>
    <row r="9421" spans="1:11" s="11" customFormat="1">
      <c r="A9421"/>
      <c r="B9421"/>
      <c r="C9421"/>
      <c r="D9421"/>
      <c r="E9421"/>
      <c r="F9421"/>
      <c r="G9421"/>
      <c r="H9421"/>
      <c r="I9421"/>
      <c r="J9421"/>
      <c r="K9421"/>
    </row>
    <row r="9422" spans="1:11" s="11" customFormat="1">
      <c r="A9422"/>
      <c r="B9422"/>
      <c r="C9422"/>
      <c r="D9422"/>
      <c r="E9422"/>
      <c r="F9422"/>
      <c r="G9422"/>
      <c r="H9422"/>
      <c r="I9422"/>
      <c r="J9422"/>
      <c r="K9422"/>
    </row>
    <row r="9423" spans="1:11" s="11" customFormat="1">
      <c r="A9423"/>
      <c r="B9423"/>
      <c r="C9423"/>
      <c r="D9423"/>
      <c r="E9423"/>
      <c r="F9423"/>
      <c r="G9423"/>
      <c r="H9423"/>
      <c r="I9423"/>
      <c r="J9423"/>
      <c r="K9423"/>
    </row>
    <row r="9424" spans="1:11" s="11" customFormat="1">
      <c r="A9424"/>
      <c r="B9424"/>
      <c r="C9424"/>
      <c r="D9424"/>
      <c r="E9424"/>
      <c r="F9424"/>
      <c r="G9424"/>
      <c r="H9424"/>
      <c r="I9424"/>
      <c r="J9424"/>
      <c r="K9424"/>
    </row>
    <row r="9425" spans="1:11" s="11" customFormat="1">
      <c r="A9425"/>
      <c r="B9425"/>
      <c r="C9425"/>
      <c r="D9425"/>
      <c r="E9425"/>
      <c r="F9425"/>
      <c r="G9425"/>
      <c r="H9425"/>
      <c r="I9425"/>
      <c r="J9425"/>
      <c r="K9425"/>
    </row>
    <row r="9426" spans="1:11" s="11" customFormat="1">
      <c r="A9426"/>
      <c r="B9426"/>
      <c r="C9426"/>
      <c r="D9426"/>
      <c r="E9426"/>
      <c r="F9426"/>
      <c r="G9426"/>
      <c r="H9426"/>
      <c r="I9426"/>
      <c r="J9426"/>
      <c r="K9426"/>
    </row>
    <row r="9427" spans="1:11" s="11" customFormat="1">
      <c r="A9427"/>
      <c r="B9427"/>
      <c r="C9427"/>
      <c r="D9427"/>
      <c r="E9427"/>
      <c r="F9427"/>
      <c r="G9427"/>
      <c r="H9427"/>
      <c r="I9427"/>
      <c r="J9427"/>
      <c r="K9427"/>
    </row>
    <row r="9428" spans="1:11" s="11" customFormat="1">
      <c r="A9428"/>
      <c r="B9428"/>
      <c r="C9428"/>
      <c r="D9428"/>
      <c r="E9428"/>
      <c r="F9428"/>
      <c r="G9428"/>
      <c r="H9428"/>
      <c r="I9428"/>
      <c r="J9428"/>
      <c r="K9428"/>
    </row>
    <row r="9429" spans="1:11" s="11" customFormat="1">
      <c r="A9429"/>
      <c r="B9429"/>
      <c r="C9429"/>
      <c r="D9429"/>
      <c r="E9429"/>
      <c r="F9429"/>
      <c r="G9429"/>
      <c r="H9429"/>
      <c r="I9429"/>
      <c r="J9429"/>
      <c r="K9429"/>
    </row>
    <row r="9430" spans="1:11" s="11" customFormat="1">
      <c r="A9430"/>
      <c r="B9430"/>
      <c r="C9430"/>
      <c r="D9430"/>
      <c r="E9430"/>
      <c r="F9430"/>
      <c r="G9430"/>
      <c r="H9430"/>
      <c r="I9430"/>
      <c r="J9430"/>
      <c r="K9430"/>
    </row>
    <row r="9431" spans="1:11" s="11" customFormat="1">
      <c r="A9431"/>
      <c r="B9431"/>
      <c r="C9431"/>
      <c r="D9431"/>
      <c r="E9431"/>
      <c r="F9431"/>
      <c r="G9431"/>
      <c r="H9431"/>
      <c r="I9431"/>
      <c r="J9431"/>
      <c r="K9431"/>
    </row>
    <row r="9432" spans="1:11" s="11" customFormat="1">
      <c r="A9432"/>
      <c r="B9432"/>
      <c r="C9432"/>
      <c r="D9432"/>
      <c r="E9432"/>
      <c r="F9432"/>
      <c r="G9432"/>
      <c r="H9432"/>
      <c r="I9432"/>
      <c r="J9432"/>
      <c r="K9432"/>
    </row>
    <row r="9433" spans="1:11" s="11" customFormat="1">
      <c r="A9433"/>
      <c r="B9433"/>
      <c r="C9433"/>
      <c r="D9433"/>
      <c r="E9433"/>
      <c r="F9433"/>
      <c r="G9433"/>
      <c r="H9433"/>
      <c r="I9433"/>
      <c r="J9433"/>
      <c r="K9433"/>
    </row>
    <row r="9434" spans="1:11" s="11" customFormat="1">
      <c r="A9434"/>
      <c r="B9434"/>
      <c r="C9434"/>
      <c r="D9434"/>
      <c r="E9434"/>
      <c r="F9434"/>
      <c r="G9434"/>
      <c r="H9434"/>
      <c r="I9434"/>
      <c r="J9434"/>
      <c r="K9434"/>
    </row>
    <row r="9435" spans="1:11" s="11" customFormat="1">
      <c r="A9435"/>
      <c r="B9435"/>
      <c r="C9435"/>
      <c r="D9435"/>
      <c r="E9435"/>
      <c r="F9435"/>
      <c r="G9435"/>
      <c r="H9435"/>
      <c r="I9435"/>
      <c r="J9435"/>
      <c r="K9435"/>
    </row>
    <row r="9436" spans="1:11" s="11" customFormat="1">
      <c r="A9436"/>
      <c r="B9436"/>
      <c r="C9436"/>
      <c r="D9436"/>
      <c r="E9436"/>
      <c r="F9436"/>
      <c r="G9436"/>
      <c r="H9436"/>
      <c r="I9436"/>
      <c r="J9436"/>
      <c r="K9436"/>
    </row>
    <row r="9437" spans="1:11" s="11" customFormat="1">
      <c r="A9437"/>
      <c r="B9437"/>
      <c r="C9437"/>
      <c r="D9437"/>
      <c r="E9437"/>
      <c r="F9437"/>
      <c r="G9437"/>
      <c r="H9437"/>
      <c r="I9437"/>
      <c r="J9437"/>
      <c r="K9437"/>
    </row>
    <row r="9438" spans="1:11" s="11" customFormat="1">
      <c r="A9438"/>
      <c r="B9438"/>
      <c r="C9438"/>
      <c r="D9438"/>
      <c r="E9438"/>
      <c r="F9438"/>
      <c r="G9438"/>
      <c r="H9438"/>
      <c r="I9438"/>
      <c r="J9438"/>
      <c r="K9438"/>
    </row>
    <row r="9439" spans="1:11" s="11" customFormat="1">
      <c r="A9439"/>
      <c r="B9439"/>
      <c r="C9439"/>
      <c r="D9439"/>
      <c r="E9439"/>
      <c r="F9439"/>
      <c r="G9439"/>
      <c r="H9439"/>
      <c r="I9439"/>
      <c r="J9439"/>
      <c r="K9439"/>
    </row>
    <row r="9440" spans="1:11" s="11" customFormat="1">
      <c r="A9440"/>
      <c r="B9440"/>
      <c r="C9440"/>
      <c r="D9440"/>
      <c r="E9440"/>
      <c r="F9440"/>
      <c r="G9440"/>
      <c r="H9440"/>
      <c r="I9440"/>
      <c r="J9440"/>
      <c r="K9440"/>
    </row>
    <row r="9441" spans="1:11" s="11" customFormat="1">
      <c r="A9441"/>
      <c r="B9441"/>
      <c r="C9441"/>
      <c r="D9441"/>
      <c r="E9441"/>
      <c r="F9441"/>
      <c r="G9441"/>
      <c r="H9441"/>
      <c r="I9441"/>
      <c r="J9441"/>
      <c r="K9441"/>
    </row>
    <row r="9442" spans="1:11" s="11" customFormat="1">
      <c r="A9442"/>
      <c r="B9442"/>
      <c r="C9442"/>
      <c r="D9442"/>
      <c r="E9442"/>
      <c r="F9442"/>
      <c r="G9442"/>
      <c r="H9442"/>
      <c r="I9442"/>
      <c r="J9442"/>
      <c r="K9442"/>
    </row>
    <row r="9443" spans="1:11" s="11" customFormat="1">
      <c r="A9443"/>
      <c r="B9443"/>
      <c r="C9443"/>
      <c r="D9443"/>
      <c r="E9443"/>
      <c r="F9443"/>
      <c r="G9443"/>
      <c r="H9443"/>
      <c r="I9443"/>
      <c r="J9443"/>
      <c r="K9443"/>
    </row>
    <row r="9444" spans="1:11" s="11" customFormat="1">
      <c r="A9444"/>
      <c r="B9444"/>
      <c r="C9444"/>
      <c r="D9444"/>
      <c r="E9444"/>
      <c r="F9444"/>
      <c r="G9444"/>
      <c r="H9444"/>
      <c r="I9444"/>
      <c r="J9444"/>
      <c r="K9444"/>
    </row>
    <row r="9445" spans="1:11" s="11" customFormat="1">
      <c r="A9445"/>
      <c r="B9445"/>
      <c r="C9445"/>
      <c r="D9445"/>
      <c r="E9445"/>
      <c r="F9445"/>
      <c r="G9445"/>
      <c r="H9445"/>
      <c r="I9445"/>
      <c r="J9445"/>
      <c r="K9445"/>
    </row>
    <row r="9446" spans="1:11" s="11" customFormat="1">
      <c r="A9446"/>
      <c r="B9446"/>
      <c r="C9446"/>
      <c r="D9446"/>
      <c r="E9446"/>
      <c r="F9446"/>
      <c r="G9446"/>
      <c r="H9446"/>
      <c r="I9446"/>
      <c r="J9446"/>
      <c r="K9446"/>
    </row>
    <row r="9447" spans="1:11" s="11" customFormat="1">
      <c r="A9447"/>
      <c r="B9447"/>
      <c r="C9447"/>
      <c r="D9447"/>
      <c r="E9447"/>
      <c r="F9447"/>
      <c r="G9447"/>
      <c r="H9447"/>
      <c r="I9447"/>
      <c r="J9447"/>
      <c r="K9447"/>
    </row>
    <row r="9448" spans="1:11" s="11" customFormat="1">
      <c r="A9448"/>
      <c r="B9448"/>
      <c r="C9448"/>
      <c r="D9448"/>
      <c r="E9448"/>
      <c r="F9448"/>
      <c r="G9448"/>
      <c r="H9448"/>
      <c r="I9448"/>
      <c r="J9448"/>
      <c r="K9448"/>
    </row>
    <row r="9449" spans="1:11" s="11" customFormat="1">
      <c r="A9449"/>
      <c r="B9449"/>
      <c r="C9449"/>
      <c r="D9449"/>
      <c r="E9449"/>
      <c r="F9449"/>
      <c r="G9449"/>
      <c r="H9449"/>
      <c r="I9449"/>
      <c r="J9449"/>
      <c r="K9449"/>
    </row>
    <row r="9450" spans="1:11" s="11" customFormat="1">
      <c r="A9450"/>
      <c r="B9450"/>
      <c r="C9450"/>
      <c r="D9450"/>
      <c r="E9450"/>
      <c r="F9450"/>
      <c r="G9450"/>
      <c r="H9450"/>
      <c r="I9450"/>
      <c r="J9450"/>
      <c r="K9450"/>
    </row>
    <row r="9451" spans="1:11" s="11" customFormat="1">
      <c r="A9451"/>
      <c r="B9451"/>
      <c r="C9451"/>
      <c r="D9451"/>
      <c r="E9451"/>
      <c r="F9451"/>
      <c r="G9451"/>
      <c r="H9451"/>
      <c r="I9451"/>
      <c r="J9451"/>
      <c r="K9451"/>
    </row>
    <row r="9452" spans="1:11" s="11" customFormat="1">
      <c r="A9452"/>
      <c r="B9452"/>
      <c r="C9452"/>
      <c r="D9452"/>
      <c r="E9452"/>
      <c r="F9452"/>
      <c r="G9452"/>
      <c r="H9452"/>
      <c r="I9452"/>
      <c r="J9452"/>
      <c r="K9452"/>
    </row>
    <row r="9453" spans="1:11" s="11" customFormat="1">
      <c r="A9453"/>
      <c r="B9453"/>
      <c r="C9453"/>
      <c r="D9453"/>
      <c r="E9453"/>
      <c r="F9453"/>
      <c r="G9453"/>
      <c r="H9453"/>
      <c r="I9453"/>
      <c r="J9453"/>
      <c r="K9453"/>
    </row>
    <row r="9454" spans="1:11" s="11" customFormat="1">
      <c r="A9454"/>
      <c r="B9454"/>
      <c r="C9454"/>
      <c r="D9454"/>
      <c r="E9454"/>
      <c r="F9454"/>
      <c r="G9454"/>
      <c r="H9454"/>
      <c r="I9454"/>
      <c r="J9454"/>
      <c r="K9454"/>
    </row>
    <row r="9455" spans="1:11" s="11" customFormat="1">
      <c r="A9455"/>
      <c r="B9455"/>
      <c r="C9455"/>
      <c r="D9455"/>
      <c r="E9455"/>
      <c r="F9455"/>
      <c r="G9455"/>
      <c r="H9455"/>
      <c r="I9455"/>
      <c r="J9455"/>
      <c r="K9455"/>
    </row>
    <row r="9456" spans="1:11" s="11" customFormat="1">
      <c r="A9456"/>
      <c r="B9456"/>
      <c r="C9456"/>
      <c r="D9456"/>
      <c r="E9456"/>
      <c r="F9456"/>
      <c r="G9456"/>
      <c r="H9456"/>
      <c r="I9456"/>
      <c r="J9456"/>
      <c r="K9456"/>
    </row>
    <row r="9457" spans="1:11" s="11" customFormat="1">
      <c r="A9457"/>
      <c r="B9457"/>
      <c r="C9457"/>
      <c r="D9457"/>
      <c r="E9457"/>
      <c r="F9457"/>
      <c r="G9457"/>
      <c r="H9457"/>
      <c r="I9457"/>
      <c r="J9457"/>
      <c r="K9457"/>
    </row>
    <row r="9458" spans="1:11" s="11" customFormat="1">
      <c r="A9458"/>
      <c r="B9458"/>
      <c r="C9458"/>
      <c r="D9458"/>
      <c r="E9458"/>
      <c r="F9458"/>
      <c r="G9458"/>
      <c r="H9458"/>
      <c r="I9458"/>
      <c r="J9458"/>
      <c r="K9458"/>
    </row>
    <row r="9459" spans="1:11" s="11" customFormat="1">
      <c r="A9459"/>
      <c r="B9459"/>
      <c r="C9459"/>
      <c r="D9459"/>
      <c r="E9459"/>
      <c r="F9459"/>
      <c r="G9459"/>
      <c r="H9459"/>
      <c r="I9459"/>
      <c r="J9459"/>
      <c r="K9459"/>
    </row>
    <row r="9460" spans="1:11" s="11" customFormat="1">
      <c r="A9460"/>
      <c r="B9460"/>
      <c r="C9460"/>
      <c r="D9460"/>
      <c r="E9460"/>
      <c r="F9460"/>
      <c r="G9460"/>
      <c r="H9460"/>
      <c r="I9460"/>
      <c r="J9460"/>
      <c r="K9460"/>
    </row>
    <row r="9461" spans="1:11" s="11" customFormat="1">
      <c r="A9461"/>
      <c r="B9461"/>
      <c r="C9461"/>
      <c r="D9461"/>
      <c r="E9461"/>
      <c r="F9461"/>
      <c r="G9461"/>
      <c r="H9461"/>
      <c r="I9461"/>
      <c r="J9461"/>
      <c r="K9461"/>
    </row>
    <row r="9462" spans="1:11" s="11" customFormat="1">
      <c r="A9462"/>
      <c r="B9462"/>
      <c r="C9462"/>
      <c r="D9462"/>
      <c r="E9462"/>
      <c r="F9462"/>
      <c r="G9462"/>
      <c r="H9462"/>
      <c r="I9462"/>
      <c r="J9462"/>
      <c r="K9462"/>
    </row>
    <row r="9463" spans="1:11" s="11" customFormat="1">
      <c r="A9463"/>
      <c r="B9463"/>
      <c r="C9463"/>
      <c r="D9463"/>
      <c r="E9463"/>
      <c r="F9463"/>
      <c r="G9463"/>
      <c r="H9463"/>
      <c r="I9463"/>
      <c r="J9463"/>
      <c r="K9463"/>
    </row>
    <row r="9464" spans="1:11" s="11" customFormat="1">
      <c r="A9464"/>
      <c r="B9464"/>
      <c r="C9464"/>
      <c r="D9464"/>
      <c r="E9464"/>
      <c r="F9464"/>
      <c r="G9464"/>
      <c r="H9464"/>
      <c r="I9464"/>
      <c r="J9464"/>
      <c r="K9464"/>
    </row>
    <row r="9465" spans="1:11" s="11" customFormat="1">
      <c r="A9465"/>
      <c r="B9465"/>
      <c r="C9465"/>
      <c r="D9465"/>
      <c r="E9465"/>
      <c r="F9465"/>
      <c r="G9465"/>
      <c r="H9465"/>
      <c r="I9465"/>
      <c r="J9465"/>
      <c r="K9465"/>
    </row>
    <row r="9466" spans="1:11" s="11" customFormat="1">
      <c r="A9466"/>
      <c r="B9466"/>
      <c r="C9466"/>
      <c r="D9466"/>
      <c r="E9466"/>
      <c r="F9466"/>
      <c r="G9466"/>
      <c r="H9466"/>
      <c r="I9466"/>
      <c r="J9466"/>
      <c r="K9466"/>
    </row>
    <row r="9467" spans="1:11" s="11" customFormat="1">
      <c r="A9467"/>
      <c r="B9467"/>
      <c r="C9467"/>
      <c r="D9467"/>
      <c r="E9467"/>
      <c r="F9467"/>
      <c r="G9467"/>
      <c r="H9467"/>
      <c r="I9467"/>
      <c r="J9467"/>
      <c r="K9467"/>
    </row>
    <row r="9468" spans="1:11" s="11" customFormat="1">
      <c r="A9468"/>
      <c r="B9468"/>
      <c r="C9468"/>
      <c r="D9468"/>
      <c r="E9468"/>
      <c r="F9468"/>
      <c r="G9468"/>
      <c r="H9468"/>
      <c r="I9468"/>
      <c r="J9468"/>
      <c r="K9468"/>
    </row>
    <row r="9469" spans="1:11" s="11" customFormat="1">
      <c r="A9469"/>
      <c r="B9469"/>
      <c r="C9469"/>
      <c r="D9469"/>
      <c r="E9469"/>
      <c r="F9469"/>
      <c r="G9469"/>
      <c r="H9469"/>
      <c r="I9469"/>
      <c r="J9469"/>
      <c r="K9469"/>
    </row>
    <row r="9470" spans="1:11" s="11" customFormat="1">
      <c r="A9470"/>
      <c r="B9470"/>
      <c r="C9470"/>
      <c r="D9470"/>
      <c r="E9470"/>
      <c r="F9470"/>
      <c r="G9470"/>
      <c r="H9470"/>
      <c r="I9470"/>
      <c r="J9470"/>
      <c r="K9470"/>
    </row>
    <row r="9471" spans="1:11" s="11" customFormat="1">
      <c r="A9471"/>
      <c r="B9471"/>
      <c r="C9471"/>
      <c r="D9471"/>
      <c r="E9471"/>
      <c r="F9471"/>
      <c r="G9471"/>
      <c r="H9471"/>
      <c r="I9471"/>
      <c r="J9471"/>
      <c r="K9471"/>
    </row>
    <row r="9472" spans="1:11" s="11" customFormat="1">
      <c r="A9472"/>
      <c r="B9472"/>
      <c r="C9472"/>
      <c r="D9472"/>
      <c r="E9472"/>
      <c r="F9472"/>
      <c r="G9472"/>
      <c r="H9472"/>
      <c r="I9472"/>
      <c r="J9472"/>
      <c r="K9472"/>
    </row>
    <row r="9473" spans="1:11" s="11" customFormat="1">
      <c r="A9473"/>
      <c r="B9473"/>
      <c r="C9473"/>
      <c r="D9473"/>
      <c r="E9473"/>
      <c r="F9473"/>
      <c r="G9473"/>
      <c r="H9473"/>
      <c r="I9473"/>
      <c r="J9473"/>
      <c r="K9473"/>
    </row>
    <row r="9474" spans="1:11" s="11" customFormat="1">
      <c r="A9474"/>
      <c r="B9474"/>
      <c r="C9474"/>
      <c r="D9474"/>
      <c r="E9474"/>
      <c r="F9474"/>
      <c r="G9474"/>
      <c r="H9474"/>
      <c r="I9474"/>
      <c r="J9474"/>
      <c r="K9474"/>
    </row>
    <row r="9475" spans="1:11" s="11" customFormat="1">
      <c r="A9475"/>
      <c r="B9475"/>
      <c r="C9475"/>
      <c r="D9475"/>
      <c r="E9475"/>
      <c r="F9475"/>
      <c r="G9475"/>
      <c r="H9475"/>
      <c r="I9475"/>
      <c r="J9475"/>
      <c r="K9475"/>
    </row>
    <row r="9476" spans="1:11" s="11" customFormat="1">
      <c r="A9476"/>
      <c r="B9476"/>
      <c r="C9476"/>
      <c r="D9476"/>
      <c r="E9476"/>
      <c r="F9476"/>
      <c r="G9476"/>
      <c r="H9476"/>
      <c r="I9476"/>
      <c r="J9476"/>
      <c r="K9476"/>
    </row>
    <row r="9477" spans="1:11" s="11" customFormat="1">
      <c r="A9477"/>
      <c r="B9477"/>
      <c r="C9477"/>
      <c r="D9477"/>
      <c r="E9477"/>
      <c r="F9477"/>
      <c r="G9477"/>
      <c r="H9477"/>
      <c r="I9477"/>
      <c r="J9477"/>
      <c r="K9477"/>
    </row>
    <row r="9478" spans="1:11" s="11" customFormat="1">
      <c r="A9478"/>
      <c r="B9478"/>
      <c r="C9478"/>
      <c r="D9478"/>
      <c r="E9478"/>
      <c r="F9478"/>
      <c r="G9478"/>
      <c r="H9478"/>
      <c r="I9478"/>
      <c r="J9478"/>
      <c r="K9478"/>
    </row>
    <row r="9479" spans="1:11" s="11" customFormat="1">
      <c r="A9479"/>
      <c r="B9479"/>
      <c r="C9479"/>
      <c r="D9479"/>
      <c r="E9479"/>
      <c r="F9479"/>
      <c r="G9479"/>
      <c r="H9479"/>
      <c r="I9479"/>
      <c r="J9479"/>
      <c r="K9479"/>
    </row>
    <row r="9480" spans="1:11" s="11" customFormat="1">
      <c r="A9480"/>
      <c r="B9480"/>
      <c r="C9480"/>
      <c r="D9480"/>
      <c r="E9480"/>
      <c r="F9480"/>
      <c r="G9480"/>
      <c r="H9480"/>
      <c r="I9480"/>
      <c r="J9480"/>
      <c r="K9480"/>
    </row>
    <row r="9481" spans="1:11" s="11" customFormat="1">
      <c r="A9481"/>
      <c r="B9481"/>
      <c r="C9481"/>
      <c r="D9481"/>
      <c r="E9481"/>
      <c r="F9481"/>
      <c r="G9481"/>
      <c r="H9481"/>
      <c r="I9481"/>
      <c r="J9481"/>
      <c r="K9481"/>
    </row>
    <row r="9482" spans="1:11" s="11" customFormat="1">
      <c r="A9482"/>
      <c r="B9482"/>
      <c r="C9482"/>
      <c r="D9482"/>
      <c r="E9482"/>
      <c r="F9482"/>
      <c r="G9482"/>
      <c r="H9482"/>
      <c r="I9482"/>
      <c r="J9482"/>
      <c r="K9482"/>
    </row>
    <row r="9483" spans="1:11" s="11" customFormat="1">
      <c r="A9483"/>
      <c r="B9483"/>
      <c r="C9483"/>
      <c r="D9483"/>
      <c r="E9483"/>
      <c r="F9483"/>
      <c r="G9483"/>
      <c r="H9483"/>
      <c r="I9483"/>
      <c r="J9483"/>
      <c r="K9483"/>
    </row>
    <row r="9484" spans="1:11" s="11" customFormat="1">
      <c r="A9484"/>
      <c r="B9484"/>
      <c r="C9484"/>
      <c r="D9484"/>
      <c r="E9484"/>
      <c r="F9484"/>
      <c r="G9484"/>
      <c r="H9484"/>
      <c r="I9484"/>
      <c r="J9484"/>
      <c r="K9484"/>
    </row>
    <row r="9485" spans="1:11" s="11" customFormat="1">
      <c r="A9485"/>
      <c r="B9485"/>
      <c r="C9485"/>
      <c r="D9485"/>
      <c r="E9485"/>
      <c r="F9485"/>
      <c r="G9485"/>
      <c r="H9485"/>
      <c r="I9485"/>
      <c r="J9485"/>
      <c r="K9485"/>
    </row>
    <row r="9486" spans="1:11" s="11" customFormat="1">
      <c r="A9486"/>
      <c r="B9486"/>
      <c r="C9486"/>
      <c r="D9486"/>
      <c r="E9486"/>
      <c r="F9486"/>
      <c r="G9486"/>
      <c r="H9486"/>
      <c r="I9486"/>
      <c r="J9486"/>
      <c r="K9486"/>
    </row>
    <row r="9487" spans="1:11" s="11" customFormat="1">
      <c r="A9487"/>
      <c r="B9487"/>
      <c r="C9487"/>
      <c r="D9487"/>
      <c r="E9487"/>
      <c r="F9487"/>
      <c r="G9487"/>
      <c r="H9487"/>
      <c r="I9487"/>
      <c r="J9487"/>
      <c r="K9487"/>
    </row>
    <row r="9488" spans="1:11" s="11" customFormat="1">
      <c r="A9488"/>
      <c r="B9488"/>
      <c r="C9488"/>
      <c r="D9488"/>
      <c r="E9488"/>
      <c r="F9488"/>
      <c r="G9488"/>
      <c r="H9488"/>
      <c r="I9488"/>
      <c r="J9488"/>
      <c r="K9488"/>
    </row>
    <row r="9489" spans="1:11" s="11" customFormat="1">
      <c r="A9489"/>
      <c r="B9489"/>
      <c r="C9489"/>
      <c r="D9489"/>
      <c r="E9489"/>
      <c r="F9489"/>
      <c r="G9489"/>
      <c r="H9489"/>
      <c r="I9489"/>
      <c r="J9489"/>
      <c r="K9489"/>
    </row>
    <row r="9490" spans="1:11" s="11" customFormat="1">
      <c r="A9490"/>
      <c r="B9490"/>
      <c r="C9490"/>
      <c r="D9490"/>
      <c r="E9490"/>
      <c r="F9490"/>
      <c r="G9490"/>
      <c r="H9490"/>
      <c r="I9490"/>
      <c r="J9490"/>
      <c r="K9490"/>
    </row>
    <row r="9491" spans="1:11" s="11" customFormat="1">
      <c r="A9491"/>
      <c r="B9491"/>
      <c r="C9491"/>
      <c r="D9491"/>
      <c r="E9491"/>
      <c r="F9491"/>
      <c r="G9491"/>
      <c r="H9491"/>
      <c r="I9491"/>
      <c r="J9491"/>
      <c r="K9491"/>
    </row>
    <row r="9492" spans="1:11" s="11" customFormat="1">
      <c r="A9492"/>
      <c r="B9492"/>
      <c r="C9492"/>
      <c r="D9492"/>
      <c r="E9492"/>
      <c r="F9492"/>
      <c r="G9492"/>
      <c r="H9492"/>
      <c r="I9492"/>
      <c r="J9492"/>
      <c r="K9492"/>
    </row>
    <row r="9493" spans="1:11" s="11" customFormat="1">
      <c r="A9493"/>
      <c r="B9493"/>
      <c r="C9493"/>
      <c r="D9493"/>
      <c r="E9493"/>
      <c r="F9493"/>
      <c r="G9493"/>
      <c r="H9493"/>
      <c r="I9493"/>
      <c r="J9493"/>
      <c r="K9493"/>
    </row>
    <row r="9494" spans="1:11" s="11" customFormat="1">
      <c r="A9494"/>
      <c r="B9494"/>
      <c r="C9494"/>
      <c r="D9494"/>
      <c r="E9494"/>
      <c r="F9494"/>
      <c r="G9494"/>
      <c r="H9494"/>
      <c r="I9494"/>
      <c r="J9494"/>
      <c r="K9494"/>
    </row>
    <row r="9495" spans="1:11" s="11" customFormat="1">
      <c r="A9495"/>
      <c r="B9495"/>
      <c r="C9495"/>
      <c r="D9495"/>
      <c r="E9495"/>
      <c r="F9495"/>
      <c r="G9495"/>
      <c r="H9495"/>
      <c r="I9495"/>
      <c r="J9495"/>
      <c r="K9495"/>
    </row>
    <row r="9496" spans="1:11" s="11" customFormat="1">
      <c r="A9496"/>
      <c r="B9496"/>
      <c r="C9496"/>
      <c r="D9496"/>
      <c r="E9496"/>
      <c r="F9496"/>
      <c r="G9496"/>
      <c r="H9496"/>
      <c r="I9496"/>
      <c r="J9496"/>
      <c r="K9496"/>
    </row>
    <row r="9497" spans="1:11" s="11" customFormat="1">
      <c r="A9497"/>
      <c r="B9497"/>
      <c r="C9497"/>
      <c r="D9497"/>
      <c r="E9497"/>
      <c r="F9497"/>
      <c r="G9497"/>
      <c r="H9497"/>
      <c r="I9497"/>
      <c r="J9497"/>
      <c r="K9497"/>
    </row>
    <row r="9498" spans="1:11" s="11" customFormat="1">
      <c r="A9498"/>
      <c r="B9498"/>
      <c r="C9498"/>
      <c r="D9498"/>
      <c r="E9498"/>
      <c r="F9498"/>
      <c r="G9498"/>
      <c r="H9498"/>
      <c r="I9498"/>
      <c r="J9498"/>
      <c r="K9498"/>
    </row>
    <row r="9499" spans="1:11" s="11" customFormat="1">
      <c r="A9499"/>
      <c r="B9499"/>
      <c r="C9499"/>
      <c r="D9499"/>
      <c r="E9499"/>
      <c r="F9499"/>
      <c r="G9499"/>
      <c r="H9499"/>
      <c r="I9499"/>
      <c r="J9499"/>
      <c r="K9499"/>
    </row>
    <row r="9500" spans="1:11" s="11" customFormat="1">
      <c r="A9500"/>
      <c r="B9500"/>
      <c r="C9500"/>
      <c r="D9500"/>
      <c r="E9500"/>
      <c r="F9500"/>
      <c r="G9500"/>
      <c r="H9500"/>
      <c r="I9500"/>
      <c r="J9500"/>
      <c r="K9500"/>
    </row>
    <row r="9501" spans="1:11" s="11" customFormat="1">
      <c r="A9501"/>
      <c r="B9501"/>
      <c r="C9501"/>
      <c r="D9501"/>
      <c r="E9501"/>
      <c r="F9501"/>
      <c r="G9501"/>
      <c r="H9501"/>
      <c r="I9501"/>
      <c r="J9501"/>
      <c r="K9501"/>
    </row>
    <row r="9502" spans="1:11" s="11" customFormat="1">
      <c r="A9502"/>
      <c r="B9502"/>
      <c r="C9502"/>
      <c r="D9502"/>
      <c r="E9502"/>
      <c r="F9502"/>
      <c r="G9502"/>
      <c r="H9502"/>
      <c r="I9502"/>
      <c r="J9502"/>
      <c r="K9502"/>
    </row>
    <row r="9503" spans="1:11" s="11" customFormat="1">
      <c r="A9503"/>
      <c r="B9503"/>
      <c r="C9503"/>
      <c r="D9503"/>
      <c r="E9503"/>
      <c r="F9503"/>
      <c r="G9503"/>
      <c r="H9503"/>
      <c r="I9503"/>
      <c r="J9503"/>
      <c r="K9503"/>
    </row>
    <row r="9504" spans="1:11" s="11" customFormat="1">
      <c r="A9504"/>
      <c r="B9504"/>
      <c r="C9504"/>
      <c r="D9504"/>
      <c r="E9504"/>
      <c r="F9504"/>
      <c r="G9504"/>
      <c r="H9504"/>
      <c r="I9504"/>
      <c r="J9504"/>
      <c r="K9504"/>
    </row>
    <row r="9505" spans="1:11" s="11" customFormat="1">
      <c r="A9505"/>
      <c r="B9505"/>
      <c r="C9505"/>
      <c r="D9505"/>
      <c r="E9505"/>
      <c r="F9505"/>
      <c r="G9505"/>
      <c r="H9505"/>
      <c r="I9505"/>
      <c r="J9505"/>
      <c r="K9505"/>
    </row>
    <row r="9506" spans="1:11" s="11" customFormat="1">
      <c r="A9506"/>
      <c r="B9506"/>
      <c r="C9506"/>
      <c r="D9506"/>
      <c r="E9506"/>
      <c r="F9506"/>
      <c r="G9506"/>
      <c r="H9506"/>
      <c r="I9506"/>
      <c r="J9506"/>
      <c r="K9506"/>
    </row>
    <row r="9507" spans="1:11" s="11" customFormat="1">
      <c r="A9507"/>
      <c r="B9507"/>
      <c r="C9507"/>
      <c r="D9507"/>
      <c r="E9507"/>
      <c r="F9507"/>
      <c r="G9507"/>
      <c r="H9507"/>
      <c r="I9507"/>
      <c r="J9507"/>
      <c r="K9507"/>
    </row>
    <row r="9508" spans="1:11" s="11" customFormat="1">
      <c r="A9508"/>
      <c r="B9508"/>
      <c r="C9508"/>
      <c r="D9508"/>
      <c r="E9508"/>
      <c r="F9508"/>
      <c r="G9508"/>
      <c r="H9508"/>
      <c r="I9508"/>
      <c r="J9508"/>
      <c r="K9508"/>
    </row>
    <row r="9509" spans="1:11" s="11" customFormat="1">
      <c r="A9509"/>
      <c r="B9509"/>
      <c r="C9509"/>
      <c r="D9509"/>
      <c r="E9509"/>
      <c r="F9509"/>
      <c r="G9509"/>
      <c r="H9509"/>
      <c r="I9509"/>
      <c r="J9509"/>
      <c r="K9509"/>
    </row>
    <row r="9510" spans="1:11" s="11" customFormat="1">
      <c r="A9510"/>
      <c r="B9510"/>
      <c r="C9510"/>
      <c r="D9510"/>
      <c r="E9510"/>
      <c r="F9510"/>
      <c r="G9510"/>
      <c r="H9510"/>
      <c r="I9510"/>
      <c r="J9510"/>
      <c r="K9510"/>
    </row>
    <row r="9511" spans="1:11" s="11" customFormat="1">
      <c r="A9511"/>
      <c r="B9511"/>
      <c r="C9511"/>
      <c r="D9511"/>
      <c r="E9511"/>
      <c r="F9511"/>
      <c r="G9511"/>
      <c r="H9511"/>
      <c r="I9511"/>
      <c r="J9511"/>
      <c r="K9511"/>
    </row>
    <row r="9512" spans="1:11" s="11" customFormat="1">
      <c r="A9512"/>
      <c r="B9512"/>
      <c r="C9512"/>
      <c r="D9512"/>
      <c r="E9512"/>
      <c r="F9512"/>
      <c r="G9512"/>
      <c r="H9512"/>
      <c r="I9512"/>
      <c r="J9512"/>
      <c r="K9512"/>
    </row>
    <row r="9513" spans="1:11" s="11" customFormat="1">
      <c r="A9513"/>
      <c r="B9513"/>
      <c r="C9513"/>
      <c r="D9513"/>
      <c r="E9513"/>
      <c r="F9513"/>
      <c r="G9513"/>
      <c r="H9513"/>
      <c r="I9513"/>
      <c r="J9513"/>
      <c r="K9513"/>
    </row>
    <row r="9514" spans="1:11" s="11" customFormat="1">
      <c r="A9514"/>
      <c r="B9514"/>
      <c r="C9514"/>
      <c r="D9514"/>
      <c r="E9514"/>
      <c r="F9514"/>
      <c r="G9514"/>
      <c r="H9514"/>
      <c r="I9514"/>
      <c r="J9514"/>
      <c r="K9514"/>
    </row>
    <row r="9515" spans="1:11" s="11" customFormat="1">
      <c r="A9515"/>
      <c r="B9515"/>
      <c r="C9515"/>
      <c r="D9515"/>
      <c r="E9515"/>
      <c r="F9515"/>
      <c r="G9515"/>
      <c r="H9515"/>
      <c r="I9515"/>
      <c r="J9515"/>
      <c r="K9515"/>
    </row>
    <row r="9516" spans="1:11" s="11" customFormat="1">
      <c r="A9516"/>
      <c r="B9516"/>
      <c r="C9516"/>
      <c r="D9516"/>
      <c r="E9516"/>
      <c r="F9516"/>
      <c r="G9516"/>
      <c r="H9516"/>
      <c r="I9516"/>
      <c r="J9516"/>
      <c r="K9516"/>
    </row>
    <row r="9517" spans="1:11" s="11" customFormat="1">
      <c r="A9517"/>
      <c r="B9517"/>
      <c r="C9517"/>
      <c r="D9517"/>
      <c r="E9517"/>
      <c r="F9517"/>
      <c r="G9517"/>
      <c r="H9517"/>
      <c r="I9517"/>
      <c r="J9517"/>
      <c r="K9517"/>
    </row>
    <row r="9518" spans="1:11" s="11" customFormat="1">
      <c r="A9518"/>
      <c r="B9518"/>
      <c r="C9518"/>
      <c r="D9518"/>
      <c r="E9518"/>
      <c r="F9518"/>
      <c r="G9518"/>
      <c r="H9518"/>
      <c r="I9518"/>
      <c r="J9518"/>
      <c r="K9518"/>
    </row>
    <row r="9519" spans="1:11" s="11" customFormat="1">
      <c r="A9519"/>
      <c r="B9519"/>
      <c r="C9519"/>
      <c r="D9519"/>
      <c r="E9519"/>
      <c r="F9519"/>
      <c r="G9519"/>
      <c r="H9519"/>
      <c r="I9519"/>
      <c r="J9519"/>
      <c r="K9519"/>
    </row>
    <row r="9520" spans="1:11" s="11" customFormat="1">
      <c r="A9520"/>
      <c r="B9520"/>
      <c r="C9520"/>
      <c r="D9520"/>
      <c r="E9520"/>
      <c r="F9520"/>
      <c r="G9520"/>
      <c r="H9520"/>
      <c r="I9520"/>
      <c r="J9520"/>
      <c r="K9520"/>
    </row>
    <row r="9521" spans="1:11" s="11" customFormat="1">
      <c r="A9521"/>
      <c r="B9521"/>
      <c r="C9521"/>
      <c r="D9521"/>
      <c r="E9521"/>
      <c r="F9521"/>
      <c r="G9521"/>
      <c r="H9521"/>
      <c r="I9521"/>
      <c r="J9521"/>
      <c r="K9521"/>
    </row>
    <row r="9522" spans="1:11" s="11" customFormat="1">
      <c r="A9522"/>
      <c r="B9522"/>
      <c r="C9522"/>
      <c r="D9522"/>
      <c r="E9522"/>
      <c r="F9522"/>
      <c r="G9522"/>
      <c r="H9522"/>
      <c r="I9522"/>
      <c r="J9522"/>
      <c r="K9522"/>
    </row>
    <row r="9523" spans="1:11" s="11" customFormat="1">
      <c r="A9523"/>
      <c r="B9523"/>
      <c r="C9523"/>
      <c r="D9523"/>
      <c r="E9523"/>
      <c r="F9523"/>
      <c r="G9523"/>
      <c r="H9523"/>
      <c r="I9523"/>
      <c r="J9523"/>
      <c r="K9523"/>
    </row>
    <row r="9524" spans="1:11" s="11" customFormat="1">
      <c r="A9524"/>
      <c r="B9524"/>
      <c r="C9524"/>
      <c r="D9524"/>
      <c r="E9524"/>
      <c r="F9524"/>
      <c r="G9524"/>
      <c r="H9524"/>
      <c r="I9524"/>
      <c r="J9524"/>
      <c r="K9524"/>
    </row>
    <row r="9525" spans="1:11" s="11" customFormat="1">
      <c r="A9525"/>
      <c r="B9525"/>
      <c r="C9525"/>
      <c r="D9525"/>
      <c r="E9525"/>
      <c r="F9525"/>
      <c r="G9525"/>
      <c r="H9525"/>
      <c r="I9525"/>
      <c r="J9525"/>
      <c r="K9525"/>
    </row>
    <row r="9526" spans="1:11" s="11" customFormat="1">
      <c r="A9526"/>
      <c r="B9526"/>
      <c r="C9526"/>
      <c r="D9526"/>
      <c r="E9526"/>
      <c r="F9526"/>
      <c r="G9526"/>
      <c r="H9526"/>
      <c r="I9526"/>
      <c r="J9526"/>
      <c r="K9526"/>
    </row>
    <row r="9527" spans="1:11" s="11" customFormat="1">
      <c r="A9527"/>
      <c r="B9527"/>
      <c r="C9527"/>
      <c r="D9527"/>
      <c r="E9527"/>
      <c r="F9527"/>
      <c r="G9527"/>
      <c r="H9527"/>
      <c r="I9527"/>
      <c r="J9527"/>
      <c r="K9527"/>
    </row>
    <row r="9528" spans="1:11" s="11" customFormat="1">
      <c r="A9528"/>
      <c r="B9528"/>
      <c r="C9528"/>
      <c r="D9528"/>
      <c r="E9528"/>
      <c r="F9528"/>
      <c r="G9528"/>
      <c r="H9528"/>
      <c r="I9528"/>
      <c r="J9528"/>
      <c r="K9528"/>
    </row>
    <row r="9529" spans="1:11" s="11" customFormat="1">
      <c r="A9529"/>
      <c r="B9529"/>
      <c r="C9529"/>
      <c r="D9529"/>
      <c r="E9529"/>
      <c r="F9529"/>
      <c r="G9529"/>
      <c r="H9529"/>
      <c r="I9529"/>
      <c r="J9529"/>
      <c r="K9529"/>
    </row>
    <row r="9530" spans="1:11" s="11" customFormat="1">
      <c r="A9530"/>
      <c r="B9530"/>
      <c r="C9530"/>
      <c r="D9530"/>
      <c r="E9530"/>
      <c r="F9530"/>
      <c r="G9530"/>
      <c r="H9530"/>
      <c r="I9530"/>
      <c r="J9530"/>
      <c r="K9530"/>
    </row>
    <row r="9531" spans="1:11" s="11" customFormat="1">
      <c r="A9531"/>
      <c r="B9531"/>
      <c r="C9531"/>
      <c r="D9531"/>
      <c r="E9531"/>
      <c r="F9531"/>
      <c r="G9531"/>
      <c r="H9531"/>
      <c r="I9531"/>
      <c r="J9531"/>
      <c r="K9531"/>
    </row>
    <row r="9532" spans="1:11" s="11" customFormat="1">
      <c r="A9532"/>
      <c r="B9532"/>
      <c r="C9532"/>
      <c r="D9532"/>
      <c r="E9532"/>
      <c r="F9532"/>
      <c r="G9532"/>
      <c r="H9532"/>
      <c r="I9532"/>
      <c r="J9532"/>
      <c r="K9532"/>
    </row>
    <row r="9533" spans="1:11" s="11" customFormat="1">
      <c r="A9533"/>
      <c r="B9533"/>
      <c r="C9533"/>
      <c r="D9533"/>
      <c r="E9533"/>
      <c r="F9533"/>
      <c r="G9533"/>
      <c r="H9533"/>
      <c r="I9533"/>
      <c r="J9533"/>
      <c r="K9533"/>
    </row>
    <row r="9534" spans="1:11" s="11" customFormat="1">
      <c r="A9534"/>
      <c r="B9534"/>
      <c r="C9534"/>
      <c r="D9534"/>
      <c r="E9534"/>
      <c r="F9534"/>
      <c r="G9534"/>
      <c r="H9534"/>
      <c r="I9534"/>
      <c r="J9534"/>
      <c r="K9534"/>
    </row>
    <row r="9535" spans="1:11" s="11" customFormat="1">
      <c r="A9535"/>
      <c r="B9535"/>
      <c r="C9535"/>
      <c r="D9535"/>
      <c r="E9535"/>
      <c r="F9535"/>
      <c r="G9535"/>
      <c r="H9535"/>
      <c r="I9535"/>
      <c r="J9535"/>
      <c r="K9535"/>
    </row>
    <row r="9536" spans="1:11" s="11" customFormat="1">
      <c r="A9536"/>
      <c r="B9536"/>
      <c r="C9536"/>
      <c r="D9536"/>
      <c r="E9536"/>
      <c r="F9536"/>
      <c r="G9536"/>
      <c r="H9536"/>
      <c r="I9536"/>
      <c r="J9536"/>
      <c r="K9536"/>
    </row>
    <row r="9537" spans="1:11" s="11" customFormat="1">
      <c r="A9537"/>
      <c r="B9537"/>
      <c r="C9537"/>
      <c r="D9537"/>
      <c r="E9537"/>
      <c r="F9537"/>
      <c r="G9537"/>
      <c r="H9537"/>
      <c r="I9537"/>
      <c r="J9537"/>
      <c r="K9537"/>
    </row>
    <row r="9538" spans="1:11" s="11" customFormat="1">
      <c r="A9538"/>
      <c r="B9538"/>
      <c r="C9538"/>
      <c r="D9538"/>
      <c r="E9538"/>
      <c r="F9538"/>
      <c r="G9538"/>
      <c r="H9538"/>
      <c r="I9538"/>
      <c r="J9538"/>
      <c r="K9538"/>
    </row>
    <row r="9539" spans="1:11" s="11" customFormat="1">
      <c r="A9539"/>
      <c r="B9539"/>
      <c r="C9539"/>
      <c r="D9539"/>
      <c r="E9539"/>
      <c r="F9539"/>
      <c r="G9539"/>
      <c r="H9539"/>
      <c r="I9539"/>
      <c r="J9539"/>
      <c r="K9539"/>
    </row>
    <row r="9540" spans="1:11" s="11" customFormat="1">
      <c r="A9540"/>
      <c r="B9540"/>
      <c r="C9540"/>
      <c r="D9540"/>
      <c r="E9540"/>
      <c r="F9540"/>
      <c r="G9540"/>
      <c r="H9540"/>
      <c r="I9540"/>
      <c r="J9540"/>
      <c r="K9540"/>
    </row>
    <row r="9541" spans="1:11" s="11" customFormat="1">
      <c r="A9541"/>
      <c r="B9541"/>
      <c r="C9541"/>
      <c r="D9541"/>
      <c r="E9541"/>
      <c r="F9541"/>
      <c r="G9541"/>
      <c r="H9541"/>
      <c r="I9541"/>
      <c r="J9541"/>
      <c r="K9541"/>
    </row>
    <row r="9542" spans="1:11" s="11" customFormat="1">
      <c r="A9542"/>
      <c r="B9542"/>
      <c r="C9542"/>
      <c r="D9542"/>
      <c r="E9542"/>
      <c r="F9542"/>
      <c r="G9542"/>
      <c r="H9542"/>
      <c r="I9542"/>
      <c r="J9542"/>
      <c r="K9542"/>
    </row>
    <row r="9543" spans="1:11" s="11" customFormat="1">
      <c r="A9543"/>
      <c r="B9543"/>
      <c r="C9543"/>
      <c r="D9543"/>
      <c r="E9543"/>
      <c r="F9543"/>
      <c r="G9543"/>
      <c r="H9543"/>
      <c r="I9543"/>
      <c r="J9543"/>
      <c r="K9543"/>
    </row>
    <row r="9544" spans="1:11" s="11" customFormat="1">
      <c r="A9544"/>
      <c r="B9544"/>
      <c r="C9544"/>
      <c r="D9544"/>
      <c r="E9544"/>
      <c r="F9544"/>
      <c r="G9544"/>
      <c r="H9544"/>
      <c r="I9544"/>
      <c r="J9544"/>
      <c r="K9544"/>
    </row>
    <row r="9545" spans="1:11" s="11" customFormat="1">
      <c r="A9545"/>
      <c r="B9545"/>
      <c r="C9545"/>
      <c r="D9545"/>
      <c r="E9545"/>
      <c r="F9545"/>
      <c r="G9545"/>
      <c r="H9545"/>
      <c r="I9545"/>
      <c r="J9545"/>
      <c r="K9545"/>
    </row>
    <row r="9546" spans="1:11" s="11" customFormat="1">
      <c r="A9546"/>
      <c r="B9546"/>
      <c r="C9546"/>
      <c r="D9546"/>
      <c r="E9546"/>
      <c r="F9546"/>
      <c r="G9546"/>
      <c r="H9546"/>
      <c r="I9546"/>
      <c r="J9546"/>
      <c r="K9546"/>
    </row>
    <row r="9547" spans="1:11" s="11" customFormat="1">
      <c r="A9547"/>
      <c r="B9547"/>
      <c r="C9547"/>
      <c r="D9547"/>
      <c r="E9547"/>
      <c r="F9547"/>
      <c r="G9547"/>
      <c r="H9547"/>
      <c r="I9547"/>
      <c r="J9547"/>
      <c r="K9547"/>
    </row>
    <row r="9548" spans="1:11" s="11" customFormat="1">
      <c r="A9548"/>
      <c r="B9548"/>
      <c r="C9548"/>
      <c r="D9548"/>
      <c r="E9548"/>
      <c r="F9548"/>
      <c r="G9548"/>
      <c r="H9548"/>
      <c r="I9548"/>
      <c r="J9548"/>
      <c r="K9548"/>
    </row>
    <row r="9549" spans="1:11" s="11" customFormat="1">
      <c r="A9549"/>
      <c r="B9549"/>
      <c r="C9549"/>
      <c r="D9549"/>
      <c r="E9549"/>
      <c r="F9549"/>
      <c r="G9549"/>
      <c r="H9549"/>
      <c r="I9549"/>
      <c r="J9549"/>
      <c r="K9549"/>
    </row>
    <row r="9550" spans="1:11" s="11" customFormat="1">
      <c r="A9550"/>
      <c r="B9550"/>
      <c r="C9550"/>
      <c r="D9550"/>
      <c r="E9550"/>
      <c r="F9550"/>
      <c r="G9550"/>
      <c r="H9550"/>
      <c r="I9550"/>
      <c r="J9550"/>
      <c r="K9550"/>
    </row>
    <row r="9551" spans="1:11" s="11" customFormat="1">
      <c r="A9551"/>
      <c r="B9551"/>
      <c r="C9551"/>
      <c r="D9551"/>
      <c r="E9551"/>
      <c r="F9551"/>
      <c r="G9551"/>
      <c r="H9551"/>
      <c r="I9551"/>
      <c r="J9551"/>
      <c r="K9551"/>
    </row>
    <row r="9552" spans="1:11" s="11" customFormat="1">
      <c r="A9552"/>
      <c r="B9552"/>
      <c r="C9552"/>
      <c r="D9552"/>
      <c r="E9552"/>
      <c r="F9552"/>
      <c r="G9552"/>
      <c r="H9552"/>
      <c r="I9552"/>
      <c r="J9552"/>
      <c r="K9552"/>
    </row>
    <row r="9553" spans="1:11" s="11" customFormat="1">
      <c r="A9553"/>
      <c r="B9553"/>
      <c r="C9553"/>
      <c r="D9553"/>
      <c r="E9553"/>
      <c r="F9553"/>
      <c r="G9553"/>
      <c r="H9553"/>
      <c r="I9553"/>
      <c r="J9553"/>
      <c r="K9553"/>
    </row>
    <row r="9554" spans="1:11" s="11" customFormat="1">
      <c r="A9554"/>
      <c r="B9554"/>
      <c r="C9554"/>
      <c r="D9554"/>
      <c r="E9554"/>
      <c r="F9554"/>
      <c r="G9554"/>
      <c r="H9554"/>
      <c r="I9554"/>
      <c r="J9554"/>
      <c r="K9554"/>
    </row>
    <row r="9555" spans="1:11" s="11" customFormat="1">
      <c r="A9555"/>
      <c r="B9555"/>
      <c r="C9555"/>
      <c r="D9555"/>
      <c r="E9555"/>
      <c r="F9555"/>
      <c r="G9555"/>
      <c r="H9555"/>
      <c r="I9555"/>
      <c r="J9555"/>
      <c r="K9555"/>
    </row>
    <row r="9556" spans="1:11" s="11" customFormat="1">
      <c r="A9556"/>
      <c r="B9556"/>
      <c r="C9556"/>
      <c r="D9556"/>
      <c r="E9556"/>
      <c r="F9556"/>
      <c r="G9556"/>
      <c r="H9556"/>
      <c r="I9556"/>
      <c r="J9556"/>
      <c r="K9556"/>
    </row>
    <row r="9557" spans="1:11" s="11" customFormat="1">
      <c r="A9557"/>
      <c r="B9557"/>
      <c r="C9557"/>
      <c r="D9557"/>
      <c r="E9557"/>
      <c r="F9557"/>
      <c r="G9557"/>
      <c r="H9557"/>
      <c r="I9557"/>
      <c r="J9557"/>
      <c r="K9557"/>
    </row>
    <row r="9558" spans="1:11" s="11" customFormat="1">
      <c r="A9558"/>
      <c r="B9558"/>
      <c r="C9558"/>
      <c r="D9558"/>
      <c r="E9558"/>
      <c r="F9558"/>
      <c r="G9558"/>
      <c r="H9558"/>
      <c r="I9558"/>
      <c r="J9558"/>
      <c r="K9558"/>
    </row>
    <row r="9559" spans="1:11" s="11" customFormat="1">
      <c r="A9559"/>
      <c r="B9559"/>
      <c r="C9559"/>
      <c r="D9559"/>
      <c r="E9559"/>
      <c r="F9559"/>
      <c r="G9559"/>
      <c r="H9559"/>
      <c r="I9559"/>
      <c r="J9559"/>
      <c r="K9559"/>
    </row>
    <row r="9560" spans="1:11" s="11" customFormat="1">
      <c r="A9560"/>
      <c r="B9560"/>
      <c r="C9560"/>
      <c r="D9560"/>
      <c r="E9560"/>
      <c r="F9560"/>
      <c r="G9560"/>
      <c r="H9560"/>
      <c r="I9560"/>
      <c r="J9560"/>
      <c r="K9560"/>
    </row>
    <row r="9561" spans="1:11" s="11" customFormat="1">
      <c r="A9561"/>
      <c r="B9561"/>
      <c r="C9561"/>
      <c r="D9561"/>
      <c r="E9561"/>
      <c r="F9561"/>
      <c r="G9561"/>
      <c r="H9561"/>
      <c r="I9561"/>
      <c r="J9561"/>
      <c r="K9561"/>
    </row>
    <row r="9562" spans="1:11" s="11" customFormat="1">
      <c r="A9562"/>
      <c r="B9562"/>
      <c r="C9562"/>
      <c r="D9562"/>
      <c r="E9562"/>
      <c r="F9562"/>
      <c r="G9562"/>
      <c r="H9562"/>
      <c r="I9562"/>
      <c r="J9562"/>
      <c r="K9562"/>
    </row>
    <row r="9563" spans="1:11" s="11" customFormat="1">
      <c r="A9563"/>
      <c r="B9563"/>
      <c r="C9563"/>
      <c r="D9563"/>
      <c r="E9563"/>
      <c r="F9563"/>
      <c r="G9563"/>
      <c r="H9563"/>
      <c r="I9563"/>
      <c r="J9563"/>
      <c r="K9563"/>
    </row>
    <row r="9564" spans="1:11" s="11" customFormat="1">
      <c r="A9564"/>
      <c r="B9564"/>
      <c r="C9564"/>
      <c r="D9564"/>
      <c r="E9564"/>
      <c r="F9564"/>
      <c r="G9564"/>
      <c r="H9564"/>
      <c r="I9564"/>
      <c r="J9564"/>
      <c r="K9564"/>
    </row>
    <row r="9565" spans="1:11" s="11" customFormat="1">
      <c r="A9565"/>
      <c r="B9565"/>
      <c r="C9565"/>
      <c r="D9565"/>
      <c r="E9565"/>
      <c r="F9565"/>
      <c r="G9565"/>
      <c r="H9565"/>
      <c r="I9565"/>
      <c r="J9565"/>
      <c r="K9565"/>
    </row>
    <row r="9566" spans="1:11" s="11" customFormat="1">
      <c r="A9566"/>
      <c r="B9566"/>
      <c r="C9566"/>
      <c r="D9566"/>
      <c r="E9566"/>
      <c r="F9566"/>
      <c r="G9566"/>
      <c r="H9566"/>
      <c r="I9566"/>
      <c r="J9566"/>
      <c r="K9566"/>
    </row>
    <row r="9567" spans="1:11" s="11" customFormat="1">
      <c r="A9567"/>
      <c r="B9567"/>
      <c r="C9567"/>
      <c r="D9567"/>
      <c r="E9567"/>
      <c r="F9567"/>
      <c r="G9567"/>
      <c r="H9567"/>
      <c r="I9567"/>
      <c r="J9567"/>
      <c r="K9567"/>
    </row>
    <row r="9568" spans="1:11" s="11" customFormat="1">
      <c r="A9568"/>
      <c r="B9568"/>
      <c r="C9568"/>
      <c r="D9568"/>
      <c r="E9568"/>
      <c r="F9568"/>
      <c r="G9568"/>
      <c r="H9568"/>
      <c r="I9568"/>
      <c r="J9568"/>
      <c r="K9568"/>
    </row>
    <row r="9569" spans="1:11" s="11" customFormat="1">
      <c r="A9569"/>
      <c r="B9569"/>
      <c r="C9569"/>
      <c r="D9569"/>
      <c r="E9569"/>
      <c r="F9569"/>
      <c r="G9569"/>
      <c r="H9569"/>
      <c r="I9569"/>
      <c r="J9569"/>
      <c r="K9569"/>
    </row>
    <row r="9570" spans="1:11" s="11" customFormat="1">
      <c r="A9570"/>
      <c r="B9570"/>
      <c r="C9570"/>
      <c r="D9570"/>
      <c r="E9570"/>
      <c r="F9570"/>
      <c r="G9570"/>
      <c r="H9570"/>
      <c r="I9570"/>
      <c r="J9570"/>
      <c r="K9570"/>
    </row>
    <row r="9571" spans="1:11" s="11" customFormat="1">
      <c r="A9571"/>
      <c r="B9571"/>
      <c r="C9571"/>
      <c r="D9571"/>
      <c r="E9571"/>
      <c r="F9571"/>
      <c r="G9571"/>
      <c r="H9571"/>
      <c r="I9571"/>
      <c r="J9571"/>
      <c r="K9571"/>
    </row>
    <row r="9572" spans="1:11" s="11" customFormat="1">
      <c r="A9572"/>
      <c r="B9572"/>
      <c r="C9572"/>
      <c r="D9572"/>
      <c r="E9572"/>
      <c r="F9572"/>
      <c r="G9572"/>
      <c r="H9572"/>
      <c r="I9572"/>
      <c r="J9572"/>
      <c r="K9572"/>
    </row>
    <row r="9573" spans="1:11" s="11" customFormat="1">
      <c r="A9573"/>
      <c r="B9573"/>
      <c r="C9573"/>
      <c r="D9573"/>
      <c r="E9573"/>
      <c r="F9573"/>
      <c r="G9573"/>
      <c r="H9573"/>
      <c r="I9573"/>
      <c r="J9573"/>
      <c r="K9573"/>
    </row>
    <row r="9574" spans="1:11" s="11" customFormat="1">
      <c r="A9574"/>
      <c r="B9574"/>
      <c r="C9574"/>
      <c r="D9574"/>
      <c r="E9574"/>
      <c r="F9574"/>
      <c r="G9574"/>
      <c r="H9574"/>
      <c r="I9574"/>
      <c r="J9574"/>
      <c r="K9574"/>
    </row>
    <row r="9575" spans="1:11" s="11" customFormat="1">
      <c r="A9575"/>
      <c r="B9575"/>
      <c r="C9575"/>
      <c r="D9575"/>
      <c r="E9575"/>
      <c r="F9575"/>
      <c r="G9575"/>
      <c r="H9575"/>
      <c r="I9575"/>
      <c r="J9575"/>
      <c r="K9575"/>
    </row>
    <row r="9576" spans="1:11" s="11" customFormat="1">
      <c r="A9576"/>
      <c r="B9576"/>
      <c r="C9576"/>
      <c r="D9576"/>
      <c r="E9576"/>
      <c r="F9576"/>
      <c r="G9576"/>
      <c r="H9576"/>
      <c r="I9576"/>
      <c r="J9576"/>
      <c r="K9576"/>
    </row>
    <row r="9577" spans="1:11" s="11" customFormat="1">
      <c r="A9577"/>
      <c r="B9577"/>
      <c r="C9577"/>
      <c r="D9577"/>
      <c r="E9577"/>
      <c r="F9577"/>
      <c r="G9577"/>
      <c r="H9577"/>
      <c r="I9577"/>
      <c r="J9577"/>
      <c r="K9577"/>
    </row>
    <row r="9578" spans="1:11" s="11" customFormat="1">
      <c r="A9578"/>
      <c r="B9578"/>
      <c r="C9578"/>
      <c r="D9578"/>
      <c r="E9578"/>
      <c r="F9578"/>
      <c r="G9578"/>
      <c r="H9578"/>
      <c r="I9578"/>
      <c r="J9578"/>
      <c r="K9578"/>
    </row>
    <row r="9579" spans="1:11" s="11" customFormat="1">
      <c r="A9579"/>
      <c r="B9579"/>
      <c r="C9579"/>
      <c r="D9579"/>
      <c r="E9579"/>
      <c r="F9579"/>
      <c r="G9579"/>
      <c r="H9579"/>
      <c r="I9579"/>
      <c r="J9579"/>
      <c r="K9579"/>
    </row>
    <row r="9580" spans="1:11" s="11" customFormat="1">
      <c r="A9580"/>
      <c r="B9580"/>
      <c r="C9580"/>
      <c r="D9580"/>
      <c r="E9580"/>
      <c r="F9580"/>
      <c r="G9580"/>
      <c r="H9580"/>
      <c r="I9580"/>
      <c r="J9580"/>
      <c r="K9580"/>
    </row>
    <row r="9581" spans="1:11" s="11" customFormat="1">
      <c r="A9581"/>
      <c r="B9581"/>
      <c r="C9581"/>
      <c r="D9581"/>
      <c r="E9581"/>
      <c r="F9581"/>
      <c r="G9581"/>
      <c r="H9581"/>
      <c r="I9581"/>
      <c r="J9581"/>
      <c r="K9581"/>
    </row>
    <row r="9582" spans="1:11" s="11" customFormat="1">
      <c r="A9582"/>
      <c r="B9582"/>
      <c r="C9582"/>
      <c r="D9582"/>
      <c r="E9582"/>
      <c r="F9582"/>
      <c r="G9582"/>
      <c r="H9582"/>
      <c r="I9582"/>
      <c r="J9582"/>
      <c r="K9582"/>
    </row>
    <row r="9583" spans="1:11" s="11" customFormat="1">
      <c r="A9583"/>
      <c r="B9583"/>
      <c r="C9583"/>
      <c r="D9583"/>
      <c r="E9583"/>
      <c r="F9583"/>
      <c r="G9583"/>
      <c r="H9583"/>
      <c r="I9583"/>
      <c r="J9583"/>
      <c r="K9583"/>
    </row>
    <row r="9584" spans="1:11" s="11" customFormat="1">
      <c r="A9584"/>
      <c r="B9584"/>
      <c r="C9584"/>
      <c r="D9584"/>
      <c r="E9584"/>
      <c r="F9584"/>
      <c r="G9584"/>
      <c r="H9584"/>
      <c r="I9584"/>
      <c r="J9584"/>
      <c r="K9584"/>
    </row>
    <row r="9585" spans="1:11" s="11" customFormat="1">
      <c r="A9585"/>
      <c r="B9585"/>
      <c r="C9585"/>
      <c r="D9585"/>
      <c r="E9585"/>
      <c r="F9585"/>
      <c r="G9585"/>
      <c r="H9585"/>
      <c r="I9585"/>
      <c r="J9585"/>
      <c r="K9585"/>
    </row>
    <row r="9586" spans="1:11" s="11" customFormat="1">
      <c r="A9586"/>
      <c r="B9586"/>
      <c r="C9586"/>
      <c r="D9586"/>
      <c r="E9586"/>
      <c r="F9586"/>
      <c r="G9586"/>
      <c r="H9586"/>
      <c r="I9586"/>
      <c r="J9586"/>
      <c r="K9586"/>
    </row>
    <row r="9587" spans="1:11" s="11" customFormat="1">
      <c r="A9587"/>
      <c r="B9587"/>
      <c r="C9587"/>
      <c r="D9587"/>
      <c r="E9587"/>
      <c r="F9587"/>
      <c r="G9587"/>
      <c r="H9587"/>
      <c r="I9587"/>
      <c r="J9587"/>
      <c r="K9587"/>
    </row>
    <row r="9588" spans="1:11" s="11" customFormat="1">
      <c r="A9588"/>
      <c r="B9588"/>
      <c r="C9588"/>
      <c r="D9588"/>
      <c r="E9588"/>
      <c r="F9588"/>
      <c r="G9588"/>
      <c r="H9588"/>
      <c r="I9588"/>
      <c r="J9588"/>
      <c r="K9588"/>
    </row>
    <row r="9589" spans="1:11" s="11" customFormat="1">
      <c r="A9589"/>
      <c r="B9589"/>
      <c r="C9589"/>
      <c r="D9589"/>
      <c r="E9589"/>
      <c r="F9589"/>
      <c r="G9589"/>
      <c r="H9589"/>
      <c r="I9589"/>
      <c r="J9589"/>
      <c r="K9589"/>
    </row>
    <row r="9590" spans="1:11" s="11" customFormat="1">
      <c r="A9590"/>
      <c r="B9590"/>
      <c r="C9590"/>
      <c r="D9590"/>
      <c r="E9590"/>
      <c r="F9590"/>
      <c r="G9590"/>
      <c r="H9590"/>
      <c r="I9590"/>
      <c r="J9590"/>
      <c r="K9590"/>
    </row>
    <row r="9591" spans="1:11" s="11" customFormat="1">
      <c r="A9591"/>
      <c r="B9591"/>
      <c r="C9591"/>
      <c r="D9591"/>
      <c r="E9591"/>
      <c r="F9591"/>
      <c r="G9591"/>
      <c r="H9591"/>
      <c r="I9591"/>
      <c r="J9591"/>
      <c r="K9591"/>
    </row>
    <row r="9592" spans="1:11" s="11" customFormat="1">
      <c r="A9592"/>
      <c r="B9592"/>
      <c r="C9592"/>
      <c r="D9592"/>
      <c r="E9592"/>
      <c r="F9592"/>
      <c r="G9592"/>
      <c r="H9592"/>
      <c r="I9592"/>
      <c r="J9592"/>
      <c r="K9592"/>
    </row>
    <row r="9593" spans="1:11" s="11" customFormat="1">
      <c r="A9593"/>
      <c r="B9593"/>
      <c r="C9593"/>
      <c r="D9593"/>
      <c r="E9593"/>
      <c r="F9593"/>
      <c r="G9593"/>
      <c r="H9593"/>
      <c r="I9593"/>
      <c r="J9593"/>
      <c r="K9593"/>
    </row>
    <row r="9594" spans="1:11" s="11" customFormat="1">
      <c r="A9594"/>
      <c r="B9594"/>
      <c r="C9594"/>
      <c r="D9594"/>
      <c r="E9594"/>
      <c r="F9594"/>
      <c r="G9594"/>
      <c r="H9594"/>
      <c r="I9594"/>
      <c r="J9594"/>
      <c r="K9594"/>
    </row>
    <row r="9595" spans="1:11" s="11" customFormat="1">
      <c r="A9595"/>
      <c r="B9595"/>
      <c r="C9595"/>
      <c r="D9595"/>
      <c r="E9595"/>
      <c r="F9595"/>
      <c r="G9595"/>
      <c r="H9595"/>
      <c r="I9595"/>
      <c r="J9595"/>
      <c r="K9595"/>
    </row>
    <row r="9596" spans="1:11" s="11" customFormat="1">
      <c r="A9596"/>
      <c r="B9596"/>
      <c r="C9596"/>
      <c r="D9596"/>
      <c r="E9596"/>
      <c r="F9596"/>
      <c r="G9596"/>
      <c r="H9596"/>
      <c r="I9596"/>
      <c r="J9596"/>
      <c r="K9596"/>
    </row>
    <row r="9597" spans="1:11" s="11" customFormat="1">
      <c r="A9597"/>
      <c r="B9597"/>
      <c r="C9597"/>
      <c r="D9597"/>
      <c r="E9597"/>
      <c r="F9597"/>
      <c r="G9597"/>
      <c r="H9597"/>
      <c r="I9597"/>
      <c r="J9597"/>
      <c r="K9597"/>
    </row>
    <row r="9598" spans="1:11" s="11" customFormat="1">
      <c r="A9598"/>
      <c r="B9598"/>
      <c r="C9598"/>
      <c r="D9598"/>
      <c r="E9598"/>
      <c r="F9598"/>
      <c r="G9598"/>
      <c r="H9598"/>
      <c r="I9598"/>
      <c r="J9598"/>
      <c r="K9598"/>
    </row>
    <row r="9599" spans="1:11" s="11" customFormat="1">
      <c r="A9599"/>
      <c r="B9599"/>
      <c r="C9599"/>
      <c r="D9599"/>
      <c r="E9599"/>
      <c r="F9599"/>
      <c r="G9599"/>
      <c r="H9599"/>
      <c r="I9599"/>
      <c r="J9599"/>
      <c r="K9599"/>
    </row>
    <row r="9600" spans="1:11" s="11" customFormat="1">
      <c r="A9600"/>
      <c r="B9600"/>
      <c r="C9600"/>
      <c r="D9600"/>
      <c r="E9600"/>
      <c r="F9600"/>
      <c r="G9600"/>
      <c r="H9600"/>
      <c r="I9600"/>
      <c r="J9600"/>
      <c r="K9600"/>
    </row>
    <row r="9601" spans="1:11" s="11" customFormat="1">
      <c r="A9601"/>
      <c r="B9601"/>
      <c r="C9601"/>
      <c r="D9601"/>
      <c r="E9601"/>
      <c r="F9601"/>
      <c r="G9601"/>
      <c r="H9601"/>
      <c r="I9601"/>
      <c r="J9601"/>
      <c r="K9601"/>
    </row>
    <row r="9602" spans="1:11" s="11" customFormat="1">
      <c r="A9602"/>
      <c r="B9602"/>
      <c r="C9602"/>
      <c r="D9602"/>
      <c r="E9602"/>
      <c r="F9602"/>
      <c r="G9602"/>
      <c r="H9602"/>
      <c r="I9602"/>
      <c r="J9602"/>
      <c r="K9602"/>
    </row>
    <row r="9603" spans="1:11" s="11" customFormat="1">
      <c r="A9603"/>
      <c r="B9603"/>
      <c r="C9603"/>
      <c r="D9603"/>
      <c r="E9603"/>
      <c r="F9603"/>
      <c r="G9603"/>
      <c r="H9603"/>
      <c r="I9603"/>
      <c r="J9603"/>
      <c r="K9603"/>
    </row>
    <row r="9604" spans="1:11" s="11" customFormat="1">
      <c r="A9604"/>
      <c r="B9604"/>
      <c r="C9604"/>
      <c r="D9604"/>
      <c r="E9604"/>
      <c r="F9604"/>
      <c r="G9604"/>
      <c r="H9604"/>
      <c r="I9604"/>
      <c r="J9604"/>
      <c r="K9604"/>
    </row>
    <row r="9605" spans="1:11" s="11" customFormat="1">
      <c r="A9605"/>
      <c r="B9605"/>
      <c r="C9605"/>
      <c r="D9605"/>
      <c r="E9605"/>
      <c r="F9605"/>
      <c r="G9605"/>
      <c r="H9605"/>
      <c r="I9605"/>
      <c r="J9605"/>
      <c r="K9605"/>
    </row>
    <row r="9606" spans="1:11" s="11" customFormat="1">
      <c r="A9606"/>
      <c r="B9606"/>
      <c r="C9606"/>
      <c r="D9606"/>
      <c r="E9606"/>
      <c r="F9606"/>
      <c r="G9606"/>
      <c r="H9606"/>
      <c r="I9606"/>
      <c r="J9606"/>
      <c r="K9606"/>
    </row>
    <row r="9607" spans="1:11" s="11" customFormat="1">
      <c r="A9607"/>
      <c r="B9607"/>
      <c r="C9607"/>
      <c r="D9607"/>
      <c r="E9607"/>
      <c r="F9607"/>
      <c r="G9607"/>
      <c r="H9607"/>
      <c r="I9607"/>
      <c r="J9607"/>
      <c r="K9607"/>
    </row>
    <row r="9608" spans="1:11" s="11" customFormat="1">
      <c r="A9608"/>
      <c r="B9608"/>
      <c r="C9608"/>
      <c r="D9608"/>
      <c r="E9608"/>
      <c r="F9608"/>
      <c r="G9608"/>
      <c r="H9608"/>
      <c r="I9608"/>
      <c r="J9608"/>
      <c r="K9608"/>
    </row>
    <row r="9609" spans="1:11" s="11" customFormat="1">
      <c r="A9609"/>
      <c r="B9609"/>
      <c r="C9609"/>
      <c r="D9609"/>
      <c r="E9609"/>
      <c r="F9609"/>
      <c r="G9609"/>
      <c r="H9609"/>
      <c r="I9609"/>
      <c r="J9609"/>
      <c r="K9609"/>
    </row>
    <row r="9610" spans="1:11" s="11" customFormat="1">
      <c r="A9610"/>
      <c r="B9610"/>
      <c r="C9610"/>
      <c r="D9610"/>
      <c r="E9610"/>
      <c r="F9610"/>
      <c r="G9610"/>
      <c r="H9610"/>
      <c r="I9610"/>
      <c r="J9610"/>
      <c r="K9610"/>
    </row>
    <row r="9611" spans="1:11" s="11" customFormat="1">
      <c r="A9611"/>
      <c r="B9611"/>
      <c r="C9611"/>
      <c r="D9611"/>
      <c r="E9611"/>
      <c r="F9611"/>
      <c r="G9611"/>
      <c r="H9611"/>
      <c r="I9611"/>
      <c r="J9611"/>
      <c r="K9611"/>
    </row>
    <row r="9612" spans="1:11" s="11" customFormat="1">
      <c r="A9612"/>
      <c r="B9612"/>
      <c r="C9612"/>
      <c r="D9612"/>
      <c r="E9612"/>
      <c r="F9612"/>
      <c r="G9612"/>
      <c r="H9612"/>
      <c r="I9612"/>
      <c r="J9612"/>
      <c r="K9612"/>
    </row>
    <row r="9613" spans="1:11" s="11" customFormat="1">
      <c r="A9613"/>
      <c r="B9613"/>
      <c r="C9613"/>
      <c r="D9613"/>
      <c r="E9613"/>
      <c r="F9613"/>
      <c r="G9613"/>
      <c r="H9613"/>
      <c r="I9613"/>
      <c r="J9613"/>
      <c r="K9613"/>
    </row>
    <row r="9614" spans="1:11" s="11" customFormat="1">
      <c r="A9614"/>
      <c r="B9614"/>
      <c r="C9614"/>
      <c r="D9614"/>
      <c r="E9614"/>
      <c r="F9614"/>
      <c r="G9614"/>
      <c r="H9614"/>
      <c r="I9614"/>
      <c r="J9614"/>
      <c r="K9614"/>
    </row>
    <row r="9615" spans="1:11" s="11" customFormat="1">
      <c r="A9615"/>
      <c r="B9615"/>
      <c r="C9615"/>
      <c r="D9615"/>
      <c r="E9615"/>
      <c r="F9615"/>
      <c r="G9615"/>
      <c r="H9615"/>
      <c r="I9615"/>
      <c r="J9615"/>
      <c r="K9615"/>
    </row>
    <row r="9616" spans="1:11" s="11" customFormat="1">
      <c r="A9616"/>
      <c r="B9616"/>
      <c r="C9616"/>
      <c r="D9616"/>
      <c r="E9616"/>
      <c r="F9616"/>
      <c r="G9616"/>
      <c r="H9616"/>
      <c r="I9616"/>
      <c r="J9616"/>
      <c r="K9616"/>
    </row>
    <row r="9617" spans="1:11" s="11" customFormat="1">
      <c r="A9617"/>
      <c r="B9617"/>
      <c r="C9617"/>
      <c r="D9617"/>
      <c r="E9617"/>
      <c r="F9617"/>
      <c r="G9617"/>
      <c r="H9617"/>
      <c r="I9617"/>
      <c r="J9617"/>
      <c r="K9617"/>
    </row>
    <row r="9618" spans="1:11" s="11" customFormat="1">
      <c r="A9618"/>
      <c r="B9618"/>
      <c r="C9618"/>
      <c r="D9618"/>
      <c r="E9618"/>
      <c r="F9618"/>
      <c r="G9618"/>
      <c r="H9618"/>
      <c r="I9618"/>
      <c r="J9618"/>
      <c r="K9618"/>
    </row>
    <row r="9619" spans="1:11" s="11" customFormat="1">
      <c r="A9619"/>
      <c r="B9619"/>
      <c r="C9619"/>
      <c r="D9619"/>
      <c r="E9619"/>
      <c r="F9619"/>
      <c r="G9619"/>
      <c r="H9619"/>
      <c r="I9619"/>
      <c r="J9619"/>
      <c r="K9619"/>
    </row>
    <row r="9620" spans="1:11" s="11" customFormat="1">
      <c r="A9620"/>
      <c r="B9620"/>
      <c r="C9620"/>
      <c r="D9620"/>
      <c r="E9620"/>
      <c r="F9620"/>
      <c r="G9620"/>
      <c r="H9620"/>
      <c r="I9620"/>
      <c r="J9620"/>
      <c r="K9620"/>
    </row>
    <row r="9621" spans="1:11" s="11" customFormat="1">
      <c r="A9621"/>
      <c r="B9621"/>
      <c r="C9621"/>
      <c r="D9621"/>
      <c r="E9621"/>
      <c r="F9621"/>
      <c r="G9621"/>
      <c r="H9621"/>
      <c r="I9621"/>
      <c r="J9621"/>
      <c r="K9621"/>
    </row>
    <row r="9622" spans="1:11" s="11" customFormat="1">
      <c r="A9622"/>
      <c r="B9622"/>
      <c r="C9622"/>
      <c r="D9622"/>
      <c r="E9622"/>
      <c r="F9622"/>
      <c r="G9622"/>
      <c r="H9622"/>
      <c r="I9622"/>
      <c r="J9622"/>
      <c r="K9622"/>
    </row>
    <row r="9623" spans="1:11" s="11" customFormat="1">
      <c r="A9623"/>
      <c r="B9623"/>
      <c r="C9623"/>
      <c r="D9623"/>
      <c r="E9623"/>
      <c r="F9623"/>
      <c r="G9623"/>
      <c r="H9623"/>
      <c r="I9623"/>
      <c r="J9623"/>
      <c r="K9623"/>
    </row>
    <row r="9624" spans="1:11" s="11" customFormat="1">
      <c r="A9624"/>
      <c r="B9624"/>
      <c r="C9624"/>
      <c r="D9624"/>
      <c r="E9624"/>
      <c r="F9624"/>
      <c r="G9624"/>
      <c r="H9624"/>
      <c r="I9624"/>
      <c r="J9624"/>
      <c r="K9624"/>
    </row>
    <row r="9625" spans="1:11" s="11" customFormat="1">
      <c r="A9625"/>
      <c r="B9625"/>
      <c r="C9625"/>
      <c r="D9625"/>
      <c r="E9625"/>
      <c r="F9625"/>
      <c r="G9625"/>
      <c r="H9625"/>
      <c r="I9625"/>
      <c r="J9625"/>
      <c r="K9625"/>
    </row>
    <row r="9626" spans="1:11" s="11" customFormat="1">
      <c r="A9626"/>
      <c r="B9626"/>
      <c r="C9626"/>
      <c r="D9626"/>
      <c r="E9626"/>
      <c r="F9626"/>
      <c r="G9626"/>
      <c r="H9626"/>
      <c r="I9626"/>
      <c r="J9626"/>
      <c r="K9626"/>
    </row>
    <row r="9627" spans="1:11" s="11" customFormat="1">
      <c r="A9627"/>
      <c r="B9627"/>
      <c r="C9627"/>
      <c r="D9627"/>
      <c r="E9627"/>
      <c r="F9627"/>
      <c r="G9627"/>
      <c r="H9627"/>
      <c r="I9627"/>
      <c r="J9627"/>
      <c r="K9627"/>
    </row>
    <row r="9628" spans="1:11" s="11" customFormat="1">
      <c r="A9628"/>
      <c r="B9628"/>
      <c r="C9628"/>
      <c r="D9628"/>
      <c r="E9628"/>
      <c r="F9628"/>
      <c r="G9628"/>
      <c r="H9628"/>
      <c r="I9628"/>
      <c r="J9628"/>
      <c r="K9628"/>
    </row>
    <row r="9629" spans="1:11" s="11" customFormat="1">
      <c r="A9629"/>
      <c r="B9629"/>
      <c r="C9629"/>
      <c r="D9629"/>
      <c r="E9629"/>
      <c r="F9629"/>
      <c r="G9629"/>
      <c r="H9629"/>
      <c r="I9629"/>
      <c r="J9629"/>
      <c r="K9629"/>
    </row>
    <row r="9630" spans="1:11" s="11" customFormat="1">
      <c r="A9630"/>
      <c r="B9630"/>
      <c r="C9630"/>
      <c r="D9630"/>
      <c r="E9630"/>
      <c r="F9630"/>
      <c r="G9630"/>
      <c r="H9630"/>
      <c r="I9630"/>
      <c r="J9630"/>
      <c r="K9630"/>
    </row>
    <row r="9631" spans="1:11" s="11" customFormat="1">
      <c r="A9631"/>
      <c r="B9631"/>
      <c r="C9631"/>
      <c r="D9631"/>
      <c r="E9631"/>
      <c r="F9631"/>
      <c r="G9631"/>
      <c r="H9631"/>
      <c r="I9631"/>
      <c r="J9631"/>
      <c r="K9631"/>
    </row>
    <row r="9632" spans="1:11" s="11" customFormat="1">
      <c r="A9632"/>
      <c r="B9632"/>
      <c r="C9632"/>
      <c r="D9632"/>
      <c r="E9632"/>
      <c r="F9632"/>
      <c r="G9632"/>
      <c r="H9632"/>
      <c r="I9632"/>
      <c r="J9632"/>
      <c r="K9632"/>
    </row>
    <row r="9633" spans="1:11" s="11" customFormat="1">
      <c r="A9633"/>
      <c r="B9633"/>
      <c r="C9633"/>
      <c r="D9633"/>
      <c r="E9633"/>
      <c r="F9633"/>
      <c r="G9633"/>
      <c r="H9633"/>
      <c r="I9633"/>
      <c r="J9633"/>
      <c r="K9633"/>
    </row>
    <row r="9634" spans="1:11" s="11" customFormat="1">
      <c r="A9634"/>
      <c r="B9634"/>
      <c r="C9634"/>
      <c r="D9634"/>
      <c r="E9634"/>
      <c r="F9634"/>
      <c r="G9634"/>
      <c r="H9634"/>
      <c r="I9634"/>
      <c r="J9634"/>
      <c r="K9634"/>
    </row>
    <row r="9635" spans="1:11" s="11" customFormat="1">
      <c r="A9635"/>
      <c r="B9635"/>
      <c r="C9635"/>
      <c r="D9635"/>
      <c r="E9635"/>
      <c r="F9635"/>
      <c r="G9635"/>
      <c r="H9635"/>
      <c r="I9635"/>
      <c r="J9635"/>
      <c r="K9635"/>
    </row>
    <row r="9636" spans="1:11" s="11" customFormat="1">
      <c r="A9636"/>
      <c r="B9636"/>
      <c r="C9636"/>
      <c r="D9636"/>
      <c r="E9636"/>
      <c r="F9636"/>
      <c r="G9636"/>
      <c r="H9636"/>
      <c r="I9636"/>
      <c r="J9636"/>
      <c r="K9636"/>
    </row>
    <row r="9637" spans="1:11" s="11" customFormat="1">
      <c r="A9637"/>
      <c r="B9637"/>
      <c r="C9637"/>
      <c r="D9637"/>
      <c r="E9637"/>
      <c r="F9637"/>
      <c r="G9637"/>
      <c r="H9637"/>
      <c r="I9637"/>
      <c r="J9637"/>
      <c r="K9637"/>
    </row>
    <row r="9638" spans="1:11" s="11" customFormat="1">
      <c r="A9638"/>
      <c r="B9638"/>
      <c r="C9638"/>
      <c r="D9638"/>
      <c r="E9638"/>
      <c r="F9638"/>
      <c r="G9638"/>
      <c r="H9638"/>
      <c r="I9638"/>
      <c r="J9638"/>
      <c r="K9638"/>
    </row>
    <row r="9639" spans="1:11" s="11" customFormat="1">
      <c r="A9639"/>
      <c r="B9639"/>
      <c r="C9639"/>
      <c r="D9639"/>
      <c r="E9639"/>
      <c r="F9639"/>
      <c r="G9639"/>
      <c r="H9639"/>
      <c r="I9639"/>
      <c r="J9639"/>
      <c r="K9639"/>
    </row>
    <row r="9640" spans="1:11" s="11" customFormat="1">
      <c r="A9640"/>
      <c r="B9640"/>
      <c r="C9640"/>
      <c r="D9640"/>
      <c r="E9640"/>
      <c r="F9640"/>
      <c r="G9640"/>
      <c r="H9640"/>
      <c r="I9640"/>
      <c r="J9640"/>
      <c r="K9640"/>
    </row>
    <row r="9641" spans="1:11" s="11" customFormat="1">
      <c r="A9641"/>
      <c r="B9641"/>
      <c r="C9641"/>
      <c r="D9641"/>
      <c r="E9641"/>
      <c r="F9641"/>
      <c r="G9641"/>
      <c r="H9641"/>
      <c r="I9641"/>
      <c r="J9641"/>
      <c r="K9641"/>
    </row>
    <row r="9642" spans="1:11" s="11" customFormat="1">
      <c r="A9642"/>
      <c r="B9642"/>
      <c r="C9642"/>
      <c r="D9642"/>
      <c r="E9642"/>
      <c r="F9642"/>
      <c r="G9642"/>
      <c r="H9642"/>
      <c r="I9642"/>
      <c r="J9642"/>
      <c r="K9642"/>
    </row>
    <row r="9643" spans="1:11" s="11" customFormat="1">
      <c r="A9643"/>
      <c r="B9643"/>
      <c r="C9643"/>
      <c r="D9643"/>
      <c r="E9643"/>
      <c r="F9643"/>
      <c r="G9643"/>
      <c r="H9643"/>
      <c r="I9643"/>
      <c r="J9643"/>
      <c r="K9643"/>
    </row>
    <row r="9644" spans="1:11" s="11" customFormat="1">
      <c r="A9644"/>
      <c r="B9644"/>
      <c r="C9644"/>
      <c r="D9644"/>
      <c r="E9644"/>
      <c r="F9644"/>
      <c r="G9644"/>
      <c r="H9644"/>
      <c r="I9644"/>
      <c r="J9644"/>
      <c r="K9644"/>
    </row>
    <row r="9645" spans="1:11" s="11" customFormat="1">
      <c r="A9645"/>
      <c r="B9645"/>
      <c r="C9645"/>
      <c r="D9645"/>
      <c r="E9645"/>
      <c r="F9645"/>
      <c r="G9645"/>
      <c r="H9645"/>
      <c r="I9645"/>
      <c r="J9645"/>
      <c r="K9645"/>
    </row>
    <row r="9646" spans="1:11" s="11" customFormat="1">
      <c r="A9646"/>
      <c r="B9646"/>
      <c r="C9646"/>
      <c r="D9646"/>
      <c r="E9646"/>
      <c r="F9646"/>
      <c r="G9646"/>
      <c r="H9646"/>
      <c r="I9646"/>
      <c r="J9646"/>
      <c r="K9646"/>
    </row>
    <row r="9647" spans="1:11" s="11" customFormat="1">
      <c r="A9647"/>
      <c r="B9647"/>
      <c r="C9647"/>
      <c r="D9647"/>
      <c r="E9647"/>
      <c r="F9647"/>
      <c r="G9647"/>
      <c r="H9647"/>
      <c r="I9647"/>
      <c r="J9647"/>
      <c r="K9647"/>
    </row>
    <row r="9648" spans="1:11" s="11" customFormat="1">
      <c r="A9648"/>
      <c r="B9648"/>
      <c r="C9648"/>
      <c r="D9648"/>
      <c r="E9648"/>
      <c r="F9648"/>
      <c r="G9648"/>
      <c r="H9648"/>
      <c r="I9648"/>
      <c r="J9648"/>
      <c r="K9648"/>
    </row>
    <row r="9649" spans="1:11" s="11" customFormat="1">
      <c r="A9649"/>
      <c r="B9649"/>
      <c r="C9649"/>
      <c r="D9649"/>
      <c r="E9649"/>
      <c r="F9649"/>
      <c r="G9649"/>
      <c r="H9649"/>
      <c r="I9649"/>
      <c r="J9649"/>
      <c r="K9649"/>
    </row>
    <row r="9650" spans="1:11" s="11" customFormat="1">
      <c r="A9650"/>
      <c r="B9650"/>
      <c r="C9650"/>
      <c r="D9650"/>
      <c r="E9650"/>
      <c r="F9650"/>
      <c r="G9650"/>
      <c r="H9650"/>
      <c r="I9650"/>
      <c r="J9650"/>
      <c r="K9650"/>
    </row>
    <row r="9651" spans="1:11" s="11" customFormat="1">
      <c r="A9651"/>
      <c r="B9651"/>
      <c r="C9651"/>
      <c r="D9651"/>
      <c r="E9651"/>
      <c r="F9651"/>
      <c r="G9651"/>
      <c r="H9651"/>
      <c r="I9651"/>
      <c r="J9651"/>
      <c r="K9651"/>
    </row>
    <row r="9652" spans="1:11" s="11" customFormat="1">
      <c r="A9652"/>
      <c r="B9652"/>
      <c r="C9652"/>
      <c r="D9652"/>
      <c r="E9652"/>
      <c r="F9652"/>
      <c r="G9652"/>
      <c r="H9652"/>
      <c r="I9652"/>
      <c r="J9652"/>
      <c r="K9652"/>
    </row>
    <row r="9653" spans="1:11" s="11" customFormat="1">
      <c r="A9653"/>
      <c r="B9653"/>
      <c r="C9653"/>
      <c r="D9653"/>
      <c r="E9653"/>
      <c r="F9653"/>
      <c r="G9653"/>
      <c r="H9653"/>
      <c r="I9653"/>
      <c r="J9653"/>
      <c r="K9653"/>
    </row>
    <row r="9654" spans="1:11" s="11" customFormat="1">
      <c r="A9654"/>
      <c r="B9654"/>
      <c r="C9654"/>
      <c r="D9654"/>
      <c r="E9654"/>
      <c r="F9654"/>
      <c r="G9654"/>
      <c r="H9654"/>
      <c r="I9654"/>
      <c r="J9654"/>
      <c r="K9654"/>
    </row>
    <row r="9655" spans="1:11" s="11" customFormat="1">
      <c r="A9655"/>
      <c r="B9655"/>
      <c r="C9655"/>
      <c r="D9655"/>
      <c r="E9655"/>
      <c r="F9655"/>
      <c r="G9655"/>
      <c r="H9655"/>
      <c r="I9655"/>
      <c r="J9655"/>
      <c r="K9655"/>
    </row>
    <row r="9656" spans="1:11" s="11" customFormat="1">
      <c r="A9656"/>
      <c r="B9656"/>
      <c r="C9656"/>
      <c r="D9656"/>
      <c r="E9656"/>
      <c r="F9656"/>
      <c r="G9656"/>
      <c r="H9656"/>
      <c r="I9656"/>
      <c r="J9656"/>
      <c r="K9656"/>
    </row>
    <row r="9657" spans="1:11" s="11" customFormat="1">
      <c r="A9657"/>
      <c r="B9657"/>
      <c r="C9657"/>
      <c r="D9657"/>
      <c r="E9657"/>
      <c r="F9657"/>
      <c r="G9657"/>
      <c r="H9657"/>
      <c r="I9657"/>
      <c r="J9657"/>
      <c r="K9657"/>
    </row>
    <row r="9658" spans="1:11" s="11" customFormat="1">
      <c r="A9658"/>
      <c r="B9658"/>
      <c r="C9658"/>
      <c r="D9658"/>
      <c r="E9658"/>
      <c r="F9658"/>
      <c r="G9658"/>
      <c r="H9658"/>
      <c r="I9658"/>
      <c r="J9658"/>
      <c r="K9658"/>
    </row>
    <row r="9659" spans="1:11" s="11" customFormat="1">
      <c r="A9659"/>
      <c r="B9659"/>
      <c r="C9659"/>
      <c r="D9659"/>
      <c r="E9659"/>
      <c r="F9659"/>
      <c r="G9659"/>
      <c r="H9659"/>
      <c r="I9659"/>
      <c r="J9659"/>
      <c r="K9659"/>
    </row>
    <row r="9660" spans="1:11" s="11" customFormat="1">
      <c r="A9660"/>
      <c r="B9660"/>
      <c r="C9660"/>
      <c r="D9660"/>
      <c r="E9660"/>
      <c r="F9660"/>
      <c r="G9660"/>
      <c r="H9660"/>
      <c r="I9660"/>
      <c r="J9660"/>
      <c r="K9660"/>
    </row>
    <row r="9661" spans="1:11" s="11" customFormat="1">
      <c r="A9661"/>
      <c r="B9661"/>
      <c r="C9661"/>
      <c r="D9661"/>
      <c r="E9661"/>
      <c r="F9661"/>
      <c r="G9661"/>
      <c r="H9661"/>
      <c r="I9661"/>
      <c r="J9661"/>
      <c r="K9661"/>
    </row>
    <row r="9662" spans="1:11" s="11" customFormat="1">
      <c r="A9662"/>
      <c r="B9662"/>
      <c r="C9662"/>
      <c r="D9662"/>
      <c r="E9662"/>
      <c r="F9662"/>
      <c r="G9662"/>
      <c r="H9662"/>
      <c r="I9662"/>
      <c r="J9662"/>
      <c r="K9662"/>
    </row>
    <row r="9663" spans="1:11" s="11" customFormat="1">
      <c r="A9663"/>
      <c r="B9663"/>
      <c r="C9663"/>
      <c r="D9663"/>
      <c r="E9663"/>
      <c r="F9663"/>
      <c r="G9663"/>
      <c r="H9663"/>
      <c r="I9663"/>
      <c r="J9663"/>
      <c r="K9663"/>
    </row>
    <row r="9664" spans="1:11" s="11" customFormat="1">
      <c r="A9664"/>
      <c r="B9664"/>
      <c r="C9664"/>
      <c r="D9664"/>
      <c r="E9664"/>
      <c r="F9664"/>
      <c r="G9664"/>
      <c r="H9664"/>
      <c r="I9664"/>
      <c r="J9664"/>
      <c r="K9664"/>
    </row>
    <row r="9665" spans="1:11" s="11" customFormat="1">
      <c r="A9665"/>
      <c r="B9665"/>
      <c r="C9665"/>
      <c r="D9665"/>
      <c r="E9665"/>
      <c r="F9665"/>
      <c r="G9665"/>
      <c r="H9665"/>
      <c r="I9665"/>
      <c r="J9665"/>
      <c r="K9665"/>
    </row>
    <row r="9666" spans="1:11" s="11" customFormat="1">
      <c r="A9666"/>
      <c r="B9666"/>
      <c r="C9666"/>
      <c r="D9666"/>
      <c r="E9666"/>
      <c r="F9666"/>
      <c r="G9666"/>
      <c r="H9666"/>
      <c r="I9666"/>
      <c r="J9666"/>
      <c r="K9666"/>
    </row>
    <row r="9667" spans="1:11" s="11" customFormat="1">
      <c r="A9667"/>
      <c r="B9667"/>
      <c r="C9667"/>
      <c r="D9667"/>
      <c r="E9667"/>
      <c r="F9667"/>
      <c r="G9667"/>
      <c r="H9667"/>
      <c r="I9667"/>
      <c r="J9667"/>
      <c r="K9667"/>
    </row>
    <row r="9668" spans="1:11" s="11" customFormat="1">
      <c r="A9668"/>
      <c r="B9668"/>
      <c r="C9668"/>
      <c r="D9668"/>
      <c r="E9668"/>
      <c r="F9668"/>
      <c r="G9668"/>
      <c r="H9668"/>
      <c r="I9668"/>
      <c r="J9668"/>
      <c r="K9668"/>
    </row>
    <row r="9669" spans="1:11" s="11" customFormat="1">
      <c r="A9669"/>
      <c r="B9669"/>
      <c r="C9669"/>
      <c r="D9669"/>
      <c r="E9669"/>
      <c r="F9669"/>
      <c r="G9669"/>
      <c r="H9669"/>
      <c r="I9669"/>
      <c r="J9669"/>
      <c r="K9669"/>
    </row>
    <row r="9670" spans="1:11" s="11" customFormat="1">
      <c r="A9670"/>
      <c r="B9670"/>
      <c r="C9670"/>
      <c r="D9670"/>
      <c r="E9670"/>
      <c r="F9670"/>
      <c r="G9670"/>
      <c r="H9670"/>
      <c r="I9670"/>
      <c r="J9670"/>
      <c r="K9670"/>
    </row>
    <row r="9671" spans="1:11" s="11" customFormat="1">
      <c r="A9671"/>
      <c r="B9671"/>
      <c r="C9671"/>
      <c r="D9671"/>
      <c r="E9671"/>
      <c r="F9671"/>
      <c r="G9671"/>
      <c r="H9671"/>
      <c r="I9671"/>
      <c r="J9671"/>
      <c r="K9671"/>
    </row>
    <row r="9672" spans="1:11" s="11" customFormat="1">
      <c r="A9672"/>
      <c r="B9672"/>
      <c r="C9672"/>
      <c r="D9672"/>
      <c r="E9672"/>
      <c r="F9672"/>
      <c r="G9672"/>
      <c r="H9672"/>
      <c r="I9672"/>
      <c r="J9672"/>
      <c r="K9672"/>
    </row>
    <row r="9673" spans="1:11" s="11" customFormat="1">
      <c r="A9673"/>
      <c r="B9673"/>
      <c r="C9673"/>
      <c r="D9673"/>
      <c r="E9673"/>
      <c r="F9673"/>
      <c r="G9673"/>
      <c r="H9673"/>
      <c r="I9673"/>
      <c r="J9673"/>
      <c r="K9673"/>
    </row>
    <row r="9674" spans="1:11" s="11" customFormat="1">
      <c r="A9674"/>
      <c r="B9674"/>
      <c r="C9674"/>
      <c r="D9674"/>
      <c r="E9674"/>
      <c r="F9674"/>
      <c r="G9674"/>
      <c r="H9674"/>
      <c r="I9674"/>
      <c r="J9674"/>
      <c r="K9674"/>
    </row>
    <row r="9675" spans="1:11" s="11" customFormat="1">
      <c r="A9675"/>
      <c r="B9675"/>
      <c r="C9675"/>
      <c r="D9675"/>
      <c r="E9675"/>
      <c r="F9675"/>
      <c r="G9675"/>
      <c r="H9675"/>
      <c r="I9675"/>
      <c r="J9675"/>
      <c r="K9675"/>
    </row>
    <row r="9676" spans="1:11" s="11" customFormat="1">
      <c r="A9676"/>
      <c r="B9676"/>
      <c r="C9676"/>
      <c r="D9676"/>
      <c r="E9676"/>
      <c r="F9676"/>
      <c r="G9676"/>
      <c r="H9676"/>
      <c r="I9676"/>
      <c r="J9676"/>
      <c r="K9676"/>
    </row>
    <row r="9677" spans="1:11" s="11" customFormat="1">
      <c r="A9677"/>
      <c r="B9677"/>
      <c r="C9677"/>
      <c r="D9677"/>
      <c r="E9677"/>
      <c r="F9677"/>
      <c r="G9677"/>
      <c r="H9677"/>
      <c r="I9677"/>
      <c r="J9677"/>
      <c r="K9677"/>
    </row>
    <row r="9678" spans="1:11" s="11" customFormat="1">
      <c r="A9678"/>
      <c r="B9678"/>
      <c r="C9678"/>
      <c r="D9678"/>
      <c r="E9678"/>
      <c r="F9678"/>
      <c r="G9678"/>
      <c r="H9678"/>
      <c r="I9678"/>
      <c r="J9678"/>
      <c r="K9678"/>
    </row>
    <row r="9679" spans="1:11" s="11" customFormat="1">
      <c r="A9679"/>
      <c r="B9679"/>
      <c r="C9679"/>
      <c r="D9679"/>
      <c r="E9679"/>
      <c r="F9679"/>
      <c r="G9679"/>
      <c r="H9679"/>
      <c r="I9679"/>
      <c r="J9679"/>
      <c r="K9679"/>
    </row>
    <row r="9680" spans="1:11" s="11" customFormat="1">
      <c r="A9680"/>
      <c r="B9680"/>
      <c r="C9680"/>
      <c r="D9680"/>
      <c r="E9680"/>
      <c r="F9680"/>
      <c r="G9680"/>
      <c r="H9680"/>
      <c r="I9680"/>
      <c r="J9680"/>
      <c r="K9680"/>
    </row>
    <row r="9681" spans="1:11" s="11" customFormat="1">
      <c r="A9681"/>
      <c r="B9681"/>
      <c r="C9681"/>
      <c r="D9681"/>
      <c r="E9681"/>
      <c r="F9681"/>
      <c r="G9681"/>
      <c r="H9681"/>
      <c r="I9681"/>
      <c r="J9681"/>
      <c r="K9681"/>
    </row>
    <row r="9682" spans="1:11" s="11" customFormat="1">
      <c r="A9682"/>
      <c r="B9682"/>
      <c r="C9682"/>
      <c r="D9682"/>
      <c r="E9682"/>
      <c r="F9682"/>
      <c r="G9682"/>
      <c r="H9682"/>
      <c r="I9682"/>
      <c r="J9682"/>
      <c r="K9682"/>
    </row>
    <row r="9683" spans="1:11" s="11" customFormat="1">
      <c r="A9683"/>
      <c r="B9683"/>
      <c r="C9683"/>
      <c r="D9683"/>
      <c r="E9683"/>
      <c r="F9683"/>
      <c r="G9683"/>
      <c r="H9683"/>
      <c r="I9683"/>
      <c r="J9683"/>
      <c r="K9683"/>
    </row>
    <row r="9684" spans="1:11" s="11" customFormat="1">
      <c r="A9684"/>
      <c r="B9684"/>
      <c r="C9684"/>
      <c r="D9684"/>
      <c r="E9684"/>
      <c r="F9684"/>
      <c r="G9684"/>
      <c r="H9684"/>
      <c r="I9684"/>
      <c r="J9684"/>
      <c r="K9684"/>
    </row>
    <row r="9685" spans="1:11" s="11" customFormat="1">
      <c r="A9685"/>
      <c r="B9685"/>
      <c r="C9685"/>
      <c r="D9685"/>
      <c r="E9685"/>
      <c r="F9685"/>
      <c r="G9685"/>
      <c r="H9685"/>
      <c r="I9685"/>
      <c r="J9685"/>
      <c r="K9685"/>
    </row>
    <row r="9686" spans="1:11" s="11" customFormat="1">
      <c r="A9686"/>
      <c r="B9686"/>
      <c r="C9686"/>
      <c r="D9686"/>
      <c r="E9686"/>
      <c r="F9686"/>
      <c r="G9686"/>
      <c r="H9686"/>
      <c r="I9686"/>
      <c r="J9686"/>
      <c r="K9686"/>
    </row>
    <row r="9687" spans="1:11" s="11" customFormat="1">
      <c r="A9687"/>
      <c r="B9687"/>
      <c r="C9687"/>
      <c r="D9687"/>
      <c r="E9687"/>
      <c r="F9687"/>
      <c r="G9687"/>
      <c r="H9687"/>
      <c r="I9687"/>
      <c r="J9687"/>
      <c r="K9687"/>
    </row>
    <row r="9688" spans="1:11" s="11" customFormat="1">
      <c r="A9688"/>
      <c r="B9688"/>
      <c r="C9688"/>
      <c r="D9688"/>
      <c r="E9688"/>
      <c r="F9688"/>
      <c r="G9688"/>
      <c r="H9688"/>
      <c r="I9688"/>
      <c r="J9688"/>
      <c r="K9688"/>
    </row>
    <row r="9689" spans="1:11" s="11" customFormat="1">
      <c r="A9689"/>
      <c r="B9689"/>
      <c r="C9689"/>
      <c r="D9689"/>
      <c r="E9689"/>
      <c r="F9689"/>
      <c r="G9689"/>
      <c r="H9689"/>
      <c r="I9689"/>
      <c r="J9689"/>
      <c r="K9689"/>
    </row>
    <row r="9690" spans="1:11" s="11" customFormat="1">
      <c r="A9690"/>
      <c r="B9690"/>
      <c r="C9690"/>
      <c r="D9690"/>
      <c r="E9690"/>
      <c r="F9690"/>
      <c r="G9690"/>
      <c r="H9690"/>
      <c r="I9690"/>
      <c r="J9690"/>
      <c r="K9690"/>
    </row>
    <row r="9691" spans="1:11" s="11" customFormat="1">
      <c r="A9691"/>
      <c r="B9691"/>
      <c r="C9691"/>
      <c r="D9691"/>
      <c r="E9691"/>
      <c r="F9691"/>
      <c r="G9691"/>
      <c r="H9691"/>
      <c r="I9691"/>
      <c r="J9691"/>
      <c r="K9691"/>
    </row>
    <row r="9692" spans="1:11" s="11" customFormat="1">
      <c r="A9692"/>
      <c r="B9692"/>
      <c r="C9692"/>
      <c r="D9692"/>
      <c r="E9692"/>
      <c r="F9692"/>
      <c r="G9692"/>
      <c r="H9692"/>
      <c r="I9692"/>
      <c r="J9692"/>
      <c r="K9692"/>
    </row>
    <row r="9693" spans="1:11" s="11" customFormat="1">
      <c r="A9693"/>
      <c r="B9693"/>
      <c r="C9693"/>
      <c r="D9693"/>
      <c r="E9693"/>
      <c r="F9693"/>
      <c r="G9693"/>
      <c r="H9693"/>
      <c r="I9693"/>
      <c r="J9693"/>
      <c r="K9693"/>
    </row>
    <row r="9694" spans="1:11" s="11" customFormat="1">
      <c r="A9694"/>
      <c r="B9694"/>
      <c r="C9694"/>
      <c r="D9694"/>
      <c r="E9694"/>
      <c r="F9694"/>
      <c r="G9694"/>
      <c r="H9694"/>
      <c r="I9694"/>
      <c r="J9694"/>
      <c r="K9694"/>
    </row>
    <row r="9695" spans="1:11" s="11" customFormat="1">
      <c r="A9695"/>
      <c r="B9695"/>
      <c r="C9695"/>
      <c r="D9695"/>
      <c r="E9695"/>
      <c r="F9695"/>
      <c r="G9695"/>
      <c r="H9695"/>
      <c r="I9695"/>
      <c r="J9695"/>
      <c r="K9695"/>
    </row>
    <row r="9696" spans="1:11" s="11" customFormat="1">
      <c r="A9696"/>
      <c r="B9696"/>
      <c r="C9696"/>
      <c r="D9696"/>
      <c r="E9696"/>
      <c r="F9696"/>
      <c r="G9696"/>
      <c r="H9696"/>
      <c r="I9696"/>
      <c r="J9696"/>
      <c r="K9696"/>
    </row>
    <row r="9697" spans="1:11" s="11" customFormat="1">
      <c r="A9697"/>
      <c r="B9697"/>
      <c r="C9697"/>
      <c r="D9697"/>
      <c r="E9697"/>
      <c r="F9697"/>
      <c r="G9697"/>
      <c r="H9697"/>
      <c r="I9697"/>
      <c r="J9697"/>
      <c r="K9697"/>
    </row>
    <row r="9698" spans="1:11" s="11" customFormat="1">
      <c r="A9698"/>
      <c r="B9698"/>
      <c r="C9698"/>
      <c r="D9698"/>
      <c r="E9698"/>
      <c r="F9698"/>
      <c r="G9698"/>
      <c r="H9698"/>
      <c r="I9698"/>
      <c r="J9698"/>
      <c r="K9698"/>
    </row>
    <row r="9699" spans="1:11" s="11" customFormat="1">
      <c r="A9699"/>
      <c r="B9699"/>
      <c r="C9699"/>
      <c r="D9699"/>
      <c r="E9699"/>
      <c r="F9699"/>
      <c r="G9699"/>
      <c r="H9699"/>
      <c r="I9699"/>
      <c r="J9699"/>
      <c r="K9699"/>
    </row>
    <row r="9700" spans="1:11" s="11" customFormat="1">
      <c r="A9700"/>
      <c r="B9700"/>
      <c r="C9700"/>
      <c r="D9700"/>
      <c r="E9700"/>
      <c r="F9700"/>
      <c r="G9700"/>
      <c r="H9700"/>
      <c r="I9700"/>
      <c r="J9700"/>
      <c r="K9700"/>
    </row>
    <row r="9701" spans="1:11" s="11" customFormat="1">
      <c r="A9701"/>
      <c r="B9701"/>
      <c r="C9701"/>
      <c r="D9701"/>
      <c r="E9701"/>
      <c r="F9701"/>
      <c r="G9701"/>
      <c r="H9701"/>
      <c r="I9701"/>
      <c r="J9701"/>
      <c r="K9701"/>
    </row>
    <row r="9702" spans="1:11" s="11" customFormat="1">
      <c r="A9702"/>
      <c r="B9702"/>
      <c r="C9702"/>
      <c r="D9702"/>
      <c r="E9702"/>
      <c r="F9702"/>
      <c r="G9702"/>
      <c r="H9702"/>
      <c r="I9702"/>
      <c r="J9702"/>
      <c r="K9702"/>
    </row>
    <row r="9703" spans="1:11" s="11" customFormat="1">
      <c r="A9703"/>
      <c r="B9703"/>
      <c r="C9703"/>
      <c r="D9703"/>
      <c r="E9703"/>
      <c r="F9703"/>
      <c r="G9703"/>
      <c r="H9703"/>
      <c r="I9703"/>
      <c r="J9703"/>
      <c r="K9703"/>
    </row>
    <row r="9704" spans="1:11" s="11" customFormat="1">
      <c r="A9704"/>
      <c r="B9704"/>
      <c r="C9704"/>
      <c r="D9704"/>
      <c r="E9704"/>
      <c r="F9704"/>
      <c r="G9704"/>
      <c r="H9704"/>
      <c r="I9704"/>
      <c r="J9704"/>
      <c r="K9704"/>
    </row>
    <row r="9705" spans="1:11" s="11" customFormat="1">
      <c r="A9705"/>
      <c r="B9705"/>
      <c r="C9705"/>
      <c r="D9705"/>
      <c r="E9705"/>
      <c r="F9705"/>
      <c r="G9705"/>
      <c r="H9705"/>
      <c r="I9705"/>
      <c r="J9705"/>
      <c r="K9705"/>
    </row>
    <row r="9706" spans="1:11" s="11" customFormat="1">
      <c r="A9706"/>
      <c r="B9706"/>
      <c r="C9706"/>
      <c r="D9706"/>
      <c r="E9706"/>
      <c r="F9706"/>
      <c r="G9706"/>
      <c r="H9706"/>
      <c r="I9706"/>
      <c r="J9706"/>
      <c r="K9706"/>
    </row>
    <row r="9707" spans="1:11" s="11" customFormat="1">
      <c r="A9707"/>
      <c r="B9707"/>
      <c r="C9707"/>
      <c r="D9707"/>
      <c r="E9707"/>
      <c r="F9707"/>
      <c r="G9707"/>
      <c r="H9707"/>
      <c r="I9707"/>
      <c r="J9707"/>
      <c r="K9707"/>
    </row>
    <row r="9708" spans="1:11" s="11" customFormat="1">
      <c r="A9708"/>
      <c r="B9708"/>
      <c r="C9708"/>
      <c r="D9708"/>
      <c r="E9708"/>
      <c r="F9708"/>
      <c r="G9708"/>
      <c r="H9708"/>
      <c r="I9708"/>
      <c r="J9708"/>
      <c r="K9708"/>
    </row>
    <row r="9709" spans="1:11" s="11" customFormat="1">
      <c r="A9709"/>
      <c r="B9709"/>
      <c r="C9709"/>
      <c r="D9709"/>
      <c r="E9709"/>
      <c r="F9709"/>
      <c r="G9709"/>
      <c r="H9709"/>
      <c r="I9709"/>
      <c r="J9709"/>
      <c r="K9709"/>
    </row>
    <row r="9710" spans="1:11" s="11" customFormat="1">
      <c r="A9710"/>
      <c r="B9710"/>
      <c r="C9710"/>
      <c r="D9710"/>
      <c r="E9710"/>
      <c r="F9710"/>
      <c r="G9710"/>
      <c r="H9710"/>
      <c r="I9710"/>
      <c r="J9710"/>
      <c r="K9710"/>
    </row>
    <row r="9711" spans="1:11" s="11" customFormat="1">
      <c r="A9711"/>
      <c r="B9711"/>
      <c r="C9711"/>
      <c r="D9711"/>
      <c r="E9711"/>
      <c r="F9711"/>
      <c r="G9711"/>
      <c r="H9711"/>
      <c r="I9711"/>
      <c r="J9711"/>
      <c r="K9711"/>
    </row>
    <row r="9712" spans="1:11" s="11" customFormat="1">
      <c r="A9712"/>
      <c r="B9712"/>
      <c r="C9712"/>
      <c r="D9712"/>
      <c r="E9712"/>
      <c r="F9712"/>
      <c r="G9712"/>
      <c r="H9712"/>
      <c r="I9712"/>
      <c r="J9712"/>
      <c r="K9712"/>
    </row>
    <row r="9713" spans="1:11" s="11" customFormat="1">
      <c r="A9713"/>
      <c r="B9713"/>
      <c r="C9713"/>
      <c r="D9713"/>
      <c r="E9713"/>
      <c r="F9713"/>
      <c r="G9713"/>
      <c r="H9713"/>
      <c r="I9713"/>
      <c r="J9713"/>
      <c r="K9713"/>
    </row>
    <row r="9714" spans="1:11" s="11" customFormat="1">
      <c r="A9714"/>
      <c r="B9714"/>
      <c r="C9714"/>
      <c r="D9714"/>
      <c r="E9714"/>
      <c r="F9714"/>
      <c r="G9714"/>
      <c r="H9714"/>
      <c r="I9714"/>
      <c r="J9714"/>
      <c r="K9714"/>
    </row>
    <row r="9715" spans="1:11" s="11" customFormat="1">
      <c r="A9715"/>
      <c r="B9715"/>
      <c r="C9715"/>
      <c r="D9715"/>
      <c r="E9715"/>
      <c r="F9715"/>
      <c r="G9715"/>
      <c r="H9715"/>
      <c r="I9715"/>
      <c r="J9715"/>
      <c r="K9715"/>
    </row>
    <row r="9716" spans="1:11" s="11" customFormat="1">
      <c r="A9716"/>
      <c r="B9716"/>
      <c r="C9716"/>
      <c r="D9716"/>
      <c r="E9716"/>
      <c r="F9716"/>
      <c r="G9716"/>
      <c r="H9716"/>
      <c r="I9716"/>
      <c r="J9716"/>
      <c r="K9716"/>
    </row>
    <row r="9717" spans="1:11" s="11" customFormat="1">
      <c r="A9717"/>
      <c r="B9717"/>
      <c r="C9717"/>
      <c r="D9717"/>
      <c r="E9717"/>
      <c r="F9717"/>
      <c r="G9717"/>
      <c r="H9717"/>
      <c r="I9717"/>
      <c r="J9717"/>
      <c r="K9717"/>
    </row>
    <row r="9718" spans="1:11" s="11" customFormat="1">
      <c r="A9718"/>
      <c r="B9718"/>
      <c r="C9718"/>
      <c r="D9718"/>
      <c r="E9718"/>
      <c r="F9718"/>
      <c r="G9718"/>
      <c r="H9718"/>
      <c r="I9718"/>
      <c r="J9718"/>
      <c r="K9718"/>
    </row>
    <row r="9719" spans="1:11" s="11" customFormat="1">
      <c r="A9719"/>
      <c r="B9719"/>
      <c r="C9719"/>
      <c r="D9719"/>
      <c r="E9719"/>
      <c r="F9719"/>
      <c r="G9719"/>
      <c r="H9719"/>
      <c r="I9719"/>
      <c r="J9719"/>
      <c r="K9719"/>
    </row>
    <row r="9720" spans="1:11" s="11" customFormat="1">
      <c r="A9720"/>
      <c r="B9720"/>
      <c r="C9720"/>
      <c r="D9720"/>
      <c r="E9720"/>
      <c r="F9720"/>
      <c r="G9720"/>
      <c r="H9720"/>
      <c r="I9720"/>
      <c r="J9720"/>
      <c r="K9720"/>
    </row>
    <row r="9721" spans="1:11" s="11" customFormat="1">
      <c r="A9721"/>
      <c r="B9721"/>
      <c r="C9721"/>
      <c r="D9721"/>
      <c r="E9721"/>
      <c r="F9721"/>
      <c r="G9721"/>
      <c r="H9721"/>
      <c r="I9721"/>
      <c r="J9721"/>
      <c r="K9721"/>
    </row>
    <row r="9722" spans="1:11" s="11" customFormat="1">
      <c r="A9722"/>
      <c r="B9722"/>
      <c r="C9722"/>
      <c r="D9722"/>
      <c r="E9722"/>
      <c r="F9722"/>
      <c r="G9722"/>
      <c r="H9722"/>
      <c r="I9722"/>
      <c r="J9722"/>
      <c r="K9722"/>
    </row>
    <row r="9723" spans="1:11" s="11" customFormat="1">
      <c r="A9723"/>
      <c r="B9723"/>
      <c r="C9723"/>
      <c r="D9723"/>
      <c r="E9723"/>
      <c r="F9723"/>
      <c r="G9723"/>
      <c r="H9723"/>
      <c r="I9723"/>
      <c r="J9723"/>
      <c r="K9723"/>
    </row>
    <row r="9724" spans="1:11" s="11" customFormat="1">
      <c r="A9724"/>
      <c r="B9724"/>
      <c r="C9724"/>
      <c r="D9724"/>
      <c r="E9724"/>
      <c r="F9724"/>
      <c r="G9724"/>
      <c r="H9724"/>
      <c r="I9724"/>
      <c r="J9724"/>
      <c r="K9724"/>
    </row>
    <row r="9725" spans="1:11" s="11" customFormat="1">
      <c r="A9725"/>
      <c r="B9725"/>
      <c r="C9725"/>
      <c r="D9725"/>
      <c r="E9725"/>
      <c r="F9725"/>
      <c r="G9725"/>
      <c r="H9725"/>
      <c r="I9725"/>
      <c r="J9725"/>
      <c r="K9725"/>
    </row>
    <row r="9726" spans="1:11" s="11" customFormat="1">
      <c r="A9726"/>
      <c r="B9726"/>
      <c r="C9726"/>
      <c r="D9726"/>
      <c r="E9726"/>
      <c r="F9726"/>
      <c r="G9726"/>
      <c r="H9726"/>
      <c r="I9726"/>
      <c r="J9726"/>
      <c r="K9726"/>
    </row>
    <row r="9727" spans="1:11" s="11" customFormat="1">
      <c r="A9727"/>
      <c r="B9727"/>
      <c r="C9727"/>
      <c r="D9727"/>
      <c r="E9727"/>
      <c r="F9727"/>
      <c r="G9727"/>
      <c r="H9727"/>
      <c r="I9727"/>
      <c r="J9727"/>
      <c r="K9727"/>
    </row>
    <row r="9728" spans="1:11" s="11" customFormat="1">
      <c r="A9728"/>
      <c r="B9728"/>
      <c r="C9728"/>
      <c r="D9728"/>
      <c r="E9728"/>
      <c r="F9728"/>
      <c r="G9728"/>
      <c r="H9728"/>
      <c r="I9728"/>
      <c r="J9728"/>
      <c r="K9728"/>
    </row>
    <row r="9729" spans="1:11" s="11" customFormat="1">
      <c r="A9729"/>
      <c r="B9729"/>
      <c r="C9729"/>
      <c r="D9729"/>
      <c r="E9729"/>
      <c r="F9729"/>
      <c r="G9729"/>
      <c r="H9729"/>
      <c r="I9729"/>
      <c r="J9729"/>
      <c r="K9729"/>
    </row>
    <row r="9730" spans="1:11" s="11" customFormat="1">
      <c r="A9730"/>
      <c r="B9730"/>
      <c r="C9730"/>
      <c r="D9730"/>
      <c r="E9730"/>
      <c r="F9730"/>
      <c r="G9730"/>
      <c r="H9730"/>
      <c r="I9730"/>
      <c r="J9730"/>
      <c r="K9730"/>
    </row>
    <row r="9731" spans="1:11" s="11" customFormat="1">
      <c r="A9731"/>
      <c r="B9731"/>
      <c r="C9731"/>
      <c r="D9731"/>
      <c r="E9731"/>
      <c r="F9731"/>
      <c r="G9731"/>
      <c r="H9731"/>
      <c r="I9731"/>
      <c r="J9731"/>
      <c r="K9731"/>
    </row>
    <row r="9732" spans="1:11" s="11" customFormat="1">
      <c r="A9732"/>
      <c r="B9732"/>
      <c r="C9732"/>
      <c r="D9732"/>
      <c r="E9732"/>
      <c r="F9732"/>
      <c r="G9732"/>
      <c r="H9732"/>
      <c r="I9732"/>
      <c r="J9732"/>
      <c r="K9732"/>
    </row>
    <row r="9733" spans="1:11" s="11" customFormat="1">
      <c r="A9733"/>
      <c r="B9733"/>
      <c r="C9733"/>
      <c r="D9733"/>
      <c r="E9733"/>
      <c r="F9733"/>
      <c r="G9733"/>
      <c r="H9733"/>
      <c r="I9733"/>
      <c r="J9733"/>
      <c r="K9733"/>
    </row>
    <row r="9734" spans="1:11" s="11" customFormat="1">
      <c r="A9734"/>
      <c r="B9734"/>
      <c r="C9734"/>
      <c r="D9734"/>
      <c r="E9734"/>
      <c r="F9734"/>
      <c r="G9734"/>
      <c r="H9734"/>
      <c r="I9734"/>
      <c r="J9734"/>
      <c r="K9734"/>
    </row>
    <row r="9735" spans="1:11" s="11" customFormat="1">
      <c r="A9735"/>
      <c r="B9735"/>
      <c r="C9735"/>
      <c r="D9735"/>
      <c r="E9735"/>
      <c r="F9735"/>
      <c r="G9735"/>
      <c r="H9735"/>
      <c r="I9735"/>
      <c r="J9735"/>
      <c r="K9735"/>
    </row>
    <row r="9736" spans="1:11" s="11" customFormat="1">
      <c r="A9736"/>
      <c r="B9736"/>
      <c r="C9736"/>
      <c r="D9736"/>
      <c r="E9736"/>
      <c r="F9736"/>
      <c r="G9736"/>
      <c r="H9736"/>
      <c r="I9736"/>
      <c r="J9736"/>
      <c r="K9736"/>
    </row>
    <row r="9737" spans="1:11" s="11" customFormat="1">
      <c r="A9737"/>
      <c r="B9737"/>
      <c r="C9737"/>
      <c r="D9737"/>
      <c r="E9737"/>
      <c r="F9737"/>
      <c r="G9737"/>
      <c r="H9737"/>
      <c r="I9737"/>
      <c r="J9737"/>
      <c r="K9737"/>
    </row>
    <row r="9738" spans="1:11" s="11" customFormat="1">
      <c r="A9738"/>
      <c r="B9738"/>
      <c r="C9738"/>
      <c r="D9738"/>
      <c r="E9738"/>
      <c r="F9738"/>
      <c r="G9738"/>
      <c r="H9738"/>
      <c r="I9738"/>
      <c r="J9738"/>
      <c r="K9738"/>
    </row>
    <row r="9739" spans="1:11" s="11" customFormat="1">
      <c r="A9739"/>
      <c r="B9739"/>
      <c r="C9739"/>
      <c r="D9739"/>
      <c r="E9739"/>
      <c r="F9739"/>
      <c r="G9739"/>
      <c r="H9739"/>
      <c r="I9739"/>
      <c r="J9739"/>
      <c r="K9739"/>
    </row>
    <row r="9740" spans="1:11" s="11" customFormat="1">
      <c r="A9740"/>
      <c r="B9740"/>
      <c r="C9740"/>
      <c r="D9740"/>
      <c r="E9740"/>
      <c r="F9740"/>
      <c r="G9740"/>
      <c r="H9740"/>
      <c r="I9740"/>
      <c r="J9740"/>
      <c r="K9740"/>
    </row>
    <row r="9741" spans="1:11" s="11" customFormat="1">
      <c r="A9741"/>
      <c r="B9741"/>
      <c r="C9741"/>
      <c r="D9741"/>
      <c r="E9741"/>
      <c r="F9741"/>
      <c r="G9741"/>
      <c r="H9741"/>
      <c r="I9741"/>
      <c r="J9741"/>
      <c r="K9741"/>
    </row>
    <row r="9742" spans="1:11" s="11" customFormat="1">
      <c r="A9742"/>
      <c r="B9742"/>
      <c r="C9742"/>
      <c r="D9742"/>
      <c r="E9742"/>
      <c r="F9742"/>
      <c r="G9742"/>
      <c r="H9742"/>
      <c r="I9742"/>
      <c r="J9742"/>
      <c r="K9742"/>
    </row>
    <row r="9743" spans="1:11" s="11" customFormat="1">
      <c r="A9743"/>
      <c r="B9743"/>
      <c r="C9743"/>
      <c r="D9743"/>
      <c r="E9743"/>
      <c r="F9743"/>
      <c r="G9743"/>
      <c r="H9743"/>
      <c r="I9743"/>
      <c r="J9743"/>
      <c r="K9743"/>
    </row>
    <row r="9744" spans="1:11" s="11" customFormat="1">
      <c r="A9744"/>
      <c r="B9744"/>
      <c r="C9744"/>
      <c r="D9744"/>
      <c r="E9744"/>
      <c r="F9744"/>
      <c r="G9744"/>
      <c r="H9744"/>
      <c r="I9744"/>
      <c r="J9744"/>
      <c r="K9744"/>
    </row>
    <row r="9745" spans="1:11" s="11" customFormat="1">
      <c r="A9745"/>
      <c r="B9745"/>
      <c r="C9745"/>
      <c r="D9745"/>
      <c r="E9745"/>
      <c r="F9745"/>
      <c r="G9745"/>
      <c r="H9745"/>
      <c r="I9745"/>
      <c r="J9745"/>
      <c r="K9745"/>
    </row>
    <row r="9746" spans="1:11" s="11" customFormat="1">
      <c r="A9746"/>
      <c r="B9746"/>
      <c r="C9746"/>
      <c r="D9746"/>
      <c r="E9746"/>
      <c r="F9746"/>
      <c r="G9746"/>
      <c r="H9746"/>
      <c r="I9746"/>
      <c r="J9746"/>
      <c r="K9746"/>
    </row>
    <row r="9747" spans="1:11" s="11" customFormat="1">
      <c r="A9747"/>
      <c r="B9747"/>
      <c r="C9747"/>
      <c r="D9747"/>
      <c r="E9747"/>
      <c r="F9747"/>
      <c r="G9747"/>
      <c r="H9747"/>
      <c r="I9747"/>
      <c r="J9747"/>
      <c r="K9747"/>
    </row>
    <row r="9748" spans="1:11" s="11" customFormat="1">
      <c r="A9748"/>
      <c r="B9748"/>
      <c r="C9748"/>
      <c r="D9748"/>
      <c r="E9748"/>
      <c r="F9748"/>
      <c r="G9748"/>
      <c r="H9748"/>
      <c r="I9748"/>
      <c r="J9748"/>
      <c r="K9748"/>
    </row>
    <row r="9749" spans="1:11" s="11" customFormat="1">
      <c r="A9749"/>
      <c r="B9749"/>
      <c r="C9749"/>
      <c r="D9749"/>
      <c r="E9749"/>
      <c r="F9749"/>
      <c r="G9749"/>
      <c r="H9749"/>
      <c r="I9749"/>
      <c r="J9749"/>
      <c r="K9749"/>
    </row>
    <row r="9750" spans="1:11" s="11" customFormat="1">
      <c r="A9750"/>
      <c r="B9750"/>
      <c r="C9750"/>
      <c r="D9750"/>
      <c r="E9750"/>
      <c r="F9750"/>
      <c r="G9750"/>
      <c r="H9750"/>
      <c r="I9750"/>
      <c r="J9750"/>
      <c r="K9750"/>
    </row>
    <row r="9751" spans="1:11" s="11" customFormat="1">
      <c r="A9751"/>
      <c r="B9751"/>
      <c r="C9751"/>
      <c r="D9751"/>
      <c r="E9751"/>
      <c r="F9751"/>
      <c r="G9751"/>
      <c r="H9751"/>
      <c r="I9751"/>
      <c r="J9751"/>
      <c r="K9751"/>
    </row>
    <row r="9752" spans="1:11" s="11" customFormat="1">
      <c r="A9752"/>
      <c r="B9752"/>
      <c r="C9752"/>
      <c r="D9752"/>
      <c r="E9752"/>
      <c r="F9752"/>
      <c r="G9752"/>
      <c r="H9752"/>
      <c r="I9752"/>
      <c r="J9752"/>
      <c r="K9752"/>
    </row>
    <row r="9753" spans="1:11" s="11" customFormat="1">
      <c r="A9753"/>
      <c r="B9753"/>
      <c r="C9753"/>
      <c r="D9753"/>
      <c r="E9753"/>
      <c r="F9753"/>
      <c r="G9753"/>
      <c r="H9753"/>
      <c r="I9753"/>
      <c r="J9753"/>
      <c r="K9753"/>
    </row>
    <row r="9754" spans="1:11" s="11" customFormat="1">
      <c r="A9754"/>
      <c r="B9754"/>
      <c r="C9754"/>
      <c r="D9754"/>
      <c r="E9754"/>
      <c r="F9754"/>
      <c r="G9754"/>
      <c r="H9754"/>
      <c r="I9754"/>
      <c r="J9754"/>
      <c r="K9754"/>
    </row>
    <row r="9755" spans="1:11" s="11" customFormat="1">
      <c r="A9755"/>
      <c r="B9755"/>
      <c r="C9755"/>
      <c r="D9755"/>
      <c r="E9755"/>
      <c r="F9755"/>
      <c r="G9755"/>
      <c r="H9755"/>
      <c r="I9755"/>
      <c r="J9755"/>
      <c r="K9755"/>
    </row>
    <row r="9756" spans="1:11" s="11" customFormat="1">
      <c r="A9756"/>
      <c r="B9756"/>
      <c r="C9756"/>
      <c r="D9756"/>
      <c r="E9756"/>
      <c r="F9756"/>
      <c r="G9756"/>
      <c r="H9756"/>
      <c r="I9756"/>
      <c r="J9756"/>
      <c r="K9756"/>
    </row>
    <row r="9757" spans="1:11" s="11" customFormat="1">
      <c r="A9757"/>
      <c r="B9757"/>
      <c r="C9757"/>
      <c r="D9757"/>
      <c r="E9757"/>
      <c r="F9757"/>
      <c r="G9757"/>
      <c r="H9757"/>
      <c r="I9757"/>
      <c r="J9757"/>
      <c r="K9757"/>
    </row>
    <row r="9758" spans="1:11" s="11" customFormat="1">
      <c r="A9758"/>
      <c r="B9758"/>
      <c r="C9758"/>
      <c r="D9758"/>
      <c r="E9758"/>
      <c r="F9758"/>
      <c r="G9758"/>
      <c r="H9758"/>
      <c r="I9758"/>
      <c r="J9758"/>
      <c r="K9758"/>
    </row>
    <row r="9759" spans="1:11" s="11" customFormat="1">
      <c r="A9759"/>
      <c r="B9759"/>
      <c r="C9759"/>
      <c r="D9759"/>
      <c r="E9759"/>
      <c r="F9759"/>
      <c r="G9759"/>
      <c r="H9759"/>
      <c r="I9759"/>
      <c r="J9759"/>
      <c r="K9759"/>
    </row>
    <row r="9760" spans="1:11" s="11" customFormat="1">
      <c r="A9760"/>
      <c r="B9760"/>
      <c r="C9760"/>
      <c r="D9760"/>
      <c r="E9760"/>
      <c r="F9760"/>
      <c r="G9760"/>
      <c r="H9760"/>
      <c r="I9760"/>
      <c r="J9760"/>
      <c r="K9760"/>
    </row>
    <row r="9761" spans="1:11" s="11" customFormat="1">
      <c r="A9761"/>
      <c r="B9761"/>
      <c r="C9761"/>
      <c r="D9761"/>
      <c r="E9761"/>
      <c r="F9761"/>
      <c r="G9761"/>
      <c r="H9761"/>
      <c r="I9761"/>
      <c r="J9761"/>
      <c r="K9761"/>
    </row>
    <row r="9762" spans="1:11" s="11" customFormat="1">
      <c r="A9762"/>
      <c r="B9762"/>
      <c r="C9762"/>
      <c r="D9762"/>
      <c r="E9762"/>
      <c r="F9762"/>
      <c r="G9762"/>
      <c r="H9762"/>
      <c r="I9762"/>
      <c r="J9762"/>
      <c r="K9762"/>
    </row>
    <row r="9763" spans="1:11" s="11" customFormat="1">
      <c r="A9763"/>
      <c r="B9763"/>
      <c r="C9763"/>
      <c r="D9763"/>
      <c r="E9763"/>
      <c r="F9763"/>
      <c r="G9763"/>
      <c r="H9763"/>
      <c r="I9763"/>
      <c r="J9763"/>
      <c r="K9763"/>
    </row>
    <row r="9764" spans="1:11" s="11" customFormat="1">
      <c r="A9764"/>
      <c r="B9764"/>
      <c r="C9764"/>
      <c r="D9764"/>
      <c r="E9764"/>
      <c r="F9764"/>
      <c r="G9764"/>
      <c r="H9764"/>
      <c r="I9764"/>
      <c r="J9764"/>
      <c r="K9764"/>
    </row>
    <row r="9765" spans="1:11" s="11" customFormat="1">
      <c r="A9765"/>
      <c r="B9765"/>
      <c r="C9765"/>
      <c r="D9765"/>
      <c r="E9765"/>
      <c r="F9765"/>
      <c r="G9765"/>
      <c r="H9765"/>
      <c r="I9765"/>
      <c r="J9765"/>
      <c r="K9765"/>
    </row>
    <row r="9766" spans="1:11" s="11" customFormat="1">
      <c r="A9766"/>
      <c r="B9766"/>
      <c r="C9766"/>
      <c r="D9766"/>
      <c r="E9766"/>
      <c r="F9766"/>
      <c r="G9766"/>
      <c r="H9766"/>
      <c r="I9766"/>
      <c r="J9766"/>
      <c r="K9766"/>
    </row>
    <row r="9767" spans="1:11" s="11" customFormat="1">
      <c r="A9767"/>
      <c r="B9767"/>
      <c r="C9767"/>
      <c r="D9767"/>
      <c r="E9767"/>
      <c r="F9767"/>
      <c r="G9767"/>
      <c r="H9767"/>
      <c r="I9767"/>
      <c r="J9767"/>
      <c r="K9767"/>
    </row>
    <row r="9768" spans="1:11" s="11" customFormat="1">
      <c r="A9768"/>
      <c r="B9768"/>
      <c r="C9768"/>
      <c r="D9768"/>
      <c r="E9768"/>
      <c r="F9768"/>
      <c r="G9768"/>
      <c r="H9768"/>
      <c r="I9768"/>
      <c r="J9768"/>
      <c r="K9768"/>
    </row>
    <row r="9769" spans="1:11" s="11" customFormat="1">
      <c r="A9769"/>
      <c r="B9769"/>
      <c r="C9769"/>
      <c r="D9769"/>
      <c r="E9769"/>
      <c r="F9769"/>
      <c r="G9769"/>
      <c r="H9769"/>
      <c r="I9769"/>
      <c r="J9769"/>
      <c r="K9769"/>
    </row>
    <row r="9770" spans="1:11" s="11" customFormat="1">
      <c r="A9770"/>
      <c r="B9770"/>
      <c r="C9770"/>
      <c r="D9770"/>
      <c r="E9770"/>
      <c r="F9770"/>
      <c r="G9770"/>
      <c r="H9770"/>
      <c r="I9770"/>
      <c r="J9770"/>
      <c r="K9770"/>
    </row>
    <row r="9771" spans="1:11" s="11" customFormat="1">
      <c r="A9771"/>
      <c r="B9771"/>
      <c r="C9771"/>
      <c r="D9771"/>
      <c r="E9771"/>
      <c r="F9771"/>
      <c r="G9771"/>
      <c r="H9771"/>
      <c r="I9771"/>
      <c r="J9771"/>
      <c r="K9771"/>
    </row>
    <row r="9772" spans="1:11" s="11" customFormat="1">
      <c r="A9772"/>
      <c r="B9772"/>
      <c r="C9772"/>
      <c r="D9772"/>
      <c r="E9772"/>
      <c r="F9772"/>
      <c r="G9772"/>
      <c r="H9772"/>
      <c r="I9772"/>
      <c r="J9772"/>
      <c r="K9772"/>
    </row>
    <row r="9773" spans="1:11" s="11" customFormat="1">
      <c r="A9773"/>
      <c r="B9773"/>
      <c r="C9773"/>
      <c r="D9773"/>
      <c r="E9773"/>
      <c r="F9773"/>
      <c r="G9773"/>
      <c r="H9773"/>
      <c r="I9773"/>
      <c r="J9773"/>
      <c r="K9773"/>
    </row>
    <row r="9774" spans="1:11" s="11" customFormat="1">
      <c r="A9774"/>
      <c r="B9774"/>
      <c r="C9774"/>
      <c r="D9774"/>
      <c r="E9774"/>
      <c r="F9774"/>
      <c r="G9774"/>
      <c r="H9774"/>
      <c r="I9774"/>
      <c r="J9774"/>
      <c r="K9774"/>
    </row>
    <row r="9775" spans="1:11" s="11" customFormat="1">
      <c r="A9775"/>
      <c r="B9775"/>
      <c r="C9775"/>
      <c r="D9775"/>
      <c r="E9775"/>
      <c r="F9775"/>
      <c r="G9775"/>
      <c r="H9775"/>
      <c r="I9775"/>
      <c r="J9775"/>
      <c r="K9775"/>
    </row>
    <row r="9776" spans="1:11" s="11" customFormat="1">
      <c r="A9776"/>
      <c r="B9776"/>
      <c r="C9776"/>
      <c r="D9776"/>
      <c r="E9776"/>
      <c r="F9776"/>
      <c r="G9776"/>
      <c r="H9776"/>
      <c r="I9776"/>
      <c r="J9776"/>
      <c r="K9776"/>
    </row>
    <row r="9777" spans="1:11" s="11" customFormat="1">
      <c r="A9777"/>
      <c r="B9777"/>
      <c r="C9777"/>
      <c r="D9777"/>
      <c r="E9777"/>
      <c r="F9777"/>
      <c r="G9777"/>
      <c r="H9777"/>
      <c r="I9777"/>
      <c r="J9777"/>
      <c r="K9777"/>
    </row>
    <row r="9778" spans="1:11" s="11" customFormat="1">
      <c r="A9778"/>
      <c r="B9778"/>
      <c r="C9778"/>
      <c r="D9778"/>
      <c r="E9778"/>
      <c r="F9778"/>
      <c r="G9778"/>
      <c r="H9778"/>
      <c r="I9778"/>
      <c r="J9778"/>
      <c r="K9778"/>
    </row>
    <row r="9779" spans="1:11" s="11" customFormat="1">
      <c r="A9779"/>
      <c r="B9779"/>
      <c r="C9779"/>
      <c r="D9779"/>
      <c r="E9779"/>
      <c r="F9779"/>
      <c r="G9779"/>
      <c r="H9779"/>
      <c r="I9779"/>
      <c r="J9779"/>
      <c r="K9779"/>
    </row>
    <row r="9780" spans="1:11" s="11" customFormat="1">
      <c r="A9780"/>
      <c r="B9780"/>
      <c r="C9780"/>
      <c r="D9780"/>
      <c r="E9780"/>
      <c r="F9780"/>
      <c r="G9780"/>
      <c r="H9780"/>
      <c r="I9780"/>
      <c r="J9780"/>
      <c r="K9780"/>
    </row>
    <row r="9781" spans="1:11" s="11" customFormat="1">
      <c r="A9781"/>
      <c r="B9781"/>
      <c r="C9781"/>
      <c r="D9781"/>
      <c r="E9781"/>
      <c r="F9781"/>
      <c r="G9781"/>
      <c r="H9781"/>
      <c r="I9781"/>
      <c r="J9781"/>
      <c r="K9781"/>
    </row>
    <row r="9782" spans="1:11" s="11" customFormat="1">
      <c r="A9782"/>
      <c r="B9782"/>
      <c r="C9782"/>
      <c r="D9782"/>
      <c r="E9782"/>
      <c r="F9782"/>
      <c r="G9782"/>
      <c r="H9782"/>
      <c r="I9782"/>
      <c r="J9782"/>
      <c r="K9782"/>
    </row>
    <row r="9783" spans="1:11" s="11" customFormat="1">
      <c r="A9783"/>
      <c r="B9783"/>
      <c r="C9783"/>
      <c r="D9783"/>
      <c r="E9783"/>
      <c r="F9783"/>
      <c r="G9783"/>
      <c r="H9783"/>
      <c r="I9783"/>
      <c r="J9783"/>
      <c r="K9783"/>
    </row>
    <row r="9784" spans="1:11" s="11" customFormat="1">
      <c r="A9784"/>
      <c r="B9784"/>
      <c r="C9784"/>
      <c r="D9784"/>
      <c r="E9784"/>
      <c r="F9784"/>
      <c r="G9784"/>
      <c r="H9784"/>
      <c r="I9784"/>
      <c r="J9784"/>
      <c r="K9784"/>
    </row>
    <row r="9785" spans="1:11" s="11" customFormat="1">
      <c r="A9785"/>
      <c r="B9785"/>
      <c r="C9785"/>
      <c r="D9785"/>
      <c r="E9785"/>
      <c r="F9785"/>
      <c r="G9785"/>
      <c r="H9785"/>
      <c r="I9785"/>
      <c r="J9785"/>
      <c r="K9785"/>
    </row>
    <row r="9786" spans="1:11" s="11" customFormat="1">
      <c r="A9786"/>
      <c r="B9786"/>
      <c r="C9786"/>
      <c r="D9786"/>
      <c r="E9786"/>
      <c r="F9786"/>
      <c r="G9786"/>
      <c r="H9786"/>
      <c r="I9786"/>
      <c r="J9786"/>
      <c r="K9786"/>
    </row>
    <row r="9787" spans="1:11" s="11" customFormat="1">
      <c r="A9787"/>
      <c r="B9787"/>
      <c r="C9787"/>
      <c r="D9787"/>
      <c r="E9787"/>
      <c r="F9787"/>
      <c r="G9787"/>
      <c r="H9787"/>
      <c r="I9787"/>
      <c r="J9787"/>
      <c r="K9787"/>
    </row>
    <row r="9788" spans="1:11" s="11" customFormat="1">
      <c r="A9788"/>
      <c r="B9788"/>
      <c r="C9788"/>
      <c r="D9788"/>
      <c r="E9788"/>
      <c r="F9788"/>
      <c r="G9788"/>
      <c r="H9788"/>
      <c r="I9788"/>
      <c r="J9788"/>
      <c r="K9788"/>
    </row>
    <row r="9789" spans="1:11" s="11" customFormat="1">
      <c r="A9789"/>
      <c r="B9789"/>
      <c r="C9789"/>
      <c r="D9789"/>
      <c r="E9789"/>
      <c r="F9789"/>
      <c r="G9789"/>
      <c r="H9789"/>
      <c r="I9789"/>
      <c r="J9789"/>
      <c r="K9789"/>
    </row>
    <row r="9790" spans="1:11" s="11" customFormat="1">
      <c r="A9790"/>
      <c r="B9790"/>
      <c r="C9790"/>
      <c r="D9790"/>
      <c r="E9790"/>
      <c r="F9790"/>
      <c r="G9790"/>
      <c r="H9790"/>
      <c r="I9790"/>
      <c r="J9790"/>
      <c r="K9790"/>
    </row>
    <row r="9791" spans="1:11" s="11" customFormat="1">
      <c r="A9791"/>
      <c r="B9791"/>
      <c r="C9791"/>
      <c r="D9791"/>
      <c r="E9791"/>
      <c r="F9791"/>
      <c r="G9791"/>
      <c r="H9791"/>
      <c r="I9791"/>
      <c r="J9791"/>
      <c r="K9791"/>
    </row>
    <row r="9792" spans="1:11" s="11" customFormat="1">
      <c r="A9792"/>
      <c r="B9792"/>
      <c r="C9792"/>
      <c r="D9792"/>
      <c r="E9792"/>
      <c r="F9792"/>
      <c r="G9792"/>
      <c r="H9792"/>
      <c r="I9792"/>
      <c r="J9792"/>
      <c r="K9792"/>
    </row>
    <row r="9793" spans="1:11" s="11" customFormat="1">
      <c r="A9793"/>
      <c r="B9793"/>
      <c r="C9793"/>
      <c r="D9793"/>
      <c r="E9793"/>
      <c r="F9793"/>
      <c r="G9793"/>
      <c r="H9793"/>
      <c r="I9793"/>
      <c r="J9793"/>
      <c r="K9793"/>
    </row>
    <row r="9794" spans="1:11" s="11" customFormat="1">
      <c r="A9794"/>
      <c r="B9794"/>
      <c r="C9794"/>
      <c r="D9794"/>
      <c r="E9794"/>
      <c r="F9794"/>
      <c r="G9794"/>
      <c r="H9794"/>
      <c r="I9794"/>
      <c r="J9794"/>
      <c r="K9794"/>
    </row>
    <row r="9795" spans="1:11" s="11" customFormat="1">
      <c r="A9795"/>
      <c r="B9795"/>
      <c r="C9795"/>
      <c r="D9795"/>
      <c r="E9795"/>
      <c r="F9795"/>
      <c r="G9795"/>
      <c r="H9795"/>
      <c r="I9795"/>
      <c r="J9795"/>
      <c r="K9795"/>
    </row>
    <row r="9796" spans="1:11" s="11" customFormat="1">
      <c r="A9796"/>
      <c r="B9796"/>
      <c r="C9796"/>
      <c r="D9796"/>
      <c r="E9796"/>
      <c r="F9796"/>
      <c r="G9796"/>
      <c r="H9796"/>
      <c r="I9796"/>
      <c r="J9796"/>
      <c r="K9796"/>
    </row>
    <row r="9797" spans="1:11" s="11" customFormat="1">
      <c r="A9797"/>
      <c r="B9797"/>
      <c r="C9797"/>
      <c r="D9797"/>
      <c r="E9797"/>
      <c r="F9797"/>
      <c r="G9797"/>
      <c r="H9797"/>
      <c r="I9797"/>
      <c r="J9797"/>
      <c r="K9797"/>
    </row>
    <row r="9798" spans="1:11" s="11" customFormat="1">
      <c r="A9798"/>
      <c r="B9798"/>
      <c r="C9798"/>
      <c r="D9798"/>
      <c r="E9798"/>
      <c r="F9798"/>
      <c r="G9798"/>
      <c r="H9798"/>
      <c r="I9798"/>
      <c r="J9798"/>
      <c r="K9798"/>
    </row>
    <row r="9799" spans="1:11" s="11" customFormat="1">
      <c r="A9799"/>
      <c r="B9799"/>
      <c r="C9799"/>
      <c r="D9799"/>
      <c r="E9799"/>
      <c r="F9799"/>
      <c r="G9799"/>
      <c r="H9799"/>
      <c r="I9799"/>
      <c r="J9799"/>
      <c r="K9799"/>
    </row>
    <row r="9800" spans="1:11" s="11" customFormat="1">
      <c r="A9800"/>
      <c r="B9800"/>
      <c r="C9800"/>
      <c r="D9800"/>
      <c r="E9800"/>
      <c r="F9800"/>
      <c r="G9800"/>
      <c r="H9800"/>
      <c r="I9800"/>
      <c r="J9800"/>
      <c r="K9800"/>
    </row>
    <row r="9801" spans="1:11" s="11" customFormat="1">
      <c r="A9801"/>
      <c r="B9801"/>
      <c r="C9801"/>
      <c r="D9801"/>
      <c r="E9801"/>
      <c r="F9801"/>
      <c r="G9801"/>
      <c r="H9801"/>
      <c r="I9801"/>
      <c r="J9801"/>
      <c r="K9801"/>
    </row>
    <row r="9802" spans="1:11" s="11" customFormat="1">
      <c r="A9802"/>
      <c r="B9802"/>
      <c r="C9802"/>
      <c r="D9802"/>
      <c r="E9802"/>
      <c r="F9802"/>
      <c r="G9802"/>
      <c r="H9802"/>
      <c r="I9802"/>
      <c r="J9802"/>
      <c r="K9802"/>
    </row>
    <row r="9803" spans="1:11" s="11" customFormat="1">
      <c r="A9803"/>
      <c r="B9803"/>
      <c r="C9803"/>
      <c r="D9803"/>
      <c r="E9803"/>
      <c r="F9803"/>
      <c r="G9803"/>
      <c r="H9803"/>
      <c r="I9803"/>
      <c r="J9803"/>
      <c r="K9803"/>
    </row>
    <row r="9804" spans="1:11" s="11" customFormat="1">
      <c r="A9804"/>
      <c r="B9804"/>
      <c r="C9804"/>
      <c r="D9804"/>
      <c r="E9804"/>
      <c r="F9804"/>
      <c r="G9804"/>
      <c r="H9804"/>
      <c r="I9804"/>
      <c r="J9804"/>
      <c r="K9804"/>
    </row>
    <row r="9805" spans="1:11" s="11" customFormat="1">
      <c r="A9805"/>
      <c r="B9805"/>
      <c r="C9805"/>
      <c r="D9805"/>
      <c r="E9805"/>
      <c r="F9805"/>
      <c r="G9805"/>
      <c r="H9805"/>
      <c r="I9805"/>
      <c r="J9805"/>
      <c r="K9805"/>
    </row>
    <row r="9806" spans="1:11" s="11" customFormat="1">
      <c r="A9806"/>
      <c r="B9806"/>
      <c r="C9806"/>
      <c r="D9806"/>
      <c r="E9806"/>
      <c r="F9806"/>
      <c r="G9806"/>
      <c r="H9806"/>
      <c r="I9806"/>
      <c r="J9806"/>
      <c r="K9806"/>
    </row>
    <row r="9807" spans="1:11" s="11" customFormat="1">
      <c r="A9807"/>
      <c r="B9807"/>
      <c r="C9807"/>
      <c r="D9807"/>
      <c r="E9807"/>
      <c r="F9807"/>
      <c r="G9807"/>
      <c r="H9807"/>
      <c r="I9807"/>
      <c r="J9807"/>
      <c r="K9807"/>
    </row>
    <row r="9808" spans="1:11" s="11" customFormat="1">
      <c r="A9808"/>
      <c r="B9808"/>
      <c r="C9808"/>
      <c r="D9808"/>
      <c r="E9808"/>
      <c r="F9808"/>
      <c r="G9808"/>
      <c r="H9808"/>
      <c r="I9808"/>
      <c r="J9808"/>
      <c r="K9808"/>
    </row>
    <row r="9809" spans="1:11" s="11" customFormat="1">
      <c r="A9809"/>
      <c r="B9809"/>
      <c r="C9809"/>
      <c r="D9809"/>
      <c r="E9809"/>
      <c r="F9809"/>
      <c r="G9809"/>
      <c r="H9809"/>
      <c r="I9809"/>
      <c r="J9809"/>
      <c r="K9809"/>
    </row>
    <row r="9810" spans="1:11" s="11" customFormat="1">
      <c r="A9810"/>
      <c r="B9810"/>
      <c r="C9810"/>
      <c r="D9810"/>
      <c r="E9810"/>
      <c r="F9810"/>
      <c r="G9810"/>
      <c r="H9810"/>
      <c r="I9810"/>
      <c r="J9810"/>
      <c r="K9810"/>
    </row>
    <row r="9811" spans="1:11" s="11" customFormat="1">
      <c r="A9811"/>
      <c r="B9811"/>
      <c r="C9811"/>
      <c r="D9811"/>
      <c r="E9811"/>
      <c r="F9811"/>
      <c r="G9811"/>
      <c r="H9811"/>
      <c r="I9811"/>
      <c r="J9811"/>
      <c r="K9811"/>
    </row>
    <row r="9812" spans="1:11" s="11" customFormat="1">
      <c r="A9812"/>
      <c r="B9812"/>
      <c r="C9812"/>
      <c r="D9812"/>
      <c r="E9812"/>
      <c r="F9812"/>
      <c r="G9812"/>
      <c r="H9812"/>
      <c r="I9812"/>
      <c r="J9812"/>
      <c r="K9812"/>
    </row>
    <row r="9813" spans="1:11" s="11" customFormat="1">
      <c r="A9813"/>
      <c r="B9813"/>
      <c r="C9813"/>
      <c r="D9813"/>
      <c r="E9813"/>
      <c r="F9813"/>
      <c r="G9813"/>
      <c r="H9813"/>
      <c r="I9813"/>
      <c r="J9813"/>
      <c r="K9813"/>
    </row>
    <row r="9814" spans="1:11" s="11" customFormat="1">
      <c r="A9814"/>
      <c r="B9814"/>
      <c r="C9814"/>
      <c r="D9814"/>
      <c r="E9814"/>
      <c r="F9814"/>
      <c r="G9814"/>
      <c r="H9814"/>
      <c r="I9814"/>
      <c r="J9814"/>
      <c r="K9814"/>
    </row>
    <row r="9815" spans="1:11" s="11" customFormat="1">
      <c r="A9815"/>
      <c r="B9815"/>
      <c r="C9815"/>
      <c r="D9815"/>
      <c r="E9815"/>
      <c r="F9815"/>
      <c r="G9815"/>
      <c r="H9815"/>
      <c r="I9815"/>
      <c r="J9815"/>
      <c r="K9815"/>
    </row>
    <row r="9816" spans="1:11" s="11" customFormat="1">
      <c r="A9816"/>
      <c r="B9816"/>
      <c r="C9816"/>
      <c r="D9816"/>
      <c r="E9816"/>
      <c r="F9816"/>
      <c r="G9816"/>
      <c r="H9816"/>
      <c r="I9816"/>
      <c r="J9816"/>
      <c r="K9816"/>
    </row>
    <row r="9817" spans="1:11" s="11" customFormat="1">
      <c r="A9817"/>
      <c r="B9817"/>
      <c r="C9817"/>
      <c r="D9817"/>
      <c r="E9817"/>
      <c r="F9817"/>
      <c r="G9817"/>
      <c r="H9817"/>
      <c r="I9817"/>
      <c r="J9817"/>
      <c r="K9817"/>
    </row>
    <row r="9818" spans="1:11" s="11" customFormat="1">
      <c r="A9818"/>
      <c r="B9818"/>
      <c r="C9818"/>
      <c r="D9818"/>
      <c r="E9818"/>
      <c r="F9818"/>
      <c r="G9818"/>
      <c r="H9818"/>
      <c r="I9818"/>
      <c r="J9818"/>
      <c r="K9818"/>
    </row>
    <row r="9819" spans="1:11" s="11" customFormat="1">
      <c r="A9819"/>
      <c r="B9819"/>
      <c r="C9819"/>
      <c r="D9819"/>
      <c r="E9819"/>
      <c r="F9819"/>
      <c r="G9819"/>
      <c r="H9819"/>
      <c r="I9819"/>
      <c r="J9819"/>
      <c r="K9819"/>
    </row>
    <row r="9820" spans="1:11" s="11" customFormat="1">
      <c r="A9820"/>
      <c r="B9820"/>
      <c r="C9820"/>
      <c r="D9820"/>
      <c r="E9820"/>
      <c r="F9820"/>
      <c r="G9820"/>
      <c r="H9820"/>
      <c r="I9820"/>
      <c r="J9820"/>
      <c r="K9820"/>
    </row>
    <row r="9821" spans="1:11" s="11" customFormat="1">
      <c r="A9821"/>
      <c r="B9821"/>
      <c r="C9821"/>
      <c r="D9821"/>
      <c r="E9821"/>
      <c r="F9821"/>
      <c r="G9821"/>
      <c r="H9821"/>
      <c r="I9821"/>
      <c r="J9821"/>
      <c r="K9821"/>
    </row>
    <row r="9822" spans="1:11" s="11" customFormat="1">
      <c r="A9822"/>
      <c r="B9822"/>
      <c r="C9822"/>
      <c r="D9822"/>
      <c r="E9822"/>
      <c r="F9822"/>
      <c r="G9822"/>
      <c r="H9822"/>
      <c r="I9822"/>
      <c r="J9822"/>
      <c r="K9822"/>
    </row>
    <row r="9823" spans="1:11" s="11" customFormat="1">
      <c r="A9823"/>
      <c r="B9823"/>
      <c r="C9823"/>
      <c r="D9823"/>
      <c r="E9823"/>
      <c r="F9823"/>
      <c r="G9823"/>
      <c r="H9823"/>
      <c r="I9823"/>
      <c r="J9823"/>
      <c r="K9823"/>
    </row>
    <row r="9824" spans="1:11" s="11" customFormat="1">
      <c r="A9824"/>
      <c r="B9824"/>
      <c r="C9824"/>
      <c r="D9824"/>
      <c r="E9824"/>
      <c r="F9824"/>
      <c r="G9824"/>
      <c r="H9824"/>
      <c r="I9824"/>
      <c r="J9824"/>
      <c r="K9824"/>
    </row>
    <row r="9825" spans="1:11" s="11" customFormat="1">
      <c r="A9825"/>
      <c r="B9825"/>
      <c r="C9825"/>
      <c r="D9825"/>
      <c r="E9825"/>
      <c r="F9825"/>
      <c r="G9825"/>
      <c r="H9825"/>
      <c r="I9825"/>
      <c r="J9825"/>
      <c r="K9825"/>
    </row>
    <row r="9826" spans="1:11" s="11" customFormat="1">
      <c r="A9826"/>
      <c r="B9826"/>
      <c r="C9826"/>
      <c r="D9826"/>
      <c r="E9826"/>
      <c r="F9826"/>
      <c r="G9826"/>
      <c r="H9826"/>
      <c r="I9826"/>
      <c r="J9826"/>
      <c r="K9826"/>
    </row>
    <row r="9827" spans="1:11" s="11" customFormat="1">
      <c r="A9827"/>
      <c r="B9827"/>
      <c r="C9827"/>
      <c r="D9827"/>
      <c r="E9827"/>
      <c r="F9827"/>
      <c r="G9827"/>
      <c r="H9827"/>
      <c r="I9827"/>
      <c r="J9827"/>
      <c r="K9827"/>
    </row>
    <row r="9828" spans="1:11" s="11" customFormat="1">
      <c r="A9828"/>
      <c r="B9828"/>
      <c r="C9828"/>
      <c r="D9828"/>
      <c r="E9828"/>
      <c r="F9828"/>
      <c r="G9828"/>
      <c r="H9828"/>
      <c r="I9828"/>
      <c r="J9828"/>
      <c r="K9828"/>
    </row>
    <row r="9829" spans="1:11" s="11" customFormat="1">
      <c r="A9829"/>
      <c r="B9829"/>
      <c r="C9829"/>
      <c r="D9829"/>
      <c r="E9829"/>
      <c r="F9829"/>
      <c r="G9829"/>
      <c r="H9829"/>
      <c r="I9829"/>
      <c r="J9829"/>
      <c r="K9829"/>
    </row>
    <row r="9830" spans="1:11" s="11" customFormat="1">
      <c r="A9830"/>
      <c r="B9830"/>
      <c r="C9830"/>
      <c r="D9830"/>
      <c r="E9830"/>
      <c r="F9830"/>
      <c r="G9830"/>
      <c r="H9830"/>
      <c r="I9830"/>
      <c r="J9830"/>
      <c r="K9830"/>
    </row>
    <row r="9831" spans="1:11" s="11" customFormat="1">
      <c r="A9831"/>
      <c r="B9831"/>
      <c r="C9831"/>
      <c r="D9831"/>
      <c r="E9831"/>
      <c r="F9831"/>
      <c r="G9831"/>
      <c r="H9831"/>
      <c r="I9831"/>
      <c r="J9831"/>
      <c r="K9831"/>
    </row>
    <row r="9832" spans="1:11" s="11" customFormat="1">
      <c r="A9832"/>
      <c r="B9832"/>
      <c r="C9832"/>
      <c r="D9832"/>
      <c r="E9832"/>
      <c r="F9832"/>
      <c r="G9832"/>
      <c r="H9832"/>
      <c r="I9832"/>
      <c r="J9832"/>
      <c r="K9832"/>
    </row>
    <row r="9833" spans="1:11" s="11" customFormat="1">
      <c r="A9833"/>
      <c r="B9833"/>
      <c r="C9833"/>
      <c r="D9833"/>
      <c r="E9833"/>
      <c r="F9833"/>
      <c r="G9833"/>
      <c r="H9833"/>
      <c r="I9833"/>
      <c r="J9833"/>
      <c r="K9833"/>
    </row>
    <row r="9834" spans="1:11" s="11" customFormat="1">
      <c r="A9834"/>
      <c r="B9834"/>
      <c r="C9834"/>
      <c r="D9834"/>
      <c r="E9834"/>
      <c r="F9834"/>
      <c r="G9834"/>
      <c r="H9834"/>
      <c r="I9834"/>
      <c r="J9834"/>
      <c r="K9834"/>
    </row>
    <row r="9835" spans="1:11" s="11" customFormat="1">
      <c r="A9835"/>
      <c r="B9835"/>
      <c r="C9835"/>
      <c r="D9835"/>
      <c r="E9835"/>
      <c r="F9835"/>
      <c r="G9835"/>
      <c r="H9835"/>
      <c r="I9835"/>
      <c r="J9835"/>
      <c r="K9835"/>
    </row>
    <row r="9836" spans="1:11" s="11" customFormat="1">
      <c r="A9836"/>
      <c r="B9836"/>
      <c r="C9836"/>
      <c r="D9836"/>
      <c r="E9836"/>
      <c r="F9836"/>
      <c r="G9836"/>
      <c r="H9836"/>
      <c r="I9836"/>
      <c r="J9836"/>
      <c r="K9836"/>
    </row>
    <row r="9837" spans="1:11" s="11" customFormat="1">
      <c r="A9837"/>
      <c r="B9837"/>
      <c r="C9837"/>
      <c r="D9837"/>
      <c r="E9837"/>
      <c r="F9837"/>
      <c r="G9837"/>
      <c r="H9837"/>
      <c r="I9837"/>
      <c r="J9837"/>
      <c r="K9837"/>
    </row>
    <row r="9838" spans="1:11" s="11" customFormat="1">
      <c r="A9838"/>
      <c r="B9838"/>
      <c r="C9838"/>
      <c r="D9838"/>
      <c r="E9838"/>
      <c r="F9838"/>
      <c r="G9838"/>
      <c r="H9838"/>
      <c r="I9838"/>
      <c r="J9838"/>
      <c r="K9838"/>
    </row>
    <row r="9839" spans="1:11" s="11" customFormat="1">
      <c r="A9839"/>
      <c r="B9839"/>
      <c r="C9839"/>
      <c r="D9839"/>
      <c r="E9839"/>
      <c r="F9839"/>
      <c r="G9839"/>
      <c r="H9839"/>
      <c r="I9839"/>
      <c r="J9839"/>
      <c r="K9839"/>
    </row>
    <row r="9840" spans="1:11" s="11" customFormat="1">
      <c r="A9840"/>
      <c r="B9840"/>
      <c r="C9840"/>
      <c r="D9840"/>
      <c r="E9840"/>
      <c r="F9840"/>
      <c r="G9840"/>
      <c r="H9840"/>
      <c r="I9840"/>
      <c r="J9840"/>
      <c r="K9840"/>
    </row>
    <row r="9841" spans="1:11" s="11" customFormat="1">
      <c r="A9841"/>
      <c r="B9841"/>
      <c r="C9841"/>
      <c r="D9841"/>
      <c r="E9841"/>
      <c r="F9841"/>
      <c r="G9841"/>
      <c r="H9841"/>
      <c r="I9841"/>
      <c r="J9841"/>
      <c r="K9841"/>
    </row>
    <row r="9842" spans="1:11" s="11" customFormat="1">
      <c r="A9842"/>
      <c r="B9842"/>
      <c r="C9842"/>
      <c r="D9842"/>
      <c r="E9842"/>
      <c r="F9842"/>
      <c r="G9842"/>
      <c r="H9842"/>
      <c r="I9842"/>
      <c r="J9842"/>
      <c r="K9842"/>
    </row>
    <row r="9843" spans="1:11" s="11" customFormat="1">
      <c r="A9843"/>
      <c r="B9843"/>
      <c r="C9843"/>
      <c r="D9843"/>
      <c r="E9843"/>
      <c r="F9843"/>
      <c r="G9843"/>
      <c r="H9843"/>
      <c r="I9843"/>
      <c r="J9843"/>
      <c r="K9843"/>
    </row>
    <row r="9844" spans="1:11" s="11" customFormat="1">
      <c r="A9844"/>
      <c r="B9844"/>
      <c r="C9844"/>
      <c r="D9844"/>
      <c r="E9844"/>
      <c r="F9844"/>
      <c r="G9844"/>
      <c r="H9844"/>
      <c r="I9844"/>
      <c r="J9844"/>
      <c r="K9844"/>
    </row>
    <row r="9845" spans="1:11" s="11" customFormat="1">
      <c r="A9845"/>
      <c r="B9845"/>
      <c r="C9845"/>
      <c r="D9845"/>
      <c r="E9845"/>
      <c r="F9845"/>
      <c r="G9845"/>
      <c r="H9845"/>
      <c r="I9845"/>
      <c r="J9845"/>
      <c r="K9845"/>
    </row>
    <row r="9846" spans="1:11" s="11" customFormat="1">
      <c r="A9846"/>
      <c r="B9846"/>
      <c r="C9846"/>
      <c r="D9846"/>
      <c r="E9846"/>
      <c r="F9846"/>
      <c r="G9846"/>
      <c r="H9846"/>
      <c r="I9846"/>
      <c r="J9846"/>
      <c r="K9846"/>
    </row>
    <row r="9847" spans="1:11" s="11" customFormat="1">
      <c r="A9847"/>
      <c r="B9847"/>
      <c r="C9847"/>
      <c r="D9847"/>
      <c r="E9847"/>
      <c r="F9847"/>
      <c r="G9847"/>
      <c r="H9847"/>
      <c r="I9847"/>
      <c r="J9847"/>
      <c r="K9847"/>
    </row>
    <row r="9848" spans="1:11" s="11" customFormat="1">
      <c r="A9848"/>
      <c r="B9848"/>
      <c r="C9848"/>
      <c r="D9848"/>
      <c r="E9848"/>
      <c r="F9848"/>
      <c r="G9848"/>
      <c r="H9848"/>
      <c r="I9848"/>
      <c r="J9848"/>
      <c r="K9848"/>
    </row>
    <row r="9849" spans="1:11" s="11" customFormat="1">
      <c r="A9849"/>
      <c r="B9849"/>
      <c r="C9849"/>
      <c r="D9849"/>
      <c r="E9849"/>
      <c r="F9849"/>
      <c r="G9849"/>
      <c r="H9849"/>
      <c r="I9849"/>
      <c r="J9849"/>
      <c r="K9849"/>
    </row>
    <row r="9850" spans="1:11" s="11" customFormat="1">
      <c r="A9850"/>
      <c r="B9850"/>
      <c r="C9850"/>
      <c r="D9850"/>
      <c r="E9850"/>
      <c r="F9850"/>
      <c r="G9850"/>
      <c r="H9850"/>
      <c r="I9850"/>
      <c r="J9850"/>
      <c r="K9850"/>
    </row>
    <row r="9851" spans="1:11" s="11" customFormat="1">
      <c r="A9851"/>
      <c r="B9851"/>
      <c r="C9851"/>
      <c r="D9851"/>
      <c r="E9851"/>
      <c r="F9851"/>
      <c r="G9851"/>
      <c r="H9851"/>
      <c r="I9851"/>
      <c r="J9851"/>
      <c r="K9851"/>
    </row>
    <row r="9852" spans="1:11" s="11" customFormat="1">
      <c r="A9852"/>
      <c r="B9852"/>
      <c r="C9852"/>
      <c r="D9852"/>
      <c r="E9852"/>
      <c r="F9852"/>
      <c r="G9852"/>
      <c r="H9852"/>
      <c r="I9852"/>
      <c r="J9852"/>
      <c r="K9852"/>
    </row>
    <row r="9853" spans="1:11" s="11" customFormat="1">
      <c r="A9853"/>
      <c r="B9853"/>
      <c r="C9853"/>
      <c r="D9853"/>
      <c r="E9853"/>
      <c r="F9853"/>
      <c r="G9853"/>
      <c r="H9853"/>
      <c r="I9853"/>
      <c r="J9853"/>
      <c r="K9853"/>
    </row>
    <row r="9854" spans="1:11" s="11" customFormat="1">
      <c r="A9854"/>
      <c r="B9854"/>
      <c r="C9854"/>
      <c r="D9854"/>
      <c r="E9854"/>
      <c r="F9854"/>
      <c r="G9854"/>
      <c r="H9854"/>
      <c r="I9854"/>
      <c r="J9854"/>
      <c r="K9854"/>
    </row>
    <row r="9855" spans="1:11" s="11" customFormat="1">
      <c r="A9855"/>
      <c r="B9855"/>
      <c r="C9855"/>
      <c r="D9855"/>
      <c r="E9855"/>
      <c r="F9855"/>
      <c r="G9855"/>
      <c r="H9855"/>
      <c r="I9855"/>
      <c r="J9855"/>
      <c r="K9855"/>
    </row>
    <row r="9856" spans="1:11" s="11" customFormat="1">
      <c r="A9856"/>
      <c r="B9856"/>
      <c r="C9856"/>
      <c r="D9856"/>
      <c r="E9856"/>
      <c r="F9856"/>
      <c r="G9856"/>
      <c r="H9856"/>
      <c r="I9856"/>
      <c r="J9856"/>
      <c r="K9856"/>
    </row>
    <row r="9857" spans="1:11" s="11" customFormat="1">
      <c r="A9857"/>
      <c r="B9857"/>
      <c r="C9857"/>
      <c r="D9857"/>
      <c r="E9857"/>
      <c r="F9857"/>
      <c r="G9857"/>
      <c r="H9857"/>
      <c r="I9857"/>
      <c r="J9857"/>
      <c r="K9857"/>
    </row>
    <row r="9858" spans="1:11" s="11" customFormat="1">
      <c r="A9858"/>
      <c r="B9858"/>
      <c r="C9858"/>
      <c r="D9858"/>
      <c r="E9858"/>
      <c r="F9858"/>
      <c r="G9858"/>
      <c r="H9858"/>
      <c r="I9858"/>
      <c r="J9858"/>
      <c r="K9858"/>
    </row>
    <row r="9859" spans="1:11" s="11" customFormat="1">
      <c r="A9859"/>
      <c r="B9859"/>
      <c r="C9859"/>
      <c r="D9859"/>
      <c r="E9859"/>
      <c r="F9859"/>
      <c r="G9859"/>
      <c r="H9859"/>
      <c r="I9859"/>
      <c r="J9859"/>
      <c r="K9859"/>
    </row>
    <row r="9860" spans="1:11" s="11" customFormat="1">
      <c r="A9860"/>
      <c r="B9860"/>
      <c r="C9860"/>
      <c r="D9860"/>
      <c r="E9860"/>
      <c r="F9860"/>
      <c r="G9860"/>
      <c r="H9860"/>
      <c r="I9860"/>
      <c r="J9860"/>
      <c r="K9860"/>
    </row>
    <row r="9861" spans="1:11" s="11" customFormat="1">
      <c r="A9861"/>
      <c r="B9861"/>
      <c r="C9861"/>
      <c r="D9861"/>
      <c r="E9861"/>
      <c r="F9861"/>
      <c r="G9861"/>
      <c r="H9861"/>
      <c r="I9861"/>
      <c r="J9861"/>
      <c r="K9861"/>
    </row>
    <row r="9862" spans="1:11" s="11" customFormat="1">
      <c r="A9862"/>
      <c r="B9862"/>
      <c r="C9862"/>
      <c r="D9862"/>
      <c r="E9862"/>
      <c r="F9862"/>
      <c r="G9862"/>
      <c r="H9862"/>
      <c r="I9862"/>
      <c r="J9862"/>
      <c r="K9862"/>
    </row>
    <row r="9863" spans="1:11" s="11" customFormat="1">
      <c r="A9863"/>
      <c r="B9863"/>
      <c r="C9863"/>
      <c r="D9863"/>
      <c r="E9863"/>
      <c r="F9863"/>
      <c r="G9863"/>
      <c r="H9863"/>
      <c r="I9863"/>
      <c r="J9863"/>
      <c r="K9863"/>
    </row>
    <row r="9864" spans="1:11" s="11" customFormat="1">
      <c r="A9864"/>
      <c r="B9864"/>
      <c r="C9864"/>
      <c r="D9864"/>
      <c r="E9864"/>
      <c r="F9864"/>
      <c r="G9864"/>
      <c r="H9864"/>
      <c r="I9864"/>
      <c r="J9864"/>
      <c r="K9864"/>
    </row>
    <row r="9865" spans="1:11" s="11" customFormat="1">
      <c r="A9865"/>
      <c r="B9865"/>
      <c r="C9865"/>
      <c r="D9865"/>
      <c r="E9865"/>
      <c r="F9865"/>
      <c r="G9865"/>
      <c r="H9865"/>
      <c r="I9865"/>
      <c r="J9865"/>
      <c r="K9865"/>
    </row>
    <row r="9866" spans="1:11" s="11" customFormat="1">
      <c r="A9866"/>
      <c r="B9866"/>
      <c r="C9866"/>
      <c r="D9866"/>
      <c r="E9866"/>
      <c r="F9866"/>
      <c r="G9866"/>
      <c r="H9866"/>
      <c r="I9866"/>
      <c r="J9866"/>
      <c r="K9866"/>
    </row>
    <row r="9867" spans="1:11" s="11" customFormat="1">
      <c r="A9867"/>
      <c r="B9867"/>
      <c r="C9867"/>
      <c r="D9867"/>
      <c r="E9867"/>
      <c r="F9867"/>
      <c r="G9867"/>
      <c r="H9867"/>
      <c r="I9867"/>
      <c r="J9867"/>
      <c r="K9867"/>
    </row>
    <row r="9868" spans="1:11" s="11" customFormat="1">
      <c r="A9868"/>
      <c r="B9868"/>
      <c r="C9868"/>
      <c r="D9868"/>
      <c r="E9868"/>
      <c r="F9868"/>
      <c r="G9868"/>
      <c r="H9868"/>
      <c r="I9868"/>
      <c r="J9868"/>
      <c r="K9868"/>
    </row>
    <row r="9869" spans="1:11" s="11" customFormat="1">
      <c r="A9869"/>
      <c r="B9869"/>
      <c r="C9869"/>
      <c r="D9869"/>
      <c r="E9869"/>
      <c r="F9869"/>
      <c r="G9869"/>
      <c r="H9869"/>
      <c r="I9869"/>
      <c r="J9869"/>
      <c r="K9869"/>
    </row>
    <row r="9870" spans="1:11" s="11" customFormat="1">
      <c r="A9870"/>
      <c r="B9870"/>
      <c r="C9870"/>
      <c r="D9870"/>
      <c r="E9870"/>
      <c r="F9870"/>
      <c r="G9870"/>
      <c r="H9870"/>
      <c r="I9870"/>
      <c r="J9870"/>
      <c r="K9870"/>
    </row>
    <row r="9871" spans="1:11" s="11" customFormat="1">
      <c r="A9871"/>
      <c r="B9871"/>
      <c r="C9871"/>
      <c r="D9871"/>
      <c r="E9871"/>
      <c r="F9871"/>
      <c r="G9871"/>
      <c r="H9871"/>
      <c r="I9871"/>
      <c r="J9871"/>
      <c r="K9871"/>
    </row>
    <row r="9872" spans="1:11" s="11" customFormat="1">
      <c r="A9872"/>
      <c r="B9872"/>
      <c r="C9872"/>
      <c r="D9872"/>
      <c r="E9872"/>
      <c r="F9872"/>
      <c r="G9872"/>
      <c r="H9872"/>
      <c r="I9872"/>
      <c r="J9872"/>
      <c r="K9872"/>
    </row>
    <row r="9873" spans="1:11" s="11" customFormat="1">
      <c r="A9873"/>
      <c r="B9873"/>
      <c r="C9873"/>
      <c r="D9873"/>
      <c r="E9873"/>
      <c r="F9873"/>
      <c r="G9873"/>
      <c r="H9873"/>
      <c r="I9873"/>
      <c r="J9873"/>
      <c r="K9873"/>
    </row>
    <row r="9874" spans="1:11" s="11" customFormat="1">
      <c r="A9874"/>
      <c r="B9874"/>
      <c r="C9874"/>
      <c r="D9874"/>
      <c r="E9874"/>
      <c r="F9874"/>
      <c r="G9874"/>
      <c r="H9874"/>
      <c r="I9874"/>
      <c r="J9874"/>
      <c r="K9874"/>
    </row>
    <row r="9875" spans="1:11" s="11" customFormat="1">
      <c r="A9875"/>
      <c r="B9875"/>
      <c r="C9875"/>
      <c r="D9875"/>
      <c r="E9875"/>
      <c r="F9875"/>
      <c r="G9875"/>
      <c r="H9875"/>
      <c r="I9875"/>
      <c r="J9875"/>
      <c r="K9875"/>
    </row>
    <row r="9876" spans="1:11" s="11" customFormat="1">
      <c r="A9876"/>
      <c r="B9876"/>
      <c r="C9876"/>
      <c r="D9876"/>
      <c r="E9876"/>
      <c r="F9876"/>
      <c r="G9876"/>
      <c r="H9876"/>
      <c r="I9876"/>
      <c r="J9876"/>
      <c r="K9876"/>
    </row>
    <row r="9877" spans="1:11" s="11" customFormat="1">
      <c r="A9877"/>
      <c r="B9877"/>
      <c r="C9877"/>
      <c r="D9877"/>
      <c r="E9877"/>
      <c r="F9877"/>
      <c r="G9877"/>
      <c r="H9877"/>
      <c r="I9877"/>
      <c r="J9877"/>
      <c r="K9877"/>
    </row>
    <row r="9878" spans="1:11" s="11" customFormat="1">
      <c r="A9878"/>
      <c r="B9878"/>
      <c r="C9878"/>
      <c r="D9878"/>
      <c r="E9878"/>
      <c r="F9878"/>
      <c r="G9878"/>
      <c r="H9878"/>
      <c r="I9878"/>
      <c r="J9878"/>
      <c r="K9878"/>
    </row>
    <row r="9879" spans="1:11" s="11" customFormat="1">
      <c r="A9879"/>
      <c r="B9879"/>
      <c r="C9879"/>
      <c r="D9879"/>
      <c r="E9879"/>
      <c r="F9879"/>
      <c r="G9879"/>
      <c r="H9879"/>
      <c r="I9879"/>
      <c r="J9879"/>
      <c r="K9879"/>
    </row>
    <row r="9880" spans="1:11" s="11" customFormat="1">
      <c r="A9880"/>
      <c r="B9880"/>
      <c r="C9880"/>
      <c r="D9880"/>
      <c r="E9880"/>
      <c r="F9880"/>
      <c r="G9880"/>
      <c r="H9880"/>
      <c r="I9880"/>
      <c r="J9880"/>
      <c r="K9880"/>
    </row>
    <row r="9881" spans="1:11" s="11" customFormat="1">
      <c r="A9881"/>
      <c r="B9881"/>
      <c r="C9881"/>
      <c r="D9881"/>
      <c r="E9881"/>
      <c r="F9881"/>
      <c r="G9881"/>
      <c r="H9881"/>
      <c r="I9881"/>
      <c r="J9881"/>
      <c r="K9881"/>
    </row>
    <row r="9882" spans="1:11" s="11" customFormat="1">
      <c r="A9882"/>
      <c r="B9882"/>
      <c r="C9882"/>
      <c r="D9882"/>
      <c r="E9882"/>
      <c r="F9882"/>
      <c r="G9882"/>
      <c r="H9882"/>
      <c r="I9882"/>
      <c r="J9882"/>
      <c r="K9882"/>
    </row>
    <row r="9883" spans="1:11" s="11" customFormat="1">
      <c r="A9883"/>
      <c r="B9883"/>
      <c r="C9883"/>
      <c r="D9883"/>
      <c r="E9883"/>
      <c r="F9883"/>
      <c r="G9883"/>
      <c r="H9883"/>
      <c r="I9883"/>
      <c r="J9883"/>
      <c r="K9883"/>
    </row>
    <row r="9884" spans="1:11" s="11" customFormat="1">
      <c r="A9884"/>
      <c r="B9884"/>
      <c r="C9884"/>
      <c r="D9884"/>
      <c r="E9884"/>
      <c r="F9884"/>
      <c r="G9884"/>
      <c r="H9884"/>
      <c r="I9884"/>
      <c r="J9884"/>
      <c r="K9884"/>
    </row>
    <row r="9885" spans="1:11" s="11" customFormat="1">
      <c r="A9885"/>
      <c r="B9885"/>
      <c r="C9885"/>
      <c r="D9885"/>
      <c r="E9885"/>
      <c r="F9885"/>
      <c r="G9885"/>
      <c r="H9885"/>
      <c r="I9885"/>
      <c r="J9885"/>
      <c r="K9885"/>
    </row>
    <row r="9886" spans="1:11" s="11" customFormat="1">
      <c r="A9886"/>
      <c r="B9886"/>
      <c r="C9886"/>
      <c r="D9886"/>
      <c r="E9886"/>
      <c r="F9886"/>
      <c r="G9886"/>
      <c r="H9886"/>
      <c r="I9886"/>
      <c r="J9886"/>
      <c r="K9886"/>
    </row>
    <row r="9887" spans="1:11" s="11" customFormat="1">
      <c r="A9887"/>
      <c r="B9887"/>
      <c r="C9887"/>
      <c r="D9887"/>
      <c r="E9887"/>
      <c r="F9887"/>
      <c r="G9887"/>
      <c r="H9887"/>
      <c r="I9887"/>
      <c r="J9887"/>
      <c r="K9887"/>
    </row>
    <row r="9888" spans="1:11" s="11" customFormat="1">
      <c r="A9888"/>
      <c r="B9888"/>
      <c r="C9888"/>
      <c r="D9888"/>
      <c r="E9888"/>
      <c r="F9888"/>
      <c r="G9888"/>
      <c r="H9888"/>
      <c r="I9888"/>
      <c r="J9888"/>
      <c r="K9888"/>
    </row>
    <row r="9889" spans="1:11" s="11" customFormat="1">
      <c r="A9889"/>
      <c r="B9889"/>
      <c r="C9889"/>
      <c r="D9889"/>
      <c r="E9889"/>
      <c r="F9889"/>
      <c r="G9889"/>
      <c r="H9889"/>
      <c r="I9889"/>
      <c r="J9889"/>
      <c r="K9889"/>
    </row>
    <row r="9890" spans="1:11" s="11" customFormat="1">
      <c r="A9890"/>
      <c r="B9890"/>
      <c r="C9890"/>
      <c r="D9890"/>
      <c r="E9890"/>
      <c r="F9890"/>
      <c r="G9890"/>
      <c r="H9890"/>
      <c r="I9890"/>
      <c r="J9890"/>
      <c r="K9890"/>
    </row>
    <row r="9891" spans="1:11" s="11" customFormat="1">
      <c r="A9891"/>
      <c r="B9891"/>
      <c r="C9891"/>
      <c r="D9891"/>
      <c r="E9891"/>
      <c r="F9891"/>
      <c r="G9891"/>
      <c r="H9891"/>
      <c r="I9891"/>
      <c r="J9891"/>
      <c r="K9891"/>
    </row>
    <row r="9892" spans="1:11" s="11" customFormat="1">
      <c r="A9892"/>
      <c r="B9892"/>
      <c r="C9892"/>
      <c r="D9892"/>
      <c r="E9892"/>
      <c r="F9892"/>
      <c r="G9892"/>
      <c r="H9892"/>
      <c r="I9892"/>
      <c r="J9892"/>
      <c r="K9892"/>
    </row>
    <row r="9893" spans="1:11" s="11" customFormat="1">
      <c r="A9893"/>
      <c r="B9893"/>
      <c r="C9893"/>
      <c r="D9893"/>
      <c r="E9893"/>
      <c r="F9893"/>
      <c r="G9893"/>
      <c r="H9893"/>
      <c r="I9893"/>
      <c r="J9893"/>
      <c r="K9893"/>
    </row>
    <row r="9894" spans="1:11" s="11" customFormat="1">
      <c r="A9894"/>
      <c r="B9894"/>
      <c r="C9894"/>
      <c r="D9894"/>
      <c r="E9894"/>
      <c r="F9894"/>
      <c r="G9894"/>
      <c r="H9894"/>
      <c r="I9894"/>
      <c r="J9894"/>
      <c r="K9894"/>
    </row>
    <row r="9895" spans="1:11" s="11" customFormat="1">
      <c r="A9895"/>
      <c r="B9895"/>
      <c r="C9895"/>
      <c r="D9895"/>
      <c r="E9895"/>
      <c r="F9895"/>
      <c r="G9895"/>
      <c r="H9895"/>
      <c r="I9895"/>
      <c r="J9895"/>
      <c r="K9895"/>
    </row>
    <row r="9896" spans="1:11" s="11" customFormat="1">
      <c r="A9896"/>
      <c r="B9896"/>
      <c r="C9896"/>
      <c r="D9896"/>
      <c r="E9896"/>
      <c r="F9896"/>
      <c r="G9896"/>
      <c r="H9896"/>
      <c r="I9896"/>
      <c r="J9896"/>
      <c r="K9896"/>
    </row>
    <row r="9897" spans="1:11" s="11" customFormat="1">
      <c r="A9897"/>
      <c r="B9897"/>
      <c r="C9897"/>
      <c r="D9897"/>
      <c r="E9897"/>
      <c r="F9897"/>
      <c r="G9897"/>
      <c r="H9897"/>
      <c r="I9897"/>
      <c r="J9897"/>
      <c r="K9897"/>
    </row>
    <row r="9898" spans="1:11" s="11" customFormat="1">
      <c r="A9898"/>
      <c r="B9898"/>
      <c r="C9898"/>
      <c r="D9898"/>
      <c r="E9898"/>
      <c r="F9898"/>
      <c r="G9898"/>
      <c r="H9898"/>
      <c r="I9898"/>
      <c r="J9898"/>
      <c r="K9898"/>
    </row>
    <row r="9899" spans="1:11" s="11" customFormat="1">
      <c r="A9899"/>
      <c r="B9899"/>
      <c r="C9899"/>
      <c r="D9899"/>
      <c r="E9899"/>
      <c r="F9899"/>
      <c r="G9899"/>
      <c r="H9899"/>
      <c r="I9899"/>
      <c r="J9899"/>
      <c r="K9899"/>
    </row>
    <row r="9900" spans="1:11" s="11" customFormat="1">
      <c r="A9900"/>
      <c r="B9900"/>
      <c r="C9900"/>
      <c r="D9900"/>
      <c r="E9900"/>
      <c r="F9900"/>
      <c r="G9900"/>
      <c r="H9900"/>
      <c r="I9900"/>
      <c r="J9900"/>
      <c r="K9900"/>
    </row>
    <row r="9901" spans="1:11" s="11" customFormat="1">
      <c r="A9901"/>
      <c r="B9901"/>
      <c r="C9901"/>
      <c r="D9901"/>
      <c r="E9901"/>
      <c r="F9901"/>
      <c r="G9901"/>
      <c r="H9901"/>
      <c r="I9901"/>
      <c r="J9901"/>
      <c r="K9901"/>
    </row>
    <row r="9902" spans="1:11" s="11" customFormat="1">
      <c r="A9902"/>
      <c r="B9902"/>
      <c r="C9902"/>
      <c r="D9902"/>
      <c r="E9902"/>
      <c r="F9902"/>
      <c r="G9902"/>
      <c r="H9902"/>
      <c r="I9902"/>
      <c r="J9902"/>
      <c r="K9902"/>
    </row>
    <row r="9903" spans="1:11" s="11" customFormat="1">
      <c r="A9903"/>
      <c r="B9903"/>
      <c r="C9903"/>
      <c r="D9903"/>
      <c r="E9903"/>
      <c r="F9903"/>
      <c r="G9903"/>
      <c r="H9903"/>
      <c r="I9903"/>
      <c r="J9903"/>
      <c r="K9903"/>
    </row>
    <row r="9904" spans="1:11" s="11" customFormat="1">
      <c r="A9904"/>
      <c r="B9904"/>
      <c r="C9904"/>
      <c r="D9904"/>
      <c r="E9904"/>
      <c r="F9904"/>
      <c r="G9904"/>
      <c r="H9904"/>
      <c r="I9904"/>
      <c r="J9904"/>
      <c r="K9904"/>
    </row>
    <row r="9905" spans="1:11" s="11" customFormat="1">
      <c r="A9905"/>
      <c r="B9905"/>
      <c r="C9905"/>
      <c r="D9905"/>
      <c r="E9905"/>
      <c r="F9905"/>
      <c r="G9905"/>
      <c r="H9905"/>
      <c r="I9905"/>
      <c r="J9905"/>
      <c r="K9905"/>
    </row>
    <row r="9906" spans="1:11" s="11" customFormat="1">
      <c r="A9906"/>
      <c r="B9906"/>
      <c r="C9906"/>
      <c r="D9906"/>
      <c r="E9906"/>
      <c r="F9906"/>
      <c r="G9906"/>
      <c r="H9906"/>
      <c r="I9906"/>
      <c r="J9906"/>
      <c r="K9906"/>
    </row>
    <row r="9907" spans="1:11" s="11" customFormat="1">
      <c r="A9907"/>
      <c r="B9907"/>
      <c r="C9907"/>
      <c r="D9907"/>
      <c r="E9907"/>
      <c r="F9907"/>
      <c r="G9907"/>
      <c r="H9907"/>
      <c r="I9907"/>
      <c r="J9907"/>
      <c r="K9907"/>
    </row>
    <row r="9908" spans="1:11" s="11" customFormat="1">
      <c r="A9908"/>
      <c r="B9908"/>
      <c r="C9908"/>
      <c r="D9908"/>
      <c r="E9908"/>
      <c r="F9908"/>
      <c r="G9908"/>
      <c r="H9908"/>
      <c r="I9908"/>
      <c r="J9908"/>
      <c r="K9908"/>
    </row>
    <row r="9909" spans="1:11" s="11" customFormat="1">
      <c r="A9909"/>
      <c r="B9909"/>
      <c r="C9909"/>
      <c r="D9909"/>
      <c r="E9909"/>
      <c r="F9909"/>
      <c r="G9909"/>
      <c r="H9909"/>
      <c r="I9909"/>
      <c r="J9909"/>
      <c r="K9909"/>
    </row>
    <row r="9910" spans="1:11" s="11" customFormat="1">
      <c r="A9910"/>
      <c r="B9910"/>
      <c r="C9910"/>
      <c r="D9910"/>
      <c r="E9910"/>
      <c r="F9910"/>
      <c r="G9910"/>
      <c r="H9910"/>
      <c r="I9910"/>
      <c r="J9910"/>
      <c r="K9910"/>
    </row>
    <row r="9911" spans="1:11" s="11" customFormat="1">
      <c r="A9911"/>
      <c r="B9911"/>
      <c r="C9911"/>
      <c r="D9911"/>
      <c r="E9911"/>
      <c r="F9911"/>
      <c r="G9911"/>
      <c r="H9911"/>
      <c r="I9911"/>
      <c r="J9911"/>
      <c r="K9911"/>
    </row>
    <row r="9912" spans="1:11" s="11" customFormat="1">
      <c r="A9912"/>
      <c r="B9912"/>
      <c r="C9912"/>
      <c r="D9912"/>
      <c r="E9912"/>
      <c r="F9912"/>
      <c r="G9912"/>
      <c r="H9912"/>
      <c r="I9912"/>
      <c r="J9912"/>
      <c r="K9912"/>
    </row>
    <row r="9913" spans="1:11" s="11" customFormat="1">
      <c r="A9913"/>
      <c r="B9913"/>
      <c r="C9913"/>
      <c r="D9913"/>
      <c r="E9913"/>
      <c r="F9913"/>
      <c r="G9913"/>
      <c r="H9913"/>
      <c r="I9913"/>
      <c r="J9913"/>
      <c r="K9913"/>
    </row>
    <row r="9914" spans="1:11" s="11" customFormat="1">
      <c r="A9914"/>
      <c r="B9914"/>
      <c r="C9914"/>
      <c r="D9914"/>
      <c r="E9914"/>
      <c r="F9914"/>
      <c r="G9914"/>
      <c r="H9914"/>
      <c r="I9914"/>
      <c r="J9914"/>
      <c r="K9914"/>
    </row>
    <row r="9915" spans="1:11" s="11" customFormat="1">
      <c r="A9915"/>
      <c r="B9915"/>
      <c r="C9915"/>
      <c r="D9915"/>
      <c r="E9915"/>
      <c r="F9915"/>
      <c r="G9915"/>
      <c r="H9915"/>
      <c r="I9915"/>
      <c r="J9915"/>
      <c r="K9915"/>
    </row>
    <row r="9916" spans="1:11" s="11" customFormat="1">
      <c r="A9916"/>
      <c r="B9916"/>
      <c r="C9916"/>
      <c r="D9916"/>
      <c r="E9916"/>
      <c r="F9916"/>
      <c r="G9916"/>
      <c r="H9916"/>
      <c r="I9916"/>
      <c r="J9916"/>
      <c r="K9916"/>
    </row>
    <row r="9917" spans="1:11" s="11" customFormat="1">
      <c r="A9917"/>
      <c r="B9917"/>
      <c r="C9917"/>
      <c r="D9917"/>
      <c r="E9917"/>
      <c r="F9917"/>
      <c r="G9917"/>
      <c r="H9917"/>
      <c r="I9917"/>
      <c r="J9917"/>
      <c r="K9917"/>
    </row>
    <row r="9918" spans="1:11" s="11" customFormat="1">
      <c r="A9918"/>
      <c r="B9918"/>
      <c r="C9918"/>
      <c r="D9918"/>
      <c r="E9918"/>
      <c r="F9918"/>
      <c r="G9918"/>
      <c r="H9918"/>
      <c r="I9918"/>
      <c r="J9918"/>
      <c r="K9918"/>
    </row>
    <row r="9919" spans="1:11" s="11" customFormat="1">
      <c r="A9919"/>
      <c r="B9919"/>
      <c r="C9919"/>
      <c r="D9919"/>
      <c r="E9919"/>
      <c r="F9919"/>
      <c r="G9919"/>
      <c r="H9919"/>
      <c r="I9919"/>
      <c r="J9919"/>
      <c r="K9919"/>
    </row>
    <row r="9920" spans="1:11" s="11" customFormat="1">
      <c r="A9920"/>
      <c r="B9920"/>
      <c r="C9920"/>
      <c r="D9920"/>
      <c r="E9920"/>
      <c r="F9920"/>
      <c r="G9920"/>
      <c r="H9920"/>
      <c r="I9920"/>
      <c r="J9920"/>
      <c r="K9920"/>
    </row>
    <row r="9921" spans="1:11" s="11" customFormat="1">
      <c r="A9921"/>
      <c r="B9921"/>
      <c r="C9921"/>
      <c r="D9921"/>
      <c r="E9921"/>
      <c r="F9921"/>
      <c r="G9921"/>
      <c r="H9921"/>
      <c r="I9921"/>
      <c r="J9921"/>
      <c r="K9921"/>
    </row>
    <row r="9922" spans="1:11" s="11" customFormat="1">
      <c r="A9922"/>
      <c r="B9922"/>
      <c r="C9922"/>
      <c r="D9922"/>
      <c r="E9922"/>
      <c r="F9922"/>
      <c r="G9922"/>
      <c r="H9922"/>
      <c r="I9922"/>
      <c r="J9922"/>
      <c r="K9922"/>
    </row>
    <row r="9923" spans="1:11" s="11" customFormat="1">
      <c r="A9923"/>
      <c r="B9923"/>
      <c r="C9923"/>
      <c r="D9923"/>
      <c r="E9923"/>
      <c r="F9923"/>
      <c r="G9923"/>
      <c r="H9923"/>
      <c r="I9923"/>
      <c r="J9923"/>
      <c r="K9923"/>
    </row>
    <row r="9924" spans="1:11" s="11" customFormat="1">
      <c r="A9924"/>
      <c r="B9924"/>
      <c r="C9924"/>
      <c r="D9924"/>
      <c r="E9924"/>
      <c r="F9924"/>
      <c r="G9924"/>
      <c r="H9924"/>
      <c r="I9924"/>
      <c r="J9924"/>
      <c r="K9924"/>
    </row>
    <row r="9925" spans="1:11" s="11" customFormat="1">
      <c r="A9925"/>
      <c r="B9925"/>
      <c r="C9925"/>
      <c r="D9925"/>
      <c r="E9925"/>
      <c r="F9925"/>
      <c r="G9925"/>
      <c r="H9925"/>
      <c r="I9925"/>
      <c r="J9925"/>
      <c r="K9925"/>
    </row>
    <row r="9926" spans="1:11" s="11" customFormat="1">
      <c r="A9926"/>
      <c r="B9926"/>
      <c r="C9926"/>
      <c r="D9926"/>
      <c r="E9926"/>
      <c r="F9926"/>
      <c r="G9926"/>
      <c r="H9926"/>
      <c r="I9926"/>
      <c r="J9926"/>
      <c r="K9926"/>
    </row>
    <row r="9927" spans="1:11" s="11" customFormat="1">
      <c r="A9927"/>
      <c r="B9927"/>
      <c r="C9927"/>
      <c r="D9927"/>
      <c r="E9927"/>
      <c r="F9927"/>
      <c r="G9927"/>
      <c r="H9927"/>
      <c r="I9927"/>
      <c r="J9927"/>
      <c r="K9927"/>
    </row>
    <row r="9928" spans="1:11" s="11" customFormat="1">
      <c r="A9928"/>
      <c r="B9928"/>
      <c r="C9928"/>
      <c r="D9928"/>
      <c r="E9928"/>
      <c r="F9928"/>
      <c r="G9928"/>
      <c r="H9928"/>
      <c r="I9928"/>
      <c r="J9928"/>
      <c r="K9928"/>
    </row>
    <row r="9929" spans="1:11" s="11" customFormat="1">
      <c r="A9929"/>
      <c r="B9929"/>
      <c r="C9929"/>
      <c r="D9929"/>
      <c r="E9929"/>
      <c r="F9929"/>
      <c r="G9929"/>
      <c r="H9929"/>
      <c r="I9929"/>
      <c r="J9929"/>
      <c r="K9929"/>
    </row>
    <row r="9930" spans="1:11" s="11" customFormat="1">
      <c r="A9930"/>
      <c r="B9930"/>
      <c r="C9930"/>
      <c r="D9930"/>
      <c r="E9930"/>
      <c r="F9930"/>
      <c r="G9930"/>
      <c r="H9930"/>
      <c r="I9930"/>
      <c r="J9930"/>
      <c r="K9930"/>
    </row>
    <row r="9931" spans="1:11" s="11" customFormat="1">
      <c r="A9931"/>
      <c r="B9931"/>
      <c r="C9931"/>
      <c r="D9931"/>
      <c r="E9931"/>
      <c r="F9931"/>
      <c r="G9931"/>
      <c r="H9931"/>
      <c r="I9931"/>
      <c r="J9931"/>
      <c r="K9931"/>
    </row>
    <row r="9932" spans="1:11" s="11" customFormat="1">
      <c r="A9932"/>
      <c r="B9932"/>
      <c r="C9932"/>
      <c r="D9932"/>
      <c r="E9932"/>
      <c r="F9932"/>
      <c r="G9932"/>
      <c r="H9932"/>
      <c r="I9932"/>
      <c r="J9932"/>
      <c r="K9932"/>
    </row>
    <row r="9933" spans="1:11" s="11" customFormat="1">
      <c r="A9933"/>
      <c r="B9933"/>
      <c r="C9933"/>
      <c r="D9933"/>
      <c r="E9933"/>
      <c r="F9933"/>
      <c r="G9933"/>
      <c r="H9933"/>
      <c r="I9933"/>
      <c r="J9933"/>
      <c r="K9933"/>
    </row>
    <row r="9934" spans="1:11" s="11" customFormat="1">
      <c r="A9934"/>
      <c r="B9934"/>
      <c r="C9934"/>
      <c r="D9934"/>
      <c r="E9934"/>
      <c r="F9934"/>
      <c r="G9934"/>
      <c r="H9934"/>
      <c r="I9934"/>
      <c r="J9934"/>
      <c r="K9934"/>
    </row>
    <row r="9935" spans="1:11" s="11" customFormat="1">
      <c r="A9935"/>
      <c r="B9935"/>
      <c r="C9935"/>
      <c r="D9935"/>
      <c r="E9935"/>
      <c r="F9935"/>
      <c r="G9935"/>
      <c r="H9935"/>
      <c r="I9935"/>
      <c r="J9935"/>
      <c r="K9935"/>
    </row>
    <row r="9936" spans="1:11" s="11" customFormat="1">
      <c r="A9936"/>
      <c r="B9936"/>
      <c r="C9936"/>
      <c r="D9936"/>
      <c r="E9936"/>
      <c r="F9936"/>
      <c r="G9936"/>
      <c r="H9936"/>
      <c r="I9936"/>
      <c r="J9936"/>
      <c r="K9936"/>
    </row>
    <row r="9937" spans="1:11" s="11" customFormat="1">
      <c r="A9937"/>
      <c r="B9937"/>
      <c r="C9937"/>
      <c r="D9937"/>
      <c r="E9937"/>
      <c r="F9937"/>
      <c r="G9937"/>
      <c r="H9937"/>
      <c r="I9937"/>
      <c r="J9937"/>
      <c r="K9937"/>
    </row>
    <row r="9938" spans="1:11" s="11" customFormat="1">
      <c r="A9938"/>
      <c r="B9938"/>
      <c r="C9938"/>
      <c r="D9938"/>
      <c r="E9938"/>
      <c r="F9938"/>
      <c r="G9938"/>
      <c r="H9938"/>
      <c r="I9938"/>
      <c r="J9938"/>
      <c r="K9938"/>
    </row>
    <row r="9939" spans="1:11" s="11" customFormat="1">
      <c r="A9939"/>
      <c r="B9939"/>
      <c r="C9939"/>
      <c r="D9939"/>
      <c r="E9939"/>
      <c r="F9939"/>
      <c r="G9939"/>
      <c r="H9939"/>
      <c r="I9939"/>
      <c r="J9939"/>
      <c r="K9939"/>
    </row>
    <row r="9940" spans="1:11" s="11" customFormat="1">
      <c r="A9940"/>
      <c r="B9940"/>
      <c r="C9940"/>
      <c r="D9940"/>
      <c r="E9940"/>
      <c r="F9940"/>
      <c r="G9940"/>
      <c r="H9940"/>
      <c r="I9940"/>
      <c r="J9940"/>
      <c r="K9940"/>
    </row>
    <row r="9941" spans="1:11" s="11" customFormat="1">
      <c r="A9941"/>
      <c r="B9941"/>
      <c r="C9941"/>
      <c r="D9941"/>
      <c r="E9941"/>
      <c r="F9941"/>
      <c r="G9941"/>
      <c r="H9941"/>
      <c r="I9941"/>
      <c r="J9941"/>
      <c r="K9941"/>
    </row>
    <row r="9942" spans="1:11" s="11" customFormat="1">
      <c r="A9942"/>
      <c r="B9942"/>
      <c r="C9942"/>
      <c r="D9942"/>
      <c r="E9942"/>
      <c r="F9942"/>
      <c r="G9942"/>
      <c r="H9942"/>
      <c r="I9942"/>
      <c r="J9942"/>
      <c r="K9942"/>
    </row>
    <row r="9943" spans="1:11" s="11" customFormat="1">
      <c r="A9943"/>
      <c r="B9943"/>
      <c r="C9943"/>
      <c r="D9943"/>
      <c r="E9943"/>
      <c r="F9943"/>
      <c r="G9943"/>
      <c r="H9943"/>
      <c r="I9943"/>
      <c r="J9943"/>
      <c r="K9943"/>
    </row>
    <row r="9944" spans="1:11" s="11" customFormat="1">
      <c r="A9944"/>
      <c r="B9944"/>
      <c r="C9944"/>
      <c r="D9944"/>
      <c r="E9944"/>
      <c r="F9944"/>
      <c r="G9944"/>
      <c r="H9944"/>
      <c r="I9944"/>
      <c r="J9944"/>
      <c r="K9944"/>
    </row>
    <row r="9945" spans="1:11" s="11" customFormat="1">
      <c r="A9945"/>
      <c r="B9945"/>
      <c r="C9945"/>
      <c r="D9945"/>
      <c r="E9945"/>
      <c r="F9945"/>
      <c r="G9945"/>
      <c r="H9945"/>
      <c r="I9945"/>
      <c r="J9945"/>
      <c r="K9945"/>
    </row>
    <row r="9946" spans="1:11" s="11" customFormat="1">
      <c r="A9946"/>
      <c r="B9946"/>
      <c r="C9946"/>
      <c r="D9946"/>
      <c r="E9946"/>
      <c r="F9946"/>
      <c r="G9946"/>
      <c r="H9946"/>
      <c r="I9946"/>
      <c r="J9946"/>
      <c r="K9946"/>
    </row>
    <row r="9947" spans="1:11" s="11" customFormat="1">
      <c r="A9947"/>
      <c r="B9947"/>
      <c r="C9947"/>
      <c r="D9947"/>
      <c r="E9947"/>
      <c r="F9947"/>
      <c r="G9947"/>
      <c r="H9947"/>
      <c r="I9947"/>
      <c r="J9947"/>
      <c r="K9947"/>
    </row>
    <row r="9948" spans="1:11" s="11" customFormat="1">
      <c r="A9948"/>
      <c r="B9948"/>
      <c r="C9948"/>
      <c r="D9948"/>
      <c r="E9948"/>
      <c r="F9948"/>
      <c r="G9948"/>
      <c r="H9948"/>
      <c r="I9948"/>
      <c r="J9948"/>
      <c r="K9948"/>
    </row>
    <row r="9949" spans="1:11" s="11" customFormat="1">
      <c r="A9949"/>
      <c r="B9949"/>
      <c r="C9949"/>
      <c r="D9949"/>
      <c r="E9949"/>
      <c r="F9949"/>
      <c r="G9949"/>
      <c r="H9949"/>
      <c r="I9949"/>
      <c r="J9949"/>
      <c r="K9949"/>
    </row>
    <row r="9950" spans="1:11" s="11" customFormat="1">
      <c r="A9950"/>
      <c r="B9950"/>
      <c r="C9950"/>
      <c r="D9950"/>
      <c r="E9950"/>
      <c r="F9950"/>
      <c r="G9950"/>
      <c r="H9950"/>
      <c r="I9950"/>
      <c r="J9950"/>
      <c r="K9950"/>
    </row>
    <row r="9951" spans="1:11" s="11" customFormat="1">
      <c r="A9951"/>
      <c r="B9951"/>
      <c r="C9951"/>
      <c r="D9951"/>
      <c r="E9951"/>
      <c r="F9951"/>
      <c r="G9951"/>
      <c r="H9951"/>
      <c r="I9951"/>
      <c r="J9951"/>
      <c r="K9951"/>
    </row>
    <row r="9952" spans="1:11" s="11" customFormat="1">
      <c r="A9952"/>
      <c r="B9952"/>
      <c r="C9952"/>
      <c r="D9952"/>
      <c r="E9952"/>
      <c r="F9952"/>
      <c r="G9952"/>
      <c r="H9952"/>
      <c r="I9952"/>
      <c r="J9952"/>
      <c r="K9952"/>
    </row>
    <row r="9953" spans="1:11" s="11" customFormat="1">
      <c r="A9953"/>
      <c r="B9953"/>
      <c r="C9953"/>
      <c r="D9953"/>
      <c r="E9953"/>
      <c r="F9953"/>
      <c r="G9953"/>
      <c r="H9953"/>
      <c r="I9953"/>
      <c r="J9953"/>
      <c r="K9953"/>
    </row>
    <row r="9954" spans="1:11" s="11" customFormat="1">
      <c r="A9954"/>
      <c r="B9954"/>
      <c r="C9954"/>
      <c r="D9954"/>
      <c r="E9954"/>
      <c r="F9954"/>
      <c r="G9954"/>
      <c r="H9954"/>
      <c r="I9954"/>
      <c r="J9954"/>
      <c r="K9954"/>
    </row>
    <row r="9955" spans="1:11" s="11" customFormat="1">
      <c r="A9955"/>
      <c r="B9955"/>
      <c r="C9955"/>
      <c r="D9955"/>
      <c r="E9955"/>
      <c r="F9955"/>
      <c r="G9955"/>
      <c r="H9955"/>
      <c r="I9955"/>
      <c r="J9955"/>
      <c r="K9955"/>
    </row>
    <row r="9956" spans="1:11" s="11" customFormat="1">
      <c r="A9956"/>
      <c r="B9956"/>
      <c r="C9956"/>
      <c r="D9956"/>
      <c r="E9956"/>
      <c r="F9956"/>
      <c r="G9956"/>
      <c r="H9956"/>
      <c r="I9956"/>
      <c r="J9956"/>
      <c r="K9956"/>
    </row>
    <row r="9957" spans="1:11" s="11" customFormat="1">
      <c r="A9957"/>
      <c r="B9957"/>
      <c r="C9957"/>
      <c r="D9957"/>
      <c r="E9957"/>
      <c r="F9957"/>
      <c r="G9957"/>
      <c r="H9957"/>
      <c r="I9957"/>
      <c r="J9957"/>
      <c r="K9957"/>
    </row>
    <row r="9958" spans="1:11" s="11" customFormat="1">
      <c r="A9958"/>
      <c r="B9958"/>
      <c r="C9958"/>
      <c r="D9958"/>
      <c r="E9958"/>
      <c r="F9958"/>
      <c r="G9958"/>
      <c r="H9958"/>
      <c r="I9958"/>
      <c r="J9958"/>
      <c r="K9958"/>
    </row>
    <row r="9959" spans="1:11" s="11" customFormat="1">
      <c r="A9959"/>
      <c r="B9959"/>
      <c r="C9959"/>
      <c r="D9959"/>
      <c r="E9959"/>
      <c r="F9959"/>
      <c r="G9959"/>
      <c r="H9959"/>
      <c r="I9959"/>
      <c r="J9959"/>
      <c r="K9959"/>
    </row>
    <row r="9960" spans="1:11" s="11" customFormat="1">
      <c r="A9960"/>
      <c r="B9960"/>
      <c r="C9960"/>
      <c r="D9960"/>
      <c r="E9960"/>
      <c r="F9960"/>
      <c r="G9960"/>
      <c r="H9960"/>
      <c r="I9960"/>
      <c r="J9960"/>
      <c r="K9960"/>
    </row>
    <row r="9961" spans="1:11" s="11" customFormat="1">
      <c r="A9961"/>
      <c r="B9961"/>
      <c r="C9961"/>
      <c r="D9961"/>
      <c r="E9961"/>
      <c r="F9961"/>
      <c r="G9961"/>
      <c r="H9961"/>
      <c r="I9961"/>
      <c r="J9961"/>
      <c r="K9961"/>
    </row>
    <row r="9962" spans="1:11" s="11" customFormat="1">
      <c r="A9962"/>
      <c r="B9962"/>
      <c r="C9962"/>
      <c r="D9962"/>
      <c r="E9962"/>
      <c r="F9962"/>
      <c r="G9962"/>
      <c r="H9962"/>
      <c r="I9962"/>
      <c r="J9962"/>
      <c r="K9962"/>
    </row>
    <row r="9963" spans="1:11" s="11" customFormat="1">
      <c r="A9963"/>
      <c r="B9963"/>
      <c r="C9963"/>
      <c r="D9963"/>
      <c r="E9963"/>
      <c r="F9963"/>
      <c r="G9963"/>
      <c r="H9963"/>
      <c r="I9963"/>
      <c r="J9963"/>
      <c r="K9963"/>
    </row>
    <row r="9964" spans="1:11" s="11" customFormat="1">
      <c r="A9964"/>
      <c r="B9964"/>
      <c r="C9964"/>
      <c r="D9964"/>
      <c r="E9964"/>
      <c r="F9964"/>
      <c r="G9964"/>
      <c r="H9964"/>
      <c r="I9964"/>
      <c r="J9964"/>
      <c r="K9964"/>
    </row>
    <row r="9965" spans="1:11" s="11" customFormat="1">
      <c r="A9965"/>
      <c r="B9965"/>
      <c r="C9965"/>
      <c r="D9965"/>
      <c r="E9965"/>
      <c r="F9965"/>
      <c r="G9965"/>
      <c r="H9965"/>
      <c r="I9965"/>
      <c r="J9965"/>
      <c r="K9965"/>
    </row>
    <row r="9966" spans="1:11" s="11" customFormat="1">
      <c r="A9966"/>
      <c r="B9966"/>
      <c r="C9966"/>
      <c r="D9966"/>
      <c r="E9966"/>
      <c r="F9966"/>
      <c r="G9966"/>
      <c r="H9966"/>
      <c r="I9966"/>
      <c r="J9966"/>
      <c r="K9966"/>
    </row>
    <row r="9967" spans="1:11" s="11" customFormat="1">
      <c r="A9967"/>
      <c r="B9967"/>
      <c r="C9967"/>
      <c r="D9967"/>
      <c r="E9967"/>
      <c r="F9967"/>
      <c r="G9967"/>
      <c r="H9967"/>
      <c r="I9967"/>
      <c r="J9967"/>
      <c r="K9967"/>
    </row>
    <row r="9968" spans="1:11" s="11" customFormat="1">
      <c r="A9968"/>
      <c r="B9968"/>
      <c r="C9968"/>
      <c r="D9968"/>
      <c r="E9968"/>
      <c r="F9968"/>
      <c r="G9968"/>
      <c r="H9968"/>
      <c r="I9968"/>
      <c r="J9968"/>
      <c r="K9968"/>
    </row>
    <row r="9969" spans="1:11" s="11" customFormat="1">
      <c r="A9969"/>
      <c r="B9969"/>
      <c r="C9969"/>
      <c r="D9969"/>
      <c r="E9969"/>
      <c r="F9969"/>
      <c r="G9969"/>
      <c r="H9969"/>
      <c r="I9969"/>
      <c r="J9969"/>
      <c r="K9969"/>
    </row>
    <row r="9970" spans="1:11" s="11" customFormat="1">
      <c r="A9970"/>
      <c r="B9970"/>
      <c r="C9970"/>
      <c r="D9970"/>
      <c r="E9970"/>
      <c r="F9970"/>
      <c r="G9970"/>
      <c r="H9970"/>
      <c r="I9970"/>
      <c r="J9970"/>
      <c r="K9970"/>
    </row>
    <row r="9971" spans="1:11" s="11" customFormat="1">
      <c r="A9971"/>
      <c r="B9971"/>
      <c r="C9971"/>
      <c r="D9971"/>
      <c r="E9971"/>
      <c r="F9971"/>
      <c r="G9971"/>
      <c r="H9971"/>
      <c r="I9971"/>
      <c r="J9971"/>
      <c r="K9971"/>
    </row>
    <row r="9972" spans="1:11" s="11" customFormat="1">
      <c r="A9972"/>
      <c r="B9972"/>
      <c r="C9972"/>
      <c r="D9972"/>
      <c r="E9972"/>
      <c r="F9972"/>
      <c r="G9972"/>
      <c r="H9972"/>
      <c r="I9972"/>
      <c r="J9972"/>
      <c r="K9972"/>
    </row>
    <row r="9973" spans="1:11" s="11" customFormat="1">
      <c r="A9973"/>
      <c r="B9973"/>
      <c r="C9973"/>
      <c r="D9973"/>
      <c r="E9973"/>
      <c r="F9973"/>
      <c r="G9973"/>
      <c r="H9973"/>
      <c r="I9973"/>
      <c r="J9973"/>
      <c r="K9973"/>
    </row>
    <row r="9974" spans="1:11" s="11" customFormat="1">
      <c r="A9974"/>
      <c r="B9974"/>
      <c r="C9974"/>
      <c r="D9974"/>
      <c r="E9974"/>
      <c r="F9974"/>
      <c r="G9974"/>
      <c r="H9974"/>
      <c r="I9974"/>
      <c r="J9974"/>
      <c r="K9974"/>
    </row>
    <row r="9975" spans="1:11" s="11" customFormat="1">
      <c r="A9975"/>
      <c r="B9975"/>
      <c r="C9975"/>
      <c r="D9975"/>
      <c r="E9975"/>
      <c r="F9975"/>
      <c r="G9975"/>
      <c r="H9975"/>
      <c r="I9975"/>
      <c r="J9975"/>
      <c r="K9975"/>
    </row>
    <row r="9976" spans="1:11" s="11" customFormat="1">
      <c r="A9976"/>
      <c r="B9976"/>
      <c r="C9976"/>
      <c r="D9976"/>
      <c r="E9976"/>
      <c r="F9976"/>
      <c r="G9976"/>
      <c r="H9976"/>
      <c r="I9976"/>
      <c r="J9976"/>
      <c r="K9976"/>
    </row>
    <row r="9977" spans="1:11" s="11" customFormat="1">
      <c r="A9977"/>
      <c r="B9977"/>
      <c r="C9977"/>
      <c r="D9977"/>
      <c r="E9977"/>
      <c r="F9977"/>
      <c r="G9977"/>
      <c r="H9977"/>
      <c r="I9977"/>
      <c r="J9977"/>
      <c r="K9977"/>
    </row>
    <row r="9978" spans="1:11" s="11" customFormat="1">
      <c r="A9978"/>
      <c r="B9978"/>
      <c r="C9978"/>
      <c r="D9978"/>
      <c r="E9978"/>
      <c r="F9978"/>
      <c r="G9978"/>
      <c r="H9978"/>
      <c r="I9978"/>
      <c r="J9978"/>
      <c r="K9978"/>
    </row>
    <row r="9979" spans="1:11" s="11" customFormat="1">
      <c r="A9979"/>
      <c r="B9979"/>
      <c r="C9979"/>
      <c r="D9979"/>
      <c r="E9979"/>
      <c r="F9979"/>
      <c r="G9979"/>
      <c r="H9979"/>
      <c r="I9979"/>
      <c r="J9979"/>
      <c r="K9979"/>
    </row>
    <row r="9980" spans="1:11" s="11" customFormat="1">
      <c r="A9980"/>
      <c r="B9980"/>
      <c r="C9980"/>
      <c r="D9980"/>
      <c r="E9980"/>
      <c r="F9980"/>
      <c r="G9980"/>
      <c r="H9980"/>
      <c r="I9980"/>
      <c r="J9980"/>
      <c r="K9980"/>
    </row>
    <row r="9981" spans="1:11" s="11" customFormat="1">
      <c r="A9981"/>
      <c r="B9981"/>
      <c r="C9981"/>
      <c r="D9981"/>
      <c r="E9981"/>
      <c r="F9981"/>
      <c r="G9981"/>
      <c r="H9981"/>
      <c r="I9981"/>
      <c r="J9981"/>
      <c r="K9981"/>
    </row>
    <row r="9982" spans="1:11" s="11" customFormat="1">
      <c r="A9982"/>
      <c r="B9982"/>
      <c r="C9982"/>
      <c r="D9982"/>
      <c r="E9982"/>
      <c r="F9982"/>
      <c r="G9982"/>
      <c r="H9982"/>
      <c r="I9982"/>
      <c r="J9982"/>
      <c r="K9982"/>
    </row>
    <row r="9983" spans="1:11" s="11" customFormat="1">
      <c r="A9983"/>
      <c r="B9983"/>
      <c r="C9983"/>
      <c r="D9983"/>
      <c r="E9983"/>
      <c r="F9983"/>
      <c r="G9983"/>
      <c r="H9983"/>
      <c r="I9983"/>
      <c r="J9983"/>
      <c r="K9983"/>
    </row>
    <row r="9984" spans="1:11" s="11" customFormat="1">
      <c r="A9984"/>
      <c r="B9984"/>
      <c r="C9984"/>
      <c r="D9984"/>
      <c r="E9984"/>
      <c r="F9984"/>
      <c r="G9984"/>
      <c r="H9984"/>
      <c r="I9984"/>
      <c r="J9984"/>
      <c r="K9984"/>
    </row>
    <row r="9985" spans="1:11" s="11" customFormat="1">
      <c r="A9985"/>
      <c r="B9985"/>
      <c r="C9985"/>
      <c r="D9985"/>
      <c r="E9985"/>
      <c r="F9985"/>
      <c r="G9985"/>
      <c r="H9985"/>
      <c r="I9985"/>
      <c r="J9985"/>
      <c r="K9985"/>
    </row>
    <row r="9986" spans="1:11" s="11" customFormat="1">
      <c r="A9986"/>
      <c r="B9986"/>
      <c r="C9986"/>
      <c r="D9986"/>
      <c r="E9986"/>
      <c r="F9986"/>
      <c r="G9986"/>
      <c r="H9986"/>
      <c r="I9986"/>
      <c r="J9986"/>
      <c r="K9986"/>
    </row>
    <row r="9987" spans="1:11" s="11" customFormat="1">
      <c r="A9987"/>
      <c r="B9987"/>
      <c r="C9987"/>
      <c r="D9987"/>
      <c r="E9987"/>
      <c r="F9987"/>
      <c r="G9987"/>
      <c r="H9987"/>
      <c r="I9987"/>
      <c r="J9987"/>
      <c r="K9987"/>
    </row>
    <row r="9988" spans="1:11" s="11" customFormat="1">
      <c r="A9988"/>
      <c r="B9988"/>
      <c r="C9988"/>
      <c r="D9988"/>
      <c r="E9988"/>
      <c r="F9988"/>
      <c r="G9988"/>
      <c r="H9988"/>
      <c r="I9988"/>
      <c r="J9988"/>
      <c r="K9988"/>
    </row>
    <row r="9989" spans="1:11" s="11" customFormat="1">
      <c r="A9989"/>
      <c r="B9989"/>
      <c r="C9989"/>
      <c r="D9989"/>
      <c r="E9989"/>
      <c r="F9989"/>
      <c r="G9989"/>
      <c r="H9989"/>
      <c r="I9989"/>
      <c r="J9989"/>
      <c r="K9989"/>
    </row>
    <row r="9990" spans="1:11" s="11" customFormat="1">
      <c r="A9990"/>
      <c r="B9990"/>
      <c r="C9990"/>
      <c r="D9990"/>
      <c r="E9990"/>
      <c r="F9990"/>
      <c r="G9990"/>
      <c r="H9990"/>
      <c r="I9990"/>
      <c r="J9990"/>
      <c r="K9990"/>
    </row>
    <row r="9991" spans="1:11" s="11" customFormat="1">
      <c r="A9991"/>
      <c r="B9991"/>
      <c r="C9991"/>
      <c r="D9991"/>
      <c r="E9991"/>
      <c r="F9991"/>
      <c r="G9991"/>
      <c r="H9991"/>
      <c r="I9991"/>
      <c r="J9991"/>
      <c r="K9991"/>
    </row>
    <row r="9992" spans="1:11" s="11" customFormat="1">
      <c r="A9992"/>
      <c r="B9992"/>
      <c r="C9992"/>
      <c r="D9992"/>
      <c r="E9992"/>
      <c r="F9992"/>
      <c r="G9992"/>
      <c r="H9992"/>
      <c r="I9992"/>
      <c r="J9992"/>
      <c r="K9992"/>
    </row>
    <row r="9993" spans="1:11" s="11" customFormat="1">
      <c r="A9993"/>
      <c r="B9993"/>
      <c r="C9993"/>
      <c r="D9993"/>
      <c r="E9993"/>
      <c r="F9993"/>
      <c r="G9993"/>
      <c r="H9993"/>
      <c r="I9993"/>
      <c r="J9993"/>
      <c r="K9993"/>
    </row>
    <row r="9994" spans="1:11" s="11" customFormat="1">
      <c r="A9994"/>
      <c r="B9994"/>
      <c r="C9994"/>
      <c r="D9994"/>
      <c r="E9994"/>
      <c r="F9994"/>
      <c r="G9994"/>
      <c r="H9994"/>
      <c r="I9994"/>
      <c r="J9994"/>
      <c r="K9994"/>
    </row>
    <row r="9995" spans="1:11" s="11" customFormat="1">
      <c r="A9995"/>
      <c r="B9995"/>
      <c r="C9995"/>
      <c r="D9995"/>
      <c r="E9995"/>
      <c r="F9995"/>
      <c r="G9995"/>
      <c r="H9995"/>
      <c r="I9995"/>
      <c r="J9995"/>
      <c r="K9995"/>
    </row>
    <row r="9996" spans="1:11" s="11" customFormat="1">
      <c r="A9996"/>
      <c r="B9996"/>
      <c r="C9996"/>
      <c r="D9996"/>
      <c r="E9996"/>
      <c r="F9996"/>
      <c r="G9996"/>
      <c r="H9996"/>
      <c r="I9996"/>
      <c r="J9996"/>
      <c r="K9996"/>
    </row>
    <row r="9997" spans="1:11" s="11" customFormat="1">
      <c r="A9997"/>
      <c r="B9997"/>
      <c r="C9997"/>
      <c r="D9997"/>
      <c r="E9997"/>
      <c r="F9997"/>
      <c r="G9997"/>
      <c r="H9997"/>
      <c r="I9997"/>
      <c r="J9997"/>
      <c r="K9997"/>
    </row>
    <row r="9998" spans="1:11" s="11" customFormat="1">
      <c r="A9998"/>
      <c r="B9998"/>
      <c r="C9998"/>
      <c r="D9998"/>
      <c r="E9998"/>
      <c r="F9998"/>
      <c r="G9998"/>
      <c r="H9998"/>
      <c r="I9998"/>
      <c r="J9998"/>
      <c r="K9998"/>
    </row>
    <row r="9999" spans="1:11" s="11" customFormat="1">
      <c r="A9999"/>
      <c r="B9999"/>
      <c r="C9999"/>
      <c r="D9999"/>
      <c r="E9999"/>
      <c r="F9999"/>
      <c r="G9999"/>
      <c r="H9999"/>
      <c r="I9999"/>
      <c r="J9999"/>
      <c r="K9999"/>
    </row>
    <row r="10000" spans="1:11" s="11" customFormat="1">
      <c r="A10000"/>
      <c r="B10000"/>
      <c r="C10000"/>
      <c r="D10000"/>
      <c r="E10000"/>
      <c r="F10000"/>
      <c r="G10000"/>
      <c r="H10000"/>
      <c r="I10000"/>
      <c r="J10000"/>
      <c r="K10000"/>
    </row>
    <row r="10001" spans="1:11" s="11" customFormat="1">
      <c r="A10001"/>
      <c r="B10001"/>
      <c r="C10001"/>
      <c r="D10001"/>
      <c r="E10001"/>
      <c r="F10001"/>
      <c r="G10001"/>
      <c r="H10001"/>
      <c r="I10001"/>
      <c r="J10001"/>
      <c r="K10001"/>
    </row>
    <row r="10002" spans="1:11" s="11" customFormat="1">
      <c r="A10002"/>
      <c r="B10002"/>
      <c r="C10002"/>
      <c r="D10002"/>
      <c r="E10002"/>
      <c r="F10002"/>
      <c r="G10002"/>
      <c r="H10002"/>
      <c r="I10002"/>
      <c r="J10002"/>
      <c r="K10002"/>
    </row>
    <row r="10003" spans="1:11" s="11" customFormat="1">
      <c r="A10003"/>
      <c r="B10003"/>
      <c r="C10003"/>
      <c r="D10003"/>
      <c r="E10003"/>
      <c r="F10003"/>
      <c r="G10003"/>
      <c r="H10003"/>
      <c r="I10003"/>
      <c r="J10003"/>
      <c r="K10003"/>
    </row>
    <row r="10004" spans="1:11" s="11" customFormat="1">
      <c r="A10004"/>
      <c r="B10004"/>
      <c r="C10004"/>
      <c r="D10004"/>
      <c r="E10004"/>
      <c r="F10004"/>
      <c r="G10004"/>
      <c r="H10004"/>
      <c r="I10004"/>
      <c r="J10004"/>
      <c r="K10004"/>
    </row>
    <row r="10005" spans="1:11" s="11" customFormat="1">
      <c r="A10005"/>
      <c r="B10005"/>
      <c r="C10005"/>
      <c r="D10005"/>
      <c r="E10005"/>
      <c r="F10005"/>
      <c r="G10005"/>
      <c r="H10005"/>
      <c r="I10005"/>
      <c r="J10005"/>
      <c r="K10005"/>
    </row>
    <row r="10006" spans="1:11" s="11" customFormat="1">
      <c r="A10006"/>
      <c r="B10006"/>
      <c r="C10006"/>
      <c r="D10006"/>
      <c r="E10006"/>
      <c r="F10006"/>
      <c r="G10006"/>
      <c r="H10006"/>
      <c r="I10006"/>
      <c r="J10006"/>
      <c r="K10006"/>
    </row>
    <row r="10007" spans="1:11" s="11" customFormat="1">
      <c r="A10007"/>
      <c r="B10007"/>
      <c r="C10007"/>
      <c r="D10007"/>
      <c r="E10007"/>
      <c r="F10007"/>
      <c r="G10007"/>
      <c r="H10007"/>
      <c r="I10007"/>
      <c r="J10007"/>
      <c r="K10007"/>
    </row>
    <row r="10008" spans="1:11" s="11" customFormat="1">
      <c r="A10008"/>
      <c r="B10008"/>
      <c r="C10008"/>
      <c r="D10008"/>
      <c r="E10008"/>
      <c r="F10008"/>
      <c r="G10008"/>
      <c r="H10008"/>
      <c r="I10008"/>
      <c r="J10008"/>
      <c r="K10008"/>
    </row>
    <row r="10009" spans="1:11" s="11" customFormat="1">
      <c r="A10009"/>
      <c r="B10009"/>
      <c r="C10009"/>
      <c r="D10009"/>
      <c r="E10009"/>
      <c r="F10009"/>
      <c r="G10009"/>
      <c r="H10009"/>
      <c r="I10009"/>
      <c r="J10009"/>
      <c r="K10009"/>
    </row>
    <row r="10010" spans="1:11" s="11" customFormat="1">
      <c r="A10010"/>
      <c r="B10010"/>
      <c r="C10010"/>
      <c r="D10010"/>
      <c r="E10010"/>
      <c r="F10010"/>
      <c r="G10010"/>
      <c r="H10010"/>
      <c r="I10010"/>
      <c r="J10010"/>
      <c r="K10010"/>
    </row>
    <row r="10011" spans="1:11" s="11" customFormat="1">
      <c r="A10011"/>
      <c r="B10011"/>
      <c r="C10011"/>
      <c r="D10011"/>
      <c r="E10011"/>
      <c r="F10011"/>
      <c r="G10011"/>
      <c r="H10011"/>
      <c r="I10011"/>
      <c r="J10011"/>
      <c r="K10011"/>
    </row>
    <row r="10012" spans="1:11" s="11" customFormat="1">
      <c r="A10012"/>
      <c r="B10012"/>
      <c r="C10012"/>
      <c r="D10012"/>
      <c r="E10012"/>
      <c r="F10012"/>
      <c r="G10012"/>
      <c r="H10012"/>
      <c r="I10012"/>
      <c r="J10012"/>
      <c r="K10012"/>
    </row>
    <row r="10013" spans="1:11" s="11" customFormat="1">
      <c r="A10013"/>
      <c r="B10013"/>
      <c r="C10013"/>
      <c r="D10013"/>
      <c r="E10013"/>
      <c r="F10013"/>
      <c r="G10013"/>
      <c r="H10013"/>
      <c r="I10013"/>
      <c r="J10013"/>
      <c r="K10013"/>
    </row>
    <row r="10014" spans="1:11" s="11" customFormat="1">
      <c r="A10014"/>
      <c r="B10014"/>
      <c r="C10014"/>
      <c r="D10014"/>
      <c r="E10014"/>
      <c r="F10014"/>
      <c r="G10014"/>
      <c r="H10014"/>
      <c r="I10014"/>
      <c r="J10014"/>
      <c r="K10014"/>
    </row>
    <row r="10015" spans="1:11" s="11" customFormat="1">
      <c r="A10015"/>
      <c r="B10015"/>
      <c r="C10015"/>
      <c r="D10015"/>
      <c r="E10015"/>
      <c r="F10015"/>
      <c r="G10015"/>
      <c r="H10015"/>
      <c r="I10015"/>
      <c r="J10015"/>
      <c r="K10015"/>
    </row>
    <row r="10016" spans="1:11" s="11" customFormat="1">
      <c r="A10016"/>
      <c r="B10016"/>
      <c r="C10016"/>
      <c r="D10016"/>
      <c r="E10016"/>
      <c r="F10016"/>
      <c r="G10016"/>
      <c r="H10016"/>
      <c r="I10016"/>
      <c r="J10016"/>
      <c r="K10016"/>
    </row>
    <row r="10017" spans="1:11" s="11" customFormat="1">
      <c r="A10017"/>
      <c r="B10017"/>
      <c r="C10017"/>
      <c r="D10017"/>
      <c r="E10017"/>
      <c r="F10017"/>
      <c r="G10017"/>
      <c r="H10017"/>
      <c r="I10017"/>
      <c r="J10017"/>
      <c r="K10017"/>
    </row>
    <row r="10018" spans="1:11" s="11" customFormat="1">
      <c r="A10018"/>
      <c r="B10018"/>
      <c r="C10018"/>
      <c r="D10018"/>
      <c r="E10018"/>
      <c r="F10018"/>
      <c r="G10018"/>
      <c r="H10018"/>
      <c r="I10018"/>
      <c r="J10018"/>
      <c r="K10018"/>
    </row>
    <row r="10019" spans="1:11" s="11" customFormat="1">
      <c r="A10019"/>
      <c r="B10019"/>
      <c r="C10019"/>
      <c r="D10019"/>
      <c r="E10019"/>
      <c r="F10019"/>
      <c r="G10019"/>
      <c r="H10019"/>
      <c r="I10019"/>
      <c r="J10019"/>
      <c r="K10019"/>
    </row>
    <row r="10020" spans="1:11" s="11" customFormat="1">
      <c r="A10020"/>
      <c r="B10020"/>
      <c r="C10020"/>
      <c r="D10020"/>
      <c r="E10020"/>
      <c r="F10020"/>
      <c r="G10020"/>
      <c r="H10020"/>
      <c r="I10020"/>
      <c r="J10020"/>
      <c r="K10020"/>
    </row>
    <row r="10021" spans="1:11" s="11" customFormat="1">
      <c r="A10021"/>
      <c r="B10021"/>
      <c r="C10021"/>
      <c r="D10021"/>
      <c r="E10021"/>
      <c r="F10021"/>
      <c r="G10021"/>
      <c r="H10021"/>
      <c r="I10021"/>
      <c r="J10021"/>
      <c r="K10021"/>
    </row>
    <row r="10022" spans="1:11" s="11" customFormat="1">
      <c r="A10022"/>
      <c r="B10022"/>
      <c r="C10022"/>
      <c r="D10022"/>
      <c r="E10022"/>
      <c r="F10022"/>
      <c r="G10022"/>
      <c r="H10022"/>
      <c r="I10022"/>
      <c r="J10022"/>
      <c r="K10022"/>
    </row>
    <row r="10023" spans="1:11" s="11" customFormat="1">
      <c r="A10023"/>
      <c r="B10023"/>
      <c r="C10023"/>
      <c r="D10023"/>
      <c r="E10023"/>
      <c r="F10023"/>
      <c r="G10023"/>
      <c r="H10023"/>
      <c r="I10023"/>
      <c r="J10023"/>
      <c r="K10023"/>
    </row>
    <row r="10024" spans="1:11" s="11" customFormat="1">
      <c r="A10024"/>
      <c r="B10024"/>
      <c r="C10024"/>
      <c r="D10024"/>
      <c r="E10024"/>
      <c r="F10024"/>
      <c r="G10024"/>
      <c r="H10024"/>
      <c r="I10024"/>
      <c r="J10024"/>
      <c r="K10024"/>
    </row>
    <row r="10025" spans="1:11" s="11" customFormat="1">
      <c r="A10025"/>
      <c r="B10025"/>
      <c r="C10025"/>
      <c r="D10025"/>
      <c r="E10025"/>
      <c r="F10025"/>
      <c r="G10025"/>
      <c r="H10025"/>
      <c r="I10025"/>
      <c r="J10025"/>
      <c r="K10025"/>
    </row>
    <row r="10026" spans="1:11" s="11" customFormat="1">
      <c r="A10026"/>
      <c r="B10026"/>
      <c r="C10026"/>
      <c r="D10026"/>
      <c r="E10026"/>
      <c r="F10026"/>
      <c r="G10026"/>
      <c r="H10026"/>
      <c r="I10026"/>
      <c r="J10026"/>
      <c r="K10026"/>
    </row>
    <row r="10027" spans="1:11" s="11" customFormat="1">
      <c r="A10027"/>
      <c r="B10027"/>
      <c r="C10027"/>
      <c r="D10027"/>
      <c r="E10027"/>
      <c r="F10027"/>
      <c r="G10027"/>
      <c r="H10027"/>
      <c r="I10027"/>
      <c r="J10027"/>
      <c r="K10027"/>
    </row>
    <row r="10028" spans="1:11" s="11" customFormat="1">
      <c r="A10028"/>
      <c r="B10028"/>
      <c r="C10028"/>
      <c r="D10028"/>
      <c r="E10028"/>
      <c r="F10028"/>
      <c r="G10028"/>
      <c r="H10028"/>
      <c r="I10028"/>
      <c r="J10028"/>
      <c r="K10028"/>
    </row>
    <row r="10029" spans="1:11" s="11" customFormat="1">
      <c r="A10029"/>
      <c r="B10029"/>
      <c r="C10029"/>
      <c r="D10029"/>
      <c r="E10029"/>
      <c r="F10029"/>
      <c r="G10029"/>
      <c r="H10029"/>
      <c r="I10029"/>
      <c r="J10029"/>
      <c r="K10029"/>
    </row>
    <row r="10030" spans="1:11" s="11" customFormat="1">
      <c r="A10030"/>
      <c r="B10030"/>
      <c r="C10030"/>
      <c r="D10030"/>
      <c r="E10030"/>
      <c r="F10030"/>
      <c r="G10030"/>
      <c r="H10030"/>
      <c r="I10030"/>
      <c r="J10030"/>
      <c r="K10030"/>
    </row>
    <row r="10031" spans="1:11" s="11" customFormat="1">
      <c r="A10031"/>
      <c r="B10031"/>
      <c r="C10031"/>
      <c r="D10031"/>
      <c r="E10031"/>
      <c r="F10031"/>
      <c r="G10031"/>
      <c r="H10031"/>
      <c r="I10031"/>
      <c r="J10031"/>
      <c r="K10031"/>
    </row>
    <row r="10032" spans="1:11" s="11" customFormat="1">
      <c r="A10032"/>
      <c r="B10032"/>
      <c r="C10032"/>
      <c r="D10032"/>
      <c r="E10032"/>
      <c r="F10032"/>
      <c r="G10032"/>
      <c r="H10032"/>
      <c r="I10032"/>
      <c r="J10032"/>
      <c r="K10032"/>
    </row>
    <row r="10033" spans="1:11" s="11" customFormat="1">
      <c r="A10033"/>
      <c r="B10033"/>
      <c r="C10033"/>
      <c r="D10033"/>
      <c r="E10033"/>
      <c r="F10033"/>
      <c r="G10033"/>
      <c r="H10033"/>
      <c r="I10033"/>
      <c r="J10033"/>
      <c r="K10033"/>
    </row>
    <row r="10034" spans="1:11" s="11" customFormat="1">
      <c r="A10034"/>
      <c r="B10034"/>
      <c r="C10034"/>
      <c r="D10034"/>
      <c r="E10034"/>
      <c r="F10034"/>
      <c r="G10034"/>
      <c r="H10034"/>
      <c r="I10034"/>
      <c r="J10034"/>
      <c r="K10034"/>
    </row>
    <row r="10035" spans="1:11" s="11" customFormat="1">
      <c r="A10035"/>
      <c r="B10035"/>
      <c r="C10035"/>
      <c r="D10035"/>
      <c r="E10035"/>
      <c r="F10035"/>
      <c r="G10035"/>
      <c r="H10035"/>
      <c r="I10035"/>
      <c r="J10035"/>
      <c r="K10035"/>
    </row>
    <row r="10036" spans="1:11" s="11" customFormat="1">
      <c r="A10036"/>
      <c r="B10036"/>
      <c r="C10036"/>
      <c r="D10036"/>
      <c r="E10036"/>
      <c r="F10036"/>
      <c r="G10036"/>
      <c r="H10036"/>
      <c r="I10036"/>
      <c r="J10036"/>
      <c r="K10036"/>
    </row>
    <row r="10037" spans="1:11" s="11" customFormat="1">
      <c r="A10037"/>
      <c r="B10037"/>
      <c r="C10037"/>
      <c r="D10037"/>
      <c r="E10037"/>
      <c r="F10037"/>
      <c r="G10037"/>
      <c r="H10037"/>
      <c r="I10037"/>
      <c r="J10037"/>
      <c r="K10037"/>
    </row>
    <row r="10038" spans="1:11" s="11" customFormat="1">
      <c r="A10038"/>
      <c r="B10038"/>
      <c r="C10038"/>
      <c r="D10038"/>
      <c r="E10038"/>
      <c r="F10038"/>
      <c r="G10038"/>
      <c r="H10038"/>
      <c r="I10038"/>
      <c r="J10038"/>
      <c r="K10038"/>
    </row>
    <row r="10039" spans="1:11" s="11" customFormat="1">
      <c r="A10039"/>
      <c r="B10039"/>
      <c r="C10039"/>
      <c r="D10039"/>
      <c r="E10039"/>
      <c r="F10039"/>
      <c r="G10039"/>
      <c r="H10039"/>
      <c r="I10039"/>
      <c r="J10039"/>
      <c r="K10039"/>
    </row>
    <row r="10040" spans="1:11" s="11" customFormat="1">
      <c r="A10040"/>
      <c r="B10040"/>
      <c r="C10040"/>
      <c r="D10040"/>
      <c r="E10040"/>
      <c r="F10040"/>
      <c r="G10040"/>
      <c r="H10040"/>
      <c r="I10040"/>
      <c r="J10040"/>
      <c r="K10040"/>
    </row>
    <row r="10041" spans="1:11" s="11" customFormat="1">
      <c r="A10041"/>
      <c r="B10041"/>
      <c r="C10041"/>
      <c r="D10041"/>
      <c r="E10041"/>
      <c r="F10041"/>
      <c r="G10041"/>
      <c r="H10041"/>
      <c r="I10041"/>
      <c r="J10041"/>
      <c r="K10041"/>
    </row>
    <row r="10042" spans="1:11" s="11" customFormat="1">
      <c r="A10042"/>
      <c r="B10042"/>
      <c r="C10042"/>
      <c r="D10042"/>
      <c r="E10042"/>
      <c r="F10042"/>
      <c r="G10042"/>
      <c r="H10042"/>
      <c r="I10042"/>
      <c r="J10042"/>
      <c r="K10042"/>
    </row>
    <row r="10043" spans="1:11" s="11" customFormat="1">
      <c r="A10043"/>
      <c r="B10043"/>
      <c r="C10043"/>
      <c r="D10043"/>
      <c r="E10043"/>
      <c r="F10043"/>
      <c r="G10043"/>
      <c r="H10043"/>
      <c r="I10043"/>
      <c r="J10043"/>
      <c r="K10043"/>
    </row>
    <row r="10044" spans="1:11" s="11" customFormat="1">
      <c r="A10044"/>
      <c r="B10044"/>
      <c r="C10044"/>
      <c r="D10044"/>
      <c r="E10044"/>
      <c r="F10044"/>
      <c r="G10044"/>
      <c r="H10044"/>
      <c r="I10044"/>
      <c r="J10044"/>
      <c r="K10044"/>
    </row>
    <row r="10045" spans="1:11" s="11" customFormat="1">
      <c r="A10045"/>
      <c r="B10045"/>
      <c r="C10045"/>
      <c r="D10045"/>
      <c r="E10045"/>
      <c r="F10045"/>
      <c r="G10045"/>
      <c r="H10045"/>
      <c r="I10045"/>
      <c r="J10045"/>
      <c r="K10045"/>
    </row>
    <row r="10046" spans="1:11" s="11" customFormat="1">
      <c r="A10046"/>
      <c r="B10046"/>
      <c r="C10046"/>
      <c r="D10046"/>
      <c r="E10046"/>
      <c r="F10046"/>
      <c r="G10046"/>
      <c r="H10046"/>
      <c r="I10046"/>
      <c r="J10046"/>
      <c r="K10046"/>
    </row>
    <row r="10047" spans="1:11" s="11" customFormat="1">
      <c r="A10047"/>
      <c r="B10047"/>
      <c r="C10047"/>
      <c r="D10047"/>
      <c r="E10047"/>
      <c r="F10047"/>
      <c r="G10047"/>
      <c r="H10047"/>
      <c r="I10047"/>
      <c r="J10047"/>
      <c r="K10047"/>
    </row>
    <row r="10048" spans="1:11" s="11" customFormat="1">
      <c r="A10048"/>
      <c r="B10048"/>
      <c r="C10048"/>
      <c r="D10048"/>
      <c r="E10048"/>
      <c r="F10048"/>
      <c r="G10048"/>
      <c r="H10048"/>
      <c r="I10048"/>
      <c r="J10048"/>
      <c r="K10048"/>
    </row>
    <row r="10049" spans="1:11" s="11" customFormat="1">
      <c r="A10049"/>
      <c r="B10049"/>
      <c r="C10049"/>
      <c r="D10049"/>
      <c r="E10049"/>
      <c r="F10049"/>
      <c r="G10049"/>
      <c r="H10049"/>
      <c r="I10049"/>
      <c r="J10049"/>
      <c r="K10049"/>
    </row>
    <row r="10050" spans="1:11" s="11" customFormat="1">
      <c r="A10050"/>
      <c r="B10050"/>
      <c r="C10050"/>
      <c r="D10050"/>
      <c r="E10050"/>
      <c r="F10050"/>
      <c r="G10050"/>
      <c r="H10050"/>
      <c r="I10050"/>
      <c r="J10050"/>
      <c r="K10050"/>
    </row>
    <row r="10051" spans="1:11" s="11" customFormat="1">
      <c r="A10051"/>
      <c r="B10051"/>
      <c r="C10051"/>
      <c r="D10051"/>
      <c r="E10051"/>
      <c r="F10051"/>
      <c r="G10051"/>
      <c r="H10051"/>
      <c r="I10051"/>
      <c r="J10051"/>
      <c r="K10051"/>
    </row>
    <row r="10052" spans="1:11" s="11" customFormat="1">
      <c r="A10052"/>
      <c r="B10052"/>
      <c r="C10052"/>
      <c r="D10052"/>
      <c r="E10052"/>
      <c r="F10052"/>
      <c r="G10052"/>
      <c r="H10052"/>
      <c r="I10052"/>
      <c r="J10052"/>
      <c r="K10052"/>
    </row>
    <row r="10053" spans="1:11" s="11" customFormat="1">
      <c r="A10053"/>
      <c r="B10053"/>
      <c r="C10053"/>
      <c r="D10053"/>
      <c r="E10053"/>
      <c r="F10053"/>
      <c r="G10053"/>
      <c r="H10053"/>
      <c r="I10053"/>
      <c r="J10053"/>
      <c r="K10053"/>
    </row>
    <row r="10054" spans="1:11" s="11" customFormat="1">
      <c r="A10054"/>
      <c r="B10054"/>
      <c r="C10054"/>
      <c r="D10054"/>
      <c r="E10054"/>
      <c r="F10054"/>
      <c r="G10054"/>
      <c r="H10054"/>
      <c r="I10054"/>
      <c r="J10054"/>
      <c r="K10054"/>
    </row>
    <row r="10055" spans="1:11" s="11" customFormat="1">
      <c r="A10055"/>
      <c r="B10055"/>
      <c r="C10055"/>
      <c r="D10055"/>
      <c r="E10055"/>
      <c r="F10055"/>
      <c r="G10055"/>
      <c r="H10055"/>
      <c r="I10055"/>
      <c r="J10055"/>
      <c r="K10055"/>
    </row>
    <row r="10056" spans="1:11" s="11" customFormat="1">
      <c r="A10056"/>
      <c r="B10056"/>
      <c r="C10056"/>
      <c r="D10056"/>
      <c r="E10056"/>
      <c r="F10056"/>
      <c r="G10056"/>
      <c r="H10056"/>
      <c r="I10056"/>
      <c r="J10056"/>
      <c r="K10056"/>
    </row>
    <row r="10057" spans="1:11" s="11" customFormat="1">
      <c r="A10057"/>
      <c r="B10057"/>
      <c r="C10057"/>
      <c r="D10057"/>
      <c r="E10057"/>
      <c r="F10057"/>
      <c r="G10057"/>
      <c r="H10057"/>
      <c r="I10057"/>
      <c r="J10057"/>
      <c r="K10057"/>
    </row>
    <row r="10058" spans="1:11" s="11" customFormat="1">
      <c r="A10058"/>
      <c r="B10058"/>
      <c r="C10058"/>
      <c r="D10058"/>
      <c r="E10058"/>
      <c r="F10058"/>
      <c r="G10058"/>
      <c r="H10058"/>
      <c r="I10058"/>
      <c r="J10058"/>
      <c r="K10058"/>
    </row>
    <row r="10059" spans="1:11" s="11" customFormat="1">
      <c r="A10059"/>
      <c r="B10059"/>
      <c r="C10059"/>
      <c r="D10059"/>
      <c r="E10059"/>
      <c r="F10059"/>
      <c r="G10059"/>
      <c r="H10059"/>
      <c r="I10059"/>
      <c r="J10059"/>
      <c r="K10059"/>
    </row>
    <row r="10060" spans="1:11" s="11" customFormat="1">
      <c r="A10060"/>
      <c r="B10060"/>
      <c r="C10060"/>
      <c r="D10060"/>
      <c r="E10060"/>
      <c r="F10060"/>
      <c r="G10060"/>
      <c r="H10060"/>
      <c r="I10060"/>
      <c r="J10060"/>
      <c r="K10060"/>
    </row>
    <row r="10061" spans="1:11" s="11" customFormat="1">
      <c r="A10061"/>
      <c r="B10061"/>
      <c r="C10061"/>
      <c r="D10061"/>
      <c r="E10061"/>
      <c r="F10061"/>
      <c r="G10061"/>
      <c r="H10061"/>
      <c r="I10061"/>
      <c r="J10061"/>
      <c r="K10061"/>
    </row>
    <row r="10062" spans="1:11" s="11" customFormat="1">
      <c r="A10062"/>
      <c r="B10062"/>
      <c r="C10062"/>
      <c r="D10062"/>
      <c r="E10062"/>
      <c r="F10062"/>
      <c r="G10062"/>
      <c r="H10062"/>
      <c r="I10062"/>
      <c r="J10062"/>
      <c r="K10062"/>
    </row>
    <row r="10063" spans="1:11" s="11" customFormat="1">
      <c r="A10063"/>
      <c r="B10063"/>
      <c r="C10063"/>
      <c r="D10063"/>
      <c r="E10063"/>
      <c r="F10063"/>
      <c r="G10063"/>
      <c r="H10063"/>
      <c r="I10063"/>
      <c r="J10063"/>
      <c r="K10063"/>
    </row>
    <row r="10064" spans="1:11" s="11" customFormat="1">
      <c r="A10064"/>
      <c r="B10064"/>
      <c r="C10064"/>
      <c r="D10064"/>
      <c r="E10064"/>
      <c r="F10064"/>
      <c r="G10064"/>
      <c r="H10064"/>
      <c r="I10064"/>
      <c r="J10064"/>
      <c r="K10064"/>
    </row>
    <row r="10065" spans="1:11" s="11" customFormat="1">
      <c r="A10065"/>
      <c r="B10065"/>
      <c r="C10065"/>
      <c r="D10065"/>
      <c r="E10065"/>
      <c r="F10065"/>
      <c r="G10065"/>
      <c r="H10065"/>
      <c r="I10065"/>
      <c r="J10065"/>
      <c r="K10065"/>
    </row>
    <row r="10066" spans="1:11" s="11" customFormat="1">
      <c r="A10066"/>
      <c r="B10066"/>
      <c r="C10066"/>
      <c r="D10066"/>
      <c r="E10066"/>
      <c r="F10066"/>
      <c r="G10066"/>
      <c r="H10066"/>
      <c r="I10066"/>
      <c r="J10066"/>
      <c r="K10066"/>
    </row>
    <row r="10067" spans="1:11" s="11" customFormat="1">
      <c r="A10067"/>
      <c r="B10067"/>
      <c r="C10067"/>
      <c r="D10067"/>
      <c r="E10067"/>
      <c r="F10067"/>
      <c r="G10067"/>
      <c r="H10067"/>
      <c r="I10067"/>
      <c r="J10067"/>
      <c r="K10067"/>
    </row>
    <row r="10068" spans="1:11" s="11" customFormat="1">
      <c r="A10068"/>
      <c r="B10068"/>
      <c r="C10068"/>
      <c r="D10068"/>
      <c r="E10068"/>
      <c r="F10068"/>
      <c r="G10068"/>
      <c r="H10068"/>
      <c r="I10068"/>
      <c r="J10068"/>
      <c r="K10068"/>
    </row>
    <row r="10069" spans="1:11" s="11" customFormat="1">
      <c r="A10069"/>
      <c r="B10069"/>
      <c r="C10069"/>
      <c r="D10069"/>
      <c r="E10069"/>
      <c r="F10069"/>
      <c r="G10069"/>
      <c r="H10069"/>
      <c r="I10069"/>
      <c r="J10069"/>
      <c r="K10069"/>
    </row>
    <row r="10070" spans="1:11" s="11" customFormat="1">
      <c r="A10070"/>
      <c r="B10070"/>
      <c r="C10070"/>
      <c r="D10070"/>
      <c r="E10070"/>
      <c r="F10070"/>
      <c r="G10070"/>
      <c r="H10070"/>
      <c r="I10070"/>
      <c r="J10070"/>
      <c r="K10070"/>
    </row>
    <row r="10071" spans="1:11" s="11" customFormat="1">
      <c r="A10071"/>
      <c r="B10071"/>
      <c r="C10071"/>
      <c r="D10071"/>
      <c r="E10071"/>
      <c r="F10071"/>
      <c r="G10071"/>
      <c r="H10071"/>
      <c r="I10071"/>
      <c r="J10071"/>
      <c r="K10071"/>
    </row>
    <row r="10072" spans="1:11" s="11" customFormat="1">
      <c r="A10072"/>
      <c r="B10072"/>
      <c r="C10072"/>
      <c r="D10072"/>
      <c r="E10072"/>
      <c r="F10072"/>
      <c r="G10072"/>
      <c r="H10072"/>
      <c r="I10072"/>
      <c r="J10072"/>
      <c r="K10072"/>
    </row>
    <row r="10073" spans="1:11" s="11" customFormat="1">
      <c r="A10073"/>
      <c r="B10073"/>
      <c r="C10073"/>
      <c r="D10073"/>
      <c r="E10073"/>
      <c r="F10073"/>
      <c r="G10073"/>
      <c r="H10073"/>
      <c r="I10073"/>
      <c r="J10073"/>
      <c r="K10073"/>
    </row>
    <row r="10074" spans="1:11" s="11" customFormat="1">
      <c r="A10074"/>
      <c r="B10074"/>
      <c r="C10074"/>
      <c r="D10074"/>
      <c r="E10074"/>
      <c r="F10074"/>
      <c r="G10074"/>
      <c r="H10074"/>
      <c r="I10074"/>
      <c r="J10074"/>
      <c r="K10074"/>
    </row>
    <row r="10075" spans="1:11" s="11" customFormat="1">
      <c r="A10075"/>
      <c r="B10075"/>
      <c r="C10075"/>
      <c r="D10075"/>
      <c r="E10075"/>
      <c r="F10075"/>
      <c r="G10075"/>
      <c r="H10075"/>
      <c r="I10075"/>
      <c r="J10075"/>
      <c r="K10075"/>
    </row>
    <row r="10076" spans="1:11" s="11" customFormat="1">
      <c r="A10076"/>
      <c r="B10076"/>
      <c r="C10076"/>
      <c r="D10076"/>
      <c r="E10076"/>
      <c r="F10076"/>
      <c r="G10076"/>
      <c r="H10076"/>
      <c r="I10076"/>
      <c r="J10076"/>
      <c r="K10076"/>
    </row>
    <row r="10077" spans="1:11" s="11" customFormat="1">
      <c r="A10077"/>
      <c r="B10077"/>
      <c r="C10077"/>
      <c r="D10077"/>
      <c r="E10077"/>
      <c r="F10077"/>
      <c r="G10077"/>
      <c r="H10077"/>
      <c r="I10077"/>
      <c r="J10077"/>
      <c r="K10077"/>
    </row>
    <row r="10078" spans="1:11" s="11" customFormat="1">
      <c r="A10078"/>
      <c r="B10078"/>
      <c r="C10078"/>
      <c r="D10078"/>
      <c r="E10078"/>
      <c r="F10078"/>
      <c r="G10078"/>
      <c r="H10078"/>
      <c r="I10078"/>
      <c r="J10078"/>
      <c r="K10078"/>
    </row>
    <row r="10079" spans="1:11" s="11" customFormat="1">
      <c r="A10079"/>
      <c r="B10079"/>
      <c r="C10079"/>
      <c r="D10079"/>
      <c r="E10079"/>
      <c r="F10079"/>
      <c r="G10079"/>
      <c r="H10079"/>
      <c r="I10079"/>
      <c r="J10079"/>
      <c r="K10079"/>
    </row>
    <row r="10080" spans="1:11" s="11" customFormat="1">
      <c r="A10080"/>
      <c r="B10080"/>
      <c r="C10080"/>
      <c r="D10080"/>
      <c r="E10080"/>
      <c r="F10080"/>
      <c r="G10080"/>
      <c r="H10080"/>
      <c r="I10080"/>
      <c r="J10080"/>
      <c r="K10080"/>
    </row>
    <row r="10081" spans="1:11" s="11" customFormat="1">
      <c r="A10081"/>
      <c r="B10081"/>
      <c r="C10081"/>
      <c r="D10081"/>
      <c r="E10081"/>
      <c r="F10081"/>
      <c r="G10081"/>
      <c r="H10081"/>
      <c r="I10081"/>
      <c r="J10081"/>
      <c r="K10081"/>
    </row>
    <row r="10082" spans="1:11" s="11" customFormat="1">
      <c r="A10082"/>
      <c r="B10082"/>
      <c r="C10082"/>
      <c r="D10082"/>
      <c r="E10082"/>
      <c r="F10082"/>
      <c r="G10082"/>
      <c r="H10082"/>
      <c r="I10082"/>
      <c r="J10082"/>
      <c r="K10082"/>
    </row>
    <row r="10083" spans="1:11" s="11" customFormat="1">
      <c r="A10083"/>
      <c r="B10083"/>
      <c r="C10083"/>
      <c r="D10083"/>
      <c r="E10083"/>
      <c r="F10083"/>
      <c r="G10083"/>
      <c r="H10083"/>
      <c r="I10083"/>
      <c r="J10083"/>
      <c r="K10083"/>
    </row>
    <row r="10084" spans="1:11" s="11" customFormat="1">
      <c r="A10084"/>
      <c r="B10084"/>
      <c r="C10084"/>
      <c r="D10084"/>
      <c r="E10084"/>
      <c r="F10084"/>
      <c r="G10084"/>
      <c r="H10084"/>
      <c r="I10084"/>
      <c r="J10084"/>
      <c r="K10084"/>
    </row>
    <row r="10085" spans="1:11" s="11" customFormat="1">
      <c r="A10085"/>
      <c r="B10085"/>
      <c r="C10085"/>
      <c r="D10085"/>
      <c r="E10085"/>
      <c r="F10085"/>
      <c r="G10085"/>
      <c r="H10085"/>
      <c r="I10085"/>
      <c r="J10085"/>
      <c r="K10085"/>
    </row>
    <row r="10086" spans="1:11" s="11" customFormat="1">
      <c r="A10086"/>
      <c r="B10086"/>
      <c r="C10086"/>
      <c r="D10086"/>
      <c r="E10086"/>
      <c r="F10086"/>
      <c r="G10086"/>
      <c r="H10086"/>
      <c r="I10086"/>
      <c r="J10086"/>
      <c r="K10086"/>
    </row>
    <row r="10087" spans="1:11" s="11" customFormat="1">
      <c r="A10087"/>
      <c r="B10087"/>
      <c r="C10087"/>
      <c r="D10087"/>
      <c r="E10087"/>
      <c r="F10087"/>
      <c r="G10087"/>
      <c r="H10087"/>
      <c r="I10087"/>
      <c r="J10087"/>
      <c r="K10087"/>
    </row>
    <row r="10088" spans="1:11" s="11" customFormat="1">
      <c r="A10088"/>
      <c r="B10088"/>
      <c r="C10088"/>
      <c r="D10088"/>
      <c r="E10088"/>
      <c r="F10088"/>
      <c r="G10088"/>
      <c r="H10088"/>
      <c r="I10088"/>
      <c r="J10088"/>
      <c r="K10088"/>
    </row>
    <row r="10089" spans="1:11" s="11" customFormat="1">
      <c r="A10089"/>
      <c r="B10089"/>
      <c r="C10089"/>
      <c r="D10089"/>
      <c r="E10089"/>
      <c r="F10089"/>
      <c r="G10089"/>
      <c r="H10089"/>
      <c r="I10089"/>
      <c r="J10089"/>
      <c r="K10089"/>
    </row>
    <row r="10090" spans="1:11" s="11" customFormat="1">
      <c r="A10090"/>
      <c r="B10090"/>
      <c r="C10090"/>
      <c r="D10090"/>
      <c r="E10090"/>
      <c r="F10090"/>
      <c r="G10090"/>
      <c r="H10090"/>
      <c r="I10090"/>
      <c r="J10090"/>
      <c r="K10090"/>
    </row>
    <row r="10091" spans="1:11" s="11" customFormat="1">
      <c r="A10091"/>
      <c r="B10091"/>
      <c r="C10091"/>
      <c r="D10091"/>
      <c r="E10091"/>
      <c r="F10091"/>
      <c r="G10091"/>
      <c r="H10091"/>
      <c r="I10091"/>
      <c r="J10091"/>
      <c r="K10091"/>
    </row>
    <row r="10092" spans="1:11" s="11" customFormat="1">
      <c r="A10092"/>
      <c r="B10092"/>
      <c r="C10092"/>
      <c r="D10092"/>
      <c r="E10092"/>
      <c r="F10092"/>
      <c r="G10092"/>
      <c r="H10092"/>
      <c r="I10092"/>
      <c r="J10092"/>
      <c r="K10092"/>
    </row>
    <row r="10093" spans="1:11" s="11" customFormat="1">
      <c r="A10093"/>
      <c r="B10093"/>
      <c r="C10093"/>
      <c r="D10093"/>
      <c r="E10093"/>
      <c r="F10093"/>
      <c r="G10093"/>
      <c r="H10093"/>
      <c r="I10093"/>
      <c r="J10093"/>
      <c r="K10093"/>
    </row>
    <row r="10094" spans="1:11" s="11" customFormat="1">
      <c r="A10094"/>
      <c r="B10094"/>
      <c r="C10094"/>
      <c r="D10094"/>
      <c r="E10094"/>
      <c r="F10094"/>
      <c r="G10094"/>
      <c r="H10094"/>
      <c r="I10094"/>
      <c r="J10094"/>
      <c r="K10094"/>
    </row>
    <row r="10095" spans="1:11" s="11" customFormat="1">
      <c r="A10095"/>
      <c r="B10095"/>
      <c r="C10095"/>
      <c r="D10095"/>
      <c r="E10095"/>
      <c r="F10095"/>
      <c r="G10095"/>
      <c r="H10095"/>
      <c r="I10095"/>
      <c r="J10095"/>
      <c r="K10095"/>
    </row>
    <row r="10096" spans="1:11" s="11" customFormat="1">
      <c r="A10096"/>
      <c r="B10096"/>
      <c r="C10096"/>
      <c r="D10096"/>
      <c r="E10096"/>
      <c r="F10096"/>
      <c r="G10096"/>
      <c r="H10096"/>
      <c r="I10096"/>
      <c r="J10096"/>
      <c r="K10096"/>
    </row>
    <row r="10097" spans="1:11" s="11" customFormat="1">
      <c r="A10097"/>
      <c r="B10097"/>
      <c r="C10097"/>
      <c r="D10097"/>
      <c r="E10097"/>
      <c r="F10097"/>
      <c r="G10097"/>
      <c r="H10097"/>
      <c r="I10097"/>
      <c r="J10097"/>
      <c r="K10097"/>
    </row>
    <row r="10098" spans="1:11" s="11" customFormat="1">
      <c r="A10098"/>
      <c r="B10098"/>
      <c r="C10098"/>
      <c r="D10098"/>
      <c r="E10098"/>
      <c r="F10098"/>
      <c r="G10098"/>
      <c r="H10098"/>
      <c r="I10098"/>
      <c r="J10098"/>
      <c r="K10098"/>
    </row>
    <row r="10099" spans="1:11" s="11" customFormat="1">
      <c r="A10099"/>
      <c r="B10099"/>
      <c r="C10099"/>
      <c r="D10099"/>
      <c r="E10099"/>
      <c r="F10099"/>
      <c r="G10099"/>
      <c r="H10099"/>
      <c r="I10099"/>
      <c r="J10099"/>
      <c r="K10099"/>
    </row>
    <row r="10100" spans="1:11" s="11" customFormat="1">
      <c r="A10100"/>
      <c r="B10100"/>
      <c r="C10100"/>
      <c r="D10100"/>
      <c r="E10100"/>
      <c r="F10100"/>
      <c r="G10100"/>
      <c r="H10100"/>
      <c r="I10100"/>
      <c r="J10100"/>
      <c r="K10100"/>
    </row>
    <row r="10101" spans="1:11" s="11" customFormat="1">
      <c r="A10101"/>
      <c r="B10101"/>
      <c r="C10101"/>
      <c r="D10101"/>
      <c r="E10101"/>
      <c r="F10101"/>
      <c r="G10101"/>
      <c r="H10101"/>
      <c r="I10101"/>
      <c r="J10101"/>
      <c r="K10101"/>
    </row>
    <row r="10102" spans="1:11" s="11" customFormat="1">
      <c r="A10102"/>
      <c r="B10102"/>
      <c r="C10102"/>
      <c r="D10102"/>
      <c r="E10102"/>
      <c r="F10102"/>
      <c r="G10102"/>
      <c r="H10102"/>
      <c r="I10102"/>
      <c r="J10102"/>
      <c r="K10102"/>
    </row>
    <row r="10103" spans="1:11" s="11" customFormat="1">
      <c r="A10103"/>
      <c r="B10103"/>
      <c r="C10103"/>
      <c r="D10103"/>
      <c r="E10103"/>
      <c r="F10103"/>
      <c r="G10103"/>
      <c r="H10103"/>
      <c r="I10103"/>
      <c r="J10103"/>
      <c r="K10103"/>
    </row>
    <row r="10104" spans="1:11" s="11" customFormat="1">
      <c r="A10104"/>
      <c r="B10104"/>
      <c r="C10104"/>
      <c r="D10104"/>
      <c r="E10104"/>
      <c r="F10104"/>
      <c r="G10104"/>
      <c r="H10104"/>
      <c r="I10104"/>
      <c r="J10104"/>
      <c r="K10104"/>
    </row>
    <row r="10105" spans="1:11" s="11" customFormat="1">
      <c r="A10105"/>
      <c r="B10105"/>
      <c r="C10105"/>
      <c r="D10105"/>
      <c r="E10105"/>
      <c r="F10105"/>
      <c r="G10105"/>
      <c r="H10105"/>
      <c r="I10105"/>
      <c r="J10105"/>
      <c r="K10105"/>
    </row>
    <row r="10106" spans="1:11" s="11" customFormat="1">
      <c r="A10106"/>
      <c r="B10106"/>
      <c r="C10106"/>
      <c r="D10106"/>
      <c r="E10106"/>
      <c r="F10106"/>
      <c r="G10106"/>
      <c r="H10106"/>
      <c r="I10106"/>
      <c r="J10106"/>
      <c r="K10106"/>
    </row>
    <row r="10107" spans="1:11" s="11" customFormat="1">
      <c r="A10107"/>
      <c r="B10107"/>
      <c r="C10107"/>
      <c r="D10107"/>
      <c r="E10107"/>
      <c r="F10107"/>
      <c r="G10107"/>
      <c r="H10107"/>
      <c r="I10107"/>
      <c r="J10107"/>
      <c r="K10107"/>
    </row>
    <row r="10108" spans="1:11" s="11" customFormat="1">
      <c r="A10108"/>
      <c r="B10108"/>
      <c r="C10108"/>
      <c r="D10108"/>
      <c r="E10108"/>
      <c r="F10108"/>
      <c r="G10108"/>
      <c r="H10108"/>
      <c r="I10108"/>
      <c r="J10108"/>
      <c r="K10108"/>
    </row>
    <row r="10109" spans="1:11" s="11" customFormat="1">
      <c r="A10109"/>
      <c r="B10109"/>
      <c r="C10109"/>
      <c r="D10109"/>
      <c r="E10109"/>
      <c r="F10109"/>
      <c r="G10109"/>
      <c r="H10109"/>
      <c r="I10109"/>
      <c r="J10109"/>
      <c r="K10109"/>
    </row>
    <row r="10110" spans="1:11" s="11" customFormat="1">
      <c r="A10110"/>
      <c r="B10110"/>
      <c r="C10110"/>
      <c r="D10110"/>
      <c r="E10110"/>
      <c r="F10110"/>
      <c r="G10110"/>
      <c r="H10110"/>
      <c r="I10110"/>
      <c r="J10110"/>
      <c r="K10110"/>
    </row>
    <row r="10111" spans="1:11" s="11" customFormat="1">
      <c r="A10111"/>
      <c r="B10111"/>
      <c r="C10111"/>
      <c r="D10111"/>
      <c r="E10111"/>
      <c r="F10111"/>
      <c r="G10111"/>
      <c r="H10111"/>
      <c r="I10111"/>
      <c r="J10111"/>
      <c r="K10111"/>
    </row>
    <row r="10112" spans="1:11" s="11" customFormat="1">
      <c r="A10112"/>
      <c r="B10112"/>
      <c r="C10112"/>
      <c r="D10112"/>
      <c r="E10112"/>
      <c r="F10112"/>
      <c r="G10112"/>
      <c r="H10112"/>
      <c r="I10112"/>
      <c r="J10112"/>
      <c r="K10112"/>
    </row>
    <row r="10113" spans="1:11" s="11" customFormat="1">
      <c r="A10113"/>
      <c r="B10113"/>
      <c r="C10113"/>
      <c r="D10113"/>
      <c r="E10113"/>
      <c r="F10113"/>
      <c r="G10113"/>
      <c r="H10113"/>
      <c r="I10113"/>
      <c r="J10113"/>
      <c r="K10113"/>
    </row>
    <row r="10114" spans="1:11" s="11" customFormat="1">
      <c r="A10114"/>
      <c r="B10114"/>
      <c r="C10114"/>
      <c r="D10114"/>
      <c r="E10114"/>
      <c r="F10114"/>
      <c r="G10114"/>
      <c r="H10114"/>
      <c r="I10114"/>
      <c r="J10114"/>
      <c r="K10114"/>
    </row>
    <row r="10115" spans="1:11" s="11" customFormat="1">
      <c r="A10115"/>
      <c r="B10115"/>
      <c r="C10115"/>
      <c r="D10115"/>
      <c r="E10115"/>
      <c r="F10115"/>
      <c r="G10115"/>
      <c r="H10115"/>
      <c r="I10115"/>
      <c r="J10115"/>
      <c r="K10115"/>
    </row>
    <row r="10116" spans="1:11" s="11" customFormat="1">
      <c r="A10116"/>
      <c r="B10116"/>
      <c r="C10116"/>
      <c r="D10116"/>
      <c r="E10116"/>
      <c r="F10116"/>
      <c r="G10116"/>
      <c r="H10116"/>
      <c r="I10116"/>
      <c r="J10116"/>
      <c r="K10116"/>
    </row>
    <row r="10117" spans="1:11" s="11" customFormat="1">
      <c r="A10117"/>
      <c r="B10117"/>
      <c r="C10117"/>
      <c r="D10117"/>
      <c r="E10117"/>
      <c r="F10117"/>
      <c r="G10117"/>
      <c r="H10117"/>
      <c r="I10117"/>
      <c r="J10117"/>
      <c r="K10117"/>
    </row>
    <row r="10118" spans="1:11" s="11" customFormat="1">
      <c r="A10118"/>
      <c r="B10118"/>
      <c r="C10118"/>
      <c r="D10118"/>
      <c r="E10118"/>
      <c r="F10118"/>
      <c r="G10118"/>
      <c r="H10118"/>
      <c r="I10118"/>
      <c r="J10118"/>
      <c r="K10118"/>
    </row>
    <row r="10119" spans="1:11" s="11" customFormat="1">
      <c r="A10119"/>
      <c r="B10119"/>
      <c r="C10119"/>
      <c r="D10119"/>
      <c r="E10119"/>
      <c r="F10119"/>
      <c r="G10119"/>
      <c r="H10119"/>
      <c r="I10119"/>
      <c r="J10119"/>
      <c r="K10119"/>
    </row>
    <row r="10120" spans="1:11" s="11" customFormat="1">
      <c r="A10120"/>
      <c r="B10120"/>
      <c r="C10120"/>
      <c r="D10120"/>
      <c r="E10120"/>
      <c r="F10120"/>
      <c r="G10120"/>
      <c r="H10120"/>
      <c r="I10120"/>
      <c r="J10120"/>
      <c r="K10120"/>
    </row>
    <row r="10121" spans="1:11" s="11" customFormat="1">
      <c r="A10121"/>
      <c r="B10121"/>
      <c r="C10121"/>
      <c r="D10121"/>
      <c r="E10121"/>
      <c r="F10121"/>
      <c r="G10121"/>
      <c r="H10121"/>
      <c r="I10121"/>
      <c r="J10121"/>
      <c r="K10121"/>
    </row>
    <row r="10122" spans="1:11" s="11" customFormat="1">
      <c r="A10122"/>
      <c r="B10122"/>
      <c r="C10122"/>
      <c r="D10122"/>
      <c r="E10122"/>
      <c r="F10122"/>
      <c r="G10122"/>
      <c r="H10122"/>
      <c r="I10122"/>
      <c r="J10122"/>
      <c r="K10122"/>
    </row>
    <row r="10123" spans="1:11" s="11" customFormat="1">
      <c r="A10123"/>
      <c r="B10123"/>
      <c r="C10123"/>
      <c r="D10123"/>
      <c r="E10123"/>
      <c r="F10123"/>
      <c r="G10123"/>
      <c r="H10123"/>
      <c r="I10123"/>
      <c r="J10123"/>
      <c r="K10123"/>
    </row>
    <row r="10124" spans="1:11" s="11" customFormat="1">
      <c r="A10124"/>
      <c r="B10124"/>
      <c r="C10124"/>
      <c r="D10124"/>
      <c r="E10124"/>
      <c r="F10124"/>
      <c r="G10124"/>
      <c r="H10124"/>
      <c r="I10124"/>
      <c r="J10124"/>
      <c r="K10124"/>
    </row>
    <row r="10125" spans="1:11" s="11" customFormat="1">
      <c r="A10125"/>
      <c r="B10125"/>
      <c r="C10125"/>
      <c r="D10125"/>
      <c r="E10125"/>
      <c r="F10125"/>
      <c r="G10125"/>
      <c r="H10125"/>
      <c r="I10125"/>
      <c r="J10125"/>
      <c r="K10125"/>
    </row>
    <row r="10126" spans="1:11" s="11" customFormat="1">
      <c r="A10126"/>
      <c r="B10126"/>
      <c r="C10126"/>
      <c r="D10126"/>
      <c r="E10126"/>
      <c r="F10126"/>
      <c r="G10126"/>
      <c r="H10126"/>
      <c r="I10126"/>
      <c r="J10126"/>
      <c r="K10126"/>
    </row>
    <row r="10127" spans="1:11" s="11" customFormat="1">
      <c r="A10127"/>
      <c r="B10127"/>
      <c r="C10127"/>
      <c r="D10127"/>
      <c r="E10127"/>
      <c r="F10127"/>
      <c r="G10127"/>
      <c r="H10127"/>
      <c r="I10127"/>
      <c r="J10127"/>
      <c r="K10127"/>
    </row>
    <row r="10128" spans="1:11" s="11" customFormat="1">
      <c r="A10128"/>
      <c r="B10128"/>
      <c r="C10128"/>
      <c r="D10128"/>
      <c r="E10128"/>
      <c r="F10128"/>
      <c r="G10128"/>
      <c r="H10128"/>
      <c r="I10128"/>
      <c r="J10128"/>
      <c r="K10128"/>
    </row>
    <row r="10129" spans="1:11" s="11" customFormat="1">
      <c r="A10129"/>
      <c r="B10129"/>
      <c r="C10129"/>
      <c r="D10129"/>
      <c r="E10129"/>
      <c r="F10129"/>
      <c r="G10129"/>
      <c r="H10129"/>
      <c r="I10129"/>
      <c r="J10129"/>
      <c r="K10129"/>
    </row>
    <row r="10130" spans="1:11" s="11" customFormat="1">
      <c r="A10130"/>
      <c r="B10130"/>
      <c r="C10130"/>
      <c r="D10130"/>
      <c r="E10130"/>
      <c r="F10130"/>
      <c r="G10130"/>
      <c r="H10130"/>
      <c r="I10130"/>
      <c r="J10130"/>
      <c r="K10130"/>
    </row>
    <row r="10131" spans="1:11" s="11" customFormat="1">
      <c r="A10131"/>
      <c r="B10131"/>
      <c r="C10131"/>
      <c r="D10131"/>
      <c r="E10131"/>
      <c r="F10131"/>
      <c r="G10131"/>
      <c r="H10131"/>
      <c r="I10131"/>
      <c r="J10131"/>
      <c r="K10131"/>
    </row>
    <row r="10132" spans="1:11" s="11" customFormat="1">
      <c r="A10132"/>
      <c r="B10132"/>
      <c r="C10132"/>
      <c r="D10132"/>
      <c r="E10132"/>
      <c r="F10132"/>
      <c r="G10132"/>
      <c r="H10132"/>
      <c r="I10132"/>
      <c r="J10132"/>
      <c r="K10132"/>
    </row>
    <row r="10133" spans="1:11" s="11" customFormat="1">
      <c r="A10133"/>
      <c r="B10133"/>
      <c r="C10133"/>
      <c r="D10133"/>
      <c r="E10133"/>
      <c r="F10133"/>
      <c r="G10133"/>
      <c r="H10133"/>
      <c r="I10133"/>
      <c r="J10133"/>
      <c r="K10133"/>
    </row>
    <row r="10134" spans="1:11" s="11" customFormat="1">
      <c r="A10134"/>
      <c r="B10134"/>
      <c r="C10134"/>
      <c r="D10134"/>
      <c r="E10134"/>
      <c r="F10134"/>
      <c r="G10134"/>
      <c r="H10134"/>
      <c r="I10134"/>
      <c r="J10134"/>
      <c r="K10134"/>
    </row>
    <row r="10135" spans="1:11" s="11" customFormat="1">
      <c r="A10135"/>
      <c r="B10135"/>
      <c r="C10135"/>
      <c r="D10135"/>
      <c r="E10135"/>
      <c r="F10135"/>
      <c r="G10135"/>
      <c r="H10135"/>
      <c r="I10135"/>
      <c r="J10135"/>
      <c r="K10135"/>
    </row>
    <row r="10136" spans="1:11" s="11" customFormat="1">
      <c r="A10136"/>
      <c r="B10136"/>
      <c r="C10136"/>
      <c r="D10136"/>
      <c r="E10136"/>
      <c r="F10136"/>
      <c r="G10136"/>
      <c r="H10136"/>
      <c r="I10136"/>
      <c r="J10136"/>
      <c r="K10136"/>
    </row>
    <row r="10137" spans="1:11" s="11" customFormat="1">
      <c r="A10137"/>
      <c r="B10137"/>
      <c r="C10137"/>
      <c r="D10137"/>
      <c r="E10137"/>
      <c r="F10137"/>
      <c r="G10137"/>
      <c r="H10137"/>
      <c r="I10137"/>
      <c r="J10137"/>
      <c r="K10137"/>
    </row>
    <row r="10138" spans="1:11" s="11" customFormat="1">
      <c r="A10138"/>
      <c r="B10138"/>
      <c r="C10138"/>
      <c r="D10138"/>
      <c r="E10138"/>
      <c r="F10138"/>
      <c r="G10138"/>
      <c r="H10138"/>
      <c r="I10138"/>
      <c r="J10138"/>
      <c r="K10138"/>
    </row>
    <row r="10139" spans="1:11" s="11" customFormat="1">
      <c r="A10139"/>
      <c r="B10139"/>
      <c r="C10139"/>
      <c r="D10139"/>
      <c r="E10139"/>
      <c r="F10139"/>
      <c r="G10139"/>
      <c r="H10139"/>
      <c r="I10139"/>
      <c r="J10139"/>
      <c r="K10139"/>
    </row>
    <row r="10140" spans="1:11" s="11" customFormat="1">
      <c r="A10140"/>
      <c r="B10140"/>
      <c r="C10140"/>
      <c r="D10140"/>
      <c r="E10140"/>
      <c r="F10140"/>
      <c r="G10140"/>
      <c r="H10140"/>
      <c r="I10140"/>
      <c r="J10140"/>
      <c r="K10140"/>
    </row>
    <row r="10141" spans="1:11" s="11" customFormat="1">
      <c r="A10141"/>
      <c r="B10141"/>
      <c r="C10141"/>
      <c r="D10141"/>
      <c r="E10141"/>
      <c r="F10141"/>
      <c r="G10141"/>
      <c r="H10141"/>
      <c r="I10141"/>
      <c r="J10141"/>
      <c r="K10141"/>
    </row>
    <row r="10142" spans="1:11" s="11" customFormat="1">
      <c r="A10142"/>
      <c r="B10142"/>
      <c r="C10142"/>
      <c r="D10142"/>
      <c r="E10142"/>
      <c r="F10142"/>
      <c r="G10142"/>
      <c r="H10142"/>
      <c r="I10142"/>
      <c r="J10142"/>
      <c r="K10142"/>
    </row>
    <row r="10143" spans="1:11" s="11" customFormat="1">
      <c r="A10143"/>
      <c r="B10143"/>
      <c r="C10143"/>
      <c r="D10143"/>
      <c r="E10143"/>
      <c r="F10143"/>
      <c r="G10143"/>
      <c r="H10143"/>
      <c r="I10143"/>
      <c r="J10143"/>
      <c r="K10143"/>
    </row>
    <row r="10144" spans="1:11" s="11" customFormat="1">
      <c r="A10144"/>
      <c r="B10144"/>
      <c r="C10144"/>
      <c r="D10144"/>
      <c r="E10144"/>
      <c r="F10144"/>
      <c r="G10144"/>
      <c r="H10144"/>
      <c r="I10144"/>
      <c r="J10144"/>
      <c r="K10144"/>
    </row>
    <row r="10145" spans="1:11" s="11" customFormat="1">
      <c r="A10145"/>
      <c r="B10145"/>
      <c r="C10145"/>
      <c r="D10145"/>
      <c r="E10145"/>
      <c r="F10145"/>
      <c r="G10145"/>
      <c r="H10145"/>
      <c r="I10145"/>
      <c r="J10145"/>
      <c r="K10145"/>
    </row>
    <row r="10146" spans="1:11" s="11" customFormat="1">
      <c r="A10146"/>
      <c r="B10146"/>
      <c r="C10146"/>
      <c r="D10146"/>
      <c r="E10146"/>
      <c r="F10146"/>
      <c r="G10146"/>
      <c r="H10146"/>
      <c r="I10146"/>
      <c r="J10146"/>
      <c r="K10146"/>
    </row>
    <row r="10147" spans="1:11" s="11" customFormat="1">
      <c r="A10147"/>
      <c r="B10147"/>
      <c r="C10147"/>
      <c r="D10147"/>
      <c r="E10147"/>
      <c r="F10147"/>
      <c r="G10147"/>
      <c r="H10147"/>
      <c r="I10147"/>
      <c r="J10147"/>
      <c r="K10147"/>
    </row>
    <row r="10148" spans="1:11" s="11" customFormat="1">
      <c r="A10148"/>
      <c r="B10148"/>
      <c r="C10148"/>
      <c r="D10148"/>
      <c r="E10148"/>
      <c r="F10148"/>
      <c r="G10148"/>
      <c r="H10148"/>
      <c r="I10148"/>
      <c r="J10148"/>
      <c r="K10148"/>
    </row>
    <row r="10149" spans="1:11" s="11" customFormat="1">
      <c r="A10149"/>
      <c r="B10149"/>
      <c r="C10149"/>
      <c r="D10149"/>
      <c r="E10149"/>
      <c r="F10149"/>
      <c r="G10149"/>
      <c r="H10149"/>
      <c r="I10149"/>
      <c r="J10149"/>
      <c r="K10149"/>
    </row>
    <row r="10150" spans="1:11" s="11" customFormat="1">
      <c r="A10150"/>
      <c r="B10150"/>
      <c r="C10150"/>
      <c r="D10150"/>
      <c r="E10150"/>
      <c r="F10150"/>
      <c r="G10150"/>
      <c r="H10150"/>
      <c r="I10150"/>
      <c r="J10150"/>
      <c r="K10150"/>
    </row>
    <row r="10151" spans="1:11" s="11" customFormat="1">
      <c r="A10151"/>
      <c r="B10151"/>
      <c r="C10151"/>
      <c r="D10151"/>
      <c r="E10151"/>
      <c r="F10151"/>
      <c r="G10151"/>
      <c r="H10151"/>
      <c r="I10151"/>
      <c r="J10151"/>
      <c r="K10151"/>
    </row>
    <row r="10152" spans="1:11" s="11" customFormat="1">
      <c r="A10152"/>
      <c r="B10152"/>
      <c r="C10152"/>
      <c r="D10152"/>
      <c r="E10152"/>
      <c r="F10152"/>
      <c r="G10152"/>
      <c r="H10152"/>
      <c r="I10152"/>
      <c r="J10152"/>
      <c r="K10152"/>
    </row>
    <row r="10153" spans="1:11" s="11" customFormat="1">
      <c r="A10153"/>
      <c r="B10153"/>
      <c r="C10153"/>
      <c r="D10153"/>
      <c r="E10153"/>
      <c r="F10153"/>
      <c r="G10153"/>
      <c r="H10153"/>
      <c r="I10153"/>
      <c r="J10153"/>
      <c r="K10153"/>
    </row>
    <row r="10154" spans="1:11" s="11" customFormat="1">
      <c r="A10154"/>
      <c r="B10154"/>
      <c r="C10154"/>
      <c r="D10154"/>
      <c r="E10154"/>
      <c r="F10154"/>
      <c r="G10154"/>
      <c r="H10154"/>
      <c r="I10154"/>
      <c r="J10154"/>
      <c r="K10154"/>
    </row>
    <row r="10155" spans="1:11" s="11" customFormat="1">
      <c r="A10155"/>
      <c r="B10155"/>
      <c r="C10155"/>
      <c r="D10155"/>
      <c r="E10155"/>
      <c r="F10155"/>
      <c r="G10155"/>
      <c r="H10155"/>
      <c r="I10155"/>
      <c r="J10155"/>
      <c r="K10155"/>
    </row>
    <row r="10156" spans="1:11" s="11" customFormat="1">
      <c r="A10156"/>
      <c r="B10156"/>
      <c r="C10156"/>
      <c r="D10156"/>
      <c r="E10156"/>
      <c r="F10156"/>
      <c r="G10156"/>
      <c r="H10156"/>
      <c r="I10156"/>
      <c r="J10156"/>
      <c r="K10156"/>
    </row>
    <row r="10157" spans="1:11" s="11" customFormat="1">
      <c r="A10157"/>
      <c r="B10157"/>
      <c r="C10157"/>
      <c r="D10157"/>
      <c r="E10157"/>
      <c r="F10157"/>
      <c r="G10157"/>
      <c r="H10157"/>
      <c r="I10157"/>
      <c r="J10157"/>
      <c r="K10157"/>
    </row>
    <row r="10158" spans="1:11" s="11" customFormat="1">
      <c r="A10158"/>
      <c r="B10158"/>
      <c r="C10158"/>
      <c r="D10158"/>
      <c r="E10158"/>
      <c r="F10158"/>
      <c r="G10158"/>
      <c r="H10158"/>
      <c r="I10158"/>
      <c r="J10158"/>
      <c r="K10158"/>
    </row>
    <row r="10159" spans="1:11" s="11" customFormat="1">
      <c r="A10159"/>
      <c r="B10159"/>
      <c r="C10159"/>
      <c r="D10159"/>
      <c r="E10159"/>
      <c r="F10159"/>
      <c r="G10159"/>
      <c r="H10159"/>
      <c r="I10159"/>
      <c r="J10159"/>
      <c r="K10159"/>
    </row>
    <row r="10160" spans="1:11" s="11" customFormat="1">
      <c r="A10160"/>
      <c r="B10160"/>
      <c r="C10160"/>
      <c r="D10160"/>
      <c r="E10160"/>
      <c r="F10160"/>
      <c r="G10160"/>
      <c r="H10160"/>
      <c r="I10160"/>
      <c r="J10160"/>
      <c r="K10160"/>
    </row>
    <row r="10161" spans="1:11" s="11" customFormat="1">
      <c r="A10161"/>
      <c r="B10161"/>
      <c r="C10161"/>
      <c r="D10161"/>
      <c r="E10161"/>
      <c r="F10161"/>
      <c r="G10161"/>
      <c r="H10161"/>
      <c r="I10161"/>
      <c r="J10161"/>
      <c r="K10161"/>
    </row>
    <row r="10162" spans="1:11" s="11" customFormat="1">
      <c r="A10162"/>
      <c r="B10162"/>
      <c r="C10162"/>
      <c r="D10162"/>
      <c r="E10162"/>
      <c r="F10162"/>
      <c r="G10162"/>
      <c r="H10162"/>
      <c r="I10162"/>
      <c r="J10162"/>
      <c r="K10162"/>
    </row>
    <row r="10163" spans="1:11" s="11" customFormat="1">
      <c r="A10163"/>
      <c r="B10163"/>
      <c r="C10163"/>
      <c r="D10163"/>
      <c r="E10163"/>
      <c r="F10163"/>
      <c r="G10163"/>
      <c r="H10163"/>
      <c r="I10163"/>
      <c r="J10163"/>
      <c r="K10163"/>
    </row>
    <row r="10164" spans="1:11" s="11" customFormat="1">
      <c r="A10164"/>
      <c r="B10164"/>
      <c r="C10164"/>
      <c r="D10164"/>
      <c r="E10164"/>
      <c r="F10164"/>
      <c r="G10164"/>
      <c r="H10164"/>
      <c r="I10164"/>
      <c r="J10164"/>
      <c r="K10164"/>
    </row>
    <row r="10165" spans="1:11" s="11" customFormat="1">
      <c r="A10165"/>
      <c r="B10165"/>
      <c r="C10165"/>
      <c r="D10165"/>
      <c r="E10165"/>
      <c r="F10165"/>
      <c r="G10165"/>
      <c r="H10165"/>
      <c r="I10165"/>
      <c r="J10165"/>
      <c r="K10165"/>
    </row>
    <row r="10166" spans="1:11" s="11" customFormat="1">
      <c r="A10166"/>
      <c r="B10166"/>
      <c r="C10166"/>
      <c r="D10166"/>
      <c r="E10166"/>
      <c r="F10166"/>
      <c r="G10166"/>
      <c r="H10166"/>
      <c r="I10166"/>
      <c r="J10166"/>
      <c r="K10166"/>
    </row>
    <row r="10167" spans="1:11" s="11" customFormat="1">
      <c r="A10167"/>
      <c r="B10167"/>
      <c r="C10167"/>
      <c r="D10167"/>
      <c r="E10167"/>
      <c r="F10167"/>
      <c r="G10167"/>
      <c r="H10167"/>
      <c r="I10167"/>
      <c r="J10167"/>
      <c r="K10167"/>
    </row>
    <row r="10168" spans="1:11" s="11" customFormat="1">
      <c r="A10168"/>
      <c r="B10168"/>
      <c r="C10168"/>
      <c r="D10168"/>
      <c r="E10168"/>
      <c r="F10168"/>
      <c r="G10168"/>
      <c r="H10168"/>
      <c r="I10168"/>
      <c r="J10168"/>
      <c r="K10168"/>
    </row>
    <row r="10169" spans="1:11" s="11" customFormat="1">
      <c r="A10169"/>
      <c r="B10169"/>
      <c r="C10169"/>
      <c r="D10169"/>
      <c r="E10169"/>
      <c r="F10169"/>
      <c r="G10169"/>
      <c r="H10169"/>
      <c r="I10169"/>
      <c r="J10169"/>
      <c r="K10169"/>
    </row>
    <row r="10170" spans="1:11" s="11" customFormat="1">
      <c r="A10170"/>
      <c r="B10170"/>
      <c r="C10170"/>
      <c r="D10170"/>
      <c r="E10170"/>
      <c r="F10170"/>
      <c r="G10170"/>
      <c r="H10170"/>
      <c r="I10170"/>
      <c r="J10170"/>
      <c r="K10170"/>
    </row>
    <row r="10171" spans="1:11" s="11" customFormat="1">
      <c r="A10171"/>
      <c r="B10171"/>
      <c r="C10171"/>
      <c r="D10171"/>
      <c r="E10171"/>
      <c r="F10171"/>
      <c r="G10171"/>
      <c r="H10171"/>
      <c r="I10171"/>
      <c r="J10171"/>
      <c r="K10171"/>
    </row>
    <row r="10172" spans="1:11" s="11" customFormat="1">
      <c r="A10172"/>
      <c r="B10172"/>
      <c r="C10172"/>
      <c r="D10172"/>
      <c r="E10172"/>
      <c r="F10172"/>
      <c r="G10172"/>
      <c r="H10172"/>
      <c r="I10172"/>
      <c r="J10172"/>
      <c r="K10172"/>
    </row>
    <row r="10173" spans="1:11" s="11" customFormat="1">
      <c r="A10173"/>
      <c r="B10173"/>
      <c r="C10173"/>
      <c r="D10173"/>
      <c r="E10173"/>
      <c r="F10173"/>
      <c r="G10173"/>
      <c r="H10173"/>
      <c r="I10173"/>
      <c r="J10173"/>
      <c r="K10173"/>
    </row>
    <row r="10174" spans="1:11" s="11" customFormat="1">
      <c r="A10174"/>
      <c r="B10174"/>
      <c r="C10174"/>
      <c r="D10174"/>
      <c r="E10174"/>
      <c r="F10174"/>
      <c r="G10174"/>
      <c r="H10174"/>
      <c r="I10174"/>
      <c r="J10174"/>
      <c r="K10174"/>
    </row>
    <row r="10175" spans="1:11" s="11" customFormat="1">
      <c r="A10175"/>
      <c r="B10175"/>
      <c r="C10175"/>
      <c r="D10175"/>
      <c r="E10175"/>
      <c r="F10175"/>
      <c r="G10175"/>
      <c r="H10175"/>
      <c r="I10175"/>
      <c r="J10175"/>
      <c r="K10175"/>
    </row>
    <row r="10176" spans="1:11" s="11" customFormat="1">
      <c r="A10176"/>
      <c r="B10176"/>
      <c r="C10176"/>
      <c r="D10176"/>
      <c r="E10176"/>
      <c r="F10176"/>
      <c r="G10176"/>
      <c r="H10176"/>
      <c r="I10176"/>
      <c r="J10176"/>
      <c r="K10176"/>
    </row>
    <row r="10177" spans="1:11" s="11" customFormat="1">
      <c r="A10177"/>
      <c r="B10177"/>
      <c r="C10177"/>
      <c r="D10177"/>
      <c r="E10177"/>
      <c r="F10177"/>
      <c r="G10177"/>
      <c r="H10177"/>
      <c r="I10177"/>
      <c r="J10177"/>
      <c r="K10177"/>
    </row>
    <row r="10178" spans="1:11" s="11" customFormat="1">
      <c r="A10178"/>
      <c r="B10178"/>
      <c r="C10178"/>
      <c r="D10178"/>
      <c r="E10178"/>
      <c r="F10178"/>
      <c r="G10178"/>
      <c r="H10178"/>
      <c r="I10178"/>
      <c r="J10178"/>
      <c r="K10178"/>
    </row>
    <row r="10179" spans="1:11" s="11" customFormat="1">
      <c r="A10179"/>
      <c r="B10179"/>
      <c r="C10179"/>
      <c r="D10179"/>
      <c r="E10179"/>
      <c r="F10179"/>
      <c r="G10179"/>
      <c r="H10179"/>
      <c r="I10179"/>
      <c r="J10179"/>
      <c r="K10179"/>
    </row>
    <row r="10180" spans="1:11" s="11" customFormat="1">
      <c r="A10180"/>
      <c r="B10180"/>
      <c r="C10180"/>
      <c r="D10180"/>
      <c r="E10180"/>
      <c r="F10180"/>
      <c r="G10180"/>
      <c r="H10180"/>
      <c r="I10180"/>
      <c r="J10180"/>
      <c r="K10180"/>
    </row>
    <row r="10181" spans="1:11" s="11" customFormat="1">
      <c r="A10181"/>
      <c r="B10181"/>
      <c r="C10181"/>
      <c r="D10181"/>
      <c r="E10181"/>
      <c r="F10181"/>
      <c r="G10181"/>
      <c r="H10181"/>
      <c r="I10181"/>
      <c r="J10181"/>
      <c r="K10181"/>
    </row>
    <row r="10182" spans="1:11" s="11" customFormat="1">
      <c r="A10182"/>
      <c r="B10182"/>
      <c r="C10182"/>
      <c r="D10182"/>
      <c r="E10182"/>
      <c r="F10182"/>
      <c r="G10182"/>
      <c r="H10182"/>
      <c r="I10182"/>
      <c r="J10182"/>
      <c r="K10182"/>
    </row>
    <row r="10183" spans="1:11" s="11" customFormat="1">
      <c r="A10183"/>
      <c r="B10183"/>
      <c r="C10183"/>
      <c r="D10183"/>
      <c r="E10183"/>
      <c r="F10183"/>
      <c r="G10183"/>
      <c r="H10183"/>
      <c r="I10183"/>
      <c r="J10183"/>
      <c r="K10183"/>
    </row>
    <row r="10184" spans="1:11" s="11" customFormat="1">
      <c r="A10184"/>
      <c r="B10184"/>
      <c r="C10184"/>
      <c r="D10184"/>
      <c r="E10184"/>
      <c r="F10184"/>
      <c r="G10184"/>
      <c r="H10184"/>
      <c r="I10184"/>
      <c r="J10184"/>
      <c r="K10184"/>
    </row>
    <row r="10185" spans="1:11" s="11" customFormat="1">
      <c r="A10185"/>
      <c r="B10185"/>
      <c r="C10185"/>
      <c r="D10185"/>
      <c r="E10185"/>
      <c r="F10185"/>
      <c r="G10185"/>
      <c r="H10185"/>
      <c r="I10185"/>
      <c r="J10185"/>
      <c r="K10185"/>
    </row>
    <row r="10186" spans="1:11" s="11" customFormat="1">
      <c r="A10186"/>
      <c r="B10186"/>
      <c r="C10186"/>
      <c r="D10186"/>
      <c r="E10186"/>
      <c r="F10186"/>
      <c r="G10186"/>
      <c r="H10186"/>
      <c r="I10186"/>
      <c r="J10186"/>
      <c r="K10186"/>
    </row>
    <row r="10187" spans="1:11" s="11" customFormat="1">
      <c r="A10187"/>
      <c r="B10187"/>
      <c r="C10187"/>
      <c r="D10187"/>
      <c r="E10187"/>
      <c r="F10187"/>
      <c r="G10187"/>
      <c r="H10187"/>
      <c r="I10187"/>
      <c r="J10187"/>
      <c r="K10187"/>
    </row>
    <row r="10188" spans="1:11" s="11" customFormat="1">
      <c r="A10188"/>
      <c r="B10188"/>
      <c r="C10188"/>
      <c r="D10188"/>
      <c r="E10188"/>
      <c r="F10188"/>
      <c r="G10188"/>
      <c r="H10188"/>
      <c r="I10188"/>
      <c r="J10188"/>
      <c r="K10188"/>
    </row>
    <row r="10189" spans="1:11" s="11" customFormat="1">
      <c r="A10189"/>
      <c r="B10189"/>
      <c r="C10189"/>
      <c r="D10189"/>
      <c r="E10189"/>
      <c r="F10189"/>
      <c r="G10189"/>
      <c r="H10189"/>
      <c r="I10189"/>
      <c r="J10189"/>
      <c r="K10189"/>
    </row>
    <row r="10190" spans="1:11" s="11" customFormat="1">
      <c r="A10190"/>
      <c r="B10190"/>
      <c r="C10190"/>
      <c r="D10190"/>
      <c r="E10190"/>
      <c r="F10190"/>
      <c r="G10190"/>
      <c r="H10190"/>
      <c r="I10190"/>
      <c r="J10190"/>
      <c r="K10190"/>
    </row>
    <row r="10191" spans="1:11" s="11" customFormat="1">
      <c r="A10191"/>
      <c r="B10191"/>
      <c r="C10191"/>
      <c r="D10191"/>
      <c r="E10191"/>
      <c r="F10191"/>
      <c r="G10191"/>
      <c r="H10191"/>
      <c r="I10191"/>
      <c r="J10191"/>
      <c r="K10191"/>
    </row>
    <row r="10192" spans="1:11" s="11" customFormat="1">
      <c r="A10192"/>
      <c r="B10192"/>
      <c r="C10192"/>
      <c r="D10192"/>
      <c r="E10192"/>
      <c r="F10192"/>
      <c r="G10192"/>
      <c r="H10192"/>
      <c r="I10192"/>
      <c r="J10192"/>
      <c r="K10192"/>
    </row>
    <row r="10193" spans="1:11" s="11" customFormat="1">
      <c r="A10193"/>
      <c r="B10193"/>
      <c r="C10193"/>
      <c r="D10193"/>
      <c r="E10193"/>
      <c r="F10193"/>
      <c r="G10193"/>
      <c r="H10193"/>
      <c r="I10193"/>
      <c r="J10193"/>
      <c r="K10193"/>
    </row>
    <row r="10194" spans="1:11" s="11" customFormat="1">
      <c r="A10194"/>
      <c r="B10194"/>
      <c r="C10194"/>
      <c r="D10194"/>
      <c r="E10194"/>
      <c r="F10194"/>
      <c r="G10194"/>
      <c r="H10194"/>
      <c r="I10194"/>
      <c r="J10194"/>
      <c r="K10194"/>
    </row>
    <row r="10195" spans="1:11" s="11" customFormat="1">
      <c r="A10195"/>
      <c r="B10195"/>
      <c r="C10195"/>
      <c r="D10195"/>
      <c r="E10195"/>
      <c r="F10195"/>
      <c r="G10195"/>
      <c r="H10195"/>
      <c r="I10195"/>
      <c r="J10195"/>
      <c r="K10195"/>
    </row>
    <row r="10196" spans="1:11" s="11" customFormat="1">
      <c r="A10196"/>
      <c r="B10196"/>
      <c r="C10196"/>
      <c r="D10196"/>
      <c r="E10196"/>
      <c r="F10196"/>
      <c r="G10196"/>
      <c r="H10196"/>
      <c r="I10196"/>
      <c r="J10196"/>
      <c r="K10196"/>
    </row>
    <row r="10197" spans="1:11" s="11" customFormat="1">
      <c r="A10197"/>
      <c r="B10197"/>
      <c r="C10197"/>
      <c r="D10197"/>
      <c r="E10197"/>
      <c r="F10197"/>
      <c r="G10197"/>
      <c r="H10197"/>
      <c r="I10197"/>
      <c r="J10197"/>
      <c r="K10197"/>
    </row>
    <row r="10198" spans="1:11" s="11" customFormat="1">
      <c r="A10198"/>
      <c r="B10198"/>
      <c r="C10198"/>
      <c r="D10198"/>
      <c r="E10198"/>
      <c r="F10198"/>
      <c r="G10198"/>
      <c r="H10198"/>
      <c r="I10198"/>
      <c r="J10198"/>
      <c r="K10198"/>
    </row>
    <row r="10199" spans="1:11" s="11" customFormat="1">
      <c r="A10199"/>
      <c r="B10199"/>
      <c r="C10199"/>
      <c r="D10199"/>
      <c r="E10199"/>
      <c r="F10199"/>
      <c r="G10199"/>
      <c r="H10199"/>
      <c r="I10199"/>
      <c r="J10199"/>
      <c r="K10199"/>
    </row>
    <row r="10200" spans="1:11" s="11" customFormat="1">
      <c r="A10200"/>
      <c r="B10200"/>
      <c r="C10200"/>
      <c r="D10200"/>
      <c r="E10200"/>
      <c r="F10200"/>
      <c r="G10200"/>
      <c r="H10200"/>
      <c r="I10200"/>
      <c r="J10200"/>
      <c r="K10200"/>
    </row>
    <row r="10201" spans="1:11" s="11" customFormat="1">
      <c r="A10201"/>
      <c r="B10201"/>
      <c r="C10201"/>
      <c r="D10201"/>
      <c r="E10201"/>
      <c r="F10201"/>
      <c r="G10201"/>
      <c r="H10201"/>
      <c r="I10201"/>
      <c r="J10201"/>
      <c r="K10201"/>
    </row>
    <row r="10202" spans="1:11" s="11" customFormat="1">
      <c r="A10202"/>
      <c r="B10202"/>
      <c r="C10202"/>
      <c r="D10202"/>
      <c r="E10202"/>
      <c r="F10202"/>
      <c r="G10202"/>
      <c r="H10202"/>
      <c r="I10202"/>
      <c r="J10202"/>
      <c r="K10202"/>
    </row>
    <row r="10203" spans="1:11" s="11" customFormat="1">
      <c r="A10203"/>
      <c r="B10203"/>
      <c r="C10203"/>
      <c r="D10203"/>
      <c r="E10203"/>
      <c r="F10203"/>
      <c r="G10203"/>
      <c r="H10203"/>
      <c r="I10203"/>
      <c r="J10203"/>
      <c r="K10203"/>
    </row>
    <row r="10204" spans="1:11" s="11" customFormat="1">
      <c r="A10204"/>
      <c r="B10204"/>
      <c r="C10204"/>
      <c r="D10204"/>
      <c r="E10204"/>
      <c r="F10204"/>
      <c r="G10204"/>
      <c r="H10204"/>
      <c r="I10204"/>
      <c r="J10204"/>
      <c r="K10204"/>
    </row>
    <row r="10205" spans="1:11" s="11" customFormat="1">
      <c r="A10205"/>
      <c r="B10205"/>
      <c r="C10205"/>
      <c r="D10205"/>
      <c r="E10205"/>
      <c r="F10205"/>
      <c r="G10205"/>
      <c r="H10205"/>
      <c r="I10205"/>
      <c r="J10205"/>
      <c r="K10205"/>
    </row>
    <row r="10206" spans="1:11" s="11" customFormat="1">
      <c r="A10206"/>
      <c r="B10206"/>
      <c r="C10206"/>
      <c r="D10206"/>
      <c r="E10206"/>
      <c r="F10206"/>
      <c r="G10206"/>
      <c r="H10206"/>
      <c r="I10206"/>
      <c r="J10206"/>
      <c r="K10206"/>
    </row>
    <row r="10207" spans="1:11" s="11" customFormat="1">
      <c r="A10207"/>
      <c r="B10207"/>
      <c r="C10207"/>
      <c r="D10207"/>
      <c r="E10207"/>
      <c r="F10207"/>
      <c r="G10207"/>
      <c r="H10207"/>
      <c r="I10207"/>
      <c r="J10207"/>
      <c r="K10207"/>
    </row>
    <row r="10208" spans="1:11" s="11" customFormat="1">
      <c r="A10208"/>
      <c r="B10208"/>
      <c r="C10208"/>
      <c r="D10208"/>
      <c r="E10208"/>
      <c r="F10208"/>
      <c r="G10208"/>
      <c r="H10208"/>
      <c r="I10208"/>
      <c r="J10208"/>
      <c r="K10208"/>
    </row>
    <row r="10209" spans="1:11" s="11" customFormat="1">
      <c r="A10209"/>
      <c r="B10209"/>
      <c r="C10209"/>
      <c r="D10209"/>
      <c r="E10209"/>
      <c r="F10209"/>
      <c r="G10209"/>
      <c r="H10209"/>
      <c r="I10209"/>
      <c r="J10209"/>
      <c r="K10209"/>
    </row>
    <row r="10210" spans="1:11" s="11" customFormat="1">
      <c r="A10210"/>
      <c r="B10210"/>
      <c r="C10210"/>
      <c r="D10210"/>
      <c r="E10210"/>
      <c r="F10210"/>
      <c r="G10210"/>
      <c r="H10210"/>
      <c r="I10210"/>
      <c r="J10210"/>
      <c r="K10210"/>
    </row>
    <row r="10211" spans="1:11" s="11" customFormat="1">
      <c r="A10211"/>
      <c r="B10211"/>
      <c r="C10211"/>
      <c r="D10211"/>
      <c r="E10211"/>
      <c r="F10211"/>
      <c r="G10211"/>
      <c r="H10211"/>
      <c r="I10211"/>
      <c r="J10211"/>
      <c r="K10211"/>
    </row>
    <row r="10212" spans="1:11" s="11" customFormat="1">
      <c r="A10212"/>
      <c r="B10212"/>
      <c r="C10212"/>
      <c r="D10212"/>
      <c r="E10212"/>
      <c r="F10212"/>
      <c r="G10212"/>
      <c r="H10212"/>
      <c r="I10212"/>
      <c r="J10212"/>
      <c r="K10212"/>
    </row>
    <row r="10213" spans="1:11" s="11" customFormat="1">
      <c r="A10213"/>
      <c r="B10213"/>
      <c r="C10213"/>
      <c r="D10213"/>
      <c r="E10213"/>
      <c r="F10213"/>
      <c r="G10213"/>
      <c r="H10213"/>
      <c r="I10213"/>
      <c r="J10213"/>
      <c r="K10213"/>
    </row>
    <row r="10214" spans="1:11" s="11" customFormat="1">
      <c r="A10214"/>
      <c r="B10214"/>
      <c r="C10214"/>
      <c r="D10214"/>
      <c r="E10214"/>
      <c r="F10214"/>
      <c r="G10214"/>
      <c r="H10214"/>
      <c r="I10214"/>
      <c r="J10214"/>
      <c r="K10214"/>
    </row>
    <row r="10215" spans="1:11" s="11" customFormat="1">
      <c r="A10215"/>
      <c r="B10215"/>
      <c r="C10215"/>
      <c r="D10215"/>
      <c r="E10215"/>
      <c r="F10215"/>
      <c r="G10215"/>
      <c r="H10215"/>
      <c r="I10215"/>
      <c r="J10215"/>
      <c r="K10215"/>
    </row>
    <row r="10216" spans="1:11" s="11" customFormat="1">
      <c r="A10216"/>
      <c r="B10216"/>
      <c r="C10216"/>
      <c r="D10216"/>
      <c r="E10216"/>
      <c r="F10216"/>
      <c r="G10216"/>
      <c r="H10216"/>
      <c r="I10216"/>
      <c r="J10216"/>
      <c r="K10216"/>
    </row>
    <row r="10217" spans="1:11" s="11" customFormat="1">
      <c r="A10217"/>
      <c r="B10217"/>
      <c r="C10217"/>
      <c r="D10217"/>
      <c r="E10217"/>
      <c r="F10217"/>
      <c r="G10217"/>
      <c r="H10217"/>
      <c r="I10217"/>
      <c r="J10217"/>
      <c r="K10217"/>
    </row>
    <row r="10218" spans="1:11" s="11" customFormat="1">
      <c r="A10218"/>
      <c r="B10218"/>
      <c r="C10218"/>
      <c r="D10218"/>
      <c r="E10218"/>
      <c r="F10218"/>
      <c r="G10218"/>
      <c r="H10218"/>
      <c r="I10218"/>
      <c r="J10218"/>
      <c r="K10218"/>
    </row>
    <row r="10219" spans="1:11" s="11" customFormat="1">
      <c r="A10219"/>
      <c r="B10219"/>
      <c r="C10219"/>
      <c r="D10219"/>
      <c r="E10219"/>
      <c r="F10219"/>
      <c r="G10219"/>
      <c r="H10219"/>
      <c r="I10219"/>
      <c r="J10219"/>
      <c r="K10219"/>
    </row>
    <row r="10220" spans="1:11" s="11" customFormat="1">
      <c r="A10220"/>
      <c r="B10220"/>
      <c r="C10220"/>
      <c r="D10220"/>
      <c r="E10220"/>
      <c r="F10220"/>
      <c r="G10220"/>
      <c r="H10220"/>
      <c r="I10220"/>
      <c r="J10220"/>
      <c r="K10220"/>
    </row>
    <row r="10221" spans="1:11" s="11" customFormat="1">
      <c r="A10221"/>
      <c r="B10221"/>
      <c r="C10221"/>
      <c r="D10221"/>
      <c r="E10221"/>
      <c r="F10221"/>
      <c r="G10221"/>
      <c r="H10221"/>
      <c r="I10221"/>
      <c r="J10221"/>
      <c r="K10221"/>
    </row>
    <row r="10222" spans="1:11" s="11" customFormat="1">
      <c r="A10222"/>
      <c r="B10222"/>
      <c r="C10222"/>
      <c r="D10222"/>
      <c r="E10222"/>
      <c r="F10222"/>
      <c r="G10222"/>
      <c r="H10222"/>
      <c r="I10222"/>
      <c r="J10222"/>
      <c r="K10222"/>
    </row>
    <row r="10223" spans="1:11" s="11" customFormat="1">
      <c r="A10223"/>
      <c r="B10223"/>
      <c r="C10223"/>
      <c r="D10223"/>
      <c r="E10223"/>
      <c r="F10223"/>
      <c r="G10223"/>
      <c r="H10223"/>
      <c r="I10223"/>
      <c r="J10223"/>
      <c r="K10223"/>
    </row>
    <row r="10224" spans="1:11" s="11" customFormat="1">
      <c r="A10224"/>
      <c r="B10224"/>
      <c r="C10224"/>
      <c r="D10224"/>
      <c r="E10224"/>
      <c r="F10224"/>
      <c r="G10224"/>
      <c r="H10224"/>
      <c r="I10224"/>
      <c r="J10224"/>
      <c r="K10224"/>
    </row>
    <row r="10225" spans="1:11" s="11" customFormat="1">
      <c r="A10225"/>
      <c r="B10225"/>
      <c r="C10225"/>
      <c r="D10225"/>
      <c r="E10225"/>
      <c r="F10225"/>
      <c r="G10225"/>
      <c r="H10225"/>
      <c r="I10225"/>
      <c r="J10225"/>
      <c r="K10225"/>
    </row>
    <row r="10226" spans="1:11" s="11" customFormat="1">
      <c r="A10226"/>
      <c r="B10226"/>
      <c r="C10226"/>
      <c r="D10226"/>
      <c r="E10226"/>
      <c r="F10226"/>
      <c r="G10226"/>
      <c r="H10226"/>
      <c r="I10226"/>
      <c r="J10226"/>
      <c r="K10226"/>
    </row>
    <row r="10227" spans="1:11" s="11" customFormat="1">
      <c r="A10227"/>
      <c r="B10227"/>
      <c r="C10227"/>
      <c r="D10227"/>
      <c r="E10227"/>
      <c r="F10227"/>
      <c r="G10227"/>
      <c r="H10227"/>
      <c r="I10227"/>
      <c r="J10227"/>
      <c r="K10227"/>
    </row>
    <row r="10228" spans="1:11" s="11" customFormat="1">
      <c r="A10228"/>
      <c r="B10228"/>
      <c r="C10228"/>
      <c r="D10228"/>
      <c r="E10228"/>
      <c r="F10228"/>
      <c r="G10228"/>
      <c r="H10228"/>
      <c r="I10228"/>
      <c r="J10228"/>
      <c r="K10228"/>
    </row>
    <row r="10229" spans="1:11" s="11" customFormat="1">
      <c r="A10229"/>
      <c r="B10229"/>
      <c r="C10229"/>
      <c r="D10229"/>
      <c r="E10229"/>
      <c r="F10229"/>
      <c r="G10229"/>
      <c r="H10229"/>
      <c r="I10229"/>
      <c r="J10229"/>
      <c r="K10229"/>
    </row>
    <row r="10230" spans="1:11" s="11" customFormat="1">
      <c r="A10230"/>
      <c r="B10230"/>
      <c r="C10230"/>
      <c r="D10230"/>
      <c r="E10230"/>
      <c r="F10230"/>
      <c r="G10230"/>
      <c r="H10230"/>
      <c r="I10230"/>
      <c r="J10230"/>
      <c r="K10230"/>
    </row>
    <row r="10231" spans="1:11" s="11" customFormat="1">
      <c r="A10231"/>
      <c r="B10231"/>
      <c r="C10231"/>
      <c r="D10231"/>
      <c r="E10231"/>
      <c r="F10231"/>
      <c r="G10231"/>
      <c r="H10231"/>
      <c r="I10231"/>
      <c r="J10231"/>
      <c r="K10231"/>
    </row>
    <row r="10232" spans="1:11" s="11" customFormat="1">
      <c r="A10232"/>
      <c r="B10232"/>
      <c r="C10232"/>
      <c r="D10232"/>
      <c r="E10232"/>
      <c r="F10232"/>
      <c r="G10232"/>
      <c r="H10232"/>
      <c r="I10232"/>
      <c r="J10232"/>
      <c r="K10232"/>
    </row>
    <row r="10233" spans="1:11" s="11" customFormat="1">
      <c r="A10233"/>
      <c r="B10233"/>
      <c r="C10233"/>
      <c r="D10233"/>
      <c r="E10233"/>
      <c r="F10233"/>
      <c r="G10233"/>
      <c r="H10233"/>
      <c r="I10233"/>
      <c r="J10233"/>
      <c r="K10233"/>
    </row>
    <row r="10234" spans="1:11" s="11" customFormat="1">
      <c r="A10234"/>
      <c r="B10234"/>
      <c r="C10234"/>
      <c r="D10234"/>
      <c r="E10234"/>
      <c r="F10234"/>
      <c r="G10234"/>
      <c r="H10234"/>
      <c r="I10234"/>
      <c r="J10234"/>
      <c r="K10234"/>
    </row>
    <row r="10235" spans="1:11" s="11" customFormat="1">
      <c r="A10235"/>
      <c r="B10235"/>
      <c r="C10235"/>
      <c r="D10235"/>
      <c r="E10235"/>
      <c r="F10235"/>
      <c r="G10235"/>
      <c r="H10235"/>
      <c r="I10235"/>
      <c r="J10235"/>
      <c r="K10235"/>
    </row>
    <row r="10236" spans="1:11" s="11" customFormat="1">
      <c r="A10236"/>
      <c r="B10236"/>
      <c r="C10236"/>
      <c r="D10236"/>
      <c r="E10236"/>
      <c r="F10236"/>
      <c r="G10236"/>
      <c r="H10236"/>
      <c r="I10236"/>
      <c r="J10236"/>
      <c r="K10236"/>
    </row>
    <row r="10237" spans="1:11" s="11" customFormat="1">
      <c r="A10237"/>
      <c r="B10237"/>
      <c r="C10237"/>
      <c r="D10237"/>
      <c r="E10237"/>
      <c r="F10237"/>
      <c r="G10237"/>
      <c r="H10237"/>
      <c r="I10237"/>
      <c r="J10237"/>
      <c r="K10237"/>
    </row>
    <row r="10238" spans="1:11" s="11" customFormat="1">
      <c r="A10238"/>
      <c r="B10238"/>
      <c r="C10238"/>
      <c r="D10238"/>
      <c r="E10238"/>
      <c r="F10238"/>
      <c r="G10238"/>
      <c r="H10238"/>
      <c r="I10238"/>
      <c r="J10238"/>
      <c r="K10238"/>
    </row>
    <row r="10239" spans="1:11" s="11" customFormat="1">
      <c r="A10239"/>
      <c r="B10239"/>
      <c r="C10239"/>
      <c r="D10239"/>
      <c r="E10239"/>
      <c r="F10239"/>
      <c r="G10239"/>
      <c r="H10239"/>
      <c r="I10239"/>
      <c r="J10239"/>
      <c r="K10239"/>
    </row>
    <row r="10240" spans="1:11" s="11" customFormat="1">
      <c r="A10240"/>
      <c r="B10240"/>
      <c r="C10240"/>
      <c r="D10240"/>
      <c r="E10240"/>
      <c r="F10240"/>
      <c r="G10240"/>
      <c r="H10240"/>
      <c r="I10240"/>
      <c r="J10240"/>
      <c r="K10240"/>
    </row>
    <row r="10241" spans="1:11" s="11" customFormat="1">
      <c r="A10241"/>
      <c r="B10241"/>
      <c r="C10241"/>
      <c r="D10241"/>
      <c r="E10241"/>
      <c r="F10241"/>
      <c r="G10241"/>
      <c r="H10241"/>
      <c r="I10241"/>
      <c r="J10241"/>
      <c r="K10241"/>
    </row>
    <row r="10242" spans="1:11" s="11" customFormat="1">
      <c r="A10242"/>
      <c r="B10242"/>
      <c r="C10242"/>
      <c r="D10242"/>
      <c r="E10242"/>
      <c r="F10242"/>
      <c r="G10242"/>
      <c r="H10242"/>
      <c r="I10242"/>
      <c r="J10242"/>
      <c r="K10242"/>
    </row>
    <row r="10243" spans="1:11" s="11" customFormat="1">
      <c r="A10243"/>
      <c r="B10243"/>
      <c r="C10243"/>
      <c r="D10243"/>
      <c r="E10243"/>
      <c r="F10243"/>
      <c r="G10243"/>
      <c r="H10243"/>
      <c r="I10243"/>
      <c r="J10243"/>
      <c r="K10243"/>
    </row>
    <row r="10244" spans="1:11" s="11" customFormat="1">
      <c r="A10244"/>
      <c r="B10244"/>
      <c r="C10244"/>
      <c r="D10244"/>
      <c r="E10244"/>
      <c r="F10244"/>
      <c r="G10244"/>
      <c r="H10244"/>
      <c r="I10244"/>
      <c r="J10244"/>
      <c r="K10244"/>
    </row>
    <row r="10245" spans="1:11" s="11" customFormat="1">
      <c r="A10245"/>
      <c r="B10245"/>
      <c r="C10245"/>
      <c r="D10245"/>
      <c r="E10245"/>
      <c r="F10245"/>
      <c r="G10245"/>
      <c r="H10245"/>
      <c r="I10245"/>
      <c r="J10245"/>
      <c r="K10245"/>
    </row>
    <row r="10246" spans="1:11" s="11" customFormat="1">
      <c r="A10246"/>
      <c r="B10246"/>
      <c r="C10246"/>
      <c r="D10246"/>
      <c r="E10246"/>
      <c r="F10246"/>
      <c r="G10246"/>
      <c r="H10246"/>
      <c r="I10246"/>
      <c r="J10246"/>
      <c r="K10246"/>
    </row>
    <row r="10247" spans="1:11" s="11" customFormat="1">
      <c r="A10247"/>
      <c r="B10247"/>
      <c r="C10247"/>
      <c r="D10247"/>
      <c r="E10247"/>
      <c r="F10247"/>
      <c r="G10247"/>
      <c r="H10247"/>
      <c r="I10247"/>
      <c r="J10247"/>
      <c r="K10247"/>
    </row>
    <row r="10248" spans="1:11" s="11" customFormat="1">
      <c r="A10248"/>
      <c r="B10248"/>
      <c r="C10248"/>
      <c r="D10248"/>
      <c r="E10248"/>
      <c r="F10248"/>
      <c r="G10248"/>
      <c r="H10248"/>
      <c r="I10248"/>
      <c r="J10248"/>
      <c r="K10248"/>
    </row>
    <row r="10249" spans="1:11" s="11" customFormat="1">
      <c r="A10249"/>
      <c r="B10249"/>
      <c r="C10249"/>
      <c r="D10249"/>
      <c r="E10249"/>
      <c r="F10249"/>
      <c r="G10249"/>
      <c r="H10249"/>
      <c r="I10249"/>
      <c r="J10249"/>
      <c r="K10249"/>
    </row>
    <row r="10250" spans="1:11" s="11" customFormat="1">
      <c r="A10250"/>
      <c r="B10250"/>
      <c r="C10250"/>
      <c r="D10250"/>
      <c r="E10250"/>
      <c r="F10250"/>
      <c r="G10250"/>
      <c r="H10250"/>
      <c r="I10250"/>
      <c r="J10250"/>
      <c r="K10250"/>
    </row>
    <row r="10251" spans="1:11" s="11" customFormat="1">
      <c r="A10251"/>
      <c r="B10251"/>
      <c r="C10251"/>
      <c r="D10251"/>
      <c r="E10251"/>
      <c r="F10251"/>
      <c r="G10251"/>
      <c r="H10251"/>
      <c r="I10251"/>
      <c r="J10251"/>
      <c r="K10251"/>
    </row>
    <row r="10252" spans="1:11" s="11" customFormat="1">
      <c r="A10252"/>
      <c r="B10252"/>
      <c r="C10252"/>
      <c r="D10252"/>
      <c r="E10252"/>
      <c r="F10252"/>
      <c r="G10252"/>
      <c r="H10252"/>
      <c r="I10252"/>
      <c r="J10252"/>
      <c r="K10252"/>
    </row>
    <row r="10253" spans="1:11" s="11" customFormat="1">
      <c r="A10253"/>
      <c r="B10253"/>
      <c r="C10253"/>
      <c r="D10253"/>
      <c r="E10253"/>
      <c r="F10253"/>
      <c r="G10253"/>
      <c r="H10253"/>
      <c r="I10253"/>
      <c r="J10253"/>
      <c r="K10253"/>
    </row>
    <row r="10254" spans="1:11" s="11" customFormat="1">
      <c r="A10254"/>
      <c r="B10254"/>
      <c r="C10254"/>
      <c r="D10254"/>
      <c r="E10254"/>
      <c r="F10254"/>
      <c r="G10254"/>
      <c r="H10254"/>
      <c r="I10254"/>
      <c r="J10254"/>
      <c r="K10254"/>
    </row>
    <row r="10255" spans="1:11" s="11" customFormat="1">
      <c r="A10255"/>
      <c r="B10255"/>
      <c r="C10255"/>
      <c r="D10255"/>
      <c r="E10255"/>
      <c r="F10255"/>
      <c r="G10255"/>
      <c r="H10255"/>
      <c r="I10255"/>
      <c r="J10255"/>
      <c r="K10255"/>
    </row>
    <row r="10256" spans="1:11" s="11" customFormat="1">
      <c r="A10256"/>
      <c r="B10256"/>
      <c r="C10256"/>
      <c r="D10256"/>
      <c r="E10256"/>
      <c r="F10256"/>
      <c r="G10256"/>
      <c r="H10256"/>
      <c r="I10256"/>
      <c r="J10256"/>
      <c r="K10256"/>
    </row>
    <row r="10257" spans="1:11" s="11" customFormat="1">
      <c r="A10257"/>
      <c r="B10257"/>
      <c r="C10257"/>
      <c r="D10257"/>
      <c r="E10257"/>
      <c r="F10257"/>
      <c r="G10257"/>
      <c r="H10257"/>
      <c r="I10257"/>
      <c r="J10257"/>
      <c r="K10257"/>
    </row>
    <row r="10258" spans="1:11" s="11" customFormat="1">
      <c r="A10258"/>
      <c r="B10258"/>
      <c r="C10258"/>
      <c r="D10258"/>
      <c r="E10258"/>
      <c r="F10258"/>
      <c r="G10258"/>
      <c r="H10258"/>
      <c r="I10258"/>
      <c r="J10258"/>
      <c r="K10258"/>
    </row>
    <row r="10259" spans="1:11" s="11" customFormat="1">
      <c r="A10259"/>
      <c r="B10259"/>
      <c r="C10259"/>
      <c r="D10259"/>
      <c r="E10259"/>
      <c r="F10259"/>
      <c r="G10259"/>
      <c r="H10259"/>
      <c r="I10259"/>
      <c r="J10259"/>
      <c r="K10259"/>
    </row>
    <row r="10260" spans="1:11" s="11" customFormat="1">
      <c r="A10260"/>
      <c r="B10260"/>
      <c r="C10260"/>
      <c r="D10260"/>
      <c r="E10260"/>
      <c r="F10260"/>
      <c r="G10260"/>
      <c r="H10260"/>
      <c r="I10260"/>
      <c r="J10260"/>
      <c r="K10260"/>
    </row>
    <row r="10261" spans="1:11" s="11" customFormat="1">
      <c r="A10261"/>
      <c r="B10261"/>
      <c r="C10261"/>
      <c r="D10261"/>
      <c r="E10261"/>
      <c r="F10261"/>
      <c r="G10261"/>
      <c r="H10261"/>
      <c r="I10261"/>
      <c r="J10261"/>
      <c r="K10261"/>
    </row>
    <row r="10262" spans="1:11" s="11" customFormat="1">
      <c r="A10262"/>
      <c r="B10262"/>
      <c r="C10262"/>
      <c r="D10262"/>
      <c r="E10262"/>
      <c r="F10262"/>
      <c r="G10262"/>
      <c r="H10262"/>
      <c r="I10262"/>
      <c r="J10262"/>
      <c r="K10262"/>
    </row>
    <row r="10263" spans="1:11" s="11" customFormat="1">
      <c r="A10263"/>
      <c r="B10263"/>
      <c r="C10263"/>
      <c r="D10263"/>
      <c r="E10263"/>
      <c r="F10263"/>
      <c r="G10263"/>
      <c r="H10263"/>
      <c r="I10263"/>
      <c r="J10263"/>
      <c r="K10263"/>
    </row>
    <row r="10264" spans="1:11" s="11" customFormat="1">
      <c r="A10264"/>
      <c r="B10264"/>
      <c r="C10264"/>
      <c r="D10264"/>
      <c r="E10264"/>
      <c r="F10264"/>
      <c r="G10264"/>
      <c r="H10264"/>
      <c r="I10264"/>
      <c r="J10264"/>
      <c r="K10264"/>
    </row>
    <row r="10265" spans="1:11" s="11" customFormat="1">
      <c r="A10265"/>
      <c r="B10265"/>
      <c r="C10265"/>
      <c r="D10265"/>
      <c r="E10265"/>
      <c r="F10265"/>
      <c r="G10265"/>
      <c r="H10265"/>
      <c r="I10265"/>
      <c r="J10265"/>
      <c r="K10265"/>
    </row>
    <row r="10266" spans="1:11" s="11" customFormat="1">
      <c r="A10266"/>
      <c r="B10266"/>
      <c r="C10266"/>
      <c r="D10266"/>
      <c r="E10266"/>
      <c r="F10266"/>
      <c r="G10266"/>
      <c r="H10266"/>
      <c r="I10266"/>
      <c r="J10266"/>
      <c r="K10266"/>
    </row>
    <row r="10267" spans="1:11" s="11" customFormat="1">
      <c r="A10267"/>
      <c r="B10267"/>
      <c r="C10267"/>
      <c r="D10267"/>
      <c r="E10267"/>
      <c r="F10267"/>
      <c r="G10267"/>
      <c r="H10267"/>
      <c r="I10267"/>
      <c r="J10267"/>
      <c r="K10267"/>
    </row>
    <row r="10268" spans="1:11" s="11" customFormat="1">
      <c r="A10268"/>
      <c r="B10268"/>
      <c r="C10268"/>
      <c r="D10268"/>
      <c r="E10268"/>
      <c r="F10268"/>
      <c r="G10268"/>
      <c r="H10268"/>
      <c r="I10268"/>
      <c r="J10268"/>
      <c r="K10268"/>
    </row>
    <row r="10269" spans="1:11" s="11" customFormat="1">
      <c r="A10269"/>
      <c r="B10269"/>
      <c r="C10269"/>
      <c r="D10269"/>
      <c r="E10269"/>
      <c r="F10269"/>
      <c r="G10269"/>
      <c r="H10269"/>
      <c r="I10269"/>
      <c r="J10269"/>
      <c r="K10269"/>
    </row>
    <row r="10270" spans="1:11" s="11" customFormat="1">
      <c r="A10270"/>
      <c r="B10270"/>
      <c r="C10270"/>
      <c r="D10270"/>
      <c r="E10270"/>
      <c r="F10270"/>
      <c r="G10270"/>
      <c r="H10270"/>
      <c r="I10270"/>
      <c r="J10270"/>
      <c r="K10270"/>
    </row>
    <row r="10271" spans="1:11" s="11" customFormat="1">
      <c r="A10271"/>
      <c r="B10271"/>
      <c r="C10271"/>
      <c r="D10271"/>
      <c r="E10271"/>
      <c r="F10271"/>
      <c r="G10271"/>
      <c r="H10271"/>
      <c r="I10271"/>
      <c r="J10271"/>
      <c r="K10271"/>
    </row>
    <row r="10272" spans="1:11" s="11" customFormat="1">
      <c r="A10272"/>
      <c r="B10272"/>
      <c r="C10272"/>
      <c r="D10272"/>
      <c r="E10272"/>
      <c r="F10272"/>
      <c r="G10272"/>
      <c r="H10272"/>
      <c r="I10272"/>
      <c r="J10272"/>
      <c r="K10272"/>
    </row>
    <row r="10273" spans="1:11" s="11" customFormat="1">
      <c r="A10273"/>
      <c r="B10273"/>
      <c r="C10273"/>
      <c r="D10273"/>
      <c r="E10273"/>
      <c r="F10273"/>
      <c r="G10273"/>
      <c r="H10273"/>
      <c r="I10273"/>
      <c r="J10273"/>
      <c r="K10273"/>
    </row>
    <row r="10274" spans="1:11" s="11" customFormat="1">
      <c r="A10274"/>
      <c r="B10274"/>
      <c r="C10274"/>
      <c r="D10274"/>
      <c r="E10274"/>
      <c r="F10274"/>
      <c r="G10274"/>
      <c r="H10274"/>
      <c r="I10274"/>
      <c r="J10274"/>
      <c r="K10274"/>
    </row>
    <row r="10275" spans="1:11" s="11" customFormat="1">
      <c r="A10275"/>
      <c r="B10275"/>
      <c r="C10275"/>
      <c r="D10275"/>
      <c r="E10275"/>
      <c r="F10275"/>
      <c r="G10275"/>
      <c r="H10275"/>
      <c r="I10275"/>
      <c r="J10275"/>
      <c r="K10275"/>
    </row>
    <row r="10276" spans="1:11" s="11" customFormat="1">
      <c r="A10276"/>
      <c r="B10276"/>
      <c r="C10276"/>
      <c r="D10276"/>
      <c r="E10276"/>
      <c r="F10276"/>
      <c r="G10276"/>
      <c r="H10276"/>
      <c r="I10276"/>
      <c r="J10276"/>
      <c r="K10276"/>
    </row>
    <row r="10277" spans="1:11" s="11" customFormat="1">
      <c r="A10277"/>
      <c r="B10277"/>
      <c r="C10277"/>
      <c r="D10277"/>
      <c r="E10277"/>
      <c r="F10277"/>
      <c r="G10277"/>
      <c r="H10277"/>
      <c r="I10277"/>
      <c r="J10277"/>
      <c r="K10277"/>
    </row>
    <row r="10278" spans="1:11" s="11" customFormat="1">
      <c r="A10278"/>
      <c r="B10278"/>
      <c r="C10278"/>
      <c r="D10278"/>
      <c r="E10278"/>
      <c r="F10278"/>
      <c r="G10278"/>
      <c r="H10278"/>
      <c r="I10278"/>
      <c r="J10278"/>
      <c r="K10278"/>
    </row>
    <row r="10279" spans="1:11" s="11" customFormat="1">
      <c r="A10279"/>
      <c r="B10279"/>
      <c r="C10279"/>
      <c r="D10279"/>
      <c r="E10279"/>
      <c r="F10279"/>
      <c r="G10279"/>
      <c r="H10279"/>
      <c r="I10279"/>
      <c r="J10279"/>
      <c r="K10279"/>
    </row>
    <row r="10280" spans="1:11" s="11" customFormat="1">
      <c r="A10280"/>
      <c r="B10280"/>
      <c r="C10280"/>
      <c r="D10280"/>
      <c r="E10280"/>
      <c r="F10280"/>
      <c r="G10280"/>
      <c r="H10280"/>
      <c r="I10280"/>
      <c r="J10280"/>
      <c r="K10280"/>
    </row>
    <row r="10281" spans="1:11" s="11" customFormat="1">
      <c r="A10281"/>
      <c r="B10281"/>
      <c r="C10281"/>
      <c r="D10281"/>
      <c r="E10281"/>
      <c r="F10281"/>
      <c r="G10281"/>
      <c r="H10281"/>
      <c r="I10281"/>
      <c r="J10281"/>
      <c r="K10281"/>
    </row>
    <row r="10282" spans="1:11" s="11" customFormat="1">
      <c r="A10282"/>
      <c r="B10282"/>
      <c r="C10282"/>
      <c r="D10282"/>
      <c r="E10282"/>
      <c r="F10282"/>
      <c r="G10282"/>
      <c r="H10282"/>
      <c r="I10282"/>
      <c r="J10282"/>
      <c r="K10282"/>
    </row>
    <row r="10283" spans="1:11" s="11" customFormat="1">
      <c r="A10283"/>
      <c r="B10283"/>
      <c r="C10283"/>
      <c r="D10283"/>
      <c r="E10283"/>
      <c r="F10283"/>
      <c r="G10283"/>
      <c r="H10283"/>
      <c r="I10283"/>
      <c r="J10283"/>
      <c r="K10283"/>
    </row>
    <row r="10284" spans="1:11" s="11" customFormat="1">
      <c r="A10284"/>
      <c r="B10284"/>
      <c r="C10284"/>
      <c r="D10284"/>
      <c r="E10284"/>
      <c r="F10284"/>
      <c r="G10284"/>
      <c r="H10284"/>
      <c r="I10284"/>
      <c r="J10284"/>
      <c r="K10284"/>
    </row>
    <row r="10285" spans="1:11" s="11" customFormat="1">
      <c r="A10285"/>
      <c r="B10285"/>
      <c r="C10285"/>
      <c r="D10285"/>
      <c r="E10285"/>
      <c r="F10285"/>
      <c r="G10285"/>
      <c r="H10285"/>
      <c r="I10285"/>
      <c r="J10285"/>
      <c r="K10285"/>
    </row>
    <row r="10286" spans="1:11" s="11" customFormat="1">
      <c r="A10286"/>
      <c r="B10286"/>
      <c r="C10286"/>
      <c r="D10286"/>
      <c r="E10286"/>
      <c r="F10286"/>
      <c r="G10286"/>
      <c r="H10286"/>
      <c r="I10286"/>
      <c r="J10286"/>
      <c r="K10286"/>
    </row>
    <row r="10287" spans="1:11" s="11" customFormat="1">
      <c r="A10287"/>
      <c r="B10287"/>
      <c r="C10287"/>
      <c r="D10287"/>
      <c r="E10287"/>
      <c r="F10287"/>
      <c r="G10287"/>
      <c r="H10287"/>
      <c r="I10287"/>
      <c r="J10287"/>
      <c r="K10287"/>
    </row>
    <row r="10288" spans="1:11" s="11" customFormat="1">
      <c r="A10288"/>
      <c r="B10288"/>
      <c r="C10288"/>
      <c r="D10288"/>
      <c r="E10288"/>
      <c r="F10288"/>
      <c r="G10288"/>
      <c r="H10288"/>
      <c r="I10288"/>
      <c r="J10288"/>
      <c r="K10288"/>
    </row>
    <row r="10289" spans="1:11" s="11" customFormat="1">
      <c r="A10289"/>
      <c r="B10289"/>
      <c r="C10289"/>
      <c r="D10289"/>
      <c r="E10289"/>
      <c r="F10289"/>
      <c r="G10289"/>
      <c r="H10289"/>
      <c r="I10289"/>
      <c r="J10289"/>
      <c r="K10289"/>
    </row>
    <row r="10290" spans="1:11" s="11" customFormat="1">
      <c r="A10290"/>
      <c r="B10290"/>
      <c r="C10290"/>
      <c r="D10290"/>
      <c r="E10290"/>
      <c r="F10290"/>
      <c r="G10290"/>
      <c r="H10290"/>
      <c r="I10290"/>
      <c r="J10290"/>
      <c r="K10290"/>
    </row>
    <row r="10291" spans="1:11" s="11" customFormat="1">
      <c r="A10291"/>
      <c r="B10291"/>
      <c r="C10291"/>
      <c r="D10291"/>
      <c r="E10291"/>
      <c r="F10291"/>
      <c r="G10291"/>
      <c r="H10291"/>
      <c r="I10291"/>
      <c r="J10291"/>
      <c r="K10291"/>
    </row>
    <row r="10292" spans="1:11" s="11" customFormat="1">
      <c r="A10292"/>
      <c r="B10292"/>
      <c r="C10292"/>
      <c r="D10292"/>
      <c r="E10292"/>
      <c r="F10292"/>
      <c r="G10292"/>
      <c r="H10292"/>
      <c r="I10292"/>
      <c r="J10292"/>
      <c r="K10292"/>
    </row>
    <row r="10293" spans="1:11" s="11" customFormat="1">
      <c r="A10293"/>
      <c r="B10293"/>
      <c r="C10293"/>
      <c r="D10293"/>
      <c r="E10293"/>
      <c r="F10293"/>
      <c r="G10293"/>
      <c r="H10293"/>
      <c r="I10293"/>
      <c r="J10293"/>
      <c r="K10293"/>
    </row>
    <row r="10294" spans="1:11" s="11" customFormat="1">
      <c r="A10294"/>
      <c r="B10294"/>
      <c r="C10294"/>
      <c r="D10294"/>
      <c r="E10294"/>
      <c r="F10294"/>
      <c r="G10294"/>
      <c r="H10294"/>
      <c r="I10294"/>
      <c r="J10294"/>
      <c r="K10294"/>
    </row>
    <row r="10295" spans="1:11" s="11" customFormat="1">
      <c r="A10295"/>
      <c r="B10295"/>
      <c r="C10295"/>
      <c r="D10295"/>
      <c r="E10295"/>
      <c r="F10295"/>
      <c r="G10295"/>
      <c r="H10295"/>
      <c r="I10295"/>
      <c r="J10295"/>
      <c r="K10295"/>
    </row>
    <row r="10296" spans="1:11" s="11" customFormat="1">
      <c r="A10296"/>
      <c r="B10296"/>
      <c r="C10296"/>
      <c r="D10296"/>
      <c r="E10296"/>
      <c r="F10296"/>
      <c r="G10296"/>
      <c r="H10296"/>
      <c r="I10296"/>
      <c r="J10296"/>
      <c r="K10296"/>
    </row>
    <row r="10297" spans="1:11" s="11" customFormat="1">
      <c r="A10297"/>
      <c r="B10297"/>
      <c r="C10297"/>
      <c r="D10297"/>
      <c r="E10297"/>
      <c r="F10297"/>
      <c r="G10297"/>
      <c r="H10297"/>
      <c r="I10297"/>
      <c r="J10297"/>
      <c r="K10297"/>
    </row>
    <row r="10298" spans="1:11" s="11" customFormat="1">
      <c r="A10298"/>
      <c r="B10298"/>
      <c r="C10298"/>
      <c r="D10298"/>
      <c r="E10298"/>
      <c r="F10298"/>
      <c r="G10298"/>
      <c r="H10298"/>
      <c r="I10298"/>
      <c r="J10298"/>
      <c r="K10298"/>
    </row>
    <row r="10299" spans="1:11" s="11" customFormat="1">
      <c r="A10299"/>
      <c r="B10299"/>
      <c r="C10299"/>
      <c r="D10299"/>
      <c r="E10299"/>
      <c r="F10299"/>
      <c r="G10299"/>
      <c r="H10299"/>
      <c r="I10299"/>
      <c r="J10299"/>
      <c r="K10299"/>
    </row>
    <row r="10300" spans="1:11" s="11" customFormat="1">
      <c r="A10300"/>
      <c r="B10300"/>
      <c r="C10300"/>
      <c r="D10300"/>
      <c r="E10300"/>
      <c r="F10300"/>
      <c r="G10300"/>
      <c r="H10300"/>
      <c r="I10300"/>
      <c r="J10300"/>
      <c r="K10300"/>
    </row>
    <row r="10301" spans="1:11" s="11" customFormat="1">
      <c r="A10301"/>
      <c r="B10301"/>
      <c r="C10301"/>
      <c r="D10301"/>
      <c r="E10301"/>
      <c r="F10301"/>
      <c r="G10301"/>
      <c r="H10301"/>
      <c r="I10301"/>
      <c r="J10301"/>
      <c r="K10301"/>
    </row>
    <row r="10302" spans="1:11" s="11" customFormat="1">
      <c r="A10302"/>
      <c r="B10302"/>
      <c r="C10302"/>
      <c r="D10302"/>
      <c r="E10302"/>
      <c r="F10302"/>
      <c r="G10302"/>
      <c r="H10302"/>
      <c r="I10302"/>
      <c r="J10302"/>
      <c r="K10302"/>
    </row>
    <row r="10303" spans="1:11" s="11" customFormat="1">
      <c r="A10303"/>
      <c r="B10303"/>
      <c r="C10303"/>
      <c r="D10303"/>
      <c r="E10303"/>
      <c r="F10303"/>
      <c r="G10303"/>
      <c r="H10303"/>
      <c r="I10303"/>
      <c r="J10303"/>
      <c r="K10303"/>
    </row>
    <row r="10304" spans="1:11" s="11" customFormat="1">
      <c r="A10304"/>
      <c r="B10304"/>
      <c r="C10304"/>
      <c r="D10304"/>
      <c r="E10304"/>
      <c r="F10304"/>
      <c r="G10304"/>
      <c r="H10304"/>
      <c r="I10304"/>
      <c r="J10304"/>
      <c r="K10304"/>
    </row>
    <row r="10305" spans="1:11" s="11" customFormat="1">
      <c r="A10305"/>
      <c r="B10305"/>
      <c r="C10305"/>
      <c r="D10305"/>
      <c r="E10305"/>
      <c r="F10305"/>
      <c r="G10305"/>
      <c r="H10305"/>
      <c r="I10305"/>
      <c r="J10305"/>
      <c r="K10305"/>
    </row>
    <row r="10306" spans="1:11" s="11" customFormat="1">
      <c r="A10306"/>
      <c r="B10306"/>
      <c r="C10306"/>
      <c r="D10306"/>
      <c r="E10306"/>
      <c r="F10306"/>
      <c r="G10306"/>
      <c r="H10306"/>
      <c r="I10306"/>
      <c r="J10306"/>
      <c r="K10306"/>
    </row>
    <row r="10307" spans="1:11" s="11" customFormat="1">
      <c r="A10307"/>
      <c r="B10307"/>
      <c r="C10307"/>
      <c r="D10307"/>
      <c r="E10307"/>
      <c r="F10307"/>
      <c r="G10307"/>
      <c r="H10307"/>
      <c r="I10307"/>
      <c r="J10307"/>
      <c r="K10307"/>
    </row>
    <row r="10308" spans="1:11" s="11" customFormat="1">
      <c r="A10308"/>
      <c r="B10308"/>
      <c r="C10308"/>
      <c r="D10308"/>
      <c r="E10308"/>
      <c r="F10308"/>
      <c r="G10308"/>
      <c r="H10308"/>
      <c r="I10308"/>
      <c r="J10308"/>
      <c r="K10308"/>
    </row>
    <row r="10309" spans="1:11" s="11" customFormat="1">
      <c r="A10309"/>
      <c r="B10309"/>
      <c r="C10309"/>
      <c r="D10309"/>
      <c r="E10309"/>
      <c r="F10309"/>
      <c r="G10309"/>
      <c r="H10309"/>
      <c r="I10309"/>
      <c r="J10309"/>
      <c r="K10309"/>
    </row>
    <row r="10310" spans="1:11" s="11" customFormat="1">
      <c r="A10310"/>
      <c r="B10310"/>
      <c r="C10310"/>
      <c r="D10310"/>
      <c r="E10310"/>
      <c r="F10310"/>
      <c r="G10310"/>
      <c r="H10310"/>
      <c r="I10310"/>
      <c r="J10310"/>
      <c r="K10310"/>
    </row>
    <row r="10311" spans="1:11" s="11" customFormat="1">
      <c r="A10311"/>
      <c r="B10311"/>
      <c r="C10311"/>
      <c r="D10311"/>
      <c r="E10311"/>
      <c r="F10311"/>
      <c r="G10311"/>
      <c r="H10311"/>
      <c r="I10311"/>
      <c r="J10311"/>
      <c r="K10311"/>
    </row>
    <row r="10312" spans="1:11" s="11" customFormat="1">
      <c r="A10312"/>
      <c r="B10312"/>
      <c r="C10312"/>
      <c r="D10312"/>
      <c r="E10312"/>
      <c r="F10312"/>
      <c r="G10312"/>
      <c r="H10312"/>
      <c r="I10312"/>
      <c r="J10312"/>
      <c r="K10312"/>
    </row>
    <row r="10313" spans="1:11" s="11" customFormat="1">
      <c r="A10313"/>
      <c r="B10313"/>
      <c r="C10313"/>
      <c r="D10313"/>
      <c r="E10313"/>
      <c r="F10313"/>
      <c r="G10313"/>
      <c r="H10313"/>
      <c r="I10313"/>
      <c r="J10313"/>
      <c r="K10313"/>
    </row>
    <row r="10314" spans="1:11" s="11" customFormat="1">
      <c r="A10314"/>
      <c r="B10314"/>
      <c r="C10314"/>
      <c r="D10314"/>
      <c r="E10314"/>
      <c r="F10314"/>
      <c r="G10314"/>
      <c r="H10314"/>
      <c r="I10314"/>
      <c r="J10314"/>
      <c r="K10314"/>
    </row>
    <row r="10315" spans="1:11" s="11" customFormat="1">
      <c r="A10315"/>
      <c r="B10315"/>
      <c r="C10315"/>
      <c r="D10315"/>
      <c r="E10315"/>
      <c r="F10315"/>
      <c r="G10315"/>
      <c r="H10315"/>
      <c r="I10315"/>
      <c r="J10315"/>
      <c r="K10315"/>
    </row>
    <row r="10316" spans="1:11" s="11" customFormat="1">
      <c r="A10316"/>
      <c r="B10316"/>
      <c r="C10316"/>
      <c r="D10316"/>
      <c r="E10316"/>
      <c r="F10316"/>
      <c r="G10316"/>
      <c r="H10316"/>
      <c r="I10316"/>
      <c r="J10316"/>
      <c r="K10316"/>
    </row>
    <row r="10317" spans="1:11" s="11" customFormat="1">
      <c r="A10317"/>
      <c r="B10317"/>
      <c r="C10317"/>
      <c r="D10317"/>
      <c r="E10317"/>
      <c r="F10317"/>
      <c r="G10317"/>
      <c r="H10317"/>
      <c r="I10317"/>
      <c r="J10317"/>
      <c r="K10317"/>
    </row>
    <row r="10318" spans="1:11" s="11" customFormat="1">
      <c r="A10318"/>
      <c r="B10318"/>
      <c r="C10318"/>
      <c r="D10318"/>
      <c r="E10318"/>
      <c r="F10318"/>
      <c r="G10318"/>
      <c r="H10318"/>
      <c r="I10318"/>
      <c r="J10318"/>
      <c r="K10318"/>
    </row>
    <row r="10319" spans="1:11" s="11" customFormat="1">
      <c r="A10319"/>
      <c r="B10319"/>
      <c r="C10319"/>
      <c r="D10319"/>
      <c r="E10319"/>
      <c r="F10319"/>
      <c r="G10319"/>
      <c r="H10319"/>
      <c r="I10319"/>
      <c r="J10319"/>
      <c r="K10319"/>
    </row>
    <row r="10320" spans="1:11" s="11" customFormat="1">
      <c r="A10320"/>
      <c r="B10320"/>
      <c r="C10320"/>
      <c r="D10320"/>
      <c r="E10320"/>
      <c r="F10320"/>
      <c r="G10320"/>
      <c r="H10320"/>
      <c r="I10320"/>
      <c r="J10320"/>
      <c r="K10320"/>
    </row>
    <row r="10321" spans="1:11" s="11" customFormat="1">
      <c r="A10321"/>
      <c r="B10321"/>
      <c r="C10321"/>
      <c r="D10321"/>
      <c r="E10321"/>
      <c r="F10321"/>
      <c r="G10321"/>
      <c r="H10321"/>
      <c r="I10321"/>
      <c r="J10321"/>
      <c r="K10321"/>
    </row>
    <row r="10322" spans="1:11" s="11" customFormat="1">
      <c r="A10322"/>
      <c r="B10322"/>
      <c r="C10322"/>
      <c r="D10322"/>
      <c r="E10322"/>
      <c r="F10322"/>
      <c r="G10322"/>
      <c r="H10322"/>
      <c r="I10322"/>
      <c r="J10322"/>
      <c r="K10322"/>
    </row>
    <row r="10323" spans="1:11" s="11" customFormat="1">
      <c r="A10323"/>
      <c r="B10323"/>
      <c r="C10323"/>
      <c r="D10323"/>
      <c r="E10323"/>
      <c r="F10323"/>
      <c r="G10323"/>
      <c r="H10323"/>
      <c r="I10323"/>
      <c r="J10323"/>
      <c r="K10323"/>
    </row>
    <row r="10324" spans="1:11" s="11" customFormat="1">
      <c r="A10324"/>
      <c r="B10324"/>
      <c r="C10324"/>
      <c r="D10324"/>
      <c r="E10324"/>
      <c r="F10324"/>
      <c r="G10324"/>
      <c r="H10324"/>
      <c r="I10324"/>
      <c r="J10324"/>
      <c r="K10324"/>
    </row>
    <row r="10325" spans="1:11" s="11" customFormat="1">
      <c r="A10325"/>
      <c r="B10325"/>
      <c r="C10325"/>
      <c r="D10325"/>
      <c r="E10325"/>
      <c r="F10325"/>
      <c r="G10325"/>
      <c r="H10325"/>
      <c r="I10325"/>
      <c r="J10325"/>
      <c r="K10325"/>
    </row>
    <row r="10326" spans="1:11" s="11" customFormat="1">
      <c r="A10326"/>
      <c r="B10326"/>
      <c r="C10326"/>
      <c r="D10326"/>
      <c r="E10326"/>
      <c r="F10326"/>
      <c r="G10326"/>
      <c r="H10326"/>
      <c r="I10326"/>
      <c r="J10326"/>
      <c r="K10326"/>
    </row>
    <row r="10327" spans="1:11" s="11" customFormat="1">
      <c r="A10327"/>
      <c r="B10327"/>
      <c r="C10327"/>
      <c r="D10327"/>
      <c r="E10327"/>
      <c r="F10327"/>
      <c r="G10327"/>
      <c r="H10327"/>
      <c r="I10327"/>
      <c r="J10327"/>
      <c r="K10327"/>
    </row>
    <row r="10328" spans="1:11" s="11" customFormat="1">
      <c r="A10328"/>
      <c r="B10328"/>
      <c r="C10328"/>
      <c r="D10328"/>
      <c r="E10328"/>
      <c r="F10328"/>
      <c r="G10328"/>
      <c r="H10328"/>
      <c r="I10328"/>
      <c r="J10328"/>
      <c r="K10328"/>
    </row>
    <row r="10329" spans="1:11" s="11" customFormat="1">
      <c r="A10329"/>
      <c r="B10329"/>
      <c r="C10329"/>
      <c r="D10329"/>
      <c r="E10329"/>
      <c r="F10329"/>
      <c r="G10329"/>
      <c r="H10329"/>
      <c r="I10329"/>
      <c r="J10329"/>
      <c r="K10329"/>
    </row>
    <row r="10330" spans="1:11" s="11" customFormat="1">
      <c r="A10330"/>
      <c r="B10330"/>
      <c r="C10330"/>
      <c r="D10330"/>
      <c r="E10330"/>
      <c r="F10330"/>
      <c r="G10330"/>
      <c r="H10330"/>
      <c r="I10330"/>
      <c r="J10330"/>
      <c r="K10330"/>
    </row>
    <row r="10331" spans="1:11" s="11" customFormat="1">
      <c r="A10331"/>
      <c r="B10331"/>
      <c r="C10331"/>
      <c r="D10331"/>
      <c r="E10331"/>
      <c r="F10331"/>
      <c r="G10331"/>
      <c r="H10331"/>
      <c r="I10331"/>
      <c r="J10331"/>
      <c r="K10331"/>
    </row>
    <row r="10332" spans="1:11" s="11" customFormat="1">
      <c r="A10332"/>
      <c r="B10332"/>
      <c r="C10332"/>
      <c r="D10332"/>
      <c r="E10332"/>
      <c r="F10332"/>
      <c r="G10332"/>
      <c r="H10332"/>
      <c r="I10332"/>
      <c r="J10332"/>
      <c r="K10332"/>
    </row>
    <row r="10333" spans="1:11" s="11" customFormat="1">
      <c r="A10333"/>
      <c r="B10333"/>
      <c r="C10333"/>
      <c r="D10333"/>
      <c r="E10333"/>
      <c r="F10333"/>
      <c r="G10333"/>
      <c r="H10333"/>
      <c r="I10333"/>
      <c r="J10333"/>
      <c r="K10333"/>
    </row>
    <row r="10334" spans="1:11" s="11" customFormat="1">
      <c r="A10334"/>
      <c r="B10334"/>
      <c r="C10334"/>
      <c r="D10334"/>
      <c r="E10334"/>
      <c r="F10334"/>
      <c r="G10334"/>
      <c r="H10334"/>
      <c r="I10334"/>
      <c r="J10334"/>
      <c r="K10334"/>
    </row>
    <row r="10335" spans="1:11" s="11" customFormat="1">
      <c r="A10335"/>
      <c r="B10335"/>
      <c r="C10335"/>
      <c r="D10335"/>
      <c r="E10335"/>
      <c r="F10335"/>
      <c r="G10335"/>
      <c r="H10335"/>
      <c r="I10335"/>
      <c r="J10335"/>
      <c r="K10335"/>
    </row>
    <row r="10336" spans="1:11" s="11" customFormat="1">
      <c r="A10336"/>
      <c r="B10336"/>
      <c r="C10336"/>
      <c r="D10336"/>
      <c r="E10336"/>
      <c r="F10336"/>
      <c r="G10336"/>
      <c r="H10336"/>
      <c r="I10336"/>
      <c r="J10336"/>
      <c r="K10336"/>
    </row>
    <row r="10337" spans="1:11" s="11" customFormat="1">
      <c r="A10337"/>
      <c r="B10337"/>
      <c r="C10337"/>
      <c r="D10337"/>
      <c r="E10337"/>
      <c r="F10337"/>
      <c r="G10337"/>
      <c r="H10337"/>
      <c r="I10337"/>
      <c r="J10337"/>
      <c r="K10337"/>
    </row>
    <row r="10338" spans="1:11" s="11" customFormat="1">
      <c r="A10338"/>
      <c r="B10338"/>
      <c r="C10338"/>
      <c r="D10338"/>
      <c r="E10338"/>
      <c r="F10338"/>
      <c r="G10338"/>
      <c r="H10338"/>
      <c r="I10338"/>
      <c r="J10338"/>
      <c r="K10338"/>
    </row>
    <row r="10339" spans="1:11" s="11" customFormat="1">
      <c r="A10339"/>
      <c r="B10339"/>
      <c r="C10339"/>
      <c r="D10339"/>
      <c r="E10339"/>
      <c r="F10339"/>
      <c r="G10339"/>
      <c r="H10339"/>
      <c r="I10339"/>
      <c r="J10339"/>
      <c r="K10339"/>
    </row>
    <row r="10340" spans="1:11" s="11" customFormat="1">
      <c r="A10340"/>
      <c r="B10340"/>
      <c r="C10340"/>
      <c r="D10340"/>
      <c r="E10340"/>
      <c r="F10340"/>
      <c r="G10340"/>
      <c r="H10340"/>
      <c r="I10340"/>
      <c r="J10340"/>
      <c r="K10340"/>
    </row>
    <row r="10341" spans="1:11" s="11" customFormat="1">
      <c r="A10341"/>
      <c r="B10341"/>
      <c r="C10341"/>
      <c r="D10341"/>
      <c r="E10341"/>
      <c r="F10341"/>
      <c r="G10341"/>
      <c r="H10341"/>
      <c r="I10341"/>
      <c r="J10341"/>
      <c r="K10341"/>
    </row>
    <row r="10342" spans="1:11" s="11" customFormat="1">
      <c r="A10342"/>
      <c r="B10342"/>
      <c r="C10342"/>
      <c r="D10342"/>
      <c r="E10342"/>
      <c r="F10342"/>
      <c r="G10342"/>
      <c r="H10342"/>
      <c r="I10342"/>
      <c r="J10342"/>
      <c r="K10342"/>
    </row>
    <row r="10343" spans="1:11" s="11" customFormat="1">
      <c r="A10343"/>
      <c r="B10343"/>
      <c r="C10343"/>
      <c r="D10343"/>
      <c r="E10343"/>
      <c r="F10343"/>
      <c r="G10343"/>
      <c r="H10343"/>
      <c r="I10343"/>
      <c r="J10343"/>
      <c r="K10343"/>
    </row>
    <row r="10344" spans="1:11" s="11" customFormat="1">
      <c r="A10344"/>
      <c r="B10344"/>
      <c r="C10344"/>
      <c r="D10344"/>
      <c r="E10344"/>
      <c r="F10344"/>
      <c r="G10344"/>
      <c r="H10344"/>
      <c r="I10344"/>
      <c r="J10344"/>
      <c r="K10344"/>
    </row>
    <row r="10345" spans="1:11" s="11" customFormat="1">
      <c r="A10345"/>
      <c r="B10345"/>
      <c r="C10345"/>
      <c r="D10345"/>
      <c r="E10345"/>
      <c r="F10345"/>
      <c r="G10345"/>
      <c r="H10345"/>
      <c r="I10345"/>
      <c r="J10345"/>
      <c r="K10345"/>
    </row>
    <row r="10346" spans="1:11" s="11" customFormat="1">
      <c r="A10346"/>
      <c r="B10346"/>
      <c r="C10346"/>
      <c r="D10346"/>
      <c r="E10346"/>
      <c r="F10346"/>
      <c r="G10346"/>
      <c r="H10346"/>
      <c r="I10346"/>
      <c r="J10346"/>
      <c r="K10346"/>
    </row>
    <row r="10347" spans="1:11" s="11" customFormat="1">
      <c r="A10347"/>
      <c r="B10347"/>
      <c r="C10347"/>
      <c r="D10347"/>
      <c r="E10347"/>
      <c r="F10347"/>
      <c r="G10347"/>
      <c r="H10347"/>
      <c r="I10347"/>
      <c r="J10347"/>
      <c r="K10347"/>
    </row>
    <row r="10348" spans="1:11" s="11" customFormat="1">
      <c r="A10348"/>
      <c r="B10348"/>
      <c r="C10348"/>
      <c r="D10348"/>
      <c r="E10348"/>
      <c r="F10348"/>
      <c r="G10348"/>
      <c r="H10348"/>
      <c r="I10348"/>
      <c r="J10348"/>
      <c r="K10348"/>
    </row>
    <row r="10349" spans="1:11" s="11" customFormat="1">
      <c r="A10349"/>
      <c r="B10349"/>
      <c r="C10349"/>
      <c r="D10349"/>
      <c r="E10349"/>
      <c r="F10349"/>
      <c r="G10349"/>
      <c r="H10349"/>
      <c r="I10349"/>
      <c r="J10349"/>
      <c r="K10349"/>
    </row>
    <row r="10350" spans="1:11" s="11" customFormat="1">
      <c r="A10350"/>
      <c r="B10350"/>
      <c r="C10350"/>
      <c r="D10350"/>
      <c r="E10350"/>
      <c r="F10350"/>
      <c r="G10350"/>
      <c r="H10350"/>
      <c r="I10350"/>
      <c r="J10350"/>
      <c r="K10350"/>
    </row>
    <row r="10351" spans="1:11" s="11" customFormat="1">
      <c r="A10351"/>
      <c r="B10351"/>
      <c r="C10351"/>
      <c r="D10351"/>
      <c r="E10351"/>
      <c r="F10351"/>
      <c r="G10351"/>
      <c r="H10351"/>
      <c r="I10351"/>
      <c r="J10351"/>
      <c r="K10351"/>
    </row>
    <row r="10352" spans="1:11" s="11" customFormat="1">
      <c r="A10352"/>
      <c r="B10352"/>
      <c r="C10352"/>
      <c r="D10352"/>
      <c r="E10352"/>
      <c r="F10352"/>
      <c r="G10352"/>
      <c r="H10352"/>
      <c r="I10352"/>
      <c r="J10352"/>
      <c r="K10352"/>
    </row>
    <row r="10353" spans="1:11" s="11" customFormat="1">
      <c r="A10353"/>
      <c r="B10353"/>
      <c r="C10353"/>
      <c r="D10353"/>
      <c r="E10353"/>
      <c r="F10353"/>
      <c r="G10353"/>
      <c r="H10353"/>
      <c r="I10353"/>
      <c r="J10353"/>
      <c r="K10353"/>
    </row>
    <row r="10354" spans="1:11" s="11" customFormat="1">
      <c r="A10354"/>
      <c r="B10354"/>
      <c r="C10354"/>
      <c r="D10354"/>
      <c r="E10354"/>
      <c r="F10354"/>
      <c r="G10354"/>
      <c r="H10354"/>
      <c r="I10354"/>
      <c r="J10354"/>
      <c r="K10354"/>
    </row>
    <row r="10355" spans="1:11" s="11" customFormat="1">
      <c r="A10355"/>
      <c r="B10355"/>
      <c r="C10355"/>
      <c r="D10355"/>
      <c r="E10355"/>
      <c r="F10355"/>
      <c r="G10355"/>
      <c r="H10355"/>
      <c r="I10355"/>
      <c r="J10355"/>
      <c r="K10355"/>
    </row>
    <row r="10356" spans="1:11" s="11" customFormat="1">
      <c r="A10356"/>
      <c r="B10356"/>
      <c r="C10356"/>
      <c r="D10356"/>
      <c r="E10356"/>
      <c r="F10356"/>
      <c r="G10356"/>
      <c r="H10356"/>
      <c r="I10356"/>
      <c r="J10356"/>
      <c r="K10356"/>
    </row>
    <row r="10357" spans="1:11" s="11" customFormat="1">
      <c r="A10357"/>
      <c r="B10357"/>
      <c r="C10357"/>
      <c r="D10357"/>
      <c r="E10357"/>
      <c r="F10357"/>
      <c r="G10357"/>
      <c r="H10357"/>
      <c r="I10357"/>
      <c r="J10357"/>
      <c r="K10357"/>
    </row>
    <row r="10358" spans="1:11" s="11" customFormat="1">
      <c r="A10358"/>
      <c r="B10358"/>
      <c r="C10358"/>
      <c r="D10358"/>
      <c r="E10358"/>
      <c r="F10358"/>
      <c r="G10358"/>
      <c r="H10358"/>
      <c r="I10358"/>
      <c r="J10358"/>
      <c r="K10358"/>
    </row>
    <row r="10359" spans="1:11" s="11" customFormat="1">
      <c r="A10359"/>
      <c r="B10359"/>
      <c r="C10359"/>
      <c r="D10359"/>
      <c r="E10359"/>
      <c r="F10359"/>
      <c r="G10359"/>
      <c r="H10359"/>
      <c r="I10359"/>
      <c r="J10359"/>
      <c r="K10359"/>
    </row>
    <row r="10360" spans="1:11" s="11" customFormat="1">
      <c r="A10360"/>
      <c r="B10360"/>
      <c r="C10360"/>
      <c r="D10360"/>
      <c r="E10360"/>
      <c r="F10360"/>
      <c r="G10360"/>
      <c r="H10360"/>
      <c r="I10360"/>
      <c r="J10360"/>
      <c r="K10360"/>
    </row>
    <row r="10361" spans="1:11" s="11" customFormat="1">
      <c r="A10361"/>
      <c r="B10361"/>
      <c r="C10361"/>
      <c r="D10361"/>
      <c r="E10361"/>
      <c r="F10361"/>
      <c r="G10361"/>
      <c r="H10361"/>
      <c r="I10361"/>
      <c r="J10361"/>
      <c r="K10361"/>
    </row>
    <row r="10362" spans="1:11" s="11" customFormat="1">
      <c r="A10362"/>
      <c r="B10362"/>
      <c r="C10362"/>
      <c r="D10362"/>
      <c r="E10362"/>
      <c r="F10362"/>
      <c r="G10362"/>
      <c r="H10362"/>
      <c r="I10362"/>
      <c r="J10362"/>
      <c r="K10362"/>
    </row>
    <row r="10363" spans="1:11" s="11" customFormat="1">
      <c r="A10363"/>
      <c r="B10363"/>
      <c r="C10363"/>
      <c r="D10363"/>
      <c r="E10363"/>
      <c r="F10363"/>
      <c r="G10363"/>
      <c r="H10363"/>
      <c r="I10363"/>
      <c r="J10363"/>
      <c r="K10363"/>
    </row>
    <row r="10364" spans="1:11" s="11" customFormat="1">
      <c r="A10364"/>
      <c r="B10364"/>
      <c r="C10364"/>
      <c r="D10364"/>
      <c r="E10364"/>
      <c r="F10364"/>
      <c r="G10364"/>
      <c r="H10364"/>
      <c r="I10364"/>
      <c r="J10364"/>
      <c r="K10364"/>
    </row>
    <row r="10365" spans="1:11" s="11" customFormat="1">
      <c r="A10365"/>
      <c r="B10365"/>
      <c r="C10365"/>
      <c r="D10365"/>
      <c r="E10365"/>
      <c r="F10365"/>
      <c r="G10365"/>
      <c r="H10365"/>
      <c r="I10365"/>
      <c r="J10365"/>
      <c r="K10365"/>
    </row>
    <row r="10366" spans="1:11" s="11" customFormat="1">
      <c r="A10366"/>
      <c r="B10366"/>
      <c r="C10366"/>
      <c r="D10366"/>
      <c r="E10366"/>
      <c r="F10366"/>
      <c r="G10366"/>
      <c r="H10366"/>
      <c r="I10366"/>
      <c r="J10366"/>
      <c r="K10366"/>
    </row>
    <row r="10367" spans="1:11" s="11" customFormat="1">
      <c r="A10367"/>
      <c r="B10367"/>
      <c r="C10367"/>
      <c r="D10367"/>
      <c r="E10367"/>
      <c r="F10367"/>
      <c r="G10367"/>
      <c r="H10367"/>
      <c r="I10367"/>
      <c r="J10367"/>
      <c r="K10367"/>
    </row>
    <row r="10368" spans="1:11" s="11" customFormat="1">
      <c r="A10368"/>
      <c r="B10368"/>
      <c r="C10368"/>
      <c r="D10368"/>
      <c r="E10368"/>
      <c r="F10368"/>
      <c r="G10368"/>
      <c r="H10368"/>
      <c r="I10368"/>
      <c r="J10368"/>
      <c r="K10368"/>
    </row>
    <row r="10369" spans="1:11" s="11" customFormat="1">
      <c r="A10369"/>
      <c r="B10369"/>
      <c r="C10369"/>
      <c r="D10369"/>
      <c r="E10369"/>
      <c r="F10369"/>
      <c r="G10369"/>
      <c r="H10369"/>
      <c r="I10369"/>
      <c r="J10369"/>
      <c r="K10369"/>
    </row>
    <row r="10370" spans="1:11" s="11" customFormat="1">
      <c r="A10370"/>
      <c r="B10370"/>
      <c r="C10370"/>
      <c r="D10370"/>
      <c r="E10370"/>
      <c r="F10370"/>
      <c r="G10370"/>
      <c r="H10370"/>
      <c r="I10370"/>
      <c r="J10370"/>
      <c r="K10370"/>
    </row>
    <row r="10371" spans="1:11" s="11" customFormat="1">
      <c r="A10371"/>
      <c r="B10371"/>
      <c r="C10371"/>
      <c r="D10371"/>
      <c r="E10371"/>
      <c r="F10371"/>
      <c r="G10371"/>
      <c r="H10371"/>
      <c r="I10371"/>
      <c r="J10371"/>
      <c r="K10371"/>
    </row>
    <row r="10372" spans="1:11" s="11" customFormat="1">
      <c r="A10372"/>
      <c r="B10372"/>
      <c r="C10372"/>
      <c r="D10372"/>
      <c r="E10372"/>
      <c r="F10372"/>
      <c r="G10372"/>
      <c r="H10372"/>
      <c r="I10372"/>
      <c r="J10372"/>
      <c r="K10372"/>
    </row>
    <row r="10373" spans="1:11" s="11" customFormat="1">
      <c r="A10373"/>
      <c r="B10373"/>
      <c r="C10373"/>
      <c r="D10373"/>
      <c r="E10373"/>
      <c r="F10373"/>
      <c r="G10373"/>
      <c r="H10373"/>
      <c r="I10373"/>
      <c r="J10373"/>
      <c r="K10373"/>
    </row>
    <row r="10374" spans="1:11" s="11" customFormat="1">
      <c r="A10374"/>
      <c r="B10374"/>
      <c r="C10374"/>
      <c r="D10374"/>
      <c r="E10374"/>
      <c r="F10374"/>
      <c r="G10374"/>
      <c r="H10374"/>
      <c r="I10374"/>
      <c r="J10374"/>
      <c r="K10374"/>
    </row>
    <row r="10375" spans="1:11" s="11" customFormat="1">
      <c r="A10375"/>
      <c r="B10375"/>
      <c r="C10375"/>
      <c r="D10375"/>
      <c r="E10375"/>
      <c r="F10375"/>
      <c r="G10375"/>
      <c r="H10375"/>
      <c r="I10375"/>
      <c r="J10375"/>
      <c r="K10375"/>
    </row>
    <row r="10376" spans="1:11" s="11" customFormat="1">
      <c r="A10376"/>
      <c r="B10376"/>
      <c r="C10376"/>
      <c r="D10376"/>
      <c r="E10376"/>
      <c r="F10376"/>
      <c r="G10376"/>
      <c r="H10376"/>
      <c r="I10376"/>
      <c r="J10376"/>
      <c r="K10376"/>
    </row>
    <row r="10377" spans="1:11" s="11" customFormat="1">
      <c r="A10377"/>
      <c r="B10377"/>
      <c r="C10377"/>
      <c r="D10377"/>
      <c r="E10377"/>
      <c r="F10377"/>
      <c r="G10377"/>
      <c r="H10377"/>
      <c r="I10377"/>
      <c r="J10377"/>
      <c r="K10377"/>
    </row>
    <row r="10378" spans="1:11" s="11" customFormat="1">
      <c r="A10378"/>
      <c r="B10378"/>
      <c r="C10378"/>
      <c r="D10378"/>
      <c r="E10378"/>
      <c r="F10378"/>
      <c r="G10378"/>
      <c r="H10378"/>
      <c r="I10378"/>
      <c r="J10378"/>
      <c r="K10378"/>
    </row>
    <row r="10379" spans="1:11" s="11" customFormat="1">
      <c r="A10379"/>
      <c r="B10379"/>
      <c r="C10379"/>
      <c r="D10379"/>
      <c r="E10379"/>
      <c r="F10379"/>
      <c r="G10379"/>
      <c r="H10379"/>
      <c r="I10379"/>
      <c r="J10379"/>
      <c r="K10379"/>
    </row>
    <row r="10380" spans="1:11" s="11" customFormat="1">
      <c r="A10380"/>
      <c r="B10380"/>
      <c r="C10380"/>
      <c r="D10380"/>
      <c r="E10380"/>
      <c r="F10380"/>
      <c r="G10380"/>
      <c r="H10380"/>
      <c r="I10380"/>
      <c r="J10380"/>
      <c r="K10380"/>
    </row>
    <row r="10381" spans="1:11" s="11" customFormat="1">
      <c r="A10381"/>
      <c r="B10381"/>
      <c r="C10381"/>
      <c r="D10381"/>
      <c r="E10381"/>
      <c r="F10381"/>
      <c r="G10381"/>
      <c r="H10381"/>
      <c r="I10381"/>
      <c r="J10381"/>
      <c r="K10381"/>
    </row>
    <row r="10382" spans="1:11" s="11" customFormat="1">
      <c r="A10382"/>
      <c r="B10382"/>
      <c r="C10382"/>
      <c r="D10382"/>
      <c r="E10382"/>
      <c r="F10382"/>
      <c r="G10382"/>
      <c r="H10382"/>
      <c r="I10382"/>
      <c r="J10382"/>
      <c r="K10382"/>
    </row>
    <row r="10383" spans="1:11" s="11" customFormat="1">
      <c r="A10383"/>
      <c r="B10383"/>
      <c r="C10383"/>
      <c r="D10383"/>
      <c r="E10383"/>
      <c r="F10383"/>
      <c r="G10383"/>
      <c r="H10383"/>
      <c r="I10383"/>
      <c r="J10383"/>
      <c r="K10383"/>
    </row>
    <row r="10384" spans="1:11" s="11" customFormat="1">
      <c r="A10384"/>
      <c r="B10384"/>
      <c r="C10384"/>
      <c r="D10384"/>
      <c r="E10384"/>
      <c r="F10384"/>
      <c r="G10384"/>
      <c r="H10384"/>
      <c r="I10384"/>
      <c r="J10384"/>
      <c r="K10384"/>
    </row>
    <row r="10385" spans="1:11" s="11" customFormat="1">
      <c r="A10385"/>
      <c r="B10385"/>
      <c r="C10385"/>
      <c r="D10385"/>
      <c r="E10385"/>
      <c r="F10385"/>
      <c r="G10385"/>
      <c r="H10385"/>
      <c r="I10385"/>
      <c r="J10385"/>
      <c r="K10385"/>
    </row>
    <row r="10386" spans="1:11" s="11" customFormat="1">
      <c r="A10386"/>
      <c r="B10386"/>
      <c r="C10386"/>
      <c r="D10386"/>
      <c r="E10386"/>
      <c r="F10386"/>
      <c r="G10386"/>
      <c r="H10386"/>
      <c r="I10386"/>
      <c r="J10386"/>
      <c r="K10386"/>
    </row>
    <row r="10387" spans="1:11" s="11" customFormat="1">
      <c r="A10387"/>
      <c r="B10387"/>
      <c r="C10387"/>
      <c r="D10387"/>
      <c r="E10387"/>
      <c r="F10387"/>
      <c r="G10387"/>
      <c r="H10387"/>
      <c r="I10387"/>
      <c r="J10387"/>
      <c r="K10387"/>
    </row>
    <row r="10388" spans="1:11" s="11" customFormat="1">
      <c r="A10388"/>
      <c r="B10388"/>
      <c r="C10388"/>
      <c r="D10388"/>
      <c r="E10388"/>
      <c r="F10388"/>
      <c r="G10388"/>
      <c r="H10388"/>
      <c r="I10388"/>
      <c r="J10388"/>
      <c r="K10388"/>
    </row>
    <row r="10389" spans="1:11" s="11" customFormat="1">
      <c r="A10389"/>
      <c r="B10389"/>
      <c r="C10389"/>
      <c r="D10389"/>
      <c r="E10389"/>
      <c r="F10389"/>
      <c r="G10389"/>
      <c r="H10389"/>
      <c r="I10389"/>
      <c r="J10389"/>
      <c r="K10389"/>
    </row>
    <row r="10390" spans="1:11" s="11" customFormat="1">
      <c r="A10390"/>
      <c r="B10390"/>
      <c r="C10390"/>
      <c r="D10390"/>
      <c r="E10390"/>
      <c r="F10390"/>
      <c r="G10390"/>
      <c r="H10390"/>
      <c r="I10390"/>
      <c r="J10390"/>
      <c r="K10390"/>
    </row>
    <row r="10391" spans="1:11" s="11" customFormat="1">
      <c r="A10391"/>
      <c r="B10391"/>
      <c r="C10391"/>
      <c r="D10391"/>
      <c r="E10391"/>
      <c r="F10391"/>
      <c r="G10391"/>
      <c r="H10391"/>
      <c r="I10391"/>
      <c r="J10391"/>
      <c r="K10391"/>
    </row>
    <row r="10392" spans="1:11" s="11" customFormat="1">
      <c r="A10392"/>
      <c r="B10392"/>
      <c r="C10392"/>
      <c r="D10392"/>
      <c r="E10392"/>
      <c r="F10392"/>
      <c r="G10392"/>
      <c r="H10392"/>
      <c r="I10392"/>
      <c r="J10392"/>
      <c r="K10392"/>
    </row>
    <row r="10393" spans="1:11" s="11" customFormat="1">
      <c r="A10393"/>
      <c r="B10393"/>
      <c r="C10393"/>
      <c r="D10393"/>
      <c r="E10393"/>
      <c r="F10393"/>
      <c r="G10393"/>
      <c r="H10393"/>
      <c r="I10393"/>
      <c r="J10393"/>
      <c r="K10393"/>
    </row>
    <row r="10394" spans="1:11" s="11" customFormat="1">
      <c r="A10394"/>
      <c r="B10394"/>
      <c r="C10394"/>
      <c r="D10394"/>
      <c r="E10394"/>
      <c r="F10394"/>
      <c r="G10394"/>
      <c r="H10394"/>
      <c r="I10394"/>
      <c r="J10394"/>
      <c r="K10394"/>
    </row>
    <row r="10395" spans="1:11" s="11" customFormat="1">
      <c r="A10395"/>
      <c r="B10395"/>
      <c r="C10395"/>
      <c r="D10395"/>
      <c r="E10395"/>
      <c r="F10395"/>
      <c r="G10395"/>
      <c r="H10395"/>
      <c r="I10395"/>
      <c r="J10395"/>
      <c r="K10395"/>
    </row>
    <row r="10396" spans="1:11" s="11" customFormat="1">
      <c r="A10396"/>
      <c r="B10396"/>
      <c r="C10396"/>
      <c r="D10396"/>
      <c r="E10396"/>
      <c r="F10396"/>
      <c r="G10396"/>
      <c r="H10396"/>
      <c r="I10396"/>
      <c r="J10396"/>
      <c r="K10396"/>
    </row>
    <row r="10397" spans="1:11" s="11" customFormat="1">
      <c r="A10397"/>
      <c r="B10397"/>
      <c r="C10397"/>
      <c r="D10397"/>
      <c r="E10397"/>
      <c r="F10397"/>
      <c r="G10397"/>
      <c r="H10397"/>
      <c r="I10397"/>
      <c r="J10397"/>
      <c r="K10397"/>
    </row>
    <row r="10398" spans="1:11" s="11" customFormat="1">
      <c r="A10398"/>
      <c r="B10398"/>
      <c r="C10398"/>
      <c r="D10398"/>
      <c r="E10398"/>
      <c r="F10398"/>
      <c r="G10398"/>
      <c r="H10398"/>
      <c r="I10398"/>
      <c r="J10398"/>
      <c r="K10398"/>
    </row>
    <row r="10399" spans="1:11" s="11" customFormat="1">
      <c r="A10399"/>
      <c r="B10399"/>
      <c r="C10399"/>
      <c r="D10399"/>
      <c r="E10399"/>
      <c r="F10399"/>
      <c r="G10399"/>
      <c r="H10399"/>
      <c r="I10399"/>
      <c r="J10399"/>
      <c r="K10399"/>
    </row>
    <row r="10400" spans="1:11" s="11" customFormat="1">
      <c r="A10400"/>
      <c r="B10400"/>
      <c r="C10400"/>
      <c r="D10400"/>
      <c r="E10400"/>
      <c r="F10400"/>
      <c r="G10400"/>
      <c r="H10400"/>
      <c r="I10400"/>
      <c r="J10400"/>
      <c r="K10400"/>
    </row>
    <row r="10401" spans="1:11" s="11" customFormat="1">
      <c r="A10401"/>
      <c r="B10401"/>
      <c r="C10401"/>
      <c r="D10401"/>
      <c r="E10401"/>
      <c r="F10401"/>
      <c r="G10401"/>
      <c r="H10401"/>
      <c r="I10401"/>
      <c r="J10401"/>
      <c r="K10401"/>
    </row>
    <row r="10402" spans="1:11" s="11" customFormat="1">
      <c r="A10402"/>
      <c r="B10402"/>
      <c r="C10402"/>
      <c r="D10402"/>
      <c r="E10402"/>
      <c r="F10402"/>
      <c r="G10402"/>
      <c r="H10402"/>
      <c r="I10402"/>
      <c r="J10402"/>
      <c r="K10402"/>
    </row>
    <row r="10403" spans="1:11" s="11" customFormat="1">
      <c r="A10403"/>
      <c r="B10403"/>
      <c r="C10403"/>
      <c r="D10403"/>
      <c r="E10403"/>
      <c r="F10403"/>
      <c r="G10403"/>
      <c r="H10403"/>
      <c r="I10403"/>
      <c r="J10403"/>
      <c r="K10403"/>
    </row>
    <row r="10404" spans="1:11" s="11" customFormat="1">
      <c r="A10404"/>
      <c r="B10404"/>
      <c r="C10404"/>
      <c r="D10404"/>
      <c r="E10404"/>
      <c r="F10404"/>
      <c r="G10404"/>
      <c r="H10404"/>
      <c r="I10404"/>
      <c r="J10404"/>
      <c r="K10404"/>
    </row>
    <row r="10405" spans="1:11" s="11" customFormat="1">
      <c r="A10405"/>
      <c r="B10405"/>
      <c r="C10405"/>
      <c r="D10405"/>
      <c r="E10405"/>
      <c r="F10405"/>
      <c r="G10405"/>
      <c r="H10405"/>
      <c r="I10405"/>
      <c r="J10405"/>
      <c r="K10405"/>
    </row>
    <row r="10406" spans="1:11" s="11" customFormat="1">
      <c r="A10406"/>
      <c r="B10406"/>
      <c r="C10406"/>
      <c r="D10406"/>
      <c r="E10406"/>
      <c r="F10406"/>
      <c r="G10406"/>
      <c r="H10406"/>
      <c r="I10406"/>
      <c r="J10406"/>
      <c r="K10406"/>
    </row>
    <row r="10407" spans="1:11" s="11" customFormat="1">
      <c r="A10407"/>
      <c r="B10407"/>
      <c r="C10407"/>
      <c r="D10407"/>
      <c r="E10407"/>
      <c r="F10407"/>
      <c r="G10407"/>
      <c r="H10407"/>
      <c r="I10407"/>
      <c r="J10407"/>
      <c r="K10407"/>
    </row>
    <row r="10408" spans="1:11" s="11" customFormat="1">
      <c r="A10408"/>
      <c r="B10408"/>
      <c r="C10408"/>
      <c r="D10408"/>
      <c r="E10408"/>
      <c r="F10408"/>
      <c r="G10408"/>
      <c r="H10408"/>
      <c r="I10408"/>
      <c r="J10408"/>
      <c r="K10408"/>
    </row>
    <row r="10409" spans="1:11" s="11" customFormat="1">
      <c r="A10409"/>
      <c r="B10409"/>
      <c r="C10409"/>
      <c r="D10409"/>
      <c r="E10409"/>
      <c r="F10409"/>
      <c r="G10409"/>
      <c r="H10409"/>
      <c r="I10409"/>
      <c r="J10409"/>
      <c r="K10409"/>
    </row>
    <row r="10410" spans="1:11" s="11" customFormat="1">
      <c r="A10410"/>
      <c r="B10410"/>
      <c r="C10410"/>
      <c r="D10410"/>
      <c r="E10410"/>
      <c r="F10410"/>
      <c r="G10410"/>
      <c r="H10410"/>
      <c r="I10410"/>
      <c r="J10410"/>
      <c r="K10410"/>
    </row>
    <row r="10411" spans="1:11" s="11" customFormat="1">
      <c r="A10411"/>
      <c r="B10411"/>
      <c r="C10411"/>
      <c r="D10411"/>
      <c r="E10411"/>
      <c r="F10411"/>
      <c r="G10411"/>
      <c r="H10411"/>
      <c r="I10411"/>
      <c r="J10411"/>
      <c r="K10411"/>
    </row>
    <row r="10412" spans="1:11" s="11" customFormat="1">
      <c r="A10412"/>
      <c r="B10412"/>
      <c r="C10412"/>
      <c r="D10412"/>
      <c r="E10412"/>
      <c r="F10412"/>
      <c r="G10412"/>
      <c r="H10412"/>
      <c r="I10412"/>
      <c r="J10412"/>
      <c r="K10412"/>
    </row>
    <row r="10413" spans="1:11" s="11" customFormat="1">
      <c r="A10413"/>
      <c r="B10413"/>
      <c r="C10413"/>
      <c r="D10413"/>
      <c r="E10413"/>
      <c r="F10413"/>
      <c r="G10413"/>
      <c r="H10413"/>
      <c r="I10413"/>
      <c r="J10413"/>
      <c r="K10413"/>
    </row>
    <row r="10414" spans="1:11" s="11" customFormat="1">
      <c r="A10414"/>
      <c r="B10414"/>
      <c r="C10414"/>
      <c r="D10414"/>
      <c r="E10414"/>
      <c r="F10414"/>
      <c r="G10414"/>
      <c r="H10414"/>
      <c r="I10414"/>
      <c r="J10414"/>
      <c r="K10414"/>
    </row>
    <row r="10415" spans="1:11" s="11" customFormat="1">
      <c r="A10415"/>
      <c r="B10415"/>
      <c r="C10415"/>
      <c r="D10415"/>
      <c r="E10415"/>
      <c r="F10415"/>
      <c r="G10415"/>
      <c r="H10415"/>
      <c r="I10415"/>
      <c r="J10415"/>
      <c r="K10415"/>
    </row>
    <row r="10416" spans="1:11" s="11" customFormat="1">
      <c r="A10416"/>
      <c r="B10416"/>
      <c r="C10416"/>
      <c r="D10416"/>
      <c r="E10416"/>
      <c r="F10416"/>
      <c r="G10416"/>
      <c r="H10416"/>
      <c r="I10416"/>
      <c r="J10416"/>
      <c r="K10416"/>
    </row>
    <row r="10417" spans="1:11" s="11" customFormat="1">
      <c r="A10417"/>
      <c r="B10417"/>
      <c r="C10417"/>
      <c r="D10417"/>
      <c r="E10417"/>
      <c r="F10417"/>
      <c r="G10417"/>
      <c r="H10417"/>
      <c r="I10417"/>
      <c r="J10417"/>
      <c r="K10417"/>
    </row>
    <row r="10418" spans="1:11" s="11" customFormat="1">
      <c r="A10418"/>
      <c r="B10418"/>
      <c r="C10418"/>
      <c r="D10418"/>
      <c r="E10418"/>
      <c r="F10418"/>
      <c r="G10418"/>
      <c r="H10418"/>
      <c r="I10418"/>
      <c r="J10418"/>
      <c r="K10418"/>
    </row>
    <row r="10419" spans="1:11" s="11" customFormat="1">
      <c r="A10419"/>
      <c r="B10419"/>
      <c r="C10419"/>
      <c r="D10419"/>
      <c r="E10419"/>
      <c r="F10419"/>
      <c r="G10419"/>
      <c r="H10419"/>
      <c r="I10419"/>
      <c r="J10419"/>
      <c r="K10419"/>
    </row>
    <row r="10420" spans="1:11" s="11" customFormat="1">
      <c r="A10420"/>
      <c r="B10420"/>
      <c r="C10420"/>
      <c r="D10420"/>
      <c r="E10420"/>
      <c r="F10420"/>
      <c r="G10420"/>
      <c r="H10420"/>
      <c r="I10420"/>
      <c r="J10420"/>
      <c r="K10420"/>
    </row>
    <row r="10421" spans="1:11" s="11" customFormat="1">
      <c r="A10421"/>
      <c r="B10421"/>
      <c r="C10421"/>
      <c r="D10421"/>
      <c r="E10421"/>
      <c r="F10421"/>
      <c r="G10421"/>
      <c r="H10421"/>
      <c r="I10421"/>
      <c r="J10421"/>
      <c r="K10421"/>
    </row>
    <row r="10422" spans="1:11" s="11" customFormat="1">
      <c r="A10422"/>
      <c r="B10422"/>
      <c r="C10422"/>
      <c r="D10422"/>
      <c r="E10422"/>
      <c r="F10422"/>
      <c r="G10422"/>
      <c r="H10422"/>
      <c r="I10422"/>
      <c r="J10422"/>
      <c r="K10422"/>
    </row>
    <row r="10423" spans="1:11" s="11" customFormat="1">
      <c r="A10423"/>
      <c r="B10423"/>
      <c r="C10423"/>
      <c r="D10423"/>
      <c r="E10423"/>
      <c r="F10423"/>
      <c r="G10423"/>
      <c r="H10423"/>
      <c r="I10423"/>
      <c r="J10423"/>
      <c r="K10423"/>
    </row>
    <row r="10424" spans="1:11" s="11" customFormat="1">
      <c r="A10424"/>
      <c r="B10424"/>
      <c r="C10424"/>
      <c r="D10424"/>
      <c r="E10424"/>
      <c r="F10424"/>
      <c r="G10424"/>
      <c r="H10424"/>
      <c r="I10424"/>
      <c r="J10424"/>
      <c r="K10424"/>
    </row>
    <row r="10425" spans="1:11" s="11" customFormat="1">
      <c r="A10425"/>
      <c r="B10425"/>
      <c r="C10425"/>
      <c r="D10425"/>
      <c r="E10425"/>
      <c r="F10425"/>
      <c r="G10425"/>
      <c r="H10425"/>
      <c r="I10425"/>
      <c r="J10425"/>
      <c r="K10425"/>
    </row>
    <row r="10426" spans="1:11" s="11" customFormat="1">
      <c r="A10426"/>
      <c r="B10426"/>
      <c r="C10426"/>
      <c r="D10426"/>
      <c r="E10426"/>
      <c r="F10426"/>
      <c r="G10426"/>
      <c r="H10426"/>
      <c r="I10426"/>
      <c r="J10426"/>
      <c r="K10426"/>
    </row>
    <row r="10427" spans="1:11" s="11" customFormat="1">
      <c r="A10427"/>
      <c r="B10427"/>
      <c r="C10427"/>
      <c r="D10427"/>
      <c r="E10427"/>
      <c r="F10427"/>
      <c r="G10427"/>
      <c r="H10427"/>
      <c r="I10427"/>
      <c r="J10427"/>
      <c r="K10427"/>
    </row>
    <row r="10428" spans="1:11" s="11" customFormat="1">
      <c r="A10428"/>
      <c r="B10428"/>
      <c r="C10428"/>
      <c r="D10428"/>
      <c r="E10428"/>
      <c r="F10428"/>
      <c r="G10428"/>
      <c r="H10428"/>
      <c r="I10428"/>
      <c r="J10428"/>
      <c r="K10428"/>
    </row>
    <row r="10429" spans="1:11" s="11" customFormat="1">
      <c r="A10429"/>
      <c r="B10429"/>
      <c r="C10429"/>
      <c r="D10429"/>
      <c r="E10429"/>
      <c r="F10429"/>
      <c r="G10429"/>
      <c r="H10429"/>
      <c r="I10429"/>
      <c r="J10429"/>
      <c r="K10429"/>
    </row>
    <row r="10430" spans="1:11" s="11" customFormat="1">
      <c r="A10430"/>
      <c r="B10430"/>
      <c r="C10430"/>
      <c r="D10430"/>
      <c r="E10430"/>
      <c r="F10430"/>
      <c r="G10430"/>
      <c r="H10430"/>
      <c r="I10430"/>
      <c r="J10430"/>
      <c r="K10430"/>
    </row>
    <row r="10431" spans="1:11" s="11" customFormat="1">
      <c r="A10431"/>
      <c r="B10431"/>
      <c r="C10431"/>
      <c r="D10431"/>
      <c r="E10431"/>
      <c r="F10431"/>
      <c r="G10431"/>
      <c r="H10431"/>
      <c r="I10431"/>
      <c r="J10431"/>
      <c r="K10431"/>
    </row>
    <row r="10432" spans="1:11" s="11" customFormat="1">
      <c r="A10432"/>
      <c r="B10432"/>
      <c r="C10432"/>
      <c r="D10432"/>
      <c r="E10432"/>
      <c r="F10432"/>
      <c r="G10432"/>
      <c r="H10432"/>
      <c r="I10432"/>
      <c r="J10432"/>
      <c r="K10432"/>
    </row>
    <row r="10433" spans="1:11" s="11" customFormat="1">
      <c r="A10433"/>
      <c r="B10433"/>
      <c r="C10433"/>
      <c r="D10433"/>
      <c r="E10433"/>
      <c r="F10433"/>
      <c r="G10433"/>
      <c r="H10433"/>
      <c r="I10433"/>
      <c r="J10433"/>
      <c r="K10433"/>
    </row>
    <row r="10434" spans="1:11" s="11" customFormat="1">
      <c r="A10434"/>
      <c r="B10434"/>
      <c r="C10434"/>
      <c r="D10434"/>
      <c r="E10434"/>
      <c r="F10434"/>
      <c r="G10434"/>
      <c r="H10434"/>
      <c r="I10434"/>
      <c r="J10434"/>
      <c r="K10434"/>
    </row>
    <row r="10435" spans="1:11" s="11" customFormat="1">
      <c r="A10435"/>
      <c r="B10435"/>
      <c r="C10435"/>
      <c r="D10435"/>
      <c r="E10435"/>
      <c r="F10435"/>
      <c r="G10435"/>
      <c r="H10435"/>
      <c r="I10435"/>
      <c r="J10435"/>
      <c r="K10435"/>
    </row>
    <row r="10436" spans="1:11" s="11" customFormat="1">
      <c r="A10436"/>
      <c r="B10436"/>
      <c r="C10436"/>
      <c r="D10436"/>
      <c r="E10436"/>
      <c r="F10436"/>
      <c r="G10436"/>
      <c r="H10436"/>
      <c r="I10436"/>
      <c r="J10436"/>
      <c r="K10436"/>
    </row>
    <row r="10437" spans="1:11" s="11" customFormat="1">
      <c r="A10437"/>
      <c r="B10437"/>
      <c r="C10437"/>
      <c r="D10437"/>
      <c r="E10437"/>
      <c r="F10437"/>
      <c r="G10437"/>
      <c r="H10437"/>
      <c r="I10437"/>
      <c r="J10437"/>
      <c r="K10437"/>
    </row>
    <row r="10438" spans="1:11" s="11" customFormat="1">
      <c r="A10438"/>
      <c r="B10438"/>
      <c r="C10438"/>
      <c r="D10438"/>
      <c r="E10438"/>
      <c r="F10438"/>
      <c r="G10438"/>
      <c r="H10438"/>
      <c r="I10438"/>
      <c r="J10438"/>
      <c r="K10438"/>
    </row>
    <row r="10439" spans="1:11" s="11" customFormat="1">
      <c r="A10439"/>
      <c r="B10439"/>
      <c r="C10439"/>
      <c r="D10439"/>
      <c r="E10439"/>
      <c r="F10439"/>
      <c r="G10439"/>
      <c r="H10439"/>
      <c r="I10439"/>
      <c r="J10439"/>
      <c r="K10439"/>
    </row>
    <row r="10440" spans="1:11" s="11" customFormat="1">
      <c r="A10440"/>
      <c r="B10440"/>
      <c r="C10440"/>
      <c r="D10440"/>
      <c r="E10440"/>
      <c r="F10440"/>
      <c r="G10440"/>
      <c r="H10440"/>
      <c r="I10440"/>
      <c r="J10440"/>
      <c r="K10440"/>
    </row>
    <row r="10441" spans="1:11" s="11" customFormat="1">
      <c r="A10441"/>
      <c r="B10441"/>
      <c r="C10441"/>
      <c r="D10441"/>
      <c r="E10441"/>
      <c r="F10441"/>
      <c r="G10441"/>
      <c r="H10441"/>
      <c r="I10441"/>
      <c r="J10441"/>
      <c r="K10441"/>
    </row>
    <row r="10442" spans="1:11" s="11" customFormat="1">
      <c r="A10442"/>
      <c r="B10442"/>
      <c r="C10442"/>
      <c r="D10442"/>
      <c r="E10442"/>
      <c r="F10442"/>
      <c r="G10442"/>
      <c r="H10442"/>
      <c r="I10442"/>
      <c r="J10442"/>
      <c r="K10442"/>
    </row>
    <row r="10443" spans="1:11" s="11" customFormat="1">
      <c r="A10443"/>
      <c r="B10443"/>
      <c r="C10443"/>
      <c r="D10443"/>
      <c r="E10443"/>
      <c r="F10443"/>
      <c r="G10443"/>
      <c r="H10443"/>
      <c r="I10443"/>
      <c r="J10443"/>
      <c r="K10443"/>
    </row>
    <row r="10444" spans="1:11" s="11" customFormat="1">
      <c r="A10444"/>
      <c r="B10444"/>
      <c r="C10444"/>
      <c r="D10444"/>
      <c r="E10444"/>
      <c r="F10444"/>
      <c r="G10444"/>
      <c r="H10444"/>
      <c r="I10444"/>
      <c r="J10444"/>
      <c r="K10444"/>
    </row>
    <row r="10445" spans="1:11" s="11" customFormat="1">
      <c r="A10445"/>
      <c r="B10445"/>
      <c r="C10445"/>
      <c r="D10445"/>
      <c r="E10445"/>
      <c r="F10445"/>
      <c r="G10445"/>
      <c r="H10445"/>
      <c r="I10445"/>
      <c r="J10445"/>
      <c r="K10445"/>
    </row>
    <row r="10446" spans="1:11" s="11" customFormat="1">
      <c r="A10446"/>
      <c r="B10446"/>
      <c r="C10446"/>
      <c r="D10446"/>
      <c r="E10446"/>
      <c r="F10446"/>
      <c r="G10446"/>
      <c r="H10446"/>
      <c r="I10446"/>
      <c r="J10446"/>
      <c r="K10446"/>
    </row>
    <row r="10447" spans="1:11" s="11" customFormat="1">
      <c r="A10447"/>
      <c r="B10447"/>
      <c r="C10447"/>
      <c r="D10447"/>
      <c r="E10447"/>
      <c r="F10447"/>
      <c r="G10447"/>
      <c r="H10447"/>
      <c r="I10447"/>
      <c r="J10447"/>
      <c r="K10447"/>
    </row>
    <row r="10448" spans="1:11" s="11" customFormat="1">
      <c r="A10448"/>
      <c r="B10448"/>
      <c r="C10448"/>
      <c r="D10448"/>
      <c r="E10448"/>
      <c r="F10448"/>
      <c r="G10448"/>
      <c r="H10448"/>
      <c r="I10448"/>
      <c r="J10448"/>
      <c r="K10448"/>
    </row>
    <row r="10449" spans="1:11" s="11" customFormat="1">
      <c r="A10449"/>
      <c r="B10449"/>
      <c r="C10449"/>
      <c r="D10449"/>
      <c r="E10449"/>
      <c r="F10449"/>
      <c r="G10449"/>
      <c r="H10449"/>
      <c r="I10449"/>
      <c r="J10449"/>
      <c r="K10449"/>
    </row>
    <row r="10450" spans="1:11" s="11" customFormat="1">
      <c r="A10450"/>
      <c r="B10450"/>
      <c r="C10450"/>
      <c r="D10450"/>
      <c r="E10450"/>
      <c r="F10450"/>
      <c r="G10450"/>
      <c r="H10450"/>
      <c r="I10450"/>
      <c r="J10450"/>
      <c r="K10450"/>
    </row>
    <row r="10451" spans="1:11" s="11" customFormat="1">
      <c r="A10451"/>
      <c r="B10451"/>
      <c r="C10451"/>
      <c r="D10451"/>
      <c r="E10451"/>
      <c r="F10451"/>
      <c r="G10451"/>
      <c r="H10451"/>
      <c r="I10451"/>
      <c r="J10451"/>
      <c r="K10451"/>
    </row>
    <row r="10452" spans="1:11" s="11" customFormat="1">
      <c r="A10452"/>
      <c r="B10452"/>
      <c r="C10452"/>
      <c r="D10452"/>
      <c r="E10452"/>
      <c r="F10452"/>
      <c r="G10452"/>
      <c r="H10452"/>
      <c r="I10452"/>
      <c r="J10452"/>
      <c r="K10452"/>
    </row>
    <row r="10453" spans="1:11" s="11" customFormat="1">
      <c r="A10453"/>
      <c r="B10453"/>
      <c r="C10453"/>
      <c r="D10453"/>
      <c r="E10453"/>
      <c r="F10453"/>
      <c r="G10453"/>
      <c r="H10453"/>
      <c r="I10453"/>
      <c r="J10453"/>
      <c r="K10453"/>
    </row>
    <row r="10454" spans="1:11" s="11" customFormat="1">
      <c r="A10454"/>
      <c r="B10454"/>
      <c r="C10454"/>
      <c r="D10454"/>
      <c r="E10454"/>
      <c r="F10454"/>
      <c r="G10454"/>
      <c r="H10454"/>
      <c r="I10454"/>
      <c r="J10454"/>
      <c r="K10454"/>
    </row>
    <row r="10455" spans="1:11" s="11" customFormat="1">
      <c r="A10455"/>
      <c r="B10455"/>
      <c r="C10455"/>
      <c r="D10455"/>
      <c r="E10455"/>
      <c r="F10455"/>
      <c r="G10455"/>
      <c r="H10455"/>
      <c r="I10455"/>
      <c r="J10455"/>
      <c r="K10455"/>
    </row>
    <row r="10456" spans="1:11" s="11" customFormat="1">
      <c r="A10456"/>
      <c r="B10456"/>
      <c r="C10456"/>
      <c r="D10456"/>
      <c r="E10456"/>
      <c r="F10456"/>
      <c r="G10456"/>
      <c r="H10456"/>
      <c r="I10456"/>
      <c r="J10456"/>
      <c r="K10456"/>
    </row>
    <row r="10457" spans="1:11" s="11" customFormat="1">
      <c r="A10457"/>
      <c r="B10457"/>
      <c r="C10457"/>
      <c r="D10457"/>
      <c r="E10457"/>
      <c r="F10457"/>
      <c r="G10457"/>
      <c r="H10457"/>
      <c r="I10457"/>
      <c r="J10457"/>
      <c r="K10457"/>
    </row>
    <row r="10458" spans="1:11" s="11" customFormat="1">
      <c r="A10458"/>
      <c r="B10458"/>
      <c r="C10458"/>
      <c r="D10458"/>
      <c r="E10458"/>
      <c r="F10458"/>
      <c r="G10458"/>
      <c r="H10458"/>
      <c r="I10458"/>
      <c r="J10458"/>
      <c r="K10458"/>
    </row>
    <row r="10459" spans="1:11" s="11" customFormat="1">
      <c r="A10459"/>
      <c r="B10459"/>
      <c r="C10459"/>
      <c r="D10459"/>
      <c r="E10459"/>
      <c r="F10459"/>
      <c r="G10459"/>
      <c r="H10459"/>
      <c r="I10459"/>
      <c r="J10459"/>
      <c r="K10459"/>
    </row>
    <row r="10460" spans="1:11" s="11" customFormat="1">
      <c r="A10460"/>
      <c r="B10460"/>
      <c r="C10460"/>
      <c r="D10460"/>
      <c r="E10460"/>
      <c r="F10460"/>
      <c r="G10460"/>
      <c r="H10460"/>
      <c r="I10460"/>
      <c r="J10460"/>
      <c r="K10460"/>
    </row>
    <row r="10461" spans="1:11" s="11" customFormat="1">
      <c r="A10461"/>
      <c r="B10461"/>
      <c r="C10461"/>
      <c r="D10461"/>
      <c r="E10461"/>
      <c r="F10461"/>
      <c r="G10461"/>
      <c r="H10461"/>
      <c r="I10461"/>
      <c r="J10461"/>
      <c r="K10461"/>
    </row>
    <row r="10462" spans="1:11" s="11" customFormat="1">
      <c r="A10462"/>
      <c r="B10462"/>
      <c r="C10462"/>
      <c r="D10462"/>
      <c r="E10462"/>
      <c r="F10462"/>
      <c r="G10462"/>
      <c r="H10462"/>
      <c r="I10462"/>
      <c r="J10462"/>
      <c r="K10462"/>
    </row>
    <row r="10463" spans="1:11" s="11" customFormat="1">
      <c r="A10463"/>
      <c r="B10463"/>
      <c r="C10463"/>
      <c r="D10463"/>
      <c r="E10463"/>
      <c r="F10463"/>
      <c r="G10463"/>
      <c r="H10463"/>
      <c r="I10463"/>
      <c r="J10463"/>
      <c r="K10463"/>
    </row>
    <row r="10464" spans="1:11" s="11" customFormat="1">
      <c r="A10464"/>
      <c r="B10464"/>
      <c r="C10464"/>
      <c r="D10464"/>
      <c r="E10464"/>
      <c r="F10464"/>
      <c r="G10464"/>
      <c r="H10464"/>
      <c r="I10464"/>
      <c r="J10464"/>
      <c r="K10464"/>
    </row>
    <row r="10465" spans="1:11" s="11" customFormat="1">
      <c r="A10465"/>
      <c r="B10465"/>
      <c r="C10465"/>
      <c r="D10465"/>
      <c r="E10465"/>
      <c r="F10465"/>
      <c r="G10465"/>
      <c r="H10465"/>
      <c r="I10465"/>
      <c r="J10465"/>
      <c r="K10465"/>
    </row>
    <row r="10466" spans="1:11" s="11" customFormat="1">
      <c r="A10466"/>
      <c r="B10466"/>
      <c r="C10466"/>
      <c r="D10466"/>
      <c r="E10466"/>
      <c r="F10466"/>
      <c r="G10466"/>
      <c r="H10466"/>
      <c r="I10466"/>
      <c r="J10466"/>
      <c r="K10466"/>
    </row>
    <row r="10467" spans="1:11" s="11" customFormat="1">
      <c r="A10467"/>
      <c r="B10467"/>
      <c r="C10467"/>
      <c r="D10467"/>
      <c r="E10467"/>
      <c r="F10467"/>
      <c r="G10467"/>
      <c r="H10467"/>
      <c r="I10467"/>
      <c r="J10467"/>
      <c r="K10467"/>
    </row>
    <row r="10468" spans="1:11" s="11" customFormat="1">
      <c r="A10468"/>
      <c r="B10468"/>
      <c r="C10468"/>
      <c r="D10468"/>
      <c r="E10468"/>
      <c r="F10468"/>
      <c r="G10468"/>
      <c r="H10468"/>
      <c r="I10468"/>
      <c r="J10468"/>
      <c r="K10468"/>
    </row>
    <row r="10469" spans="1:11" s="11" customFormat="1">
      <c r="A10469"/>
      <c r="B10469"/>
      <c r="C10469"/>
      <c r="D10469"/>
      <c r="E10469"/>
      <c r="F10469"/>
      <c r="G10469"/>
      <c r="H10469"/>
      <c r="I10469"/>
      <c r="J10469"/>
      <c r="K10469"/>
    </row>
    <row r="10470" spans="1:11" s="11" customFormat="1">
      <c r="A10470"/>
      <c r="B10470"/>
      <c r="C10470"/>
      <c r="D10470"/>
      <c r="E10470"/>
      <c r="F10470"/>
      <c r="G10470"/>
      <c r="H10470"/>
      <c r="I10470"/>
      <c r="J10470"/>
      <c r="K10470"/>
    </row>
    <row r="10471" spans="1:11" s="11" customFormat="1">
      <c r="A10471"/>
      <c r="B10471"/>
      <c r="C10471"/>
      <c r="D10471"/>
      <c r="E10471"/>
      <c r="F10471"/>
      <c r="G10471"/>
      <c r="H10471"/>
      <c r="I10471"/>
      <c r="J10471"/>
      <c r="K10471"/>
    </row>
    <row r="10472" spans="1:11" s="11" customFormat="1">
      <c r="A10472"/>
      <c r="B10472"/>
      <c r="C10472"/>
      <c r="D10472"/>
      <c r="E10472"/>
      <c r="F10472"/>
      <c r="G10472"/>
      <c r="H10472"/>
      <c r="I10472"/>
      <c r="J10472"/>
      <c r="K10472"/>
    </row>
    <row r="10473" spans="1:11" s="11" customFormat="1">
      <c r="A10473"/>
      <c r="B10473"/>
      <c r="C10473"/>
      <c r="D10473"/>
      <c r="E10473"/>
      <c r="F10473"/>
      <c r="G10473"/>
      <c r="H10473"/>
      <c r="I10473"/>
      <c r="J10473"/>
      <c r="K10473"/>
    </row>
    <row r="10474" spans="1:11" s="11" customFormat="1">
      <c r="A10474"/>
      <c r="B10474"/>
      <c r="C10474"/>
      <c r="D10474"/>
      <c r="E10474"/>
      <c r="F10474"/>
      <c r="G10474"/>
      <c r="H10474"/>
      <c r="I10474"/>
      <c r="J10474"/>
      <c r="K10474"/>
    </row>
    <row r="10475" spans="1:11" s="11" customFormat="1">
      <c r="A10475"/>
      <c r="B10475"/>
      <c r="C10475"/>
      <c r="D10475"/>
      <c r="E10475"/>
      <c r="F10475"/>
      <c r="G10475"/>
      <c r="H10475"/>
      <c r="I10475"/>
      <c r="J10475"/>
      <c r="K10475"/>
    </row>
    <row r="10476" spans="1:11" s="11" customFormat="1">
      <c r="A10476"/>
      <c r="B10476"/>
      <c r="C10476"/>
      <c r="D10476"/>
      <c r="E10476"/>
      <c r="F10476"/>
      <c r="G10476"/>
      <c r="H10476"/>
      <c r="I10476"/>
      <c r="J10476"/>
      <c r="K10476"/>
    </row>
    <row r="10477" spans="1:11" s="11" customFormat="1">
      <c r="A10477"/>
      <c r="B10477"/>
      <c r="C10477"/>
      <c r="D10477"/>
      <c r="E10477"/>
      <c r="F10477"/>
      <c r="G10477"/>
      <c r="H10477"/>
      <c r="I10477"/>
      <c r="J10477"/>
      <c r="K10477"/>
    </row>
    <row r="10478" spans="1:11" s="11" customFormat="1">
      <c r="A10478"/>
      <c r="B10478"/>
      <c r="C10478"/>
      <c r="D10478"/>
      <c r="E10478"/>
      <c r="F10478"/>
      <c r="G10478"/>
      <c r="H10478"/>
      <c r="I10478"/>
      <c r="J10478"/>
      <c r="K10478"/>
    </row>
    <row r="10479" spans="1:11" s="11" customFormat="1">
      <c r="A10479"/>
      <c r="B10479"/>
      <c r="C10479"/>
      <c r="D10479"/>
      <c r="E10479"/>
      <c r="F10479"/>
      <c r="G10479"/>
      <c r="H10479"/>
      <c r="I10479"/>
      <c r="J10479"/>
      <c r="K10479"/>
    </row>
    <row r="10480" spans="1:11" s="11" customFormat="1">
      <c r="A10480"/>
      <c r="B10480"/>
      <c r="C10480"/>
      <c r="D10480"/>
      <c r="E10480"/>
      <c r="F10480"/>
      <c r="G10480"/>
      <c r="H10480"/>
      <c r="I10480"/>
      <c r="J10480"/>
      <c r="K10480"/>
    </row>
    <row r="10481" spans="1:11" s="11" customFormat="1">
      <c r="A10481"/>
      <c r="B10481"/>
      <c r="C10481"/>
      <c r="D10481"/>
      <c r="E10481"/>
      <c r="F10481"/>
      <c r="G10481"/>
      <c r="H10481"/>
      <c r="I10481"/>
      <c r="J10481"/>
      <c r="K10481"/>
    </row>
    <row r="10482" spans="1:11" s="11" customFormat="1">
      <c r="A10482"/>
      <c r="B10482"/>
      <c r="C10482"/>
      <c r="D10482"/>
      <c r="E10482"/>
      <c r="F10482"/>
      <c r="G10482"/>
      <c r="H10482"/>
      <c r="I10482"/>
      <c r="J10482"/>
      <c r="K10482"/>
    </row>
    <row r="10483" spans="1:11" s="11" customFormat="1">
      <c r="A10483"/>
      <c r="B10483"/>
      <c r="C10483"/>
      <c r="D10483"/>
      <c r="E10483"/>
      <c r="F10483"/>
      <c r="G10483"/>
      <c r="H10483"/>
      <c r="I10483"/>
      <c r="J10483"/>
      <c r="K10483"/>
    </row>
    <row r="10484" spans="1:11" s="11" customFormat="1">
      <c r="A10484"/>
      <c r="B10484"/>
      <c r="C10484"/>
      <c r="D10484"/>
      <c r="E10484"/>
      <c r="F10484"/>
      <c r="G10484"/>
      <c r="H10484"/>
      <c r="I10484"/>
      <c r="J10484"/>
      <c r="K10484"/>
    </row>
    <row r="10485" spans="1:11" s="11" customFormat="1">
      <c r="A10485"/>
      <c r="B10485"/>
      <c r="C10485"/>
      <c r="D10485"/>
      <c r="E10485"/>
      <c r="F10485"/>
      <c r="G10485"/>
      <c r="H10485"/>
      <c r="I10485"/>
      <c r="J10485"/>
      <c r="K10485"/>
    </row>
    <row r="10486" spans="1:11" s="11" customFormat="1">
      <c r="A10486"/>
      <c r="B10486"/>
      <c r="C10486"/>
      <c r="D10486"/>
      <c r="E10486"/>
      <c r="F10486"/>
      <c r="G10486"/>
      <c r="H10486"/>
      <c r="I10486"/>
      <c r="J10486"/>
      <c r="K10486"/>
    </row>
    <row r="10487" spans="1:11" s="11" customFormat="1">
      <c r="A10487"/>
      <c r="B10487"/>
      <c r="C10487"/>
      <c r="D10487"/>
      <c r="E10487"/>
      <c r="F10487"/>
      <c r="G10487"/>
      <c r="H10487"/>
      <c r="I10487"/>
      <c r="J10487"/>
      <c r="K10487"/>
    </row>
    <row r="10488" spans="1:11" s="11" customFormat="1">
      <c r="A10488"/>
      <c r="B10488"/>
      <c r="C10488"/>
      <c r="D10488"/>
      <c r="E10488"/>
      <c r="F10488"/>
      <c r="G10488"/>
      <c r="H10488"/>
      <c r="I10488"/>
      <c r="J10488"/>
      <c r="K10488"/>
    </row>
    <row r="10489" spans="1:11" s="11" customFormat="1">
      <c r="A10489"/>
      <c r="B10489"/>
      <c r="C10489"/>
      <c r="D10489"/>
      <c r="E10489"/>
      <c r="F10489"/>
      <c r="G10489"/>
      <c r="H10489"/>
      <c r="I10489"/>
      <c r="J10489"/>
      <c r="K10489"/>
    </row>
    <row r="10490" spans="1:11" s="11" customFormat="1">
      <c r="A10490"/>
      <c r="B10490"/>
      <c r="C10490"/>
      <c r="D10490"/>
      <c r="E10490"/>
      <c r="F10490"/>
      <c r="G10490"/>
      <c r="H10490"/>
      <c r="I10490"/>
      <c r="J10490"/>
      <c r="K10490"/>
    </row>
    <row r="10491" spans="1:11" s="11" customFormat="1">
      <c r="A10491"/>
      <c r="B10491"/>
      <c r="C10491"/>
      <c r="D10491"/>
      <c r="E10491"/>
      <c r="F10491"/>
      <c r="G10491"/>
      <c r="H10491"/>
      <c r="I10491"/>
      <c r="J10491"/>
      <c r="K10491"/>
    </row>
    <row r="10492" spans="1:11" s="11" customFormat="1">
      <c r="A10492"/>
      <c r="B10492"/>
      <c r="C10492"/>
      <c r="D10492"/>
      <c r="E10492"/>
      <c r="F10492"/>
      <c r="G10492"/>
      <c r="H10492"/>
      <c r="I10492"/>
      <c r="J10492"/>
      <c r="K10492"/>
    </row>
    <row r="10493" spans="1:11" s="11" customFormat="1">
      <c r="A10493"/>
      <c r="B10493"/>
      <c r="C10493"/>
      <c r="D10493"/>
      <c r="E10493"/>
      <c r="F10493"/>
      <c r="G10493"/>
      <c r="H10493"/>
      <c r="I10493"/>
      <c r="J10493"/>
      <c r="K10493"/>
    </row>
    <row r="10494" spans="1:11" s="11" customFormat="1">
      <c r="A10494"/>
      <c r="B10494"/>
      <c r="C10494"/>
      <c r="D10494"/>
      <c r="E10494"/>
      <c r="F10494"/>
      <c r="G10494"/>
      <c r="H10494"/>
      <c r="I10494"/>
      <c r="J10494"/>
      <c r="K10494"/>
    </row>
    <row r="10495" spans="1:11" s="11" customFormat="1">
      <c r="A10495"/>
      <c r="B10495"/>
      <c r="C10495"/>
      <c r="D10495"/>
      <c r="E10495"/>
      <c r="F10495"/>
      <c r="G10495"/>
      <c r="H10495"/>
      <c r="I10495"/>
      <c r="J10495"/>
      <c r="K10495"/>
    </row>
    <row r="10496" spans="1:11" s="11" customFormat="1">
      <c r="A10496"/>
      <c r="B10496"/>
      <c r="C10496"/>
      <c r="D10496"/>
      <c r="E10496"/>
      <c r="F10496"/>
      <c r="G10496"/>
      <c r="H10496"/>
      <c r="I10496"/>
      <c r="J10496"/>
      <c r="K10496"/>
    </row>
    <row r="10497" spans="1:11" s="11" customFormat="1">
      <c r="A10497"/>
      <c r="B10497"/>
      <c r="C10497"/>
      <c r="D10497"/>
      <c r="E10497"/>
      <c r="F10497"/>
      <c r="G10497"/>
      <c r="H10497"/>
      <c r="I10497"/>
      <c r="J10497"/>
      <c r="K10497"/>
    </row>
    <row r="10498" spans="1:11" s="11" customFormat="1">
      <c r="A10498"/>
      <c r="B10498"/>
      <c r="C10498"/>
      <c r="D10498"/>
      <c r="E10498"/>
      <c r="F10498"/>
      <c r="G10498"/>
      <c r="H10498"/>
      <c r="I10498"/>
      <c r="J10498"/>
      <c r="K10498"/>
    </row>
    <row r="10499" spans="1:11" s="11" customFormat="1">
      <c r="A10499"/>
      <c r="B10499"/>
      <c r="C10499"/>
      <c r="D10499"/>
      <c r="E10499"/>
      <c r="F10499"/>
      <c r="G10499"/>
      <c r="H10499"/>
      <c r="I10499"/>
      <c r="J10499"/>
      <c r="K10499"/>
    </row>
    <row r="10500" spans="1:11" s="11" customFormat="1">
      <c r="A10500"/>
      <c r="B10500"/>
      <c r="C10500"/>
      <c r="D10500"/>
      <c r="E10500"/>
      <c r="F10500"/>
      <c r="G10500"/>
      <c r="H10500"/>
      <c r="I10500"/>
      <c r="J10500"/>
      <c r="K10500"/>
    </row>
    <row r="10501" spans="1:11" s="11" customFormat="1">
      <c r="A10501"/>
      <c r="B10501"/>
      <c r="C10501"/>
      <c r="D10501"/>
      <c r="E10501"/>
      <c r="F10501"/>
      <c r="G10501"/>
      <c r="H10501"/>
      <c r="I10501"/>
      <c r="J10501"/>
      <c r="K10501"/>
    </row>
    <row r="10502" spans="1:11" s="11" customFormat="1">
      <c r="A10502"/>
      <c r="B10502"/>
      <c r="C10502"/>
      <c r="D10502"/>
      <c r="E10502"/>
      <c r="F10502"/>
      <c r="G10502"/>
      <c r="H10502"/>
      <c r="I10502"/>
      <c r="J10502"/>
      <c r="K10502"/>
    </row>
    <row r="10503" spans="1:11" s="11" customFormat="1">
      <c r="A10503"/>
      <c r="B10503"/>
      <c r="C10503"/>
      <c r="D10503"/>
      <c r="E10503"/>
      <c r="F10503"/>
      <c r="G10503"/>
      <c r="H10503"/>
      <c r="I10503"/>
      <c r="J10503"/>
      <c r="K10503"/>
    </row>
    <row r="10504" spans="1:11" s="11" customFormat="1">
      <c r="A10504"/>
      <c r="B10504"/>
      <c r="C10504"/>
      <c r="D10504"/>
      <c r="E10504"/>
      <c r="F10504"/>
      <c r="G10504"/>
      <c r="H10504"/>
      <c r="I10504"/>
      <c r="J10504"/>
      <c r="K10504"/>
    </row>
    <row r="10505" spans="1:11" s="11" customFormat="1">
      <c r="A10505"/>
      <c r="B10505"/>
      <c r="C10505"/>
      <c r="D10505"/>
      <c r="E10505"/>
      <c r="F10505"/>
      <c r="G10505"/>
      <c r="H10505"/>
      <c r="I10505"/>
      <c r="J10505"/>
      <c r="K10505"/>
    </row>
    <row r="10506" spans="1:11" s="11" customFormat="1">
      <c r="A10506"/>
      <c r="B10506"/>
      <c r="C10506"/>
      <c r="D10506"/>
      <c r="E10506"/>
      <c r="F10506"/>
      <c r="G10506"/>
      <c r="H10506"/>
      <c r="I10506"/>
      <c r="J10506"/>
      <c r="K10506"/>
    </row>
    <row r="10507" spans="1:11" s="11" customFormat="1">
      <c r="A10507"/>
      <c r="B10507"/>
      <c r="C10507"/>
      <c r="D10507"/>
      <c r="E10507"/>
      <c r="F10507"/>
      <c r="G10507"/>
      <c r="H10507"/>
      <c r="I10507"/>
      <c r="J10507"/>
      <c r="K10507"/>
    </row>
    <row r="10508" spans="1:11" s="11" customFormat="1">
      <c r="A10508"/>
      <c r="B10508"/>
      <c r="C10508"/>
      <c r="D10508"/>
      <c r="E10508"/>
      <c r="F10508"/>
      <c r="G10508"/>
      <c r="H10508"/>
      <c r="I10508"/>
      <c r="J10508"/>
      <c r="K10508"/>
    </row>
    <row r="10509" spans="1:11" s="11" customFormat="1">
      <c r="A10509"/>
      <c r="B10509"/>
      <c r="C10509"/>
      <c r="D10509"/>
      <c r="E10509"/>
      <c r="F10509"/>
      <c r="G10509"/>
      <c r="H10509"/>
      <c r="I10509"/>
      <c r="J10509"/>
      <c r="K10509"/>
    </row>
    <row r="10510" spans="1:11" s="11" customFormat="1">
      <c r="A10510"/>
      <c r="B10510"/>
      <c r="C10510"/>
      <c r="D10510"/>
      <c r="E10510"/>
      <c r="F10510"/>
      <c r="G10510"/>
      <c r="H10510"/>
      <c r="I10510"/>
      <c r="J10510"/>
      <c r="K10510"/>
    </row>
    <row r="10511" spans="1:11" s="11" customFormat="1">
      <c r="A10511"/>
      <c r="B10511"/>
      <c r="C10511"/>
      <c r="D10511"/>
      <c r="E10511"/>
      <c r="F10511"/>
      <c r="G10511"/>
      <c r="H10511"/>
      <c r="I10511"/>
      <c r="J10511"/>
      <c r="K10511"/>
    </row>
    <row r="10512" spans="1:11" s="11" customFormat="1">
      <c r="A10512"/>
      <c r="B10512"/>
      <c r="C10512"/>
      <c r="D10512"/>
      <c r="E10512"/>
      <c r="F10512"/>
      <c r="G10512"/>
      <c r="H10512"/>
      <c r="I10512"/>
      <c r="J10512"/>
      <c r="K10512"/>
    </row>
    <row r="10513" spans="1:11" s="11" customFormat="1">
      <c r="A10513"/>
      <c r="B10513"/>
      <c r="C10513"/>
      <c r="D10513"/>
      <c r="E10513"/>
      <c r="F10513"/>
      <c r="G10513"/>
      <c r="H10513"/>
      <c r="I10513"/>
      <c r="J10513"/>
      <c r="K10513"/>
    </row>
    <row r="10514" spans="1:11" s="11" customFormat="1">
      <c r="A10514"/>
      <c r="B10514"/>
      <c r="C10514"/>
      <c r="D10514"/>
      <c r="E10514"/>
      <c r="F10514"/>
      <c r="G10514"/>
      <c r="H10514"/>
      <c r="I10514"/>
      <c r="J10514"/>
      <c r="K10514"/>
    </row>
    <row r="10515" spans="1:11" s="11" customFormat="1">
      <c r="A10515"/>
      <c r="B10515"/>
      <c r="C10515"/>
      <c r="D10515"/>
      <c r="E10515"/>
      <c r="F10515"/>
      <c r="G10515"/>
      <c r="H10515"/>
      <c r="I10515"/>
      <c r="J10515"/>
      <c r="K10515"/>
    </row>
    <row r="10516" spans="1:11" s="11" customFormat="1">
      <c r="A10516"/>
      <c r="B10516"/>
      <c r="C10516"/>
      <c r="D10516"/>
      <c r="E10516"/>
      <c r="F10516"/>
      <c r="G10516"/>
      <c r="H10516"/>
      <c r="I10516"/>
      <c r="J10516"/>
      <c r="K10516"/>
    </row>
    <row r="10517" spans="1:11" s="11" customFormat="1">
      <c r="A10517"/>
      <c r="B10517"/>
      <c r="C10517"/>
      <c r="D10517"/>
      <c r="E10517"/>
      <c r="F10517"/>
      <c r="G10517"/>
      <c r="H10517"/>
      <c r="I10517"/>
      <c r="J10517"/>
      <c r="K10517"/>
    </row>
    <row r="10518" spans="1:11" s="11" customFormat="1">
      <c r="A10518"/>
      <c r="B10518"/>
      <c r="C10518"/>
      <c r="D10518"/>
      <c r="E10518"/>
      <c r="F10518"/>
      <c r="G10518"/>
      <c r="H10518"/>
      <c r="I10518"/>
      <c r="J10518"/>
      <c r="K10518"/>
    </row>
    <row r="10519" spans="1:11" s="11" customFormat="1">
      <c r="A10519"/>
      <c r="B10519"/>
      <c r="C10519"/>
      <c r="D10519"/>
      <c r="E10519"/>
      <c r="F10519"/>
      <c r="G10519"/>
      <c r="H10519"/>
      <c r="I10519"/>
      <c r="J10519"/>
      <c r="K10519"/>
    </row>
    <row r="10520" spans="1:11" s="11" customFormat="1">
      <c r="A10520"/>
      <c r="B10520"/>
      <c r="C10520"/>
      <c r="D10520"/>
      <c r="E10520"/>
      <c r="F10520"/>
      <c r="G10520"/>
      <c r="H10520"/>
      <c r="I10520"/>
      <c r="J10520"/>
      <c r="K10520"/>
    </row>
    <row r="10521" spans="1:11" s="11" customFormat="1">
      <c r="A10521"/>
      <c r="B10521"/>
      <c r="C10521"/>
      <c r="D10521"/>
      <c r="E10521"/>
      <c r="F10521"/>
      <c r="G10521"/>
      <c r="H10521"/>
      <c r="I10521"/>
      <c r="J10521"/>
      <c r="K10521"/>
    </row>
    <row r="10522" spans="1:11" s="11" customFormat="1">
      <c r="A10522"/>
      <c r="B10522"/>
      <c r="C10522"/>
      <c r="D10522"/>
      <c r="E10522"/>
      <c r="F10522"/>
      <c r="G10522"/>
      <c r="H10522"/>
      <c r="I10522"/>
      <c r="J10522"/>
      <c r="K10522"/>
    </row>
    <row r="10523" spans="1:11" s="11" customFormat="1">
      <c r="A10523"/>
      <c r="B10523"/>
      <c r="C10523"/>
      <c r="D10523"/>
      <c r="E10523"/>
      <c r="F10523"/>
      <c r="G10523"/>
      <c r="H10523"/>
      <c r="I10523"/>
      <c r="J10523"/>
      <c r="K10523"/>
    </row>
    <row r="10524" spans="1:11" s="11" customFormat="1">
      <c r="A10524"/>
      <c r="B10524"/>
      <c r="C10524"/>
      <c r="D10524"/>
      <c r="E10524"/>
      <c r="F10524"/>
      <c r="G10524"/>
      <c r="H10524"/>
      <c r="I10524"/>
      <c r="J10524"/>
      <c r="K10524"/>
    </row>
    <row r="10525" spans="1:11" s="11" customFormat="1">
      <c r="A10525"/>
      <c r="B10525"/>
      <c r="C10525"/>
      <c r="D10525"/>
      <c r="E10525"/>
      <c r="F10525"/>
      <c r="G10525"/>
      <c r="H10525"/>
      <c r="I10525"/>
      <c r="J10525"/>
      <c r="K10525"/>
    </row>
    <row r="10526" spans="1:11" s="11" customFormat="1">
      <c r="A10526"/>
      <c r="B10526"/>
      <c r="C10526"/>
      <c r="D10526"/>
      <c r="E10526"/>
      <c r="F10526"/>
      <c r="G10526"/>
      <c r="H10526"/>
      <c r="I10526"/>
      <c r="J10526"/>
      <c r="K10526"/>
    </row>
    <row r="10527" spans="1:11" s="11" customFormat="1">
      <c r="A10527"/>
      <c r="B10527"/>
      <c r="C10527"/>
      <c r="D10527"/>
      <c r="E10527"/>
      <c r="F10527"/>
      <c r="G10527"/>
      <c r="H10527"/>
      <c r="I10527"/>
      <c r="J10527"/>
      <c r="K10527"/>
    </row>
    <row r="10528" spans="1:11" s="11" customFormat="1">
      <c r="A10528"/>
      <c r="B10528"/>
      <c r="C10528"/>
      <c r="D10528"/>
      <c r="E10528"/>
      <c r="F10528"/>
      <c r="G10528"/>
      <c r="H10528"/>
      <c r="I10528"/>
      <c r="J10528"/>
      <c r="K10528"/>
    </row>
    <row r="10529" spans="1:11" s="11" customFormat="1">
      <c r="A10529"/>
      <c r="B10529"/>
      <c r="C10529"/>
      <c r="D10529"/>
      <c r="E10529"/>
      <c r="F10529"/>
      <c r="G10529"/>
      <c r="H10529"/>
      <c r="I10529"/>
      <c r="J10529"/>
      <c r="K10529"/>
    </row>
    <row r="10530" spans="1:11" s="11" customFormat="1">
      <c r="A10530"/>
      <c r="B10530"/>
      <c r="C10530"/>
      <c r="D10530"/>
      <c r="E10530"/>
      <c r="F10530"/>
      <c r="G10530"/>
      <c r="H10530"/>
      <c r="I10530"/>
      <c r="J10530"/>
      <c r="K10530"/>
    </row>
    <row r="10531" spans="1:11" s="11" customFormat="1">
      <c r="A10531"/>
      <c r="B10531"/>
      <c r="C10531"/>
      <c r="D10531"/>
      <c r="E10531"/>
      <c r="F10531"/>
      <c r="G10531"/>
      <c r="H10531"/>
      <c r="I10531"/>
      <c r="J10531"/>
      <c r="K10531"/>
    </row>
    <row r="10532" spans="1:11" s="11" customFormat="1">
      <c r="A10532"/>
      <c r="B10532"/>
      <c r="C10532"/>
      <c r="D10532"/>
      <c r="E10532"/>
      <c r="F10532"/>
      <c r="G10532"/>
      <c r="H10532"/>
      <c r="I10532"/>
      <c r="J10532"/>
      <c r="K10532"/>
    </row>
    <row r="10533" spans="1:11" s="11" customFormat="1">
      <c r="A10533"/>
      <c r="B10533"/>
      <c r="C10533"/>
      <c r="D10533"/>
      <c r="E10533"/>
      <c r="F10533"/>
      <c r="G10533"/>
      <c r="H10533"/>
      <c r="I10533"/>
      <c r="J10533"/>
      <c r="K10533"/>
    </row>
    <row r="10534" spans="1:11" s="11" customFormat="1">
      <c r="A10534"/>
      <c r="B10534"/>
      <c r="C10534"/>
      <c r="D10534"/>
      <c r="E10534"/>
      <c r="F10534"/>
      <c r="G10534"/>
      <c r="H10534"/>
      <c r="I10534"/>
      <c r="J10534"/>
      <c r="K10534"/>
    </row>
    <row r="10535" spans="1:11" s="11" customFormat="1">
      <c r="A10535"/>
      <c r="B10535"/>
      <c r="C10535"/>
      <c r="D10535"/>
      <c r="E10535"/>
      <c r="F10535"/>
      <c r="G10535"/>
      <c r="H10535"/>
      <c r="I10535"/>
      <c r="J10535"/>
      <c r="K10535"/>
    </row>
    <row r="10536" spans="1:11" s="11" customFormat="1">
      <c r="A10536"/>
      <c r="B10536"/>
      <c r="C10536"/>
      <c r="D10536"/>
      <c r="E10536"/>
      <c r="F10536"/>
      <c r="G10536"/>
      <c r="H10536"/>
      <c r="I10536"/>
      <c r="J10536"/>
      <c r="K10536"/>
    </row>
    <row r="10537" spans="1:11" s="11" customFormat="1">
      <c r="A10537"/>
      <c r="B10537"/>
      <c r="C10537"/>
      <c r="D10537"/>
      <c r="E10537"/>
      <c r="F10537"/>
      <c r="G10537"/>
      <c r="H10537"/>
      <c r="I10537"/>
      <c r="J10537"/>
      <c r="K10537"/>
    </row>
    <row r="10538" spans="1:11" s="11" customFormat="1">
      <c r="A10538"/>
      <c r="B10538"/>
      <c r="C10538"/>
      <c r="D10538"/>
      <c r="E10538"/>
      <c r="F10538"/>
      <c r="G10538"/>
      <c r="H10538"/>
      <c r="I10538"/>
      <c r="J10538"/>
      <c r="K10538"/>
    </row>
    <row r="10539" spans="1:11" s="11" customFormat="1">
      <c r="A10539"/>
      <c r="B10539"/>
      <c r="C10539"/>
      <c r="D10539"/>
      <c r="E10539"/>
      <c r="F10539"/>
      <c r="G10539"/>
      <c r="H10539"/>
      <c r="I10539"/>
      <c r="J10539"/>
      <c r="K10539"/>
    </row>
    <row r="10540" spans="1:11" s="11" customFormat="1">
      <c r="A10540"/>
      <c r="B10540"/>
      <c r="C10540"/>
      <c r="D10540"/>
      <c r="E10540"/>
      <c r="F10540"/>
      <c r="G10540"/>
      <c r="H10540"/>
      <c r="I10540"/>
      <c r="J10540"/>
      <c r="K10540"/>
    </row>
    <row r="10541" spans="1:11" s="11" customFormat="1">
      <c r="A10541"/>
      <c r="B10541"/>
      <c r="C10541"/>
      <c r="D10541"/>
      <c r="E10541"/>
      <c r="F10541"/>
      <c r="G10541"/>
      <c r="H10541"/>
      <c r="I10541"/>
      <c r="J10541"/>
      <c r="K10541"/>
    </row>
    <row r="10542" spans="1:11" s="11" customFormat="1">
      <c r="A10542"/>
      <c r="B10542"/>
      <c r="C10542"/>
      <c r="D10542"/>
      <c r="E10542"/>
      <c r="F10542"/>
      <c r="G10542"/>
      <c r="H10542"/>
      <c r="I10542"/>
      <c r="J10542"/>
      <c r="K10542"/>
    </row>
    <row r="10543" spans="1:11" s="11" customFormat="1">
      <c r="A10543"/>
      <c r="B10543"/>
      <c r="C10543"/>
      <c r="D10543"/>
      <c r="E10543"/>
      <c r="F10543"/>
      <c r="G10543"/>
      <c r="H10543"/>
      <c r="I10543"/>
      <c r="J10543"/>
      <c r="K10543"/>
    </row>
    <row r="10544" spans="1:11" s="11" customFormat="1">
      <c r="A10544"/>
      <c r="B10544"/>
      <c r="C10544"/>
      <c r="D10544"/>
      <c r="E10544"/>
      <c r="F10544"/>
      <c r="G10544"/>
      <c r="H10544"/>
      <c r="I10544"/>
      <c r="J10544"/>
      <c r="K10544"/>
    </row>
    <row r="10545" spans="1:11" s="11" customFormat="1">
      <c r="A10545"/>
      <c r="B10545"/>
      <c r="C10545"/>
      <c r="D10545"/>
      <c r="E10545"/>
      <c r="F10545"/>
      <c r="G10545"/>
      <c r="H10545"/>
      <c r="I10545"/>
      <c r="J10545"/>
      <c r="K10545"/>
    </row>
    <row r="10546" spans="1:11" s="11" customFormat="1">
      <c r="A10546"/>
      <c r="B10546"/>
      <c r="C10546"/>
      <c r="D10546"/>
      <c r="E10546"/>
      <c r="F10546"/>
      <c r="G10546"/>
      <c r="H10546"/>
      <c r="I10546"/>
      <c r="J10546"/>
      <c r="K10546"/>
    </row>
    <row r="10547" spans="1:11" s="11" customFormat="1">
      <c r="A10547"/>
      <c r="B10547"/>
      <c r="C10547"/>
      <c r="D10547"/>
      <c r="E10547"/>
      <c r="F10547"/>
      <c r="G10547"/>
      <c r="H10547"/>
      <c r="I10547"/>
      <c r="J10547"/>
      <c r="K10547"/>
    </row>
    <row r="10548" spans="1:11" s="11" customFormat="1">
      <c r="A10548"/>
      <c r="B10548"/>
      <c r="C10548"/>
      <c r="D10548"/>
      <c r="E10548"/>
      <c r="F10548"/>
      <c r="G10548"/>
      <c r="H10548"/>
      <c r="I10548"/>
      <c r="J10548"/>
      <c r="K10548"/>
    </row>
    <row r="10549" spans="1:11" s="11" customFormat="1">
      <c r="A10549"/>
      <c r="B10549"/>
      <c r="C10549"/>
      <c r="D10549"/>
      <c r="E10549"/>
      <c r="F10549"/>
      <c r="G10549"/>
      <c r="H10549"/>
      <c r="I10549"/>
      <c r="J10549"/>
      <c r="K10549"/>
    </row>
    <row r="10550" spans="1:11" s="11" customFormat="1">
      <c r="A10550"/>
      <c r="B10550"/>
      <c r="C10550"/>
      <c r="D10550"/>
      <c r="E10550"/>
      <c r="F10550"/>
      <c r="G10550"/>
      <c r="H10550"/>
      <c r="I10550"/>
      <c r="J10550"/>
      <c r="K10550"/>
    </row>
    <row r="10551" spans="1:11" s="11" customFormat="1">
      <c r="A10551"/>
      <c r="B10551"/>
      <c r="C10551"/>
      <c r="D10551"/>
      <c r="E10551"/>
      <c r="F10551"/>
      <c r="G10551"/>
      <c r="H10551"/>
      <c r="I10551"/>
      <c r="J10551"/>
      <c r="K10551"/>
    </row>
    <row r="10552" spans="1:11" s="11" customFormat="1">
      <c r="A10552"/>
      <c r="B10552"/>
      <c r="C10552"/>
      <c r="D10552"/>
      <c r="E10552"/>
      <c r="F10552"/>
      <c r="G10552"/>
      <c r="H10552"/>
      <c r="I10552"/>
      <c r="J10552"/>
      <c r="K10552"/>
    </row>
    <row r="10553" spans="1:11" s="11" customFormat="1">
      <c r="A10553"/>
      <c r="B10553"/>
      <c r="C10553"/>
      <c r="D10553"/>
      <c r="E10553"/>
      <c r="F10553"/>
      <c r="G10553"/>
      <c r="H10553"/>
      <c r="I10553"/>
      <c r="J10553"/>
      <c r="K10553"/>
    </row>
    <row r="10554" spans="1:11" s="11" customFormat="1">
      <c r="A10554"/>
      <c r="B10554"/>
      <c r="C10554"/>
      <c r="D10554"/>
      <c r="E10554"/>
      <c r="F10554"/>
      <c r="G10554"/>
      <c r="H10554"/>
      <c r="I10554"/>
      <c r="J10554"/>
      <c r="K10554"/>
    </row>
    <row r="10555" spans="1:11" s="11" customFormat="1">
      <c r="A10555"/>
      <c r="B10555"/>
      <c r="C10555"/>
      <c r="D10555"/>
      <c r="E10555"/>
      <c r="F10555"/>
      <c r="G10555"/>
      <c r="H10555"/>
      <c r="I10555"/>
      <c r="J10555"/>
      <c r="K10555"/>
    </row>
    <row r="10556" spans="1:11" s="11" customFormat="1">
      <c r="A10556"/>
      <c r="B10556"/>
      <c r="C10556"/>
      <c r="D10556"/>
      <c r="E10556"/>
      <c r="F10556"/>
      <c r="G10556"/>
      <c r="H10556"/>
      <c r="I10556"/>
      <c r="J10556"/>
      <c r="K10556"/>
    </row>
    <row r="10557" spans="1:11" s="11" customFormat="1">
      <c r="A10557"/>
      <c r="B10557"/>
      <c r="C10557"/>
      <c r="D10557"/>
      <c r="E10557"/>
      <c r="F10557"/>
      <c r="G10557"/>
      <c r="H10557"/>
      <c r="I10557"/>
      <c r="J10557"/>
      <c r="K10557"/>
    </row>
    <row r="10558" spans="1:11" s="11" customFormat="1">
      <c r="A10558"/>
      <c r="B10558"/>
      <c r="C10558"/>
      <c r="D10558"/>
      <c r="E10558"/>
      <c r="F10558"/>
      <c r="G10558"/>
      <c r="H10558"/>
      <c r="I10558"/>
      <c r="J10558"/>
      <c r="K10558"/>
    </row>
    <row r="10559" spans="1:11" s="11" customFormat="1">
      <c r="A10559"/>
      <c r="B10559"/>
      <c r="C10559"/>
      <c r="D10559"/>
      <c r="E10559"/>
      <c r="F10559"/>
      <c r="G10559"/>
      <c r="H10559"/>
      <c r="I10559"/>
      <c r="J10559"/>
      <c r="K10559"/>
    </row>
    <row r="10560" spans="1:11" s="11" customFormat="1">
      <c r="A10560"/>
      <c r="B10560"/>
      <c r="C10560"/>
      <c r="D10560"/>
      <c r="E10560"/>
      <c r="F10560"/>
      <c r="G10560"/>
      <c r="H10560"/>
      <c r="I10560"/>
      <c r="J10560"/>
      <c r="K10560"/>
    </row>
    <row r="10561" spans="1:11" s="11" customFormat="1">
      <c r="A10561"/>
      <c r="B10561"/>
      <c r="C10561"/>
      <c r="D10561"/>
      <c r="E10561"/>
      <c r="F10561"/>
      <c r="G10561"/>
      <c r="H10561"/>
      <c r="I10561"/>
      <c r="J10561"/>
      <c r="K10561"/>
    </row>
    <row r="10562" spans="1:11" s="11" customFormat="1">
      <c r="A10562"/>
      <c r="B10562"/>
      <c r="C10562"/>
      <c r="D10562"/>
      <c r="E10562"/>
      <c r="F10562"/>
      <c r="G10562"/>
      <c r="H10562"/>
      <c r="I10562"/>
      <c r="J10562"/>
      <c r="K10562"/>
    </row>
    <row r="10563" spans="1:11" s="11" customFormat="1">
      <c r="A10563"/>
      <c r="B10563"/>
      <c r="C10563"/>
      <c r="D10563"/>
      <c r="E10563"/>
      <c r="F10563"/>
      <c r="G10563"/>
      <c r="H10563"/>
      <c r="I10563"/>
      <c r="J10563"/>
      <c r="K10563"/>
    </row>
    <row r="10564" spans="1:11" s="11" customFormat="1">
      <c r="A10564"/>
      <c r="B10564"/>
      <c r="C10564"/>
      <c r="D10564"/>
      <c r="E10564"/>
      <c r="F10564"/>
      <c r="G10564"/>
      <c r="H10564"/>
      <c r="I10564"/>
      <c r="J10564"/>
      <c r="K10564"/>
    </row>
    <row r="10565" spans="1:11" s="11" customFormat="1">
      <c r="A10565"/>
      <c r="B10565"/>
      <c r="C10565"/>
      <c r="D10565"/>
      <c r="E10565"/>
      <c r="F10565"/>
      <c r="G10565"/>
      <c r="H10565"/>
      <c r="I10565"/>
      <c r="J10565"/>
      <c r="K10565"/>
    </row>
    <row r="10566" spans="1:11" s="11" customFormat="1">
      <c r="A10566"/>
      <c r="B10566"/>
      <c r="C10566"/>
      <c r="D10566"/>
      <c r="E10566"/>
      <c r="F10566"/>
      <c r="G10566"/>
      <c r="H10566"/>
      <c r="I10566"/>
      <c r="J10566"/>
      <c r="K10566"/>
    </row>
    <row r="10567" spans="1:11" s="11" customFormat="1">
      <c r="A10567"/>
      <c r="B10567"/>
      <c r="C10567"/>
      <c r="D10567"/>
      <c r="E10567"/>
      <c r="F10567"/>
      <c r="G10567"/>
      <c r="H10567"/>
      <c r="I10567"/>
      <c r="J10567"/>
      <c r="K10567"/>
    </row>
    <row r="10568" spans="1:11" s="11" customFormat="1">
      <c r="A10568"/>
      <c r="B10568"/>
      <c r="C10568"/>
      <c r="D10568"/>
      <c r="E10568"/>
      <c r="F10568"/>
      <c r="G10568"/>
      <c r="H10568"/>
      <c r="I10568"/>
      <c r="J10568"/>
      <c r="K10568"/>
    </row>
    <row r="10569" spans="1:11" s="11" customFormat="1">
      <c r="A10569"/>
      <c r="B10569"/>
      <c r="C10569"/>
      <c r="D10569"/>
      <c r="E10569"/>
      <c r="F10569"/>
      <c r="G10569"/>
      <c r="H10569"/>
      <c r="I10569"/>
      <c r="J10569"/>
      <c r="K10569"/>
    </row>
    <row r="10570" spans="1:11" s="11" customFormat="1">
      <c r="A10570"/>
      <c r="B10570"/>
      <c r="C10570"/>
      <c r="D10570"/>
      <c r="E10570"/>
      <c r="F10570"/>
      <c r="G10570"/>
      <c r="H10570"/>
      <c r="I10570"/>
      <c r="J10570"/>
      <c r="K10570"/>
    </row>
    <row r="10571" spans="1:11" s="11" customFormat="1">
      <c r="A10571"/>
      <c r="B10571"/>
      <c r="C10571"/>
      <c r="D10571"/>
      <c r="E10571"/>
      <c r="F10571"/>
      <c r="G10571"/>
      <c r="H10571"/>
      <c r="I10571"/>
      <c r="J10571"/>
      <c r="K10571"/>
    </row>
    <row r="10572" spans="1:11" s="11" customFormat="1">
      <c r="A10572"/>
      <c r="B10572"/>
      <c r="C10572"/>
      <c r="D10572"/>
      <c r="E10572"/>
      <c r="F10572"/>
      <c r="G10572"/>
      <c r="H10572"/>
      <c r="I10572"/>
      <c r="J10572"/>
      <c r="K10572"/>
    </row>
    <row r="10573" spans="1:11" s="11" customFormat="1">
      <c r="A10573"/>
      <c r="B10573"/>
      <c r="C10573"/>
      <c r="D10573"/>
      <c r="E10573"/>
      <c r="F10573"/>
      <c r="G10573"/>
      <c r="H10573"/>
      <c r="I10573"/>
      <c r="J10573"/>
      <c r="K10573"/>
    </row>
    <row r="10574" spans="1:11" s="11" customFormat="1">
      <c r="A10574"/>
      <c r="B10574"/>
      <c r="C10574"/>
      <c r="D10574"/>
      <c r="E10574"/>
      <c r="F10574"/>
      <c r="G10574"/>
      <c r="H10574"/>
      <c r="I10574"/>
      <c r="J10574"/>
      <c r="K10574"/>
    </row>
    <row r="10575" spans="1:11" s="11" customFormat="1">
      <c r="A10575"/>
      <c r="B10575"/>
      <c r="C10575"/>
      <c r="D10575"/>
      <c r="E10575"/>
      <c r="F10575"/>
      <c r="G10575"/>
      <c r="H10575"/>
      <c r="I10575"/>
      <c r="J10575"/>
      <c r="K10575"/>
    </row>
    <row r="10576" spans="1:11" s="11" customFormat="1">
      <c r="A10576"/>
      <c r="B10576"/>
      <c r="C10576"/>
      <c r="D10576"/>
      <c r="E10576"/>
      <c r="F10576"/>
      <c r="G10576"/>
      <c r="H10576"/>
      <c r="I10576"/>
      <c r="J10576"/>
      <c r="K10576"/>
    </row>
    <row r="10577" spans="1:11" s="11" customFormat="1">
      <c r="A10577"/>
      <c r="B10577"/>
      <c r="C10577"/>
      <c r="D10577"/>
      <c r="E10577"/>
      <c r="F10577"/>
      <c r="G10577"/>
      <c r="H10577"/>
      <c r="I10577"/>
      <c r="J10577"/>
      <c r="K10577"/>
    </row>
    <row r="10578" spans="1:11" s="11" customFormat="1">
      <c r="A10578"/>
      <c r="B10578"/>
      <c r="C10578"/>
      <c r="D10578"/>
      <c r="E10578"/>
      <c r="F10578"/>
      <c r="G10578"/>
      <c r="H10578"/>
      <c r="I10578"/>
      <c r="J10578"/>
      <c r="K10578"/>
    </row>
    <row r="10579" spans="1:11" s="11" customFormat="1">
      <c r="A10579"/>
      <c r="B10579"/>
      <c r="C10579"/>
      <c r="D10579"/>
      <c r="E10579"/>
      <c r="F10579"/>
      <c r="G10579"/>
      <c r="H10579"/>
      <c r="I10579"/>
      <c r="J10579"/>
      <c r="K10579"/>
    </row>
    <row r="10580" spans="1:11" s="11" customFormat="1">
      <c r="A10580"/>
      <c r="B10580"/>
      <c r="C10580"/>
      <c r="D10580"/>
      <c r="E10580"/>
      <c r="F10580"/>
      <c r="G10580"/>
      <c r="H10580"/>
      <c r="I10580"/>
      <c r="J10580"/>
      <c r="K10580"/>
    </row>
    <row r="10581" spans="1:11" s="11" customFormat="1">
      <c r="A10581"/>
      <c r="B10581"/>
      <c r="C10581"/>
      <c r="D10581"/>
      <c r="E10581"/>
      <c r="F10581"/>
      <c r="G10581"/>
      <c r="H10581"/>
      <c r="I10581"/>
      <c r="J10581"/>
      <c r="K10581"/>
    </row>
    <row r="10582" spans="1:11" s="11" customFormat="1">
      <c r="A10582"/>
      <c r="B10582"/>
      <c r="C10582"/>
      <c r="D10582"/>
      <c r="E10582"/>
      <c r="F10582"/>
      <c r="G10582"/>
      <c r="H10582"/>
      <c r="I10582"/>
      <c r="J10582"/>
      <c r="K10582"/>
    </row>
    <row r="10583" spans="1:11" s="11" customFormat="1">
      <c r="A10583"/>
      <c r="B10583"/>
      <c r="C10583"/>
      <c r="D10583"/>
      <c r="E10583"/>
      <c r="F10583"/>
      <c r="G10583"/>
      <c r="H10583"/>
      <c r="I10583"/>
      <c r="J10583"/>
      <c r="K10583"/>
    </row>
    <row r="10584" spans="1:11" s="11" customFormat="1">
      <c r="A10584"/>
      <c r="B10584"/>
      <c r="C10584"/>
      <c r="D10584"/>
      <c r="E10584"/>
      <c r="F10584"/>
      <c r="G10584"/>
      <c r="H10584"/>
      <c r="I10584"/>
      <c r="J10584"/>
      <c r="K10584"/>
    </row>
    <row r="10585" spans="1:11" s="11" customFormat="1">
      <c r="A10585"/>
      <c r="B10585"/>
      <c r="C10585"/>
      <c r="D10585"/>
      <c r="E10585"/>
      <c r="F10585"/>
      <c r="G10585"/>
      <c r="H10585"/>
      <c r="I10585"/>
      <c r="J10585"/>
      <c r="K10585"/>
    </row>
    <row r="10586" spans="1:11" s="11" customFormat="1">
      <c r="A10586"/>
      <c r="B10586"/>
      <c r="C10586"/>
      <c r="D10586"/>
      <c r="E10586"/>
      <c r="F10586"/>
      <c r="G10586"/>
      <c r="H10586"/>
      <c r="I10586"/>
      <c r="J10586"/>
      <c r="K10586"/>
    </row>
    <row r="10587" spans="1:11" s="11" customFormat="1">
      <c r="A10587"/>
      <c r="B10587"/>
      <c r="C10587"/>
      <c r="D10587"/>
      <c r="E10587"/>
      <c r="F10587"/>
      <c r="G10587"/>
      <c r="H10587"/>
      <c r="I10587"/>
      <c r="J10587"/>
      <c r="K10587"/>
    </row>
    <row r="10588" spans="1:11" s="11" customFormat="1">
      <c r="A10588"/>
      <c r="B10588"/>
      <c r="C10588"/>
      <c r="D10588"/>
      <c r="E10588"/>
      <c r="F10588"/>
      <c r="G10588"/>
      <c r="H10588"/>
      <c r="I10588"/>
      <c r="J10588"/>
      <c r="K10588"/>
    </row>
    <row r="10589" spans="1:11" s="11" customFormat="1">
      <c r="A10589"/>
      <c r="B10589"/>
      <c r="C10589"/>
      <c r="D10589"/>
      <c r="E10589"/>
      <c r="F10589"/>
      <c r="G10589"/>
      <c r="H10589"/>
      <c r="I10589"/>
      <c r="J10589"/>
      <c r="K10589"/>
    </row>
    <row r="10590" spans="1:11" s="11" customFormat="1">
      <c r="A10590"/>
      <c r="B10590"/>
      <c r="C10590"/>
      <c r="D10590"/>
      <c r="E10590"/>
      <c r="F10590"/>
      <c r="G10590"/>
      <c r="H10590"/>
      <c r="I10590"/>
      <c r="J10590"/>
      <c r="K10590"/>
    </row>
    <row r="10591" spans="1:11" s="11" customFormat="1">
      <c r="A10591"/>
      <c r="B10591"/>
      <c r="C10591"/>
      <c r="D10591"/>
      <c r="E10591"/>
      <c r="F10591"/>
      <c r="G10591"/>
      <c r="H10591"/>
      <c r="I10591"/>
      <c r="J10591"/>
      <c r="K10591"/>
    </row>
    <row r="10592" spans="1:11" s="11" customFormat="1">
      <c r="A10592"/>
      <c r="B10592"/>
      <c r="C10592"/>
      <c r="D10592"/>
      <c r="E10592"/>
      <c r="F10592"/>
      <c r="G10592"/>
      <c r="H10592"/>
      <c r="I10592"/>
      <c r="J10592"/>
      <c r="K10592"/>
    </row>
    <row r="10593" spans="1:11" s="11" customFormat="1">
      <c r="A10593"/>
      <c r="B10593"/>
      <c r="C10593"/>
      <c r="D10593"/>
      <c r="E10593"/>
      <c r="F10593"/>
      <c r="G10593"/>
      <c r="H10593"/>
      <c r="I10593"/>
      <c r="J10593"/>
      <c r="K10593"/>
    </row>
    <row r="10594" spans="1:11" s="11" customFormat="1">
      <c r="A10594"/>
      <c r="B10594"/>
      <c r="C10594"/>
      <c r="D10594"/>
      <c r="E10594"/>
      <c r="F10594"/>
      <c r="G10594"/>
      <c r="H10594"/>
      <c r="I10594"/>
      <c r="J10594"/>
      <c r="K10594"/>
    </row>
    <row r="10595" spans="1:11" s="11" customFormat="1">
      <c r="A10595"/>
      <c r="B10595"/>
      <c r="C10595"/>
      <c r="D10595"/>
      <c r="E10595"/>
      <c r="F10595"/>
      <c r="G10595"/>
      <c r="H10595"/>
      <c r="I10595"/>
      <c r="J10595"/>
      <c r="K10595"/>
    </row>
    <row r="10596" spans="1:11" s="11" customFormat="1">
      <c r="A10596"/>
      <c r="B10596"/>
      <c r="C10596"/>
      <c r="D10596"/>
      <c r="E10596"/>
      <c r="F10596"/>
      <c r="G10596"/>
      <c r="H10596"/>
      <c r="I10596"/>
      <c r="J10596"/>
      <c r="K10596"/>
    </row>
    <row r="10597" spans="1:11" s="11" customFormat="1">
      <c r="A10597"/>
      <c r="B10597"/>
      <c r="C10597"/>
      <c r="D10597"/>
      <c r="E10597"/>
      <c r="F10597"/>
      <c r="G10597"/>
      <c r="H10597"/>
      <c r="I10597"/>
      <c r="J10597"/>
      <c r="K10597"/>
    </row>
    <row r="10598" spans="1:11" s="11" customFormat="1">
      <c r="A10598"/>
      <c r="B10598"/>
      <c r="C10598"/>
      <c r="D10598"/>
      <c r="E10598"/>
      <c r="F10598"/>
      <c r="G10598"/>
      <c r="H10598"/>
      <c r="I10598"/>
      <c r="J10598"/>
      <c r="K10598"/>
    </row>
    <row r="10599" spans="1:11" s="11" customFormat="1">
      <c r="A10599"/>
      <c r="B10599"/>
      <c r="C10599"/>
      <c r="D10599"/>
      <c r="E10599"/>
      <c r="F10599"/>
      <c r="G10599"/>
      <c r="H10599"/>
      <c r="I10599"/>
      <c r="J10599"/>
      <c r="K10599"/>
    </row>
    <row r="10600" spans="1:11" s="11" customFormat="1">
      <c r="A10600"/>
      <c r="B10600"/>
      <c r="C10600"/>
      <c r="D10600"/>
      <c r="E10600"/>
      <c r="F10600"/>
      <c r="G10600"/>
      <c r="H10600"/>
      <c r="I10600"/>
      <c r="J10600"/>
      <c r="K10600"/>
    </row>
    <row r="10601" spans="1:11" s="11" customFormat="1">
      <c r="A10601"/>
      <c r="B10601"/>
      <c r="C10601"/>
      <c r="D10601"/>
      <c r="E10601"/>
      <c r="F10601"/>
      <c r="G10601"/>
      <c r="H10601"/>
      <c r="I10601"/>
      <c r="J10601"/>
      <c r="K10601"/>
    </row>
    <row r="10602" spans="1:11" s="11" customFormat="1">
      <c r="A10602"/>
      <c r="B10602"/>
      <c r="C10602"/>
      <c r="D10602"/>
      <c r="E10602"/>
      <c r="F10602"/>
      <c r="G10602"/>
      <c r="H10602"/>
      <c r="I10602"/>
      <c r="J10602"/>
      <c r="K10602"/>
    </row>
    <row r="10603" spans="1:11" s="11" customFormat="1">
      <c r="A10603"/>
      <c r="B10603"/>
      <c r="C10603"/>
      <c r="D10603"/>
      <c r="E10603"/>
      <c r="F10603"/>
      <c r="G10603"/>
      <c r="H10603"/>
      <c r="I10603"/>
      <c r="J10603"/>
      <c r="K10603"/>
    </row>
    <row r="10604" spans="1:11" s="11" customFormat="1">
      <c r="A10604"/>
      <c r="B10604"/>
      <c r="C10604"/>
      <c r="D10604"/>
      <c r="E10604"/>
      <c r="F10604"/>
      <c r="G10604"/>
      <c r="H10604"/>
      <c r="I10604"/>
      <c r="J10604"/>
      <c r="K10604"/>
    </row>
    <row r="10605" spans="1:11" s="11" customFormat="1">
      <c r="A10605"/>
      <c r="B10605"/>
      <c r="C10605"/>
      <c r="D10605"/>
      <c r="E10605"/>
      <c r="F10605"/>
      <c r="G10605"/>
      <c r="H10605"/>
      <c r="I10605"/>
      <c r="J10605"/>
      <c r="K10605"/>
    </row>
    <row r="10606" spans="1:11" s="11" customFormat="1">
      <c r="A10606"/>
      <c r="B10606"/>
      <c r="C10606"/>
      <c r="D10606"/>
      <c r="E10606"/>
      <c r="F10606"/>
      <c r="G10606"/>
      <c r="H10606"/>
      <c r="I10606"/>
      <c r="J10606"/>
      <c r="K10606"/>
    </row>
    <row r="10607" spans="1:11" s="11" customFormat="1">
      <c r="A10607"/>
      <c r="B10607"/>
      <c r="C10607"/>
      <c r="D10607"/>
      <c r="E10607"/>
      <c r="F10607"/>
      <c r="G10607"/>
      <c r="H10607"/>
      <c r="I10607"/>
      <c r="J10607"/>
      <c r="K10607"/>
    </row>
    <row r="10608" spans="1:11" s="11" customFormat="1">
      <c r="A10608"/>
      <c r="B10608"/>
      <c r="C10608"/>
      <c r="D10608"/>
      <c r="E10608"/>
      <c r="F10608"/>
      <c r="G10608"/>
      <c r="H10608"/>
      <c r="I10608"/>
      <c r="J10608"/>
      <c r="K10608"/>
    </row>
    <row r="10609" spans="1:11" s="11" customFormat="1">
      <c r="A10609"/>
      <c r="B10609"/>
      <c r="C10609"/>
      <c r="D10609"/>
      <c r="E10609"/>
      <c r="F10609"/>
      <c r="G10609"/>
      <c r="H10609"/>
      <c r="I10609"/>
      <c r="J10609"/>
      <c r="K10609"/>
    </row>
    <row r="10610" spans="1:11" s="11" customFormat="1">
      <c r="A10610"/>
      <c r="B10610"/>
      <c r="C10610"/>
      <c r="D10610"/>
      <c r="E10610"/>
      <c r="F10610"/>
      <c r="G10610"/>
      <c r="H10610"/>
      <c r="I10610"/>
      <c r="J10610"/>
      <c r="K10610"/>
    </row>
    <row r="10611" spans="1:11" s="11" customFormat="1">
      <c r="A10611"/>
      <c r="B10611"/>
      <c r="C10611"/>
      <c r="D10611"/>
      <c r="E10611"/>
      <c r="F10611"/>
      <c r="G10611"/>
      <c r="H10611"/>
      <c r="I10611"/>
      <c r="J10611"/>
      <c r="K10611"/>
    </row>
    <row r="10612" spans="1:11" s="11" customFormat="1">
      <c r="A10612"/>
      <c r="B10612"/>
      <c r="C10612"/>
      <c r="D10612"/>
      <c r="E10612"/>
      <c r="F10612"/>
      <c r="G10612"/>
      <c r="H10612"/>
      <c r="I10612"/>
      <c r="J10612"/>
      <c r="K10612"/>
    </row>
    <row r="10613" spans="1:11" s="11" customFormat="1">
      <c r="A10613"/>
      <c r="B10613"/>
      <c r="C10613"/>
      <c r="D10613"/>
      <c r="E10613"/>
      <c r="F10613"/>
      <c r="G10613"/>
      <c r="H10613"/>
      <c r="I10613"/>
      <c r="J10613"/>
      <c r="K10613"/>
    </row>
    <row r="10614" spans="1:11" s="11" customFormat="1">
      <c r="A10614"/>
      <c r="B10614"/>
      <c r="C10614"/>
      <c r="D10614"/>
      <c r="E10614"/>
      <c r="F10614"/>
      <c r="G10614"/>
      <c r="H10614"/>
      <c r="I10614"/>
      <c r="J10614"/>
      <c r="K10614"/>
    </row>
    <row r="10615" spans="1:11" s="11" customFormat="1">
      <c r="A10615"/>
      <c r="B10615"/>
      <c r="C10615"/>
      <c r="D10615"/>
      <c r="E10615"/>
      <c r="F10615"/>
      <c r="G10615"/>
      <c r="H10615"/>
      <c r="I10615"/>
      <c r="J10615"/>
      <c r="K10615"/>
    </row>
    <row r="10616" spans="1:11" s="11" customFormat="1">
      <c r="A10616"/>
      <c r="B10616"/>
      <c r="C10616"/>
      <c r="D10616"/>
      <c r="E10616"/>
      <c r="F10616"/>
      <c r="G10616"/>
      <c r="H10616"/>
      <c r="I10616"/>
      <c r="J10616"/>
      <c r="K10616"/>
    </row>
    <row r="10617" spans="1:11" s="11" customFormat="1">
      <c r="A10617"/>
      <c r="B10617"/>
      <c r="C10617"/>
      <c r="D10617"/>
      <c r="E10617"/>
      <c r="F10617"/>
      <c r="G10617"/>
      <c r="H10617"/>
      <c r="I10617"/>
      <c r="J10617"/>
      <c r="K10617"/>
    </row>
    <row r="10618" spans="1:11" s="11" customFormat="1">
      <c r="A10618"/>
      <c r="B10618"/>
      <c r="C10618"/>
      <c r="D10618"/>
      <c r="E10618"/>
      <c r="F10618"/>
      <c r="G10618"/>
      <c r="H10618"/>
      <c r="I10618"/>
      <c r="J10618"/>
      <c r="K10618"/>
    </row>
    <row r="10619" spans="1:11" s="11" customFormat="1">
      <c r="A10619"/>
      <c r="B10619"/>
      <c r="C10619"/>
      <c r="D10619"/>
      <c r="E10619"/>
      <c r="F10619"/>
      <c r="G10619"/>
      <c r="H10619"/>
      <c r="I10619"/>
      <c r="J10619"/>
      <c r="K10619"/>
    </row>
    <row r="10620" spans="1:11" s="11" customFormat="1">
      <c r="A10620"/>
      <c r="B10620"/>
      <c r="C10620"/>
      <c r="D10620"/>
      <c r="E10620"/>
      <c r="F10620"/>
      <c r="G10620"/>
      <c r="H10620"/>
      <c r="I10620"/>
      <c r="J10620"/>
      <c r="K10620"/>
    </row>
    <row r="10621" spans="1:11" s="11" customFormat="1">
      <c r="A10621"/>
      <c r="B10621"/>
      <c r="C10621"/>
      <c r="D10621"/>
      <c r="E10621"/>
      <c r="F10621"/>
      <c r="G10621"/>
      <c r="H10621"/>
      <c r="I10621"/>
      <c r="J10621"/>
      <c r="K10621"/>
    </row>
    <row r="10622" spans="1:11" s="11" customFormat="1">
      <c r="A10622"/>
      <c r="B10622"/>
      <c r="C10622"/>
      <c r="D10622"/>
      <c r="E10622"/>
      <c r="F10622"/>
      <c r="G10622"/>
      <c r="H10622"/>
      <c r="I10622"/>
      <c r="J10622"/>
      <c r="K10622"/>
    </row>
    <row r="10623" spans="1:11" s="11" customFormat="1">
      <c r="A10623"/>
      <c r="B10623"/>
      <c r="C10623"/>
      <c r="D10623"/>
      <c r="E10623"/>
      <c r="F10623"/>
      <c r="G10623"/>
      <c r="H10623"/>
      <c r="I10623"/>
      <c r="J10623"/>
      <c r="K10623"/>
    </row>
    <row r="10624" spans="1:11" s="11" customFormat="1">
      <c r="A10624"/>
      <c r="B10624"/>
      <c r="C10624"/>
      <c r="D10624"/>
      <c r="E10624"/>
      <c r="F10624"/>
      <c r="G10624"/>
      <c r="H10624"/>
      <c r="I10624"/>
      <c r="J10624"/>
      <c r="K10624"/>
    </row>
    <row r="10625" spans="1:11" s="11" customFormat="1">
      <c r="A10625"/>
      <c r="B10625"/>
      <c r="C10625"/>
      <c r="D10625"/>
      <c r="E10625"/>
      <c r="F10625"/>
      <c r="G10625"/>
      <c r="H10625"/>
      <c r="I10625"/>
      <c r="J10625"/>
      <c r="K10625"/>
    </row>
    <row r="10626" spans="1:11" s="11" customFormat="1">
      <c r="A10626"/>
      <c r="B10626"/>
      <c r="C10626"/>
      <c r="D10626"/>
      <c r="E10626"/>
      <c r="F10626"/>
      <c r="G10626"/>
      <c r="H10626"/>
      <c r="I10626"/>
      <c r="J10626"/>
      <c r="K10626"/>
    </row>
    <row r="10627" spans="1:11" s="11" customFormat="1">
      <c r="A10627"/>
      <c r="B10627"/>
      <c r="C10627"/>
      <c r="D10627"/>
      <c r="E10627"/>
      <c r="F10627"/>
      <c r="G10627"/>
      <c r="H10627"/>
      <c r="I10627"/>
      <c r="J10627"/>
      <c r="K10627"/>
    </row>
    <row r="10628" spans="1:11" s="11" customFormat="1">
      <c r="A10628"/>
      <c r="B10628"/>
      <c r="C10628"/>
      <c r="D10628"/>
      <c r="E10628"/>
      <c r="F10628"/>
      <c r="G10628"/>
      <c r="H10628"/>
      <c r="I10628"/>
      <c r="J10628"/>
      <c r="K10628"/>
    </row>
    <row r="10629" spans="1:11" s="11" customFormat="1">
      <c r="A10629"/>
      <c r="B10629"/>
      <c r="C10629"/>
      <c r="D10629"/>
      <c r="E10629"/>
      <c r="F10629"/>
      <c r="G10629"/>
      <c r="H10629"/>
      <c r="I10629"/>
      <c r="J10629"/>
      <c r="K10629"/>
    </row>
    <row r="10630" spans="1:11" s="11" customFormat="1">
      <c r="A10630"/>
      <c r="B10630"/>
      <c r="C10630"/>
      <c r="D10630"/>
      <c r="E10630"/>
      <c r="F10630"/>
      <c r="G10630"/>
      <c r="H10630"/>
      <c r="I10630"/>
      <c r="J10630"/>
      <c r="K10630"/>
    </row>
    <row r="10631" spans="1:11" s="11" customFormat="1">
      <c r="A10631"/>
      <c r="B10631"/>
      <c r="C10631"/>
      <c r="D10631"/>
      <c r="E10631"/>
      <c r="F10631"/>
      <c r="G10631"/>
      <c r="H10631"/>
      <c r="I10631"/>
      <c r="J10631"/>
      <c r="K10631"/>
    </row>
    <row r="10632" spans="1:11" s="11" customFormat="1">
      <c r="A10632"/>
      <c r="B10632"/>
      <c r="C10632"/>
      <c r="D10632"/>
      <c r="E10632"/>
      <c r="F10632"/>
      <c r="G10632"/>
      <c r="H10632"/>
      <c r="I10632"/>
      <c r="J10632"/>
      <c r="K10632"/>
    </row>
    <row r="10633" spans="1:11" s="11" customFormat="1">
      <c r="A10633"/>
      <c r="B10633"/>
      <c r="C10633"/>
      <c r="D10633"/>
      <c r="E10633"/>
      <c r="F10633"/>
      <c r="G10633"/>
      <c r="H10633"/>
      <c r="I10633"/>
      <c r="J10633"/>
      <c r="K10633"/>
    </row>
    <row r="10634" spans="1:11" s="11" customFormat="1">
      <c r="A10634"/>
      <c r="B10634"/>
      <c r="C10634"/>
      <c r="D10634"/>
      <c r="E10634"/>
      <c r="F10634"/>
      <c r="G10634"/>
      <c r="H10634"/>
      <c r="I10634"/>
      <c r="J10634"/>
      <c r="K10634"/>
    </row>
    <row r="10635" spans="1:11" s="11" customFormat="1">
      <c r="A10635"/>
      <c r="B10635"/>
      <c r="C10635"/>
      <c r="D10635"/>
      <c r="E10635"/>
      <c r="F10635"/>
      <c r="G10635"/>
      <c r="H10635"/>
      <c r="I10635"/>
      <c r="J10635"/>
      <c r="K10635"/>
    </row>
    <row r="10636" spans="1:11" s="11" customFormat="1">
      <c r="A10636"/>
      <c r="B10636"/>
      <c r="C10636"/>
      <c r="D10636"/>
      <c r="E10636"/>
      <c r="F10636"/>
      <c r="G10636"/>
      <c r="H10636"/>
      <c r="I10636"/>
      <c r="J10636"/>
      <c r="K10636"/>
    </row>
    <row r="10637" spans="1:11" s="11" customFormat="1">
      <c r="A10637"/>
      <c r="B10637"/>
      <c r="C10637"/>
      <c r="D10637"/>
      <c r="E10637"/>
      <c r="F10637"/>
      <c r="G10637"/>
      <c r="H10637"/>
      <c r="I10637"/>
      <c r="J10637"/>
      <c r="K10637"/>
    </row>
    <row r="10638" spans="1:11" s="11" customFormat="1">
      <c r="A10638"/>
      <c r="B10638"/>
      <c r="C10638"/>
      <c r="D10638"/>
      <c r="E10638"/>
      <c r="F10638"/>
      <c r="G10638"/>
      <c r="H10638"/>
      <c r="I10638"/>
      <c r="J10638"/>
      <c r="K10638"/>
    </row>
    <row r="10639" spans="1:11">
      <c r="A10639"/>
      <c r="B10639"/>
      <c r="C10639"/>
      <c r="D10639"/>
      <c r="E10639"/>
      <c r="F10639"/>
      <c r="G10639"/>
    </row>
    <row r="10640" spans="1:11">
      <c r="A10640"/>
      <c r="B10640"/>
      <c r="C10640"/>
      <c r="D10640"/>
      <c r="E10640"/>
      <c r="F10640"/>
      <c r="G10640"/>
    </row>
    <row r="10641" customFormat="1"/>
    <row r="10642" customFormat="1"/>
    <row r="10643" customFormat="1"/>
    <row r="10644" customFormat="1"/>
    <row r="10645" customFormat="1"/>
    <row r="10646" customFormat="1"/>
    <row r="10647" customFormat="1"/>
    <row r="10648" customFormat="1"/>
    <row r="10649" customFormat="1"/>
    <row r="10650" customFormat="1"/>
    <row r="10651" customFormat="1"/>
    <row r="10652" customFormat="1"/>
    <row r="10653" customFormat="1"/>
    <row r="10654" customFormat="1"/>
    <row r="10655" customFormat="1"/>
    <row r="10656" customFormat="1"/>
    <row r="10657" customFormat="1"/>
    <row r="10658" customFormat="1"/>
    <row r="10659" customFormat="1"/>
    <row r="10660" customFormat="1"/>
    <row r="10661" customFormat="1"/>
    <row r="10662" customFormat="1"/>
    <row r="10663" customFormat="1"/>
    <row r="10664" customFormat="1"/>
    <row r="10665" customFormat="1"/>
    <row r="10666" customFormat="1"/>
    <row r="10667" customFormat="1"/>
    <row r="10668" customFormat="1"/>
    <row r="10669" customFormat="1"/>
    <row r="10670" customFormat="1"/>
    <row r="10671" customFormat="1"/>
    <row r="10672" customFormat="1"/>
    <row r="10673" customFormat="1"/>
    <row r="10674" customFormat="1"/>
    <row r="10675" customFormat="1"/>
    <row r="10676" customFormat="1"/>
    <row r="10677" customFormat="1"/>
    <row r="10678" customFormat="1"/>
    <row r="10679" customFormat="1"/>
    <row r="10680" customFormat="1"/>
    <row r="10681" customFormat="1"/>
    <row r="10682" customFormat="1"/>
    <row r="10683" customFormat="1"/>
    <row r="10684" customFormat="1"/>
    <row r="10685" customFormat="1"/>
    <row r="10686" customFormat="1"/>
    <row r="10687" customFormat="1"/>
    <row r="10688" customFormat="1"/>
    <row r="10689" customFormat="1"/>
    <row r="10690" customFormat="1"/>
    <row r="10691" customFormat="1"/>
    <row r="10692" customFormat="1"/>
    <row r="10693" customFormat="1"/>
    <row r="10694" customFormat="1"/>
    <row r="10695" customFormat="1"/>
    <row r="10696" customFormat="1"/>
    <row r="10697" customFormat="1"/>
    <row r="10698" customFormat="1"/>
    <row r="10699" customFormat="1"/>
    <row r="10700" customFormat="1"/>
    <row r="10701" customFormat="1"/>
    <row r="10702" customFormat="1"/>
    <row r="10703" customFormat="1"/>
    <row r="10704" customFormat="1"/>
    <row r="10705" customFormat="1"/>
    <row r="10706" customFormat="1"/>
    <row r="10707" customFormat="1"/>
    <row r="10708" customFormat="1"/>
    <row r="10709" customFormat="1"/>
    <row r="10710" customFormat="1"/>
    <row r="10711" customFormat="1"/>
    <row r="10712" customFormat="1"/>
    <row r="10713" customFormat="1"/>
    <row r="10714" customFormat="1"/>
    <row r="10715" customFormat="1"/>
    <row r="10716" customFormat="1"/>
    <row r="10717" customFormat="1"/>
    <row r="10718" customFormat="1"/>
    <row r="10719" customFormat="1"/>
    <row r="10720" customFormat="1"/>
    <row r="10721" customFormat="1"/>
    <row r="10722" customFormat="1"/>
    <row r="10723" customFormat="1"/>
    <row r="10724" customFormat="1"/>
    <row r="10725" customFormat="1"/>
    <row r="10726" customFormat="1"/>
    <row r="10727" customFormat="1"/>
    <row r="10728" customFormat="1"/>
    <row r="10729" customFormat="1"/>
    <row r="10730" customFormat="1"/>
    <row r="10731" customFormat="1"/>
    <row r="10732" customFormat="1"/>
    <row r="10733" customFormat="1"/>
    <row r="10734" customFormat="1"/>
    <row r="10735" customFormat="1"/>
    <row r="10736" customFormat="1"/>
    <row r="10737" customFormat="1"/>
    <row r="10738" customFormat="1"/>
    <row r="10739" customFormat="1"/>
    <row r="10740" customFormat="1"/>
    <row r="10741" customFormat="1"/>
    <row r="10742" customFormat="1"/>
    <row r="10743" customFormat="1"/>
    <row r="10744" customFormat="1"/>
    <row r="10745" customFormat="1"/>
    <row r="10746" customFormat="1"/>
    <row r="10747" customFormat="1"/>
    <row r="10748" customFormat="1"/>
    <row r="10749" customFormat="1"/>
    <row r="10750" customFormat="1"/>
    <row r="10751" customFormat="1"/>
    <row r="10752" customFormat="1"/>
    <row r="10753" customFormat="1"/>
    <row r="10754" customFormat="1"/>
    <row r="10755" customFormat="1"/>
    <row r="10756" customFormat="1"/>
    <row r="10757" customFormat="1"/>
    <row r="10758" customFormat="1"/>
    <row r="10759" customFormat="1"/>
    <row r="10760" customFormat="1"/>
    <row r="10761" customFormat="1"/>
    <row r="10762" customFormat="1"/>
    <row r="10763" customFormat="1"/>
    <row r="10764" customFormat="1"/>
    <row r="10765" customFormat="1"/>
    <row r="10766" customFormat="1"/>
    <row r="10767" customFormat="1"/>
    <row r="10768" customFormat="1"/>
    <row r="10769" customFormat="1"/>
    <row r="10770" customFormat="1"/>
    <row r="10771" customFormat="1"/>
    <row r="10772" customFormat="1"/>
    <row r="10773" customFormat="1"/>
    <row r="10774" customFormat="1"/>
    <row r="10775" customFormat="1"/>
    <row r="10776" customFormat="1"/>
    <row r="10777" customFormat="1"/>
    <row r="10778" customFormat="1"/>
    <row r="10779" customFormat="1"/>
    <row r="10780" customFormat="1"/>
    <row r="10781" customFormat="1"/>
    <row r="10782" customFormat="1"/>
    <row r="10783" customFormat="1"/>
    <row r="10784" customFormat="1"/>
    <row r="10785" customFormat="1"/>
    <row r="10786" customFormat="1"/>
    <row r="10787" customFormat="1"/>
    <row r="10788" customFormat="1"/>
    <row r="10789" customFormat="1"/>
    <row r="10790" customFormat="1"/>
    <row r="10791" customFormat="1"/>
    <row r="10792" customFormat="1"/>
    <row r="10793" customFormat="1"/>
    <row r="10794" customFormat="1"/>
    <row r="10795" customFormat="1"/>
    <row r="10796" customFormat="1"/>
    <row r="10797" customFormat="1"/>
    <row r="10798" customFormat="1"/>
    <row r="10799" customFormat="1"/>
    <row r="10800" customFormat="1"/>
    <row r="10801" customFormat="1"/>
    <row r="10802" customFormat="1"/>
    <row r="10803" customFormat="1"/>
    <row r="10804" customFormat="1"/>
    <row r="10805" customFormat="1"/>
    <row r="10806" customFormat="1"/>
    <row r="10807" customFormat="1"/>
    <row r="10808" customFormat="1"/>
    <row r="10809" customFormat="1"/>
    <row r="10810" customFormat="1"/>
    <row r="10811" customFormat="1"/>
    <row r="10812" customFormat="1"/>
    <row r="10813" customFormat="1"/>
    <row r="10814" customFormat="1"/>
    <row r="10815" customFormat="1"/>
    <row r="10816" customFormat="1"/>
    <row r="10817" customFormat="1"/>
    <row r="10818" customFormat="1"/>
    <row r="10819" customFormat="1"/>
    <row r="10820" customFormat="1"/>
    <row r="10821" customFormat="1"/>
    <row r="10822" customFormat="1"/>
    <row r="10823" customFormat="1"/>
    <row r="10824" customFormat="1"/>
    <row r="10825" customFormat="1"/>
    <row r="10826" customFormat="1"/>
    <row r="10827" customFormat="1"/>
    <row r="10828" customFormat="1"/>
    <row r="10829" customFormat="1"/>
    <row r="10830" customFormat="1"/>
    <row r="10831" customFormat="1"/>
    <row r="10832" customFormat="1"/>
    <row r="10833" customFormat="1"/>
    <row r="10834" customFormat="1"/>
    <row r="10835" customFormat="1"/>
    <row r="10836" customFormat="1"/>
    <row r="10837" customFormat="1"/>
    <row r="10838" customFormat="1"/>
    <row r="10839" customFormat="1"/>
    <row r="10840" customFormat="1"/>
    <row r="10841" customFormat="1"/>
    <row r="10842" customFormat="1"/>
    <row r="10843" customFormat="1"/>
    <row r="10844" customFormat="1"/>
    <row r="10845" customFormat="1"/>
    <row r="10846" customFormat="1"/>
    <row r="10847" customFormat="1"/>
    <row r="10848" customFormat="1"/>
    <row r="10849" customFormat="1"/>
    <row r="10850" customFormat="1"/>
    <row r="10851" customFormat="1"/>
    <row r="10852" customFormat="1"/>
    <row r="10853" customFormat="1"/>
    <row r="10854" customFormat="1"/>
    <row r="10855" customFormat="1"/>
    <row r="10856" customFormat="1"/>
    <row r="10857" customFormat="1"/>
    <row r="10858" customFormat="1"/>
    <row r="10859" customFormat="1"/>
    <row r="10860" customFormat="1"/>
    <row r="10861" customFormat="1"/>
    <row r="10862" customFormat="1"/>
    <row r="10863" customFormat="1"/>
    <row r="10864" customFormat="1"/>
    <row r="10865" customFormat="1"/>
    <row r="10866" customFormat="1"/>
    <row r="10867" customFormat="1"/>
    <row r="10868" customFormat="1"/>
    <row r="10869" customFormat="1"/>
    <row r="10870" customFormat="1"/>
    <row r="10871" customFormat="1"/>
    <row r="10872" customFormat="1"/>
    <row r="10873" customFormat="1"/>
    <row r="10874" customFormat="1"/>
    <row r="10875" customFormat="1"/>
    <row r="10876" customFormat="1"/>
    <row r="10877" customFormat="1"/>
    <row r="10878" customFormat="1"/>
    <row r="10879" customFormat="1"/>
    <row r="10880" customFormat="1"/>
    <row r="10881" customFormat="1"/>
    <row r="10882" customFormat="1"/>
    <row r="10883" customFormat="1"/>
    <row r="10884" customFormat="1"/>
    <row r="10885" customFormat="1"/>
    <row r="10886" customFormat="1"/>
    <row r="10887" customFormat="1"/>
    <row r="10888" customFormat="1"/>
    <row r="10889" customFormat="1"/>
    <row r="10890" customFormat="1"/>
    <row r="10891" customFormat="1"/>
    <row r="10892" customFormat="1"/>
    <row r="10893" customFormat="1"/>
    <row r="10894" customFormat="1"/>
    <row r="10895" customFormat="1"/>
    <row r="10896" customFormat="1"/>
    <row r="10897" customFormat="1"/>
    <row r="10898" customFormat="1"/>
    <row r="10899" customFormat="1"/>
    <row r="10900" customFormat="1"/>
    <row r="10901" customFormat="1"/>
    <row r="10902" customFormat="1"/>
    <row r="10903" customFormat="1"/>
    <row r="10904" customFormat="1"/>
    <row r="10905" customFormat="1"/>
    <row r="10906" customFormat="1"/>
    <row r="10907" customFormat="1"/>
    <row r="10908" customFormat="1"/>
    <row r="10909" customFormat="1"/>
    <row r="10910" customFormat="1"/>
    <row r="10911" customFormat="1"/>
    <row r="10912" customFormat="1"/>
    <row r="10913" customFormat="1"/>
    <row r="10914" customFormat="1"/>
    <row r="10915" customFormat="1"/>
    <row r="10916" customFormat="1"/>
    <row r="10917" customFormat="1"/>
    <row r="10918" customFormat="1"/>
    <row r="10919" customFormat="1"/>
    <row r="10920" customFormat="1"/>
    <row r="10921" customFormat="1"/>
    <row r="10922" customFormat="1"/>
    <row r="10923" customFormat="1"/>
    <row r="10924" customFormat="1"/>
    <row r="10925" customFormat="1"/>
    <row r="10926" customFormat="1"/>
    <row r="10927" customFormat="1"/>
    <row r="10928" customFormat="1"/>
    <row r="10929" customFormat="1"/>
    <row r="10930" customFormat="1"/>
    <row r="10931" customFormat="1"/>
    <row r="10932" customFormat="1"/>
    <row r="10933" customFormat="1"/>
    <row r="10934" customFormat="1"/>
    <row r="10935" customFormat="1"/>
    <row r="10936" customFormat="1"/>
    <row r="10937" customFormat="1"/>
    <row r="10938" customFormat="1"/>
    <row r="10939" customFormat="1"/>
    <row r="10940" customFormat="1"/>
    <row r="10941" customFormat="1"/>
    <row r="10942" customFormat="1"/>
    <row r="10943" customFormat="1"/>
    <row r="10944" customFormat="1"/>
    <row r="10945" customFormat="1"/>
    <row r="10946" customFormat="1"/>
    <row r="10947" customFormat="1"/>
    <row r="10948" customFormat="1"/>
    <row r="10949" customFormat="1"/>
    <row r="10950" customFormat="1"/>
    <row r="10951" customFormat="1"/>
    <row r="10952" customFormat="1"/>
    <row r="10953" customFormat="1"/>
    <row r="10954" customFormat="1"/>
    <row r="10955" customFormat="1"/>
    <row r="10956" customFormat="1"/>
    <row r="10957" customFormat="1"/>
    <row r="10958" customFormat="1"/>
    <row r="10959" customFormat="1"/>
    <row r="10960" customFormat="1"/>
    <row r="10961" customFormat="1"/>
    <row r="10962" customFormat="1"/>
    <row r="10963" customFormat="1"/>
    <row r="10964" customFormat="1"/>
    <row r="10965" customFormat="1"/>
    <row r="10966" customFormat="1"/>
    <row r="10967" customFormat="1"/>
    <row r="10968" customFormat="1"/>
    <row r="10969" customFormat="1"/>
    <row r="10970" customFormat="1"/>
    <row r="10971" customFormat="1"/>
    <row r="10972" customFormat="1"/>
    <row r="10973" customFormat="1"/>
    <row r="10974" customFormat="1"/>
    <row r="10975" customFormat="1"/>
    <row r="10976" customFormat="1"/>
    <row r="10977" customFormat="1"/>
    <row r="10978" customFormat="1"/>
    <row r="10979" customFormat="1"/>
    <row r="10980" customFormat="1"/>
    <row r="10981" customFormat="1"/>
    <row r="10982" customFormat="1"/>
    <row r="10983" customFormat="1"/>
    <row r="10984" customFormat="1"/>
    <row r="10985" customFormat="1"/>
    <row r="10986" customFormat="1"/>
    <row r="10987" customFormat="1"/>
    <row r="10988" customFormat="1"/>
    <row r="10989" customFormat="1"/>
    <row r="10990" customFormat="1"/>
    <row r="10991" customFormat="1"/>
    <row r="10992" customFormat="1"/>
    <row r="10993" customFormat="1"/>
    <row r="10994" customFormat="1"/>
    <row r="10995" customFormat="1"/>
    <row r="10996" customFormat="1"/>
    <row r="10997" customFormat="1"/>
    <row r="10998" customFormat="1"/>
    <row r="10999" customFormat="1"/>
    <row r="11000" customFormat="1"/>
    <row r="11001" customFormat="1"/>
    <row r="11002" customFormat="1"/>
    <row r="11003" customFormat="1"/>
    <row r="11004" customFormat="1"/>
    <row r="11005" customFormat="1"/>
    <row r="11006" customFormat="1"/>
    <row r="11007" customFormat="1"/>
    <row r="11008" customFormat="1"/>
    <row r="11009" customFormat="1"/>
    <row r="11010" customFormat="1"/>
    <row r="11011" customFormat="1"/>
    <row r="11012" customFormat="1"/>
    <row r="11013" customFormat="1"/>
    <row r="11014" customFormat="1"/>
    <row r="11015" customFormat="1"/>
    <row r="11016" customFormat="1"/>
    <row r="11017" customFormat="1"/>
    <row r="11018" customFormat="1"/>
    <row r="11019" customFormat="1"/>
    <row r="11020" customFormat="1"/>
    <row r="11021" customFormat="1"/>
    <row r="11022" customFormat="1"/>
    <row r="11023" customFormat="1"/>
    <row r="11024" customFormat="1"/>
    <row r="11025" customFormat="1"/>
    <row r="11026" customFormat="1"/>
    <row r="11027" customFormat="1"/>
    <row r="11028" customFormat="1"/>
    <row r="11029" customFormat="1"/>
    <row r="11030" customFormat="1"/>
    <row r="11031" customFormat="1"/>
    <row r="11032" customFormat="1"/>
    <row r="11033" customFormat="1"/>
    <row r="11034" customFormat="1"/>
    <row r="11035" customFormat="1"/>
    <row r="11036" customFormat="1"/>
    <row r="11037" customFormat="1"/>
    <row r="11038" customFormat="1"/>
    <row r="11039" customFormat="1"/>
    <row r="11040" customFormat="1"/>
    <row r="11041" customFormat="1"/>
    <row r="11042" customFormat="1"/>
    <row r="11043" customFormat="1"/>
    <row r="11044" customFormat="1"/>
    <row r="11045" customFormat="1"/>
    <row r="11046" customFormat="1"/>
    <row r="11047" customFormat="1"/>
    <row r="11048" customFormat="1"/>
    <row r="11049" customFormat="1"/>
    <row r="11050" customFormat="1"/>
    <row r="11051" customFormat="1"/>
    <row r="11052" customFormat="1"/>
    <row r="11053" customFormat="1"/>
    <row r="11054" customFormat="1"/>
    <row r="11055" customFormat="1"/>
    <row r="11056" customFormat="1"/>
    <row r="11057" customFormat="1"/>
    <row r="11058" customFormat="1"/>
    <row r="11059" customFormat="1"/>
    <row r="11060" customFormat="1"/>
    <row r="11061" customFormat="1"/>
    <row r="11062" customFormat="1"/>
    <row r="11063" customFormat="1"/>
    <row r="11064" customFormat="1"/>
    <row r="11065" customFormat="1"/>
    <row r="11066" customFormat="1"/>
    <row r="11067" customFormat="1"/>
    <row r="11068" customFormat="1"/>
    <row r="11069" customFormat="1"/>
    <row r="11070" customFormat="1"/>
    <row r="11071" customFormat="1"/>
    <row r="11072" customFormat="1"/>
    <row r="11073" customFormat="1"/>
    <row r="11074" customFormat="1"/>
    <row r="11075" customFormat="1"/>
    <row r="11076" customFormat="1"/>
    <row r="11077" customFormat="1"/>
    <row r="11078" customFormat="1"/>
    <row r="11079" customFormat="1"/>
    <row r="11080" customFormat="1"/>
    <row r="11081" customFormat="1"/>
    <row r="11082" customFormat="1"/>
    <row r="11083" customFormat="1"/>
    <row r="11084" customFormat="1"/>
    <row r="11085" customFormat="1"/>
    <row r="11086" customFormat="1"/>
    <row r="11087" customFormat="1"/>
    <row r="11088" customFormat="1"/>
    <row r="11089" customFormat="1"/>
    <row r="11090" customFormat="1"/>
    <row r="11091" customFormat="1"/>
    <row r="11092" customFormat="1"/>
    <row r="11093" customFormat="1"/>
    <row r="11094" customFormat="1"/>
    <row r="11095" customFormat="1"/>
    <row r="11096" customFormat="1"/>
    <row r="11097" customFormat="1"/>
    <row r="11098" customFormat="1"/>
    <row r="11099" customFormat="1"/>
    <row r="11100" customFormat="1"/>
    <row r="11101" customFormat="1"/>
    <row r="11102" customFormat="1"/>
    <row r="11103" customFormat="1"/>
    <row r="11104" customFormat="1"/>
    <row r="11105" customFormat="1"/>
    <row r="11106" customFormat="1"/>
    <row r="11107" customFormat="1"/>
    <row r="11108" customFormat="1"/>
    <row r="11109" customFormat="1"/>
    <row r="11110" customFormat="1"/>
    <row r="11111" customFormat="1"/>
    <row r="11112" customFormat="1"/>
    <row r="11113" customFormat="1"/>
    <row r="11114" customFormat="1"/>
    <row r="11115" customFormat="1"/>
    <row r="11116" customFormat="1"/>
    <row r="11117" customFormat="1"/>
    <row r="11118" customFormat="1"/>
    <row r="11119" customFormat="1"/>
    <row r="11120" customFormat="1"/>
    <row r="11121" customFormat="1"/>
    <row r="11122" customFormat="1"/>
    <row r="11123" customFormat="1"/>
    <row r="11124" customFormat="1"/>
    <row r="11125" customFormat="1"/>
    <row r="11126" customFormat="1"/>
    <row r="11127" customFormat="1"/>
    <row r="11128" customFormat="1"/>
    <row r="11129" customFormat="1"/>
    <row r="11130" customFormat="1"/>
    <row r="11131" customFormat="1"/>
    <row r="11132" customFormat="1"/>
    <row r="11133" customFormat="1"/>
    <row r="11134" customFormat="1"/>
    <row r="11135" customFormat="1"/>
    <row r="11136" customFormat="1"/>
    <row r="11137" customFormat="1"/>
    <row r="11138" customFormat="1"/>
    <row r="11139" customFormat="1"/>
    <row r="11140" customFormat="1"/>
    <row r="11141" customFormat="1"/>
    <row r="11142" customFormat="1"/>
    <row r="11143" customFormat="1"/>
    <row r="11144" customFormat="1"/>
    <row r="11145" customFormat="1"/>
    <row r="11146" customFormat="1"/>
    <row r="11147" customFormat="1"/>
    <row r="11148" customFormat="1"/>
    <row r="11149" customFormat="1"/>
    <row r="11150" customFormat="1"/>
    <row r="11151" customFormat="1"/>
    <row r="11152" customFormat="1"/>
    <row r="11153" customFormat="1"/>
    <row r="11154" customFormat="1"/>
    <row r="11155" customFormat="1"/>
    <row r="11156" customFormat="1"/>
    <row r="11157" customFormat="1"/>
    <row r="11158" customFormat="1"/>
    <row r="11159" customFormat="1"/>
    <row r="11160" customFormat="1"/>
    <row r="11161" customFormat="1"/>
    <row r="11162" customFormat="1"/>
    <row r="11163" customFormat="1"/>
    <row r="11164" customFormat="1"/>
    <row r="11165" customFormat="1"/>
    <row r="11166" customFormat="1"/>
    <row r="11167" customFormat="1"/>
    <row r="11168" customFormat="1"/>
    <row r="11169" customFormat="1"/>
    <row r="11170" customFormat="1"/>
    <row r="11171" customFormat="1"/>
    <row r="11172" customFormat="1"/>
    <row r="11173" customFormat="1"/>
    <row r="11174" customFormat="1"/>
    <row r="11175" customFormat="1"/>
    <row r="11176" customFormat="1"/>
    <row r="11177" customFormat="1"/>
    <row r="11178" customFormat="1"/>
    <row r="11179" customFormat="1"/>
    <row r="11180" customFormat="1"/>
    <row r="11181" customFormat="1"/>
    <row r="11182" customFormat="1"/>
    <row r="11183" customFormat="1"/>
    <row r="11184" customFormat="1"/>
    <row r="11185" customFormat="1"/>
    <row r="11186" customFormat="1"/>
    <row r="11187" customFormat="1"/>
    <row r="11188" customFormat="1"/>
    <row r="11189" customFormat="1"/>
    <row r="11190" customFormat="1"/>
    <row r="11191" customFormat="1"/>
    <row r="11192" customFormat="1"/>
    <row r="11193" customFormat="1"/>
    <row r="11194" customFormat="1"/>
    <row r="11195" customFormat="1"/>
    <row r="11196" customFormat="1"/>
    <row r="11197" customFormat="1"/>
    <row r="11198" customFormat="1"/>
    <row r="11199" customFormat="1"/>
    <row r="11200" customFormat="1"/>
    <row r="11201" customFormat="1"/>
    <row r="11202" customFormat="1"/>
    <row r="11203" customFormat="1"/>
    <row r="11204" customFormat="1"/>
    <row r="11205" customFormat="1"/>
    <row r="11206" customFormat="1"/>
    <row r="11207" customFormat="1"/>
    <row r="11208" customFormat="1"/>
    <row r="11209" customFormat="1"/>
    <row r="11210" customFormat="1"/>
    <row r="11211" customFormat="1"/>
    <row r="11212" customFormat="1"/>
    <row r="11213" customFormat="1"/>
    <row r="11214" customFormat="1"/>
    <row r="11215" customFormat="1"/>
    <row r="11216" customFormat="1"/>
    <row r="11217" customFormat="1"/>
    <row r="11218" customFormat="1"/>
    <row r="11219" customFormat="1"/>
    <row r="11220" customFormat="1"/>
    <row r="11221" customFormat="1"/>
    <row r="11222" customFormat="1"/>
    <row r="11223" customFormat="1"/>
    <row r="11224" customFormat="1"/>
    <row r="11225" customFormat="1"/>
    <row r="11226" customFormat="1"/>
    <row r="11227" customFormat="1"/>
    <row r="11228" customFormat="1"/>
    <row r="11229" customFormat="1"/>
    <row r="11230" customFormat="1"/>
    <row r="11231" customFormat="1"/>
    <row r="11232" customFormat="1"/>
    <row r="11233" customFormat="1"/>
    <row r="11234" customFormat="1"/>
    <row r="11235" customFormat="1"/>
    <row r="11236" customFormat="1"/>
    <row r="11237" customFormat="1"/>
    <row r="11238" customFormat="1"/>
    <row r="11239" customFormat="1"/>
    <row r="11240" customFormat="1"/>
    <row r="11241" customFormat="1"/>
    <row r="11242" customFormat="1"/>
    <row r="11243" customFormat="1"/>
    <row r="11244" customFormat="1"/>
    <row r="11245" customFormat="1"/>
    <row r="11246" customFormat="1"/>
    <row r="11247" customFormat="1"/>
    <row r="11248" customFormat="1"/>
    <row r="11249" customFormat="1"/>
    <row r="11250" customFormat="1"/>
    <row r="11251" customFormat="1"/>
    <row r="11252" customFormat="1"/>
    <row r="11253" customFormat="1"/>
    <row r="11254" customFormat="1"/>
    <row r="11255" customFormat="1"/>
    <row r="11256" customFormat="1"/>
    <row r="11257" customFormat="1"/>
    <row r="11258" customFormat="1"/>
    <row r="11259" customFormat="1"/>
    <row r="11260" customFormat="1"/>
    <row r="11261" customFormat="1"/>
    <row r="11262" customFormat="1"/>
    <row r="11263" customFormat="1"/>
    <row r="11264" customFormat="1"/>
    <row r="11265" customFormat="1"/>
    <row r="11266" customFormat="1"/>
    <row r="11267" customFormat="1"/>
    <row r="11268" customFormat="1"/>
    <row r="11269" customFormat="1"/>
    <row r="11270" customFormat="1"/>
    <row r="11271" customFormat="1"/>
    <row r="11272" customFormat="1"/>
    <row r="11273" customFormat="1"/>
    <row r="11274" customFormat="1"/>
    <row r="11275" customFormat="1"/>
    <row r="11276" customFormat="1"/>
    <row r="11277" customFormat="1"/>
    <row r="11278" customFormat="1"/>
    <row r="11279" customFormat="1"/>
    <row r="11280" customFormat="1"/>
    <row r="11281" customFormat="1"/>
    <row r="11282" customFormat="1"/>
    <row r="11283" customFormat="1"/>
    <row r="11284" customFormat="1"/>
    <row r="11285" customFormat="1"/>
    <row r="11286" customFormat="1"/>
    <row r="11287" customFormat="1"/>
    <row r="11288" customFormat="1"/>
    <row r="11289" customFormat="1"/>
    <row r="11290" customFormat="1"/>
    <row r="11291" customFormat="1"/>
    <row r="11292" customFormat="1"/>
    <row r="11293" customFormat="1"/>
    <row r="11294" customFormat="1"/>
    <row r="11295" customFormat="1"/>
    <row r="11296" customFormat="1"/>
    <row r="11297" customFormat="1"/>
    <row r="11298" customFormat="1"/>
    <row r="11299" customFormat="1"/>
    <row r="11300" customFormat="1"/>
    <row r="11301" customFormat="1"/>
    <row r="11302" customFormat="1"/>
    <row r="11303" customFormat="1"/>
    <row r="11304" customFormat="1"/>
    <row r="11305" customFormat="1"/>
    <row r="11306" customFormat="1"/>
    <row r="11307" customFormat="1"/>
    <row r="11308" customFormat="1"/>
    <row r="11309" customFormat="1"/>
    <row r="11310" customFormat="1"/>
    <row r="11311" customFormat="1"/>
    <row r="11312" customFormat="1"/>
    <row r="11313" customFormat="1"/>
    <row r="11314" customFormat="1"/>
    <row r="11315" customFormat="1"/>
    <row r="11316" customFormat="1"/>
    <row r="11317" customFormat="1"/>
    <row r="11318" customFormat="1"/>
    <row r="11319" customFormat="1"/>
    <row r="11320" customFormat="1"/>
    <row r="11321" customFormat="1"/>
    <row r="11322" customFormat="1"/>
    <row r="11323" customFormat="1"/>
    <row r="11324" customFormat="1"/>
    <row r="11325" customFormat="1"/>
    <row r="11326" customFormat="1"/>
    <row r="11327" customFormat="1"/>
    <row r="11328" customFormat="1"/>
    <row r="11329" customFormat="1"/>
    <row r="11330" customFormat="1"/>
    <row r="11331" customFormat="1"/>
    <row r="11332" customFormat="1"/>
    <row r="11333" customFormat="1"/>
    <row r="11334" customFormat="1"/>
    <row r="11335" customFormat="1"/>
    <row r="11336" customFormat="1"/>
    <row r="11337" customFormat="1"/>
    <row r="11338" customFormat="1"/>
    <row r="11339" customFormat="1"/>
    <row r="11340" customFormat="1"/>
    <row r="11341" customFormat="1"/>
    <row r="11342" customFormat="1"/>
    <row r="11343" customFormat="1"/>
    <row r="11344" customFormat="1"/>
    <row r="11345" customFormat="1"/>
    <row r="11346" customFormat="1"/>
    <row r="11347" customFormat="1"/>
    <row r="11348" customFormat="1"/>
    <row r="11349" customFormat="1"/>
    <row r="11350" customFormat="1"/>
    <row r="11351" customFormat="1"/>
    <row r="11352" customFormat="1"/>
    <row r="11353" customFormat="1"/>
    <row r="11354" customFormat="1"/>
    <row r="11355" customFormat="1"/>
    <row r="11356" customFormat="1"/>
    <row r="11357" customFormat="1"/>
    <row r="11358" customFormat="1"/>
    <row r="11359" customFormat="1"/>
    <row r="11360" customFormat="1"/>
    <row r="11361" customFormat="1"/>
    <row r="11362" customFormat="1"/>
    <row r="11363" customFormat="1"/>
    <row r="11364" customFormat="1"/>
    <row r="11365" customFormat="1"/>
    <row r="11366" customFormat="1"/>
    <row r="11367" customFormat="1"/>
    <row r="11368" customFormat="1"/>
    <row r="11369" customFormat="1"/>
    <row r="11370" customFormat="1"/>
    <row r="11371" customFormat="1"/>
    <row r="11372" customFormat="1"/>
    <row r="11373" customFormat="1"/>
    <row r="11374" customFormat="1"/>
    <row r="11375" customFormat="1"/>
    <row r="11376" customFormat="1"/>
    <row r="11377" customFormat="1"/>
    <row r="11378" customFormat="1"/>
    <row r="11379" customFormat="1"/>
    <row r="11380" customFormat="1"/>
    <row r="11381" customFormat="1"/>
    <row r="11382" customFormat="1"/>
    <row r="11383" customFormat="1"/>
    <row r="11384" customFormat="1"/>
    <row r="11385" customFormat="1"/>
    <row r="11386" customFormat="1"/>
    <row r="11387" customFormat="1"/>
    <row r="11388" customFormat="1"/>
    <row r="11389" customFormat="1"/>
    <row r="11390" customFormat="1"/>
    <row r="11391" customFormat="1"/>
    <row r="11392" customFormat="1"/>
    <row r="11393" customFormat="1"/>
    <row r="11394" customFormat="1"/>
    <row r="11395" customFormat="1"/>
    <row r="11396" customFormat="1"/>
    <row r="11397" customFormat="1"/>
    <row r="11398" customFormat="1"/>
    <row r="11399" customFormat="1"/>
    <row r="11400" customFormat="1"/>
    <row r="11401" customFormat="1"/>
    <row r="11402" customFormat="1"/>
    <row r="11403" customFormat="1"/>
    <row r="11404" customFormat="1"/>
    <row r="11405" customFormat="1"/>
    <row r="11406" customFormat="1"/>
    <row r="11407" customFormat="1"/>
    <row r="11408" customFormat="1"/>
    <row r="11409" customFormat="1"/>
    <row r="11410" customFormat="1"/>
    <row r="11411" customFormat="1"/>
    <row r="11412" customFormat="1"/>
    <row r="11413" customFormat="1"/>
    <row r="11414" customFormat="1"/>
    <row r="11415" customFormat="1"/>
    <row r="11416" customFormat="1"/>
    <row r="11417" customFormat="1"/>
    <row r="11418" customFormat="1"/>
    <row r="11419" customFormat="1"/>
    <row r="11420" customFormat="1"/>
    <row r="11421" customFormat="1"/>
    <row r="11422" customFormat="1"/>
    <row r="11423" customFormat="1"/>
    <row r="11424" customFormat="1"/>
    <row r="11425" customFormat="1"/>
    <row r="11426" customFormat="1"/>
    <row r="11427" customFormat="1"/>
    <row r="11428" customFormat="1"/>
    <row r="11429" customFormat="1"/>
    <row r="11430" customFormat="1"/>
    <row r="11431" customFormat="1"/>
    <row r="11432" customFormat="1"/>
    <row r="11433" customFormat="1"/>
    <row r="11434" customFormat="1"/>
    <row r="11435" customFormat="1"/>
    <row r="11436" customFormat="1"/>
    <row r="11437" customFormat="1"/>
    <row r="11438" customFormat="1"/>
    <row r="11439" customFormat="1"/>
    <row r="11440" customFormat="1"/>
    <row r="11441" customFormat="1"/>
    <row r="11442" customFormat="1"/>
    <row r="11443" customFormat="1"/>
    <row r="11444" customFormat="1"/>
    <row r="11445" customFormat="1"/>
    <row r="11446" customFormat="1"/>
    <row r="11447" customFormat="1"/>
    <row r="11448" customFormat="1"/>
    <row r="11449" customFormat="1"/>
    <row r="11450" customFormat="1"/>
    <row r="11451" customFormat="1"/>
    <row r="11452" customFormat="1"/>
    <row r="11453" customFormat="1"/>
    <row r="11454" customFormat="1"/>
    <row r="11455" customFormat="1"/>
    <row r="11456" customFormat="1"/>
    <row r="11457" customFormat="1"/>
    <row r="11458" customFormat="1"/>
    <row r="11459" customFormat="1"/>
    <row r="11460" customFormat="1"/>
    <row r="11461" customFormat="1"/>
    <row r="11462" customFormat="1"/>
    <row r="11463" customFormat="1"/>
    <row r="11464" customFormat="1"/>
    <row r="11465" customFormat="1"/>
    <row r="11466" customFormat="1"/>
    <row r="11467" customFormat="1"/>
    <row r="11468" customFormat="1"/>
    <row r="11469" customFormat="1"/>
    <row r="11470" customFormat="1"/>
    <row r="11471" customFormat="1"/>
    <row r="11472" customFormat="1"/>
    <row r="11473" customFormat="1"/>
    <row r="11474" customFormat="1"/>
    <row r="11475" customFormat="1"/>
    <row r="11476" customFormat="1"/>
    <row r="11477" customFormat="1"/>
    <row r="11478" customFormat="1"/>
    <row r="11479" customFormat="1"/>
    <row r="11480" customFormat="1"/>
    <row r="11481" customFormat="1"/>
    <row r="11482" customFormat="1"/>
    <row r="11483" customFormat="1"/>
    <row r="11484" customFormat="1"/>
    <row r="11485" customFormat="1"/>
    <row r="11486" customFormat="1"/>
    <row r="11487" customFormat="1"/>
    <row r="11488" customFormat="1"/>
    <row r="11489" customFormat="1"/>
    <row r="11490" customFormat="1"/>
    <row r="11491" customFormat="1"/>
    <row r="11492" customFormat="1"/>
    <row r="11493" customFormat="1"/>
    <row r="11494" customFormat="1"/>
    <row r="11495" customFormat="1"/>
    <row r="11496" customFormat="1"/>
    <row r="11497" customFormat="1"/>
    <row r="11498" customFormat="1"/>
    <row r="11499" customFormat="1"/>
    <row r="11500" customFormat="1"/>
    <row r="11501" customFormat="1"/>
    <row r="11502" customFormat="1"/>
    <row r="11503" customFormat="1"/>
    <row r="11504" customFormat="1"/>
    <row r="11505" customFormat="1"/>
    <row r="11506" customFormat="1"/>
    <row r="11507" customFormat="1"/>
    <row r="11508" customFormat="1"/>
    <row r="11509" customFormat="1"/>
    <row r="11510" customFormat="1"/>
    <row r="11511" customFormat="1"/>
    <row r="11512" customFormat="1"/>
    <row r="11513" customFormat="1"/>
    <row r="11514" customFormat="1"/>
    <row r="11515" customFormat="1"/>
    <row r="11516" customFormat="1"/>
    <row r="11517" customFormat="1"/>
    <row r="11518" customFormat="1"/>
    <row r="11519" customFormat="1"/>
    <row r="11520" customFormat="1"/>
    <row r="11521" customFormat="1"/>
    <row r="11522" customFormat="1"/>
    <row r="11523" customFormat="1"/>
    <row r="11524" customFormat="1"/>
    <row r="11525" customFormat="1"/>
    <row r="11526" customFormat="1"/>
    <row r="11527" customFormat="1"/>
    <row r="11528" customFormat="1"/>
    <row r="11529" customFormat="1"/>
    <row r="11530" customFormat="1"/>
    <row r="11531" customFormat="1"/>
    <row r="11532" customFormat="1"/>
    <row r="11533" customFormat="1"/>
    <row r="11534" customFormat="1"/>
    <row r="11535" customFormat="1"/>
    <row r="11536" customFormat="1"/>
    <row r="11537" customFormat="1"/>
    <row r="11538" customFormat="1"/>
    <row r="11539" customFormat="1"/>
    <row r="11540" customFormat="1"/>
    <row r="11541" customFormat="1"/>
    <row r="11542" customFormat="1"/>
    <row r="11543" customFormat="1"/>
    <row r="11544" customFormat="1"/>
    <row r="11545" customFormat="1"/>
    <row r="11546" customFormat="1"/>
    <row r="11547" customFormat="1"/>
    <row r="11548" customFormat="1"/>
    <row r="11549" customFormat="1"/>
    <row r="11550" customFormat="1"/>
    <row r="11551" customFormat="1"/>
    <row r="11552" customFormat="1"/>
    <row r="11553" customFormat="1"/>
    <row r="11554" customFormat="1"/>
    <row r="11555" customFormat="1"/>
    <row r="11556" customFormat="1"/>
    <row r="11557" customFormat="1"/>
    <row r="11558" customFormat="1"/>
    <row r="11559" customFormat="1"/>
    <row r="11560" customFormat="1"/>
    <row r="11561" customFormat="1"/>
    <row r="11562" customFormat="1"/>
    <row r="11563" customFormat="1"/>
    <row r="11564" customFormat="1"/>
    <row r="11565" customFormat="1"/>
    <row r="11566" customFormat="1"/>
    <row r="11567" customFormat="1"/>
    <row r="11568" customFormat="1"/>
    <row r="11569" customFormat="1"/>
    <row r="11570" customFormat="1"/>
    <row r="11571" customFormat="1"/>
    <row r="11572" customFormat="1"/>
    <row r="11573" customFormat="1"/>
    <row r="11574" customFormat="1"/>
    <row r="11575" customFormat="1"/>
    <row r="11576" customFormat="1"/>
    <row r="11577" customFormat="1"/>
    <row r="11578" customFormat="1"/>
    <row r="11579" customFormat="1"/>
    <row r="11580" customFormat="1"/>
    <row r="11581" customFormat="1"/>
    <row r="11582" customFormat="1"/>
    <row r="11583" customFormat="1"/>
    <row r="11584" customFormat="1"/>
    <row r="11585" customFormat="1"/>
    <row r="11586" customFormat="1"/>
    <row r="11587" customFormat="1"/>
    <row r="11588" customFormat="1"/>
    <row r="11589" customFormat="1"/>
    <row r="11590" customFormat="1"/>
    <row r="11591" customFormat="1"/>
    <row r="11592" customFormat="1"/>
    <row r="11593" customFormat="1"/>
    <row r="11594" customFormat="1"/>
    <row r="11595" customFormat="1"/>
    <row r="11596" customFormat="1"/>
    <row r="11597" customFormat="1"/>
    <row r="11598" customFormat="1"/>
    <row r="11599" customFormat="1"/>
    <row r="11600" customFormat="1"/>
    <row r="11601" customFormat="1"/>
    <row r="11602" customFormat="1"/>
    <row r="11603" customFormat="1"/>
    <row r="11604" customFormat="1"/>
    <row r="11605" customFormat="1"/>
    <row r="11606" customFormat="1"/>
    <row r="11607" customFormat="1"/>
    <row r="11608" customFormat="1"/>
    <row r="11609" customFormat="1"/>
    <row r="11610" customFormat="1"/>
    <row r="11611" customFormat="1"/>
    <row r="11612" customFormat="1"/>
    <row r="11613" customFormat="1"/>
    <row r="11614" customFormat="1"/>
    <row r="11615" customFormat="1"/>
    <row r="11616" customFormat="1"/>
    <row r="11617" customFormat="1"/>
    <row r="11618" customFormat="1"/>
    <row r="11619" customFormat="1"/>
    <row r="11620" customFormat="1"/>
    <row r="11621" customFormat="1"/>
    <row r="11622" customFormat="1"/>
    <row r="11623" customFormat="1"/>
    <row r="11624" customFormat="1"/>
    <row r="11625" customFormat="1"/>
    <row r="11626" customFormat="1"/>
    <row r="11627" customFormat="1"/>
    <row r="11628" customFormat="1"/>
    <row r="11629" customFormat="1"/>
    <row r="11630" customFormat="1"/>
    <row r="11631" customFormat="1"/>
    <row r="11632" customFormat="1"/>
    <row r="11633" customFormat="1"/>
    <row r="11634" customFormat="1"/>
    <row r="11635" customFormat="1"/>
    <row r="11636" customFormat="1"/>
    <row r="11637" customFormat="1"/>
    <row r="11638" customFormat="1"/>
    <row r="11639" customFormat="1"/>
    <row r="11640" customFormat="1"/>
    <row r="11641" customFormat="1"/>
    <row r="11642" customFormat="1"/>
    <row r="11643" customFormat="1"/>
    <row r="11644" customFormat="1"/>
    <row r="11645" customFormat="1"/>
    <row r="11646" customFormat="1"/>
    <row r="11647" customFormat="1"/>
    <row r="11648" customFormat="1"/>
    <row r="11649" customFormat="1"/>
    <row r="11650" customFormat="1"/>
    <row r="11651" customFormat="1"/>
    <row r="11652" customFormat="1"/>
    <row r="11653" customFormat="1"/>
    <row r="11654" customFormat="1"/>
    <row r="11655" customFormat="1"/>
    <row r="11656" customFormat="1"/>
    <row r="11657" customFormat="1"/>
    <row r="11658" customFormat="1"/>
    <row r="11659" customFormat="1"/>
    <row r="11660" customFormat="1"/>
    <row r="11661" customFormat="1"/>
    <row r="11662" customFormat="1"/>
    <row r="11663" customFormat="1"/>
    <row r="11664" customFormat="1"/>
    <row r="11665" customFormat="1"/>
    <row r="11666" customFormat="1"/>
    <row r="11667" customFormat="1"/>
    <row r="11668" customFormat="1"/>
    <row r="11669" customFormat="1"/>
    <row r="11670" customFormat="1"/>
    <row r="11671" customFormat="1"/>
    <row r="11672" customFormat="1"/>
    <row r="11673" customFormat="1"/>
    <row r="11674" customFormat="1"/>
    <row r="11675" customFormat="1"/>
    <row r="11676" customFormat="1"/>
    <row r="11677" customFormat="1"/>
    <row r="11678" customFormat="1"/>
    <row r="11679" customFormat="1"/>
    <row r="11680" customFormat="1"/>
    <row r="11681" customFormat="1"/>
    <row r="11682" customFormat="1"/>
    <row r="11683" customFormat="1"/>
    <row r="11684" customFormat="1"/>
    <row r="11685" customFormat="1"/>
    <row r="11686" customFormat="1"/>
    <row r="11687" customFormat="1"/>
    <row r="11688" customFormat="1"/>
    <row r="11689" customFormat="1"/>
    <row r="11690" customFormat="1"/>
    <row r="11691" customFormat="1"/>
    <row r="11692" customFormat="1"/>
    <row r="11693" customFormat="1"/>
    <row r="11694" customFormat="1"/>
    <row r="11695" customFormat="1"/>
    <row r="11696" customFormat="1"/>
    <row r="11697" customFormat="1"/>
    <row r="11698" customFormat="1"/>
    <row r="11699" customFormat="1"/>
    <row r="11700" customFormat="1"/>
    <row r="11701" customFormat="1"/>
    <row r="11702" customFormat="1"/>
    <row r="11703" customFormat="1"/>
    <row r="11704" customFormat="1"/>
    <row r="11705" customFormat="1"/>
    <row r="11706" customFormat="1"/>
    <row r="11707" customFormat="1"/>
    <row r="11708" customFormat="1"/>
    <row r="11709" customFormat="1"/>
    <row r="11710" customFormat="1"/>
    <row r="11711" customFormat="1"/>
    <row r="11712" customFormat="1"/>
    <row r="11713" customFormat="1"/>
    <row r="11714" customFormat="1"/>
    <row r="11715" customFormat="1"/>
    <row r="11716" customFormat="1"/>
    <row r="11717" customFormat="1"/>
    <row r="11718" customFormat="1"/>
    <row r="11719" customFormat="1"/>
    <row r="11720" customFormat="1"/>
    <row r="11721" customFormat="1"/>
    <row r="11722" customFormat="1"/>
    <row r="11723" customFormat="1"/>
    <row r="11724" customFormat="1"/>
    <row r="11725" customFormat="1"/>
    <row r="11726" customFormat="1"/>
    <row r="11727" customFormat="1"/>
    <row r="11728" customFormat="1"/>
    <row r="11729" customFormat="1"/>
    <row r="11730" customFormat="1"/>
    <row r="11731" customFormat="1"/>
    <row r="11732" customFormat="1"/>
    <row r="11733" customFormat="1"/>
    <row r="11734" customFormat="1"/>
    <row r="11735" customFormat="1"/>
    <row r="11736" customFormat="1"/>
    <row r="11737" customFormat="1"/>
    <row r="11738" customFormat="1"/>
    <row r="11739" customFormat="1"/>
    <row r="11740" customFormat="1"/>
    <row r="11741" customFormat="1"/>
    <row r="11742" customFormat="1"/>
    <row r="11743" customFormat="1"/>
    <row r="11744" customFormat="1"/>
    <row r="11745" customFormat="1"/>
    <row r="11746" customFormat="1"/>
    <row r="11747" customFormat="1"/>
    <row r="11748" customFormat="1"/>
    <row r="11749" customFormat="1"/>
    <row r="11750" customFormat="1"/>
    <row r="11751" customFormat="1"/>
    <row r="11752" customFormat="1"/>
    <row r="11753" customFormat="1"/>
    <row r="11754" customFormat="1"/>
    <row r="11755" customFormat="1"/>
    <row r="11756" customFormat="1"/>
    <row r="11757" customFormat="1"/>
    <row r="11758" customFormat="1"/>
    <row r="11759" customFormat="1"/>
    <row r="11760" customFormat="1"/>
    <row r="11761" customFormat="1"/>
    <row r="11762" customFormat="1"/>
    <row r="11763" customFormat="1"/>
    <row r="11764" customFormat="1"/>
    <row r="11765" customFormat="1"/>
    <row r="11766" customFormat="1"/>
    <row r="11767" customFormat="1"/>
    <row r="11768" customFormat="1"/>
    <row r="11769" customFormat="1"/>
    <row r="11770" customFormat="1"/>
    <row r="11771" customFormat="1"/>
    <row r="11772" customFormat="1"/>
    <row r="11773" customFormat="1"/>
    <row r="11774" customFormat="1"/>
    <row r="11775" customFormat="1"/>
    <row r="11776" customFormat="1"/>
    <row r="11777" customFormat="1"/>
    <row r="11778" customFormat="1"/>
    <row r="11779" customFormat="1"/>
    <row r="11780" customFormat="1"/>
    <row r="11781" customFormat="1"/>
    <row r="11782" customFormat="1"/>
    <row r="11783" customFormat="1"/>
    <row r="11784" customFormat="1"/>
    <row r="11785" customFormat="1"/>
    <row r="11786" customFormat="1"/>
    <row r="11787" customFormat="1"/>
    <row r="11788" customFormat="1"/>
    <row r="11789" customFormat="1"/>
    <row r="11790" customFormat="1"/>
    <row r="11791" customFormat="1"/>
    <row r="11792" customFormat="1"/>
    <row r="11793" customFormat="1"/>
    <row r="11794" customFormat="1"/>
    <row r="11795" customFormat="1"/>
    <row r="11796" customFormat="1"/>
    <row r="11797" customFormat="1"/>
    <row r="11798" customFormat="1"/>
    <row r="11799" customFormat="1"/>
    <row r="11800" customFormat="1"/>
    <row r="11801" customFormat="1"/>
    <row r="11802" customFormat="1"/>
    <row r="11803" customFormat="1"/>
    <row r="11804" customFormat="1"/>
    <row r="11805" customFormat="1"/>
    <row r="11806" customFormat="1"/>
    <row r="11807" customFormat="1"/>
    <row r="11808" customFormat="1"/>
    <row r="11809" customFormat="1"/>
    <row r="11810" customFormat="1"/>
    <row r="11811" customFormat="1"/>
    <row r="11812" customFormat="1"/>
    <row r="11813" customFormat="1"/>
    <row r="11814" customFormat="1"/>
    <row r="11815" customFormat="1"/>
    <row r="11816" customFormat="1"/>
    <row r="11817" customFormat="1"/>
    <row r="11818" customFormat="1"/>
    <row r="11819" customFormat="1"/>
    <row r="11820" customFormat="1"/>
    <row r="11821" customFormat="1"/>
    <row r="11822" customFormat="1"/>
    <row r="11823" customFormat="1"/>
    <row r="11824" customFormat="1"/>
    <row r="11825" customFormat="1"/>
    <row r="11826" customFormat="1"/>
    <row r="11827" customFormat="1"/>
    <row r="11828" customFormat="1"/>
    <row r="11829" customFormat="1"/>
    <row r="11830" customFormat="1"/>
    <row r="11831" customFormat="1"/>
    <row r="11832" customFormat="1"/>
    <row r="11833" customFormat="1"/>
    <row r="11834" customFormat="1"/>
    <row r="11835" customFormat="1"/>
    <row r="11836" customFormat="1"/>
    <row r="11837" customFormat="1"/>
    <row r="11838" customFormat="1"/>
    <row r="11839" customFormat="1"/>
    <row r="11840" customFormat="1"/>
    <row r="11841" customFormat="1"/>
    <row r="11842" customFormat="1"/>
    <row r="11843" customFormat="1"/>
    <row r="11844" customFormat="1"/>
    <row r="11845" customFormat="1"/>
    <row r="11846" customFormat="1"/>
    <row r="11847" customFormat="1"/>
    <row r="11848" customFormat="1"/>
    <row r="11849" customFormat="1"/>
    <row r="11850" customFormat="1"/>
    <row r="11851" customFormat="1"/>
    <row r="11852" customFormat="1"/>
    <row r="11853" customFormat="1"/>
    <row r="11854" customFormat="1"/>
    <row r="11855" customFormat="1"/>
    <row r="11856" customFormat="1"/>
    <row r="11857" customFormat="1"/>
    <row r="11858" customFormat="1"/>
    <row r="11859" customFormat="1"/>
    <row r="11860" customFormat="1"/>
    <row r="11861" customFormat="1"/>
    <row r="11862" customFormat="1"/>
    <row r="11863" customFormat="1"/>
    <row r="11864" customFormat="1"/>
    <row r="11865" customFormat="1"/>
    <row r="11866" customFormat="1"/>
    <row r="11867" customFormat="1"/>
    <row r="11868" customFormat="1"/>
    <row r="11869" customFormat="1"/>
    <row r="11870" customFormat="1"/>
    <row r="11871" customFormat="1"/>
    <row r="11872" customFormat="1"/>
    <row r="11873" customFormat="1"/>
    <row r="11874" customFormat="1"/>
    <row r="11875" customFormat="1"/>
    <row r="11876" customFormat="1"/>
    <row r="11877" customFormat="1"/>
    <row r="11878" customFormat="1"/>
    <row r="11879" customFormat="1"/>
    <row r="11880" customFormat="1"/>
    <row r="11881" customFormat="1"/>
    <row r="11882" customFormat="1"/>
    <row r="11883" customFormat="1"/>
    <row r="11884" customFormat="1"/>
    <row r="11885" customFormat="1"/>
    <row r="11886" customFormat="1"/>
    <row r="11887" customFormat="1"/>
    <row r="11888" customFormat="1"/>
    <row r="11889" customFormat="1"/>
    <row r="11890" customFormat="1"/>
    <row r="11891" customFormat="1"/>
    <row r="11892" customFormat="1"/>
    <row r="11893" customFormat="1"/>
    <row r="11894" customFormat="1"/>
    <row r="11895" customFormat="1"/>
    <row r="11896" customFormat="1"/>
    <row r="11897" customFormat="1"/>
    <row r="11898" customFormat="1"/>
    <row r="11899" customFormat="1"/>
    <row r="11900" customFormat="1"/>
    <row r="11901" customFormat="1"/>
    <row r="11902" customFormat="1"/>
    <row r="11903" customFormat="1"/>
    <row r="11904" customFormat="1"/>
    <row r="11905" customFormat="1"/>
    <row r="11906" customFormat="1"/>
    <row r="11907" customFormat="1"/>
    <row r="11908" customFormat="1"/>
    <row r="11909" customFormat="1"/>
    <row r="11910" customFormat="1"/>
    <row r="11911" customFormat="1"/>
    <row r="11912" customFormat="1"/>
    <row r="11913" customFormat="1"/>
    <row r="11914" customFormat="1"/>
    <row r="11915" customFormat="1"/>
    <row r="11916" customFormat="1"/>
    <row r="11917" customFormat="1"/>
    <row r="11918" customFormat="1"/>
    <row r="11919" customFormat="1"/>
    <row r="11920" customFormat="1"/>
    <row r="11921" customFormat="1"/>
    <row r="11922" customFormat="1"/>
    <row r="11923" customFormat="1"/>
    <row r="11924" customFormat="1"/>
    <row r="11925" customFormat="1"/>
    <row r="11926" customFormat="1"/>
    <row r="11927" customFormat="1"/>
    <row r="11928" customFormat="1"/>
    <row r="11929" customFormat="1"/>
    <row r="11930" customFormat="1"/>
    <row r="11931" customFormat="1"/>
    <row r="11932" customFormat="1"/>
    <row r="11933" customFormat="1"/>
    <row r="11934" customFormat="1"/>
    <row r="11935" customFormat="1"/>
    <row r="11936" customFormat="1"/>
    <row r="11937" customFormat="1"/>
    <row r="11938" customFormat="1"/>
    <row r="11939" customFormat="1"/>
    <row r="11940" customFormat="1"/>
    <row r="11941" customFormat="1"/>
    <row r="11942" customFormat="1"/>
    <row r="11943" customFormat="1"/>
    <row r="11944" customFormat="1"/>
    <row r="11945" customFormat="1"/>
    <row r="11946" customFormat="1"/>
    <row r="11947" customFormat="1"/>
    <row r="11948" customFormat="1"/>
    <row r="11949" customFormat="1"/>
    <row r="11950" customFormat="1"/>
    <row r="11951" customFormat="1"/>
    <row r="11952" customFormat="1"/>
    <row r="11953" customFormat="1"/>
    <row r="11954" customFormat="1"/>
    <row r="11955" customFormat="1"/>
    <row r="11956" customFormat="1"/>
    <row r="11957" customFormat="1"/>
    <row r="11958" customFormat="1"/>
    <row r="11959" customFormat="1"/>
    <row r="11960" customFormat="1"/>
    <row r="11961" customFormat="1"/>
    <row r="11962" customFormat="1"/>
    <row r="11963" customFormat="1"/>
    <row r="11964" customFormat="1"/>
    <row r="11965" customFormat="1"/>
    <row r="11966" customFormat="1"/>
    <row r="11967" customFormat="1"/>
    <row r="11968" customFormat="1"/>
    <row r="11969" customFormat="1"/>
    <row r="11970" customFormat="1"/>
    <row r="11971" customFormat="1"/>
    <row r="11972" customFormat="1"/>
    <row r="11973" customFormat="1"/>
    <row r="11974" customFormat="1"/>
    <row r="11975" customFormat="1"/>
    <row r="11976" customFormat="1"/>
    <row r="11977" customFormat="1"/>
    <row r="11978" customFormat="1"/>
    <row r="11979" customFormat="1"/>
    <row r="11980" customFormat="1"/>
    <row r="11981" customFormat="1"/>
    <row r="11982" customFormat="1"/>
    <row r="11983" customFormat="1"/>
    <row r="11984" customFormat="1"/>
    <row r="11985" customFormat="1"/>
    <row r="11986" customFormat="1"/>
    <row r="11987" customFormat="1"/>
    <row r="11988" customFormat="1"/>
    <row r="11989" customFormat="1"/>
    <row r="11990" customFormat="1"/>
    <row r="11991" customFormat="1"/>
    <row r="11992" customFormat="1"/>
    <row r="11993" customFormat="1"/>
    <row r="11994" customFormat="1"/>
    <row r="11995" customFormat="1"/>
    <row r="11996" customFormat="1"/>
    <row r="11997" customFormat="1"/>
    <row r="11998" customFormat="1"/>
    <row r="11999" customFormat="1"/>
    <row r="12000" customFormat="1"/>
    <row r="12001" customFormat="1"/>
    <row r="12002" customFormat="1"/>
    <row r="12003" customFormat="1"/>
    <row r="12004" customFormat="1"/>
    <row r="12005" customFormat="1"/>
    <row r="12006" customFormat="1"/>
    <row r="12007" customFormat="1"/>
    <row r="12008" customFormat="1"/>
    <row r="12009" customFormat="1"/>
    <row r="12010" customFormat="1"/>
    <row r="12011" customFormat="1"/>
    <row r="12012" customFormat="1"/>
    <row r="12013" customFormat="1"/>
    <row r="12014" customFormat="1"/>
    <row r="12015" customFormat="1"/>
    <row r="12016" customFormat="1"/>
    <row r="12017" customFormat="1"/>
    <row r="12018" customFormat="1"/>
    <row r="12019" customFormat="1"/>
    <row r="12020" customFormat="1"/>
    <row r="12021" customFormat="1"/>
    <row r="12022" customFormat="1"/>
    <row r="12023" customFormat="1"/>
    <row r="12024" customFormat="1"/>
    <row r="12025" customFormat="1"/>
    <row r="12026" customFormat="1"/>
    <row r="12027" customFormat="1"/>
    <row r="12028" customFormat="1"/>
    <row r="12029" customFormat="1"/>
    <row r="12030" customFormat="1"/>
    <row r="12031" customFormat="1"/>
    <row r="12032" customFormat="1"/>
    <row r="12033" customFormat="1"/>
    <row r="12034" customFormat="1"/>
    <row r="12035" customFormat="1"/>
    <row r="12036" customFormat="1"/>
    <row r="12037" customFormat="1"/>
    <row r="12038" customFormat="1"/>
    <row r="12039" customFormat="1"/>
    <row r="12040" customFormat="1"/>
    <row r="12041" customFormat="1"/>
    <row r="12042" customFormat="1"/>
    <row r="12043" customFormat="1"/>
    <row r="12044" customFormat="1"/>
    <row r="12045" customFormat="1"/>
    <row r="12046" customFormat="1"/>
    <row r="12047" customFormat="1"/>
    <row r="12048" customFormat="1"/>
    <row r="12049" customFormat="1"/>
    <row r="12050" customFormat="1"/>
    <row r="12051" customFormat="1"/>
    <row r="12052" customFormat="1"/>
    <row r="12053" customFormat="1"/>
    <row r="12054" customFormat="1"/>
    <row r="12055" customFormat="1"/>
    <row r="12056" customFormat="1"/>
    <row r="12057" customFormat="1"/>
    <row r="12058" customFormat="1"/>
    <row r="12059" customFormat="1"/>
    <row r="12060" customFormat="1"/>
    <row r="12061" customFormat="1"/>
    <row r="12062" customFormat="1"/>
    <row r="12063" customFormat="1"/>
    <row r="12064" customFormat="1"/>
    <row r="12065" customFormat="1"/>
    <row r="12066" customFormat="1"/>
    <row r="12067" customFormat="1"/>
    <row r="12068" customFormat="1"/>
    <row r="12069" customFormat="1"/>
    <row r="12070" customFormat="1"/>
    <row r="12071" customFormat="1"/>
    <row r="12072" customFormat="1"/>
    <row r="12073" customFormat="1"/>
    <row r="12074" customFormat="1"/>
    <row r="12075" customFormat="1"/>
    <row r="12076" customFormat="1"/>
    <row r="12077" customFormat="1"/>
    <row r="12078" customFormat="1"/>
    <row r="12079" customFormat="1"/>
    <row r="12080" customFormat="1"/>
    <row r="12081" customFormat="1"/>
    <row r="12082" customFormat="1"/>
    <row r="12083" customFormat="1"/>
    <row r="12084" customFormat="1"/>
    <row r="12085" customFormat="1"/>
    <row r="12086" customFormat="1"/>
    <row r="12087" customFormat="1"/>
    <row r="12088" customFormat="1"/>
    <row r="12089" customFormat="1"/>
    <row r="12090" customFormat="1"/>
    <row r="12091" customFormat="1"/>
    <row r="12092" customFormat="1"/>
    <row r="12093" customFormat="1"/>
    <row r="12094" customFormat="1"/>
    <row r="12095" customFormat="1"/>
    <row r="12096" customFormat="1"/>
    <row r="12097" customFormat="1"/>
    <row r="12098" customFormat="1"/>
    <row r="12099" customFormat="1"/>
    <row r="12100" customFormat="1"/>
    <row r="12101" customFormat="1"/>
    <row r="12102" customFormat="1"/>
    <row r="12103" customFormat="1"/>
    <row r="12104" customFormat="1"/>
    <row r="12105" customFormat="1"/>
    <row r="12106" customFormat="1"/>
    <row r="12107" customFormat="1"/>
    <row r="12108" customFormat="1"/>
    <row r="12109" customFormat="1"/>
    <row r="12110" customFormat="1"/>
    <row r="12111" customFormat="1"/>
    <row r="12112" customFormat="1"/>
    <row r="12113" customFormat="1"/>
    <row r="12114" customFormat="1"/>
    <row r="12115" customFormat="1"/>
    <row r="12116" customFormat="1"/>
    <row r="12117" customFormat="1"/>
    <row r="12118" customFormat="1"/>
    <row r="12119" customFormat="1"/>
    <row r="12120" customFormat="1"/>
    <row r="12121" customFormat="1"/>
    <row r="12122" customFormat="1"/>
    <row r="12123" customFormat="1"/>
    <row r="12124" customFormat="1"/>
    <row r="12125" customFormat="1"/>
    <row r="12126" customFormat="1"/>
    <row r="12127" customFormat="1"/>
    <row r="12128" customFormat="1"/>
    <row r="12129" customFormat="1"/>
    <row r="12130" customFormat="1"/>
    <row r="12131" customFormat="1"/>
    <row r="12132" customFormat="1"/>
    <row r="12133" customFormat="1"/>
    <row r="12134" customFormat="1"/>
    <row r="12135" customFormat="1"/>
    <row r="12136" customFormat="1"/>
    <row r="12137" customFormat="1"/>
    <row r="12138" customFormat="1"/>
    <row r="12139" customFormat="1"/>
    <row r="12140" customFormat="1"/>
    <row r="12141" customFormat="1"/>
    <row r="12142" customFormat="1"/>
    <row r="12143" customFormat="1"/>
    <row r="12144" customFormat="1"/>
    <row r="12145" customFormat="1"/>
    <row r="12146" customFormat="1"/>
    <row r="12147" customFormat="1"/>
    <row r="12148" customFormat="1"/>
    <row r="12149" customFormat="1"/>
    <row r="12150" customFormat="1"/>
    <row r="12151" customFormat="1"/>
    <row r="12152" customFormat="1"/>
    <row r="12153" customFormat="1"/>
    <row r="12154" customFormat="1"/>
    <row r="12155" customFormat="1"/>
    <row r="12156" customFormat="1"/>
    <row r="12157" customFormat="1"/>
    <row r="12158" customFormat="1"/>
    <row r="12159" customFormat="1"/>
    <row r="12160" customFormat="1"/>
    <row r="12161" customFormat="1"/>
    <row r="12162" customFormat="1"/>
    <row r="12163" customFormat="1"/>
    <row r="12164" customFormat="1"/>
    <row r="12165" customFormat="1"/>
    <row r="12166" customFormat="1"/>
    <row r="12167" customFormat="1"/>
    <row r="12168" customFormat="1"/>
    <row r="12169" customFormat="1"/>
    <row r="12170" customFormat="1"/>
    <row r="12171" customFormat="1"/>
    <row r="12172" customFormat="1"/>
    <row r="12173" customFormat="1"/>
    <row r="12174" customFormat="1"/>
    <row r="12175" customFormat="1"/>
    <row r="12176" customFormat="1"/>
    <row r="12177" customFormat="1"/>
    <row r="12178" customFormat="1"/>
    <row r="12179" customFormat="1"/>
    <row r="12180" customFormat="1"/>
    <row r="12181" customFormat="1"/>
    <row r="12182" customFormat="1"/>
    <row r="12183" customFormat="1"/>
    <row r="12184" customFormat="1"/>
    <row r="12185" customFormat="1"/>
    <row r="12186" customFormat="1"/>
    <row r="12187" customFormat="1"/>
    <row r="12188" customFormat="1"/>
    <row r="12189" customFormat="1"/>
    <row r="12190" customFormat="1"/>
    <row r="12191" customFormat="1"/>
    <row r="12192" customFormat="1"/>
    <row r="12193" customFormat="1"/>
    <row r="12194" customFormat="1"/>
    <row r="12195" customFormat="1"/>
    <row r="12196" customFormat="1"/>
    <row r="12197" customFormat="1"/>
    <row r="12198" customFormat="1"/>
    <row r="12199" customFormat="1"/>
    <row r="12200" customFormat="1"/>
    <row r="12201" customFormat="1"/>
    <row r="12202" customFormat="1"/>
    <row r="12203" customFormat="1"/>
    <row r="12204" customFormat="1"/>
    <row r="12205" customFormat="1"/>
    <row r="12206" customFormat="1"/>
    <row r="12207" customFormat="1"/>
    <row r="12208" customFormat="1"/>
    <row r="12209" customFormat="1"/>
    <row r="12210" customFormat="1"/>
    <row r="12211" customFormat="1"/>
    <row r="12212" customFormat="1"/>
    <row r="12213" customFormat="1"/>
    <row r="12214" customFormat="1"/>
    <row r="12215" customFormat="1"/>
    <row r="12216" customFormat="1"/>
    <row r="12217" customFormat="1"/>
    <row r="12218" customFormat="1"/>
    <row r="12219" customFormat="1"/>
    <row r="12220" customFormat="1"/>
    <row r="12221" customFormat="1"/>
    <row r="12222" customFormat="1"/>
    <row r="12223" customFormat="1"/>
    <row r="12224" customFormat="1"/>
    <row r="12225" customFormat="1"/>
    <row r="12226" customFormat="1"/>
    <row r="12227" customFormat="1"/>
    <row r="12228" customFormat="1"/>
    <row r="12229" customFormat="1"/>
    <row r="12230" customFormat="1"/>
    <row r="12231" customFormat="1"/>
    <row r="12232" customFormat="1"/>
    <row r="12233" customFormat="1"/>
    <row r="12234" customFormat="1"/>
    <row r="12235" customFormat="1"/>
    <row r="12236" customFormat="1"/>
    <row r="12237" customFormat="1"/>
    <row r="12238" customFormat="1"/>
    <row r="12239" customFormat="1"/>
    <row r="12240" customFormat="1"/>
    <row r="12241" customFormat="1"/>
    <row r="12242" customFormat="1"/>
    <row r="12243" customFormat="1"/>
    <row r="12244" customFormat="1"/>
    <row r="12245" customFormat="1"/>
    <row r="12246" customFormat="1"/>
    <row r="12247" customFormat="1"/>
    <row r="12248" customFormat="1"/>
    <row r="12249" customFormat="1"/>
    <row r="12250" customFormat="1"/>
    <row r="12251" customFormat="1"/>
    <row r="12252" customFormat="1"/>
    <row r="12253" customFormat="1"/>
    <row r="12254" customFormat="1"/>
    <row r="12255" customFormat="1"/>
    <row r="12256" customFormat="1"/>
    <row r="12257" customFormat="1"/>
    <row r="12258" customFormat="1"/>
    <row r="12259" customFormat="1"/>
    <row r="12260" customFormat="1"/>
    <row r="12261" customFormat="1"/>
    <row r="12262" customFormat="1"/>
    <row r="12263" customFormat="1"/>
    <row r="12264" customFormat="1"/>
    <row r="12265" customFormat="1"/>
    <row r="12266" customFormat="1"/>
    <row r="12267" customFormat="1"/>
    <row r="12268" customFormat="1"/>
    <row r="12269" customFormat="1"/>
    <row r="12270" customFormat="1"/>
    <row r="12271" customFormat="1"/>
    <row r="12272" customFormat="1"/>
    <row r="12273" customFormat="1"/>
    <row r="12274" customFormat="1"/>
    <row r="12275" customFormat="1"/>
    <row r="12276" customFormat="1"/>
    <row r="12277" customFormat="1"/>
    <row r="12278" customFormat="1"/>
    <row r="12279" customFormat="1"/>
    <row r="12280" customFormat="1"/>
    <row r="12281" customFormat="1"/>
    <row r="12282" customFormat="1"/>
    <row r="12283" customFormat="1"/>
    <row r="12284" customFormat="1"/>
    <row r="12285" customFormat="1"/>
    <row r="12286" customFormat="1"/>
    <row r="12287" customFormat="1"/>
    <row r="12288" customFormat="1"/>
    <row r="12289" customFormat="1"/>
    <row r="12290" customFormat="1"/>
    <row r="12291" customFormat="1"/>
    <row r="12292" customFormat="1"/>
    <row r="12293" customFormat="1"/>
    <row r="12294" customFormat="1"/>
    <row r="12295" customFormat="1"/>
    <row r="12296" customFormat="1"/>
    <row r="12297" customFormat="1"/>
    <row r="12298" customFormat="1"/>
    <row r="12299" customFormat="1"/>
    <row r="12300" customFormat="1"/>
    <row r="12301" customFormat="1"/>
    <row r="12302" customFormat="1"/>
    <row r="12303" customFormat="1"/>
    <row r="12304" customFormat="1"/>
    <row r="12305" customFormat="1"/>
    <row r="12306" customFormat="1"/>
    <row r="12307" customFormat="1"/>
    <row r="12308" customFormat="1"/>
    <row r="12309" customFormat="1"/>
    <row r="12310" customFormat="1"/>
    <row r="12311" customFormat="1"/>
    <row r="12312" customFormat="1"/>
    <row r="12313" customFormat="1"/>
    <row r="12314" customFormat="1"/>
    <row r="12315" customFormat="1"/>
    <row r="12316" customFormat="1"/>
    <row r="12317" customFormat="1"/>
    <row r="12318" customFormat="1"/>
    <row r="12319" customFormat="1"/>
    <row r="12320" customFormat="1"/>
    <row r="12321" customFormat="1"/>
    <row r="12322" customFormat="1"/>
    <row r="12323" customFormat="1"/>
    <row r="12324" customFormat="1"/>
    <row r="12325" customFormat="1"/>
    <row r="12326" customFormat="1"/>
    <row r="12327" customFormat="1"/>
    <row r="12328" customFormat="1"/>
    <row r="12329" customFormat="1"/>
    <row r="12330" customFormat="1"/>
    <row r="12331" customFormat="1"/>
    <row r="12332" customFormat="1"/>
    <row r="12333" customFormat="1"/>
    <row r="12334" customFormat="1"/>
    <row r="12335" customFormat="1"/>
    <row r="12336" customFormat="1"/>
    <row r="12337" customFormat="1"/>
    <row r="12338" customFormat="1"/>
    <row r="12339" customFormat="1"/>
    <row r="12340" customFormat="1"/>
    <row r="12341" customFormat="1"/>
    <row r="12342" customFormat="1"/>
    <row r="12343" customFormat="1"/>
    <row r="12344" customFormat="1"/>
    <row r="12345" customFormat="1"/>
    <row r="12346" customFormat="1"/>
    <row r="12347" customFormat="1"/>
    <row r="12348" customFormat="1"/>
    <row r="12349" customFormat="1"/>
    <row r="12350" customFormat="1"/>
    <row r="12351" customFormat="1"/>
    <row r="12352" customFormat="1"/>
    <row r="12353" customFormat="1"/>
    <row r="12354" customFormat="1"/>
    <row r="12355" customFormat="1"/>
    <row r="12356" customFormat="1"/>
    <row r="12357" customFormat="1"/>
    <row r="12358" customFormat="1"/>
    <row r="12359" customFormat="1"/>
    <row r="12360" customFormat="1"/>
    <row r="12361" customFormat="1"/>
    <row r="12362" customFormat="1"/>
    <row r="12363" customFormat="1"/>
    <row r="12364" customFormat="1"/>
    <row r="12365" customFormat="1"/>
    <row r="12366" customFormat="1"/>
    <row r="12367" customFormat="1"/>
    <row r="12368" customFormat="1"/>
    <row r="12369" customFormat="1"/>
    <row r="12370" customFormat="1"/>
    <row r="12371" customFormat="1"/>
    <row r="12372" customFormat="1"/>
    <row r="12373" customFormat="1"/>
    <row r="12374" customFormat="1"/>
    <row r="12375" customFormat="1"/>
    <row r="12376" customFormat="1"/>
    <row r="12377" customFormat="1"/>
    <row r="12378" customFormat="1"/>
    <row r="12379" customFormat="1"/>
    <row r="12380" customFormat="1"/>
    <row r="12381" customFormat="1"/>
    <row r="12382" customFormat="1"/>
    <row r="12383" customFormat="1"/>
    <row r="12384" customFormat="1"/>
    <row r="12385" customFormat="1"/>
    <row r="12386" customFormat="1"/>
    <row r="12387" customFormat="1"/>
    <row r="12388" customFormat="1"/>
    <row r="12389" customFormat="1"/>
    <row r="12390" customFormat="1"/>
    <row r="12391" customFormat="1"/>
    <row r="12392" customFormat="1"/>
    <row r="12393" customFormat="1"/>
    <row r="12394" customFormat="1"/>
    <row r="12395" customFormat="1"/>
    <row r="12396" customFormat="1"/>
    <row r="12397" customFormat="1"/>
    <row r="12398" customFormat="1"/>
    <row r="12399" customFormat="1"/>
    <row r="12400" customFormat="1"/>
    <row r="12401" customFormat="1"/>
    <row r="12402" customFormat="1"/>
    <row r="12403" customFormat="1"/>
    <row r="12404" customFormat="1"/>
    <row r="12405" customFormat="1"/>
    <row r="12406" customFormat="1"/>
    <row r="12407" customFormat="1"/>
    <row r="12408" customFormat="1"/>
    <row r="12409" customFormat="1"/>
    <row r="12410" customFormat="1"/>
    <row r="12411" customFormat="1"/>
    <row r="12412" customFormat="1"/>
    <row r="12413" customFormat="1"/>
    <row r="12414" customFormat="1"/>
    <row r="12415" customFormat="1"/>
    <row r="12416" customFormat="1"/>
    <row r="12417" customFormat="1"/>
    <row r="12418" customFormat="1"/>
    <row r="12419" customFormat="1"/>
    <row r="12420" customFormat="1"/>
    <row r="12421" customFormat="1"/>
    <row r="12422" customFormat="1"/>
    <row r="12423" customFormat="1"/>
    <row r="12424" customFormat="1"/>
    <row r="12425" customFormat="1"/>
    <row r="12426" customFormat="1"/>
    <row r="12427" customFormat="1"/>
    <row r="12428" customFormat="1"/>
    <row r="12429" customFormat="1"/>
    <row r="12430" customFormat="1"/>
    <row r="12431" customFormat="1"/>
    <row r="12432" customFormat="1"/>
    <row r="12433" customFormat="1"/>
    <row r="12434" customFormat="1"/>
    <row r="12435" customFormat="1"/>
    <row r="12436" customFormat="1"/>
    <row r="12437" customFormat="1"/>
    <row r="12438" customFormat="1"/>
    <row r="12439" customFormat="1"/>
    <row r="12440" customFormat="1"/>
    <row r="12441" customFormat="1"/>
    <row r="12442" customFormat="1"/>
    <row r="12443" customFormat="1"/>
    <row r="12444" customFormat="1"/>
    <row r="12445" customFormat="1"/>
    <row r="12446" customFormat="1"/>
    <row r="12447" customFormat="1"/>
    <row r="12448" customFormat="1"/>
    <row r="12449" customFormat="1"/>
    <row r="12450" customFormat="1"/>
    <row r="12451" customFormat="1"/>
    <row r="12452" customFormat="1"/>
    <row r="12453" customFormat="1"/>
    <row r="12454" customFormat="1"/>
    <row r="12455" customFormat="1"/>
    <row r="12456" customFormat="1"/>
    <row r="12457" customFormat="1"/>
    <row r="12458" customFormat="1"/>
    <row r="12459" customFormat="1"/>
    <row r="12460" customFormat="1"/>
    <row r="12461" customFormat="1"/>
    <row r="12462" customFormat="1"/>
    <row r="12463" customFormat="1"/>
    <row r="12464" customFormat="1"/>
    <row r="12465" customFormat="1"/>
    <row r="12466" customFormat="1"/>
    <row r="12467" customFormat="1"/>
    <row r="12468" customFormat="1"/>
    <row r="12469" customFormat="1"/>
    <row r="12470" customFormat="1"/>
    <row r="12471" customFormat="1"/>
    <row r="12472" customFormat="1"/>
    <row r="12473" customFormat="1"/>
    <row r="12474" customFormat="1"/>
    <row r="12475" customFormat="1"/>
    <row r="12476" customFormat="1"/>
    <row r="12477" customFormat="1"/>
    <row r="12478" customFormat="1"/>
    <row r="12479" customFormat="1"/>
    <row r="12480" customFormat="1"/>
    <row r="12481" customFormat="1"/>
    <row r="12482" customFormat="1"/>
    <row r="12483" customFormat="1"/>
    <row r="12484" customFormat="1"/>
    <row r="12485" customFormat="1"/>
    <row r="12486" customFormat="1"/>
    <row r="12487" customFormat="1"/>
    <row r="12488" customFormat="1"/>
    <row r="12489" customFormat="1"/>
    <row r="12490" customFormat="1"/>
    <row r="12491" customFormat="1"/>
    <row r="12492" customFormat="1"/>
    <row r="12493" customFormat="1"/>
    <row r="12494" customFormat="1"/>
    <row r="12495" customFormat="1"/>
    <row r="12496" customFormat="1"/>
    <row r="12497" customFormat="1"/>
    <row r="12498" customFormat="1"/>
    <row r="12499" customFormat="1"/>
    <row r="12500" customFormat="1"/>
    <row r="12501" customFormat="1"/>
    <row r="12502" customFormat="1"/>
    <row r="12503" customFormat="1"/>
    <row r="12504" customFormat="1"/>
    <row r="12505" customFormat="1"/>
    <row r="12506" customFormat="1"/>
    <row r="12507" customFormat="1"/>
    <row r="12508" customFormat="1"/>
    <row r="12509" customFormat="1"/>
    <row r="12510" customFormat="1"/>
    <row r="12511" customFormat="1"/>
    <row r="12512" customFormat="1"/>
    <row r="12513" customFormat="1"/>
    <row r="12514" customFormat="1"/>
    <row r="12515" customFormat="1"/>
    <row r="12516" customFormat="1"/>
    <row r="12517" customFormat="1"/>
    <row r="12518" customFormat="1"/>
    <row r="12519" customFormat="1"/>
    <row r="12520" customFormat="1"/>
    <row r="12521" customFormat="1"/>
    <row r="12522" customFormat="1"/>
    <row r="12523" customFormat="1"/>
    <row r="12524" customFormat="1"/>
    <row r="12525" customFormat="1"/>
    <row r="12526" customFormat="1"/>
    <row r="12527" customFormat="1"/>
    <row r="12528" customFormat="1"/>
    <row r="12529" customFormat="1"/>
    <row r="12530" customFormat="1"/>
    <row r="12531" customFormat="1"/>
    <row r="12532" customFormat="1"/>
    <row r="12533" customFormat="1"/>
    <row r="12534" customFormat="1"/>
    <row r="12535" customFormat="1"/>
    <row r="12536" customFormat="1"/>
    <row r="12537" customFormat="1"/>
    <row r="12538" customFormat="1"/>
    <row r="12539" customFormat="1"/>
    <row r="12540" customFormat="1"/>
    <row r="12541" customFormat="1"/>
    <row r="12542" customFormat="1"/>
    <row r="12543" customFormat="1"/>
    <row r="12544" customFormat="1"/>
    <row r="12545" customFormat="1"/>
    <row r="12546" customFormat="1"/>
    <row r="12547" customFormat="1"/>
    <row r="12548" customFormat="1"/>
    <row r="12549" customFormat="1"/>
    <row r="12550" customFormat="1"/>
    <row r="12551" customFormat="1"/>
    <row r="12552" customFormat="1"/>
    <row r="12553" customFormat="1"/>
    <row r="12554" customFormat="1"/>
    <row r="12555" customFormat="1"/>
    <row r="12556" customFormat="1"/>
    <row r="12557" customFormat="1"/>
    <row r="12558" customFormat="1"/>
    <row r="12559" customFormat="1"/>
    <row r="12560" customFormat="1"/>
    <row r="12561" customFormat="1"/>
    <row r="12562" customFormat="1"/>
    <row r="12563" customFormat="1"/>
    <row r="12564" customFormat="1"/>
    <row r="12565" customFormat="1"/>
    <row r="12566" customFormat="1"/>
    <row r="12567" customFormat="1"/>
    <row r="12568" customFormat="1"/>
    <row r="12569" customFormat="1"/>
    <row r="12570" customFormat="1"/>
    <row r="12571" customFormat="1"/>
    <row r="12572" customFormat="1"/>
    <row r="12573" customFormat="1"/>
    <row r="12574" customFormat="1"/>
    <row r="12575" customFormat="1"/>
    <row r="12576" customFormat="1"/>
    <row r="12577" customFormat="1"/>
    <row r="12578" customFormat="1"/>
    <row r="12579" customFormat="1"/>
    <row r="12580" customFormat="1"/>
    <row r="12581" customFormat="1"/>
    <row r="12582" customFormat="1"/>
    <row r="12583" customFormat="1"/>
    <row r="12584" customFormat="1"/>
    <row r="12585" customFormat="1"/>
    <row r="12586" customFormat="1"/>
    <row r="12587" customFormat="1"/>
    <row r="12588" customFormat="1"/>
    <row r="12589" customFormat="1"/>
    <row r="12590" customFormat="1"/>
    <row r="12591" customFormat="1"/>
    <row r="12592" customFormat="1"/>
    <row r="12593" customFormat="1"/>
    <row r="12594" customFormat="1"/>
    <row r="12595" customFormat="1"/>
    <row r="12596" customFormat="1"/>
    <row r="12597" customFormat="1"/>
    <row r="12598" customFormat="1"/>
    <row r="12599" customFormat="1"/>
    <row r="12600" customFormat="1"/>
    <row r="12601" customFormat="1"/>
    <row r="12602" customFormat="1"/>
    <row r="12603" customFormat="1"/>
    <row r="12604" customFormat="1"/>
    <row r="12605" customFormat="1"/>
    <row r="12606" customFormat="1"/>
    <row r="12607" customFormat="1"/>
    <row r="12608" customFormat="1"/>
    <row r="12609" customFormat="1"/>
    <row r="12610" customFormat="1"/>
    <row r="12611" customFormat="1"/>
    <row r="12612" customFormat="1"/>
    <row r="12613" customFormat="1"/>
    <row r="12614" customFormat="1"/>
    <row r="12615" customFormat="1"/>
    <row r="12616" customFormat="1"/>
    <row r="12617" customFormat="1"/>
    <row r="12618" customFormat="1"/>
    <row r="12619" customFormat="1"/>
    <row r="12620" customFormat="1"/>
    <row r="12621" customFormat="1"/>
    <row r="12622" customFormat="1"/>
    <row r="12623" customFormat="1"/>
    <row r="12624" customFormat="1"/>
    <row r="12625" customFormat="1"/>
    <row r="12626" customFormat="1"/>
    <row r="12627" customFormat="1"/>
    <row r="12628" customFormat="1"/>
    <row r="12629" customFormat="1"/>
    <row r="12630" customFormat="1"/>
    <row r="12631" customFormat="1"/>
    <row r="12632" customFormat="1"/>
    <row r="12633" customFormat="1"/>
    <row r="12634" customFormat="1"/>
    <row r="12635" customFormat="1"/>
    <row r="12636" customFormat="1"/>
    <row r="12637" customFormat="1"/>
    <row r="12638" customFormat="1"/>
    <row r="12639" customFormat="1"/>
    <row r="12640" customFormat="1"/>
    <row r="12641" customFormat="1"/>
    <row r="12642" customFormat="1"/>
    <row r="12643" customFormat="1"/>
    <row r="12644" customFormat="1"/>
    <row r="12645" customFormat="1"/>
    <row r="12646" customFormat="1"/>
    <row r="12647" customFormat="1"/>
    <row r="12648" customFormat="1"/>
    <row r="12649" customFormat="1"/>
    <row r="12650" customFormat="1"/>
    <row r="12651" customFormat="1"/>
    <row r="12652" customFormat="1"/>
    <row r="12653" customFormat="1"/>
    <row r="12654" customFormat="1"/>
    <row r="12655" customFormat="1"/>
    <row r="12656" customFormat="1"/>
    <row r="12657" customFormat="1"/>
    <row r="12658" customFormat="1"/>
    <row r="12659" customFormat="1"/>
    <row r="12660" customFormat="1"/>
    <row r="12661" customFormat="1"/>
    <row r="12662" customFormat="1"/>
    <row r="12663" customFormat="1"/>
    <row r="12664" customFormat="1"/>
    <row r="12665" customFormat="1"/>
    <row r="12666" customFormat="1"/>
    <row r="12667" customFormat="1"/>
    <row r="12668" customFormat="1"/>
    <row r="12669" customFormat="1"/>
    <row r="12670" customFormat="1"/>
    <row r="12671" customFormat="1"/>
    <row r="12672" customFormat="1"/>
    <row r="12673" customFormat="1"/>
    <row r="12674" customFormat="1"/>
    <row r="12675" customFormat="1"/>
    <row r="12676" customFormat="1"/>
    <row r="12677" customFormat="1"/>
    <row r="12678" customFormat="1"/>
    <row r="12679" customFormat="1"/>
    <row r="12680" customFormat="1"/>
    <row r="12681" customFormat="1"/>
    <row r="12682" customFormat="1"/>
    <row r="12683" customFormat="1"/>
    <row r="12684" customFormat="1"/>
    <row r="12685" customFormat="1"/>
    <row r="12686" customFormat="1"/>
    <row r="12687" customFormat="1"/>
    <row r="12688" customFormat="1"/>
    <row r="12689" customFormat="1"/>
    <row r="12690" customFormat="1"/>
    <row r="12691" customFormat="1"/>
    <row r="12692" customFormat="1"/>
    <row r="12693" customFormat="1"/>
    <row r="12694" customFormat="1"/>
    <row r="12695" customFormat="1"/>
    <row r="12696" customFormat="1"/>
    <row r="12697" customFormat="1"/>
    <row r="12698" customFormat="1"/>
    <row r="12699" customFormat="1"/>
    <row r="12700" customFormat="1"/>
    <row r="12701" customFormat="1"/>
    <row r="12702" customFormat="1"/>
    <row r="12703" customFormat="1"/>
    <row r="12704" customFormat="1"/>
    <row r="12705" customFormat="1"/>
    <row r="12706" customFormat="1"/>
    <row r="12707" customFormat="1"/>
    <row r="12708" customFormat="1"/>
    <row r="12709" customFormat="1"/>
    <row r="12710" customFormat="1"/>
    <row r="12711" customFormat="1"/>
    <row r="12712" customFormat="1"/>
    <row r="12713" customFormat="1"/>
    <row r="12714" customFormat="1"/>
    <row r="12715" customFormat="1"/>
    <row r="12716" customFormat="1"/>
    <row r="12717" customFormat="1"/>
    <row r="12718" customFormat="1"/>
    <row r="12719" customFormat="1"/>
    <row r="12720" customFormat="1"/>
    <row r="12721" customFormat="1"/>
    <row r="12722" customFormat="1"/>
    <row r="12723" customFormat="1"/>
    <row r="12724" customFormat="1"/>
    <row r="12725" customFormat="1"/>
    <row r="12726" customFormat="1"/>
    <row r="12727" customFormat="1"/>
    <row r="12728" customFormat="1"/>
    <row r="12729" customFormat="1"/>
    <row r="12730" customFormat="1"/>
    <row r="12731" customFormat="1"/>
    <row r="12732" customFormat="1"/>
    <row r="12733" customFormat="1"/>
    <row r="12734" customFormat="1"/>
    <row r="12735" customFormat="1"/>
    <row r="12736" customFormat="1"/>
    <row r="12737" customFormat="1"/>
    <row r="12738" customFormat="1"/>
    <row r="12739" customFormat="1"/>
    <row r="12740" customFormat="1"/>
    <row r="12741" customFormat="1"/>
    <row r="12742" customFormat="1"/>
    <row r="12743" customFormat="1"/>
    <row r="12744" customFormat="1"/>
    <row r="12745" customFormat="1"/>
    <row r="12746" customFormat="1"/>
    <row r="12747" customFormat="1"/>
    <row r="12748" customFormat="1"/>
    <row r="12749" customFormat="1"/>
    <row r="12750" customFormat="1"/>
    <row r="12751" customFormat="1"/>
    <row r="12752" customFormat="1"/>
    <row r="12753" customFormat="1"/>
    <row r="12754" customFormat="1"/>
    <row r="12755" customFormat="1"/>
    <row r="12756" customFormat="1"/>
    <row r="12757" customFormat="1"/>
    <row r="12758" customFormat="1"/>
    <row r="12759" customFormat="1"/>
    <row r="12760" customFormat="1"/>
    <row r="12761" customFormat="1"/>
    <row r="12762" customFormat="1"/>
    <row r="12763" customFormat="1"/>
    <row r="12764" customFormat="1"/>
    <row r="12765" customFormat="1"/>
    <row r="12766" customFormat="1"/>
    <row r="12767" customFormat="1"/>
    <row r="12768" customFormat="1"/>
    <row r="12769" customFormat="1"/>
    <row r="12770" customFormat="1"/>
    <row r="12771" customFormat="1"/>
    <row r="12772" customFormat="1"/>
    <row r="12773" customFormat="1"/>
    <row r="12774" customFormat="1"/>
    <row r="12775" customFormat="1"/>
    <row r="12776" customFormat="1"/>
    <row r="12777" customFormat="1"/>
    <row r="12778" customFormat="1"/>
    <row r="12779" customFormat="1"/>
    <row r="12780" customFormat="1"/>
    <row r="12781" customFormat="1"/>
    <row r="12782" customFormat="1"/>
    <row r="12783" customFormat="1"/>
    <row r="12784" customFormat="1"/>
    <row r="12785" customFormat="1"/>
    <row r="12786" customFormat="1"/>
    <row r="12787" customFormat="1"/>
    <row r="12788" customFormat="1"/>
    <row r="12789" customFormat="1"/>
    <row r="12790" customFormat="1"/>
    <row r="12791" customFormat="1"/>
    <row r="12792" customFormat="1"/>
    <row r="12793" customFormat="1"/>
    <row r="12794" customFormat="1"/>
    <row r="12795" customFormat="1"/>
    <row r="12796" customFormat="1"/>
    <row r="12797" customFormat="1"/>
    <row r="12798" customFormat="1"/>
    <row r="12799" customFormat="1"/>
    <row r="12800" customFormat="1"/>
    <row r="12801" customFormat="1"/>
    <row r="12802" customFormat="1"/>
    <row r="12803" customFormat="1"/>
    <row r="12804" customFormat="1"/>
    <row r="12805" customFormat="1"/>
    <row r="12806" customFormat="1"/>
    <row r="12807" customFormat="1"/>
    <row r="12808" customFormat="1"/>
    <row r="12809" customFormat="1"/>
    <row r="12810" customFormat="1"/>
    <row r="12811" customFormat="1"/>
    <row r="12812" customFormat="1"/>
    <row r="12813" customFormat="1"/>
    <row r="12814" customFormat="1"/>
    <row r="12815" customFormat="1"/>
    <row r="12816" customFormat="1"/>
    <row r="12817" customFormat="1"/>
    <row r="12818" customFormat="1"/>
    <row r="12819" customFormat="1"/>
    <row r="12820" customFormat="1"/>
    <row r="12821" customFormat="1"/>
    <row r="12822" customFormat="1"/>
    <row r="12823" customFormat="1"/>
    <row r="12824" customFormat="1"/>
    <row r="12825" customFormat="1"/>
    <row r="12826" customFormat="1"/>
    <row r="12827" customFormat="1"/>
    <row r="12828" customFormat="1"/>
    <row r="12829" customFormat="1"/>
    <row r="12830" customFormat="1"/>
    <row r="12831" customFormat="1"/>
    <row r="12832" customFormat="1"/>
    <row r="12833" customFormat="1"/>
    <row r="12834" customFormat="1"/>
    <row r="12835" customFormat="1"/>
    <row r="12836" customFormat="1"/>
    <row r="12837" customFormat="1"/>
    <row r="12838" customFormat="1"/>
    <row r="12839" customFormat="1"/>
    <row r="12840" customFormat="1"/>
    <row r="12841" customFormat="1"/>
    <row r="12842" customFormat="1"/>
    <row r="12843" customFormat="1"/>
    <row r="12844" customFormat="1"/>
    <row r="12845" customFormat="1"/>
    <row r="12846" customFormat="1"/>
    <row r="12847" customFormat="1"/>
    <row r="12848" customFormat="1"/>
    <row r="12849" customFormat="1"/>
    <row r="12850" customFormat="1"/>
    <row r="12851" customFormat="1"/>
    <row r="12852" customFormat="1"/>
    <row r="12853" customFormat="1"/>
    <row r="12854" customFormat="1"/>
    <row r="12855" customFormat="1"/>
    <row r="12856" customFormat="1"/>
    <row r="12857" customFormat="1"/>
    <row r="12858" customFormat="1"/>
    <row r="12859" customFormat="1"/>
    <row r="12860" customFormat="1"/>
    <row r="12861" customFormat="1"/>
    <row r="12862" customFormat="1"/>
    <row r="12863" customFormat="1"/>
    <row r="12864" customFormat="1"/>
    <row r="12865" customFormat="1"/>
    <row r="12866" customFormat="1"/>
    <row r="12867" customFormat="1"/>
    <row r="12868" customFormat="1"/>
    <row r="12869" customFormat="1"/>
    <row r="12870" customFormat="1"/>
    <row r="12871" customFormat="1"/>
    <row r="12872" customFormat="1"/>
    <row r="12873" customFormat="1"/>
    <row r="12874" customFormat="1"/>
    <row r="12875" customFormat="1"/>
    <row r="12876" customFormat="1"/>
    <row r="12877" customFormat="1"/>
    <row r="12878" customFormat="1"/>
    <row r="12879" customFormat="1"/>
    <row r="12880" customFormat="1"/>
    <row r="12881" customFormat="1"/>
    <row r="12882" customFormat="1"/>
    <row r="12883" customFormat="1"/>
    <row r="12884" customFormat="1"/>
    <row r="12885" customFormat="1"/>
    <row r="12886" customFormat="1"/>
    <row r="12887" customFormat="1"/>
    <row r="12888" customFormat="1"/>
    <row r="12889" customFormat="1"/>
    <row r="12890" customFormat="1"/>
    <row r="12891" customFormat="1"/>
    <row r="12892" customFormat="1"/>
    <row r="12893" customFormat="1"/>
    <row r="12894" customFormat="1"/>
    <row r="12895" customFormat="1"/>
    <row r="12896" customFormat="1"/>
    <row r="12897" customFormat="1"/>
    <row r="12898" customFormat="1"/>
    <row r="12899" customFormat="1"/>
    <row r="12900" customFormat="1"/>
    <row r="12901" customFormat="1"/>
    <row r="12902" customFormat="1"/>
    <row r="12903" customFormat="1"/>
    <row r="12904" customFormat="1"/>
    <row r="12905" customFormat="1"/>
    <row r="12906" customFormat="1"/>
    <row r="12907" customFormat="1"/>
    <row r="12908" customFormat="1"/>
    <row r="12909" customFormat="1"/>
    <row r="12910" customFormat="1"/>
    <row r="12911" customFormat="1"/>
    <row r="12912" customFormat="1"/>
    <row r="12913" customFormat="1"/>
    <row r="12914" customFormat="1"/>
    <row r="12915" customFormat="1"/>
    <row r="12916" customFormat="1"/>
    <row r="12917" customFormat="1"/>
    <row r="12918" customFormat="1"/>
    <row r="12919" customFormat="1"/>
    <row r="12920" customFormat="1"/>
    <row r="12921" customFormat="1"/>
    <row r="12922" customFormat="1"/>
    <row r="12923" customFormat="1"/>
    <row r="12924" customFormat="1"/>
    <row r="12925" customFormat="1"/>
    <row r="12926" customFormat="1"/>
    <row r="12927" customFormat="1"/>
    <row r="12928" customFormat="1"/>
    <row r="12929" customFormat="1"/>
    <row r="12930" customFormat="1"/>
    <row r="12931" customFormat="1"/>
    <row r="12932" customFormat="1"/>
    <row r="12933" customFormat="1"/>
    <row r="12934" customFormat="1"/>
    <row r="12935" customFormat="1"/>
    <row r="12936" customFormat="1"/>
    <row r="12937" customFormat="1"/>
    <row r="12938" customFormat="1"/>
    <row r="12939" customFormat="1"/>
    <row r="12940" customFormat="1"/>
    <row r="12941" customFormat="1"/>
    <row r="12942" customFormat="1"/>
    <row r="12943" customFormat="1"/>
    <row r="12944" customFormat="1"/>
    <row r="12945" customFormat="1"/>
    <row r="12946" customFormat="1"/>
    <row r="12947" customFormat="1"/>
    <row r="12948" customFormat="1"/>
    <row r="12949" customFormat="1"/>
    <row r="12950" customFormat="1"/>
    <row r="12951" customFormat="1"/>
    <row r="12952" customFormat="1"/>
    <row r="12953" customFormat="1"/>
    <row r="12954" customFormat="1"/>
    <row r="12955" customFormat="1"/>
    <row r="12956" customFormat="1"/>
    <row r="12957" customFormat="1"/>
    <row r="12958" customFormat="1"/>
    <row r="12959" customFormat="1"/>
    <row r="12960" customFormat="1"/>
    <row r="12961" customFormat="1"/>
    <row r="12962" customFormat="1"/>
    <row r="12963" customFormat="1"/>
    <row r="12964" customFormat="1"/>
    <row r="12965" customFormat="1"/>
    <row r="12966" customFormat="1"/>
    <row r="12967" customFormat="1"/>
    <row r="12968" customFormat="1"/>
    <row r="12969" customFormat="1"/>
    <row r="12970" customFormat="1"/>
    <row r="12971" customFormat="1"/>
    <row r="12972" customFormat="1"/>
    <row r="12973" customFormat="1"/>
    <row r="12974" customFormat="1"/>
    <row r="12975" customFormat="1"/>
    <row r="12976" customFormat="1"/>
    <row r="12977" customFormat="1"/>
    <row r="12978" customFormat="1"/>
    <row r="12979" customFormat="1"/>
    <row r="12980" customFormat="1"/>
    <row r="12981" customFormat="1"/>
    <row r="12982" customFormat="1"/>
    <row r="12983" customFormat="1"/>
    <row r="12984" customFormat="1"/>
    <row r="12985" customFormat="1"/>
    <row r="12986" customFormat="1"/>
    <row r="12987" customFormat="1"/>
    <row r="12988" customFormat="1"/>
    <row r="12989" customFormat="1"/>
    <row r="12990" customFormat="1"/>
    <row r="12991" customFormat="1"/>
    <row r="12992" customFormat="1"/>
    <row r="12993" customFormat="1"/>
    <row r="12994" customFormat="1"/>
    <row r="12995" customFormat="1"/>
    <row r="12996" customFormat="1"/>
    <row r="12997" customFormat="1"/>
    <row r="12998" customFormat="1"/>
    <row r="12999" customFormat="1"/>
    <row r="13000" customFormat="1"/>
    <row r="13001" customFormat="1"/>
    <row r="13002" customFormat="1"/>
    <row r="13003" customFormat="1"/>
    <row r="13004" customFormat="1"/>
    <row r="13005" customFormat="1"/>
    <row r="13006" customFormat="1"/>
    <row r="13007" customFormat="1"/>
    <row r="13008" customFormat="1"/>
    <row r="13009" customFormat="1"/>
    <row r="13010" customFormat="1"/>
    <row r="13011" customFormat="1"/>
    <row r="13012" customFormat="1"/>
    <row r="13013" customFormat="1"/>
    <row r="13014" customFormat="1"/>
    <row r="13015" customFormat="1"/>
    <row r="13016" customFormat="1"/>
    <row r="13017" customFormat="1"/>
    <row r="13018" customFormat="1"/>
    <row r="13019" customFormat="1"/>
    <row r="13020" customFormat="1"/>
    <row r="13021" customFormat="1"/>
    <row r="13022" customFormat="1"/>
    <row r="13023" customFormat="1"/>
    <row r="13024" customFormat="1"/>
    <row r="13025" customFormat="1"/>
    <row r="13026" customFormat="1"/>
    <row r="13027" customFormat="1"/>
    <row r="13028" customFormat="1"/>
    <row r="13029" customFormat="1"/>
    <row r="13030" customFormat="1"/>
    <row r="13031" customFormat="1"/>
    <row r="13032" customFormat="1"/>
    <row r="13033" customFormat="1"/>
    <row r="13034" customFormat="1"/>
    <row r="13035" customFormat="1"/>
    <row r="13036" customFormat="1"/>
    <row r="13037" customFormat="1"/>
    <row r="13038" customFormat="1"/>
    <row r="13039" customFormat="1"/>
    <row r="13040" customFormat="1"/>
    <row r="13041" customFormat="1"/>
    <row r="13042" customFormat="1"/>
    <row r="13043" customFormat="1"/>
    <row r="13044" customFormat="1"/>
    <row r="13045" customFormat="1"/>
    <row r="13046" customFormat="1"/>
    <row r="13047" customFormat="1"/>
    <row r="13048" customFormat="1"/>
    <row r="13049" customFormat="1"/>
    <row r="13050" customFormat="1"/>
    <row r="13051" customFormat="1"/>
    <row r="13052" customFormat="1"/>
    <row r="13053" customFormat="1"/>
    <row r="13054" customFormat="1"/>
    <row r="13055" customFormat="1"/>
    <row r="13056" customFormat="1"/>
    <row r="13057" customFormat="1"/>
    <row r="13058" customFormat="1"/>
    <row r="13059" customFormat="1"/>
    <row r="13060" customFormat="1"/>
    <row r="13061" customFormat="1"/>
    <row r="13062" customFormat="1"/>
    <row r="13063" customFormat="1"/>
    <row r="13064" customFormat="1"/>
    <row r="13065" customFormat="1"/>
    <row r="13066" customFormat="1"/>
    <row r="13067" customFormat="1"/>
    <row r="13068" customFormat="1"/>
    <row r="13069" customFormat="1"/>
    <row r="13070" customFormat="1"/>
    <row r="13071" customFormat="1"/>
    <row r="13072" customFormat="1"/>
    <row r="13073" customFormat="1"/>
    <row r="13074" customFormat="1"/>
    <row r="13075" customFormat="1"/>
    <row r="13076" customFormat="1"/>
    <row r="13077" customFormat="1"/>
    <row r="13078" customFormat="1"/>
    <row r="13079" customFormat="1"/>
    <row r="13080" customFormat="1"/>
    <row r="13081" customFormat="1"/>
    <row r="13082" customFormat="1"/>
    <row r="13083" customFormat="1"/>
    <row r="13084" customFormat="1"/>
    <row r="13085" customFormat="1"/>
    <row r="13086" customFormat="1"/>
    <row r="13087" customFormat="1"/>
    <row r="13088" customFormat="1"/>
    <row r="13089" customFormat="1"/>
    <row r="13090" customFormat="1"/>
    <row r="13091" customFormat="1"/>
    <row r="13092" customFormat="1"/>
    <row r="13093" customFormat="1"/>
    <row r="13094" customFormat="1"/>
    <row r="13095" customFormat="1"/>
    <row r="13096" customFormat="1"/>
    <row r="13097" customFormat="1"/>
    <row r="13098" customFormat="1"/>
    <row r="13099" customFormat="1"/>
    <row r="13100" customFormat="1"/>
    <row r="13101" customFormat="1"/>
    <row r="13102" customFormat="1"/>
    <row r="13103" customFormat="1"/>
    <row r="13104" customFormat="1"/>
    <row r="13105" customFormat="1"/>
    <row r="13106" customFormat="1"/>
    <row r="13107" customFormat="1"/>
    <row r="13108" customFormat="1"/>
    <row r="13109" customFormat="1"/>
    <row r="13110" customFormat="1"/>
    <row r="13111" customFormat="1"/>
    <row r="13112" customFormat="1"/>
    <row r="13113" customFormat="1"/>
    <row r="13114" customFormat="1"/>
    <row r="13115" customFormat="1"/>
    <row r="13116" customFormat="1"/>
    <row r="13117" customFormat="1"/>
    <row r="13118" customFormat="1"/>
    <row r="13119" customFormat="1"/>
    <row r="13120" customFormat="1"/>
    <row r="13121" customFormat="1"/>
    <row r="13122" customFormat="1"/>
    <row r="13123" customFormat="1"/>
    <row r="13124" customFormat="1"/>
    <row r="13125" customFormat="1"/>
    <row r="13126" customFormat="1"/>
    <row r="13127" customFormat="1"/>
    <row r="13128" customFormat="1"/>
    <row r="13129" customFormat="1"/>
    <row r="13130" customFormat="1"/>
    <row r="13131" customFormat="1"/>
    <row r="13132" customFormat="1"/>
    <row r="13133" customFormat="1"/>
    <row r="13134" customFormat="1"/>
    <row r="13135" customFormat="1"/>
    <row r="13136" customFormat="1"/>
    <row r="13137" customFormat="1"/>
    <row r="13138" customFormat="1"/>
    <row r="13139" customFormat="1"/>
    <row r="13140" customFormat="1"/>
    <row r="13141" customFormat="1"/>
    <row r="13142" customFormat="1"/>
    <row r="13143" customFormat="1"/>
    <row r="13144" customFormat="1"/>
    <row r="13145" customFormat="1"/>
    <row r="13146" customFormat="1"/>
    <row r="13147" customFormat="1"/>
    <row r="13148" customFormat="1"/>
    <row r="13149" customFormat="1"/>
    <row r="13150" customFormat="1"/>
    <row r="13151" customFormat="1"/>
    <row r="13152" customFormat="1"/>
    <row r="13153" customFormat="1"/>
    <row r="13154" customFormat="1"/>
    <row r="13155" customFormat="1"/>
    <row r="13156" customFormat="1"/>
    <row r="13157" customFormat="1"/>
    <row r="13158" customFormat="1"/>
    <row r="13159" customFormat="1"/>
    <row r="13160" customFormat="1"/>
    <row r="13161" customFormat="1"/>
    <row r="13162" customFormat="1"/>
    <row r="13163" customFormat="1"/>
    <row r="13164" customFormat="1"/>
    <row r="13165" customFormat="1"/>
    <row r="13166" customFormat="1"/>
    <row r="13167" customFormat="1"/>
    <row r="13168" customFormat="1"/>
    <row r="13169" customFormat="1"/>
    <row r="13170" customFormat="1"/>
    <row r="13171" customFormat="1"/>
    <row r="13172" customFormat="1"/>
    <row r="13173" customFormat="1"/>
    <row r="13174" customFormat="1"/>
    <row r="13175" customFormat="1"/>
    <row r="13176" customFormat="1"/>
    <row r="13177" customFormat="1"/>
    <row r="13178" customFormat="1"/>
    <row r="13179" customFormat="1"/>
    <row r="13180" customFormat="1"/>
    <row r="13181" customFormat="1"/>
    <row r="13182" customFormat="1"/>
    <row r="13183" customFormat="1"/>
    <row r="13184" customFormat="1"/>
    <row r="13185" customFormat="1"/>
    <row r="13186" customFormat="1"/>
    <row r="13187" customFormat="1"/>
    <row r="13188" customFormat="1"/>
    <row r="13189" customFormat="1"/>
    <row r="13190" customFormat="1"/>
    <row r="13191" customFormat="1"/>
    <row r="13192" customFormat="1"/>
    <row r="13193" customFormat="1"/>
    <row r="13194" customFormat="1"/>
    <row r="13195" customFormat="1"/>
    <row r="13196" customFormat="1"/>
    <row r="13197" customFormat="1"/>
    <row r="13198" customFormat="1"/>
    <row r="13199" customFormat="1"/>
    <row r="13200" customFormat="1"/>
    <row r="13201" customFormat="1"/>
    <row r="13202" customFormat="1"/>
    <row r="13203" customFormat="1"/>
    <row r="13204" customFormat="1"/>
    <row r="13205" customFormat="1"/>
    <row r="13206" customFormat="1"/>
    <row r="13207" customFormat="1"/>
    <row r="13208" customFormat="1"/>
    <row r="13209" customFormat="1"/>
    <row r="13210" customFormat="1"/>
    <row r="13211" customFormat="1"/>
    <row r="13212" customFormat="1"/>
    <row r="13213" customFormat="1"/>
    <row r="13214" customFormat="1"/>
    <row r="13215" customFormat="1"/>
    <row r="13216" customFormat="1"/>
    <row r="13217" customFormat="1"/>
    <row r="13218" customFormat="1"/>
    <row r="13219" customFormat="1"/>
    <row r="13220" customFormat="1"/>
    <row r="13221" customFormat="1"/>
    <row r="13222" customFormat="1"/>
    <row r="13223" customFormat="1"/>
    <row r="13224" customFormat="1"/>
    <row r="13225" customFormat="1"/>
    <row r="13226" customFormat="1"/>
    <row r="13227" customFormat="1"/>
    <row r="13228" customFormat="1"/>
    <row r="13229" customFormat="1"/>
    <row r="13230" customFormat="1"/>
    <row r="13231" customFormat="1"/>
    <row r="13232" customFormat="1"/>
    <row r="13233" customFormat="1"/>
    <row r="13234" customFormat="1"/>
    <row r="13235" customFormat="1"/>
    <row r="13236" customFormat="1"/>
    <row r="13237" customFormat="1"/>
    <row r="13238" customFormat="1"/>
    <row r="13239" customFormat="1"/>
    <row r="13240" customFormat="1"/>
    <row r="13241" customFormat="1"/>
    <row r="13242" customFormat="1"/>
    <row r="13243" customFormat="1"/>
    <row r="13244" customFormat="1"/>
    <row r="13245" customFormat="1"/>
    <row r="13246" customFormat="1"/>
    <row r="13247" customFormat="1"/>
    <row r="13248" customFormat="1"/>
    <row r="13249" customFormat="1"/>
    <row r="13250" customFormat="1"/>
    <row r="13251" customFormat="1"/>
    <row r="13252" customFormat="1"/>
    <row r="13253" customFormat="1"/>
    <row r="13254" customFormat="1"/>
    <row r="13255" customFormat="1"/>
    <row r="13256" customFormat="1"/>
    <row r="13257" customFormat="1"/>
    <row r="13258" customFormat="1"/>
    <row r="13259" customFormat="1"/>
    <row r="13260" customFormat="1"/>
    <row r="13261" customFormat="1"/>
    <row r="13262" customFormat="1"/>
    <row r="13263" customFormat="1"/>
    <row r="13264" customFormat="1"/>
    <row r="13265" customFormat="1"/>
    <row r="13266" customFormat="1"/>
    <row r="13267" customFormat="1"/>
    <row r="13268" customFormat="1"/>
    <row r="13269" customFormat="1"/>
    <row r="13270" customFormat="1"/>
    <row r="13271" customFormat="1"/>
    <row r="13272" customFormat="1"/>
    <row r="13273" customFormat="1"/>
    <row r="13274" customFormat="1"/>
    <row r="13275" customFormat="1"/>
    <row r="13276" customFormat="1"/>
    <row r="13277" customFormat="1"/>
    <row r="13278" customFormat="1"/>
    <row r="13279" customFormat="1"/>
    <row r="13280" customFormat="1"/>
    <row r="13281" customFormat="1"/>
    <row r="13282" customFormat="1"/>
    <row r="13283" customFormat="1"/>
    <row r="13284" customFormat="1"/>
    <row r="13285" customFormat="1"/>
    <row r="13286" customFormat="1"/>
    <row r="13287" customFormat="1"/>
    <row r="13288" customFormat="1"/>
    <row r="13289" customFormat="1"/>
    <row r="13290" customFormat="1"/>
    <row r="13291" customFormat="1"/>
    <row r="13292" customFormat="1"/>
    <row r="13293" customFormat="1"/>
    <row r="13294" customFormat="1"/>
    <row r="13295" customFormat="1"/>
    <row r="13296" customFormat="1"/>
    <row r="13297" customFormat="1"/>
    <row r="13298" customFormat="1"/>
    <row r="13299" customFormat="1"/>
    <row r="13300" customFormat="1"/>
    <row r="13301" customFormat="1"/>
    <row r="13302" customFormat="1"/>
    <row r="13303" customFormat="1"/>
    <row r="13304" customFormat="1"/>
    <row r="13305" customFormat="1"/>
    <row r="13306" customFormat="1"/>
    <row r="13307" customFormat="1"/>
    <row r="13308" customFormat="1"/>
    <row r="13309" customFormat="1"/>
    <row r="13310" customFormat="1"/>
    <row r="13311" customFormat="1"/>
    <row r="13312" customFormat="1"/>
    <row r="13313" customFormat="1"/>
    <row r="13314" customFormat="1"/>
    <row r="13315" customFormat="1"/>
    <row r="13316" customFormat="1"/>
    <row r="13317" customFormat="1"/>
    <row r="13318" customFormat="1"/>
    <row r="13319" customFormat="1"/>
    <row r="13320" customFormat="1"/>
    <row r="13321" customFormat="1"/>
    <row r="13322" customFormat="1"/>
    <row r="13323" customFormat="1"/>
    <row r="13324" customFormat="1"/>
    <row r="13325" customFormat="1"/>
    <row r="13326" customFormat="1"/>
    <row r="13327" customFormat="1"/>
    <row r="13328" customFormat="1"/>
    <row r="13329" customFormat="1"/>
    <row r="13330" customFormat="1"/>
    <row r="13331" customFormat="1"/>
    <row r="13332" customFormat="1"/>
    <row r="13333" customFormat="1"/>
    <row r="13334" customFormat="1"/>
    <row r="13335" customFormat="1"/>
    <row r="13336" customFormat="1"/>
    <row r="13337" customFormat="1"/>
    <row r="13338" customFormat="1"/>
    <row r="13339" customFormat="1"/>
    <row r="13340" customFormat="1"/>
    <row r="13341" customFormat="1"/>
    <row r="13342" customFormat="1"/>
    <row r="13343" customFormat="1"/>
    <row r="13344" customFormat="1"/>
    <row r="13345" customFormat="1"/>
    <row r="13346" customFormat="1"/>
    <row r="13347" customFormat="1"/>
    <row r="13348" customFormat="1"/>
    <row r="13349" customFormat="1"/>
    <row r="13350" customFormat="1"/>
    <row r="13351" customFormat="1"/>
    <row r="13352" customFormat="1"/>
    <row r="13353" customFormat="1"/>
    <row r="13354" customFormat="1"/>
    <row r="13355" customFormat="1"/>
    <row r="13356" customFormat="1"/>
    <row r="13357" customFormat="1"/>
    <row r="13358" customFormat="1"/>
    <row r="13359" customFormat="1"/>
    <row r="13360" customFormat="1"/>
    <row r="13361" customFormat="1"/>
    <row r="13362" customFormat="1"/>
    <row r="13363" customFormat="1"/>
    <row r="13364" customFormat="1"/>
    <row r="13365" customFormat="1"/>
    <row r="13366" customFormat="1"/>
    <row r="13367" customFormat="1"/>
    <row r="13368" customFormat="1"/>
    <row r="13369" customFormat="1"/>
    <row r="13370" customFormat="1"/>
    <row r="13371" customFormat="1"/>
    <row r="13372" customFormat="1"/>
    <row r="13373" customFormat="1"/>
    <row r="13374" customFormat="1"/>
    <row r="13375" customFormat="1"/>
    <row r="13376" customFormat="1"/>
    <row r="13377" customFormat="1"/>
    <row r="13378" customFormat="1"/>
    <row r="13379" customFormat="1"/>
    <row r="13380" customFormat="1"/>
    <row r="13381" customFormat="1"/>
    <row r="13382" customFormat="1"/>
    <row r="13383" customFormat="1"/>
    <row r="13384" customFormat="1"/>
    <row r="13385" customFormat="1"/>
    <row r="13386" customFormat="1"/>
    <row r="13387" customFormat="1"/>
    <row r="13388" customFormat="1"/>
    <row r="13389" customFormat="1"/>
    <row r="13390" customFormat="1"/>
    <row r="13391" customFormat="1"/>
    <row r="13392" customFormat="1"/>
    <row r="13393" customFormat="1"/>
    <row r="13394" customFormat="1"/>
    <row r="13395" customFormat="1"/>
    <row r="13396" customFormat="1"/>
    <row r="13397" customFormat="1"/>
    <row r="13398" customFormat="1"/>
    <row r="13399" customFormat="1"/>
    <row r="13400" customFormat="1"/>
    <row r="13401" customFormat="1"/>
    <row r="13402" customFormat="1"/>
    <row r="13403" customFormat="1"/>
    <row r="13404" customFormat="1"/>
    <row r="13405" customFormat="1"/>
    <row r="13406" customFormat="1"/>
    <row r="13407" customFormat="1"/>
    <row r="13408" customFormat="1"/>
    <row r="13409" customFormat="1"/>
    <row r="13410" customFormat="1"/>
    <row r="13411" customFormat="1"/>
    <row r="13412" customFormat="1"/>
    <row r="13413" customFormat="1"/>
    <row r="13414" customFormat="1"/>
    <row r="13415" customFormat="1"/>
    <row r="13416" customFormat="1"/>
    <row r="13417" customFormat="1"/>
    <row r="13418" customFormat="1"/>
    <row r="13419" customFormat="1"/>
    <row r="13420" customFormat="1"/>
    <row r="13421" customFormat="1"/>
    <row r="13422" customFormat="1"/>
    <row r="13423" customFormat="1"/>
    <row r="13424" customFormat="1"/>
    <row r="13425" customFormat="1"/>
    <row r="13426" customFormat="1"/>
    <row r="13427" customFormat="1"/>
    <row r="13428" customFormat="1"/>
    <row r="13429" customFormat="1"/>
    <row r="13430" customFormat="1"/>
    <row r="13431" customFormat="1"/>
    <row r="13432" customFormat="1"/>
    <row r="13433" customFormat="1"/>
    <row r="13434" customFormat="1"/>
    <row r="13435" customFormat="1"/>
    <row r="13436" customFormat="1"/>
    <row r="13437" customFormat="1"/>
    <row r="13438" customFormat="1"/>
    <row r="13439" customFormat="1"/>
    <row r="13440" customFormat="1"/>
    <row r="13441" customFormat="1"/>
    <row r="13442" customFormat="1"/>
    <row r="13443" customFormat="1"/>
    <row r="13444" customFormat="1"/>
    <row r="13445" customFormat="1"/>
    <row r="13446" customFormat="1"/>
    <row r="13447" customFormat="1"/>
    <row r="13448" customFormat="1"/>
    <row r="13449" customFormat="1"/>
    <row r="13450" customFormat="1"/>
    <row r="13451" customFormat="1"/>
    <row r="13452" customFormat="1"/>
    <row r="13453" customFormat="1"/>
    <row r="13454" customFormat="1"/>
    <row r="13455" customFormat="1"/>
    <row r="13456" customFormat="1"/>
    <row r="13457" customFormat="1"/>
    <row r="13458" customFormat="1"/>
    <row r="13459" customFormat="1"/>
    <row r="13460" customFormat="1"/>
    <row r="13461" customFormat="1"/>
    <row r="13462" customFormat="1"/>
    <row r="13463" customFormat="1"/>
    <row r="13464" customFormat="1"/>
    <row r="13465" customFormat="1"/>
    <row r="13466" customFormat="1"/>
    <row r="13467" customFormat="1"/>
    <row r="13468" customFormat="1"/>
    <row r="13469" customFormat="1"/>
    <row r="13470" customFormat="1"/>
    <row r="13471" customFormat="1"/>
    <row r="13472" customFormat="1"/>
    <row r="13473" customFormat="1"/>
    <row r="13474" customFormat="1"/>
    <row r="13475" customFormat="1"/>
    <row r="13476" customFormat="1"/>
    <row r="13477" customFormat="1"/>
    <row r="13478" customFormat="1"/>
    <row r="13479" customFormat="1"/>
    <row r="13480" customFormat="1"/>
    <row r="13481" customFormat="1"/>
    <row r="13482" customFormat="1"/>
    <row r="13483" customFormat="1"/>
    <row r="13484" customFormat="1"/>
    <row r="13485" customFormat="1"/>
    <row r="13486" customFormat="1"/>
    <row r="13487" customFormat="1"/>
    <row r="13488" customFormat="1"/>
    <row r="13489" customFormat="1"/>
    <row r="13490" customFormat="1"/>
    <row r="13491" customFormat="1"/>
    <row r="13492" customFormat="1"/>
    <row r="13493" customFormat="1"/>
    <row r="13494" customFormat="1"/>
    <row r="13495" customFormat="1"/>
    <row r="13496" customFormat="1"/>
    <row r="13497" customFormat="1"/>
    <row r="13498" customFormat="1"/>
    <row r="13499" customFormat="1"/>
    <row r="13500" customFormat="1"/>
    <row r="13501" customFormat="1"/>
    <row r="13502" customFormat="1"/>
    <row r="13503" customFormat="1"/>
    <row r="13504" customFormat="1"/>
    <row r="13505" customFormat="1"/>
    <row r="13506" customFormat="1"/>
    <row r="13507" customFormat="1"/>
    <row r="13508" customFormat="1"/>
    <row r="13509" customFormat="1"/>
    <row r="13510" customFormat="1"/>
    <row r="13511" customFormat="1"/>
    <row r="13512" customFormat="1"/>
    <row r="13513" customFormat="1"/>
    <row r="13514" customFormat="1"/>
    <row r="13515" customFormat="1"/>
    <row r="13516" customFormat="1"/>
    <row r="13517" customFormat="1"/>
    <row r="13518" customFormat="1"/>
    <row r="13519" customFormat="1"/>
    <row r="13520" customFormat="1"/>
    <row r="13521" customFormat="1"/>
    <row r="13522" customFormat="1"/>
    <row r="13523" customFormat="1"/>
    <row r="13524" customFormat="1"/>
    <row r="13525" customFormat="1"/>
    <row r="13526" customFormat="1"/>
    <row r="13527" customFormat="1"/>
    <row r="13528" customFormat="1"/>
    <row r="13529" customFormat="1"/>
    <row r="13530" customFormat="1"/>
    <row r="13531" customFormat="1"/>
    <row r="13532" customFormat="1"/>
    <row r="13533" customFormat="1"/>
    <row r="13534" customFormat="1"/>
    <row r="13535" customFormat="1"/>
    <row r="13536" customFormat="1"/>
    <row r="13537" customFormat="1"/>
    <row r="13538" customFormat="1"/>
    <row r="13539" customFormat="1"/>
    <row r="13540" customFormat="1"/>
    <row r="13541" customFormat="1"/>
    <row r="13542" customFormat="1"/>
    <row r="13543" customFormat="1"/>
    <row r="13544" customFormat="1"/>
    <row r="13545" customFormat="1"/>
    <row r="13546" customFormat="1"/>
    <row r="13547" customFormat="1"/>
    <row r="13548" customFormat="1"/>
    <row r="13549" customFormat="1"/>
    <row r="13550" customFormat="1"/>
    <row r="13551" customFormat="1"/>
    <row r="13552" customFormat="1"/>
    <row r="13553" customFormat="1"/>
    <row r="13554" customFormat="1"/>
    <row r="13555" customFormat="1"/>
    <row r="13556" customFormat="1"/>
    <row r="13557" customFormat="1"/>
    <row r="13558" customFormat="1"/>
    <row r="13559" customFormat="1"/>
    <row r="13560" customFormat="1"/>
    <row r="13561" customFormat="1"/>
    <row r="13562" customFormat="1"/>
    <row r="13563" customFormat="1"/>
    <row r="13564" customFormat="1"/>
    <row r="13565" customFormat="1"/>
    <row r="13566" customFormat="1"/>
    <row r="13567" customFormat="1"/>
    <row r="13568" customFormat="1"/>
    <row r="13569" customFormat="1"/>
    <row r="13570" customFormat="1"/>
    <row r="13571" customFormat="1"/>
    <row r="13572" customFormat="1"/>
    <row r="13573" customFormat="1"/>
    <row r="13574" customFormat="1"/>
    <row r="13575" customFormat="1"/>
    <row r="13576" customFormat="1"/>
    <row r="13577" customFormat="1"/>
    <row r="13578" customFormat="1"/>
    <row r="13579" customFormat="1"/>
    <row r="13580" customFormat="1"/>
    <row r="13581" customFormat="1"/>
    <row r="13582" customFormat="1"/>
    <row r="13583" customFormat="1"/>
    <row r="13584" customFormat="1"/>
    <row r="13585" customFormat="1"/>
    <row r="13586" customFormat="1"/>
    <row r="13587" customFormat="1"/>
    <row r="13588" customFormat="1"/>
    <row r="13589" customFormat="1"/>
    <row r="13590" customFormat="1"/>
    <row r="13591" customFormat="1"/>
    <row r="13592" customFormat="1"/>
    <row r="13593" customFormat="1"/>
    <row r="13594" customFormat="1"/>
    <row r="13595" customFormat="1"/>
    <row r="13596" customFormat="1"/>
    <row r="13597" customFormat="1"/>
    <row r="13598" customFormat="1"/>
    <row r="13599" customFormat="1"/>
    <row r="13600" customFormat="1"/>
    <row r="13601" customFormat="1"/>
    <row r="13602" customFormat="1"/>
    <row r="13603" customFormat="1"/>
    <row r="13604" customFormat="1"/>
    <row r="13605" customFormat="1"/>
    <row r="13606" customFormat="1"/>
    <row r="13607" customFormat="1"/>
    <row r="13608" customFormat="1"/>
    <row r="13609" customFormat="1"/>
    <row r="13610" customFormat="1"/>
    <row r="13611" customFormat="1"/>
    <row r="13612" customFormat="1"/>
    <row r="13613" customFormat="1"/>
    <row r="13614" customFormat="1"/>
    <row r="13615" customFormat="1"/>
    <row r="13616" customFormat="1"/>
    <row r="13617" customFormat="1"/>
    <row r="13618" customFormat="1"/>
    <row r="13619" customFormat="1"/>
    <row r="13620" customFormat="1"/>
    <row r="13621" customFormat="1"/>
    <row r="13622" customFormat="1"/>
    <row r="13623" customFormat="1"/>
    <row r="13624" customFormat="1"/>
    <row r="13625" customFormat="1"/>
    <row r="13626" customFormat="1"/>
    <row r="13627" customFormat="1"/>
    <row r="13628" customFormat="1"/>
    <row r="13629" customFormat="1"/>
    <row r="13630" customFormat="1"/>
    <row r="13631" customFormat="1"/>
    <row r="13632" customFormat="1"/>
    <row r="13633" customFormat="1"/>
    <row r="13634" customFormat="1"/>
    <row r="13635" customFormat="1"/>
    <row r="13636" customFormat="1"/>
    <row r="13637" customFormat="1"/>
    <row r="13638" customFormat="1"/>
    <row r="13639" customFormat="1"/>
    <row r="13640" customFormat="1"/>
    <row r="13641" customFormat="1"/>
    <row r="13642" customFormat="1"/>
    <row r="13643" customFormat="1"/>
    <row r="13644" customFormat="1"/>
    <row r="13645" customFormat="1"/>
    <row r="13646" customFormat="1"/>
    <row r="13647" customFormat="1"/>
    <row r="13648" customFormat="1"/>
    <row r="13649" customFormat="1"/>
    <row r="13650" customFormat="1"/>
    <row r="13651" customFormat="1"/>
    <row r="13652" customFormat="1"/>
    <row r="13653" customFormat="1"/>
    <row r="13654" customFormat="1"/>
    <row r="13655" customFormat="1"/>
    <row r="13656" customFormat="1"/>
    <row r="13657" customFormat="1"/>
    <row r="13658" customFormat="1"/>
    <row r="13659" customFormat="1"/>
    <row r="13660" customFormat="1"/>
    <row r="13661" customFormat="1"/>
    <row r="13662" customFormat="1"/>
    <row r="13663" customFormat="1"/>
    <row r="13664" customFormat="1"/>
    <row r="13665" customFormat="1"/>
    <row r="13666" customFormat="1"/>
    <row r="13667" customFormat="1"/>
    <row r="13668" customFormat="1"/>
    <row r="13669" customFormat="1"/>
    <row r="13670" customFormat="1"/>
    <row r="13671" customFormat="1"/>
    <row r="13672" customFormat="1"/>
    <row r="13673" customFormat="1"/>
    <row r="13674" customFormat="1"/>
    <row r="13675" customFormat="1"/>
    <row r="13676" customFormat="1"/>
    <row r="13677" customFormat="1"/>
    <row r="13678" customFormat="1"/>
    <row r="13679" customFormat="1"/>
    <row r="13680" customFormat="1"/>
    <row r="13681" customFormat="1"/>
    <row r="13682" customFormat="1"/>
    <row r="13683" customFormat="1"/>
    <row r="13684" customFormat="1"/>
    <row r="13685" customFormat="1"/>
    <row r="13686" customFormat="1"/>
    <row r="13687" customFormat="1"/>
    <row r="13688" customFormat="1"/>
    <row r="13689" customFormat="1"/>
    <row r="13690" customFormat="1"/>
    <row r="13691" customFormat="1"/>
    <row r="13692" customFormat="1"/>
    <row r="13693" customFormat="1"/>
    <row r="13694" customFormat="1"/>
    <row r="13695" customFormat="1"/>
    <row r="13696" customFormat="1"/>
    <row r="13697" customFormat="1"/>
    <row r="13698" customFormat="1"/>
    <row r="13699" customFormat="1"/>
    <row r="13700" customFormat="1"/>
    <row r="13701" customFormat="1"/>
    <row r="13702" customFormat="1"/>
    <row r="13703" customFormat="1"/>
    <row r="13704" customFormat="1"/>
    <row r="13705" customFormat="1"/>
    <row r="13706" customFormat="1"/>
    <row r="13707" customFormat="1"/>
    <row r="13708" customFormat="1"/>
    <row r="13709" customFormat="1"/>
    <row r="13710" customFormat="1"/>
    <row r="13711" customFormat="1"/>
    <row r="13712" customFormat="1"/>
    <row r="13713" customFormat="1"/>
    <row r="13714" customFormat="1"/>
    <row r="13715" customFormat="1"/>
    <row r="13716" customFormat="1"/>
    <row r="13717" customFormat="1"/>
    <row r="13718" customFormat="1"/>
    <row r="13719" customFormat="1"/>
    <row r="13720" customFormat="1"/>
    <row r="13721" customFormat="1"/>
    <row r="13722" customFormat="1"/>
    <row r="13723" customFormat="1"/>
    <row r="13724" customFormat="1"/>
    <row r="13725" customFormat="1"/>
    <row r="13726" customFormat="1"/>
    <row r="13727" customFormat="1"/>
    <row r="13728" customFormat="1"/>
    <row r="13729" customFormat="1"/>
    <row r="13730" customFormat="1"/>
    <row r="13731" customFormat="1"/>
    <row r="13732" customFormat="1"/>
    <row r="13733" customFormat="1"/>
    <row r="13734" customFormat="1"/>
    <row r="13735" customFormat="1"/>
    <row r="13736" customFormat="1"/>
    <row r="13737" customFormat="1"/>
    <row r="13738" customFormat="1"/>
    <row r="13739" customFormat="1"/>
    <row r="13740" customFormat="1"/>
    <row r="13741" customFormat="1"/>
    <row r="13742" customFormat="1"/>
    <row r="13743" customFormat="1"/>
    <row r="13744" customFormat="1"/>
    <row r="13745" customFormat="1"/>
    <row r="13746" customFormat="1"/>
    <row r="13747" customFormat="1"/>
    <row r="13748" customFormat="1"/>
    <row r="13749" customFormat="1"/>
    <row r="13750" customFormat="1"/>
    <row r="13751" customFormat="1"/>
    <row r="13752" customFormat="1"/>
    <row r="13753" customFormat="1"/>
    <row r="13754" customFormat="1"/>
    <row r="13755" customFormat="1"/>
    <row r="13756" customFormat="1"/>
    <row r="13757" customFormat="1"/>
    <row r="13758" customFormat="1"/>
    <row r="13759" customFormat="1"/>
    <row r="13760" customFormat="1"/>
    <row r="13761" customFormat="1"/>
    <row r="13762" customFormat="1"/>
    <row r="13763" customFormat="1"/>
    <row r="13764" customFormat="1"/>
    <row r="13765" customFormat="1"/>
    <row r="13766" customFormat="1"/>
    <row r="13767" customFormat="1"/>
    <row r="13768" customFormat="1"/>
    <row r="13769" customFormat="1"/>
    <row r="13770" customFormat="1"/>
    <row r="13771" customFormat="1"/>
    <row r="13772" customFormat="1"/>
    <row r="13773" customFormat="1"/>
    <row r="13774" customFormat="1"/>
    <row r="13775" customFormat="1"/>
    <row r="13776" customFormat="1"/>
    <row r="13777" customFormat="1"/>
    <row r="13778" customFormat="1"/>
    <row r="13779" customFormat="1"/>
    <row r="13780" customFormat="1"/>
    <row r="13781" customFormat="1"/>
    <row r="13782" customFormat="1"/>
    <row r="13783" customFormat="1"/>
    <row r="13784" customFormat="1"/>
    <row r="13785" customFormat="1"/>
    <row r="13786" customFormat="1"/>
    <row r="13787" customFormat="1"/>
    <row r="13788" customFormat="1"/>
    <row r="13789" customFormat="1"/>
    <row r="13790" customFormat="1"/>
    <row r="13791" customFormat="1"/>
    <row r="13792" customFormat="1"/>
    <row r="13793" customFormat="1"/>
    <row r="13794" customFormat="1"/>
    <row r="13795" customFormat="1"/>
    <row r="13796" customFormat="1"/>
    <row r="13797" customFormat="1"/>
    <row r="13798" customFormat="1"/>
    <row r="13799" customFormat="1"/>
    <row r="13800" customFormat="1"/>
    <row r="13801" customFormat="1"/>
    <row r="13802" customFormat="1"/>
    <row r="13803" customFormat="1"/>
    <row r="13804" customFormat="1"/>
    <row r="13805" customFormat="1"/>
    <row r="13806" customFormat="1"/>
    <row r="13807" customFormat="1"/>
    <row r="13808" customFormat="1"/>
    <row r="13809" customFormat="1"/>
    <row r="13810" customFormat="1"/>
    <row r="13811" customFormat="1"/>
    <row r="13812" customFormat="1"/>
    <row r="13813" customFormat="1"/>
    <row r="13814" customFormat="1"/>
    <row r="13815" customFormat="1"/>
    <row r="13816" customFormat="1"/>
    <row r="13817" customFormat="1"/>
    <row r="13818" customFormat="1"/>
    <row r="13819" customFormat="1"/>
    <row r="13820" customFormat="1"/>
    <row r="13821" customFormat="1"/>
    <row r="13822" customFormat="1"/>
    <row r="13823" customFormat="1"/>
    <row r="13824" customFormat="1"/>
    <row r="13825" customFormat="1"/>
    <row r="13826" customFormat="1"/>
    <row r="13827" customFormat="1"/>
    <row r="13828" customFormat="1"/>
    <row r="13829" customFormat="1"/>
    <row r="13830" customFormat="1"/>
    <row r="13831" customFormat="1"/>
    <row r="13832" customFormat="1"/>
    <row r="13833" customFormat="1"/>
    <row r="13834" customFormat="1"/>
    <row r="13835" customFormat="1"/>
    <row r="13836" customFormat="1"/>
    <row r="13837" customFormat="1"/>
    <row r="13838" customFormat="1"/>
    <row r="13839" customFormat="1"/>
    <row r="13840" customFormat="1"/>
    <row r="13841" customFormat="1"/>
    <row r="13842" customFormat="1"/>
    <row r="13843" customFormat="1"/>
    <row r="13844" customFormat="1"/>
    <row r="13845" customFormat="1"/>
    <row r="13846" customFormat="1"/>
    <row r="13847" customFormat="1"/>
    <row r="13848" customFormat="1"/>
    <row r="13849" customFormat="1"/>
    <row r="13850" customFormat="1"/>
    <row r="13851" customFormat="1"/>
    <row r="13852" customFormat="1"/>
    <row r="13853" customFormat="1"/>
    <row r="13854" customFormat="1"/>
    <row r="13855" customFormat="1"/>
    <row r="13856" customFormat="1"/>
    <row r="13857" customFormat="1"/>
    <row r="13858" customFormat="1"/>
    <row r="13859" customFormat="1"/>
    <row r="13860" customFormat="1"/>
    <row r="13861" customFormat="1"/>
    <row r="13862" customFormat="1"/>
    <row r="13863" customFormat="1"/>
    <row r="13864" customFormat="1"/>
    <row r="13865" customFormat="1"/>
    <row r="13866" customFormat="1"/>
    <row r="13867" customFormat="1"/>
    <row r="13868" customFormat="1"/>
    <row r="13869" customFormat="1"/>
    <row r="13870" customFormat="1"/>
    <row r="13871" customFormat="1"/>
    <row r="13872" customFormat="1"/>
    <row r="13873" customFormat="1"/>
    <row r="13874" customFormat="1"/>
    <row r="13875" customFormat="1"/>
    <row r="13876" customFormat="1"/>
    <row r="13877" customFormat="1"/>
    <row r="13878" customFormat="1"/>
    <row r="13879" customFormat="1"/>
    <row r="13880" customFormat="1"/>
    <row r="13881" customFormat="1"/>
    <row r="13882" customFormat="1"/>
    <row r="13883" customFormat="1"/>
    <row r="13884" customFormat="1"/>
    <row r="13885" customFormat="1"/>
    <row r="13886" customFormat="1"/>
    <row r="13887" customFormat="1"/>
    <row r="13888" customFormat="1"/>
    <row r="13889" customFormat="1"/>
    <row r="13890" customFormat="1"/>
    <row r="13891" customFormat="1"/>
    <row r="13892" customFormat="1"/>
    <row r="13893" customFormat="1"/>
    <row r="13894" customFormat="1"/>
    <row r="13895" customFormat="1"/>
    <row r="13896" customFormat="1"/>
    <row r="13897" customFormat="1"/>
    <row r="13898" customFormat="1"/>
    <row r="13899" customFormat="1"/>
    <row r="13900" customFormat="1"/>
    <row r="13901" customFormat="1"/>
    <row r="13902" customFormat="1"/>
    <row r="13903" customFormat="1"/>
    <row r="13904" customFormat="1"/>
    <row r="13905" customFormat="1"/>
    <row r="13906" customFormat="1"/>
    <row r="13907" customFormat="1"/>
    <row r="13908" customFormat="1"/>
    <row r="13909" customFormat="1"/>
    <row r="13910" customFormat="1"/>
    <row r="13911" customFormat="1"/>
    <row r="13912" customFormat="1"/>
    <row r="13913" customFormat="1"/>
    <row r="13914" customFormat="1"/>
    <row r="13915" customFormat="1"/>
    <row r="13916" customFormat="1"/>
    <row r="13917" customFormat="1"/>
    <row r="13918" customFormat="1"/>
    <row r="13919" customFormat="1"/>
    <row r="13920" customFormat="1"/>
    <row r="13921" customFormat="1"/>
    <row r="13922" customFormat="1"/>
    <row r="13923" customFormat="1"/>
    <row r="13924" customFormat="1"/>
    <row r="13925" customFormat="1"/>
    <row r="13926" customFormat="1"/>
    <row r="13927" customFormat="1"/>
    <row r="13928" customFormat="1"/>
    <row r="13929" customFormat="1"/>
    <row r="13930" customFormat="1"/>
    <row r="13931" customFormat="1"/>
    <row r="13932" customFormat="1"/>
    <row r="13933" customFormat="1"/>
    <row r="13934" customFormat="1"/>
    <row r="13935" customFormat="1"/>
    <row r="13936" customFormat="1"/>
    <row r="13937" customFormat="1"/>
    <row r="13938" customFormat="1"/>
    <row r="13939" customFormat="1"/>
    <row r="13940" customFormat="1"/>
    <row r="13941" customFormat="1"/>
    <row r="13942" customFormat="1"/>
    <row r="13943" customFormat="1"/>
    <row r="13944" customFormat="1"/>
    <row r="13945" customFormat="1"/>
    <row r="13946" customFormat="1"/>
    <row r="13947" customFormat="1"/>
    <row r="13948" customFormat="1"/>
    <row r="13949" customFormat="1"/>
    <row r="13950" customFormat="1"/>
    <row r="13951" customFormat="1"/>
    <row r="13952" customFormat="1"/>
    <row r="13953" customFormat="1"/>
    <row r="13954" customFormat="1"/>
    <row r="13955" customFormat="1"/>
    <row r="13956" customFormat="1"/>
    <row r="13957" customFormat="1"/>
    <row r="13958" customFormat="1"/>
    <row r="13959" customFormat="1"/>
    <row r="13960" customFormat="1"/>
    <row r="13961" customFormat="1"/>
    <row r="13962" customFormat="1"/>
    <row r="13963" customFormat="1"/>
    <row r="13964" customFormat="1"/>
    <row r="13965" customFormat="1"/>
    <row r="13966" customFormat="1"/>
    <row r="13967" customFormat="1"/>
    <row r="13968" customFormat="1"/>
    <row r="13969" customFormat="1"/>
    <row r="13970" customFormat="1"/>
    <row r="13971" customFormat="1"/>
    <row r="13972" customFormat="1"/>
    <row r="13973" customFormat="1"/>
    <row r="13974" customFormat="1"/>
    <row r="13975" customFormat="1"/>
    <row r="13976" customFormat="1"/>
    <row r="13977" customFormat="1"/>
    <row r="13978" customFormat="1"/>
    <row r="13979" customFormat="1"/>
    <row r="13980" customFormat="1"/>
    <row r="13981" customFormat="1"/>
    <row r="13982" customFormat="1"/>
    <row r="13983" customFormat="1"/>
    <row r="13984" customFormat="1"/>
    <row r="13985" customFormat="1"/>
    <row r="13986" customFormat="1"/>
    <row r="13987" customFormat="1"/>
    <row r="13988" customFormat="1"/>
    <row r="13989" customFormat="1"/>
    <row r="13990" customFormat="1"/>
    <row r="13991" customFormat="1"/>
    <row r="13992" customFormat="1"/>
    <row r="13993" customFormat="1"/>
    <row r="13994" customFormat="1"/>
    <row r="13995" customFormat="1"/>
    <row r="13996" customFormat="1"/>
    <row r="13997" customFormat="1"/>
    <row r="13998" customFormat="1"/>
    <row r="13999" customFormat="1"/>
    <row r="14000" customFormat="1"/>
    <row r="14001" customFormat="1"/>
    <row r="14002" customFormat="1"/>
    <row r="14003" customFormat="1"/>
    <row r="14004" customFormat="1"/>
    <row r="14005" customFormat="1"/>
    <row r="14006" customFormat="1"/>
    <row r="14007" customFormat="1"/>
    <row r="14008" customFormat="1"/>
    <row r="14009" customFormat="1"/>
    <row r="14010" customFormat="1"/>
    <row r="14011" customFormat="1"/>
    <row r="14012" customFormat="1"/>
    <row r="14013" customFormat="1"/>
    <row r="14014" customFormat="1"/>
    <row r="14015" customFormat="1"/>
    <row r="14016" customFormat="1"/>
    <row r="14017" customFormat="1"/>
    <row r="14018" customFormat="1"/>
    <row r="14019" customFormat="1"/>
    <row r="14020" customFormat="1"/>
    <row r="14021" customFormat="1"/>
    <row r="14022" customFormat="1"/>
    <row r="14023" customFormat="1"/>
    <row r="14024" customFormat="1"/>
    <row r="14025" customFormat="1"/>
    <row r="14026" customFormat="1"/>
    <row r="14027" customFormat="1"/>
    <row r="14028" customFormat="1"/>
    <row r="14029" customFormat="1"/>
    <row r="14030" customFormat="1"/>
    <row r="14031" customFormat="1"/>
    <row r="14032" customFormat="1"/>
    <row r="14033" customFormat="1"/>
    <row r="14034" customFormat="1"/>
    <row r="14035" customFormat="1"/>
    <row r="14036" customFormat="1"/>
    <row r="14037" customFormat="1"/>
    <row r="14038" customFormat="1"/>
    <row r="14039" customFormat="1"/>
    <row r="14040" customFormat="1"/>
    <row r="14041" customFormat="1"/>
    <row r="14042" customFormat="1"/>
    <row r="14043" customFormat="1"/>
    <row r="14044" customFormat="1"/>
    <row r="14045" customFormat="1"/>
    <row r="14046" customFormat="1"/>
    <row r="14047" customFormat="1"/>
    <row r="14048" customFormat="1"/>
    <row r="14049" customFormat="1"/>
    <row r="14050" customFormat="1"/>
    <row r="14051" customFormat="1"/>
    <row r="14052" customFormat="1"/>
    <row r="14053" customFormat="1"/>
    <row r="14054" customFormat="1"/>
    <row r="14055" customFormat="1"/>
    <row r="14056" customFormat="1"/>
    <row r="14057" customFormat="1"/>
    <row r="14058" customFormat="1"/>
    <row r="14059" customFormat="1"/>
    <row r="14060" customFormat="1"/>
    <row r="14061" customFormat="1"/>
    <row r="14062" customFormat="1"/>
    <row r="14063" customFormat="1"/>
    <row r="14064" customFormat="1"/>
    <row r="14065" customFormat="1"/>
    <row r="14066" customFormat="1"/>
    <row r="14067" customFormat="1"/>
    <row r="14068" customFormat="1"/>
    <row r="14069" customFormat="1"/>
    <row r="14070" customFormat="1"/>
    <row r="14071" customFormat="1"/>
    <row r="14072" customFormat="1"/>
    <row r="14073" customFormat="1"/>
    <row r="14074" customFormat="1"/>
    <row r="14075" customFormat="1"/>
    <row r="14076" customFormat="1"/>
    <row r="14077" customFormat="1"/>
    <row r="14078" customFormat="1"/>
    <row r="14079" customFormat="1"/>
    <row r="14080" customFormat="1"/>
    <row r="14081" customFormat="1"/>
    <row r="14082" customFormat="1"/>
    <row r="14083" customFormat="1"/>
    <row r="14084" customFormat="1"/>
    <row r="14085" customFormat="1"/>
    <row r="14086" customFormat="1"/>
    <row r="14087" customFormat="1"/>
    <row r="14088" customFormat="1"/>
    <row r="14089" customFormat="1"/>
    <row r="14090" customFormat="1"/>
    <row r="14091" customFormat="1"/>
    <row r="14092" customFormat="1"/>
    <row r="14093" customFormat="1"/>
    <row r="14094" customFormat="1"/>
    <row r="14095" customFormat="1"/>
    <row r="14096" customFormat="1"/>
    <row r="14097" customFormat="1"/>
    <row r="14098" customFormat="1"/>
    <row r="14099" customFormat="1"/>
    <row r="14100" customFormat="1"/>
    <row r="14101" customFormat="1"/>
    <row r="14102" customFormat="1"/>
    <row r="14103" customFormat="1"/>
    <row r="14104" customFormat="1"/>
    <row r="14105" customFormat="1"/>
    <row r="14106" customFormat="1"/>
    <row r="14107" customFormat="1"/>
    <row r="14108" customFormat="1"/>
    <row r="14109" customFormat="1"/>
    <row r="14110" customFormat="1"/>
    <row r="14111" customFormat="1"/>
    <row r="14112" customFormat="1"/>
    <row r="14113" customFormat="1"/>
    <row r="14114" customFormat="1"/>
    <row r="14115" customFormat="1"/>
    <row r="14116" customFormat="1"/>
    <row r="14117" customFormat="1"/>
    <row r="14118" customFormat="1"/>
    <row r="14119" customFormat="1"/>
    <row r="14120" customFormat="1"/>
    <row r="14121" customFormat="1"/>
    <row r="14122" customFormat="1"/>
    <row r="14123" customFormat="1"/>
    <row r="14124" customFormat="1"/>
    <row r="14125" customFormat="1"/>
    <row r="14126" customFormat="1"/>
    <row r="14127" customFormat="1"/>
    <row r="14128" customFormat="1"/>
    <row r="14129" customFormat="1"/>
    <row r="14130" customFormat="1"/>
    <row r="14131" customFormat="1"/>
    <row r="14132" customFormat="1"/>
    <row r="14133" customFormat="1"/>
    <row r="14134" customFormat="1"/>
    <row r="14135" customFormat="1"/>
    <row r="14136" customFormat="1"/>
    <row r="14137" customFormat="1"/>
    <row r="14138" customFormat="1"/>
    <row r="14139" customFormat="1"/>
    <row r="14140" customFormat="1"/>
    <row r="14141" customFormat="1"/>
    <row r="14142" customFormat="1"/>
    <row r="14143" customFormat="1"/>
    <row r="14144" customFormat="1"/>
    <row r="14145" customFormat="1"/>
    <row r="14146" customFormat="1"/>
    <row r="14147" customFormat="1"/>
    <row r="14148" customFormat="1"/>
    <row r="14149" customFormat="1"/>
    <row r="14150" customFormat="1"/>
    <row r="14151" customFormat="1"/>
    <row r="14152" customFormat="1"/>
    <row r="14153" customFormat="1"/>
    <row r="14154" customFormat="1"/>
    <row r="14155" customFormat="1"/>
    <row r="14156" customFormat="1"/>
    <row r="14157" customFormat="1"/>
    <row r="14158" customFormat="1"/>
    <row r="14159" customFormat="1"/>
    <row r="14160" customFormat="1"/>
    <row r="14161" customFormat="1"/>
    <row r="14162" customFormat="1"/>
    <row r="14163" customFormat="1"/>
    <row r="14164" customFormat="1"/>
    <row r="14165" customFormat="1"/>
    <row r="14166" customFormat="1"/>
    <row r="14167" customFormat="1"/>
    <row r="14168" customFormat="1"/>
    <row r="14169" customFormat="1"/>
    <row r="14170" customFormat="1"/>
    <row r="14171" customFormat="1"/>
    <row r="14172" customFormat="1"/>
    <row r="14173" customFormat="1"/>
    <row r="14174" customFormat="1"/>
    <row r="14175" customFormat="1"/>
    <row r="14176" customFormat="1"/>
    <row r="14177" customFormat="1"/>
    <row r="14178" customFormat="1"/>
    <row r="14179" customFormat="1"/>
    <row r="14180" customFormat="1"/>
    <row r="14181" customFormat="1"/>
    <row r="14182" customFormat="1"/>
    <row r="14183" customFormat="1"/>
    <row r="14184" customFormat="1"/>
    <row r="14185" customFormat="1"/>
    <row r="14186" customFormat="1"/>
    <row r="14187" customFormat="1"/>
    <row r="14188" customFormat="1"/>
    <row r="14189" customFormat="1"/>
    <row r="14190" customFormat="1"/>
    <row r="14191" customFormat="1"/>
    <row r="14192" customFormat="1"/>
    <row r="14193" customFormat="1"/>
    <row r="14194" customFormat="1"/>
    <row r="14195" customFormat="1"/>
    <row r="14196" customFormat="1"/>
    <row r="14197" customFormat="1"/>
    <row r="14198" customFormat="1"/>
    <row r="14199" customFormat="1"/>
    <row r="14200" customFormat="1"/>
    <row r="14201" customFormat="1"/>
    <row r="14202" customFormat="1"/>
    <row r="14203" customFormat="1"/>
    <row r="14204" customFormat="1"/>
    <row r="14205" customFormat="1"/>
    <row r="14206" customFormat="1"/>
    <row r="14207" customFormat="1"/>
    <row r="14208" customFormat="1"/>
    <row r="14209" customFormat="1"/>
    <row r="14210" customFormat="1"/>
    <row r="14211" customFormat="1"/>
    <row r="14212" customFormat="1"/>
    <row r="14213" customFormat="1"/>
    <row r="14214" customFormat="1"/>
    <row r="14215" customFormat="1"/>
    <row r="14216" customFormat="1"/>
    <row r="14217" customFormat="1"/>
    <row r="14218" customFormat="1"/>
    <row r="14219" customFormat="1"/>
    <row r="14220" customFormat="1"/>
    <row r="14221" customFormat="1"/>
    <row r="14222" customFormat="1"/>
    <row r="14223" customFormat="1"/>
    <row r="14224" customFormat="1"/>
    <row r="14225" customFormat="1"/>
    <row r="14226" customFormat="1"/>
    <row r="14227" customFormat="1"/>
    <row r="14228" customFormat="1"/>
    <row r="14229" customFormat="1"/>
    <row r="14230" customFormat="1"/>
    <row r="14231" customFormat="1"/>
    <row r="14232" customFormat="1"/>
    <row r="14233" customFormat="1"/>
    <row r="14234" customFormat="1"/>
    <row r="14235" customFormat="1"/>
    <row r="14236" customFormat="1"/>
    <row r="14237" customFormat="1"/>
    <row r="14238" customFormat="1"/>
    <row r="14239" customFormat="1"/>
    <row r="14240" customFormat="1"/>
    <row r="14241" customFormat="1"/>
    <row r="14242" customFormat="1"/>
    <row r="14243" customFormat="1"/>
    <row r="14244" customFormat="1"/>
    <row r="14245" customFormat="1"/>
    <row r="14246" customFormat="1"/>
    <row r="14247" customFormat="1"/>
    <row r="14248" customFormat="1"/>
    <row r="14249" customFormat="1"/>
    <row r="14250" customFormat="1"/>
    <row r="14251" customFormat="1"/>
    <row r="14252" customFormat="1"/>
    <row r="14253" customFormat="1"/>
    <row r="14254" customFormat="1"/>
    <row r="14255" customFormat="1"/>
    <row r="14256" customFormat="1"/>
    <row r="14257" customFormat="1"/>
    <row r="14258" customFormat="1"/>
    <row r="14259" customFormat="1"/>
    <row r="14260" customFormat="1"/>
    <row r="14261" customFormat="1"/>
    <row r="14262" customFormat="1"/>
    <row r="14263" customFormat="1"/>
    <row r="14264" customFormat="1"/>
    <row r="14265" customFormat="1"/>
    <row r="14266" customFormat="1"/>
    <row r="14267" customFormat="1"/>
    <row r="14268" customFormat="1"/>
    <row r="14269" customFormat="1"/>
    <row r="14270" customFormat="1"/>
    <row r="14271" customFormat="1"/>
    <row r="14272" customFormat="1"/>
    <row r="14273" customFormat="1"/>
    <row r="14274" customFormat="1"/>
    <row r="14275" customFormat="1"/>
    <row r="14276" customFormat="1"/>
    <row r="14277" customFormat="1"/>
    <row r="14278" customFormat="1"/>
    <row r="14279" customFormat="1"/>
    <row r="14280" customFormat="1"/>
    <row r="14281" customFormat="1"/>
    <row r="14282" customFormat="1"/>
    <row r="14283" customFormat="1"/>
    <row r="14284" customFormat="1"/>
    <row r="14285" customFormat="1"/>
    <row r="14286" customFormat="1"/>
    <row r="14287" customFormat="1"/>
    <row r="14288" customFormat="1"/>
    <row r="14289" customFormat="1"/>
    <row r="14290" customFormat="1"/>
    <row r="14291" customFormat="1"/>
    <row r="14292" customFormat="1"/>
    <row r="14293" customFormat="1"/>
    <row r="14294" customFormat="1"/>
    <row r="14295" customFormat="1"/>
    <row r="14296" customFormat="1"/>
    <row r="14297" customFormat="1"/>
    <row r="14298" customFormat="1"/>
    <row r="14299" customFormat="1"/>
    <row r="14300" customFormat="1"/>
    <row r="14301" customFormat="1"/>
    <row r="14302" customFormat="1"/>
    <row r="14303" customFormat="1"/>
    <row r="14304" customFormat="1"/>
    <row r="14305" customFormat="1"/>
    <row r="14306" customFormat="1"/>
    <row r="14307" customFormat="1"/>
    <row r="14308" customFormat="1"/>
    <row r="14309" customFormat="1"/>
    <row r="14310" customFormat="1"/>
    <row r="14311" customFormat="1"/>
    <row r="14312" customFormat="1"/>
    <row r="14313" customFormat="1"/>
    <row r="14314" customFormat="1"/>
    <row r="14315" customFormat="1"/>
    <row r="14316" customFormat="1"/>
    <row r="14317" customFormat="1"/>
    <row r="14318" customFormat="1"/>
    <row r="14319" customFormat="1"/>
    <row r="14320" customFormat="1"/>
    <row r="14321" customFormat="1"/>
    <row r="14322" customFormat="1"/>
    <row r="14323" customFormat="1"/>
    <row r="14324" customFormat="1"/>
    <row r="14325" customFormat="1"/>
    <row r="14326" customFormat="1"/>
    <row r="14327" customFormat="1"/>
    <row r="14328" customFormat="1"/>
    <row r="14329" customFormat="1"/>
    <row r="14330" customFormat="1"/>
    <row r="14331" customFormat="1"/>
    <row r="14332" customFormat="1"/>
    <row r="14333" customFormat="1"/>
    <row r="14334" customFormat="1"/>
    <row r="14335" customFormat="1"/>
    <row r="14336" customFormat="1"/>
    <row r="14337" customFormat="1"/>
    <row r="14338" customFormat="1"/>
    <row r="14339" customFormat="1"/>
    <row r="14340" customFormat="1"/>
    <row r="14341" customFormat="1"/>
    <row r="14342" customFormat="1"/>
    <row r="14343" customFormat="1"/>
    <row r="14344" customFormat="1"/>
    <row r="14345" customFormat="1"/>
    <row r="14346" customFormat="1"/>
    <row r="14347" customFormat="1"/>
    <row r="14348" customFormat="1"/>
    <row r="14349" customFormat="1"/>
    <row r="14350" customFormat="1"/>
    <row r="14351" customFormat="1"/>
    <row r="14352" customFormat="1"/>
    <row r="14353" customFormat="1"/>
    <row r="14354" customFormat="1"/>
    <row r="14355" customFormat="1"/>
    <row r="14356" customFormat="1"/>
    <row r="14357" customFormat="1"/>
    <row r="14358" customFormat="1"/>
    <row r="14359" customFormat="1"/>
    <row r="14360" customFormat="1"/>
    <row r="14361" customFormat="1"/>
    <row r="14362" customFormat="1"/>
    <row r="14363" customFormat="1"/>
    <row r="14364" customFormat="1"/>
    <row r="14365" customFormat="1"/>
    <row r="14366" customFormat="1"/>
    <row r="14367" customFormat="1"/>
    <row r="14368" customFormat="1"/>
    <row r="14369" customFormat="1"/>
    <row r="14370" customFormat="1"/>
    <row r="14371" customFormat="1"/>
    <row r="14372" customFormat="1"/>
    <row r="14373" customFormat="1"/>
    <row r="14374" customFormat="1"/>
    <row r="14375" customFormat="1"/>
    <row r="14376" customFormat="1"/>
    <row r="14377" customFormat="1"/>
    <row r="14378" customFormat="1"/>
    <row r="14379" customFormat="1"/>
    <row r="14380" customFormat="1"/>
    <row r="14381" customFormat="1"/>
    <row r="14382" customFormat="1"/>
    <row r="14383" customFormat="1"/>
    <row r="14384" customFormat="1"/>
    <row r="14385" customFormat="1"/>
    <row r="14386" customFormat="1"/>
    <row r="14387" customFormat="1"/>
    <row r="14388" customFormat="1"/>
    <row r="14389" customFormat="1"/>
    <row r="14390" customFormat="1"/>
    <row r="14391" customFormat="1"/>
    <row r="14392" customFormat="1"/>
    <row r="14393" customFormat="1"/>
    <row r="14394" customFormat="1"/>
    <row r="14395" customFormat="1"/>
    <row r="14396" customFormat="1"/>
    <row r="14397" customFormat="1"/>
    <row r="14398" customFormat="1"/>
    <row r="14399" customFormat="1"/>
    <row r="14400" customFormat="1"/>
    <row r="14401" customFormat="1"/>
    <row r="14402" customFormat="1"/>
    <row r="14403" customFormat="1"/>
    <row r="14404" customFormat="1"/>
    <row r="14405" customFormat="1"/>
    <row r="14406" customFormat="1"/>
    <row r="14407" customFormat="1"/>
    <row r="14408" customFormat="1"/>
    <row r="14409" customFormat="1"/>
    <row r="14410" customFormat="1"/>
    <row r="14411" customFormat="1"/>
    <row r="14412" customFormat="1"/>
    <row r="14413" customFormat="1"/>
    <row r="14414" customFormat="1"/>
    <row r="14415" customFormat="1"/>
    <row r="14416" customFormat="1"/>
    <row r="14417" customFormat="1"/>
    <row r="14418" customFormat="1"/>
    <row r="14419" customFormat="1"/>
    <row r="14420" customFormat="1"/>
    <row r="14421" customFormat="1"/>
    <row r="14422" customFormat="1"/>
    <row r="14423" customFormat="1"/>
    <row r="14424" customFormat="1"/>
    <row r="14425" customFormat="1"/>
    <row r="14426" customFormat="1"/>
    <row r="14427" customFormat="1"/>
    <row r="14428" customFormat="1"/>
    <row r="14429" customFormat="1"/>
    <row r="14430" customFormat="1"/>
    <row r="14431" customFormat="1"/>
    <row r="14432" customFormat="1"/>
    <row r="14433" customFormat="1"/>
    <row r="14434" customFormat="1"/>
    <row r="14435" customFormat="1"/>
    <row r="14436" customFormat="1"/>
    <row r="14437" customFormat="1"/>
    <row r="14438" customFormat="1"/>
    <row r="14439" customFormat="1"/>
    <row r="14440" customFormat="1"/>
    <row r="14441" customFormat="1"/>
    <row r="14442" customFormat="1"/>
    <row r="14443" customFormat="1"/>
    <row r="14444" customFormat="1"/>
    <row r="14445" customFormat="1"/>
    <row r="14446" customFormat="1"/>
    <row r="14447" customFormat="1"/>
    <row r="14448" customFormat="1"/>
    <row r="14449" customFormat="1"/>
    <row r="14450" customFormat="1"/>
    <row r="14451" customFormat="1"/>
    <row r="14452" customFormat="1"/>
    <row r="14453" customFormat="1"/>
    <row r="14454" customFormat="1"/>
    <row r="14455" customFormat="1"/>
    <row r="14456" customFormat="1"/>
    <row r="14457" customFormat="1"/>
    <row r="14458" customFormat="1"/>
    <row r="14459" customFormat="1"/>
    <row r="14460" customFormat="1"/>
    <row r="14461" customFormat="1"/>
    <row r="14462" customFormat="1"/>
    <row r="14463" customFormat="1"/>
    <row r="14464" customFormat="1"/>
    <row r="14465" customFormat="1"/>
    <row r="14466" customFormat="1"/>
    <row r="14467" customFormat="1"/>
    <row r="14468" customFormat="1"/>
    <row r="14469" customFormat="1"/>
    <row r="14470" customFormat="1"/>
    <row r="14471" customFormat="1"/>
    <row r="14472" customFormat="1"/>
    <row r="14473" customFormat="1"/>
    <row r="14474" customFormat="1"/>
    <row r="14475" customFormat="1"/>
    <row r="14476" customFormat="1"/>
    <row r="14477" customFormat="1"/>
    <row r="14478" customFormat="1"/>
    <row r="14479" customFormat="1"/>
    <row r="14480" customFormat="1"/>
    <row r="14481" customFormat="1"/>
    <row r="14482" customFormat="1"/>
    <row r="14483" customFormat="1"/>
    <row r="14484" customFormat="1"/>
    <row r="14485" customFormat="1"/>
    <row r="14486" customFormat="1"/>
    <row r="14487" customFormat="1"/>
    <row r="14488" customFormat="1"/>
    <row r="14489" customFormat="1"/>
    <row r="14490" customFormat="1"/>
    <row r="14491" customFormat="1"/>
    <row r="14492" customFormat="1"/>
    <row r="14493" customFormat="1"/>
    <row r="14494" customFormat="1"/>
    <row r="14495" customFormat="1"/>
    <row r="14496" customFormat="1"/>
    <row r="14497" customFormat="1"/>
    <row r="14498" customFormat="1"/>
    <row r="14499" customFormat="1"/>
    <row r="14500" customFormat="1"/>
    <row r="14501" customFormat="1"/>
    <row r="14502" customFormat="1"/>
    <row r="14503" customFormat="1"/>
    <row r="14504" customFormat="1"/>
    <row r="14505" customFormat="1"/>
    <row r="14506" customFormat="1"/>
    <row r="14507" customFormat="1"/>
    <row r="14508" customFormat="1"/>
    <row r="14509" customFormat="1"/>
    <row r="14510" customFormat="1"/>
    <row r="14511" customFormat="1"/>
    <row r="14512" customFormat="1"/>
    <row r="14513" customFormat="1"/>
    <row r="14514" customFormat="1"/>
    <row r="14515" customFormat="1"/>
    <row r="14516" customFormat="1"/>
    <row r="14517" customFormat="1"/>
    <row r="14518" customFormat="1"/>
    <row r="14519" customFormat="1"/>
    <row r="14520" customFormat="1"/>
    <row r="14521" customFormat="1"/>
    <row r="14522" customFormat="1"/>
    <row r="14523" customFormat="1"/>
    <row r="14524" customFormat="1"/>
    <row r="14525" customFormat="1"/>
    <row r="14526" customFormat="1"/>
    <row r="14527" customFormat="1"/>
    <row r="14528" customFormat="1"/>
    <row r="14529" customFormat="1"/>
    <row r="14530" customFormat="1"/>
    <row r="14531" customFormat="1"/>
    <row r="14532" customFormat="1"/>
    <row r="14533" customFormat="1"/>
    <row r="14534" customFormat="1"/>
    <row r="14535" customFormat="1"/>
    <row r="14536" customFormat="1"/>
    <row r="14537" customFormat="1"/>
    <row r="14538" customFormat="1"/>
    <row r="14539" customFormat="1"/>
    <row r="14540" customFormat="1"/>
    <row r="14541" customFormat="1"/>
    <row r="14542" customFormat="1"/>
    <row r="14543" customFormat="1"/>
    <row r="14544" customFormat="1"/>
    <row r="14545" customFormat="1"/>
    <row r="14546" customFormat="1"/>
    <row r="14547" customFormat="1"/>
    <row r="14548" customFormat="1"/>
    <row r="14549" customFormat="1"/>
    <row r="14550" customFormat="1"/>
    <row r="14551" customFormat="1"/>
    <row r="14552" customFormat="1"/>
    <row r="14553" customFormat="1"/>
    <row r="14554" customFormat="1"/>
    <row r="14555" customFormat="1"/>
    <row r="14556" customFormat="1"/>
    <row r="14557" customFormat="1"/>
    <row r="14558" customFormat="1"/>
    <row r="14559" customFormat="1"/>
    <row r="14560" customFormat="1"/>
    <row r="14561" customFormat="1"/>
    <row r="14562" customFormat="1"/>
    <row r="14563" customFormat="1"/>
    <row r="14564" customFormat="1"/>
    <row r="14565" customFormat="1"/>
    <row r="14566" customFormat="1"/>
    <row r="14567" customFormat="1"/>
    <row r="14568" customFormat="1"/>
    <row r="14569" customFormat="1"/>
    <row r="14570" customFormat="1"/>
    <row r="14571" customFormat="1"/>
    <row r="14572" customFormat="1"/>
    <row r="14573" customFormat="1"/>
    <row r="14574" customFormat="1"/>
    <row r="14575" customFormat="1"/>
    <row r="14576" customFormat="1"/>
    <row r="14577" customFormat="1"/>
    <row r="14578" customFormat="1"/>
    <row r="14579" customFormat="1"/>
    <row r="14580" customFormat="1"/>
    <row r="14581" customFormat="1"/>
    <row r="14582" customFormat="1"/>
    <row r="14583" customFormat="1"/>
    <row r="14584" customFormat="1"/>
    <row r="14585" customFormat="1"/>
    <row r="14586" customFormat="1"/>
    <row r="14587" customFormat="1"/>
    <row r="14588" customFormat="1"/>
    <row r="14589" customFormat="1"/>
    <row r="14590" customFormat="1"/>
    <row r="14591" customFormat="1"/>
    <row r="14592" customFormat="1"/>
    <row r="14593" customFormat="1"/>
    <row r="14594" customFormat="1"/>
    <row r="14595" customFormat="1"/>
    <row r="14596" customFormat="1"/>
    <row r="14597" customFormat="1"/>
    <row r="14598" customFormat="1"/>
    <row r="14599" customFormat="1"/>
    <row r="14600" customFormat="1"/>
    <row r="14601" customFormat="1"/>
    <row r="14602" customFormat="1"/>
    <row r="14603" customFormat="1"/>
    <row r="14604" customFormat="1"/>
    <row r="14605" customFormat="1"/>
    <row r="14606" customFormat="1"/>
    <row r="14607" customFormat="1"/>
    <row r="14608" customFormat="1"/>
    <row r="14609" customFormat="1"/>
    <row r="14610" customFormat="1"/>
    <row r="14611" customFormat="1"/>
    <row r="14612" customFormat="1"/>
    <row r="14613" customFormat="1"/>
    <row r="14614" customFormat="1"/>
    <row r="14615" customFormat="1"/>
    <row r="14616" customFormat="1"/>
    <row r="14617" customFormat="1"/>
    <row r="14618" customFormat="1"/>
    <row r="14619" customFormat="1"/>
    <row r="14620" customFormat="1"/>
    <row r="14621" customFormat="1"/>
    <row r="14622" customFormat="1"/>
    <row r="14623" customFormat="1"/>
    <row r="14624" customFormat="1"/>
    <row r="14625" customFormat="1"/>
    <row r="14626" customFormat="1"/>
    <row r="14627" customFormat="1"/>
    <row r="14628" customFormat="1"/>
    <row r="14629" customFormat="1"/>
    <row r="14630" customFormat="1"/>
    <row r="14631" customFormat="1"/>
    <row r="14632" customFormat="1"/>
    <row r="14633" customFormat="1"/>
    <row r="14634" customFormat="1"/>
    <row r="14635" customFormat="1"/>
    <row r="14636" customFormat="1"/>
    <row r="14637" customFormat="1"/>
    <row r="14638" customFormat="1"/>
    <row r="14639" customFormat="1"/>
    <row r="14640" customFormat="1"/>
    <row r="14641" customFormat="1"/>
    <row r="14642" customFormat="1"/>
    <row r="14643" customFormat="1"/>
    <row r="14644" customFormat="1"/>
    <row r="14645" customFormat="1"/>
    <row r="14646" customFormat="1"/>
    <row r="14647" customFormat="1"/>
    <row r="14648" customFormat="1"/>
    <row r="14649" customFormat="1"/>
    <row r="14650" customFormat="1"/>
    <row r="14651" customFormat="1"/>
    <row r="14652" customFormat="1"/>
    <row r="14653" customFormat="1"/>
    <row r="14654" customFormat="1"/>
    <row r="14655" customFormat="1"/>
    <row r="14656" customFormat="1"/>
    <row r="14657" customFormat="1"/>
    <row r="14658" customFormat="1"/>
    <row r="14659" customFormat="1"/>
    <row r="14660" customFormat="1"/>
    <row r="14661" customFormat="1"/>
    <row r="14662" customFormat="1"/>
    <row r="14663" customFormat="1"/>
    <row r="14664" customFormat="1"/>
    <row r="14665" customFormat="1"/>
    <row r="14666" customFormat="1"/>
    <row r="14667" customFormat="1"/>
    <row r="14668" customFormat="1"/>
    <row r="14669" customFormat="1"/>
    <row r="14670" customFormat="1"/>
    <row r="14671" customFormat="1"/>
    <row r="14672" customFormat="1"/>
    <row r="14673" customFormat="1"/>
    <row r="14674" customFormat="1"/>
    <row r="14675" customFormat="1"/>
    <row r="14676" customFormat="1"/>
    <row r="14677" customFormat="1"/>
    <row r="14678" customFormat="1"/>
    <row r="14679" customFormat="1"/>
    <row r="14680" customFormat="1"/>
    <row r="14681" customFormat="1"/>
    <row r="14682" customFormat="1"/>
    <row r="14683" customFormat="1"/>
    <row r="14684" customFormat="1"/>
    <row r="14685" customFormat="1"/>
    <row r="14686" customFormat="1"/>
    <row r="14687" customFormat="1"/>
    <row r="14688" customFormat="1"/>
    <row r="14689" customFormat="1"/>
    <row r="14690" customFormat="1"/>
    <row r="14691" customFormat="1"/>
    <row r="14692" customFormat="1"/>
    <row r="14693" customFormat="1"/>
    <row r="14694" customFormat="1"/>
    <row r="14695" customFormat="1"/>
    <row r="14696" customFormat="1"/>
    <row r="14697" customFormat="1"/>
    <row r="14698" customFormat="1"/>
    <row r="14699" customFormat="1"/>
    <row r="14700" customFormat="1"/>
    <row r="14701" customFormat="1"/>
    <row r="14702" customFormat="1"/>
    <row r="14703" customFormat="1"/>
    <row r="14704" customFormat="1"/>
    <row r="14705" customFormat="1"/>
    <row r="14706" customFormat="1"/>
    <row r="14707" customFormat="1"/>
    <row r="14708" customFormat="1"/>
    <row r="14709" customFormat="1"/>
    <row r="14710" customFormat="1"/>
    <row r="14711" customFormat="1"/>
    <row r="14712" customFormat="1"/>
    <row r="14713" customFormat="1"/>
    <row r="14714" customFormat="1"/>
    <row r="14715" customFormat="1"/>
    <row r="14716" customFormat="1"/>
    <row r="14717" customFormat="1"/>
    <row r="14718" customFormat="1"/>
    <row r="14719" customFormat="1"/>
    <row r="14720" customFormat="1"/>
    <row r="14721" customFormat="1"/>
    <row r="14722" customFormat="1"/>
    <row r="14723" customFormat="1"/>
    <row r="14724" customFormat="1"/>
    <row r="14725" customFormat="1"/>
    <row r="14726" customFormat="1"/>
    <row r="14727" customFormat="1"/>
    <row r="14728" customFormat="1"/>
    <row r="14729" customFormat="1"/>
    <row r="14730" customFormat="1"/>
    <row r="14731" customFormat="1"/>
    <row r="14732" customFormat="1"/>
    <row r="14733" customFormat="1"/>
    <row r="14734" customFormat="1"/>
    <row r="14735" customFormat="1"/>
    <row r="14736" customFormat="1"/>
    <row r="14737" customFormat="1"/>
    <row r="14738" customFormat="1"/>
    <row r="14739" customFormat="1"/>
    <row r="14740" customFormat="1"/>
    <row r="14741" customFormat="1"/>
    <row r="14742" customFormat="1"/>
    <row r="14743" customFormat="1"/>
    <row r="14744" customFormat="1"/>
    <row r="14745" customFormat="1"/>
    <row r="14746" customFormat="1"/>
    <row r="14747" customFormat="1"/>
    <row r="14748" customFormat="1"/>
    <row r="14749" customFormat="1"/>
    <row r="14750" customFormat="1"/>
    <row r="14751" customFormat="1"/>
    <row r="14752" customFormat="1"/>
    <row r="14753" customFormat="1"/>
    <row r="14754" customFormat="1"/>
    <row r="14755" customFormat="1"/>
    <row r="14756" customFormat="1"/>
    <row r="14757" customFormat="1"/>
    <row r="14758" customFormat="1"/>
    <row r="14759" customFormat="1"/>
    <row r="14760" customFormat="1"/>
    <row r="14761" customFormat="1"/>
    <row r="14762" customFormat="1"/>
    <row r="14763" customFormat="1"/>
    <row r="14764" customFormat="1"/>
    <row r="14765" customFormat="1"/>
    <row r="14766" customFormat="1"/>
    <row r="14767" customFormat="1"/>
    <row r="14768" customFormat="1"/>
    <row r="14769" customFormat="1"/>
    <row r="14770" customFormat="1"/>
    <row r="14771" customFormat="1"/>
    <row r="14772" customFormat="1"/>
    <row r="14773" customFormat="1"/>
    <row r="14774" customFormat="1"/>
    <row r="14775" customFormat="1"/>
    <row r="14776" customFormat="1"/>
    <row r="14777" customFormat="1"/>
    <row r="14778" customFormat="1"/>
    <row r="14779" customFormat="1"/>
    <row r="14780" customFormat="1"/>
    <row r="14781" customFormat="1"/>
    <row r="14782" customFormat="1"/>
    <row r="14783" customFormat="1"/>
    <row r="14784" customFormat="1"/>
    <row r="14785" customFormat="1"/>
    <row r="14786" customFormat="1"/>
    <row r="14787" customFormat="1"/>
    <row r="14788" customFormat="1"/>
    <row r="14789" customFormat="1"/>
    <row r="14790" customFormat="1"/>
    <row r="14791" customFormat="1"/>
    <row r="14792" customFormat="1"/>
    <row r="14793" customFormat="1"/>
    <row r="14794" customFormat="1"/>
    <row r="14795" customFormat="1"/>
    <row r="14796" customFormat="1"/>
    <row r="14797" customFormat="1"/>
    <row r="14798" customFormat="1"/>
    <row r="14799" customFormat="1"/>
    <row r="14800" customFormat="1"/>
    <row r="14801" customFormat="1"/>
    <row r="14802" customFormat="1"/>
    <row r="14803" customFormat="1"/>
    <row r="14804" customFormat="1"/>
    <row r="14805" customFormat="1"/>
    <row r="14806" customFormat="1"/>
    <row r="14807" customFormat="1"/>
    <row r="14808" customFormat="1"/>
    <row r="14809" customFormat="1"/>
    <row r="14810" customFormat="1"/>
    <row r="14811" customFormat="1"/>
    <row r="14812" customFormat="1"/>
    <row r="14813" customFormat="1"/>
    <row r="14814" customFormat="1"/>
    <row r="14815" customFormat="1"/>
    <row r="14816" customFormat="1"/>
    <row r="14817" customFormat="1"/>
    <row r="14818" customFormat="1"/>
    <row r="14819" customFormat="1"/>
    <row r="14820" customFormat="1"/>
    <row r="14821" customFormat="1"/>
    <row r="14822" customFormat="1"/>
    <row r="14823" customFormat="1"/>
    <row r="14824" customFormat="1"/>
    <row r="14825" customFormat="1"/>
    <row r="14826" customFormat="1"/>
    <row r="14827" customFormat="1"/>
    <row r="14828" customFormat="1"/>
    <row r="14829" customFormat="1"/>
    <row r="14830" customFormat="1"/>
    <row r="14831" customFormat="1"/>
    <row r="14832" customFormat="1"/>
    <row r="14833" customFormat="1"/>
    <row r="14834" customFormat="1"/>
    <row r="14835" customFormat="1"/>
    <row r="14836" customFormat="1"/>
    <row r="14837" customFormat="1"/>
    <row r="14838" customFormat="1"/>
    <row r="14839" customFormat="1"/>
    <row r="14840" customFormat="1"/>
    <row r="14841" customFormat="1"/>
    <row r="14842" customFormat="1"/>
    <row r="14843" customFormat="1"/>
    <row r="14844" customFormat="1"/>
    <row r="14845" customFormat="1"/>
    <row r="14846" customFormat="1"/>
    <row r="14847" customFormat="1"/>
    <row r="14848" customFormat="1"/>
    <row r="14849" customFormat="1"/>
    <row r="14850" customFormat="1"/>
    <row r="14851" customFormat="1"/>
    <row r="14852" customFormat="1"/>
    <row r="14853" customFormat="1"/>
    <row r="14854" customFormat="1"/>
    <row r="14855" customFormat="1"/>
    <row r="14856" customFormat="1"/>
    <row r="14857" customFormat="1"/>
    <row r="14858" customFormat="1"/>
    <row r="14859" customFormat="1"/>
    <row r="14860" customFormat="1"/>
    <row r="14861" customFormat="1"/>
    <row r="14862" customFormat="1"/>
    <row r="14863" customFormat="1"/>
    <row r="14864" customFormat="1"/>
    <row r="14865" customFormat="1"/>
    <row r="14866" customFormat="1"/>
    <row r="14867" customFormat="1"/>
    <row r="14868" customFormat="1"/>
    <row r="14869" customFormat="1"/>
    <row r="14870" customFormat="1"/>
    <row r="14871" customFormat="1"/>
    <row r="14872" customFormat="1"/>
    <row r="14873" customFormat="1"/>
    <row r="14874" customFormat="1"/>
    <row r="14875" customFormat="1"/>
    <row r="14876" customFormat="1"/>
    <row r="14877" customFormat="1"/>
    <row r="14878" customFormat="1"/>
    <row r="14879" customFormat="1"/>
    <row r="14880" customFormat="1"/>
    <row r="14881" customFormat="1"/>
    <row r="14882" customFormat="1"/>
    <row r="14883" customFormat="1"/>
    <row r="14884" customFormat="1"/>
    <row r="14885" customFormat="1"/>
    <row r="14886" customFormat="1"/>
    <row r="14887" customFormat="1"/>
    <row r="14888" customFormat="1"/>
    <row r="14889" customFormat="1"/>
    <row r="14890" customFormat="1"/>
    <row r="14891" customFormat="1"/>
    <row r="14892" customFormat="1"/>
    <row r="14893" customFormat="1"/>
    <row r="14894" customFormat="1"/>
    <row r="14895" customFormat="1"/>
    <row r="14896" customFormat="1"/>
    <row r="14897" customFormat="1"/>
    <row r="14898" customFormat="1"/>
    <row r="14899" customFormat="1"/>
    <row r="14900" customFormat="1"/>
    <row r="14901" customFormat="1"/>
    <row r="14902" customFormat="1"/>
    <row r="14903" customFormat="1"/>
    <row r="14904" customFormat="1"/>
    <row r="14905" customFormat="1"/>
    <row r="14906" customFormat="1"/>
    <row r="14907" customFormat="1"/>
    <row r="14908" customFormat="1"/>
    <row r="14909" customFormat="1"/>
    <row r="14910" customFormat="1"/>
    <row r="14911" customFormat="1"/>
    <row r="14912" customFormat="1"/>
    <row r="14913" customFormat="1"/>
    <row r="14914" customFormat="1"/>
    <row r="14915" customFormat="1"/>
    <row r="14916" customFormat="1"/>
    <row r="14917" customFormat="1"/>
    <row r="14918" customFormat="1"/>
    <row r="14919" customFormat="1"/>
    <row r="14920" customFormat="1"/>
    <row r="14921" customFormat="1"/>
    <row r="14922" customFormat="1"/>
    <row r="14923" customFormat="1"/>
    <row r="14924" customFormat="1"/>
    <row r="14925" customFormat="1"/>
    <row r="14926" customFormat="1"/>
    <row r="14927" customFormat="1"/>
    <row r="14928" customFormat="1"/>
    <row r="14929" customFormat="1"/>
    <row r="14930" customFormat="1"/>
    <row r="14931" customFormat="1"/>
    <row r="14932" customFormat="1"/>
    <row r="14933" customFormat="1"/>
    <row r="14934" customFormat="1"/>
    <row r="14935" customFormat="1"/>
    <row r="14936" customFormat="1"/>
    <row r="14937" customFormat="1"/>
    <row r="14938" customFormat="1"/>
    <row r="14939" customFormat="1"/>
    <row r="14940" customFormat="1"/>
    <row r="14941" customFormat="1"/>
    <row r="14942" customFormat="1"/>
    <row r="14943" customFormat="1"/>
    <row r="14944" customFormat="1"/>
    <row r="14945" customFormat="1"/>
    <row r="14946" customFormat="1"/>
    <row r="14947" customFormat="1"/>
    <row r="14948" customFormat="1"/>
    <row r="14949" customFormat="1"/>
    <row r="14950" customFormat="1"/>
    <row r="14951" customFormat="1"/>
    <row r="14952" customFormat="1"/>
    <row r="14953" customFormat="1"/>
    <row r="14954" customFormat="1"/>
    <row r="14955" customFormat="1"/>
    <row r="14956" customFormat="1"/>
    <row r="14957" customFormat="1"/>
    <row r="14958" customFormat="1"/>
    <row r="14959" customFormat="1"/>
    <row r="14960" customFormat="1"/>
    <row r="14961" customFormat="1"/>
    <row r="14962" customFormat="1"/>
    <row r="14963" customFormat="1"/>
    <row r="14964" customFormat="1"/>
    <row r="14965" customFormat="1"/>
    <row r="14966" customFormat="1"/>
    <row r="14967" customFormat="1"/>
    <row r="14968" customFormat="1"/>
    <row r="14969" customFormat="1"/>
    <row r="14970" customFormat="1"/>
    <row r="14971" customFormat="1"/>
    <row r="14972" customFormat="1"/>
    <row r="14973" customFormat="1"/>
    <row r="14974" customFormat="1"/>
    <row r="14975" customFormat="1"/>
    <row r="14976" customFormat="1"/>
    <row r="14977" customFormat="1"/>
    <row r="14978" customFormat="1"/>
    <row r="14979" customFormat="1"/>
    <row r="14980" customFormat="1"/>
    <row r="14981" customFormat="1"/>
    <row r="14982" customFormat="1"/>
    <row r="14983" customFormat="1"/>
    <row r="14984" customFormat="1"/>
    <row r="14985" customFormat="1"/>
    <row r="14986" customFormat="1"/>
    <row r="14987" customFormat="1"/>
    <row r="14988" customFormat="1"/>
    <row r="14989" customFormat="1"/>
    <row r="14990" customFormat="1"/>
    <row r="14991" customFormat="1"/>
    <row r="14992" customFormat="1"/>
    <row r="14993" customFormat="1"/>
    <row r="14994" customFormat="1"/>
    <row r="14995" customFormat="1"/>
    <row r="14996" customFormat="1"/>
    <row r="14997" customFormat="1"/>
    <row r="14998" customFormat="1"/>
    <row r="14999" customFormat="1"/>
    <row r="15000" customFormat="1"/>
    <row r="15001" customFormat="1"/>
    <row r="15002" customFormat="1"/>
    <row r="15003" customFormat="1"/>
    <row r="15004" customFormat="1"/>
    <row r="15005" customFormat="1"/>
    <row r="15006" customFormat="1"/>
    <row r="15007" customFormat="1"/>
    <row r="15008" customFormat="1"/>
    <row r="15009" customFormat="1"/>
    <row r="15010" customFormat="1"/>
    <row r="15011" customFormat="1"/>
    <row r="15012" customFormat="1"/>
    <row r="15013" customFormat="1"/>
    <row r="15014" customFormat="1"/>
    <row r="15015" customFormat="1"/>
    <row r="15016" customFormat="1"/>
    <row r="15017" customFormat="1"/>
    <row r="15018" customFormat="1"/>
    <row r="15019" customFormat="1"/>
    <row r="15020" customFormat="1"/>
    <row r="15021" customFormat="1"/>
    <row r="15022" customFormat="1"/>
    <row r="15023" customFormat="1"/>
    <row r="15024" customFormat="1"/>
    <row r="15025" customFormat="1"/>
    <row r="15026" customFormat="1"/>
    <row r="15027" customFormat="1"/>
    <row r="15028" customFormat="1"/>
    <row r="15029" customFormat="1"/>
    <row r="15030" customFormat="1"/>
    <row r="15031" customFormat="1"/>
    <row r="15032" customFormat="1"/>
    <row r="15033" customFormat="1"/>
    <row r="15034" customFormat="1"/>
    <row r="15035" customFormat="1"/>
    <row r="15036" customFormat="1"/>
    <row r="15037" customFormat="1"/>
    <row r="15038" customFormat="1"/>
    <row r="15039" customFormat="1"/>
    <row r="15040" customFormat="1"/>
    <row r="15041" customFormat="1"/>
    <row r="15042" customFormat="1"/>
    <row r="15043" customFormat="1"/>
    <row r="15044" customFormat="1"/>
    <row r="15045" customFormat="1"/>
    <row r="15046" customFormat="1"/>
    <row r="15047" customFormat="1"/>
    <row r="15048" customFormat="1"/>
    <row r="15049" customFormat="1"/>
    <row r="15050" customFormat="1"/>
    <row r="15051" customFormat="1"/>
    <row r="15052" customFormat="1"/>
    <row r="15053" customFormat="1"/>
    <row r="15054" customFormat="1"/>
    <row r="15055" customFormat="1"/>
    <row r="15056" customFormat="1"/>
    <row r="15057" customFormat="1"/>
    <row r="15058" customFormat="1"/>
    <row r="15059" customFormat="1"/>
    <row r="15060" customFormat="1"/>
    <row r="15061" customFormat="1"/>
    <row r="15062" customFormat="1"/>
    <row r="15063" customFormat="1"/>
    <row r="15064" customFormat="1"/>
    <row r="15065" customFormat="1"/>
    <row r="15066" customFormat="1"/>
    <row r="15067" customFormat="1"/>
    <row r="15068" customFormat="1"/>
    <row r="15069" customFormat="1"/>
    <row r="15070" customFormat="1"/>
    <row r="15071" customFormat="1"/>
    <row r="15072" customFormat="1"/>
    <row r="15073" customFormat="1"/>
    <row r="15074" customFormat="1"/>
    <row r="15075" customFormat="1"/>
    <row r="15076" customFormat="1"/>
    <row r="15077" customFormat="1"/>
    <row r="15078" customFormat="1"/>
    <row r="15079" customFormat="1"/>
    <row r="15080" customFormat="1"/>
    <row r="15081" customFormat="1"/>
    <row r="15082" customFormat="1"/>
    <row r="15083" customFormat="1"/>
    <row r="15084" customFormat="1"/>
    <row r="15085" customFormat="1"/>
    <row r="15086" customFormat="1"/>
    <row r="15087" customFormat="1"/>
    <row r="15088" customFormat="1"/>
    <row r="15089" customFormat="1"/>
    <row r="15090" customFormat="1"/>
    <row r="15091" customFormat="1"/>
    <row r="15092" customFormat="1"/>
    <row r="15093" customFormat="1"/>
    <row r="15094" customFormat="1"/>
    <row r="15095" customFormat="1"/>
    <row r="15096" customFormat="1"/>
    <row r="15097" customFormat="1"/>
    <row r="15098" customFormat="1"/>
    <row r="15099" customFormat="1"/>
    <row r="15100" customFormat="1"/>
    <row r="15101" customFormat="1"/>
    <row r="15102" customFormat="1"/>
    <row r="15103" customFormat="1"/>
    <row r="15104" customFormat="1"/>
    <row r="15105" customFormat="1"/>
    <row r="15106" customFormat="1"/>
    <row r="15107" customFormat="1"/>
    <row r="15108" customFormat="1"/>
    <row r="15109" customFormat="1"/>
    <row r="15110" customFormat="1"/>
    <row r="15111" customFormat="1"/>
    <row r="15112" customFormat="1"/>
    <row r="15113" customFormat="1"/>
    <row r="15114" customFormat="1"/>
    <row r="15115" customFormat="1"/>
    <row r="15116" customFormat="1"/>
    <row r="15117" customFormat="1"/>
    <row r="15118" customFormat="1"/>
    <row r="15119" customFormat="1"/>
    <row r="15120" customFormat="1"/>
    <row r="15121" customFormat="1"/>
    <row r="15122" customFormat="1"/>
    <row r="15123" customFormat="1"/>
    <row r="15124" customFormat="1"/>
    <row r="15125" customFormat="1"/>
    <row r="15126" customFormat="1"/>
    <row r="15127" customFormat="1"/>
    <row r="15128" customFormat="1"/>
    <row r="15129" customFormat="1"/>
    <row r="15130" customFormat="1"/>
    <row r="15131" customFormat="1"/>
    <row r="15132" customFormat="1"/>
    <row r="15133" customFormat="1"/>
    <row r="15134" customFormat="1"/>
    <row r="15135" customFormat="1"/>
    <row r="15136" customFormat="1"/>
    <row r="15137" customFormat="1"/>
    <row r="15138" customFormat="1"/>
    <row r="15139" customFormat="1"/>
    <row r="15140" customFormat="1"/>
    <row r="15141" customFormat="1"/>
    <row r="15142" customFormat="1"/>
    <row r="15143" customFormat="1"/>
    <row r="15144" customFormat="1"/>
    <row r="15145" customFormat="1"/>
    <row r="15146" customFormat="1"/>
    <row r="15147" customFormat="1"/>
    <row r="15148" customFormat="1"/>
    <row r="15149" customFormat="1"/>
    <row r="15150" customFormat="1"/>
    <row r="15151" customFormat="1"/>
    <row r="15152" customFormat="1"/>
    <row r="15153" customFormat="1"/>
    <row r="15154" customFormat="1"/>
    <row r="15155" customFormat="1"/>
    <row r="15156" customFormat="1"/>
    <row r="15157" customFormat="1"/>
    <row r="15158" customFormat="1"/>
    <row r="15159" customFormat="1"/>
    <row r="15160" customFormat="1"/>
    <row r="15161" customFormat="1"/>
    <row r="15162" customFormat="1"/>
    <row r="15163" customFormat="1"/>
    <row r="15164" customFormat="1"/>
    <row r="15165" customFormat="1"/>
    <row r="15166" customFormat="1"/>
    <row r="15167" customFormat="1"/>
    <row r="15168" customFormat="1"/>
    <row r="15169" customFormat="1"/>
    <row r="15170" customFormat="1"/>
    <row r="15171" customFormat="1"/>
    <row r="15172" customFormat="1"/>
    <row r="15173" customFormat="1"/>
    <row r="15174" customFormat="1"/>
    <row r="15175" customFormat="1"/>
    <row r="15176" customFormat="1"/>
    <row r="15177" customFormat="1"/>
    <row r="15178" customFormat="1"/>
    <row r="15179" customFormat="1"/>
    <row r="15180" customFormat="1"/>
    <row r="15181" customFormat="1"/>
    <row r="15182" customFormat="1"/>
    <row r="15183" customFormat="1"/>
    <row r="15184" customFormat="1"/>
    <row r="15185" customFormat="1"/>
    <row r="15186" customFormat="1"/>
    <row r="15187" customFormat="1"/>
    <row r="15188" customFormat="1"/>
    <row r="15189" customFormat="1"/>
    <row r="15190" customFormat="1"/>
    <row r="15191" customFormat="1"/>
    <row r="15192" customFormat="1"/>
    <row r="15193" customFormat="1"/>
    <row r="15194" customFormat="1"/>
    <row r="15195" customFormat="1"/>
    <row r="15196" customFormat="1"/>
    <row r="15197" customFormat="1"/>
    <row r="15198" customFormat="1"/>
    <row r="15199" customFormat="1"/>
    <row r="15200" customFormat="1"/>
    <row r="15201" customFormat="1"/>
    <row r="15202" customFormat="1"/>
    <row r="15203" customFormat="1"/>
    <row r="15204" customFormat="1"/>
    <row r="15205" customFormat="1"/>
    <row r="15206" customFormat="1"/>
    <row r="15207" customFormat="1"/>
    <row r="15208" customFormat="1"/>
    <row r="15209" customFormat="1"/>
    <row r="15210" customFormat="1"/>
    <row r="15211" customFormat="1"/>
    <row r="15212" customFormat="1"/>
    <row r="15213" customFormat="1"/>
    <row r="15214" customFormat="1"/>
    <row r="15215" customFormat="1"/>
    <row r="15216" customFormat="1"/>
    <row r="15217" customFormat="1"/>
    <row r="15218" customFormat="1"/>
    <row r="15219" customFormat="1"/>
    <row r="15220" customFormat="1"/>
    <row r="15221" customFormat="1"/>
    <row r="15222" customFormat="1"/>
    <row r="15223" customFormat="1"/>
    <row r="15224" customFormat="1"/>
    <row r="15225" customFormat="1"/>
    <row r="15226" customFormat="1"/>
    <row r="15227" customFormat="1"/>
    <row r="15228" customFormat="1"/>
    <row r="15229" customFormat="1"/>
    <row r="15230" customFormat="1"/>
    <row r="15231" customFormat="1"/>
    <row r="15232" customFormat="1"/>
    <row r="15233" customFormat="1"/>
    <row r="15234" customFormat="1"/>
    <row r="15235" customFormat="1"/>
    <row r="15236" customFormat="1"/>
    <row r="15237" customFormat="1"/>
    <row r="15238" customFormat="1"/>
    <row r="15239" customFormat="1"/>
    <row r="15240" customFormat="1"/>
    <row r="15241" customFormat="1"/>
    <row r="15242" customFormat="1"/>
    <row r="15243" customFormat="1"/>
    <row r="15244" customFormat="1"/>
    <row r="15245" customFormat="1"/>
    <row r="15246" customFormat="1"/>
    <row r="15247" customFormat="1"/>
    <row r="15248" customFormat="1"/>
    <row r="15249" customFormat="1"/>
    <row r="15250" customFormat="1"/>
    <row r="15251" customFormat="1"/>
    <row r="15252" customFormat="1"/>
    <row r="15253" customFormat="1"/>
    <row r="15254" customFormat="1"/>
    <row r="15255" customFormat="1"/>
    <row r="15256" customFormat="1"/>
    <row r="15257" customFormat="1"/>
    <row r="15258" customFormat="1"/>
    <row r="15259" customFormat="1"/>
    <row r="15260" customFormat="1"/>
    <row r="15261" customFormat="1"/>
    <row r="15262" customFormat="1"/>
    <row r="15263" customFormat="1"/>
    <row r="15264" customFormat="1"/>
    <row r="15265" customFormat="1"/>
    <row r="15266" customFormat="1"/>
    <row r="15267" customFormat="1"/>
    <row r="15268" customFormat="1"/>
    <row r="15269" customFormat="1"/>
    <row r="15270" customFormat="1"/>
    <row r="15271" customFormat="1"/>
    <row r="15272" customFormat="1"/>
    <row r="15273" customFormat="1"/>
    <row r="15274" customFormat="1"/>
    <row r="15275" customFormat="1"/>
    <row r="15276" customFormat="1"/>
    <row r="15277" customFormat="1"/>
    <row r="15278" customFormat="1"/>
    <row r="15279" customFormat="1"/>
    <row r="15280" customFormat="1"/>
    <row r="15281" customFormat="1"/>
    <row r="15282" customFormat="1"/>
    <row r="15283" customFormat="1"/>
    <row r="15284" customFormat="1"/>
    <row r="15285" customFormat="1"/>
    <row r="15286" customFormat="1"/>
    <row r="15287" customFormat="1"/>
    <row r="15288" customFormat="1"/>
    <row r="15289" customFormat="1"/>
    <row r="15290" customFormat="1"/>
    <row r="15291" customFormat="1"/>
    <row r="15292" customFormat="1"/>
    <row r="15293" customFormat="1"/>
    <row r="15294" customFormat="1"/>
    <row r="15295" customFormat="1"/>
    <row r="15296" customFormat="1"/>
    <row r="15297" customFormat="1"/>
    <row r="15298" customFormat="1"/>
    <row r="15299" customFormat="1"/>
    <row r="15300" customFormat="1"/>
    <row r="15301" customFormat="1"/>
    <row r="15302" customFormat="1"/>
    <row r="15303" customFormat="1"/>
    <row r="15304" customFormat="1"/>
    <row r="15305" customFormat="1"/>
    <row r="15306" customFormat="1"/>
    <row r="15307" customFormat="1"/>
    <row r="15308" customFormat="1"/>
    <row r="15309" customFormat="1"/>
    <row r="15310" customFormat="1"/>
    <row r="15311" customFormat="1"/>
    <row r="15312" customFormat="1"/>
    <row r="15313" customFormat="1"/>
    <row r="15314" customFormat="1"/>
    <row r="15315" customFormat="1"/>
    <row r="15316" customFormat="1"/>
    <row r="15317" customFormat="1"/>
    <row r="15318" customFormat="1"/>
    <row r="15319" customFormat="1"/>
    <row r="15320" customFormat="1"/>
    <row r="15321" customFormat="1"/>
    <row r="15322" customFormat="1"/>
    <row r="15323" customFormat="1"/>
    <row r="15324" customFormat="1"/>
    <row r="15325" customFormat="1"/>
    <row r="15326" customFormat="1"/>
    <row r="15327" customFormat="1"/>
    <row r="15328" customFormat="1"/>
    <row r="15329" customFormat="1"/>
    <row r="15330" customFormat="1"/>
    <row r="15331" customFormat="1"/>
    <row r="15332" customFormat="1"/>
    <row r="15333" customFormat="1"/>
    <row r="15334" customFormat="1"/>
    <row r="15335" customFormat="1"/>
    <row r="15336" customFormat="1"/>
    <row r="15337" customFormat="1"/>
    <row r="15338" customFormat="1"/>
    <row r="15339" customFormat="1"/>
    <row r="15340" customFormat="1"/>
    <row r="15341" customFormat="1"/>
    <row r="15342" customFormat="1"/>
    <row r="15343" customFormat="1"/>
    <row r="15344" customFormat="1"/>
    <row r="15345" customFormat="1"/>
    <row r="15346" customFormat="1"/>
    <row r="15347" customFormat="1"/>
    <row r="15348" customFormat="1"/>
    <row r="15349" customFormat="1"/>
    <row r="15350" customFormat="1"/>
    <row r="15351" customFormat="1"/>
    <row r="15352" customFormat="1"/>
    <row r="15353" customFormat="1"/>
    <row r="15354" customFormat="1"/>
    <row r="15355" customFormat="1"/>
    <row r="15356" customFormat="1"/>
    <row r="15357" customFormat="1"/>
    <row r="15358" customFormat="1"/>
    <row r="15359" customFormat="1"/>
    <row r="15360" customFormat="1"/>
    <row r="15361" customFormat="1"/>
    <row r="15362" customFormat="1"/>
    <row r="15363" customFormat="1"/>
    <row r="15364" customFormat="1"/>
    <row r="15365" customFormat="1"/>
    <row r="15366" customFormat="1"/>
    <row r="15367" customFormat="1"/>
    <row r="15368" customFormat="1"/>
    <row r="15369" customFormat="1"/>
    <row r="15370" customFormat="1"/>
    <row r="15371" customFormat="1"/>
    <row r="15372" customFormat="1"/>
    <row r="15373" customFormat="1"/>
    <row r="15374" customFormat="1"/>
    <row r="15375" customFormat="1"/>
    <row r="15376" customFormat="1"/>
    <row r="15377" customFormat="1"/>
    <row r="15378" customFormat="1"/>
    <row r="15379" customFormat="1"/>
    <row r="15380" customFormat="1"/>
    <row r="15381" customFormat="1"/>
    <row r="15382" customFormat="1"/>
    <row r="15383" customFormat="1"/>
    <row r="15384" customFormat="1"/>
    <row r="15385" customFormat="1"/>
    <row r="15386" customFormat="1"/>
    <row r="15387" customFormat="1"/>
    <row r="15388" customFormat="1"/>
    <row r="15389" customFormat="1"/>
    <row r="15390" customFormat="1"/>
    <row r="15391" customFormat="1"/>
    <row r="15392" customFormat="1"/>
    <row r="15393" customFormat="1"/>
    <row r="15394" customFormat="1"/>
    <row r="15395" customFormat="1"/>
    <row r="15396" customFormat="1"/>
    <row r="15397" customFormat="1"/>
    <row r="15398" customFormat="1"/>
    <row r="15399" customFormat="1"/>
    <row r="15400" customFormat="1"/>
    <row r="15401" customFormat="1"/>
    <row r="15402" customFormat="1"/>
    <row r="15403" customFormat="1"/>
    <row r="15404" customFormat="1"/>
    <row r="15405" customFormat="1"/>
    <row r="15406" customFormat="1"/>
    <row r="15407" customFormat="1"/>
    <row r="15408" customFormat="1"/>
    <row r="15409" customFormat="1"/>
    <row r="15410" customFormat="1"/>
    <row r="15411" customFormat="1"/>
    <row r="15412" customFormat="1"/>
    <row r="15413" customFormat="1"/>
    <row r="15414" customFormat="1"/>
    <row r="15415" customFormat="1"/>
    <row r="15416" customFormat="1"/>
    <row r="15417" customFormat="1"/>
    <row r="15418" customFormat="1"/>
    <row r="15419" customFormat="1"/>
    <row r="15420" customFormat="1"/>
    <row r="15421" customFormat="1"/>
    <row r="15422" customFormat="1"/>
    <row r="15423" customFormat="1"/>
    <row r="15424" customFormat="1"/>
    <row r="15425" customFormat="1"/>
    <row r="15426" customFormat="1"/>
    <row r="15427" customFormat="1"/>
    <row r="15428" customFormat="1"/>
    <row r="15429" customFormat="1"/>
    <row r="15430" customFormat="1"/>
    <row r="15431" customFormat="1"/>
    <row r="15432" customFormat="1"/>
    <row r="15433" customFormat="1"/>
    <row r="15434" customFormat="1"/>
    <row r="15435" customFormat="1"/>
    <row r="15436" customFormat="1"/>
    <row r="15437" customFormat="1"/>
    <row r="15438" customFormat="1"/>
    <row r="15439" customFormat="1"/>
    <row r="15440" customFormat="1"/>
    <row r="15441" customFormat="1"/>
    <row r="15442" customFormat="1"/>
    <row r="15443" customFormat="1"/>
    <row r="15444" customFormat="1"/>
    <row r="15445" customFormat="1"/>
    <row r="15446" customFormat="1"/>
    <row r="15447" customFormat="1"/>
    <row r="15448" customFormat="1"/>
    <row r="15449" customFormat="1"/>
    <row r="15450" customFormat="1"/>
    <row r="15451" customFormat="1"/>
    <row r="15452" customFormat="1"/>
    <row r="15453" customFormat="1"/>
    <row r="15454" customFormat="1"/>
    <row r="15455" customFormat="1"/>
    <row r="15456" customFormat="1"/>
    <row r="15457" customFormat="1"/>
    <row r="15458" customFormat="1"/>
    <row r="15459" customFormat="1"/>
    <row r="15460" customFormat="1"/>
    <row r="15461" customFormat="1"/>
    <row r="15462" customFormat="1"/>
    <row r="15463" customFormat="1"/>
    <row r="15464" customFormat="1"/>
    <row r="15465" customFormat="1"/>
    <row r="15466" customFormat="1"/>
    <row r="15467" customFormat="1"/>
    <row r="15468" customFormat="1"/>
    <row r="15469" customFormat="1"/>
    <row r="15470" customFormat="1"/>
    <row r="15471" customFormat="1"/>
    <row r="15472" customFormat="1"/>
    <row r="15473" customFormat="1"/>
    <row r="15474" customFormat="1"/>
    <row r="15475" customFormat="1"/>
    <row r="15476" customFormat="1"/>
    <row r="15477" customFormat="1"/>
    <row r="15478" customFormat="1"/>
    <row r="15479" customFormat="1"/>
    <row r="15480" customFormat="1"/>
    <row r="15481" customFormat="1"/>
    <row r="15482" customFormat="1"/>
    <row r="15483" customFormat="1"/>
    <row r="15484" customFormat="1"/>
    <row r="15485" customFormat="1"/>
    <row r="15486" customFormat="1"/>
    <row r="15487" customFormat="1"/>
    <row r="15488" customFormat="1"/>
    <row r="15489" customFormat="1"/>
    <row r="15490" customFormat="1"/>
    <row r="15491" customFormat="1"/>
    <row r="15492" customFormat="1"/>
    <row r="15493" customFormat="1"/>
    <row r="15494" customFormat="1"/>
    <row r="15495" customFormat="1"/>
    <row r="15496" customFormat="1"/>
    <row r="15497" customFormat="1"/>
    <row r="15498" customFormat="1"/>
    <row r="15499" customFormat="1"/>
    <row r="15500" customFormat="1"/>
    <row r="15501" customFormat="1"/>
    <row r="15502" customFormat="1"/>
    <row r="15503" customFormat="1"/>
    <row r="15504" customFormat="1"/>
    <row r="15505" customFormat="1"/>
    <row r="15506" customFormat="1"/>
    <row r="15507" customFormat="1"/>
    <row r="15508" customFormat="1"/>
    <row r="15509" customFormat="1"/>
    <row r="15510" customFormat="1"/>
    <row r="15511" customFormat="1"/>
    <row r="15512" customFormat="1"/>
    <row r="15513" customFormat="1"/>
    <row r="15514" customFormat="1"/>
    <row r="15515" customFormat="1"/>
    <row r="15516" customFormat="1"/>
    <row r="15517" customFormat="1"/>
    <row r="15518" customFormat="1"/>
    <row r="15519" customFormat="1"/>
    <row r="15520" customFormat="1"/>
    <row r="15521" customFormat="1"/>
    <row r="15522" customFormat="1"/>
    <row r="15523" customFormat="1"/>
    <row r="15524" customFormat="1"/>
    <row r="15525" customFormat="1"/>
    <row r="15526" customFormat="1"/>
    <row r="15527" customFormat="1"/>
    <row r="15528" customFormat="1"/>
    <row r="15529" customFormat="1"/>
    <row r="15530" customFormat="1"/>
    <row r="15531" customFormat="1"/>
    <row r="15532" customFormat="1"/>
    <row r="15533" customFormat="1"/>
    <row r="15534" customFormat="1"/>
    <row r="15535" customFormat="1"/>
    <row r="15536" customFormat="1"/>
    <row r="15537" customFormat="1"/>
    <row r="15538" customFormat="1"/>
    <row r="15539" customFormat="1"/>
    <row r="15540" customFormat="1"/>
    <row r="15541" customFormat="1"/>
    <row r="15542" customFormat="1"/>
    <row r="15543" customFormat="1"/>
    <row r="15544" customFormat="1"/>
    <row r="15545" customFormat="1"/>
    <row r="15546" customFormat="1"/>
    <row r="15547" customFormat="1"/>
    <row r="15548" customFormat="1"/>
    <row r="15549" customFormat="1"/>
    <row r="15550" customFormat="1"/>
    <row r="15551" customFormat="1"/>
    <row r="15552" customFormat="1"/>
    <row r="15553" customFormat="1"/>
    <row r="15554" customFormat="1"/>
    <row r="15555" customFormat="1"/>
    <row r="15556" customFormat="1"/>
    <row r="15557" customFormat="1"/>
    <row r="15558" customFormat="1"/>
    <row r="15559" customFormat="1"/>
    <row r="15560" customFormat="1"/>
    <row r="15561" customFormat="1"/>
    <row r="15562" customFormat="1"/>
    <row r="15563" customFormat="1"/>
    <row r="15564" customFormat="1"/>
    <row r="15565" customFormat="1"/>
    <row r="15566" customFormat="1"/>
    <row r="15567" customFormat="1"/>
    <row r="15568" customFormat="1"/>
    <row r="15569" customFormat="1"/>
    <row r="15570" customFormat="1"/>
    <row r="15571" customFormat="1"/>
    <row r="15572" customFormat="1"/>
    <row r="15573" customFormat="1"/>
    <row r="15574" customFormat="1"/>
    <row r="15575" customFormat="1"/>
    <row r="15576" customFormat="1"/>
    <row r="15577" customFormat="1"/>
    <row r="15578" customFormat="1"/>
    <row r="15579" customFormat="1"/>
    <row r="15580" customFormat="1"/>
    <row r="15581" customFormat="1"/>
    <row r="15582" customFormat="1"/>
    <row r="15583" customFormat="1"/>
    <row r="15584" customFormat="1"/>
    <row r="15585" customFormat="1"/>
    <row r="15586" customFormat="1"/>
    <row r="15587" customFormat="1"/>
    <row r="15588" customFormat="1"/>
    <row r="15589" customFormat="1"/>
    <row r="15590" customFormat="1"/>
    <row r="15591" customFormat="1"/>
    <row r="15592" customFormat="1"/>
    <row r="15593" customFormat="1"/>
    <row r="15594" customFormat="1"/>
    <row r="15595" customFormat="1"/>
    <row r="15596" customFormat="1"/>
    <row r="15597" customFormat="1"/>
    <row r="15598" customFormat="1"/>
    <row r="15599" customFormat="1"/>
    <row r="15600" customFormat="1"/>
    <row r="15601" customFormat="1"/>
    <row r="15602" customFormat="1"/>
    <row r="15603" customFormat="1"/>
    <row r="15604" customFormat="1"/>
    <row r="15605" customFormat="1"/>
    <row r="15606" customFormat="1"/>
    <row r="15607" customFormat="1"/>
    <row r="15608" customFormat="1"/>
    <row r="15609" customFormat="1"/>
    <row r="15610" customFormat="1"/>
    <row r="15611" customFormat="1"/>
    <row r="15612" customFormat="1"/>
    <row r="15613" customFormat="1"/>
    <row r="15614" customFormat="1"/>
    <row r="15615" customFormat="1"/>
    <row r="15616" customFormat="1"/>
    <row r="15617" customFormat="1"/>
    <row r="15618" customFormat="1"/>
    <row r="15619" customFormat="1"/>
    <row r="15620" customFormat="1"/>
    <row r="15621" customFormat="1"/>
    <row r="15622" customFormat="1"/>
    <row r="15623" customFormat="1"/>
    <row r="15624" customFormat="1"/>
    <row r="15625" customFormat="1"/>
    <row r="15626" customFormat="1"/>
    <row r="15627" customFormat="1"/>
    <row r="15628" customFormat="1"/>
    <row r="15629" customFormat="1"/>
    <row r="15630" customFormat="1"/>
    <row r="15631" customFormat="1"/>
    <row r="15632" customFormat="1"/>
    <row r="15633" customFormat="1"/>
    <row r="15634" customFormat="1"/>
    <row r="15635" customFormat="1"/>
    <row r="15636" customFormat="1"/>
    <row r="15637" customFormat="1"/>
    <row r="15638" customFormat="1"/>
    <row r="15639" customFormat="1"/>
    <row r="15640" customFormat="1"/>
    <row r="15641" customFormat="1"/>
    <row r="15642" customFormat="1"/>
    <row r="15643" customFormat="1"/>
    <row r="15644" customFormat="1"/>
    <row r="15645" customFormat="1"/>
    <row r="15646" customFormat="1"/>
    <row r="15647" customFormat="1"/>
    <row r="15648" customFormat="1"/>
    <row r="15649" customFormat="1"/>
    <row r="15650" customFormat="1"/>
    <row r="15651" customFormat="1"/>
    <row r="15652" customFormat="1"/>
    <row r="15653" customFormat="1"/>
    <row r="15654" customFormat="1"/>
    <row r="15655" customFormat="1"/>
    <row r="15656" customFormat="1"/>
    <row r="15657" customFormat="1"/>
    <row r="15658" customFormat="1"/>
    <row r="15659" customFormat="1"/>
    <row r="15660" customFormat="1"/>
    <row r="15661" customFormat="1"/>
    <row r="15662" customFormat="1"/>
    <row r="15663" customFormat="1"/>
    <row r="15664" customFormat="1"/>
    <row r="15665" customFormat="1"/>
    <row r="15666" customFormat="1"/>
    <row r="15667" customFormat="1"/>
    <row r="15668" customFormat="1"/>
    <row r="15669" customFormat="1"/>
    <row r="15670" customFormat="1"/>
    <row r="15671" customFormat="1"/>
    <row r="15672" customFormat="1"/>
    <row r="15673" customFormat="1"/>
    <row r="15674" customFormat="1"/>
    <row r="15675" customFormat="1"/>
    <row r="15676" customFormat="1"/>
    <row r="15677" customFormat="1"/>
    <row r="15678" customFormat="1"/>
    <row r="15679" customFormat="1"/>
    <row r="15680" customFormat="1"/>
    <row r="15681" customFormat="1"/>
    <row r="15682" customFormat="1"/>
    <row r="15683" customFormat="1"/>
    <row r="15684" customFormat="1"/>
    <row r="15685" customFormat="1"/>
    <row r="15686" customFormat="1"/>
    <row r="15687" customFormat="1"/>
    <row r="15688" customFormat="1"/>
    <row r="15689" customFormat="1"/>
    <row r="15690" customFormat="1"/>
    <row r="15691" customFormat="1"/>
    <row r="15692" customFormat="1"/>
    <row r="15693" customFormat="1"/>
    <row r="15694" customFormat="1"/>
    <row r="15695" customFormat="1"/>
    <row r="15696" customFormat="1"/>
    <row r="15697" customFormat="1"/>
    <row r="15698" customFormat="1"/>
    <row r="15699" customFormat="1"/>
    <row r="15700" customFormat="1"/>
    <row r="15701" customFormat="1"/>
    <row r="15702" customFormat="1"/>
    <row r="15703" customFormat="1"/>
    <row r="15704" customFormat="1"/>
    <row r="15705" customFormat="1"/>
    <row r="15706" customFormat="1"/>
    <row r="15707" customFormat="1"/>
    <row r="15708" customFormat="1"/>
    <row r="15709" customFormat="1"/>
    <row r="15710" customFormat="1"/>
    <row r="15711" customFormat="1"/>
    <row r="15712" customFormat="1"/>
    <row r="15713" customFormat="1"/>
    <row r="15714" customFormat="1"/>
    <row r="15715" customFormat="1"/>
    <row r="15716" customFormat="1"/>
    <row r="15717" customFormat="1"/>
    <row r="15718" customFormat="1"/>
    <row r="15719" customFormat="1"/>
    <row r="15720" customFormat="1"/>
    <row r="15721" customFormat="1"/>
    <row r="15722" customFormat="1"/>
    <row r="15723" customFormat="1"/>
    <row r="15724" customFormat="1"/>
    <row r="15725" customFormat="1"/>
    <row r="15726" customFormat="1"/>
    <row r="15727" customFormat="1"/>
    <row r="15728" customFormat="1"/>
    <row r="15729" customFormat="1"/>
    <row r="15730" customFormat="1"/>
    <row r="15731" customFormat="1"/>
    <row r="15732" customFormat="1"/>
    <row r="15733" customFormat="1"/>
    <row r="15734" customFormat="1"/>
    <row r="15735" customFormat="1"/>
    <row r="15736" customFormat="1"/>
    <row r="15737" customFormat="1"/>
    <row r="15738" customFormat="1"/>
    <row r="15739" customFormat="1"/>
    <row r="15740" customFormat="1"/>
    <row r="15741" customFormat="1"/>
    <row r="15742" customFormat="1"/>
    <row r="15743" customFormat="1"/>
    <row r="15744" customFormat="1"/>
    <row r="15745" customFormat="1"/>
    <row r="15746" customFormat="1"/>
    <row r="15747" customFormat="1"/>
    <row r="15748" customFormat="1"/>
    <row r="15749" customFormat="1"/>
    <row r="15750" customFormat="1"/>
    <row r="15751" customFormat="1"/>
    <row r="15752" customFormat="1"/>
    <row r="15753" customFormat="1"/>
    <row r="15754" customFormat="1"/>
    <row r="15755" customFormat="1"/>
    <row r="15756" customFormat="1"/>
    <row r="15757" customFormat="1"/>
    <row r="15758" customFormat="1"/>
    <row r="15759" customFormat="1"/>
    <row r="15760" customFormat="1"/>
    <row r="15761" customFormat="1"/>
    <row r="15762" customFormat="1"/>
    <row r="15763" customFormat="1"/>
    <row r="15764" customFormat="1"/>
    <row r="15765" customFormat="1"/>
    <row r="15766" customFormat="1"/>
    <row r="15767" customFormat="1"/>
    <row r="15768" customFormat="1"/>
    <row r="15769" customFormat="1"/>
    <row r="15770" customFormat="1"/>
    <row r="15771" customFormat="1"/>
    <row r="15772" customFormat="1"/>
    <row r="15773" customFormat="1"/>
    <row r="15774" customFormat="1"/>
    <row r="15775" customFormat="1"/>
    <row r="15776" customFormat="1"/>
    <row r="15777" customFormat="1"/>
    <row r="15778" customFormat="1"/>
    <row r="15779" customFormat="1"/>
    <row r="15780" customFormat="1"/>
    <row r="15781" customFormat="1"/>
    <row r="15782" customFormat="1"/>
    <row r="15783" customFormat="1"/>
    <row r="15784" customFormat="1"/>
    <row r="15785" customFormat="1"/>
    <row r="15786" customFormat="1"/>
    <row r="15787" customFormat="1"/>
    <row r="15788" customFormat="1"/>
    <row r="15789" customFormat="1"/>
    <row r="15790" customFormat="1"/>
    <row r="15791" customFormat="1"/>
    <row r="15792" customFormat="1"/>
    <row r="15793" customFormat="1"/>
    <row r="15794" customFormat="1"/>
    <row r="15795" customFormat="1"/>
    <row r="15796" customFormat="1"/>
    <row r="15797" customFormat="1"/>
    <row r="15798" customFormat="1"/>
    <row r="15799" customFormat="1"/>
    <row r="15800" customFormat="1"/>
    <row r="15801" customFormat="1"/>
    <row r="15802" customFormat="1"/>
    <row r="15803" customFormat="1"/>
    <row r="15804" customFormat="1"/>
    <row r="15805" customFormat="1"/>
    <row r="15806" customFormat="1"/>
    <row r="15807" customFormat="1"/>
    <row r="15808" customFormat="1"/>
    <row r="15809" customFormat="1"/>
    <row r="15810" customFormat="1"/>
    <row r="15811" customFormat="1"/>
    <row r="15812" customFormat="1"/>
    <row r="15813" customFormat="1"/>
    <row r="15814" customFormat="1"/>
    <row r="15815" customFormat="1"/>
    <row r="15816" customFormat="1"/>
    <row r="15817" customFormat="1"/>
    <row r="15818" customFormat="1"/>
    <row r="15819" customFormat="1"/>
    <row r="15820" customFormat="1"/>
    <row r="15821" customFormat="1"/>
    <row r="15822" customFormat="1"/>
    <row r="15823" customFormat="1"/>
    <row r="15824" customFormat="1"/>
    <row r="15825" customFormat="1"/>
    <row r="15826" customFormat="1"/>
    <row r="15827" customFormat="1"/>
    <row r="15828" customFormat="1"/>
    <row r="15829" customFormat="1"/>
    <row r="15830" customFormat="1"/>
    <row r="15831" customFormat="1"/>
    <row r="15832" customFormat="1"/>
    <row r="15833" customFormat="1"/>
    <row r="15834" customFormat="1"/>
    <row r="15835" customFormat="1"/>
    <row r="15836" customFormat="1"/>
    <row r="15837" customFormat="1"/>
    <row r="15838" customFormat="1"/>
    <row r="15839" customFormat="1"/>
    <row r="15840" customFormat="1"/>
    <row r="15841" customFormat="1"/>
    <row r="15842" customFormat="1"/>
    <row r="15843" customFormat="1"/>
    <row r="15844" customFormat="1"/>
    <row r="15845" customFormat="1"/>
    <row r="15846" customFormat="1"/>
    <row r="15847" customFormat="1"/>
    <row r="15848" customFormat="1"/>
    <row r="15849" customFormat="1"/>
    <row r="15850" customFormat="1"/>
    <row r="15851" customFormat="1"/>
    <row r="15852" customFormat="1"/>
    <row r="15853" customFormat="1"/>
    <row r="15854" customFormat="1"/>
    <row r="15855" customFormat="1"/>
    <row r="15856" customFormat="1"/>
    <row r="15857" customFormat="1"/>
    <row r="15858" customFormat="1"/>
    <row r="15859" customFormat="1"/>
    <row r="15860" customFormat="1"/>
    <row r="15861" customFormat="1"/>
    <row r="15862" customFormat="1"/>
    <row r="15863" customFormat="1"/>
    <row r="15864" customFormat="1"/>
    <row r="15865" customFormat="1"/>
    <row r="15866" customFormat="1"/>
    <row r="15867" customFormat="1"/>
    <row r="15868" customFormat="1"/>
    <row r="15869" customFormat="1"/>
    <row r="15870" customFormat="1"/>
    <row r="15871" customFormat="1"/>
    <row r="15872" customFormat="1"/>
    <row r="15873" customFormat="1"/>
    <row r="15874" customFormat="1"/>
    <row r="15875" customFormat="1"/>
    <row r="15876" customFormat="1"/>
    <row r="15877" customFormat="1"/>
    <row r="15878" customFormat="1"/>
    <row r="15879" customFormat="1"/>
    <row r="15880" customFormat="1"/>
    <row r="15881" customFormat="1"/>
    <row r="15882" customFormat="1"/>
    <row r="15883" customFormat="1"/>
    <row r="15884" customFormat="1"/>
    <row r="15885" customFormat="1"/>
    <row r="15886" customFormat="1"/>
    <row r="15887" customFormat="1"/>
    <row r="15888" customFormat="1"/>
    <row r="15889" customFormat="1"/>
    <row r="15890" customFormat="1"/>
    <row r="15891" customFormat="1"/>
    <row r="15892" customFormat="1"/>
    <row r="15893" customFormat="1"/>
    <row r="15894" customFormat="1"/>
    <row r="15895" customFormat="1"/>
    <row r="15896" customFormat="1"/>
    <row r="15897" customFormat="1"/>
    <row r="15898" customFormat="1"/>
    <row r="15899" customFormat="1"/>
    <row r="15900" customFormat="1"/>
    <row r="15901" customFormat="1"/>
    <row r="15902" customFormat="1"/>
    <row r="15903" customFormat="1"/>
    <row r="15904" customFormat="1"/>
    <row r="15905" customFormat="1"/>
    <row r="15906" customFormat="1"/>
    <row r="15907" customFormat="1"/>
    <row r="15908" customFormat="1"/>
    <row r="15909" customFormat="1"/>
    <row r="15910" customFormat="1"/>
    <row r="15911" customFormat="1"/>
    <row r="15912" customFormat="1"/>
    <row r="15913" customFormat="1"/>
    <row r="15914" customFormat="1"/>
    <row r="15915" customFormat="1"/>
    <row r="15916" customFormat="1"/>
    <row r="15917" customFormat="1"/>
    <row r="15918" customFormat="1"/>
    <row r="15919" customFormat="1"/>
    <row r="15920" customFormat="1"/>
    <row r="15921" customFormat="1"/>
    <row r="15922" customFormat="1"/>
    <row r="15923" customFormat="1"/>
    <row r="15924" customFormat="1"/>
    <row r="15925" customFormat="1"/>
    <row r="15926" customFormat="1"/>
    <row r="15927" customFormat="1"/>
    <row r="15928" customFormat="1"/>
    <row r="15929" customFormat="1"/>
    <row r="15930" customFormat="1"/>
    <row r="15931" customFormat="1"/>
    <row r="15932" customFormat="1"/>
    <row r="15933" customFormat="1"/>
    <row r="15934" customFormat="1"/>
    <row r="15935" customFormat="1"/>
    <row r="15936" customFormat="1"/>
    <row r="15937" customFormat="1"/>
    <row r="15938" customFormat="1"/>
    <row r="15939" customFormat="1"/>
    <row r="15940" customFormat="1"/>
    <row r="15941" customFormat="1"/>
    <row r="15942" customFormat="1"/>
    <row r="15943" customFormat="1"/>
    <row r="15944" customFormat="1"/>
    <row r="15945" customFormat="1"/>
    <row r="15946" customFormat="1"/>
    <row r="15947" customFormat="1"/>
    <row r="15948" customFormat="1"/>
    <row r="15949" customFormat="1"/>
    <row r="15950" customFormat="1"/>
    <row r="15951" customFormat="1"/>
    <row r="15952" customFormat="1"/>
    <row r="15953" customFormat="1"/>
    <row r="15954" customFormat="1"/>
    <row r="15955" customFormat="1"/>
    <row r="15956" customFormat="1"/>
    <row r="15957" customFormat="1"/>
    <row r="15958" customFormat="1"/>
    <row r="15959" customFormat="1"/>
    <row r="15960" customFormat="1"/>
    <row r="15961" customFormat="1"/>
    <row r="15962" customFormat="1"/>
    <row r="15963" customFormat="1"/>
    <row r="15964" customFormat="1"/>
    <row r="15965" customFormat="1"/>
    <row r="15966" customFormat="1"/>
    <row r="15967" customFormat="1"/>
    <row r="15968" customFormat="1"/>
    <row r="15969" customFormat="1"/>
    <row r="15970" customFormat="1"/>
    <row r="15971" customFormat="1"/>
    <row r="15972" customFormat="1"/>
    <row r="15973" customFormat="1"/>
    <row r="15974" customFormat="1"/>
    <row r="15975" customFormat="1"/>
    <row r="15976" customFormat="1"/>
    <row r="15977" customFormat="1"/>
    <row r="15978" customFormat="1"/>
    <row r="15979" customFormat="1"/>
    <row r="15980" customFormat="1"/>
    <row r="15981" customFormat="1"/>
    <row r="15982" customFormat="1"/>
    <row r="15983" customFormat="1"/>
    <row r="15984" customFormat="1"/>
    <row r="15985" customFormat="1"/>
    <row r="15986" customFormat="1"/>
    <row r="15987" customFormat="1"/>
    <row r="15988" customFormat="1"/>
    <row r="15989" customFormat="1"/>
    <row r="15990" customFormat="1"/>
    <row r="15991" customFormat="1"/>
    <row r="15992" customFormat="1"/>
    <row r="15993" customFormat="1"/>
    <row r="15994" customFormat="1"/>
    <row r="15995" customFormat="1"/>
    <row r="15996" customFormat="1"/>
    <row r="15997" customFormat="1"/>
    <row r="15998" customFormat="1"/>
    <row r="15999" customFormat="1"/>
    <row r="16000" customFormat="1"/>
    <row r="16001" customFormat="1"/>
    <row r="16002" customFormat="1"/>
    <row r="16003" customFormat="1"/>
    <row r="16004" customFormat="1"/>
    <row r="16005" customFormat="1"/>
    <row r="16006" customFormat="1"/>
    <row r="16007" customFormat="1"/>
    <row r="16008" customFormat="1"/>
    <row r="16009" customFormat="1"/>
    <row r="16010" customFormat="1"/>
    <row r="16011" customFormat="1"/>
    <row r="16012" customFormat="1"/>
    <row r="16013" customFormat="1"/>
    <row r="16014" customFormat="1"/>
    <row r="16015" customFormat="1"/>
    <row r="16016" customFormat="1"/>
    <row r="16017" customFormat="1"/>
    <row r="16018" customFormat="1"/>
    <row r="16019" customFormat="1"/>
    <row r="16020" customFormat="1"/>
    <row r="16021" customFormat="1"/>
    <row r="16022" customFormat="1"/>
    <row r="16023" customFormat="1"/>
    <row r="16024" customFormat="1"/>
    <row r="16025" customFormat="1"/>
    <row r="16026" customFormat="1"/>
    <row r="16027" customFormat="1"/>
    <row r="16028" customFormat="1"/>
    <row r="16029" customFormat="1"/>
    <row r="16030" customFormat="1"/>
    <row r="16031" customFormat="1"/>
    <row r="16032" customFormat="1"/>
    <row r="16033" customFormat="1"/>
    <row r="16034" customFormat="1"/>
    <row r="16035" customFormat="1"/>
    <row r="16036" customFormat="1"/>
    <row r="16037" customFormat="1"/>
    <row r="16038" customFormat="1"/>
    <row r="16039" customFormat="1"/>
    <row r="16040" customFormat="1"/>
    <row r="16041" customFormat="1"/>
    <row r="16042" customFormat="1"/>
    <row r="16043" customFormat="1"/>
    <row r="16044" customFormat="1"/>
    <row r="16045" customFormat="1"/>
    <row r="16046" customFormat="1"/>
    <row r="16047" customFormat="1"/>
    <row r="16048" customFormat="1"/>
    <row r="16049" customFormat="1"/>
    <row r="16050" customFormat="1"/>
    <row r="16051" customFormat="1"/>
    <row r="16052" customFormat="1"/>
    <row r="16053" customFormat="1"/>
    <row r="16054" customFormat="1"/>
    <row r="16055" customFormat="1"/>
    <row r="16056" customFormat="1"/>
    <row r="16057" customFormat="1"/>
    <row r="16058" customFormat="1"/>
    <row r="16059" customFormat="1"/>
    <row r="16060" customFormat="1"/>
    <row r="16061" customFormat="1"/>
    <row r="16062" customFormat="1"/>
    <row r="16063" customFormat="1"/>
    <row r="16064" customFormat="1"/>
    <row r="16065" customFormat="1"/>
    <row r="16066" customFormat="1"/>
    <row r="16067" customFormat="1"/>
    <row r="16068" customFormat="1"/>
    <row r="16069" customFormat="1"/>
    <row r="16070" customFormat="1"/>
    <row r="16071" customFormat="1"/>
    <row r="16072" customFormat="1"/>
    <row r="16073" customFormat="1"/>
    <row r="16074" customFormat="1"/>
    <row r="16075" customFormat="1"/>
    <row r="16076" customFormat="1"/>
    <row r="16077" customFormat="1"/>
    <row r="16078" customFormat="1"/>
    <row r="16079" customFormat="1"/>
    <row r="16080" customFormat="1"/>
    <row r="16081" customFormat="1"/>
    <row r="16082" customFormat="1"/>
    <row r="16083" customFormat="1"/>
    <row r="16084" customFormat="1"/>
    <row r="16085" customFormat="1"/>
    <row r="16086" customFormat="1"/>
    <row r="16087" customFormat="1"/>
    <row r="16088" customFormat="1"/>
    <row r="16089" customFormat="1"/>
    <row r="16090" customFormat="1"/>
    <row r="16091" customFormat="1"/>
    <row r="16092" customFormat="1"/>
    <row r="16093" customFormat="1"/>
    <row r="16094" customFormat="1"/>
    <row r="16095" customFormat="1"/>
    <row r="16096" customFormat="1"/>
    <row r="16097" customFormat="1"/>
    <row r="16098" customFormat="1"/>
    <row r="16099" customFormat="1"/>
    <row r="16100" customFormat="1"/>
    <row r="16101" customFormat="1"/>
    <row r="16102" customFormat="1"/>
    <row r="16103" customFormat="1"/>
    <row r="16104" customFormat="1"/>
    <row r="16105" customFormat="1"/>
    <row r="16106" customFormat="1"/>
    <row r="16107" customFormat="1"/>
    <row r="16108" customFormat="1"/>
    <row r="16109" customFormat="1"/>
    <row r="16110" customFormat="1"/>
    <row r="16111" customFormat="1"/>
    <row r="16112" customFormat="1"/>
    <row r="16113" customFormat="1"/>
    <row r="16114" customFormat="1"/>
    <row r="16115" customFormat="1"/>
    <row r="16116" customFormat="1"/>
    <row r="16117" customFormat="1"/>
    <row r="16118" customFormat="1"/>
    <row r="16119" customFormat="1"/>
    <row r="16120" customFormat="1"/>
    <row r="16121" customFormat="1"/>
    <row r="16122" customFormat="1"/>
    <row r="16123" customFormat="1"/>
    <row r="16124" customFormat="1"/>
    <row r="16125" customFormat="1"/>
    <row r="16126" customFormat="1"/>
    <row r="16127" customFormat="1"/>
    <row r="16128" customFormat="1"/>
    <row r="16129" customFormat="1"/>
    <row r="16130" customFormat="1"/>
    <row r="16131" customFormat="1"/>
    <row r="16132" customFormat="1"/>
    <row r="16133" customFormat="1"/>
    <row r="16134" customFormat="1"/>
    <row r="16135" customFormat="1"/>
    <row r="16136" customFormat="1"/>
    <row r="16137" customFormat="1"/>
    <row r="16138" customFormat="1"/>
    <row r="16139" customFormat="1"/>
    <row r="16140" customFormat="1"/>
    <row r="16141" customFormat="1"/>
    <row r="16142" customFormat="1"/>
    <row r="16143" customFormat="1"/>
    <row r="16144" customFormat="1"/>
    <row r="16145" customFormat="1"/>
    <row r="16146" customFormat="1"/>
    <row r="16147" customFormat="1"/>
    <row r="16148" customFormat="1"/>
    <row r="16149" customFormat="1"/>
    <row r="16150" customFormat="1"/>
    <row r="16151" customFormat="1"/>
    <row r="16152" customFormat="1"/>
    <row r="16153" customFormat="1"/>
    <row r="16154" customFormat="1"/>
    <row r="16155" customFormat="1"/>
    <row r="16156" customFormat="1"/>
    <row r="16157" customFormat="1"/>
    <row r="16158" customFormat="1"/>
    <row r="16159" customFormat="1"/>
    <row r="16160" customFormat="1"/>
    <row r="16161" customFormat="1"/>
    <row r="16162" customFormat="1"/>
    <row r="16163" customFormat="1"/>
    <row r="16164" customFormat="1"/>
    <row r="16165" customFormat="1"/>
    <row r="16166" customFormat="1"/>
    <row r="16167" customFormat="1"/>
    <row r="16168" customFormat="1"/>
    <row r="16169" customFormat="1"/>
    <row r="16170" customFormat="1"/>
    <row r="16171" customFormat="1"/>
    <row r="16172" customFormat="1"/>
    <row r="16173" customFormat="1"/>
    <row r="16174" customFormat="1"/>
    <row r="16175" customFormat="1"/>
    <row r="16176" customFormat="1"/>
    <row r="16177" customFormat="1"/>
    <row r="16178" customFormat="1"/>
    <row r="16179" customFormat="1"/>
    <row r="16180" customFormat="1"/>
    <row r="16181" customFormat="1"/>
    <row r="16182" customFormat="1"/>
    <row r="16183" customFormat="1"/>
    <row r="16184" customFormat="1"/>
    <row r="16185" customFormat="1"/>
    <row r="16186" customFormat="1"/>
    <row r="16187" customFormat="1"/>
    <row r="16188" customFormat="1"/>
    <row r="16189" customFormat="1"/>
    <row r="16190" customFormat="1"/>
    <row r="16191" customFormat="1"/>
    <row r="16192" customFormat="1"/>
    <row r="16193" customFormat="1"/>
    <row r="16194" customFormat="1"/>
    <row r="16195" customFormat="1"/>
    <row r="16196" customFormat="1"/>
    <row r="16197" customFormat="1"/>
    <row r="16198" customFormat="1"/>
    <row r="16199" customFormat="1"/>
    <row r="16200" customFormat="1"/>
    <row r="16201" customFormat="1"/>
    <row r="16202" customFormat="1"/>
    <row r="16203" customFormat="1"/>
    <row r="16204" customFormat="1"/>
    <row r="16205" customFormat="1"/>
    <row r="16206" customFormat="1"/>
    <row r="16207" customFormat="1"/>
    <row r="16208" customFormat="1"/>
    <row r="16209" customFormat="1"/>
    <row r="16210" customFormat="1"/>
    <row r="16211" customFormat="1"/>
    <row r="16212" customFormat="1"/>
    <row r="16213" customFormat="1"/>
    <row r="16214" customFormat="1"/>
    <row r="16215" customFormat="1"/>
    <row r="16216" customFormat="1"/>
    <row r="16217" customFormat="1"/>
    <row r="16218" customFormat="1"/>
    <row r="16219" customFormat="1"/>
    <row r="16220" customFormat="1"/>
    <row r="16221" customFormat="1"/>
    <row r="16222" customFormat="1"/>
    <row r="16223" customFormat="1"/>
    <row r="16224" customFormat="1"/>
    <row r="16225" customFormat="1"/>
    <row r="16226" customFormat="1"/>
    <row r="16227" customFormat="1"/>
    <row r="16228" customFormat="1"/>
    <row r="16229" customFormat="1"/>
    <row r="16230" customFormat="1"/>
    <row r="16231" customFormat="1"/>
    <row r="16232" customFormat="1"/>
    <row r="16233" customFormat="1"/>
    <row r="16234" customFormat="1"/>
    <row r="16235" customFormat="1"/>
    <row r="16236" customFormat="1"/>
    <row r="16237" customFormat="1"/>
    <row r="16238" customFormat="1"/>
    <row r="16239" customFormat="1"/>
    <row r="16240" customFormat="1"/>
    <row r="16241" customFormat="1"/>
    <row r="16242" customFormat="1"/>
    <row r="16243" customFormat="1"/>
    <row r="16244" customFormat="1"/>
    <row r="16245" customFormat="1"/>
    <row r="16246" customFormat="1"/>
    <row r="16247" customFormat="1"/>
    <row r="16248" customFormat="1"/>
    <row r="16249" customFormat="1"/>
    <row r="16250" customFormat="1"/>
    <row r="16251" customFormat="1"/>
    <row r="16252" customFormat="1"/>
    <row r="16253" customFormat="1"/>
    <row r="16254" customFormat="1"/>
    <row r="16255" customFormat="1"/>
    <row r="16256" customFormat="1"/>
    <row r="16257" customFormat="1"/>
    <row r="16258" customFormat="1"/>
    <row r="16259" customFormat="1"/>
    <row r="16260" customFormat="1"/>
    <row r="16261" customFormat="1"/>
    <row r="16262" customFormat="1"/>
    <row r="16263" customFormat="1"/>
    <row r="16264" customFormat="1"/>
    <row r="16265" customFormat="1"/>
    <row r="16266" customFormat="1"/>
    <row r="16267" customFormat="1"/>
    <row r="16268" customFormat="1"/>
    <row r="16269" customFormat="1"/>
    <row r="16270" customFormat="1"/>
    <row r="16271" customFormat="1"/>
    <row r="16272" customFormat="1"/>
    <row r="16273" customFormat="1"/>
    <row r="16274" customFormat="1"/>
    <row r="16275" customFormat="1"/>
    <row r="16276" customFormat="1"/>
    <row r="16277" customFormat="1"/>
    <row r="16278" customFormat="1"/>
    <row r="16279" customFormat="1"/>
    <row r="16280" customFormat="1"/>
    <row r="16281" customFormat="1"/>
    <row r="16282" customFormat="1"/>
    <row r="16283" customFormat="1"/>
    <row r="16284" customFormat="1"/>
    <row r="16285" customFormat="1"/>
    <row r="16286" customFormat="1"/>
    <row r="16287" customFormat="1"/>
    <row r="16288" customFormat="1"/>
    <row r="16289" customFormat="1"/>
    <row r="16290" customFormat="1"/>
    <row r="16291" customFormat="1"/>
    <row r="16292" customFormat="1"/>
    <row r="16293" customFormat="1"/>
    <row r="16294" customFormat="1"/>
    <row r="16295" customFormat="1"/>
    <row r="16296" customFormat="1"/>
    <row r="16297" customFormat="1"/>
    <row r="16298" customFormat="1"/>
    <row r="16299" customFormat="1"/>
    <row r="16300" customFormat="1"/>
    <row r="16301" customFormat="1"/>
    <row r="16302" customFormat="1"/>
    <row r="16303" customFormat="1"/>
    <row r="16304" customFormat="1"/>
    <row r="16305" customFormat="1"/>
    <row r="16306" customFormat="1"/>
    <row r="16307" customFormat="1"/>
    <row r="16308" customFormat="1"/>
    <row r="16309" customFormat="1"/>
    <row r="16310" customFormat="1"/>
    <row r="16311" customFormat="1"/>
    <row r="16312" customFormat="1"/>
    <row r="16313" customFormat="1"/>
    <row r="16314" customFormat="1"/>
    <row r="16315" customFormat="1"/>
    <row r="16316" customFormat="1"/>
    <row r="16317" customFormat="1"/>
    <row r="16318" customFormat="1"/>
    <row r="16319" customFormat="1"/>
    <row r="16320" customFormat="1"/>
    <row r="16321" customFormat="1"/>
    <row r="16322" customFormat="1"/>
    <row r="16323" customFormat="1"/>
    <row r="16324" customFormat="1"/>
    <row r="16325" customFormat="1"/>
    <row r="16326" customFormat="1"/>
    <row r="16327" customFormat="1"/>
    <row r="16328" customFormat="1"/>
    <row r="16329" customFormat="1"/>
    <row r="16330" customFormat="1"/>
    <row r="16331" customFormat="1"/>
    <row r="16332" customFormat="1"/>
    <row r="16333" customFormat="1"/>
    <row r="16334" customFormat="1"/>
    <row r="16335" customFormat="1"/>
    <row r="16336" customFormat="1"/>
    <row r="16337" customFormat="1"/>
    <row r="16338" customFormat="1"/>
    <row r="16339" customFormat="1"/>
    <row r="16340" customFormat="1"/>
    <row r="16341" customFormat="1"/>
    <row r="16342" customFormat="1"/>
    <row r="16343" customFormat="1"/>
    <row r="16344" customFormat="1"/>
    <row r="16345" customFormat="1"/>
    <row r="16346" customFormat="1"/>
    <row r="16347" customFormat="1"/>
    <row r="16348" customFormat="1"/>
    <row r="16349" customFormat="1"/>
    <row r="16350" customFormat="1"/>
    <row r="16351" customFormat="1"/>
    <row r="16352" customFormat="1"/>
    <row r="16353" customFormat="1"/>
    <row r="16354" customFormat="1"/>
    <row r="16355" customFormat="1"/>
    <row r="16356" customFormat="1"/>
    <row r="16357" customFormat="1"/>
    <row r="16358" customFormat="1"/>
    <row r="16359" customFormat="1"/>
    <row r="16360" customFormat="1"/>
    <row r="16361" customFormat="1"/>
    <row r="16362" customFormat="1"/>
    <row r="16363" customFormat="1"/>
    <row r="16364" customFormat="1"/>
    <row r="16365" customFormat="1"/>
    <row r="16366" customFormat="1"/>
    <row r="16367" customFormat="1"/>
    <row r="16368" customFormat="1"/>
    <row r="16369" customFormat="1"/>
    <row r="16370" customFormat="1"/>
    <row r="16371" customFormat="1"/>
    <row r="16372" customFormat="1"/>
    <row r="16373" customFormat="1"/>
    <row r="16374" customFormat="1"/>
    <row r="16375" customFormat="1"/>
    <row r="16376" customFormat="1"/>
    <row r="16377" customFormat="1"/>
    <row r="16378" customFormat="1"/>
    <row r="16379" customFormat="1"/>
    <row r="16380" customFormat="1"/>
    <row r="16381" customFormat="1"/>
    <row r="16382" customFormat="1"/>
    <row r="16383" customFormat="1"/>
    <row r="16384" customFormat="1"/>
    <row r="16385" customFormat="1"/>
    <row r="16386" customFormat="1"/>
    <row r="16387" customFormat="1"/>
    <row r="16388" customFormat="1"/>
    <row r="16389" customFormat="1"/>
    <row r="16390" customFormat="1"/>
    <row r="16391" customFormat="1"/>
    <row r="16392" customFormat="1"/>
    <row r="16393" customFormat="1"/>
    <row r="16394" customFormat="1"/>
    <row r="16395" customFormat="1"/>
    <row r="16396" customFormat="1"/>
    <row r="16397" customFormat="1"/>
    <row r="16398" customFormat="1"/>
    <row r="16399" customFormat="1"/>
    <row r="16400" customFormat="1"/>
    <row r="16401" customFormat="1"/>
    <row r="16402" customFormat="1"/>
    <row r="16403" customFormat="1"/>
    <row r="16404" customFormat="1"/>
    <row r="16405" customFormat="1"/>
    <row r="16406" customFormat="1"/>
    <row r="16407" customFormat="1"/>
    <row r="16408" customFormat="1"/>
    <row r="16409" customFormat="1"/>
    <row r="16410" customFormat="1"/>
    <row r="16411" customFormat="1"/>
    <row r="16412" customFormat="1"/>
    <row r="16413" customFormat="1"/>
    <row r="16414" customFormat="1"/>
    <row r="16415" customFormat="1"/>
    <row r="16416" customFormat="1"/>
    <row r="16417" customFormat="1"/>
    <row r="16418" customFormat="1"/>
    <row r="16419" customFormat="1"/>
    <row r="16420" customFormat="1"/>
    <row r="16421" customFormat="1"/>
    <row r="16422" customFormat="1"/>
    <row r="16423" customFormat="1"/>
    <row r="16424" customFormat="1"/>
    <row r="16425" customFormat="1"/>
    <row r="16426" customFormat="1"/>
    <row r="16427" customFormat="1"/>
    <row r="16428" customFormat="1"/>
    <row r="16429" customFormat="1"/>
    <row r="16430" customFormat="1"/>
    <row r="16431" customFormat="1"/>
    <row r="16432" customFormat="1"/>
    <row r="16433" customFormat="1"/>
    <row r="16434" customFormat="1"/>
    <row r="16435" customFormat="1"/>
    <row r="16436" customFormat="1"/>
    <row r="16437" customFormat="1"/>
    <row r="16438" customFormat="1"/>
    <row r="16439" customFormat="1"/>
    <row r="16440" customFormat="1"/>
    <row r="16441" customFormat="1"/>
    <row r="16442" customFormat="1"/>
    <row r="16443" customFormat="1"/>
    <row r="16444" customFormat="1"/>
    <row r="16445" customFormat="1"/>
    <row r="16446" customFormat="1"/>
    <row r="16447" customFormat="1"/>
    <row r="16448" customFormat="1"/>
    <row r="16449" customFormat="1"/>
    <row r="16450" customFormat="1"/>
    <row r="16451" customFormat="1"/>
    <row r="16452" customFormat="1"/>
    <row r="16453" customFormat="1"/>
    <row r="16454" customFormat="1"/>
    <row r="16455" customFormat="1"/>
    <row r="16456" customFormat="1"/>
    <row r="16457" customFormat="1"/>
    <row r="16458" customFormat="1"/>
    <row r="16459" customFormat="1"/>
    <row r="16460" customFormat="1"/>
    <row r="16461" customFormat="1"/>
    <row r="16462" customFormat="1"/>
    <row r="16463" customFormat="1"/>
    <row r="16464" customFormat="1"/>
    <row r="16465" customFormat="1"/>
    <row r="16466" customFormat="1"/>
    <row r="16467" customFormat="1"/>
    <row r="16468" customFormat="1"/>
    <row r="16469" customFormat="1"/>
    <row r="16470" customFormat="1"/>
    <row r="16471" customFormat="1"/>
    <row r="16472" customFormat="1"/>
    <row r="16473" customFormat="1"/>
    <row r="16474" customFormat="1"/>
    <row r="16475" customFormat="1"/>
    <row r="16476" customFormat="1"/>
    <row r="16477" customFormat="1"/>
    <row r="16478" customFormat="1"/>
    <row r="16479" customFormat="1"/>
    <row r="16480" customFormat="1"/>
    <row r="16481" customFormat="1"/>
    <row r="16482" customFormat="1"/>
    <row r="16483" customFormat="1"/>
    <row r="16484" customFormat="1"/>
    <row r="16485" customFormat="1"/>
    <row r="16486" customFormat="1"/>
    <row r="16487" customFormat="1"/>
    <row r="16488" customFormat="1"/>
    <row r="16489" customFormat="1"/>
    <row r="16490" customFormat="1"/>
    <row r="16491" customFormat="1"/>
    <row r="16492" customFormat="1"/>
    <row r="16493" customFormat="1"/>
    <row r="16494" customFormat="1"/>
    <row r="16495" customFormat="1"/>
    <row r="16496" customFormat="1"/>
    <row r="16497" customFormat="1"/>
    <row r="16498" customFormat="1"/>
    <row r="16499" customFormat="1"/>
    <row r="16500" customFormat="1"/>
    <row r="16501" customFormat="1"/>
    <row r="16502" customFormat="1"/>
    <row r="16503" customFormat="1"/>
    <row r="16504" customFormat="1"/>
    <row r="16505" customFormat="1"/>
    <row r="16506" customFormat="1"/>
    <row r="16507" customFormat="1"/>
    <row r="16508" customFormat="1"/>
    <row r="16509" customFormat="1"/>
    <row r="16510" customFormat="1"/>
    <row r="16511" customFormat="1"/>
    <row r="16512" customFormat="1"/>
    <row r="16513" customFormat="1"/>
    <row r="16514" customFormat="1"/>
    <row r="16515" customFormat="1"/>
    <row r="16516" customFormat="1"/>
    <row r="16517" customFormat="1"/>
    <row r="16518" customFormat="1"/>
    <row r="16519" customFormat="1"/>
    <row r="16520" customFormat="1"/>
    <row r="16521" customFormat="1"/>
    <row r="16522" customFormat="1"/>
    <row r="16523" customFormat="1"/>
    <row r="16524" customFormat="1"/>
    <row r="16525" customFormat="1"/>
    <row r="16526" customFormat="1"/>
    <row r="16527" customFormat="1"/>
    <row r="16528" customFormat="1"/>
    <row r="16529" customFormat="1"/>
    <row r="16530" customFormat="1"/>
    <row r="16531" customFormat="1"/>
    <row r="16532" customFormat="1"/>
    <row r="16533" customFormat="1"/>
    <row r="16534" customFormat="1"/>
    <row r="16535" customFormat="1"/>
    <row r="16536" customFormat="1"/>
    <row r="16537" customFormat="1"/>
    <row r="16538" customFormat="1"/>
    <row r="16539" customFormat="1"/>
    <row r="16540" customFormat="1"/>
    <row r="16541" customFormat="1"/>
    <row r="16542" customFormat="1"/>
    <row r="16543" customFormat="1"/>
    <row r="16544" customFormat="1"/>
    <row r="16545" customFormat="1"/>
    <row r="16546" customFormat="1"/>
    <row r="16547" customFormat="1"/>
    <row r="16548" customFormat="1"/>
    <row r="16549" customFormat="1"/>
    <row r="16550" customFormat="1"/>
    <row r="16551" customFormat="1"/>
    <row r="16552" customFormat="1"/>
    <row r="16553" customFormat="1"/>
    <row r="16554" customFormat="1"/>
    <row r="16555" customFormat="1"/>
    <row r="16556" customFormat="1"/>
    <row r="16557" customFormat="1"/>
    <row r="16558" customFormat="1"/>
    <row r="16559" customFormat="1"/>
    <row r="16560" customFormat="1"/>
    <row r="16561" customFormat="1"/>
    <row r="16562" customFormat="1"/>
    <row r="16563" customFormat="1"/>
    <row r="16564" customFormat="1"/>
    <row r="16565" customFormat="1"/>
    <row r="16566" customFormat="1"/>
    <row r="16567" customFormat="1"/>
    <row r="16568" customFormat="1"/>
    <row r="16569" customFormat="1"/>
    <row r="16570" customFormat="1"/>
    <row r="16571" customFormat="1"/>
    <row r="16572" customFormat="1"/>
    <row r="16573" customFormat="1"/>
    <row r="16574" customFormat="1"/>
    <row r="16575" customFormat="1"/>
    <row r="16576" customFormat="1"/>
    <row r="16577" customFormat="1"/>
    <row r="16578" customFormat="1"/>
    <row r="16579" customFormat="1"/>
    <row r="16580" customFormat="1"/>
    <row r="16581" customFormat="1"/>
    <row r="16582" customFormat="1"/>
    <row r="16583" customFormat="1"/>
    <row r="16584" customFormat="1"/>
    <row r="16585" customFormat="1"/>
    <row r="16586" customFormat="1"/>
    <row r="16587" customFormat="1"/>
    <row r="16588" customFormat="1"/>
    <row r="16589" customFormat="1"/>
    <row r="16590" customFormat="1"/>
    <row r="16591" customFormat="1"/>
    <row r="16592" customFormat="1"/>
    <row r="16593" customFormat="1"/>
    <row r="16594" customFormat="1"/>
    <row r="16595" customFormat="1"/>
    <row r="16596" customFormat="1"/>
    <row r="16597" customFormat="1"/>
    <row r="16598" customFormat="1"/>
    <row r="16599" customFormat="1"/>
    <row r="16600" customFormat="1"/>
    <row r="16601" customFormat="1"/>
    <row r="16602" customFormat="1"/>
    <row r="16603" customFormat="1"/>
    <row r="16604" customFormat="1"/>
    <row r="16605" customFormat="1"/>
    <row r="16606" customFormat="1"/>
    <row r="16607" customFormat="1"/>
    <row r="16608" customFormat="1"/>
    <row r="16609" customFormat="1"/>
    <row r="16610" customFormat="1"/>
    <row r="16611" customFormat="1"/>
    <row r="16612" customFormat="1"/>
    <row r="16613" customFormat="1"/>
    <row r="16614" customFormat="1"/>
    <row r="16615" customFormat="1"/>
    <row r="16616" customFormat="1"/>
    <row r="16617" customFormat="1"/>
    <row r="16618" customFormat="1"/>
    <row r="16619" customFormat="1"/>
    <row r="16620" customFormat="1"/>
    <row r="16621" customFormat="1"/>
    <row r="16622" customFormat="1"/>
    <row r="16623" customFormat="1"/>
    <row r="16624" customFormat="1"/>
    <row r="16625" customFormat="1"/>
    <row r="16626" customFormat="1"/>
    <row r="16627" customFormat="1"/>
    <row r="16628" customFormat="1"/>
    <row r="16629" customFormat="1"/>
    <row r="16630" customFormat="1"/>
    <row r="16631" customFormat="1"/>
    <row r="16632" customFormat="1"/>
    <row r="16633" customFormat="1"/>
    <row r="16634" customFormat="1"/>
    <row r="16635" customFormat="1"/>
    <row r="16636" customFormat="1"/>
    <row r="16637" customFormat="1"/>
    <row r="16638" customFormat="1"/>
    <row r="16639" customFormat="1"/>
    <row r="16640" customFormat="1"/>
    <row r="16641" customFormat="1"/>
    <row r="16642" customFormat="1"/>
    <row r="16643" customFormat="1"/>
    <row r="16644" customFormat="1"/>
    <row r="16645" customFormat="1"/>
    <row r="16646" customFormat="1"/>
    <row r="16647" customFormat="1"/>
    <row r="16648" customFormat="1"/>
    <row r="16649" customFormat="1"/>
    <row r="16650" customFormat="1"/>
    <row r="16651" customFormat="1"/>
    <row r="16652" customFormat="1"/>
    <row r="16653" customFormat="1"/>
    <row r="16654" customFormat="1"/>
    <row r="16655" customFormat="1"/>
    <row r="16656" customFormat="1"/>
    <row r="16657" customFormat="1"/>
    <row r="16658" customFormat="1"/>
    <row r="16659" customFormat="1"/>
    <row r="16660" customFormat="1"/>
    <row r="16661" customFormat="1"/>
    <row r="16662" customFormat="1"/>
    <row r="16663" customFormat="1"/>
    <row r="16664" customFormat="1"/>
    <row r="16665" customFormat="1"/>
    <row r="16666" customFormat="1"/>
    <row r="16667" customFormat="1"/>
    <row r="16668" customFormat="1"/>
    <row r="16669" customFormat="1"/>
    <row r="16670" customFormat="1"/>
    <row r="16671" customFormat="1"/>
    <row r="16672" customFormat="1"/>
    <row r="16673" customFormat="1"/>
    <row r="16674" customFormat="1"/>
    <row r="16675" customFormat="1"/>
    <row r="16676" customFormat="1"/>
    <row r="16677" customFormat="1"/>
    <row r="16678" customFormat="1"/>
    <row r="16679" customFormat="1"/>
    <row r="16680" customFormat="1"/>
    <row r="16681" customFormat="1"/>
    <row r="16682" customFormat="1"/>
    <row r="16683" customFormat="1"/>
    <row r="16684" customFormat="1"/>
    <row r="16685" customFormat="1"/>
    <row r="16686" customFormat="1"/>
    <row r="16687" customFormat="1"/>
    <row r="16688" customFormat="1"/>
    <row r="16689" customFormat="1"/>
    <row r="16690" customFormat="1"/>
    <row r="16691" customFormat="1"/>
    <row r="16692" customFormat="1"/>
    <row r="16693" customFormat="1"/>
    <row r="16694" customFormat="1"/>
    <row r="16695" customFormat="1"/>
    <row r="16696" customFormat="1"/>
    <row r="16697" customFormat="1"/>
    <row r="16698" customFormat="1"/>
    <row r="16699" customFormat="1"/>
    <row r="16700" customFormat="1"/>
    <row r="16701" customFormat="1"/>
    <row r="16702" customFormat="1"/>
    <row r="16703" customFormat="1"/>
    <row r="16704" customFormat="1"/>
    <row r="16705" customFormat="1"/>
    <row r="16706" customFormat="1"/>
    <row r="16707" customFormat="1"/>
    <row r="16708" customFormat="1"/>
    <row r="16709" customFormat="1"/>
    <row r="16710" customFormat="1"/>
    <row r="16711" customFormat="1"/>
    <row r="16712" customFormat="1"/>
    <row r="16713" customFormat="1"/>
    <row r="16714" customFormat="1"/>
    <row r="16715" customFormat="1"/>
    <row r="16716" customFormat="1"/>
    <row r="16717" customFormat="1"/>
    <row r="16718" customFormat="1"/>
    <row r="16719" customFormat="1"/>
    <row r="16720" customFormat="1"/>
    <row r="16721" customFormat="1"/>
    <row r="16722" customFormat="1"/>
    <row r="16723" customFormat="1"/>
    <row r="16724" customFormat="1"/>
    <row r="16725" customFormat="1"/>
    <row r="16726" customFormat="1"/>
    <row r="16727" customFormat="1"/>
    <row r="16728" customFormat="1"/>
    <row r="16729" customFormat="1"/>
    <row r="16730" customFormat="1"/>
    <row r="16731" customFormat="1"/>
    <row r="16732" customFormat="1"/>
    <row r="16733" customFormat="1"/>
    <row r="16734" customFormat="1"/>
    <row r="16735" customFormat="1"/>
    <row r="16736" customFormat="1"/>
    <row r="16737" customFormat="1"/>
    <row r="16738" customFormat="1"/>
    <row r="16739" customFormat="1"/>
    <row r="16740" customFormat="1"/>
    <row r="16741" customFormat="1"/>
    <row r="16742" customFormat="1"/>
    <row r="16743" customFormat="1"/>
    <row r="16744" customFormat="1"/>
    <row r="16745" customFormat="1"/>
    <row r="16746" customFormat="1"/>
    <row r="16747" customFormat="1"/>
    <row r="16748" customFormat="1"/>
    <row r="16749" customFormat="1"/>
    <row r="16750" customFormat="1"/>
    <row r="16751" customFormat="1"/>
    <row r="16752" customFormat="1"/>
    <row r="16753" customFormat="1"/>
    <row r="16754" customFormat="1"/>
    <row r="16755" customFormat="1"/>
    <row r="16756" customFormat="1"/>
    <row r="16757" customFormat="1"/>
    <row r="16758" customFormat="1"/>
    <row r="16759" customFormat="1"/>
    <row r="16760" customFormat="1"/>
    <row r="16761" customFormat="1"/>
    <row r="16762" customFormat="1"/>
    <row r="16763" customFormat="1"/>
    <row r="16764" customFormat="1"/>
    <row r="16765" customFormat="1"/>
    <row r="16766" customFormat="1"/>
    <row r="16767" customFormat="1"/>
    <row r="16768" customFormat="1"/>
    <row r="16769" customFormat="1"/>
    <row r="16770" customFormat="1"/>
    <row r="16771" customFormat="1"/>
    <row r="16772" customFormat="1"/>
    <row r="16773" customFormat="1"/>
    <row r="16774" customFormat="1"/>
    <row r="16775" customFormat="1"/>
    <row r="16776" customFormat="1"/>
    <row r="16777" customFormat="1"/>
    <row r="16778" customFormat="1"/>
    <row r="16779" customFormat="1"/>
    <row r="16780" customFormat="1"/>
    <row r="16781" customFormat="1"/>
    <row r="16782" customFormat="1"/>
    <row r="16783" customFormat="1"/>
    <row r="16784" customFormat="1"/>
    <row r="16785" customFormat="1"/>
    <row r="16786" customFormat="1"/>
    <row r="16787" customFormat="1"/>
    <row r="16788" customFormat="1"/>
    <row r="16789" customFormat="1"/>
    <row r="16790" customFormat="1"/>
    <row r="16791" customFormat="1"/>
    <row r="16792" customFormat="1"/>
    <row r="16793" customFormat="1"/>
    <row r="16794" customFormat="1"/>
    <row r="16795" customFormat="1"/>
    <row r="16796" customFormat="1"/>
    <row r="16797" customFormat="1"/>
    <row r="16798" customFormat="1"/>
    <row r="16799" customFormat="1"/>
    <row r="16800" customFormat="1"/>
    <row r="16801" customFormat="1"/>
    <row r="16802" customFormat="1"/>
    <row r="16803" customFormat="1"/>
    <row r="16804" customFormat="1"/>
    <row r="16805" customFormat="1"/>
    <row r="16806" customFormat="1"/>
    <row r="16807" customFormat="1"/>
    <row r="16808" customFormat="1"/>
    <row r="16809" customFormat="1"/>
    <row r="16810" customFormat="1"/>
    <row r="16811" customFormat="1"/>
    <row r="16812" customFormat="1"/>
    <row r="16813" customFormat="1"/>
    <row r="16814" customFormat="1"/>
    <row r="16815" customFormat="1"/>
    <row r="16816" customFormat="1"/>
    <row r="16817" customFormat="1"/>
    <row r="16818" customFormat="1"/>
    <row r="16819" customFormat="1"/>
    <row r="16820" customFormat="1"/>
    <row r="16821" customFormat="1"/>
    <row r="16822" customFormat="1"/>
    <row r="16823" customFormat="1"/>
    <row r="16824" customFormat="1"/>
    <row r="16825" customFormat="1"/>
    <row r="16826" customFormat="1"/>
    <row r="16827" customFormat="1"/>
    <row r="16828" customFormat="1"/>
    <row r="16829" customFormat="1"/>
    <row r="16830" customFormat="1"/>
    <row r="16831" customFormat="1"/>
    <row r="16832" customFormat="1"/>
    <row r="16833" customFormat="1"/>
    <row r="16834" customFormat="1"/>
    <row r="16835" customFormat="1"/>
    <row r="16836" customFormat="1"/>
    <row r="16837" customFormat="1"/>
    <row r="16838" customFormat="1"/>
    <row r="16839" customFormat="1"/>
    <row r="16840" customFormat="1"/>
    <row r="16841" customFormat="1"/>
    <row r="16842" customFormat="1"/>
    <row r="16843" customFormat="1"/>
    <row r="16844" customFormat="1"/>
    <row r="16845" customFormat="1"/>
    <row r="16846" customFormat="1"/>
    <row r="16847" customFormat="1"/>
    <row r="16848" customFormat="1"/>
    <row r="16849" customFormat="1"/>
    <row r="16850" customFormat="1"/>
    <row r="16851" customFormat="1"/>
    <row r="16852" customFormat="1"/>
    <row r="16853" customFormat="1"/>
    <row r="16854" customFormat="1"/>
    <row r="16855" customFormat="1"/>
    <row r="16856" customFormat="1"/>
    <row r="16857" customFormat="1"/>
    <row r="16858" customFormat="1"/>
    <row r="16859" customFormat="1"/>
    <row r="16860" customFormat="1"/>
    <row r="16861" customFormat="1"/>
    <row r="16862" customFormat="1"/>
    <row r="16863" customFormat="1"/>
    <row r="16864" customFormat="1"/>
    <row r="16865" customFormat="1"/>
    <row r="16866" customFormat="1"/>
    <row r="16867" customFormat="1"/>
    <row r="16868" customFormat="1"/>
    <row r="16869" customFormat="1"/>
    <row r="16870" customFormat="1"/>
    <row r="16871" customFormat="1"/>
    <row r="16872" customFormat="1"/>
    <row r="16873" customFormat="1"/>
    <row r="16874" customFormat="1"/>
    <row r="16875" customFormat="1"/>
    <row r="16876" customFormat="1"/>
    <row r="16877" customFormat="1"/>
    <row r="16878" customFormat="1"/>
    <row r="16879" customFormat="1"/>
    <row r="16880" customFormat="1"/>
    <row r="16881" customFormat="1"/>
    <row r="16882" customFormat="1"/>
    <row r="16883" customFormat="1"/>
    <row r="16884" customFormat="1"/>
    <row r="16885" customFormat="1"/>
    <row r="16886" customFormat="1"/>
    <row r="16887" customFormat="1"/>
    <row r="16888" customFormat="1"/>
    <row r="16889" customFormat="1"/>
    <row r="16890" customFormat="1"/>
    <row r="16891" customFormat="1"/>
    <row r="16892" customFormat="1"/>
    <row r="16893" customFormat="1"/>
    <row r="16894" customFormat="1"/>
    <row r="16895" customFormat="1"/>
    <row r="16896" customFormat="1"/>
    <row r="16897" customFormat="1"/>
    <row r="16898" customFormat="1"/>
    <row r="16899" customFormat="1"/>
    <row r="16900" customFormat="1"/>
    <row r="16901" customFormat="1"/>
    <row r="16902" customFormat="1"/>
    <row r="16903" customFormat="1"/>
    <row r="16904" customFormat="1"/>
    <row r="16905" customFormat="1"/>
    <row r="16906" customFormat="1"/>
    <row r="16907" customFormat="1"/>
    <row r="16908" customFormat="1"/>
    <row r="16909" customFormat="1"/>
    <row r="16910" customFormat="1"/>
    <row r="16911" customFormat="1"/>
    <row r="16912" customFormat="1"/>
    <row r="16913" customFormat="1"/>
    <row r="16914" customFormat="1"/>
    <row r="16915" customFormat="1"/>
    <row r="16916" customFormat="1"/>
    <row r="16917" customFormat="1"/>
    <row r="16918" customFormat="1"/>
    <row r="16919" customFormat="1"/>
    <row r="16920" customFormat="1"/>
    <row r="16921" customFormat="1"/>
    <row r="16922" customFormat="1"/>
    <row r="16923" customFormat="1"/>
    <row r="16924" customFormat="1"/>
    <row r="16925" customFormat="1"/>
    <row r="16926" customFormat="1"/>
    <row r="16927" customFormat="1"/>
    <row r="16928" customFormat="1"/>
    <row r="16929" customFormat="1"/>
    <row r="16930" customFormat="1"/>
    <row r="16931" customFormat="1"/>
    <row r="16932" customFormat="1"/>
    <row r="16933" customFormat="1"/>
    <row r="16934" customFormat="1"/>
    <row r="16935" customFormat="1"/>
    <row r="16936" customFormat="1"/>
    <row r="16937" customFormat="1"/>
    <row r="16938" customFormat="1"/>
    <row r="16939" customFormat="1"/>
    <row r="16940" customFormat="1"/>
    <row r="16941" customFormat="1"/>
    <row r="16942" customFormat="1"/>
    <row r="16943" customFormat="1"/>
    <row r="16944" customFormat="1"/>
    <row r="16945" customFormat="1"/>
    <row r="16946" customFormat="1"/>
    <row r="16947" customFormat="1"/>
    <row r="16948" customFormat="1"/>
    <row r="16949" customFormat="1"/>
    <row r="16950" customFormat="1"/>
    <row r="16951" customFormat="1"/>
    <row r="16952" customFormat="1"/>
    <row r="16953" customFormat="1"/>
    <row r="16954" customFormat="1"/>
    <row r="16955" customFormat="1"/>
    <row r="16956" customFormat="1"/>
    <row r="16957" customFormat="1"/>
    <row r="16958" customFormat="1"/>
    <row r="16959" customFormat="1"/>
    <row r="16960" customFormat="1"/>
    <row r="16961" customFormat="1"/>
    <row r="16962" customFormat="1"/>
    <row r="16963" customFormat="1"/>
    <row r="16964" customFormat="1"/>
    <row r="16965" customFormat="1"/>
    <row r="16966" customFormat="1"/>
    <row r="16967" customFormat="1"/>
    <row r="16968" customFormat="1"/>
    <row r="16969" customFormat="1"/>
    <row r="16970" customFormat="1"/>
    <row r="16971" customFormat="1"/>
    <row r="16972" customFormat="1"/>
    <row r="16973" customFormat="1"/>
    <row r="16974" customFormat="1"/>
    <row r="16975" customFormat="1"/>
    <row r="16976" customFormat="1"/>
    <row r="16977" customFormat="1"/>
    <row r="16978" customFormat="1"/>
    <row r="16979" customFormat="1"/>
    <row r="16980" customFormat="1"/>
    <row r="16981" customFormat="1"/>
    <row r="16982" customFormat="1"/>
    <row r="16983" customFormat="1"/>
    <row r="16984" customFormat="1"/>
    <row r="16985" customFormat="1"/>
    <row r="16986" customFormat="1"/>
    <row r="16987" customFormat="1"/>
    <row r="16988" customFormat="1"/>
    <row r="16989" customFormat="1"/>
    <row r="16990" customFormat="1"/>
    <row r="16991" customFormat="1"/>
    <row r="16992" customFormat="1"/>
    <row r="16993" customFormat="1"/>
    <row r="16994" customFormat="1"/>
    <row r="16995" customFormat="1"/>
    <row r="16996" customFormat="1"/>
    <row r="16997" customFormat="1"/>
    <row r="16998" customFormat="1"/>
    <row r="16999" customFormat="1"/>
    <row r="17000" customFormat="1"/>
    <row r="17001" customFormat="1"/>
    <row r="17002" customFormat="1"/>
    <row r="17003" customFormat="1"/>
    <row r="17004" customFormat="1"/>
    <row r="17005" customFormat="1"/>
    <row r="17006" customFormat="1"/>
    <row r="17007" customFormat="1"/>
    <row r="17008" customFormat="1"/>
    <row r="17009" customFormat="1"/>
    <row r="17010" customFormat="1"/>
    <row r="17011" customFormat="1"/>
    <row r="17012" customFormat="1"/>
    <row r="17013" customFormat="1"/>
    <row r="17014" customFormat="1"/>
    <row r="17015" customFormat="1"/>
    <row r="17016" customFormat="1"/>
    <row r="17017" customFormat="1"/>
    <row r="17018" customFormat="1"/>
    <row r="17019" customFormat="1"/>
    <row r="17020" customFormat="1"/>
    <row r="17021" customFormat="1"/>
    <row r="17022" customFormat="1"/>
    <row r="17023" customFormat="1"/>
    <row r="17024" customFormat="1"/>
    <row r="17025" customFormat="1"/>
    <row r="17026" customFormat="1"/>
    <row r="17027" customFormat="1"/>
    <row r="17028" customFormat="1"/>
    <row r="17029" customFormat="1"/>
    <row r="17030" customFormat="1"/>
    <row r="17031" customFormat="1"/>
    <row r="17032" customFormat="1"/>
    <row r="17033" customFormat="1"/>
    <row r="17034" customFormat="1"/>
    <row r="17035" customFormat="1"/>
    <row r="17036" customFormat="1"/>
    <row r="17037" customFormat="1"/>
    <row r="17038" customFormat="1"/>
    <row r="17039" customFormat="1"/>
    <row r="17040" customFormat="1"/>
    <row r="17041" customFormat="1"/>
    <row r="17042" customFormat="1"/>
    <row r="17043" customFormat="1"/>
    <row r="17044" customFormat="1"/>
    <row r="17045" customFormat="1"/>
    <row r="17046" customFormat="1"/>
    <row r="17047" customFormat="1"/>
    <row r="17048" customFormat="1"/>
    <row r="17049" customFormat="1"/>
    <row r="17050" customFormat="1"/>
    <row r="17051" customFormat="1"/>
    <row r="17052" customFormat="1"/>
    <row r="17053" customFormat="1"/>
    <row r="17054" customFormat="1"/>
    <row r="17055" customFormat="1"/>
    <row r="17056" customFormat="1"/>
    <row r="17057" customFormat="1"/>
    <row r="17058" customFormat="1"/>
    <row r="17059" customFormat="1"/>
    <row r="17060" customFormat="1"/>
    <row r="17061" customFormat="1"/>
    <row r="17062" customFormat="1"/>
    <row r="17063" customFormat="1"/>
    <row r="17064" customFormat="1"/>
    <row r="17065" customFormat="1"/>
    <row r="17066" customFormat="1"/>
    <row r="17067" customFormat="1"/>
    <row r="17068" customFormat="1"/>
    <row r="17069" customFormat="1"/>
    <row r="17070" customFormat="1"/>
    <row r="17071" customFormat="1"/>
    <row r="17072" customFormat="1"/>
    <row r="17073" customFormat="1"/>
    <row r="17074" customFormat="1"/>
    <row r="17075" customFormat="1"/>
    <row r="17076" customFormat="1"/>
    <row r="17077" customFormat="1"/>
    <row r="17078" customFormat="1"/>
    <row r="17079" customFormat="1"/>
    <row r="17080" customFormat="1"/>
    <row r="17081" customFormat="1"/>
    <row r="17082" customFormat="1"/>
    <row r="17083" customFormat="1"/>
    <row r="17084" customFormat="1"/>
    <row r="17085" customFormat="1"/>
    <row r="17086" customFormat="1"/>
    <row r="17087" customFormat="1"/>
    <row r="17088" customFormat="1"/>
    <row r="17089" customFormat="1"/>
    <row r="17090" customFormat="1"/>
    <row r="17091" customFormat="1"/>
    <row r="17092" customFormat="1"/>
    <row r="17093" customFormat="1"/>
    <row r="17094" customFormat="1"/>
    <row r="17095" customFormat="1"/>
    <row r="17096" customFormat="1"/>
    <row r="17097" customFormat="1"/>
    <row r="17098" customFormat="1"/>
    <row r="17099" customFormat="1"/>
    <row r="17100" customFormat="1"/>
    <row r="17101" customFormat="1"/>
    <row r="17102" customFormat="1"/>
    <row r="17103" customFormat="1"/>
    <row r="17104" customFormat="1"/>
    <row r="17105" customFormat="1"/>
    <row r="17106" customFormat="1"/>
    <row r="17107" customFormat="1"/>
    <row r="17108" customFormat="1"/>
    <row r="17109" customFormat="1"/>
    <row r="17110" customFormat="1"/>
    <row r="17111" customFormat="1"/>
    <row r="17112" customFormat="1"/>
    <row r="17113" customFormat="1"/>
    <row r="17114" customFormat="1"/>
    <row r="17115" customFormat="1"/>
    <row r="17116" customFormat="1"/>
    <row r="17117" customFormat="1"/>
    <row r="17118" customFormat="1"/>
    <row r="17119" customFormat="1"/>
    <row r="17120" customFormat="1"/>
    <row r="17121" customFormat="1"/>
    <row r="17122" customFormat="1"/>
    <row r="17123" customFormat="1"/>
    <row r="17124" customFormat="1"/>
    <row r="17125" customFormat="1"/>
    <row r="17126" customFormat="1"/>
    <row r="17127" customFormat="1"/>
    <row r="17128" customFormat="1"/>
    <row r="17129" customFormat="1"/>
    <row r="17130" customFormat="1"/>
    <row r="17131" customFormat="1"/>
    <row r="17132" customFormat="1"/>
    <row r="17133" customFormat="1"/>
    <row r="17134" customFormat="1"/>
    <row r="17135" customFormat="1"/>
    <row r="17136" customFormat="1"/>
    <row r="17137" customFormat="1"/>
    <row r="17138" customFormat="1"/>
    <row r="17139" customFormat="1"/>
    <row r="17140" customFormat="1"/>
    <row r="17141" customFormat="1"/>
    <row r="17142" customFormat="1"/>
    <row r="17143" customFormat="1"/>
    <row r="17144" customFormat="1"/>
    <row r="17145" customFormat="1"/>
    <row r="17146" customFormat="1"/>
    <row r="17147" customFormat="1"/>
    <row r="17148" customFormat="1"/>
    <row r="17149" customFormat="1"/>
    <row r="17150" customFormat="1"/>
    <row r="17151" customFormat="1"/>
    <row r="17152" customFormat="1"/>
    <row r="17153" customFormat="1"/>
    <row r="17154" customFormat="1"/>
    <row r="17155" customFormat="1"/>
    <row r="17156" customFormat="1"/>
    <row r="17157" customFormat="1"/>
    <row r="17158" customFormat="1"/>
    <row r="17159" customFormat="1"/>
    <row r="17160" customFormat="1"/>
    <row r="17161" customFormat="1"/>
    <row r="17162" customFormat="1"/>
    <row r="17163" customFormat="1"/>
    <row r="17164" customFormat="1"/>
    <row r="17165" customFormat="1"/>
    <row r="17166" customFormat="1"/>
    <row r="17167" customFormat="1"/>
    <row r="17168" customFormat="1"/>
    <row r="17169" customFormat="1"/>
    <row r="17170" customFormat="1"/>
    <row r="17171" customFormat="1"/>
    <row r="17172" customFormat="1"/>
    <row r="17173" customFormat="1"/>
    <row r="17174" customFormat="1"/>
    <row r="17175" customFormat="1"/>
    <row r="17176" customFormat="1"/>
    <row r="17177" customFormat="1"/>
    <row r="17178" customFormat="1"/>
    <row r="17179" customFormat="1"/>
    <row r="17180" customFormat="1"/>
    <row r="17181" customFormat="1"/>
    <row r="17182" customFormat="1"/>
    <row r="17183" customFormat="1"/>
    <row r="17184" customFormat="1"/>
    <row r="17185" customFormat="1"/>
    <row r="17186" customFormat="1"/>
    <row r="17187" customFormat="1"/>
    <row r="17188" customFormat="1"/>
    <row r="17189" customFormat="1"/>
    <row r="17190" customFormat="1"/>
    <row r="17191" customFormat="1"/>
    <row r="17192" customFormat="1"/>
    <row r="17193" customFormat="1"/>
    <row r="17194" customFormat="1"/>
    <row r="17195" customFormat="1"/>
    <row r="17196" customFormat="1"/>
    <row r="17197" customFormat="1"/>
    <row r="17198" customFormat="1"/>
    <row r="17199" customFormat="1"/>
    <row r="17200" customFormat="1"/>
    <row r="17201" customFormat="1"/>
    <row r="17202" customFormat="1"/>
    <row r="17203" customFormat="1"/>
    <row r="17204" customFormat="1"/>
    <row r="17205" customFormat="1"/>
    <row r="17206" customFormat="1"/>
    <row r="17207" customFormat="1"/>
    <row r="17208" customFormat="1"/>
    <row r="17209" customFormat="1"/>
    <row r="17210" customFormat="1"/>
    <row r="17211" customFormat="1"/>
    <row r="17212" customFormat="1"/>
    <row r="17213" customFormat="1"/>
    <row r="17214" customFormat="1"/>
    <row r="17215" customFormat="1"/>
    <row r="17216" customFormat="1"/>
    <row r="17217" customFormat="1"/>
    <row r="17218" customFormat="1"/>
    <row r="17219" customFormat="1"/>
    <row r="17220" customFormat="1"/>
    <row r="17221" customFormat="1"/>
    <row r="17222" customFormat="1"/>
    <row r="17223" customFormat="1"/>
    <row r="17224" customFormat="1"/>
    <row r="17225" customFormat="1"/>
    <row r="17226" customFormat="1"/>
    <row r="17227" customFormat="1"/>
    <row r="17228" customFormat="1"/>
    <row r="17229" customFormat="1"/>
    <row r="17230" customFormat="1"/>
    <row r="17231" customFormat="1"/>
    <row r="17232" customFormat="1"/>
    <row r="17233" customFormat="1"/>
    <row r="17234" customFormat="1"/>
    <row r="17235" customFormat="1"/>
    <row r="17236" customFormat="1"/>
    <row r="17237" customFormat="1"/>
    <row r="17238" customFormat="1"/>
    <row r="17239" customFormat="1"/>
    <row r="17240" customFormat="1"/>
    <row r="17241" customFormat="1"/>
    <row r="17242" customFormat="1"/>
    <row r="17243" customFormat="1"/>
    <row r="17244" customFormat="1"/>
    <row r="17245" customFormat="1"/>
    <row r="17246" customFormat="1"/>
    <row r="17247" customFormat="1"/>
    <row r="17248" customFormat="1"/>
    <row r="17249" customFormat="1"/>
    <row r="17250" customFormat="1"/>
    <row r="17251" customFormat="1"/>
    <row r="17252" customFormat="1"/>
    <row r="17253" customFormat="1"/>
    <row r="17254" customFormat="1"/>
    <row r="17255" customFormat="1"/>
    <row r="17256" customFormat="1"/>
    <row r="17257" customFormat="1"/>
    <row r="17258" customFormat="1"/>
    <row r="17259" customFormat="1"/>
    <row r="17260" customFormat="1"/>
    <row r="17261" customFormat="1"/>
    <row r="17262" customFormat="1"/>
    <row r="17263" customFormat="1"/>
    <row r="17264" customFormat="1"/>
    <row r="17265" customFormat="1"/>
    <row r="17266" customFormat="1"/>
    <row r="17267" customFormat="1"/>
    <row r="17268" customFormat="1"/>
    <row r="17269" customFormat="1"/>
    <row r="17270" customFormat="1"/>
    <row r="17271" customFormat="1"/>
    <row r="17272" customFormat="1"/>
    <row r="17273" customFormat="1"/>
    <row r="17274" customFormat="1"/>
    <row r="17275" customFormat="1"/>
    <row r="17276" customFormat="1"/>
    <row r="17277" customFormat="1"/>
    <row r="17278" customFormat="1"/>
    <row r="17279" customFormat="1"/>
    <row r="17280" customFormat="1"/>
    <row r="17281" customFormat="1"/>
    <row r="17282" customFormat="1"/>
    <row r="17283" customFormat="1"/>
    <row r="17284" customFormat="1"/>
    <row r="17285" customFormat="1"/>
    <row r="17286" customFormat="1"/>
    <row r="17287" customFormat="1"/>
    <row r="17288" customFormat="1"/>
    <row r="17289" customFormat="1"/>
    <row r="17290" customFormat="1"/>
    <row r="17291" customFormat="1"/>
    <row r="17292" customFormat="1"/>
    <row r="17293" customFormat="1"/>
    <row r="17294" customFormat="1"/>
    <row r="17295" customFormat="1"/>
    <row r="17296" customFormat="1"/>
    <row r="17297" customFormat="1"/>
    <row r="17298" customFormat="1"/>
    <row r="17299" customFormat="1"/>
    <row r="17300" customFormat="1"/>
    <row r="17301" customFormat="1"/>
    <row r="17302" customFormat="1"/>
    <row r="17303" customFormat="1"/>
    <row r="17304" customFormat="1"/>
    <row r="17305" customFormat="1"/>
    <row r="17306" customFormat="1"/>
    <row r="17307" customFormat="1"/>
    <row r="17308" customFormat="1"/>
    <row r="17309" customFormat="1"/>
    <row r="17310" customFormat="1"/>
    <row r="17311" customFormat="1"/>
    <row r="17312" customFormat="1"/>
    <row r="17313" customFormat="1"/>
    <row r="17314" customFormat="1"/>
    <row r="17315" customFormat="1"/>
    <row r="17316" customFormat="1"/>
    <row r="17317" customFormat="1"/>
    <row r="17318" customFormat="1"/>
    <row r="17319" customFormat="1"/>
    <row r="17320" customFormat="1"/>
    <row r="17321" customFormat="1"/>
    <row r="17322" customFormat="1"/>
    <row r="17323" customFormat="1"/>
    <row r="17324" customFormat="1"/>
    <row r="17325" customFormat="1"/>
    <row r="17326" customFormat="1"/>
    <row r="17327" customFormat="1"/>
    <row r="17328" customFormat="1"/>
    <row r="17329" customFormat="1"/>
    <row r="17330" customFormat="1"/>
    <row r="17331" customFormat="1"/>
    <row r="17332" customFormat="1"/>
    <row r="17333" customFormat="1"/>
    <row r="17334" customFormat="1"/>
    <row r="17335" customFormat="1"/>
    <row r="17336" customFormat="1"/>
    <row r="17337" customFormat="1"/>
    <row r="17338" customFormat="1"/>
    <row r="17339" customFormat="1"/>
    <row r="17340" customFormat="1"/>
    <row r="17341" customFormat="1"/>
    <row r="17342" customFormat="1"/>
    <row r="17343" customFormat="1"/>
    <row r="17344" customFormat="1"/>
    <row r="17345" customFormat="1"/>
    <row r="17346" customFormat="1"/>
    <row r="17347" customFormat="1"/>
    <row r="17348" customFormat="1"/>
    <row r="17349" customFormat="1"/>
    <row r="17350" customFormat="1"/>
    <row r="17351" customFormat="1"/>
    <row r="17352" customFormat="1"/>
    <row r="17353" customFormat="1"/>
    <row r="17354" customFormat="1"/>
    <row r="17355" customFormat="1"/>
    <row r="17356" customFormat="1"/>
    <row r="17357" customFormat="1"/>
    <row r="17358" customFormat="1"/>
    <row r="17359" customFormat="1"/>
    <row r="17360" customFormat="1"/>
    <row r="17361" customFormat="1"/>
    <row r="17362" customFormat="1"/>
    <row r="17363" customFormat="1"/>
    <row r="17364" customFormat="1"/>
    <row r="17365" customFormat="1"/>
    <row r="17366" customFormat="1"/>
    <row r="17367" customFormat="1"/>
    <row r="17368" customFormat="1"/>
    <row r="17369" customFormat="1"/>
    <row r="17370" customFormat="1"/>
    <row r="17371" customFormat="1"/>
    <row r="17372" customFormat="1"/>
    <row r="17373" customFormat="1"/>
    <row r="17374" customFormat="1"/>
    <row r="17375" customFormat="1"/>
    <row r="17376" customFormat="1"/>
    <row r="17377" customFormat="1"/>
    <row r="17378" customFormat="1"/>
    <row r="17379" customFormat="1"/>
    <row r="17380" customFormat="1"/>
    <row r="17381" customFormat="1"/>
    <row r="17382" customFormat="1"/>
    <row r="17383" customFormat="1"/>
    <row r="17384" customFormat="1"/>
    <row r="17385" customFormat="1"/>
    <row r="17386" customFormat="1"/>
    <row r="17387" customFormat="1"/>
    <row r="17388" customFormat="1"/>
    <row r="17389" customFormat="1"/>
    <row r="17390" customFormat="1"/>
    <row r="17391" customFormat="1"/>
    <row r="17392" customFormat="1"/>
    <row r="17393" customFormat="1"/>
    <row r="17394" customFormat="1"/>
    <row r="17395" customFormat="1"/>
    <row r="17396" customFormat="1"/>
    <row r="17397" customFormat="1"/>
    <row r="17398" customFormat="1"/>
    <row r="17399" customFormat="1"/>
    <row r="17400" customFormat="1"/>
    <row r="17401" customFormat="1"/>
    <row r="17402" customFormat="1"/>
    <row r="17403" customFormat="1"/>
    <row r="17404" customFormat="1"/>
    <row r="17405" customFormat="1"/>
    <row r="17406" customFormat="1"/>
    <row r="17407" customFormat="1"/>
    <row r="17408" customFormat="1"/>
    <row r="17409" customFormat="1"/>
    <row r="17410" customFormat="1"/>
    <row r="17411" customFormat="1"/>
    <row r="17412" customFormat="1"/>
    <row r="17413" customFormat="1"/>
    <row r="17414" customFormat="1"/>
    <row r="17415" customFormat="1"/>
    <row r="17416" customFormat="1"/>
    <row r="17417" customFormat="1"/>
    <row r="17418" customFormat="1"/>
    <row r="17419" customFormat="1"/>
    <row r="17420" customFormat="1"/>
    <row r="17421" customFormat="1"/>
    <row r="17422" customFormat="1"/>
    <row r="17423" customFormat="1"/>
    <row r="17424" customFormat="1"/>
    <row r="17425" customFormat="1"/>
    <row r="17426" customFormat="1"/>
    <row r="17427" customFormat="1"/>
    <row r="17428" customFormat="1"/>
    <row r="17429" customFormat="1"/>
    <row r="17430" customFormat="1"/>
    <row r="17431" customFormat="1"/>
    <row r="17432" customFormat="1"/>
    <row r="17433" customFormat="1"/>
    <row r="17434" customFormat="1"/>
    <row r="17435" customFormat="1"/>
    <row r="17436" customFormat="1"/>
    <row r="17437" customFormat="1"/>
    <row r="17438" customFormat="1"/>
    <row r="17439" customFormat="1"/>
    <row r="17440" customFormat="1"/>
    <row r="17441" customFormat="1"/>
    <row r="17442" customFormat="1"/>
    <row r="17443" customFormat="1"/>
    <row r="17444" customFormat="1"/>
    <row r="17445" customFormat="1"/>
    <row r="17446" customFormat="1"/>
    <row r="17447" customFormat="1"/>
    <row r="17448" customFormat="1"/>
    <row r="17449" customFormat="1"/>
    <row r="17450" customFormat="1"/>
    <row r="17451" customFormat="1"/>
    <row r="17452" customFormat="1"/>
    <row r="17453" customFormat="1"/>
    <row r="17454" customFormat="1"/>
    <row r="17455" customFormat="1"/>
    <row r="17456" customFormat="1"/>
    <row r="17457" customFormat="1"/>
    <row r="17458" customFormat="1"/>
    <row r="17459" customFormat="1"/>
    <row r="17460" customFormat="1"/>
    <row r="17461" customFormat="1"/>
    <row r="17462" customFormat="1"/>
    <row r="17463" customFormat="1"/>
    <row r="17464" customFormat="1"/>
    <row r="17465" customFormat="1"/>
    <row r="17466" customFormat="1"/>
    <row r="17467" customFormat="1"/>
    <row r="17468" customFormat="1"/>
    <row r="17469" customFormat="1"/>
    <row r="17470" customFormat="1"/>
    <row r="17471" customFormat="1"/>
    <row r="17472" customFormat="1"/>
    <row r="17473" customFormat="1"/>
    <row r="17474" customFormat="1"/>
    <row r="17475" customFormat="1"/>
    <row r="17476" customFormat="1"/>
    <row r="17477" customFormat="1"/>
    <row r="17478" customFormat="1"/>
    <row r="17479" customFormat="1"/>
    <row r="17480" customFormat="1"/>
    <row r="17481" customFormat="1"/>
    <row r="17482" customFormat="1"/>
    <row r="17483" customFormat="1"/>
    <row r="17484" customFormat="1"/>
    <row r="17485" customFormat="1"/>
    <row r="17486" customFormat="1"/>
    <row r="17487" customFormat="1"/>
    <row r="17488" customFormat="1"/>
    <row r="17489" customFormat="1"/>
    <row r="17490" customFormat="1"/>
    <row r="17491" customFormat="1"/>
    <row r="17492" customFormat="1"/>
    <row r="17493" customFormat="1"/>
    <row r="17494" customFormat="1"/>
    <row r="17495" customFormat="1"/>
    <row r="17496" customFormat="1"/>
    <row r="17497" customFormat="1"/>
    <row r="17498" customFormat="1"/>
    <row r="17499" customFormat="1"/>
    <row r="17500" customFormat="1"/>
    <row r="17501" customFormat="1"/>
    <row r="17502" customFormat="1"/>
    <row r="17503" customFormat="1"/>
    <row r="17504" customFormat="1"/>
    <row r="17505" customFormat="1"/>
    <row r="17506" customFormat="1"/>
    <row r="17507" customFormat="1"/>
    <row r="17508" customFormat="1"/>
    <row r="17509" customFormat="1"/>
    <row r="17510" customFormat="1"/>
    <row r="17511" customFormat="1"/>
    <row r="17512" customFormat="1"/>
    <row r="17513" customFormat="1"/>
    <row r="17514" customFormat="1"/>
    <row r="17515" customFormat="1"/>
    <row r="17516" customFormat="1"/>
    <row r="17517" customFormat="1"/>
    <row r="17518" customFormat="1"/>
    <row r="17519" customFormat="1"/>
    <row r="17520" customFormat="1"/>
    <row r="17521" customFormat="1"/>
    <row r="17522" customFormat="1"/>
    <row r="17523" customFormat="1"/>
    <row r="17524" customFormat="1"/>
    <row r="17525" customFormat="1"/>
    <row r="17526" customFormat="1"/>
    <row r="17527" customFormat="1"/>
    <row r="17528" customFormat="1"/>
    <row r="17529" customFormat="1"/>
    <row r="17530" customFormat="1"/>
    <row r="17531" customFormat="1"/>
    <row r="17532" customFormat="1"/>
    <row r="17533" customFormat="1"/>
    <row r="17534" customFormat="1"/>
    <row r="17535" customFormat="1"/>
    <row r="17536" customFormat="1"/>
    <row r="17537" customFormat="1"/>
    <row r="17538" customFormat="1"/>
    <row r="17539" customFormat="1"/>
    <row r="17540" customFormat="1"/>
    <row r="17541" customFormat="1"/>
    <row r="17542" customFormat="1"/>
    <row r="17543" customFormat="1"/>
    <row r="17544" customFormat="1"/>
    <row r="17545" customFormat="1"/>
    <row r="17546" customFormat="1"/>
    <row r="17547" customFormat="1"/>
    <row r="17548" customFormat="1"/>
    <row r="17549" customFormat="1"/>
    <row r="17550" customFormat="1"/>
    <row r="17551" customFormat="1"/>
    <row r="17552" customFormat="1"/>
    <row r="17553" customFormat="1"/>
    <row r="17554" customFormat="1"/>
    <row r="17555" customFormat="1"/>
    <row r="17556" customFormat="1"/>
    <row r="17557" customFormat="1"/>
    <row r="17558" customFormat="1"/>
    <row r="17559" customFormat="1"/>
    <row r="17560" customFormat="1"/>
    <row r="17561" customFormat="1"/>
    <row r="17562" customFormat="1"/>
    <row r="17563" customFormat="1"/>
    <row r="17564" customFormat="1"/>
    <row r="17565" customFormat="1"/>
    <row r="17566" customFormat="1"/>
    <row r="17567" customFormat="1"/>
    <row r="17568" customFormat="1"/>
    <row r="17569" customFormat="1"/>
    <row r="17570" customFormat="1"/>
    <row r="17571" customFormat="1"/>
    <row r="17572" customFormat="1"/>
    <row r="17573" customFormat="1"/>
    <row r="17574" customFormat="1"/>
    <row r="17575" customFormat="1"/>
    <row r="17576" customFormat="1"/>
    <row r="17577" customFormat="1"/>
    <row r="17578" customFormat="1"/>
    <row r="17579" customFormat="1"/>
    <row r="17580" customFormat="1"/>
    <row r="17581" customFormat="1"/>
    <row r="17582" customFormat="1"/>
    <row r="17583" customFormat="1"/>
    <row r="17584" customFormat="1"/>
    <row r="17585" customFormat="1"/>
    <row r="17586" customFormat="1"/>
    <row r="17587" customFormat="1"/>
    <row r="17588" customFormat="1"/>
    <row r="17589" customFormat="1"/>
    <row r="17590" customFormat="1"/>
    <row r="17591" customFormat="1"/>
    <row r="17592" customFormat="1"/>
    <row r="17593" customFormat="1"/>
    <row r="17594" customFormat="1"/>
    <row r="17595" customFormat="1"/>
    <row r="17596" customFormat="1"/>
    <row r="17597" customFormat="1"/>
    <row r="17598" customFormat="1"/>
    <row r="17599" customFormat="1"/>
    <row r="17600" customFormat="1"/>
    <row r="17601" customFormat="1"/>
    <row r="17602" customFormat="1"/>
    <row r="17603" customFormat="1"/>
    <row r="17604" customFormat="1"/>
    <row r="17605" customFormat="1"/>
    <row r="17606" customFormat="1"/>
    <row r="17607" customFormat="1"/>
    <row r="17608" customFormat="1"/>
    <row r="17609" customFormat="1"/>
    <row r="17610" customFormat="1"/>
    <row r="17611" customFormat="1"/>
    <row r="17612" customFormat="1"/>
    <row r="17613" customFormat="1"/>
    <row r="17614" customFormat="1"/>
    <row r="17615" customFormat="1"/>
    <row r="17616" customFormat="1"/>
    <row r="17617" customFormat="1"/>
    <row r="17618" customFormat="1"/>
    <row r="17619" customFormat="1"/>
    <row r="17620" customFormat="1"/>
    <row r="17621" customFormat="1"/>
    <row r="17622" customFormat="1"/>
    <row r="17623" customFormat="1"/>
    <row r="17624" customFormat="1"/>
    <row r="17625" customFormat="1"/>
    <row r="17626" customFormat="1"/>
    <row r="17627" customFormat="1"/>
    <row r="17628" customFormat="1"/>
    <row r="17629" customFormat="1"/>
    <row r="17630" customFormat="1"/>
    <row r="17631" customFormat="1"/>
    <row r="17632" customFormat="1"/>
    <row r="17633" customFormat="1"/>
    <row r="17634" customFormat="1"/>
    <row r="17635" customFormat="1"/>
    <row r="17636" customFormat="1"/>
    <row r="17637" customFormat="1"/>
    <row r="17638" customFormat="1"/>
    <row r="17639" customFormat="1"/>
    <row r="17640" customFormat="1"/>
    <row r="17641" customFormat="1"/>
    <row r="17642" customFormat="1"/>
    <row r="17643" customFormat="1"/>
    <row r="17644" customFormat="1"/>
    <row r="17645" customFormat="1"/>
    <row r="17646" customFormat="1"/>
    <row r="17647" customFormat="1"/>
    <row r="17648" customFormat="1"/>
    <row r="17649" customFormat="1"/>
    <row r="17650" customFormat="1"/>
    <row r="17651" customFormat="1"/>
    <row r="17652" customFormat="1"/>
    <row r="17653" customFormat="1"/>
    <row r="17654" customFormat="1"/>
    <row r="17655" customFormat="1"/>
    <row r="17656" customFormat="1"/>
    <row r="17657" customFormat="1"/>
    <row r="17658" customFormat="1"/>
    <row r="17659" customFormat="1"/>
    <row r="17660" customFormat="1"/>
    <row r="17661" customFormat="1"/>
    <row r="17662" customFormat="1"/>
    <row r="17663" customFormat="1"/>
    <row r="17664" customFormat="1"/>
    <row r="17665" customFormat="1"/>
    <row r="17666" customFormat="1"/>
    <row r="17667" customFormat="1"/>
    <row r="17668" customFormat="1"/>
    <row r="17669" customFormat="1"/>
    <row r="17670" customFormat="1"/>
    <row r="17671" customFormat="1"/>
    <row r="17672" customFormat="1"/>
    <row r="17673" customFormat="1"/>
    <row r="17674" customFormat="1"/>
    <row r="17675" customFormat="1"/>
    <row r="17676" customFormat="1"/>
    <row r="17677" customFormat="1"/>
    <row r="17678" customFormat="1"/>
    <row r="17679" customFormat="1"/>
    <row r="17680" customFormat="1"/>
    <row r="17681" customFormat="1"/>
    <row r="17682" customFormat="1"/>
    <row r="17683" customFormat="1"/>
    <row r="17684" customFormat="1"/>
    <row r="17685" customFormat="1"/>
    <row r="17686" customFormat="1"/>
    <row r="17687" customFormat="1"/>
    <row r="17688" customFormat="1"/>
    <row r="17689" customFormat="1"/>
    <row r="17690" customFormat="1"/>
    <row r="17691" customFormat="1"/>
    <row r="17692" customFormat="1"/>
    <row r="17693" customFormat="1"/>
    <row r="17694" customFormat="1"/>
    <row r="17695" customFormat="1"/>
    <row r="17696" customFormat="1"/>
    <row r="17697" customFormat="1"/>
    <row r="17698" customFormat="1"/>
    <row r="17699" customFormat="1"/>
    <row r="17700" customFormat="1"/>
    <row r="17701" customFormat="1"/>
    <row r="17702" customFormat="1"/>
    <row r="17703" customFormat="1"/>
    <row r="17704" customFormat="1"/>
    <row r="17705" customFormat="1"/>
    <row r="17706" customFormat="1"/>
    <row r="17707" customFormat="1"/>
    <row r="17708" customFormat="1"/>
    <row r="17709" customFormat="1"/>
    <row r="17710" customFormat="1"/>
    <row r="17711" customFormat="1"/>
    <row r="17712" customFormat="1"/>
    <row r="17713" customFormat="1"/>
    <row r="17714" customFormat="1"/>
    <row r="17715" customFormat="1"/>
    <row r="17716" customFormat="1"/>
    <row r="17717" customFormat="1"/>
    <row r="17718" customFormat="1"/>
    <row r="17719" customFormat="1"/>
    <row r="17720" customFormat="1"/>
    <row r="17721" customFormat="1"/>
    <row r="17722" customFormat="1"/>
    <row r="17723" customFormat="1"/>
    <row r="17724" customFormat="1"/>
    <row r="17725" customFormat="1"/>
    <row r="17726" customFormat="1"/>
    <row r="17727" customFormat="1"/>
    <row r="17728" customFormat="1"/>
    <row r="17729" customFormat="1"/>
    <row r="17730" customFormat="1"/>
    <row r="17731" customFormat="1"/>
    <row r="17732" customFormat="1"/>
    <row r="17733" customFormat="1"/>
    <row r="17734" customFormat="1"/>
    <row r="17735" customFormat="1"/>
    <row r="17736" customFormat="1"/>
    <row r="17737" customFormat="1"/>
    <row r="17738" customFormat="1"/>
    <row r="17739" customFormat="1"/>
    <row r="17740" customFormat="1"/>
    <row r="17741" customFormat="1"/>
    <row r="17742" customFormat="1"/>
    <row r="17743" customFormat="1"/>
    <row r="17744" customFormat="1"/>
    <row r="17745" customFormat="1"/>
    <row r="17746" customFormat="1"/>
    <row r="17747" customFormat="1"/>
    <row r="17748" customFormat="1"/>
    <row r="17749" customFormat="1"/>
    <row r="17750" customFormat="1"/>
    <row r="17751" customFormat="1"/>
    <row r="17752" customFormat="1"/>
    <row r="17753" customFormat="1"/>
    <row r="17754" customFormat="1"/>
    <row r="17755" customFormat="1"/>
    <row r="17756" customFormat="1"/>
    <row r="17757" customFormat="1"/>
    <row r="17758" customFormat="1"/>
    <row r="17759" customFormat="1"/>
    <row r="17760" customFormat="1"/>
    <row r="17761" customFormat="1"/>
    <row r="17762" customFormat="1"/>
    <row r="17763" customFormat="1"/>
    <row r="17764" customFormat="1"/>
    <row r="17765" customFormat="1"/>
    <row r="17766" customFormat="1"/>
    <row r="17767" customFormat="1"/>
    <row r="17768" customFormat="1"/>
    <row r="17769" customFormat="1"/>
    <row r="17770" customFormat="1"/>
    <row r="17771" customFormat="1"/>
    <row r="17772" customFormat="1"/>
    <row r="17773" customFormat="1"/>
    <row r="17774" customFormat="1"/>
    <row r="17775" customFormat="1"/>
    <row r="17776" customFormat="1"/>
    <row r="17777" customFormat="1"/>
    <row r="17778" customFormat="1"/>
    <row r="17779" customFormat="1"/>
    <row r="17780" customFormat="1"/>
    <row r="17781" customFormat="1"/>
    <row r="17782" customFormat="1"/>
    <row r="17783" customFormat="1"/>
    <row r="17784" customFormat="1"/>
    <row r="17785" customFormat="1"/>
    <row r="17786" customFormat="1"/>
    <row r="17787" customFormat="1"/>
    <row r="17788" customFormat="1"/>
    <row r="17789" customFormat="1"/>
    <row r="17790" customFormat="1"/>
    <row r="17791" customFormat="1"/>
    <row r="17792" customFormat="1"/>
    <row r="17793" customFormat="1"/>
    <row r="17794" customFormat="1"/>
    <row r="17795" customFormat="1"/>
    <row r="17796" customFormat="1"/>
    <row r="17797" customFormat="1"/>
    <row r="17798" customFormat="1"/>
    <row r="17799" customFormat="1"/>
    <row r="17800" customFormat="1"/>
    <row r="17801" customFormat="1"/>
    <row r="17802" customFormat="1"/>
    <row r="17803" customFormat="1"/>
    <row r="17804" customFormat="1"/>
    <row r="17805" customFormat="1"/>
    <row r="17806" customFormat="1"/>
    <row r="17807" customFormat="1"/>
    <row r="17808" customFormat="1"/>
    <row r="17809" customFormat="1"/>
    <row r="17810" customFormat="1"/>
    <row r="17811" customFormat="1"/>
    <row r="17812" customFormat="1"/>
    <row r="17813" customFormat="1"/>
    <row r="17814" customFormat="1"/>
    <row r="17815" customFormat="1"/>
    <row r="17816" customFormat="1"/>
    <row r="17817" customFormat="1"/>
    <row r="17818" customFormat="1"/>
    <row r="17819" customFormat="1"/>
    <row r="17820" customFormat="1"/>
    <row r="17821" customFormat="1"/>
    <row r="17822" customFormat="1"/>
    <row r="17823" customFormat="1"/>
    <row r="17824" customFormat="1"/>
    <row r="17825" customFormat="1"/>
    <row r="17826" customFormat="1"/>
    <row r="17827" customFormat="1"/>
    <row r="17828" customFormat="1"/>
    <row r="17829" customFormat="1"/>
    <row r="17830" customFormat="1"/>
    <row r="17831" customFormat="1"/>
    <row r="17832" customFormat="1"/>
    <row r="17833" customFormat="1"/>
    <row r="17834" customFormat="1"/>
    <row r="17835" customFormat="1"/>
    <row r="17836" customFormat="1"/>
    <row r="17837" customFormat="1"/>
    <row r="17838" customFormat="1"/>
    <row r="17839" customFormat="1"/>
    <row r="17840" customFormat="1"/>
    <row r="17841" customFormat="1"/>
    <row r="17842" customFormat="1"/>
    <row r="17843" customFormat="1"/>
    <row r="17844" customFormat="1"/>
    <row r="17845" customFormat="1"/>
    <row r="17846" customFormat="1"/>
    <row r="17847" customFormat="1"/>
    <row r="17848" customFormat="1"/>
    <row r="17849" customFormat="1"/>
    <row r="17850" customFormat="1"/>
    <row r="17851" customFormat="1"/>
    <row r="17852" customFormat="1"/>
    <row r="17853" customFormat="1"/>
    <row r="17854" customFormat="1"/>
    <row r="17855" customFormat="1"/>
    <row r="17856" customFormat="1"/>
    <row r="17857" customFormat="1"/>
    <row r="17858" customFormat="1"/>
    <row r="17859" customFormat="1"/>
    <row r="17860" customFormat="1"/>
    <row r="17861" customFormat="1"/>
    <row r="17862" customFormat="1"/>
    <row r="17863" customFormat="1"/>
    <row r="17864" customFormat="1"/>
    <row r="17865" customFormat="1"/>
    <row r="17866" customFormat="1"/>
    <row r="17867" customFormat="1"/>
    <row r="17868" customFormat="1"/>
    <row r="17869" customFormat="1"/>
    <row r="17870" customFormat="1"/>
    <row r="17871" customFormat="1"/>
    <row r="17872" customFormat="1"/>
    <row r="17873" customFormat="1"/>
    <row r="17874" customFormat="1"/>
    <row r="17875" customFormat="1"/>
    <row r="17876" customFormat="1"/>
    <row r="17877" customFormat="1"/>
    <row r="17878" customFormat="1"/>
    <row r="17879" customFormat="1"/>
    <row r="17880" customFormat="1"/>
    <row r="17881" customFormat="1"/>
    <row r="17882" customFormat="1"/>
    <row r="17883" customFormat="1"/>
    <row r="17884" customFormat="1"/>
    <row r="17885" customFormat="1"/>
    <row r="17886" customFormat="1"/>
    <row r="17887" customFormat="1"/>
    <row r="17888" customFormat="1"/>
    <row r="17889" customFormat="1"/>
    <row r="17890" customFormat="1"/>
    <row r="17891" customFormat="1"/>
    <row r="17892" customFormat="1"/>
    <row r="17893" customFormat="1"/>
    <row r="17894" customFormat="1"/>
    <row r="17895" customFormat="1"/>
    <row r="17896" customFormat="1"/>
    <row r="17897" customFormat="1"/>
    <row r="17898" customFormat="1"/>
    <row r="17899" customFormat="1"/>
    <row r="17900" customFormat="1"/>
    <row r="17901" customFormat="1"/>
    <row r="17902" customFormat="1"/>
    <row r="17903" customFormat="1"/>
    <row r="17904" customFormat="1"/>
    <row r="17905" customFormat="1"/>
    <row r="17906" customFormat="1"/>
    <row r="17907" customFormat="1"/>
    <row r="17908" customFormat="1"/>
    <row r="17909" customFormat="1"/>
    <row r="17910" customFormat="1"/>
    <row r="17911" customFormat="1"/>
    <row r="17912" customFormat="1"/>
    <row r="17913" customFormat="1"/>
    <row r="17914" customFormat="1"/>
    <row r="17915" customFormat="1"/>
    <row r="17916" customFormat="1"/>
    <row r="17917" customFormat="1"/>
    <row r="17918" customFormat="1"/>
    <row r="17919" customFormat="1"/>
    <row r="17920" customFormat="1"/>
    <row r="17921" customFormat="1"/>
    <row r="17922" customFormat="1"/>
    <row r="17923" customFormat="1"/>
    <row r="17924" customFormat="1"/>
    <row r="17925" customFormat="1"/>
    <row r="17926" customFormat="1"/>
    <row r="17927" customFormat="1"/>
    <row r="17928" customFormat="1"/>
    <row r="17929" customFormat="1"/>
    <row r="17930" customFormat="1"/>
    <row r="17931" customFormat="1"/>
    <row r="17932" customFormat="1"/>
    <row r="17933" customFormat="1"/>
    <row r="17934" customFormat="1"/>
    <row r="17935" customFormat="1"/>
    <row r="17936" customFormat="1"/>
    <row r="17937" customFormat="1"/>
    <row r="17938" customFormat="1"/>
    <row r="17939" customFormat="1"/>
    <row r="17940" customFormat="1"/>
    <row r="17941" customFormat="1"/>
    <row r="17942" customFormat="1"/>
    <row r="17943" customFormat="1"/>
    <row r="17944" customFormat="1"/>
    <row r="17945" customFormat="1"/>
    <row r="17946" customFormat="1"/>
    <row r="17947" customFormat="1"/>
    <row r="17948" customFormat="1"/>
    <row r="17949" customFormat="1"/>
    <row r="17950" customFormat="1"/>
    <row r="17951" customFormat="1"/>
    <row r="17952" customFormat="1"/>
    <row r="17953" customFormat="1"/>
    <row r="17954" customFormat="1"/>
    <row r="17955" customFormat="1"/>
    <row r="17956" customFormat="1"/>
    <row r="17957" customFormat="1"/>
    <row r="17958" customFormat="1"/>
    <row r="17959" customFormat="1"/>
    <row r="17960" customFormat="1"/>
    <row r="17961" customFormat="1"/>
    <row r="17962" customFormat="1"/>
    <row r="17963" customFormat="1"/>
    <row r="17964" customFormat="1"/>
    <row r="17965" customFormat="1"/>
    <row r="17966" customFormat="1"/>
    <row r="17967" customFormat="1"/>
    <row r="17968" customFormat="1"/>
    <row r="17969" customFormat="1"/>
    <row r="17970" customFormat="1"/>
    <row r="17971" customFormat="1"/>
    <row r="17972" customFormat="1"/>
    <row r="17973" customFormat="1"/>
    <row r="17974" customFormat="1"/>
    <row r="17975" customFormat="1"/>
    <row r="17976" customFormat="1"/>
    <row r="17977" customFormat="1"/>
    <row r="17978" customFormat="1"/>
    <row r="17979" customFormat="1"/>
    <row r="17980" customFormat="1"/>
    <row r="17981" customFormat="1"/>
    <row r="17982" customFormat="1"/>
    <row r="17983" customFormat="1"/>
    <row r="17984" customFormat="1"/>
    <row r="17985" customFormat="1"/>
    <row r="17986" customFormat="1"/>
    <row r="17987" customFormat="1"/>
    <row r="17988" customFormat="1"/>
    <row r="17989" customFormat="1"/>
    <row r="17990" customFormat="1"/>
    <row r="17991" customFormat="1"/>
    <row r="17992" customFormat="1"/>
    <row r="17993" customFormat="1"/>
    <row r="17994" customFormat="1"/>
    <row r="17995" customFormat="1"/>
    <row r="17996" customFormat="1"/>
    <row r="17997" customFormat="1"/>
    <row r="17998" customFormat="1"/>
    <row r="17999" customFormat="1"/>
    <row r="18000" customFormat="1"/>
    <row r="18001" customFormat="1"/>
    <row r="18002" customFormat="1"/>
    <row r="18003" customFormat="1"/>
    <row r="18004" customFormat="1"/>
    <row r="18005" customFormat="1"/>
    <row r="18006" customFormat="1"/>
    <row r="18007" customFormat="1"/>
    <row r="18008" customFormat="1"/>
    <row r="18009" customFormat="1"/>
    <row r="18010" customFormat="1"/>
    <row r="18011" customFormat="1"/>
    <row r="18012" customFormat="1"/>
    <row r="18013" customFormat="1"/>
    <row r="18014" customFormat="1"/>
    <row r="18015" customFormat="1"/>
    <row r="18016" customFormat="1"/>
    <row r="18017" customFormat="1"/>
    <row r="18018" customFormat="1"/>
    <row r="18019" customFormat="1"/>
    <row r="18020" customFormat="1"/>
    <row r="18021" customFormat="1"/>
    <row r="18022" customFormat="1"/>
    <row r="18023" customFormat="1"/>
    <row r="18024" customFormat="1"/>
    <row r="18025" customFormat="1"/>
    <row r="18026" customFormat="1"/>
    <row r="18027" customFormat="1"/>
    <row r="18028" customFormat="1"/>
    <row r="18029" customFormat="1"/>
    <row r="18030" customFormat="1"/>
    <row r="18031" customFormat="1"/>
    <row r="18032" customFormat="1"/>
    <row r="18033" customFormat="1"/>
    <row r="18034" customFormat="1"/>
    <row r="18035" customFormat="1"/>
    <row r="18036" customFormat="1"/>
    <row r="18037" customFormat="1"/>
    <row r="18038" customFormat="1"/>
    <row r="18039" customFormat="1"/>
    <row r="18040" customFormat="1"/>
    <row r="18041" customFormat="1"/>
    <row r="18042" customFormat="1"/>
    <row r="18043" customFormat="1"/>
    <row r="18044" customFormat="1"/>
    <row r="18045" customFormat="1"/>
    <row r="18046" customFormat="1"/>
    <row r="18047" customFormat="1"/>
    <row r="18048" customFormat="1"/>
    <row r="18049" customFormat="1"/>
    <row r="18050" customFormat="1"/>
    <row r="18051" customFormat="1"/>
    <row r="18052" customFormat="1"/>
    <row r="18053" customFormat="1"/>
    <row r="18054" customFormat="1"/>
    <row r="18055" customFormat="1"/>
    <row r="18056" customFormat="1"/>
    <row r="18057" customFormat="1"/>
    <row r="18058" customFormat="1"/>
    <row r="18059" customFormat="1"/>
    <row r="18060" customFormat="1"/>
    <row r="18061" customFormat="1"/>
    <row r="18062" customFormat="1"/>
    <row r="18063" customFormat="1"/>
    <row r="18064" customFormat="1"/>
    <row r="18065" customFormat="1"/>
    <row r="18066" customFormat="1"/>
    <row r="18067" customFormat="1"/>
    <row r="18068" customFormat="1"/>
    <row r="18069" customFormat="1"/>
    <row r="18070" customFormat="1"/>
    <row r="18071" customFormat="1"/>
    <row r="18072" customFormat="1"/>
    <row r="18073" customFormat="1"/>
    <row r="18074" customFormat="1"/>
    <row r="18075" customFormat="1"/>
    <row r="18076" customFormat="1"/>
    <row r="18077" customFormat="1"/>
    <row r="18078" customFormat="1"/>
    <row r="18079" customFormat="1"/>
    <row r="18080" customFormat="1"/>
    <row r="18081" customFormat="1"/>
    <row r="18082" customFormat="1"/>
    <row r="18083" customFormat="1"/>
    <row r="18084" customFormat="1"/>
    <row r="18085" customFormat="1"/>
    <row r="18086" customFormat="1"/>
    <row r="18087" customFormat="1"/>
    <row r="18088" customFormat="1"/>
    <row r="18089" customFormat="1"/>
    <row r="18090" customFormat="1"/>
    <row r="18091" customFormat="1"/>
    <row r="18092" customFormat="1"/>
    <row r="18093" customFormat="1"/>
    <row r="18094" customFormat="1"/>
    <row r="18095" customFormat="1"/>
    <row r="18096" customFormat="1"/>
    <row r="18097" customFormat="1"/>
    <row r="18098" customFormat="1"/>
    <row r="18099" customFormat="1"/>
    <row r="18100" customFormat="1"/>
    <row r="18101" customFormat="1"/>
    <row r="18102" customFormat="1"/>
    <row r="18103" customFormat="1"/>
    <row r="18104" customFormat="1"/>
    <row r="18105" customFormat="1"/>
    <row r="18106" customFormat="1"/>
    <row r="18107" customFormat="1"/>
    <row r="18108" customFormat="1"/>
    <row r="18109" customFormat="1"/>
    <row r="18110" customFormat="1"/>
    <row r="18111" customFormat="1"/>
    <row r="18112" customFormat="1"/>
    <row r="18113" customFormat="1"/>
    <row r="18114" customFormat="1"/>
    <row r="18115" customFormat="1"/>
    <row r="18116" customFormat="1"/>
    <row r="18117" customFormat="1"/>
    <row r="18118" customFormat="1"/>
    <row r="18119" customFormat="1"/>
    <row r="18120" customFormat="1"/>
    <row r="18121" customFormat="1"/>
    <row r="18122" customFormat="1"/>
    <row r="18123" customFormat="1"/>
    <row r="18124" customFormat="1"/>
    <row r="18125" customFormat="1"/>
    <row r="18126" customFormat="1"/>
    <row r="18127" customFormat="1"/>
    <row r="18128" customFormat="1"/>
    <row r="18129" customFormat="1"/>
    <row r="18130" customFormat="1"/>
    <row r="18131" customFormat="1"/>
    <row r="18132" customFormat="1"/>
    <row r="18133" customFormat="1"/>
    <row r="18134" customFormat="1"/>
    <row r="18135" customFormat="1"/>
    <row r="18136" customFormat="1"/>
    <row r="18137" customFormat="1"/>
    <row r="18138" customFormat="1"/>
    <row r="18139" customFormat="1"/>
    <row r="18140" customFormat="1"/>
    <row r="18141" customFormat="1"/>
    <row r="18142" customFormat="1"/>
    <row r="18143" customFormat="1"/>
    <row r="18144" customFormat="1"/>
    <row r="18145" customFormat="1"/>
    <row r="18146" customFormat="1"/>
    <row r="18147" customFormat="1"/>
    <row r="18148" customFormat="1"/>
    <row r="18149" customFormat="1"/>
    <row r="18150" customFormat="1"/>
    <row r="18151" customFormat="1"/>
    <row r="18152" customFormat="1"/>
    <row r="18153" customFormat="1"/>
    <row r="18154" customFormat="1"/>
    <row r="18155" customFormat="1"/>
    <row r="18156" customFormat="1"/>
    <row r="18157" customFormat="1"/>
    <row r="18158" customFormat="1"/>
    <row r="18159" customFormat="1"/>
    <row r="18160" customFormat="1"/>
    <row r="18161" customFormat="1"/>
    <row r="18162" customFormat="1"/>
    <row r="18163" customFormat="1"/>
    <row r="18164" customFormat="1"/>
    <row r="18165" customFormat="1"/>
    <row r="18166" customFormat="1"/>
    <row r="18167" customFormat="1"/>
    <row r="18168" customFormat="1"/>
    <row r="18169" customFormat="1"/>
    <row r="18170" customFormat="1"/>
    <row r="18171" customFormat="1"/>
    <row r="18172" customFormat="1"/>
    <row r="18173" customFormat="1"/>
    <row r="18174" customFormat="1"/>
    <row r="18175" customFormat="1"/>
    <row r="18176" customFormat="1"/>
    <row r="18177" customFormat="1"/>
    <row r="18178" customFormat="1"/>
    <row r="18179" customFormat="1"/>
    <row r="18180" customFormat="1"/>
    <row r="18181" customFormat="1"/>
    <row r="18182" customFormat="1"/>
    <row r="18183" customFormat="1"/>
    <row r="18184" customFormat="1"/>
    <row r="18185" customFormat="1"/>
    <row r="18186" customFormat="1"/>
    <row r="18187" customFormat="1"/>
    <row r="18188" customFormat="1"/>
    <row r="18189" customFormat="1"/>
    <row r="18190" customFormat="1"/>
    <row r="18191" customFormat="1"/>
    <row r="18192" customFormat="1"/>
    <row r="18193" customFormat="1"/>
    <row r="18194" customFormat="1"/>
    <row r="18195" customFormat="1"/>
    <row r="18196" customFormat="1"/>
    <row r="18197" customFormat="1"/>
    <row r="18198" customFormat="1"/>
    <row r="18199" customFormat="1"/>
    <row r="18200" customFormat="1"/>
    <row r="18201" customFormat="1"/>
    <row r="18202" customFormat="1"/>
    <row r="18203" customFormat="1"/>
    <row r="18204" customFormat="1"/>
    <row r="18205" customFormat="1"/>
    <row r="18206" customFormat="1"/>
    <row r="18207" customFormat="1"/>
    <row r="18208" customFormat="1"/>
    <row r="18209" customFormat="1"/>
    <row r="18210" customFormat="1"/>
    <row r="18211" customFormat="1"/>
    <row r="18212" customFormat="1"/>
    <row r="18213" customFormat="1"/>
    <row r="18214" customFormat="1"/>
    <row r="18215" customFormat="1"/>
    <row r="18216" customFormat="1"/>
    <row r="18217" customFormat="1"/>
    <row r="18218" customFormat="1"/>
    <row r="18219" customFormat="1"/>
    <row r="18220" customFormat="1"/>
    <row r="18221" customFormat="1"/>
    <row r="18222" customFormat="1"/>
    <row r="18223" customFormat="1"/>
    <row r="18224" customFormat="1"/>
    <row r="18225" customFormat="1"/>
    <row r="18226" customFormat="1"/>
    <row r="18227" customFormat="1"/>
    <row r="18228" customFormat="1"/>
    <row r="18229" customFormat="1"/>
    <row r="18230" customFormat="1"/>
    <row r="18231" customFormat="1"/>
    <row r="18232" customFormat="1"/>
    <row r="18233" customFormat="1"/>
    <row r="18234" customFormat="1"/>
    <row r="18235" customFormat="1"/>
    <row r="18236" customFormat="1"/>
    <row r="18237" customFormat="1"/>
    <row r="18238" customFormat="1"/>
    <row r="18239" customFormat="1"/>
    <row r="18240" customFormat="1"/>
    <row r="18241" customFormat="1"/>
    <row r="18242" customFormat="1"/>
    <row r="18243" customFormat="1"/>
    <row r="18244" customFormat="1"/>
    <row r="18245" customFormat="1"/>
    <row r="18246" customFormat="1"/>
    <row r="18247" customFormat="1"/>
    <row r="18248" customFormat="1"/>
    <row r="18249" customFormat="1"/>
    <row r="18250" customFormat="1"/>
    <row r="18251" customFormat="1"/>
    <row r="18252" customFormat="1"/>
    <row r="18253" customFormat="1"/>
    <row r="18254" customFormat="1"/>
    <row r="18255" customFormat="1"/>
    <row r="18256" customFormat="1"/>
    <row r="18257" customFormat="1"/>
    <row r="18258" customFormat="1"/>
    <row r="18259" customFormat="1"/>
    <row r="18260" customFormat="1"/>
    <row r="18261" customFormat="1"/>
    <row r="18262" customFormat="1"/>
    <row r="18263" customFormat="1"/>
    <row r="18264" customFormat="1"/>
    <row r="18265" customFormat="1"/>
    <row r="18266" customFormat="1"/>
    <row r="18267" customFormat="1"/>
    <row r="18268" customFormat="1"/>
    <row r="18269" customFormat="1"/>
    <row r="18270" customFormat="1"/>
    <row r="18271" customFormat="1"/>
    <row r="18272" customFormat="1"/>
    <row r="18273" customFormat="1"/>
    <row r="18274" customFormat="1"/>
    <row r="18275" customFormat="1"/>
    <row r="18276" customFormat="1"/>
    <row r="18277" customFormat="1"/>
    <row r="18278" customFormat="1"/>
    <row r="18279" customFormat="1"/>
    <row r="18280" customFormat="1"/>
    <row r="18281" customFormat="1"/>
    <row r="18282" customFormat="1"/>
    <row r="18283" customFormat="1"/>
    <row r="18284" customFormat="1"/>
    <row r="18285" customFormat="1"/>
    <row r="18286" customFormat="1"/>
    <row r="18287" customFormat="1"/>
    <row r="18288" customFormat="1"/>
    <row r="18289" customFormat="1"/>
    <row r="18290" customFormat="1"/>
    <row r="18291" customFormat="1"/>
    <row r="18292" customFormat="1"/>
    <row r="18293" customFormat="1"/>
    <row r="18294" customFormat="1"/>
    <row r="18295" customFormat="1"/>
    <row r="18296" customFormat="1"/>
    <row r="18297" customFormat="1"/>
    <row r="18298" customFormat="1"/>
    <row r="18299" customFormat="1"/>
    <row r="18300" customFormat="1"/>
    <row r="18301" customFormat="1"/>
    <row r="18302" customFormat="1"/>
    <row r="18303" customFormat="1"/>
    <row r="18304" customFormat="1"/>
    <row r="18305" customFormat="1"/>
    <row r="18306" customFormat="1"/>
    <row r="18307" customFormat="1"/>
    <row r="18308" customFormat="1"/>
    <row r="18309" customFormat="1"/>
    <row r="18310" customFormat="1"/>
    <row r="18311" customFormat="1"/>
    <row r="18312" customFormat="1"/>
    <row r="18313" customFormat="1"/>
    <row r="18314" customFormat="1"/>
    <row r="18315" customFormat="1"/>
    <row r="18316" customFormat="1"/>
    <row r="18317" customFormat="1"/>
    <row r="18318" customFormat="1"/>
    <row r="18319" customFormat="1"/>
    <row r="18320" customFormat="1"/>
    <row r="18321" customFormat="1"/>
    <row r="18322" customFormat="1"/>
    <row r="18323" customFormat="1"/>
    <row r="18324" customFormat="1"/>
    <row r="18325" customFormat="1"/>
    <row r="18326" customFormat="1"/>
    <row r="18327" customFormat="1"/>
    <row r="18328" customFormat="1"/>
    <row r="18329" customFormat="1"/>
    <row r="18330" customFormat="1"/>
    <row r="18331" customFormat="1"/>
    <row r="18332" customFormat="1"/>
    <row r="18333" customFormat="1"/>
    <row r="18334" customFormat="1"/>
    <row r="18335" customFormat="1"/>
    <row r="18336" customFormat="1"/>
    <row r="18337" customFormat="1"/>
    <row r="18338" customFormat="1"/>
    <row r="18339" customFormat="1"/>
    <row r="18340" customFormat="1"/>
    <row r="18341" customFormat="1"/>
    <row r="18342" customFormat="1"/>
    <row r="18343" customFormat="1"/>
    <row r="18344" customFormat="1"/>
    <row r="18345" customFormat="1"/>
    <row r="18346" customFormat="1"/>
    <row r="18347" customFormat="1"/>
    <row r="18348" customFormat="1"/>
    <row r="18349" customFormat="1"/>
    <row r="18350" customFormat="1"/>
    <row r="18351" customFormat="1"/>
    <row r="18352" customFormat="1"/>
    <row r="18353" customFormat="1"/>
    <row r="18354" customFormat="1"/>
    <row r="18355" customFormat="1"/>
    <row r="18356" customFormat="1"/>
    <row r="18357" customFormat="1"/>
    <row r="18358" customFormat="1"/>
    <row r="18359" customFormat="1"/>
    <row r="18360" customFormat="1"/>
    <row r="18361" customFormat="1"/>
    <row r="18362" customFormat="1"/>
    <row r="18363" customFormat="1"/>
    <row r="18364" customFormat="1"/>
    <row r="18365" customFormat="1"/>
    <row r="18366" customFormat="1"/>
    <row r="18367" customFormat="1"/>
    <row r="18368" customFormat="1"/>
    <row r="18369" customFormat="1"/>
    <row r="18370" customFormat="1"/>
    <row r="18371" customFormat="1"/>
    <row r="18372" customFormat="1"/>
    <row r="18373" customFormat="1"/>
    <row r="18374" customFormat="1"/>
    <row r="18375" customFormat="1"/>
    <row r="18376" customFormat="1"/>
    <row r="18377" customFormat="1"/>
    <row r="18378" customFormat="1"/>
    <row r="18379" customFormat="1"/>
    <row r="18380" customFormat="1"/>
    <row r="18381" customFormat="1"/>
    <row r="18382" customFormat="1"/>
    <row r="18383" customFormat="1"/>
    <row r="18384" customFormat="1"/>
    <row r="18385" customFormat="1"/>
    <row r="18386" customFormat="1"/>
    <row r="18387" customFormat="1"/>
    <row r="18388" customFormat="1"/>
    <row r="18389" customFormat="1"/>
    <row r="18390" customFormat="1"/>
    <row r="18391" customFormat="1"/>
    <row r="18392" customFormat="1"/>
    <row r="18393" customFormat="1"/>
    <row r="18394" customFormat="1"/>
    <row r="18395" customFormat="1"/>
    <row r="18396" customFormat="1"/>
    <row r="18397" customFormat="1"/>
    <row r="18398" customFormat="1"/>
    <row r="18399" customFormat="1"/>
    <row r="18400" customFormat="1"/>
    <row r="18401" customFormat="1"/>
    <row r="18402" customFormat="1"/>
    <row r="18403" customFormat="1"/>
    <row r="18404" customFormat="1"/>
    <row r="18405" customFormat="1"/>
    <row r="18406" customFormat="1"/>
    <row r="18407" customFormat="1"/>
    <row r="18408" customFormat="1"/>
    <row r="18409" customFormat="1"/>
    <row r="18410" customFormat="1"/>
    <row r="18411" customFormat="1"/>
    <row r="18412" customFormat="1"/>
    <row r="18413" customFormat="1"/>
    <row r="18414" customFormat="1"/>
    <row r="18415" customFormat="1"/>
    <row r="18416" customFormat="1"/>
    <row r="18417" customFormat="1"/>
    <row r="18418" customFormat="1"/>
    <row r="18419" customFormat="1"/>
    <row r="18420" customFormat="1"/>
    <row r="18421" customFormat="1"/>
    <row r="18422" customFormat="1"/>
    <row r="18423" customFormat="1"/>
    <row r="18424" customFormat="1"/>
    <row r="18425" customFormat="1"/>
    <row r="18426" customFormat="1"/>
    <row r="18427" customFormat="1"/>
    <row r="18428" customFormat="1"/>
    <row r="18429" customFormat="1"/>
    <row r="18430" customFormat="1"/>
    <row r="18431" customFormat="1"/>
    <row r="18432" customFormat="1"/>
    <row r="18433" customFormat="1"/>
    <row r="18434" customFormat="1"/>
    <row r="18435" customFormat="1"/>
    <row r="18436" customFormat="1"/>
    <row r="18437" customFormat="1"/>
    <row r="18438" customFormat="1"/>
    <row r="18439" customFormat="1"/>
    <row r="18440" customFormat="1"/>
    <row r="18441" customFormat="1"/>
    <row r="18442" customFormat="1"/>
    <row r="18443" customFormat="1"/>
    <row r="18444" customFormat="1"/>
    <row r="18445" customFormat="1"/>
    <row r="18446" customFormat="1"/>
    <row r="18447" customFormat="1"/>
    <row r="18448" customFormat="1"/>
    <row r="18449" customFormat="1"/>
    <row r="18450" customFormat="1"/>
    <row r="18451" customFormat="1"/>
    <row r="18452" customFormat="1"/>
    <row r="18453" customFormat="1"/>
    <row r="18454" customFormat="1"/>
    <row r="18455" customFormat="1"/>
    <row r="18456" customFormat="1"/>
    <row r="18457" customFormat="1"/>
    <row r="18458" customFormat="1"/>
    <row r="18459" customFormat="1"/>
    <row r="18460" customFormat="1"/>
    <row r="18461" customFormat="1"/>
    <row r="18462" customFormat="1"/>
    <row r="18463" customFormat="1"/>
    <row r="18464" customFormat="1"/>
    <row r="18465" customFormat="1"/>
    <row r="18466" customFormat="1"/>
    <row r="18467" customFormat="1"/>
    <row r="18468" customFormat="1"/>
    <row r="18469" customFormat="1"/>
    <row r="18470" customFormat="1"/>
    <row r="18471" customFormat="1"/>
    <row r="18472" customFormat="1"/>
    <row r="18473" customFormat="1"/>
    <row r="18474" customFormat="1"/>
    <row r="18475" customFormat="1"/>
    <row r="18476" customFormat="1"/>
    <row r="18477" customFormat="1"/>
    <row r="18478" customFormat="1"/>
    <row r="18479" customFormat="1"/>
    <row r="18480" customFormat="1"/>
    <row r="18481" customFormat="1"/>
    <row r="18482" customFormat="1"/>
    <row r="18483" customFormat="1"/>
    <row r="18484" customFormat="1"/>
    <row r="18485" customFormat="1"/>
    <row r="18486" customFormat="1"/>
    <row r="18487" customFormat="1"/>
    <row r="18488" customFormat="1"/>
    <row r="18489" customFormat="1"/>
    <row r="18490" customFormat="1"/>
    <row r="18491" customFormat="1"/>
    <row r="18492" customFormat="1"/>
    <row r="18493" customFormat="1"/>
    <row r="18494" customFormat="1"/>
    <row r="18495" customFormat="1"/>
    <row r="18496" customFormat="1"/>
    <row r="18497" customFormat="1"/>
    <row r="18498" customFormat="1"/>
    <row r="18499" customFormat="1"/>
    <row r="18500" customFormat="1"/>
    <row r="18501" customFormat="1"/>
    <row r="18502" customFormat="1"/>
    <row r="18503" customFormat="1"/>
    <row r="18504" customFormat="1"/>
    <row r="18505" customFormat="1"/>
    <row r="18506" customFormat="1"/>
    <row r="18507" customFormat="1"/>
    <row r="18508" customFormat="1"/>
    <row r="18509" customFormat="1"/>
    <row r="18510" customFormat="1"/>
    <row r="18511" customFormat="1"/>
    <row r="18512" customFormat="1"/>
    <row r="18513" customFormat="1"/>
    <row r="18514" customFormat="1"/>
    <row r="18515" customFormat="1"/>
    <row r="18516" customFormat="1"/>
    <row r="18517" customFormat="1"/>
    <row r="18518" customFormat="1"/>
    <row r="18519" customFormat="1"/>
    <row r="18520" customFormat="1"/>
    <row r="18521" customFormat="1"/>
    <row r="18522" customFormat="1"/>
    <row r="18523" customFormat="1"/>
    <row r="18524" customFormat="1"/>
    <row r="18525" customFormat="1"/>
    <row r="18526" customFormat="1"/>
    <row r="18527" customFormat="1"/>
    <row r="18528" customFormat="1"/>
    <row r="18529" customFormat="1"/>
    <row r="18530" customFormat="1"/>
    <row r="18531" customFormat="1"/>
    <row r="18532" customFormat="1"/>
    <row r="18533" customFormat="1"/>
    <row r="18534" customFormat="1"/>
    <row r="18535" customFormat="1"/>
    <row r="18536" customFormat="1"/>
    <row r="18537" customFormat="1"/>
    <row r="18538" customFormat="1"/>
    <row r="18539" customFormat="1"/>
    <row r="18540" customFormat="1"/>
    <row r="18541" customFormat="1"/>
    <row r="18542" customFormat="1"/>
    <row r="18543" customFormat="1"/>
    <row r="18544" customFormat="1"/>
    <row r="18545" customFormat="1"/>
    <row r="18546" customFormat="1"/>
    <row r="18547" customFormat="1"/>
    <row r="18548" customFormat="1"/>
    <row r="18549" customFormat="1"/>
    <row r="18550" customFormat="1"/>
    <row r="18551" customFormat="1"/>
    <row r="18552" customFormat="1"/>
    <row r="18553" customFormat="1"/>
    <row r="18554" customFormat="1"/>
    <row r="18555" customFormat="1"/>
    <row r="18556" customFormat="1"/>
    <row r="18557" customFormat="1"/>
    <row r="18558" customFormat="1"/>
    <row r="18559" customFormat="1"/>
    <row r="18560" customFormat="1"/>
    <row r="18561" customFormat="1"/>
    <row r="18562" customFormat="1"/>
    <row r="18563" customFormat="1"/>
    <row r="18564" customFormat="1"/>
    <row r="18565" customFormat="1"/>
    <row r="18566" customFormat="1"/>
    <row r="18567" customFormat="1"/>
    <row r="18568" customFormat="1"/>
    <row r="18569" customFormat="1"/>
    <row r="18570" customFormat="1"/>
    <row r="18571" customFormat="1"/>
    <row r="18572" customFormat="1"/>
    <row r="18573" customFormat="1"/>
    <row r="18574" customFormat="1"/>
    <row r="18575" customFormat="1"/>
    <row r="18576" customFormat="1"/>
    <row r="18577" customFormat="1"/>
    <row r="18578" customFormat="1"/>
    <row r="18579" customFormat="1"/>
    <row r="18580" customFormat="1"/>
    <row r="18581" customFormat="1"/>
    <row r="18582" customFormat="1"/>
    <row r="18583" customFormat="1"/>
    <row r="18584" customFormat="1"/>
    <row r="18585" customFormat="1"/>
    <row r="18586" customFormat="1"/>
    <row r="18587" customFormat="1"/>
    <row r="18588" customFormat="1"/>
    <row r="18589" customFormat="1"/>
    <row r="18590" customFormat="1"/>
    <row r="18591" customFormat="1"/>
    <row r="18592" customFormat="1"/>
    <row r="18593" customFormat="1"/>
    <row r="18594" customFormat="1"/>
    <row r="18595" customFormat="1"/>
    <row r="18596" customFormat="1"/>
    <row r="18597" customFormat="1"/>
    <row r="18598" customFormat="1"/>
    <row r="18599" customFormat="1"/>
    <row r="18600" customFormat="1"/>
    <row r="18601" customFormat="1"/>
    <row r="18602" customFormat="1"/>
    <row r="18603" customFormat="1"/>
    <row r="18604" customFormat="1"/>
    <row r="18605" customFormat="1"/>
    <row r="18606" customFormat="1"/>
    <row r="18607" customFormat="1"/>
    <row r="18608" customFormat="1"/>
    <row r="18609" customFormat="1"/>
    <row r="18610" customFormat="1"/>
    <row r="18611" customFormat="1"/>
    <row r="18612" customFormat="1"/>
    <row r="18613" customFormat="1"/>
    <row r="18614" customFormat="1"/>
    <row r="18615" customFormat="1"/>
    <row r="18616" customFormat="1"/>
    <row r="18617" customFormat="1"/>
    <row r="18618" customFormat="1"/>
    <row r="18619" customFormat="1"/>
    <row r="18620" customFormat="1"/>
    <row r="18621" customFormat="1"/>
    <row r="18622" customFormat="1"/>
    <row r="18623" customFormat="1"/>
    <row r="18624" customFormat="1"/>
    <row r="18625" customFormat="1"/>
    <row r="18626" customFormat="1"/>
    <row r="18627" customFormat="1"/>
    <row r="18628" customFormat="1"/>
    <row r="18629" customFormat="1"/>
    <row r="18630" customFormat="1"/>
    <row r="18631" customFormat="1"/>
    <row r="18632" customFormat="1"/>
    <row r="18633" customFormat="1"/>
    <row r="18634" customFormat="1"/>
    <row r="18635" customFormat="1"/>
    <row r="18636" customFormat="1"/>
    <row r="18637" customFormat="1"/>
    <row r="18638" customFormat="1"/>
    <row r="18639" customFormat="1"/>
    <row r="18640" customFormat="1"/>
    <row r="18641" customFormat="1"/>
    <row r="18642" customFormat="1"/>
    <row r="18643" customFormat="1"/>
    <row r="18644" customFormat="1"/>
    <row r="18645" customFormat="1"/>
    <row r="18646" customFormat="1"/>
    <row r="18647" customFormat="1"/>
    <row r="18648" customFormat="1"/>
    <row r="18649" customFormat="1"/>
    <row r="18650" customFormat="1"/>
    <row r="18651" customFormat="1"/>
    <row r="18652" customFormat="1"/>
    <row r="18653" customFormat="1"/>
    <row r="18654" customFormat="1"/>
    <row r="18655" customFormat="1"/>
    <row r="18656" customFormat="1"/>
    <row r="18657" customFormat="1"/>
    <row r="18658" customFormat="1"/>
    <row r="18659" customFormat="1"/>
    <row r="18660" customFormat="1"/>
    <row r="18661" customFormat="1"/>
    <row r="18662" customFormat="1"/>
    <row r="18663" customFormat="1"/>
    <row r="18664" customFormat="1"/>
    <row r="18665" customFormat="1"/>
    <row r="18666" customFormat="1"/>
    <row r="18667" customFormat="1"/>
    <row r="18668" customFormat="1"/>
    <row r="18669" customFormat="1"/>
    <row r="18670" customFormat="1"/>
    <row r="18671" customFormat="1"/>
    <row r="18672" customFormat="1"/>
    <row r="18673" customFormat="1"/>
    <row r="18674" customFormat="1"/>
    <row r="18675" customFormat="1"/>
    <row r="18676" customFormat="1"/>
    <row r="18677" customFormat="1"/>
    <row r="18678" customFormat="1"/>
    <row r="18679" customFormat="1"/>
    <row r="18680" customFormat="1"/>
    <row r="18681" customFormat="1"/>
    <row r="18682" customFormat="1"/>
    <row r="18683" customFormat="1"/>
    <row r="18684" customFormat="1"/>
    <row r="18685" customFormat="1"/>
    <row r="18686" customFormat="1"/>
    <row r="18687" customFormat="1"/>
    <row r="18688" customFormat="1"/>
    <row r="18689" customFormat="1"/>
    <row r="18690" customFormat="1"/>
    <row r="18691" customFormat="1"/>
    <row r="18692" customFormat="1"/>
    <row r="18693" customFormat="1"/>
    <row r="18694" customFormat="1"/>
    <row r="18695" customFormat="1"/>
    <row r="18696" customFormat="1"/>
    <row r="18697" customFormat="1"/>
    <row r="18698" customFormat="1"/>
    <row r="18699" customFormat="1"/>
    <row r="18700" customFormat="1"/>
    <row r="18701" customFormat="1"/>
    <row r="18702" customFormat="1"/>
    <row r="18703" customFormat="1"/>
    <row r="18704" customFormat="1"/>
    <row r="18705" customFormat="1"/>
    <row r="18706" customFormat="1"/>
    <row r="18707" customFormat="1"/>
    <row r="18708" customFormat="1"/>
    <row r="18709" customFormat="1"/>
    <row r="18710" customFormat="1"/>
    <row r="18711" customFormat="1"/>
    <row r="18712" customFormat="1"/>
    <row r="18713" customFormat="1"/>
    <row r="18714" customFormat="1"/>
    <row r="18715" customFormat="1"/>
    <row r="18716" customFormat="1"/>
    <row r="18717" customFormat="1"/>
    <row r="18718" customFormat="1"/>
    <row r="18719" customFormat="1"/>
    <row r="18720" customFormat="1"/>
    <row r="18721" customFormat="1"/>
    <row r="18722" customFormat="1"/>
    <row r="18723" customFormat="1"/>
    <row r="18724" customFormat="1"/>
    <row r="18725" customFormat="1"/>
    <row r="18726" customFormat="1"/>
    <row r="18727" customFormat="1"/>
    <row r="18728" customFormat="1"/>
    <row r="18729" customFormat="1"/>
    <row r="18730" customFormat="1"/>
    <row r="18731" customFormat="1"/>
    <row r="18732" customFormat="1"/>
    <row r="18733" customFormat="1"/>
    <row r="18734" customFormat="1"/>
    <row r="18735" customFormat="1"/>
    <row r="18736" customFormat="1"/>
    <row r="18737" customFormat="1"/>
    <row r="18738" customFormat="1"/>
    <row r="18739" customFormat="1"/>
    <row r="18740" customFormat="1"/>
    <row r="18741" customFormat="1"/>
    <row r="18742" customFormat="1"/>
    <row r="18743" customFormat="1"/>
    <row r="18744" customFormat="1"/>
    <row r="18745" customFormat="1"/>
    <row r="18746" customFormat="1"/>
    <row r="18747" customFormat="1"/>
    <row r="18748" customFormat="1"/>
    <row r="18749" customFormat="1"/>
    <row r="18750" customFormat="1"/>
    <row r="18751" customFormat="1"/>
    <row r="18752" customFormat="1"/>
    <row r="18753" customFormat="1"/>
    <row r="18754" customFormat="1"/>
    <row r="18755" customFormat="1"/>
    <row r="18756" customFormat="1"/>
    <row r="18757" customFormat="1"/>
    <row r="18758" customFormat="1"/>
    <row r="18759" customFormat="1"/>
    <row r="18760" customFormat="1"/>
    <row r="18761" customFormat="1"/>
    <row r="18762" customFormat="1"/>
    <row r="18763" customFormat="1"/>
    <row r="18764" customFormat="1"/>
    <row r="18765" customFormat="1"/>
    <row r="18766" customFormat="1"/>
    <row r="18767" customFormat="1"/>
    <row r="18768" customFormat="1"/>
    <row r="18769" customFormat="1"/>
    <row r="18770" customFormat="1"/>
    <row r="18771" customFormat="1"/>
    <row r="18772" customFormat="1"/>
    <row r="18773" customFormat="1"/>
    <row r="18774" customFormat="1"/>
    <row r="18775" customFormat="1"/>
    <row r="18776" customFormat="1"/>
    <row r="18777" customFormat="1"/>
    <row r="18778" customFormat="1"/>
    <row r="18779" customFormat="1"/>
    <row r="18780" customFormat="1"/>
    <row r="18781" customFormat="1"/>
    <row r="18782" customFormat="1"/>
    <row r="18783" customFormat="1"/>
    <row r="18784" customFormat="1"/>
    <row r="18785" customFormat="1"/>
    <row r="18786" customFormat="1"/>
    <row r="18787" customFormat="1"/>
    <row r="18788" customFormat="1"/>
    <row r="18789" customFormat="1"/>
    <row r="18790" customFormat="1"/>
    <row r="18791" customFormat="1"/>
    <row r="18792" customFormat="1"/>
    <row r="18793" customFormat="1"/>
    <row r="18794" customFormat="1"/>
    <row r="18795" customFormat="1"/>
    <row r="18796" customFormat="1"/>
    <row r="18797" customFormat="1"/>
    <row r="18798" customFormat="1"/>
    <row r="18799" customFormat="1"/>
    <row r="18800" customFormat="1"/>
    <row r="18801" customFormat="1"/>
    <row r="18802" customFormat="1"/>
    <row r="18803" customFormat="1"/>
    <row r="18804" customFormat="1"/>
    <row r="18805" customFormat="1"/>
    <row r="18806" customFormat="1"/>
    <row r="18807" customFormat="1"/>
    <row r="18808" customFormat="1"/>
    <row r="18809" customFormat="1"/>
    <row r="18810" customFormat="1"/>
    <row r="18811" customFormat="1"/>
    <row r="18812" customFormat="1"/>
    <row r="18813" customFormat="1"/>
    <row r="18814" customFormat="1"/>
    <row r="18815" customFormat="1"/>
    <row r="18816" customFormat="1"/>
    <row r="18817" customFormat="1"/>
    <row r="18818" customFormat="1"/>
    <row r="18819" customFormat="1"/>
    <row r="18820" customFormat="1"/>
    <row r="18821" customFormat="1"/>
    <row r="18822" customFormat="1"/>
    <row r="18823" customFormat="1"/>
    <row r="18824" customFormat="1"/>
    <row r="18825" customFormat="1"/>
    <row r="18826" customFormat="1"/>
    <row r="18827" customFormat="1"/>
    <row r="18828" customFormat="1"/>
    <row r="18829" customFormat="1"/>
    <row r="18830" customFormat="1"/>
    <row r="18831" customFormat="1"/>
    <row r="18832" customFormat="1"/>
    <row r="18833" customFormat="1"/>
    <row r="18834" customFormat="1"/>
    <row r="18835" customFormat="1"/>
    <row r="18836" customFormat="1"/>
    <row r="18837" customFormat="1"/>
    <row r="18838" customFormat="1"/>
    <row r="18839" customFormat="1"/>
    <row r="18840" customFormat="1"/>
    <row r="18841" customFormat="1"/>
    <row r="18842" customFormat="1"/>
    <row r="18843" customFormat="1"/>
    <row r="18844" customFormat="1"/>
    <row r="18845" customFormat="1"/>
    <row r="18846" customFormat="1"/>
    <row r="18847" customFormat="1"/>
    <row r="18848" customFormat="1"/>
    <row r="18849" customFormat="1"/>
    <row r="18850" customFormat="1"/>
    <row r="18851" customFormat="1"/>
    <row r="18852" customFormat="1"/>
    <row r="18853" customFormat="1"/>
    <row r="18854" customFormat="1"/>
    <row r="18855" customFormat="1"/>
    <row r="18856" customFormat="1"/>
    <row r="18857" customFormat="1"/>
    <row r="18858" customFormat="1"/>
    <row r="18859" customFormat="1"/>
    <row r="18860" customFormat="1"/>
    <row r="18861" customFormat="1"/>
    <row r="18862" customFormat="1"/>
    <row r="18863" customFormat="1"/>
    <row r="18864" customFormat="1"/>
    <row r="18865" customFormat="1"/>
    <row r="18866" customFormat="1"/>
    <row r="18867" customFormat="1"/>
    <row r="18868" customFormat="1"/>
    <row r="18869" customFormat="1"/>
    <row r="18870" customFormat="1"/>
    <row r="18871" customFormat="1"/>
    <row r="18872" customFormat="1"/>
    <row r="18873" customFormat="1"/>
    <row r="18874" customFormat="1"/>
    <row r="18875" customFormat="1"/>
    <row r="18876" customFormat="1"/>
    <row r="18877" customFormat="1"/>
    <row r="18878" customFormat="1"/>
    <row r="18879" customFormat="1"/>
    <row r="18880" customFormat="1"/>
    <row r="18881" customFormat="1"/>
    <row r="18882" customFormat="1"/>
    <row r="18883" customFormat="1"/>
    <row r="18884" customFormat="1"/>
    <row r="18885" customFormat="1"/>
    <row r="18886" customFormat="1"/>
    <row r="18887" customFormat="1"/>
    <row r="18888" customFormat="1"/>
    <row r="18889" customFormat="1"/>
    <row r="18890" customFormat="1"/>
    <row r="18891" customFormat="1"/>
    <row r="18892" customFormat="1"/>
    <row r="18893" customFormat="1"/>
    <row r="18894" customFormat="1"/>
    <row r="18895" customFormat="1"/>
    <row r="18896" customFormat="1"/>
    <row r="18897" customFormat="1"/>
    <row r="18898" customFormat="1"/>
    <row r="18899" customFormat="1"/>
    <row r="18900" customFormat="1"/>
    <row r="18901" customFormat="1"/>
    <row r="18902" customFormat="1"/>
    <row r="18903" customFormat="1"/>
    <row r="18904" customFormat="1"/>
    <row r="18905" customFormat="1"/>
    <row r="18906" customFormat="1"/>
    <row r="18907" customFormat="1"/>
    <row r="18908" customFormat="1"/>
    <row r="18909" customFormat="1"/>
    <row r="18910" customFormat="1"/>
    <row r="18911" customFormat="1"/>
    <row r="18912" customFormat="1"/>
    <row r="18913" customFormat="1"/>
    <row r="18914" customFormat="1"/>
    <row r="18915" customFormat="1"/>
    <row r="18916" customFormat="1"/>
    <row r="18917" customFormat="1"/>
    <row r="18918" customFormat="1"/>
    <row r="18919" customFormat="1"/>
    <row r="18920" customFormat="1"/>
    <row r="18921" customFormat="1"/>
    <row r="18922" customFormat="1"/>
    <row r="18923" customFormat="1"/>
    <row r="18924" customFormat="1"/>
    <row r="18925" customFormat="1"/>
    <row r="18926" customFormat="1"/>
    <row r="18927" customFormat="1"/>
    <row r="18928" customFormat="1"/>
    <row r="18929" customFormat="1"/>
    <row r="18930" customFormat="1"/>
    <row r="18931" customFormat="1"/>
    <row r="18932" customFormat="1"/>
    <row r="18933" customFormat="1"/>
    <row r="18934" customFormat="1"/>
    <row r="18935" customFormat="1"/>
    <row r="18936" customFormat="1"/>
    <row r="18937" customFormat="1"/>
    <row r="18938" customFormat="1"/>
    <row r="18939" customFormat="1"/>
    <row r="18940" customFormat="1"/>
    <row r="18941" customFormat="1"/>
    <row r="18942" customFormat="1"/>
    <row r="18943" customFormat="1"/>
    <row r="18944" customFormat="1"/>
    <row r="18945" customFormat="1"/>
    <row r="18946" customFormat="1"/>
    <row r="18947" customFormat="1"/>
    <row r="18948" customFormat="1"/>
    <row r="18949" customFormat="1"/>
    <row r="18950" customFormat="1"/>
    <row r="18951" customFormat="1"/>
    <row r="18952" customFormat="1"/>
    <row r="18953" customFormat="1"/>
    <row r="18954" customFormat="1"/>
    <row r="18955" customFormat="1"/>
    <row r="18956" customFormat="1"/>
    <row r="18957" customFormat="1"/>
    <row r="18958" customFormat="1"/>
    <row r="18959" customFormat="1"/>
    <row r="18960" customFormat="1"/>
    <row r="18961" customFormat="1"/>
    <row r="18962" customFormat="1"/>
    <row r="18963" customFormat="1"/>
    <row r="18964" customFormat="1"/>
    <row r="18965" customFormat="1"/>
    <row r="18966" customFormat="1"/>
    <row r="18967" customFormat="1"/>
    <row r="18968" customFormat="1"/>
    <row r="18969" customFormat="1"/>
    <row r="18970" customFormat="1"/>
    <row r="18971" customFormat="1"/>
    <row r="18972" customFormat="1"/>
    <row r="18973" customFormat="1"/>
    <row r="18974" customFormat="1"/>
    <row r="18975" customFormat="1"/>
    <row r="18976" customFormat="1"/>
    <row r="18977" customFormat="1"/>
    <row r="18978" customFormat="1"/>
    <row r="18979" customFormat="1"/>
    <row r="18980" customFormat="1"/>
    <row r="18981" customFormat="1"/>
    <row r="18982" customFormat="1"/>
    <row r="18983" customFormat="1"/>
    <row r="18984" customFormat="1"/>
    <row r="18985" customFormat="1"/>
    <row r="18986" customFormat="1"/>
    <row r="18987" customFormat="1"/>
    <row r="18988" customFormat="1"/>
    <row r="18989" customFormat="1"/>
    <row r="18990" customFormat="1"/>
    <row r="18991" customFormat="1"/>
    <row r="18992" customFormat="1"/>
    <row r="18993" customFormat="1"/>
    <row r="18994" customFormat="1"/>
    <row r="18995" customFormat="1"/>
    <row r="18996" customFormat="1"/>
    <row r="18997" customFormat="1"/>
    <row r="18998" customFormat="1"/>
    <row r="18999" customFormat="1"/>
    <row r="19000" customFormat="1"/>
    <row r="19001" customFormat="1"/>
    <row r="19002" customFormat="1"/>
    <row r="19003" customFormat="1"/>
    <row r="19004" customFormat="1"/>
    <row r="19005" customFormat="1"/>
    <row r="19006" customFormat="1"/>
    <row r="19007" customFormat="1"/>
    <row r="19008" customFormat="1"/>
    <row r="19009" customFormat="1"/>
    <row r="19010" customFormat="1"/>
    <row r="19011" customFormat="1"/>
    <row r="19012" customFormat="1"/>
    <row r="19013" customFormat="1"/>
    <row r="19014" customFormat="1"/>
    <row r="19015" customFormat="1"/>
    <row r="19016" customFormat="1"/>
    <row r="19017" customFormat="1"/>
    <row r="19018" customFormat="1"/>
    <row r="19019" customFormat="1"/>
    <row r="19020" customFormat="1"/>
    <row r="19021" customFormat="1"/>
    <row r="19022" customFormat="1"/>
    <row r="19023" customFormat="1"/>
    <row r="19024" customFormat="1"/>
    <row r="19025" customFormat="1"/>
    <row r="19026" customFormat="1"/>
    <row r="19027" customFormat="1"/>
    <row r="19028" customFormat="1"/>
    <row r="19029" customFormat="1"/>
    <row r="19030" customFormat="1"/>
    <row r="19031" customFormat="1"/>
    <row r="19032" customFormat="1"/>
    <row r="19033" customFormat="1"/>
    <row r="19034" customFormat="1"/>
    <row r="19035" customFormat="1"/>
    <row r="19036" customFormat="1"/>
    <row r="19037" customFormat="1"/>
    <row r="19038" customFormat="1"/>
    <row r="19039" customFormat="1"/>
    <row r="19040" customFormat="1"/>
    <row r="19041" customFormat="1"/>
    <row r="19042" customFormat="1"/>
    <row r="19043" customFormat="1"/>
    <row r="19044" customFormat="1"/>
    <row r="19045" customFormat="1"/>
    <row r="19046" customFormat="1"/>
    <row r="19047" customFormat="1"/>
    <row r="19048" customFormat="1"/>
    <row r="19049" customFormat="1"/>
    <row r="19050" customFormat="1"/>
    <row r="19051" customFormat="1"/>
    <row r="19052" customFormat="1"/>
    <row r="19053" customFormat="1"/>
    <row r="19054" customFormat="1"/>
    <row r="19055" customFormat="1"/>
    <row r="19056" customFormat="1"/>
    <row r="19057" customFormat="1"/>
    <row r="19058" customFormat="1"/>
    <row r="19059" customFormat="1"/>
    <row r="19060" customFormat="1"/>
    <row r="19061" customFormat="1"/>
    <row r="19062" customFormat="1"/>
    <row r="19063" customFormat="1"/>
    <row r="19064" customFormat="1"/>
    <row r="19065" customFormat="1"/>
    <row r="19066" customFormat="1"/>
    <row r="19067" customFormat="1"/>
    <row r="19068" customFormat="1"/>
    <row r="19069" customFormat="1"/>
    <row r="19070" customFormat="1"/>
    <row r="19071" customFormat="1"/>
    <row r="19072" customFormat="1"/>
    <row r="19073" customFormat="1"/>
    <row r="19074" customFormat="1"/>
    <row r="19075" customFormat="1"/>
    <row r="19076" customFormat="1"/>
    <row r="19077" customFormat="1"/>
    <row r="19078" customFormat="1"/>
    <row r="19079" customFormat="1"/>
    <row r="19080" customFormat="1"/>
    <row r="19081" customFormat="1"/>
    <row r="19082" customFormat="1"/>
    <row r="19083" customFormat="1"/>
    <row r="19084" customFormat="1"/>
    <row r="19085" customFormat="1"/>
    <row r="19086" customFormat="1"/>
    <row r="19087" customFormat="1"/>
    <row r="19088" customFormat="1"/>
    <row r="19089" customFormat="1"/>
    <row r="19090" customFormat="1"/>
    <row r="19091" customFormat="1"/>
    <row r="19092" customFormat="1"/>
    <row r="19093" customFormat="1"/>
    <row r="19094" customFormat="1"/>
    <row r="19095" customFormat="1"/>
    <row r="19096" customFormat="1"/>
    <row r="19097" customFormat="1"/>
    <row r="19098" customFormat="1"/>
    <row r="19099" customFormat="1"/>
    <row r="19100" customFormat="1"/>
    <row r="19101" customFormat="1"/>
    <row r="19102" customFormat="1"/>
    <row r="19103" customFormat="1"/>
    <row r="19104" customFormat="1"/>
    <row r="19105" customFormat="1"/>
    <row r="19106" customFormat="1"/>
    <row r="19107" customFormat="1"/>
    <row r="19108" customFormat="1"/>
    <row r="19109" customFormat="1"/>
    <row r="19110" customFormat="1"/>
    <row r="19111" customFormat="1"/>
    <row r="19112" customFormat="1"/>
    <row r="19113" customFormat="1"/>
    <row r="19114" customFormat="1"/>
    <row r="19115" customFormat="1"/>
    <row r="19116" customFormat="1"/>
    <row r="19117" customFormat="1"/>
    <row r="19118" customFormat="1"/>
    <row r="19119" customFormat="1"/>
    <row r="19120" customFormat="1"/>
    <row r="19121" customFormat="1"/>
    <row r="19122" customFormat="1"/>
    <row r="19123" customFormat="1"/>
    <row r="19124" customFormat="1"/>
    <row r="19125" customFormat="1"/>
    <row r="19126" customFormat="1"/>
    <row r="19127" customFormat="1"/>
    <row r="19128" customFormat="1"/>
    <row r="19129" customFormat="1"/>
    <row r="19130" customFormat="1"/>
    <row r="19131" customFormat="1"/>
    <row r="19132" customFormat="1"/>
    <row r="19133" customFormat="1"/>
    <row r="19134" customFormat="1"/>
    <row r="19135" customFormat="1"/>
    <row r="19136" customFormat="1"/>
    <row r="19137" customFormat="1"/>
    <row r="19138" customFormat="1"/>
    <row r="19139" customFormat="1"/>
    <row r="19140" customFormat="1"/>
    <row r="19141" customFormat="1"/>
    <row r="19142" customFormat="1"/>
    <row r="19143" customFormat="1"/>
    <row r="19144" customFormat="1"/>
    <row r="19145" customFormat="1"/>
    <row r="19146" customFormat="1"/>
    <row r="19147" customFormat="1"/>
    <row r="19148" customFormat="1"/>
    <row r="19149" customFormat="1"/>
    <row r="19150" customFormat="1"/>
    <row r="19151" customFormat="1"/>
    <row r="19152" customFormat="1"/>
    <row r="19153" customFormat="1"/>
    <row r="19154" customFormat="1"/>
    <row r="19155" customFormat="1"/>
    <row r="19156" customFormat="1"/>
    <row r="19157" customFormat="1"/>
    <row r="19158" customFormat="1"/>
    <row r="19159" customFormat="1"/>
    <row r="19160" customFormat="1"/>
    <row r="19161" customFormat="1"/>
    <row r="19162" customFormat="1"/>
    <row r="19163" customFormat="1"/>
    <row r="19164" customFormat="1"/>
    <row r="19165" customFormat="1"/>
    <row r="19166" customFormat="1"/>
    <row r="19167" customFormat="1"/>
    <row r="19168" customFormat="1"/>
    <row r="19169" customFormat="1"/>
    <row r="19170" customFormat="1"/>
    <row r="19171" customFormat="1"/>
    <row r="19172" customFormat="1"/>
    <row r="19173" customFormat="1"/>
    <row r="19174" customFormat="1"/>
    <row r="19175" customFormat="1"/>
    <row r="19176" customFormat="1"/>
    <row r="19177" customFormat="1"/>
    <row r="19178" customFormat="1"/>
    <row r="19179" customFormat="1"/>
    <row r="19180" customFormat="1"/>
    <row r="19181" customFormat="1"/>
    <row r="19182" customFormat="1"/>
    <row r="19183" customFormat="1"/>
    <row r="19184" customFormat="1"/>
    <row r="19185" customFormat="1"/>
    <row r="19186" customFormat="1"/>
    <row r="19187" customFormat="1"/>
    <row r="19188" customFormat="1"/>
    <row r="19189" customFormat="1"/>
    <row r="19190" customFormat="1"/>
    <row r="19191" customFormat="1"/>
    <row r="19192" customFormat="1"/>
    <row r="19193" customFormat="1"/>
    <row r="19194" customFormat="1"/>
    <row r="19195" customFormat="1"/>
    <row r="19196" customFormat="1"/>
    <row r="19197" customFormat="1"/>
    <row r="19198" customFormat="1"/>
    <row r="19199" customFormat="1"/>
    <row r="19200" customFormat="1"/>
    <row r="19201" customFormat="1"/>
    <row r="19202" customFormat="1"/>
    <row r="19203" customFormat="1"/>
    <row r="19204" customFormat="1"/>
    <row r="19205" customFormat="1"/>
    <row r="19206" customFormat="1"/>
    <row r="19207" customFormat="1"/>
    <row r="19208" customFormat="1"/>
    <row r="19209" customFormat="1"/>
    <row r="19210" customFormat="1"/>
    <row r="19211" customFormat="1"/>
    <row r="19212" customFormat="1"/>
    <row r="19213" customFormat="1"/>
    <row r="19214" customFormat="1"/>
    <row r="19215" customFormat="1"/>
    <row r="19216" customFormat="1"/>
    <row r="19217" customFormat="1"/>
    <row r="19218" customFormat="1"/>
    <row r="19219" customFormat="1"/>
    <row r="19220" customFormat="1"/>
    <row r="19221" customFormat="1"/>
    <row r="19222" customFormat="1"/>
    <row r="19223" customFormat="1"/>
    <row r="19224" customFormat="1"/>
    <row r="19225" customFormat="1"/>
    <row r="19226" customFormat="1"/>
    <row r="19227" customFormat="1"/>
    <row r="19228" customFormat="1"/>
    <row r="19229" customFormat="1"/>
    <row r="19230" customFormat="1"/>
    <row r="19231" customFormat="1"/>
    <row r="19232" customFormat="1"/>
    <row r="19233" customFormat="1"/>
    <row r="19234" customFormat="1"/>
    <row r="19235" customFormat="1"/>
    <row r="19236" customFormat="1"/>
    <row r="19237" customFormat="1"/>
    <row r="19238" customFormat="1"/>
    <row r="19239" customFormat="1"/>
    <row r="19240" customFormat="1"/>
    <row r="19241" customFormat="1"/>
    <row r="19242" customFormat="1"/>
    <row r="19243" customFormat="1"/>
    <row r="19244" customFormat="1"/>
    <row r="19245" customFormat="1"/>
    <row r="19246" customFormat="1"/>
    <row r="19247" customFormat="1"/>
    <row r="19248" customFormat="1"/>
    <row r="19249" customFormat="1"/>
    <row r="19250" customFormat="1"/>
    <row r="19251" customFormat="1"/>
    <row r="19252" customFormat="1"/>
    <row r="19253" customFormat="1"/>
    <row r="19254" customFormat="1"/>
    <row r="19255" customFormat="1"/>
    <row r="19256" customFormat="1"/>
    <row r="19257" customFormat="1"/>
    <row r="19258" customFormat="1"/>
    <row r="19259" customFormat="1"/>
    <row r="19260" customFormat="1"/>
    <row r="19261" customFormat="1"/>
    <row r="19262" customFormat="1"/>
    <row r="19263" customFormat="1"/>
    <row r="19264" customFormat="1"/>
    <row r="19265" customFormat="1"/>
    <row r="19266" customFormat="1"/>
    <row r="19267" customFormat="1"/>
    <row r="19268" customFormat="1"/>
    <row r="19269" customFormat="1"/>
    <row r="19270" customFormat="1"/>
    <row r="19271" customFormat="1"/>
    <row r="19272" customFormat="1"/>
    <row r="19273" customFormat="1"/>
    <row r="19274" customFormat="1"/>
    <row r="19275" customFormat="1"/>
    <row r="19276" customFormat="1"/>
    <row r="19277" customFormat="1"/>
    <row r="19278" customFormat="1"/>
    <row r="19279" customFormat="1"/>
    <row r="19280" customFormat="1"/>
    <row r="19281" customFormat="1"/>
    <row r="19282" customFormat="1"/>
    <row r="19283" customFormat="1"/>
    <row r="19284" customFormat="1"/>
    <row r="19285" customFormat="1"/>
    <row r="19286" customFormat="1"/>
    <row r="19287" customFormat="1"/>
    <row r="19288" customFormat="1"/>
    <row r="19289" customFormat="1"/>
    <row r="19290" customFormat="1"/>
    <row r="19291" customFormat="1"/>
    <row r="19292" customFormat="1"/>
    <row r="19293" customFormat="1"/>
    <row r="19294" customFormat="1"/>
    <row r="19295" customFormat="1"/>
    <row r="19296" customFormat="1"/>
    <row r="19297" customFormat="1"/>
    <row r="19298" customFormat="1"/>
    <row r="19299" customFormat="1"/>
    <row r="19300" customFormat="1"/>
    <row r="19301" customFormat="1"/>
    <row r="19302" customFormat="1"/>
    <row r="19303" customFormat="1"/>
    <row r="19304" customFormat="1"/>
    <row r="19305" customFormat="1"/>
    <row r="19306" customFormat="1"/>
    <row r="19307" customFormat="1"/>
    <row r="19308" customFormat="1"/>
    <row r="19309" customFormat="1"/>
    <row r="19310" customFormat="1"/>
    <row r="19311" customFormat="1"/>
    <row r="19312" customFormat="1"/>
    <row r="19313" customFormat="1"/>
    <row r="19314" customFormat="1"/>
    <row r="19315" customFormat="1"/>
    <row r="19316" customFormat="1"/>
    <row r="19317" customFormat="1"/>
    <row r="19318" customFormat="1"/>
    <row r="19319" customFormat="1"/>
    <row r="19320" customFormat="1"/>
    <row r="19321" customFormat="1"/>
    <row r="19322" customFormat="1"/>
    <row r="19323" customFormat="1"/>
    <row r="19324" customFormat="1"/>
    <row r="19325" customFormat="1"/>
    <row r="19326" customFormat="1"/>
    <row r="19327" customFormat="1"/>
    <row r="19328" customFormat="1"/>
    <row r="19329" customFormat="1"/>
    <row r="19330" customFormat="1"/>
    <row r="19331" customFormat="1"/>
    <row r="19332" customFormat="1"/>
    <row r="19333" customFormat="1"/>
    <row r="19334" customFormat="1"/>
    <row r="19335" customFormat="1"/>
    <row r="19336" customFormat="1"/>
    <row r="19337" customFormat="1"/>
    <row r="19338" customFormat="1"/>
    <row r="19339" customFormat="1"/>
    <row r="19340" customFormat="1"/>
    <row r="19341" customFormat="1"/>
    <row r="19342" customFormat="1"/>
    <row r="19343" customFormat="1"/>
    <row r="19344" customFormat="1"/>
    <row r="19345" customFormat="1"/>
    <row r="19346" customFormat="1"/>
    <row r="19347" customFormat="1"/>
    <row r="19348" customFormat="1"/>
    <row r="19349" customFormat="1"/>
    <row r="19350" customFormat="1"/>
    <row r="19351" customFormat="1"/>
    <row r="19352" customFormat="1"/>
    <row r="19353" customFormat="1"/>
    <row r="19354" customFormat="1"/>
    <row r="19355" customFormat="1"/>
    <row r="19356" customFormat="1"/>
    <row r="19357" customFormat="1"/>
    <row r="19358" customFormat="1"/>
    <row r="19359" customFormat="1"/>
    <row r="19360" customFormat="1"/>
    <row r="19361" customFormat="1"/>
    <row r="19362" customFormat="1"/>
    <row r="19363" customFormat="1"/>
    <row r="19364" customFormat="1"/>
    <row r="19365" customFormat="1"/>
    <row r="19366" customFormat="1"/>
    <row r="19367" customFormat="1"/>
    <row r="19368" customFormat="1"/>
    <row r="19369" customFormat="1"/>
    <row r="19370" customFormat="1"/>
    <row r="19371" customFormat="1"/>
    <row r="19372" customFormat="1"/>
    <row r="19373" customFormat="1"/>
    <row r="19374" customFormat="1"/>
    <row r="19375" customFormat="1"/>
    <row r="19376" customFormat="1"/>
    <row r="19377" customFormat="1"/>
    <row r="19378" customFormat="1"/>
    <row r="19379" customFormat="1"/>
    <row r="19380" customFormat="1"/>
    <row r="19381" customFormat="1"/>
    <row r="19382" customFormat="1"/>
    <row r="19383" customFormat="1"/>
    <row r="19384" customFormat="1"/>
    <row r="19385" customFormat="1"/>
    <row r="19386" customFormat="1"/>
    <row r="19387" customFormat="1"/>
    <row r="19388" customFormat="1"/>
    <row r="19389" customFormat="1"/>
    <row r="19390" customFormat="1"/>
    <row r="19391" customFormat="1"/>
    <row r="19392" customFormat="1"/>
    <row r="19393" customFormat="1"/>
    <row r="19394" customFormat="1"/>
    <row r="19395" customFormat="1"/>
    <row r="19396" customFormat="1"/>
    <row r="19397" customFormat="1"/>
    <row r="19398" customFormat="1"/>
    <row r="19399" customFormat="1"/>
    <row r="19400" customFormat="1"/>
    <row r="19401" customFormat="1"/>
    <row r="19402" customFormat="1"/>
    <row r="19403" customFormat="1"/>
    <row r="19404" customFormat="1"/>
    <row r="19405" customFormat="1"/>
    <row r="19406" customFormat="1"/>
    <row r="19407" customFormat="1"/>
    <row r="19408" customFormat="1"/>
    <row r="19409" customFormat="1"/>
    <row r="19410" customFormat="1"/>
    <row r="19411" customFormat="1"/>
    <row r="19412" customFormat="1"/>
    <row r="19413" customFormat="1"/>
    <row r="19414" customFormat="1"/>
    <row r="19415" customFormat="1"/>
    <row r="19416" customFormat="1"/>
    <row r="19417" customFormat="1"/>
    <row r="19418" customFormat="1"/>
    <row r="19419" customFormat="1"/>
    <row r="19420" customFormat="1"/>
    <row r="19421" customFormat="1"/>
    <row r="19422" customFormat="1"/>
    <row r="19423" customFormat="1"/>
    <row r="19424" customFormat="1"/>
    <row r="19425" customFormat="1"/>
    <row r="19426" customFormat="1"/>
    <row r="19427" customFormat="1"/>
    <row r="19428" customFormat="1"/>
    <row r="19429" customFormat="1"/>
    <row r="19430" customFormat="1"/>
    <row r="19431" customFormat="1"/>
    <row r="19432" customFormat="1"/>
    <row r="19433" customFormat="1"/>
    <row r="19434" customFormat="1"/>
    <row r="19435" customFormat="1"/>
    <row r="19436" customFormat="1"/>
    <row r="19437" customFormat="1"/>
    <row r="19438" customFormat="1"/>
    <row r="19439" customFormat="1"/>
    <row r="19440" customFormat="1"/>
    <row r="19441" customFormat="1"/>
    <row r="19442" customFormat="1"/>
    <row r="19443" customFormat="1"/>
    <row r="19444" customFormat="1"/>
    <row r="19445" customFormat="1"/>
    <row r="19446" customFormat="1"/>
    <row r="19447" customFormat="1"/>
    <row r="19448" customFormat="1"/>
    <row r="19449" customFormat="1"/>
    <row r="19450" customFormat="1"/>
    <row r="19451" customFormat="1"/>
    <row r="19452" customFormat="1"/>
    <row r="19453" customFormat="1"/>
    <row r="19454" customFormat="1"/>
    <row r="19455" customFormat="1"/>
    <row r="19456" customFormat="1"/>
    <row r="19457" customFormat="1"/>
    <row r="19458" customFormat="1"/>
    <row r="19459" customFormat="1"/>
    <row r="19460" customFormat="1"/>
    <row r="19461" customFormat="1"/>
    <row r="19462" customFormat="1"/>
    <row r="19463" customFormat="1"/>
    <row r="19464" customFormat="1"/>
    <row r="19465" customFormat="1"/>
    <row r="19466" customFormat="1"/>
    <row r="19467" customFormat="1"/>
    <row r="19468" customFormat="1"/>
    <row r="19469" customFormat="1"/>
    <row r="19470" customFormat="1"/>
    <row r="19471" customFormat="1"/>
    <row r="19472" customFormat="1"/>
    <row r="19473" customFormat="1"/>
    <row r="19474" customFormat="1"/>
    <row r="19475" customFormat="1"/>
    <row r="19476" customFormat="1"/>
    <row r="19477" customFormat="1"/>
    <row r="19478" customFormat="1"/>
    <row r="19479" customFormat="1"/>
    <row r="19480" customFormat="1"/>
    <row r="19481" customFormat="1"/>
    <row r="19482" customFormat="1"/>
    <row r="19483" customFormat="1"/>
    <row r="19484" customFormat="1"/>
    <row r="19485" customFormat="1"/>
    <row r="19486" customFormat="1"/>
    <row r="19487" customFormat="1"/>
    <row r="19488" customFormat="1"/>
    <row r="19489" customFormat="1"/>
    <row r="19490" customFormat="1"/>
    <row r="19491" customFormat="1"/>
    <row r="19492" customFormat="1"/>
    <row r="19493" customFormat="1"/>
    <row r="19494" customFormat="1"/>
    <row r="19495" customFormat="1"/>
    <row r="19496" customFormat="1"/>
    <row r="19497" customFormat="1"/>
    <row r="19498" customFormat="1"/>
    <row r="19499" customFormat="1"/>
    <row r="19500" customFormat="1"/>
    <row r="19501" customFormat="1"/>
    <row r="19502" customFormat="1"/>
    <row r="19503" customFormat="1"/>
    <row r="19504" customFormat="1"/>
    <row r="19505" customFormat="1"/>
    <row r="19506" customFormat="1"/>
    <row r="19507" customFormat="1"/>
    <row r="19508" customFormat="1"/>
    <row r="19509" customFormat="1"/>
    <row r="19510" customFormat="1"/>
    <row r="19511" customFormat="1"/>
    <row r="19512" customFormat="1"/>
    <row r="19513" customFormat="1"/>
    <row r="19514" customFormat="1"/>
    <row r="19515" customFormat="1"/>
    <row r="19516" customFormat="1"/>
    <row r="19517" customFormat="1"/>
    <row r="19518" customFormat="1"/>
    <row r="19519" customFormat="1"/>
    <row r="19520" customFormat="1"/>
    <row r="19521" customFormat="1"/>
    <row r="19522" customFormat="1"/>
    <row r="19523" customFormat="1"/>
    <row r="19524" customFormat="1"/>
    <row r="19525" customFormat="1"/>
    <row r="19526" customFormat="1"/>
    <row r="19527" customFormat="1"/>
    <row r="19528" customFormat="1"/>
    <row r="19529" customFormat="1"/>
    <row r="19530" customFormat="1"/>
    <row r="19531" customFormat="1"/>
    <row r="19532" customFormat="1"/>
    <row r="19533" customFormat="1"/>
    <row r="19534" customFormat="1"/>
    <row r="19535" customFormat="1"/>
    <row r="19536" customFormat="1"/>
    <row r="19537" customFormat="1"/>
    <row r="19538" customFormat="1"/>
    <row r="19539" customFormat="1"/>
    <row r="19540" customFormat="1"/>
    <row r="19541" customFormat="1"/>
    <row r="19542" customFormat="1"/>
    <row r="19543" customFormat="1"/>
    <row r="19544" customFormat="1"/>
    <row r="19545" customFormat="1"/>
    <row r="19546" customFormat="1"/>
    <row r="19547" customFormat="1"/>
    <row r="19548" customFormat="1"/>
    <row r="19549" customFormat="1"/>
    <row r="19550" customFormat="1"/>
    <row r="19551" customFormat="1"/>
    <row r="19552" customFormat="1"/>
    <row r="19553" customFormat="1"/>
    <row r="19554" customFormat="1"/>
    <row r="19555" customFormat="1"/>
    <row r="19556" customFormat="1"/>
    <row r="19557" customFormat="1"/>
    <row r="19558" customFormat="1"/>
    <row r="19559" customFormat="1"/>
    <row r="19560" customFormat="1"/>
    <row r="19561" customFormat="1"/>
    <row r="19562" customFormat="1"/>
    <row r="19563" customFormat="1"/>
    <row r="19564" customFormat="1"/>
    <row r="19565" customFormat="1"/>
    <row r="19566" customFormat="1"/>
    <row r="19567" customFormat="1"/>
    <row r="19568" customFormat="1"/>
    <row r="19569" customFormat="1"/>
    <row r="19570" customFormat="1"/>
    <row r="19571" customFormat="1"/>
    <row r="19572" customFormat="1"/>
    <row r="19573" customFormat="1"/>
    <row r="19574" customFormat="1"/>
    <row r="19575" customFormat="1"/>
    <row r="19576" customFormat="1"/>
    <row r="19577" customFormat="1"/>
    <row r="19578" customFormat="1"/>
    <row r="19579" customFormat="1"/>
    <row r="19580" customFormat="1"/>
    <row r="19581" customFormat="1"/>
    <row r="19582" customFormat="1"/>
    <row r="19583" customFormat="1"/>
    <row r="19584" customFormat="1"/>
    <row r="19585" customFormat="1"/>
    <row r="19586" customFormat="1"/>
    <row r="19587" customFormat="1"/>
    <row r="19588" customFormat="1"/>
    <row r="19589" customFormat="1"/>
    <row r="19590" customFormat="1"/>
    <row r="19591" customFormat="1"/>
    <row r="19592" customFormat="1"/>
    <row r="19593" customFormat="1"/>
    <row r="19594" customFormat="1"/>
    <row r="19595" customFormat="1"/>
    <row r="19596" customFormat="1"/>
    <row r="19597" customFormat="1"/>
    <row r="19598" customFormat="1"/>
    <row r="19599" customFormat="1"/>
    <row r="19600" customFormat="1"/>
    <row r="19601" customFormat="1"/>
    <row r="19602" customFormat="1"/>
    <row r="19603" customFormat="1"/>
    <row r="19604" customFormat="1"/>
    <row r="19605" customFormat="1"/>
    <row r="19606" customFormat="1"/>
    <row r="19607" customFormat="1"/>
    <row r="19608" customFormat="1"/>
    <row r="19609" customFormat="1"/>
    <row r="19610" customFormat="1"/>
    <row r="19611" customFormat="1"/>
    <row r="19612" customFormat="1"/>
    <row r="19613" customFormat="1"/>
    <row r="19614" customFormat="1"/>
    <row r="19615" customFormat="1"/>
    <row r="19616" customFormat="1"/>
    <row r="19617" customFormat="1"/>
    <row r="19618" customFormat="1"/>
    <row r="19619" customFormat="1"/>
    <row r="19620" customFormat="1"/>
    <row r="19621" customFormat="1"/>
    <row r="19622" customFormat="1"/>
    <row r="19623" customFormat="1"/>
    <row r="19624" customFormat="1"/>
    <row r="19625" customFormat="1"/>
    <row r="19626" customFormat="1"/>
    <row r="19627" customFormat="1"/>
    <row r="19628" customFormat="1"/>
    <row r="19629" customFormat="1"/>
    <row r="19630" customFormat="1"/>
    <row r="19631" customFormat="1"/>
    <row r="19632" customFormat="1"/>
    <row r="19633" customFormat="1"/>
    <row r="19634" customFormat="1"/>
    <row r="19635" customFormat="1"/>
    <row r="19636" customFormat="1"/>
    <row r="19637" customFormat="1"/>
    <row r="19638" customFormat="1"/>
    <row r="19639" customFormat="1"/>
    <row r="19640" customFormat="1"/>
    <row r="19641" customFormat="1"/>
    <row r="19642" customFormat="1"/>
    <row r="19643" customFormat="1"/>
    <row r="19644" customFormat="1"/>
    <row r="19645" customFormat="1"/>
    <row r="19646" customFormat="1"/>
    <row r="19647" customFormat="1"/>
    <row r="19648" customFormat="1"/>
    <row r="19649" customFormat="1"/>
    <row r="19650" customFormat="1"/>
    <row r="19651" customFormat="1"/>
    <row r="19652" customFormat="1"/>
    <row r="19653" customFormat="1"/>
    <row r="19654" customFormat="1"/>
    <row r="19655" customFormat="1"/>
    <row r="19656" customFormat="1"/>
    <row r="19657" customFormat="1"/>
    <row r="19658" customFormat="1"/>
    <row r="19659" customFormat="1"/>
    <row r="19660" customFormat="1"/>
    <row r="19661" customFormat="1"/>
    <row r="19662" customFormat="1"/>
    <row r="19663" customFormat="1"/>
    <row r="19664" customFormat="1"/>
    <row r="19665" customFormat="1"/>
    <row r="19666" customFormat="1"/>
    <row r="19667" customFormat="1"/>
    <row r="19668" customFormat="1"/>
    <row r="19669" customFormat="1"/>
    <row r="19670" customFormat="1"/>
    <row r="19671" customFormat="1"/>
    <row r="19672" customFormat="1"/>
    <row r="19673" customFormat="1"/>
    <row r="19674" customFormat="1"/>
    <row r="19675" customFormat="1"/>
    <row r="19676" customFormat="1"/>
    <row r="19677" customFormat="1"/>
    <row r="19678" customFormat="1"/>
    <row r="19679" customFormat="1"/>
    <row r="19680" customFormat="1"/>
    <row r="19681" customFormat="1"/>
    <row r="19682" customFormat="1"/>
    <row r="19683" customFormat="1"/>
    <row r="19684" customFormat="1"/>
    <row r="19685" customFormat="1"/>
    <row r="19686" customFormat="1"/>
    <row r="19687" customFormat="1"/>
    <row r="19688" customFormat="1"/>
    <row r="19689" customFormat="1"/>
    <row r="19690" customFormat="1"/>
    <row r="19691" customFormat="1"/>
    <row r="19692" customFormat="1"/>
    <row r="19693" customFormat="1"/>
    <row r="19694" customFormat="1"/>
    <row r="19695" customFormat="1"/>
    <row r="19696" customFormat="1"/>
    <row r="19697" customFormat="1"/>
    <row r="19698" customFormat="1"/>
    <row r="19699" customFormat="1"/>
    <row r="19700" customFormat="1"/>
    <row r="19701" customFormat="1"/>
    <row r="19702" customFormat="1"/>
    <row r="19703" customFormat="1"/>
    <row r="19704" customFormat="1"/>
    <row r="19705" customFormat="1"/>
    <row r="19706" customFormat="1"/>
    <row r="19707" customFormat="1"/>
    <row r="19708" customFormat="1"/>
    <row r="19709" customFormat="1"/>
    <row r="19710" customFormat="1"/>
    <row r="19711" customFormat="1"/>
    <row r="19712" customFormat="1"/>
    <row r="19713" customFormat="1"/>
    <row r="19714" customFormat="1"/>
    <row r="19715" customFormat="1"/>
    <row r="19716" customFormat="1"/>
    <row r="19717" customFormat="1"/>
    <row r="19718" customFormat="1"/>
    <row r="19719" customFormat="1"/>
    <row r="19720" customFormat="1"/>
    <row r="19721" customFormat="1"/>
    <row r="19722" customFormat="1"/>
    <row r="19723" customFormat="1"/>
    <row r="19724" customFormat="1"/>
    <row r="19725" customFormat="1"/>
    <row r="19726" customFormat="1"/>
    <row r="19727" customFormat="1"/>
    <row r="19728" customFormat="1"/>
    <row r="19729" customFormat="1"/>
    <row r="19730" customFormat="1"/>
    <row r="19731" customFormat="1"/>
    <row r="19732" customFormat="1"/>
    <row r="19733" customFormat="1"/>
    <row r="19734" customFormat="1"/>
    <row r="19735" customFormat="1"/>
    <row r="19736" customFormat="1"/>
    <row r="19737" customFormat="1"/>
    <row r="19738" customFormat="1"/>
    <row r="19739" customFormat="1"/>
    <row r="19740" customFormat="1"/>
    <row r="19741" customFormat="1"/>
    <row r="19742" customFormat="1"/>
    <row r="19743" customFormat="1"/>
    <row r="19744" customFormat="1"/>
    <row r="19745" customFormat="1"/>
    <row r="19746" customFormat="1"/>
    <row r="19747" customFormat="1"/>
    <row r="19748" customFormat="1"/>
    <row r="19749" customFormat="1"/>
    <row r="19750" customFormat="1"/>
    <row r="19751" customFormat="1"/>
    <row r="19752" customFormat="1"/>
    <row r="19753" customFormat="1"/>
    <row r="19754" customFormat="1"/>
    <row r="19755" customFormat="1"/>
    <row r="19756" customFormat="1"/>
    <row r="19757" customFormat="1"/>
    <row r="19758" customFormat="1"/>
    <row r="19759" customFormat="1"/>
    <row r="19760" customFormat="1"/>
    <row r="19761" customFormat="1"/>
    <row r="19762" customFormat="1"/>
    <row r="19763" customFormat="1"/>
    <row r="19764" customFormat="1"/>
    <row r="19765" customFormat="1"/>
    <row r="19766" customFormat="1"/>
    <row r="19767" customFormat="1"/>
    <row r="19768" customFormat="1"/>
    <row r="19769" customFormat="1"/>
    <row r="19770" customFormat="1"/>
    <row r="19771" customFormat="1"/>
    <row r="19772" customFormat="1"/>
    <row r="19773" customFormat="1"/>
    <row r="19774" customFormat="1"/>
    <row r="19775" customFormat="1"/>
    <row r="19776" customFormat="1"/>
    <row r="19777" customFormat="1"/>
    <row r="19778" customFormat="1"/>
    <row r="19779" customFormat="1"/>
    <row r="19780" customFormat="1"/>
    <row r="19781" customFormat="1"/>
    <row r="19782" customFormat="1"/>
    <row r="19783" customFormat="1"/>
    <row r="19784" customFormat="1"/>
    <row r="19785" customFormat="1"/>
    <row r="19786" customFormat="1"/>
    <row r="19787" customFormat="1"/>
    <row r="19788" customFormat="1"/>
    <row r="19789" customFormat="1"/>
    <row r="19790" customFormat="1"/>
    <row r="19791" customFormat="1"/>
    <row r="19792" customFormat="1"/>
    <row r="19793" customFormat="1"/>
    <row r="19794" customFormat="1"/>
    <row r="19795" customFormat="1"/>
    <row r="19796" customFormat="1"/>
    <row r="19797" customFormat="1"/>
    <row r="19798" customFormat="1"/>
    <row r="19799" customFormat="1"/>
    <row r="19800" customFormat="1"/>
    <row r="19801" customFormat="1"/>
    <row r="19802" customFormat="1"/>
    <row r="19803" customFormat="1"/>
    <row r="19804" customFormat="1"/>
    <row r="19805" customFormat="1"/>
    <row r="19806" customFormat="1"/>
    <row r="19807" customFormat="1"/>
    <row r="19808" customFormat="1"/>
    <row r="19809" customFormat="1"/>
    <row r="19810" customFormat="1"/>
    <row r="19811" customFormat="1"/>
    <row r="19812" customFormat="1"/>
    <row r="19813" customFormat="1"/>
    <row r="19814" customFormat="1"/>
    <row r="19815" customFormat="1"/>
    <row r="19816" customFormat="1"/>
    <row r="19817" customFormat="1"/>
    <row r="19818" customFormat="1"/>
    <row r="19819" customFormat="1"/>
    <row r="19820" customFormat="1"/>
    <row r="19821" customFormat="1"/>
    <row r="19822" customFormat="1"/>
    <row r="19823" customFormat="1"/>
    <row r="19824" customFormat="1"/>
    <row r="19825" customFormat="1"/>
    <row r="19826" customFormat="1"/>
    <row r="19827" customFormat="1"/>
    <row r="19828" customFormat="1"/>
    <row r="19829" customFormat="1"/>
    <row r="19830" customFormat="1"/>
    <row r="19831" customFormat="1"/>
    <row r="19832" customFormat="1"/>
    <row r="19833" customFormat="1"/>
    <row r="19834" customFormat="1"/>
    <row r="19835" customFormat="1"/>
    <row r="19836" customFormat="1"/>
    <row r="19837" customFormat="1"/>
    <row r="19838" customFormat="1"/>
    <row r="19839" customFormat="1"/>
    <row r="19840" customFormat="1"/>
    <row r="19841" customFormat="1"/>
    <row r="19842" customFormat="1"/>
    <row r="19843" customFormat="1"/>
    <row r="19844" customFormat="1"/>
    <row r="19845" customFormat="1"/>
    <row r="19846" customFormat="1"/>
    <row r="19847" customFormat="1"/>
    <row r="19848" customFormat="1"/>
    <row r="19849" customFormat="1"/>
    <row r="19850" customFormat="1"/>
    <row r="19851" customFormat="1"/>
    <row r="19852" customFormat="1"/>
    <row r="19853" customFormat="1"/>
    <row r="19854" customFormat="1"/>
    <row r="19855" customFormat="1"/>
    <row r="19856" customFormat="1"/>
    <row r="19857" customFormat="1"/>
    <row r="19858" customFormat="1"/>
    <row r="19859" customFormat="1"/>
    <row r="19860" customFormat="1"/>
    <row r="19861" customFormat="1"/>
    <row r="19862" customFormat="1"/>
    <row r="19863" customFormat="1"/>
    <row r="19864" customFormat="1"/>
    <row r="19865" customFormat="1"/>
    <row r="19866" customFormat="1"/>
    <row r="19867" customFormat="1"/>
    <row r="19868" customFormat="1"/>
    <row r="19869" customFormat="1"/>
    <row r="19870" customFormat="1"/>
    <row r="19871" customFormat="1"/>
    <row r="19872" customFormat="1"/>
    <row r="19873" customFormat="1"/>
    <row r="19874" customFormat="1"/>
    <row r="19875" customFormat="1"/>
    <row r="19876" customFormat="1"/>
    <row r="19877" customFormat="1"/>
    <row r="19878" customFormat="1"/>
    <row r="19879" customFormat="1"/>
    <row r="19880" customFormat="1"/>
    <row r="19881" customFormat="1"/>
    <row r="19882" customFormat="1"/>
    <row r="19883" customFormat="1"/>
    <row r="19884" customFormat="1"/>
    <row r="19885" customFormat="1"/>
    <row r="19886" customFormat="1"/>
    <row r="19887" customFormat="1"/>
    <row r="19888" customFormat="1"/>
    <row r="19889" customFormat="1"/>
    <row r="19890" customFormat="1"/>
    <row r="19891" customFormat="1"/>
    <row r="19892" customFormat="1"/>
    <row r="19893" customFormat="1"/>
    <row r="19894" customFormat="1"/>
    <row r="19895" customFormat="1"/>
    <row r="19896" customFormat="1"/>
    <row r="19897" customFormat="1"/>
    <row r="19898" customFormat="1"/>
    <row r="19899" customFormat="1"/>
    <row r="19900" customFormat="1"/>
    <row r="19901" customFormat="1"/>
    <row r="19902" customFormat="1"/>
    <row r="19903" customFormat="1"/>
    <row r="19904" customFormat="1"/>
    <row r="19905" customFormat="1"/>
    <row r="19906" customFormat="1"/>
    <row r="19907" customFormat="1"/>
    <row r="19908" customFormat="1"/>
    <row r="19909" customFormat="1"/>
    <row r="19910" customFormat="1"/>
    <row r="19911" customFormat="1"/>
    <row r="19912" customFormat="1"/>
    <row r="19913" customFormat="1"/>
    <row r="19914" customFormat="1"/>
    <row r="19915" customFormat="1"/>
    <row r="19916" customFormat="1"/>
    <row r="19917" customFormat="1"/>
    <row r="19918" customFormat="1"/>
    <row r="19919" customFormat="1"/>
    <row r="19920" customFormat="1"/>
    <row r="19921" customFormat="1"/>
    <row r="19922" customFormat="1"/>
    <row r="19923" customFormat="1"/>
    <row r="19924" customFormat="1"/>
    <row r="19925" customFormat="1"/>
    <row r="19926" customFormat="1"/>
    <row r="19927" customFormat="1"/>
    <row r="19928" customFormat="1"/>
    <row r="19929" customFormat="1"/>
    <row r="19930" customFormat="1"/>
    <row r="19931" customFormat="1"/>
    <row r="19932" customFormat="1"/>
    <row r="19933" customFormat="1"/>
    <row r="19934" customFormat="1"/>
    <row r="19935" customFormat="1"/>
    <row r="19936" customFormat="1"/>
    <row r="19937" customFormat="1"/>
    <row r="19938" customFormat="1"/>
    <row r="19939" customFormat="1"/>
    <row r="19940" customFormat="1"/>
    <row r="19941" customFormat="1"/>
    <row r="19942" customFormat="1"/>
    <row r="19943" customFormat="1"/>
    <row r="19944" customFormat="1"/>
    <row r="19945" customFormat="1"/>
    <row r="19946" customFormat="1"/>
    <row r="19947" customFormat="1"/>
    <row r="19948" customFormat="1"/>
    <row r="19949" customFormat="1"/>
    <row r="19950" customFormat="1"/>
    <row r="19951" customFormat="1"/>
    <row r="19952" customFormat="1"/>
    <row r="19953" customFormat="1"/>
    <row r="19954" customFormat="1"/>
    <row r="19955" customFormat="1"/>
    <row r="19956" customFormat="1"/>
    <row r="19957" customFormat="1"/>
    <row r="19958" customFormat="1"/>
    <row r="19959" customFormat="1"/>
    <row r="19960" customFormat="1"/>
    <row r="19961" customFormat="1"/>
    <row r="19962" customFormat="1"/>
    <row r="19963" customFormat="1"/>
    <row r="19964" customFormat="1"/>
    <row r="19965" customFormat="1"/>
    <row r="19966" customFormat="1"/>
    <row r="19967" customFormat="1"/>
    <row r="19968" customFormat="1"/>
    <row r="19969" customFormat="1"/>
    <row r="19970" customFormat="1"/>
    <row r="19971" customFormat="1"/>
    <row r="19972" customFormat="1"/>
    <row r="19973" customFormat="1"/>
    <row r="19974" customFormat="1"/>
    <row r="19975" customFormat="1"/>
    <row r="19976" customFormat="1"/>
    <row r="19977" customFormat="1"/>
    <row r="19978" customFormat="1"/>
    <row r="19979" customFormat="1"/>
    <row r="19980" customFormat="1"/>
    <row r="19981" customFormat="1"/>
    <row r="19982" customFormat="1"/>
    <row r="19983" customFormat="1"/>
    <row r="19984" customFormat="1"/>
    <row r="19985" customFormat="1"/>
    <row r="19986" customFormat="1"/>
    <row r="19987" customFormat="1"/>
    <row r="19988" customFormat="1"/>
    <row r="19989" customFormat="1"/>
    <row r="19990" customFormat="1"/>
    <row r="19991" customFormat="1"/>
    <row r="19992" customFormat="1"/>
    <row r="19993" customFormat="1"/>
    <row r="19994" customFormat="1"/>
    <row r="19995" customFormat="1"/>
    <row r="19996" customFormat="1"/>
    <row r="19997" customFormat="1"/>
    <row r="19998" customFormat="1"/>
    <row r="19999" customFormat="1"/>
    <row r="20000" customFormat="1"/>
    <row r="20001" customFormat="1"/>
    <row r="20002" customFormat="1"/>
    <row r="20003" customFormat="1"/>
    <row r="20004" customFormat="1"/>
    <row r="20005" customFormat="1"/>
    <row r="20006" customFormat="1"/>
    <row r="20007" customFormat="1"/>
    <row r="20008" customFormat="1"/>
    <row r="20009" customFormat="1"/>
    <row r="20010" customFormat="1"/>
    <row r="20011" customFormat="1"/>
    <row r="20012" customFormat="1"/>
    <row r="20013" customFormat="1"/>
    <row r="20014" customFormat="1"/>
    <row r="20015" customFormat="1"/>
    <row r="20016" customFormat="1"/>
    <row r="20017" customFormat="1"/>
    <row r="20018" customFormat="1"/>
    <row r="20019" customFormat="1"/>
    <row r="20020" customFormat="1"/>
    <row r="20021" customFormat="1"/>
    <row r="20022" customFormat="1"/>
    <row r="20023" customFormat="1"/>
    <row r="20024" customFormat="1"/>
    <row r="20025" customFormat="1"/>
    <row r="20026" customFormat="1"/>
    <row r="20027" customFormat="1"/>
    <row r="20028" customFormat="1"/>
    <row r="20029" customFormat="1"/>
    <row r="20030" customFormat="1"/>
    <row r="20031" customFormat="1"/>
    <row r="20032" customFormat="1"/>
    <row r="20033" customFormat="1"/>
    <row r="20034" customFormat="1"/>
    <row r="20035" customFormat="1"/>
    <row r="20036" customFormat="1"/>
    <row r="20037" customFormat="1"/>
    <row r="20038" customFormat="1"/>
    <row r="20039" customFormat="1"/>
    <row r="20040" customFormat="1"/>
    <row r="20041" customFormat="1"/>
    <row r="20042" customFormat="1"/>
    <row r="20043" customFormat="1"/>
    <row r="20044" customFormat="1"/>
    <row r="20045" customFormat="1"/>
    <row r="20046" customFormat="1"/>
    <row r="20047" customFormat="1"/>
    <row r="20048" customFormat="1"/>
    <row r="20049" customFormat="1"/>
    <row r="20050" customFormat="1"/>
    <row r="20051" customFormat="1"/>
    <row r="20052" customFormat="1"/>
    <row r="20053" customFormat="1"/>
    <row r="20054" customFormat="1"/>
    <row r="20055" customFormat="1"/>
    <row r="20056" customFormat="1"/>
    <row r="20057" customFormat="1"/>
    <row r="20058" customFormat="1"/>
    <row r="20059" customFormat="1"/>
    <row r="20060" customFormat="1"/>
    <row r="20061" customFormat="1"/>
    <row r="20062" customFormat="1"/>
    <row r="20063" customFormat="1"/>
    <row r="20064" customFormat="1"/>
    <row r="20065" customFormat="1"/>
    <row r="20066" customFormat="1"/>
    <row r="20067" customFormat="1"/>
    <row r="20068" customFormat="1"/>
    <row r="20069" customFormat="1"/>
    <row r="20070" customFormat="1"/>
    <row r="20071" customFormat="1"/>
    <row r="20072" customFormat="1"/>
    <row r="20073" customFormat="1"/>
    <row r="20074" customFormat="1"/>
    <row r="20075" customFormat="1"/>
    <row r="20076" customFormat="1"/>
    <row r="20077" customFormat="1"/>
    <row r="20078" customFormat="1"/>
    <row r="20079" customFormat="1"/>
    <row r="20080" customFormat="1"/>
    <row r="20081" customFormat="1"/>
    <row r="20082" customFormat="1"/>
    <row r="20083" customFormat="1"/>
    <row r="20084" customFormat="1"/>
    <row r="20085" customFormat="1"/>
    <row r="20086" customFormat="1"/>
    <row r="20087" customFormat="1"/>
    <row r="20088" customFormat="1"/>
    <row r="20089" customFormat="1"/>
    <row r="20090" customFormat="1"/>
    <row r="20091" customFormat="1"/>
    <row r="20092" customFormat="1"/>
    <row r="20093" customFormat="1"/>
    <row r="20094" customFormat="1"/>
    <row r="20095" customFormat="1"/>
    <row r="20096" customFormat="1"/>
    <row r="20097" customFormat="1"/>
    <row r="20098" customFormat="1"/>
    <row r="20099" customFormat="1"/>
    <row r="20100" customFormat="1"/>
    <row r="20101" customFormat="1"/>
    <row r="20102" customFormat="1"/>
    <row r="20103" customFormat="1"/>
    <row r="20104" customFormat="1"/>
    <row r="20105" customFormat="1"/>
    <row r="20106" customFormat="1"/>
    <row r="20107" customFormat="1"/>
    <row r="20108" customFormat="1"/>
    <row r="20109" customFormat="1"/>
    <row r="20110" customFormat="1"/>
    <row r="20111" customFormat="1"/>
    <row r="20112" customFormat="1"/>
    <row r="20113" customFormat="1"/>
    <row r="20114" customFormat="1"/>
    <row r="20115" customFormat="1"/>
    <row r="20116" customFormat="1"/>
    <row r="20117" customFormat="1"/>
    <row r="20118" customFormat="1"/>
    <row r="20119" customFormat="1"/>
    <row r="20120" customFormat="1"/>
    <row r="20121" customFormat="1"/>
    <row r="20122" customFormat="1"/>
    <row r="20123" customFormat="1"/>
    <row r="20124" customFormat="1"/>
    <row r="20125" customFormat="1"/>
    <row r="20126" customFormat="1"/>
    <row r="20127" customFormat="1"/>
    <row r="20128" customFormat="1"/>
    <row r="20129" customFormat="1"/>
    <row r="20130" customFormat="1"/>
    <row r="20131" customFormat="1"/>
    <row r="20132" customFormat="1"/>
    <row r="20133" customFormat="1"/>
    <row r="20134" customFormat="1"/>
    <row r="20135" customFormat="1"/>
    <row r="20136" customFormat="1"/>
    <row r="20137" customFormat="1"/>
    <row r="20138" customFormat="1"/>
    <row r="20139" customFormat="1"/>
    <row r="20140" customFormat="1"/>
    <row r="20141" customFormat="1"/>
    <row r="20142" customFormat="1"/>
    <row r="20143" customFormat="1"/>
    <row r="20144" customFormat="1"/>
    <row r="20145" customFormat="1"/>
    <row r="20146" customFormat="1"/>
    <row r="20147" customFormat="1"/>
    <row r="20148" customFormat="1"/>
    <row r="20149" customFormat="1"/>
    <row r="20150" customFormat="1"/>
    <row r="20151" customFormat="1"/>
    <row r="20152" customFormat="1"/>
    <row r="20153" customFormat="1"/>
    <row r="20154" customFormat="1"/>
    <row r="20155" customFormat="1"/>
    <row r="20156" customFormat="1"/>
    <row r="20157" customFormat="1"/>
    <row r="20158" customFormat="1"/>
    <row r="20159" customFormat="1"/>
    <row r="20160" customFormat="1"/>
    <row r="20161" customFormat="1"/>
    <row r="20162" customFormat="1"/>
    <row r="20163" customFormat="1"/>
    <row r="20164" customFormat="1"/>
    <row r="20165" customFormat="1"/>
    <row r="20166" customFormat="1"/>
    <row r="20167" customFormat="1"/>
    <row r="20168" customFormat="1"/>
    <row r="20169" customFormat="1"/>
    <row r="20170" customFormat="1"/>
    <row r="20171" customFormat="1"/>
    <row r="20172" customFormat="1"/>
    <row r="20173" customFormat="1"/>
    <row r="20174" customFormat="1"/>
    <row r="20175" customFormat="1"/>
    <row r="20176" customFormat="1"/>
    <row r="20177" customFormat="1"/>
    <row r="20178" customFormat="1"/>
    <row r="20179" customFormat="1"/>
    <row r="20180" customFormat="1"/>
    <row r="20181" customFormat="1"/>
    <row r="20182" customFormat="1"/>
    <row r="20183" customFormat="1"/>
    <row r="20184" customFormat="1"/>
    <row r="20185" customFormat="1"/>
    <row r="20186" customFormat="1"/>
    <row r="20187" customFormat="1"/>
    <row r="20188" customFormat="1"/>
    <row r="20189" customFormat="1"/>
    <row r="20190" customFormat="1"/>
    <row r="20191" customFormat="1"/>
    <row r="20192" customFormat="1"/>
    <row r="20193" customFormat="1"/>
    <row r="20194" customFormat="1"/>
    <row r="20195" customFormat="1"/>
    <row r="20196" customFormat="1"/>
    <row r="20197" customFormat="1"/>
    <row r="20198" customFormat="1"/>
    <row r="20199" customFormat="1"/>
    <row r="20200" customFormat="1"/>
    <row r="20201" customFormat="1"/>
    <row r="20202" customFormat="1"/>
    <row r="20203" customFormat="1"/>
    <row r="20204" customFormat="1"/>
    <row r="20205" customFormat="1"/>
    <row r="20206" customFormat="1"/>
    <row r="20207" customFormat="1"/>
    <row r="20208" customFormat="1"/>
    <row r="20209" customFormat="1"/>
    <row r="20210" customFormat="1"/>
    <row r="20211" customFormat="1"/>
    <row r="20212" customFormat="1"/>
    <row r="20213" customFormat="1"/>
    <row r="20214" customFormat="1"/>
    <row r="20215" customFormat="1"/>
    <row r="20216" customFormat="1"/>
    <row r="20217" customFormat="1"/>
    <row r="20218" customFormat="1"/>
    <row r="20219" customFormat="1"/>
    <row r="20220" customFormat="1"/>
    <row r="20221" customFormat="1"/>
    <row r="20222" customFormat="1"/>
    <row r="20223" customFormat="1"/>
    <row r="20224" customFormat="1"/>
    <row r="20225" customFormat="1"/>
    <row r="20226" customFormat="1"/>
    <row r="20227" customFormat="1"/>
    <row r="20228" customFormat="1"/>
    <row r="20229" customFormat="1"/>
    <row r="20230" customFormat="1"/>
    <row r="20231" customFormat="1"/>
    <row r="20232" customFormat="1"/>
    <row r="20233" customFormat="1"/>
    <row r="20234" customFormat="1"/>
    <row r="20235" customFormat="1"/>
    <row r="20236" customFormat="1"/>
    <row r="20237" customFormat="1"/>
    <row r="20238" customFormat="1"/>
    <row r="20239" customFormat="1"/>
    <row r="20240" customFormat="1"/>
    <row r="20241" customFormat="1"/>
    <row r="20242" customFormat="1"/>
    <row r="20243" customFormat="1"/>
    <row r="20244" customFormat="1"/>
    <row r="20245" customFormat="1"/>
    <row r="20246" customFormat="1"/>
    <row r="20247" customFormat="1"/>
    <row r="20248" customFormat="1"/>
    <row r="20249" customFormat="1"/>
    <row r="20250" customFormat="1"/>
    <row r="20251" customFormat="1"/>
    <row r="20252" customFormat="1"/>
    <row r="20253" customFormat="1"/>
    <row r="20254" customFormat="1"/>
    <row r="20255" customFormat="1"/>
    <row r="20256" customFormat="1"/>
    <row r="20257" customFormat="1"/>
    <row r="20258" customFormat="1"/>
    <row r="20259" customFormat="1"/>
    <row r="20260" customFormat="1"/>
    <row r="20261" customFormat="1"/>
    <row r="20262" customFormat="1"/>
    <row r="20263" customFormat="1"/>
    <row r="20264" customFormat="1"/>
    <row r="20265" customFormat="1"/>
    <row r="20266" customFormat="1"/>
    <row r="20267" customFormat="1"/>
    <row r="20268" customFormat="1"/>
    <row r="20269" customFormat="1"/>
    <row r="20270" customFormat="1"/>
    <row r="20271" customFormat="1"/>
    <row r="20272" customFormat="1"/>
    <row r="20273" customFormat="1"/>
    <row r="20274" customFormat="1"/>
    <row r="20275" customFormat="1"/>
    <row r="20276" customFormat="1"/>
    <row r="20277" customFormat="1"/>
    <row r="20278" customFormat="1"/>
    <row r="20279" customFormat="1"/>
    <row r="20280" customFormat="1"/>
    <row r="20281" customFormat="1"/>
    <row r="20282" customFormat="1"/>
    <row r="20283" customFormat="1"/>
    <row r="20284" customFormat="1"/>
    <row r="20285" customFormat="1"/>
    <row r="20286" customFormat="1"/>
    <row r="20287" customFormat="1"/>
    <row r="20288" customFormat="1"/>
    <row r="20289" customFormat="1"/>
    <row r="20290" customFormat="1"/>
    <row r="20291" customFormat="1"/>
    <row r="20292" customFormat="1"/>
    <row r="20293" customFormat="1"/>
    <row r="20294" customFormat="1"/>
    <row r="20295" customFormat="1"/>
    <row r="20296" customFormat="1"/>
    <row r="20297" customFormat="1"/>
    <row r="20298" customFormat="1"/>
    <row r="20299" customFormat="1"/>
    <row r="20300" customFormat="1"/>
    <row r="20301" customFormat="1"/>
    <row r="20302" customFormat="1"/>
    <row r="20303" customFormat="1"/>
    <row r="20304" customFormat="1"/>
    <row r="20305" customFormat="1"/>
    <row r="20306" customFormat="1"/>
    <row r="20307" customFormat="1"/>
    <row r="20308" customFormat="1"/>
    <row r="20309" customFormat="1"/>
    <row r="20310" customFormat="1"/>
    <row r="20311" customFormat="1"/>
    <row r="20312" customFormat="1"/>
    <row r="20313" customFormat="1"/>
    <row r="20314" customFormat="1"/>
    <row r="20315" customFormat="1"/>
    <row r="20316" customFormat="1"/>
    <row r="20317" customFormat="1"/>
    <row r="20318" customFormat="1"/>
    <row r="20319" customFormat="1"/>
    <row r="20320" customFormat="1"/>
    <row r="20321" customFormat="1"/>
    <row r="20322" customFormat="1"/>
    <row r="20323" customFormat="1"/>
    <row r="20324" customFormat="1"/>
    <row r="20325" customFormat="1"/>
    <row r="20326" customFormat="1"/>
    <row r="20327" customFormat="1"/>
    <row r="20328" customFormat="1"/>
    <row r="20329" customFormat="1"/>
    <row r="20330" customFormat="1"/>
    <row r="20331" customFormat="1"/>
    <row r="20332" customFormat="1"/>
    <row r="20333" customFormat="1"/>
    <row r="20334" customFormat="1"/>
    <row r="20335" customFormat="1"/>
    <row r="20336" customFormat="1"/>
    <row r="20337" customFormat="1"/>
    <row r="20338" customFormat="1"/>
    <row r="20339" customFormat="1"/>
    <row r="20340" customFormat="1"/>
    <row r="20341" customFormat="1"/>
    <row r="20342" customFormat="1"/>
    <row r="20343" customFormat="1"/>
    <row r="20344" customFormat="1"/>
    <row r="20345" customFormat="1"/>
    <row r="20346" customFormat="1"/>
    <row r="20347" customFormat="1"/>
    <row r="20348" customFormat="1"/>
    <row r="20349" customFormat="1"/>
    <row r="20350" customFormat="1"/>
    <row r="20351" customFormat="1"/>
    <row r="20352" customFormat="1"/>
    <row r="20353" customFormat="1"/>
    <row r="20354" customFormat="1"/>
    <row r="20355" customFormat="1"/>
    <row r="20356" customFormat="1"/>
    <row r="20357" customFormat="1"/>
    <row r="20358" customFormat="1"/>
    <row r="20359" customFormat="1"/>
    <row r="20360" customFormat="1"/>
    <row r="20361" customFormat="1"/>
    <row r="20362" customFormat="1"/>
    <row r="20363" customFormat="1"/>
    <row r="20364" customFormat="1"/>
    <row r="20365" customFormat="1"/>
    <row r="20366" customFormat="1"/>
    <row r="20367" customFormat="1"/>
    <row r="20368" customFormat="1"/>
    <row r="20369" customFormat="1"/>
    <row r="20370" customFormat="1"/>
    <row r="20371" customFormat="1"/>
    <row r="20372" customFormat="1"/>
    <row r="20373" customFormat="1"/>
    <row r="20374" customFormat="1"/>
    <row r="20375" customFormat="1"/>
    <row r="20376" customFormat="1"/>
    <row r="20377" customFormat="1"/>
    <row r="20378" customFormat="1"/>
    <row r="20379" customFormat="1"/>
    <row r="20380" customFormat="1"/>
    <row r="20381" customFormat="1"/>
    <row r="20382" customFormat="1"/>
    <row r="20383" customFormat="1"/>
    <row r="20384" customFormat="1"/>
    <row r="20385" customFormat="1"/>
    <row r="20386" customFormat="1"/>
    <row r="20387" customFormat="1"/>
    <row r="20388" customFormat="1"/>
    <row r="20389" customFormat="1"/>
    <row r="20390" customFormat="1"/>
    <row r="20391" customFormat="1"/>
    <row r="20392" customFormat="1"/>
    <row r="20393" customFormat="1"/>
    <row r="20394" customFormat="1"/>
    <row r="20395" customFormat="1"/>
    <row r="20396" customFormat="1"/>
    <row r="20397" customFormat="1"/>
    <row r="20398" customFormat="1"/>
    <row r="20399" customFormat="1"/>
    <row r="20400" customFormat="1"/>
    <row r="20401" customFormat="1"/>
    <row r="20402" customFormat="1"/>
    <row r="20403" customFormat="1"/>
    <row r="20404" customFormat="1"/>
    <row r="20405" customFormat="1"/>
    <row r="20406" customFormat="1"/>
    <row r="20407" customFormat="1"/>
    <row r="20408" customFormat="1"/>
    <row r="20409" customFormat="1"/>
    <row r="20410" customFormat="1"/>
    <row r="20411" customFormat="1"/>
    <row r="20412" customFormat="1"/>
    <row r="20413" customFormat="1"/>
    <row r="20414" customFormat="1"/>
    <row r="20415" customFormat="1"/>
    <row r="20416" customFormat="1"/>
    <row r="20417" customFormat="1"/>
    <row r="20418" customFormat="1"/>
    <row r="20419" customFormat="1"/>
    <row r="20420" customFormat="1"/>
    <row r="20421" customFormat="1"/>
    <row r="20422" customFormat="1"/>
    <row r="20423" customFormat="1"/>
    <row r="20424" customFormat="1"/>
    <row r="20425" customFormat="1"/>
    <row r="20426" customFormat="1"/>
    <row r="20427" customFormat="1"/>
    <row r="20428" customFormat="1"/>
    <row r="20429" customFormat="1"/>
    <row r="20430" customFormat="1"/>
    <row r="20431" customFormat="1"/>
    <row r="20432" customFormat="1"/>
    <row r="20433" customFormat="1"/>
    <row r="20434" customFormat="1"/>
    <row r="20435" customFormat="1"/>
    <row r="20436" customFormat="1"/>
    <row r="20437" customFormat="1"/>
    <row r="20438" customFormat="1"/>
    <row r="20439" customFormat="1"/>
    <row r="20440" customFormat="1"/>
    <row r="20441" customFormat="1"/>
    <row r="20442" customFormat="1"/>
    <row r="20443" customFormat="1"/>
    <row r="20444" customFormat="1"/>
    <row r="20445" customFormat="1"/>
    <row r="20446" customFormat="1"/>
    <row r="20447" customFormat="1"/>
    <row r="20448" customFormat="1"/>
    <row r="20449" customFormat="1"/>
    <row r="20450" customFormat="1"/>
    <row r="20451" customFormat="1"/>
    <row r="20452" customFormat="1"/>
    <row r="20453" customFormat="1"/>
    <row r="20454" customFormat="1"/>
    <row r="20455" customFormat="1"/>
    <row r="20456" customFormat="1"/>
    <row r="20457" customFormat="1"/>
    <row r="20458" customFormat="1"/>
    <row r="20459" customFormat="1"/>
    <row r="20460" customFormat="1"/>
    <row r="20461" customFormat="1"/>
    <row r="20462" customFormat="1"/>
    <row r="20463" customFormat="1"/>
    <row r="20464" customFormat="1"/>
    <row r="20465" customFormat="1"/>
    <row r="20466" customFormat="1"/>
    <row r="20467" customFormat="1"/>
    <row r="20468" customFormat="1"/>
    <row r="20469" customFormat="1"/>
    <row r="20470" customFormat="1"/>
    <row r="20471" customFormat="1"/>
    <row r="20472" customFormat="1"/>
    <row r="20473" customFormat="1"/>
    <row r="20474" customFormat="1"/>
    <row r="20475" customFormat="1"/>
    <row r="20476" customFormat="1"/>
    <row r="20477" customFormat="1"/>
    <row r="20478" customFormat="1"/>
    <row r="20479" customFormat="1"/>
    <row r="20480" customFormat="1"/>
    <row r="20481" customFormat="1"/>
    <row r="20482" customFormat="1"/>
    <row r="20483" customFormat="1"/>
    <row r="20484" customFormat="1"/>
    <row r="20485" customFormat="1"/>
    <row r="20486" customFormat="1"/>
    <row r="20487" customFormat="1"/>
    <row r="20488" customFormat="1"/>
    <row r="20489" customFormat="1"/>
    <row r="20490" customFormat="1"/>
    <row r="20491" customFormat="1"/>
    <row r="20492" customFormat="1"/>
    <row r="20493" customFormat="1"/>
    <row r="20494" customFormat="1"/>
    <row r="20495" customFormat="1"/>
    <row r="20496" customFormat="1"/>
    <row r="20497" customFormat="1"/>
    <row r="20498" customFormat="1"/>
    <row r="20499" customFormat="1"/>
    <row r="20500" customFormat="1"/>
    <row r="20501" customFormat="1"/>
    <row r="20502" customFormat="1"/>
    <row r="20503" customFormat="1"/>
    <row r="20504" customFormat="1"/>
    <row r="20505" customFormat="1"/>
    <row r="20506" customFormat="1"/>
    <row r="20507" customFormat="1"/>
    <row r="20508" customFormat="1"/>
    <row r="20509" customFormat="1"/>
    <row r="20510" customFormat="1"/>
    <row r="20511" customFormat="1"/>
    <row r="20512" customFormat="1"/>
    <row r="20513" customFormat="1"/>
    <row r="20514" customFormat="1"/>
    <row r="20515" customFormat="1"/>
    <row r="20516" customFormat="1"/>
    <row r="20517" customFormat="1"/>
    <row r="20518" customFormat="1"/>
    <row r="20519" customFormat="1"/>
    <row r="20520" customFormat="1"/>
    <row r="20521" customFormat="1"/>
    <row r="20522" customFormat="1"/>
    <row r="20523" customFormat="1"/>
    <row r="20524" customFormat="1"/>
    <row r="20525" customFormat="1"/>
    <row r="20526" customFormat="1"/>
    <row r="20527" customFormat="1"/>
    <row r="20528" customFormat="1"/>
    <row r="20529" customFormat="1"/>
    <row r="20530" customFormat="1"/>
    <row r="20531" customFormat="1"/>
    <row r="20532" customFormat="1"/>
    <row r="20533" customFormat="1"/>
    <row r="20534" customFormat="1"/>
    <row r="20535" customFormat="1"/>
    <row r="20536" customFormat="1"/>
    <row r="20537" customFormat="1"/>
    <row r="20538" customFormat="1"/>
    <row r="20539" customFormat="1"/>
    <row r="20540" customFormat="1"/>
    <row r="20541" customFormat="1"/>
    <row r="20542" customFormat="1"/>
    <row r="20543" customFormat="1"/>
    <row r="20544" customFormat="1"/>
    <row r="20545" customFormat="1"/>
    <row r="20546" customFormat="1"/>
    <row r="20547" customFormat="1"/>
    <row r="20548" customFormat="1"/>
    <row r="20549" customFormat="1"/>
    <row r="20550" customFormat="1"/>
    <row r="20551" customFormat="1"/>
    <row r="20552" customFormat="1"/>
    <row r="20553" customFormat="1"/>
    <row r="20554" customFormat="1"/>
    <row r="20555" customFormat="1"/>
    <row r="20556" customFormat="1"/>
    <row r="20557" customFormat="1"/>
    <row r="20558" customFormat="1"/>
    <row r="20559" customFormat="1"/>
    <row r="20560" customFormat="1"/>
    <row r="20561" customFormat="1"/>
    <row r="20562" customFormat="1"/>
    <row r="20563" customFormat="1"/>
    <row r="20564" customFormat="1"/>
    <row r="20565" customFormat="1"/>
    <row r="20566" customFormat="1"/>
    <row r="20567" customFormat="1"/>
    <row r="20568" customFormat="1"/>
    <row r="20569" customFormat="1"/>
    <row r="20570" customFormat="1"/>
    <row r="20571" customFormat="1"/>
    <row r="20572" customFormat="1"/>
    <row r="20573" customFormat="1"/>
    <row r="20574" customFormat="1"/>
    <row r="20575" customFormat="1"/>
    <row r="20576" customFormat="1"/>
    <row r="20577" customFormat="1"/>
    <row r="20578" customFormat="1"/>
    <row r="20579" customFormat="1"/>
    <row r="20580" customFormat="1"/>
    <row r="20581" customFormat="1"/>
    <row r="20582" customFormat="1"/>
    <row r="20583" customFormat="1"/>
    <row r="20584" customFormat="1"/>
    <row r="20585" customFormat="1"/>
    <row r="20586" customFormat="1"/>
    <row r="20587" customFormat="1"/>
    <row r="20588" customFormat="1"/>
    <row r="20589" customFormat="1"/>
    <row r="20590" customFormat="1"/>
    <row r="20591" customFormat="1"/>
    <row r="20592" customFormat="1"/>
    <row r="20593" customFormat="1"/>
    <row r="20594" customFormat="1"/>
    <row r="20595" customFormat="1"/>
    <row r="20596" customFormat="1"/>
    <row r="20597" customFormat="1"/>
    <row r="20598" customFormat="1"/>
    <row r="20599" customFormat="1"/>
    <row r="20600" customFormat="1"/>
    <row r="20601" customFormat="1"/>
    <row r="20602" customFormat="1"/>
    <row r="20603" customFormat="1"/>
    <row r="20604" customFormat="1"/>
    <row r="20605" customFormat="1"/>
    <row r="20606" customFormat="1"/>
    <row r="20607" customFormat="1"/>
    <row r="20608" customFormat="1"/>
    <row r="20609" customFormat="1"/>
    <row r="20610" customFormat="1"/>
    <row r="20611" customFormat="1"/>
    <row r="20612" customFormat="1"/>
    <row r="20613" customFormat="1"/>
    <row r="20614" customFormat="1"/>
    <row r="20615" customFormat="1"/>
    <row r="20616" customFormat="1"/>
    <row r="20617" customFormat="1"/>
    <row r="20618" customFormat="1"/>
    <row r="20619" customFormat="1"/>
    <row r="20620" customFormat="1"/>
    <row r="20621" customFormat="1"/>
    <row r="20622" customFormat="1"/>
    <row r="20623" customFormat="1"/>
    <row r="20624" customFormat="1"/>
    <row r="20625" customFormat="1"/>
    <row r="20626" customFormat="1"/>
    <row r="20627" customFormat="1"/>
    <row r="20628" customFormat="1"/>
    <row r="20629" customFormat="1"/>
    <row r="20630" customFormat="1"/>
    <row r="20631" customFormat="1"/>
    <row r="20632" customFormat="1"/>
    <row r="20633" customFormat="1"/>
    <row r="20634" customFormat="1"/>
    <row r="20635" customFormat="1"/>
    <row r="20636" customFormat="1"/>
    <row r="20637" customFormat="1"/>
    <row r="20638" customFormat="1"/>
    <row r="20639" customFormat="1"/>
    <row r="20640" customFormat="1"/>
    <row r="20641" customFormat="1"/>
    <row r="20642" customFormat="1"/>
    <row r="20643" customFormat="1"/>
    <row r="20644" customFormat="1"/>
    <row r="20645" customFormat="1"/>
    <row r="20646" customFormat="1"/>
    <row r="20647" customFormat="1"/>
    <row r="20648" customFormat="1"/>
    <row r="20649" customFormat="1"/>
    <row r="20650" customFormat="1"/>
    <row r="20651" customFormat="1"/>
    <row r="20652" customFormat="1"/>
    <row r="20653" customFormat="1"/>
    <row r="20654" customFormat="1"/>
    <row r="20655" customFormat="1"/>
    <row r="20656" customFormat="1"/>
    <row r="20657" customFormat="1"/>
    <row r="20658" customFormat="1"/>
    <row r="20659" customFormat="1"/>
    <row r="20660" customFormat="1"/>
    <row r="20661" customFormat="1"/>
    <row r="20662" customFormat="1"/>
    <row r="20663" customFormat="1"/>
    <row r="20664" customFormat="1"/>
    <row r="20665" customFormat="1"/>
    <row r="20666" customFormat="1"/>
    <row r="20667" customFormat="1"/>
    <row r="20668" customFormat="1"/>
    <row r="20669" customFormat="1"/>
    <row r="20670" customFormat="1"/>
    <row r="20671" customFormat="1"/>
    <row r="20672" customFormat="1"/>
    <row r="20673" customFormat="1"/>
    <row r="20674" customFormat="1"/>
    <row r="20675" customFormat="1"/>
    <row r="20676" customFormat="1"/>
    <row r="20677" customFormat="1"/>
    <row r="20678" customFormat="1"/>
    <row r="20679" customFormat="1"/>
    <row r="20680" customFormat="1"/>
    <row r="20681" customFormat="1"/>
    <row r="20682" customFormat="1"/>
    <row r="20683" customFormat="1"/>
    <row r="20684" customFormat="1"/>
    <row r="20685" customFormat="1"/>
    <row r="20686" customFormat="1"/>
    <row r="20687" customFormat="1"/>
    <row r="20688" customFormat="1"/>
    <row r="20689" customFormat="1"/>
    <row r="20690" customFormat="1"/>
    <row r="20691" customFormat="1"/>
    <row r="20692" customFormat="1"/>
    <row r="20693" customFormat="1"/>
    <row r="20694" customFormat="1"/>
    <row r="20695" customFormat="1"/>
    <row r="20696" customFormat="1"/>
    <row r="20697" customFormat="1"/>
    <row r="20698" customFormat="1"/>
    <row r="20699" customFormat="1"/>
    <row r="20700" customFormat="1"/>
    <row r="20701" customFormat="1"/>
    <row r="20702" customFormat="1"/>
    <row r="20703" customFormat="1"/>
    <row r="20704" customFormat="1"/>
    <row r="20705" customFormat="1"/>
    <row r="20706" customFormat="1"/>
    <row r="20707" customFormat="1"/>
    <row r="20708" customFormat="1"/>
    <row r="20709" customFormat="1"/>
    <row r="20710" customFormat="1"/>
    <row r="20711" customFormat="1"/>
    <row r="20712" customFormat="1"/>
    <row r="20713" customFormat="1"/>
    <row r="20714" customFormat="1"/>
    <row r="20715" customFormat="1"/>
    <row r="20716" customFormat="1"/>
    <row r="20717" customFormat="1"/>
    <row r="20718" customFormat="1"/>
    <row r="20719" customFormat="1"/>
    <row r="20720" customFormat="1"/>
    <row r="20721" customFormat="1"/>
    <row r="20722" customFormat="1"/>
    <row r="20723" customFormat="1"/>
    <row r="20724" customFormat="1"/>
    <row r="20725" customFormat="1"/>
    <row r="20726" customFormat="1"/>
    <row r="20727" customFormat="1"/>
    <row r="20728" customFormat="1"/>
    <row r="20729" customFormat="1"/>
    <row r="20730" customFormat="1"/>
    <row r="20731" customFormat="1"/>
    <row r="20732" customFormat="1"/>
    <row r="20733" customFormat="1"/>
    <row r="20734" customFormat="1"/>
    <row r="20735" customFormat="1"/>
    <row r="20736" customFormat="1"/>
    <row r="20737" customFormat="1"/>
    <row r="20738" customFormat="1"/>
    <row r="20739" customFormat="1"/>
    <row r="20740" customFormat="1"/>
    <row r="20741" customFormat="1"/>
    <row r="20742" customFormat="1"/>
    <row r="20743" customFormat="1"/>
    <row r="20744" customFormat="1"/>
    <row r="20745" customFormat="1"/>
    <row r="20746" customFormat="1"/>
    <row r="20747" customFormat="1"/>
    <row r="20748" customFormat="1"/>
    <row r="20749" customFormat="1"/>
    <row r="20750" customFormat="1"/>
    <row r="20751" customFormat="1"/>
    <row r="20752" customFormat="1"/>
    <row r="20753" customFormat="1"/>
    <row r="20754" customFormat="1"/>
    <row r="20755" customFormat="1"/>
    <row r="20756" customFormat="1"/>
    <row r="20757" customFormat="1"/>
    <row r="20758" customFormat="1"/>
    <row r="20759" customFormat="1"/>
    <row r="20760" customFormat="1"/>
    <row r="20761" customFormat="1"/>
    <row r="20762" customFormat="1"/>
    <row r="20763" customFormat="1"/>
    <row r="20764" customFormat="1"/>
    <row r="20765" customFormat="1"/>
    <row r="20766" customFormat="1"/>
    <row r="20767" customFormat="1"/>
    <row r="20768" customFormat="1"/>
    <row r="20769" customFormat="1"/>
    <row r="20770" customFormat="1"/>
    <row r="20771" customFormat="1"/>
    <row r="20772" customFormat="1"/>
    <row r="20773" customFormat="1"/>
    <row r="20774" customFormat="1"/>
    <row r="20775" customFormat="1"/>
    <row r="20776" customFormat="1"/>
    <row r="20777" customFormat="1"/>
    <row r="20778" customFormat="1"/>
    <row r="20779" customFormat="1"/>
    <row r="20780" customFormat="1"/>
    <row r="20781" customFormat="1"/>
    <row r="20782" customFormat="1"/>
    <row r="20783" customFormat="1"/>
    <row r="20784" customFormat="1"/>
    <row r="20785" customFormat="1"/>
    <row r="20786" customFormat="1"/>
    <row r="20787" customFormat="1"/>
    <row r="20788" customFormat="1"/>
    <row r="20789" customFormat="1"/>
    <row r="20790" customFormat="1"/>
    <row r="20791" customFormat="1"/>
    <row r="20792" customFormat="1"/>
    <row r="20793" customFormat="1"/>
    <row r="20794" customFormat="1"/>
    <row r="20795" customFormat="1"/>
    <row r="20796" customFormat="1"/>
    <row r="20797" customFormat="1"/>
    <row r="20798" customFormat="1"/>
    <row r="20799" customFormat="1"/>
    <row r="20800" customFormat="1"/>
    <row r="20801" customFormat="1"/>
    <row r="20802" customFormat="1"/>
    <row r="20803" customFormat="1"/>
    <row r="20804" customFormat="1"/>
    <row r="20805" customFormat="1"/>
    <row r="20806" customFormat="1"/>
    <row r="20807" customFormat="1"/>
    <row r="20808" customFormat="1"/>
    <row r="20809" customFormat="1"/>
    <row r="20810" customFormat="1"/>
    <row r="20811" customFormat="1"/>
    <row r="20812" customFormat="1"/>
    <row r="20813" customFormat="1"/>
    <row r="20814" customFormat="1"/>
    <row r="20815" customFormat="1"/>
    <row r="20816" customFormat="1"/>
    <row r="20817" customFormat="1"/>
    <row r="20818" customFormat="1"/>
    <row r="20819" customFormat="1"/>
    <row r="20820" customFormat="1"/>
    <row r="20821" customFormat="1"/>
    <row r="20822" customFormat="1"/>
    <row r="20823" customFormat="1"/>
    <row r="20824" customFormat="1"/>
    <row r="20825" customFormat="1"/>
    <row r="20826" customFormat="1"/>
    <row r="20827" customFormat="1"/>
    <row r="20828" customFormat="1"/>
    <row r="20829" customFormat="1"/>
    <row r="20830" customFormat="1"/>
    <row r="20831" customFormat="1"/>
    <row r="20832" customFormat="1"/>
    <row r="20833" customFormat="1"/>
    <row r="20834" customFormat="1"/>
    <row r="20835" customFormat="1"/>
    <row r="20836" customFormat="1"/>
    <row r="20837" customFormat="1"/>
    <row r="20838" customFormat="1"/>
    <row r="20839" customFormat="1"/>
    <row r="20840" customFormat="1"/>
    <row r="20841" customFormat="1"/>
    <row r="20842" customFormat="1"/>
    <row r="20843" customFormat="1"/>
    <row r="20844" customFormat="1"/>
    <row r="20845" customFormat="1"/>
    <row r="20846" customFormat="1"/>
    <row r="20847" customFormat="1"/>
    <row r="20848" customFormat="1"/>
    <row r="20849" customFormat="1"/>
    <row r="20850" customFormat="1"/>
    <row r="20851" customFormat="1"/>
    <row r="20852" customFormat="1"/>
    <row r="20853" customFormat="1"/>
    <row r="20854" customFormat="1"/>
    <row r="20855" customFormat="1"/>
    <row r="20856" customFormat="1"/>
    <row r="20857" customFormat="1"/>
    <row r="20858" customFormat="1"/>
    <row r="20859" customFormat="1"/>
    <row r="20860" customFormat="1"/>
    <row r="20861" customFormat="1"/>
    <row r="20862" customFormat="1"/>
    <row r="20863" customFormat="1"/>
    <row r="20864" customFormat="1"/>
    <row r="20865" customFormat="1"/>
    <row r="20866" customFormat="1"/>
    <row r="20867" customFormat="1"/>
    <row r="20868" customFormat="1"/>
    <row r="20869" customFormat="1"/>
    <row r="20870" customFormat="1"/>
    <row r="20871" customFormat="1"/>
    <row r="20872" customFormat="1"/>
    <row r="20873" customFormat="1"/>
    <row r="20874" customFormat="1"/>
    <row r="20875" customFormat="1"/>
    <row r="20876" customFormat="1"/>
    <row r="20877" customFormat="1"/>
    <row r="20878" customFormat="1"/>
    <row r="20879" customFormat="1"/>
    <row r="20880" customFormat="1"/>
    <row r="20881" customFormat="1"/>
    <row r="20882" customFormat="1"/>
    <row r="20883" customFormat="1"/>
    <row r="20884" customFormat="1"/>
    <row r="20885" customFormat="1"/>
    <row r="20886" customFormat="1"/>
    <row r="20887" customFormat="1"/>
    <row r="20888" customFormat="1"/>
    <row r="20889" customFormat="1"/>
    <row r="20890" customFormat="1"/>
    <row r="20891" customFormat="1"/>
    <row r="20892" customFormat="1"/>
    <row r="20893" customFormat="1"/>
    <row r="20894" customFormat="1"/>
    <row r="20895" customFormat="1"/>
    <row r="20896" customFormat="1"/>
    <row r="20897" customFormat="1"/>
    <row r="20898" customFormat="1"/>
    <row r="20899" customFormat="1"/>
    <row r="20900" customFormat="1"/>
    <row r="20901" customFormat="1"/>
    <row r="20902" customFormat="1"/>
    <row r="20903" customFormat="1"/>
    <row r="20904" customFormat="1"/>
    <row r="20905" customFormat="1"/>
    <row r="20906" customFormat="1"/>
    <row r="20907" customFormat="1"/>
    <row r="20908" customFormat="1"/>
    <row r="20909" customFormat="1"/>
    <row r="20910" customFormat="1"/>
    <row r="20911" customFormat="1"/>
    <row r="20912" customFormat="1"/>
    <row r="20913" customFormat="1"/>
    <row r="20914" customFormat="1"/>
    <row r="20915" customFormat="1"/>
    <row r="20916" customFormat="1"/>
    <row r="20917" customFormat="1"/>
    <row r="20918" customFormat="1"/>
    <row r="20919" customFormat="1"/>
    <row r="20920" customFormat="1"/>
    <row r="20921" customFormat="1"/>
    <row r="20922" customFormat="1"/>
    <row r="20923" customFormat="1"/>
    <row r="20924" customFormat="1"/>
    <row r="20925" customFormat="1"/>
    <row r="20926" customFormat="1"/>
    <row r="20927" customFormat="1"/>
    <row r="20928" customFormat="1"/>
    <row r="20929" customFormat="1"/>
    <row r="20930" customFormat="1"/>
    <row r="20931" customFormat="1"/>
    <row r="20932" customFormat="1"/>
    <row r="20933" customFormat="1"/>
    <row r="20934" customFormat="1"/>
    <row r="20935" customFormat="1"/>
    <row r="20936" customFormat="1"/>
    <row r="20937" customFormat="1"/>
    <row r="20938" customFormat="1"/>
    <row r="20939" customFormat="1"/>
    <row r="20940" customFormat="1"/>
    <row r="20941" customFormat="1"/>
    <row r="20942" customFormat="1"/>
    <row r="20943" customFormat="1"/>
    <row r="20944" customFormat="1"/>
    <row r="20945" customFormat="1"/>
    <row r="20946" customFormat="1"/>
    <row r="20947" customFormat="1"/>
    <row r="20948" customFormat="1"/>
    <row r="20949" customFormat="1"/>
    <row r="20950" customFormat="1"/>
    <row r="20951" customFormat="1"/>
    <row r="20952" customFormat="1"/>
    <row r="20953" customFormat="1"/>
    <row r="20954" customFormat="1"/>
    <row r="20955" customFormat="1"/>
    <row r="20956" customFormat="1"/>
    <row r="20957" customFormat="1"/>
    <row r="20958" customFormat="1"/>
    <row r="20959" customFormat="1"/>
    <row r="20960" customFormat="1"/>
    <row r="20961" customFormat="1"/>
    <row r="20962" customFormat="1"/>
    <row r="20963" customFormat="1"/>
    <row r="20964" customFormat="1"/>
    <row r="20965" customFormat="1"/>
    <row r="20966" customFormat="1"/>
    <row r="20967" customFormat="1"/>
    <row r="20968" customFormat="1"/>
    <row r="20969" customFormat="1"/>
    <row r="20970" customFormat="1"/>
    <row r="20971" customFormat="1"/>
    <row r="20972" customFormat="1"/>
    <row r="20973" customFormat="1"/>
    <row r="20974" customFormat="1"/>
    <row r="20975" customFormat="1"/>
    <row r="20976" customFormat="1"/>
    <row r="20977" customFormat="1"/>
    <row r="20978" customFormat="1"/>
    <row r="20979" customFormat="1"/>
    <row r="20980" customFormat="1"/>
    <row r="20981" customFormat="1"/>
    <row r="20982" customFormat="1"/>
    <row r="20983" customFormat="1"/>
    <row r="20984" customFormat="1"/>
    <row r="20985" customFormat="1"/>
    <row r="20986" customFormat="1"/>
    <row r="20987" customFormat="1"/>
    <row r="20988" customFormat="1"/>
    <row r="20989" customFormat="1"/>
    <row r="20990" customFormat="1"/>
    <row r="20991" customFormat="1"/>
    <row r="20992" customFormat="1"/>
    <row r="20993" customFormat="1"/>
    <row r="20994" customFormat="1"/>
    <row r="20995" customFormat="1"/>
    <row r="20996" customFormat="1"/>
    <row r="20997" customFormat="1"/>
    <row r="20998" customFormat="1"/>
    <row r="20999" customFormat="1"/>
    <row r="21000" customFormat="1"/>
    <row r="21001" customFormat="1"/>
    <row r="21002" customFormat="1"/>
    <row r="21003" customFormat="1"/>
    <row r="21004" customFormat="1"/>
    <row r="21005" customFormat="1"/>
    <row r="21006" customFormat="1"/>
    <row r="21007" customFormat="1"/>
    <row r="21008" customFormat="1"/>
    <row r="21009" customFormat="1"/>
    <row r="21010" customFormat="1"/>
    <row r="21011" customFormat="1"/>
    <row r="21012" customFormat="1"/>
    <row r="21013" customFormat="1"/>
    <row r="21014" customFormat="1"/>
    <row r="21015" customFormat="1"/>
    <row r="21016" customFormat="1"/>
    <row r="21017" customFormat="1"/>
    <row r="21018" customFormat="1"/>
    <row r="21019" customFormat="1"/>
    <row r="21020" customFormat="1"/>
    <row r="21021" customFormat="1"/>
    <row r="21022" customFormat="1"/>
    <row r="21023" customFormat="1"/>
    <row r="21024" customFormat="1"/>
    <row r="21025" customFormat="1"/>
    <row r="21026" customFormat="1"/>
    <row r="21027" customFormat="1"/>
    <row r="21028" customFormat="1"/>
    <row r="21029" customFormat="1"/>
    <row r="21030" customFormat="1"/>
    <row r="21031" customFormat="1"/>
    <row r="21032" customFormat="1"/>
    <row r="21033" customFormat="1"/>
    <row r="21034" customFormat="1"/>
    <row r="21035" customFormat="1"/>
    <row r="21036" customFormat="1"/>
    <row r="21037" customFormat="1"/>
    <row r="21038" customFormat="1"/>
    <row r="21039" customFormat="1"/>
    <row r="21040" customFormat="1"/>
    <row r="21041" customFormat="1"/>
    <row r="21042" customFormat="1"/>
    <row r="21043" customFormat="1"/>
    <row r="21044" customFormat="1"/>
    <row r="21045" customFormat="1"/>
    <row r="21046" customFormat="1"/>
    <row r="21047" customFormat="1"/>
    <row r="21048" customFormat="1"/>
    <row r="21049" customFormat="1"/>
    <row r="21050" customFormat="1"/>
    <row r="21051" customFormat="1"/>
    <row r="21052" customFormat="1"/>
    <row r="21053" customFormat="1"/>
    <row r="21054" customFormat="1"/>
    <row r="21055" customFormat="1"/>
    <row r="21056" customFormat="1"/>
    <row r="21057" customFormat="1"/>
    <row r="21058" customFormat="1"/>
    <row r="21059" customFormat="1"/>
    <row r="21060" customFormat="1"/>
    <row r="21061" customFormat="1"/>
    <row r="21062" customFormat="1"/>
    <row r="21063" customFormat="1"/>
    <row r="21064" customFormat="1"/>
    <row r="21065" customFormat="1"/>
    <row r="21066" customFormat="1"/>
    <row r="21067" customFormat="1"/>
    <row r="21068" customFormat="1"/>
    <row r="21069" customFormat="1"/>
    <row r="21070" customFormat="1"/>
    <row r="21071" customFormat="1"/>
    <row r="21072" customFormat="1"/>
    <row r="21073" customFormat="1"/>
    <row r="21074" customFormat="1"/>
    <row r="21075" customFormat="1"/>
    <row r="21076" customFormat="1"/>
    <row r="21077" customFormat="1"/>
    <row r="21078" customFormat="1"/>
    <row r="21079" customFormat="1"/>
    <row r="21080" customFormat="1"/>
    <row r="21081" customFormat="1"/>
    <row r="21082" customFormat="1"/>
    <row r="21083" customFormat="1"/>
    <row r="21084" customFormat="1"/>
    <row r="21085" customFormat="1"/>
    <row r="21086" customFormat="1"/>
    <row r="21087" customFormat="1"/>
    <row r="21088" customFormat="1"/>
    <row r="21089" customFormat="1"/>
    <row r="21090" customFormat="1"/>
    <row r="21091" customFormat="1"/>
    <row r="21092" customFormat="1"/>
    <row r="21093" customFormat="1"/>
    <row r="21094" customFormat="1"/>
    <row r="21095" customFormat="1"/>
    <row r="21096" customFormat="1"/>
    <row r="21097" customFormat="1"/>
    <row r="21098" customFormat="1"/>
    <row r="21099" customFormat="1"/>
    <row r="21100" customFormat="1"/>
    <row r="21101" customFormat="1"/>
    <row r="21102" customFormat="1"/>
    <row r="21103" customFormat="1"/>
    <row r="21104" customFormat="1"/>
    <row r="21105" customFormat="1"/>
    <row r="21106" customFormat="1"/>
    <row r="21107" customFormat="1"/>
    <row r="21108" customFormat="1"/>
    <row r="21109" customFormat="1"/>
    <row r="21110" customFormat="1"/>
    <row r="21111" customFormat="1"/>
    <row r="21112" customFormat="1"/>
    <row r="21113" customFormat="1"/>
    <row r="21114" customFormat="1"/>
    <row r="21115" customFormat="1"/>
    <row r="21116" customFormat="1"/>
    <row r="21117" customFormat="1"/>
    <row r="21118" customFormat="1"/>
    <row r="21119" customFormat="1"/>
    <row r="21120" customFormat="1"/>
    <row r="21121" customFormat="1"/>
    <row r="21122" customFormat="1"/>
    <row r="21123" customFormat="1"/>
    <row r="21124" customFormat="1"/>
    <row r="21125" customFormat="1"/>
    <row r="21126" customFormat="1"/>
    <row r="21127" customFormat="1"/>
    <row r="21128" customFormat="1"/>
    <row r="21129" customFormat="1"/>
    <row r="21130" customFormat="1"/>
    <row r="21131" customFormat="1"/>
    <row r="21132" customFormat="1"/>
    <row r="21133" customFormat="1"/>
    <row r="21134" customFormat="1"/>
    <row r="21135" customFormat="1"/>
    <row r="21136" customFormat="1"/>
    <row r="21137" customFormat="1"/>
    <row r="21138" customFormat="1"/>
    <row r="21139" customFormat="1"/>
    <row r="21140" customFormat="1"/>
    <row r="21141" customFormat="1"/>
    <row r="21142" customFormat="1"/>
    <row r="21143" customFormat="1"/>
    <row r="21144" customFormat="1"/>
    <row r="21145" customFormat="1"/>
    <row r="21146" customFormat="1"/>
    <row r="21147" customFormat="1"/>
    <row r="21148" customFormat="1"/>
    <row r="21149" customFormat="1"/>
    <row r="21150" customFormat="1"/>
    <row r="21151" customFormat="1"/>
    <row r="21152" customFormat="1"/>
    <row r="21153" customFormat="1"/>
    <row r="21154" customFormat="1"/>
    <row r="21155" customFormat="1"/>
    <row r="21156" customFormat="1"/>
    <row r="21157" customFormat="1"/>
    <row r="21158" customFormat="1"/>
    <row r="21159" customFormat="1"/>
    <row r="21160" customFormat="1"/>
    <row r="21161" customFormat="1"/>
    <row r="21162" customFormat="1"/>
    <row r="21163" customFormat="1"/>
    <row r="21164" customFormat="1"/>
    <row r="21165" customFormat="1"/>
    <row r="21166" customFormat="1"/>
    <row r="21167" customFormat="1"/>
    <row r="21168" customFormat="1"/>
    <row r="21169" customFormat="1"/>
    <row r="21170" customFormat="1"/>
    <row r="21171" customFormat="1"/>
    <row r="21172" customFormat="1"/>
    <row r="21173" customFormat="1"/>
    <row r="21174" customFormat="1"/>
    <row r="21175" customFormat="1"/>
    <row r="21176" customFormat="1"/>
    <row r="21177" customFormat="1"/>
    <row r="21178" customFormat="1"/>
    <row r="21179" customFormat="1"/>
    <row r="21180" customFormat="1"/>
    <row r="21181" customFormat="1"/>
    <row r="21182" customFormat="1"/>
    <row r="21183" customFormat="1"/>
    <row r="21184" customFormat="1"/>
    <row r="21185" customFormat="1"/>
    <row r="21186" customFormat="1"/>
    <row r="21187" customFormat="1"/>
    <row r="21188" customFormat="1"/>
    <row r="21189" customFormat="1"/>
    <row r="21190" customFormat="1"/>
    <row r="21191" customFormat="1"/>
    <row r="21192" customFormat="1"/>
    <row r="21193" customFormat="1"/>
    <row r="21194" customFormat="1"/>
    <row r="21195" customFormat="1"/>
    <row r="21196" customFormat="1"/>
    <row r="21197" customFormat="1"/>
    <row r="21198" customFormat="1"/>
    <row r="21199" customFormat="1"/>
    <row r="21200" customFormat="1"/>
    <row r="21201" customFormat="1"/>
    <row r="21202" customFormat="1"/>
    <row r="21203" customFormat="1"/>
    <row r="21204" customFormat="1"/>
    <row r="21205" customFormat="1"/>
    <row r="21206" customFormat="1"/>
    <row r="21207" customFormat="1"/>
    <row r="21208" customFormat="1"/>
    <row r="21209" customFormat="1"/>
    <row r="21210" customFormat="1"/>
    <row r="21211" customFormat="1"/>
    <row r="21212" customFormat="1"/>
    <row r="21213" customFormat="1"/>
    <row r="21214" customFormat="1"/>
    <row r="21215" customFormat="1"/>
    <row r="21216" customFormat="1"/>
    <row r="21217" customFormat="1"/>
    <row r="21218" customFormat="1"/>
    <row r="21219" customFormat="1"/>
    <row r="21220" customFormat="1"/>
    <row r="21221" customFormat="1"/>
    <row r="21222" customFormat="1"/>
    <row r="21223" customFormat="1"/>
    <row r="21224" customFormat="1"/>
    <row r="21225" customFormat="1"/>
    <row r="21226" customFormat="1"/>
    <row r="21227" customFormat="1"/>
    <row r="21228" customFormat="1"/>
    <row r="21229" customFormat="1"/>
    <row r="21230" customFormat="1"/>
    <row r="21231" customFormat="1"/>
    <row r="21232" customFormat="1"/>
    <row r="21233" customFormat="1"/>
    <row r="21234" customFormat="1"/>
    <row r="21235" customFormat="1"/>
    <row r="21236" customFormat="1"/>
    <row r="21237" customFormat="1"/>
    <row r="21238" customFormat="1"/>
    <row r="21239" customFormat="1"/>
    <row r="21240" customFormat="1"/>
    <row r="21241" customFormat="1"/>
    <row r="21242" customFormat="1"/>
    <row r="21243" customFormat="1"/>
    <row r="21244" customFormat="1"/>
    <row r="21245" customFormat="1"/>
    <row r="21246" customFormat="1"/>
    <row r="21247" customFormat="1"/>
    <row r="21248" customFormat="1"/>
    <row r="21249" customFormat="1"/>
    <row r="21250" customFormat="1"/>
    <row r="21251" customFormat="1"/>
    <row r="21252" customFormat="1"/>
    <row r="21253" customFormat="1"/>
    <row r="21254" customFormat="1"/>
    <row r="21255" customFormat="1"/>
    <row r="21256" customFormat="1"/>
    <row r="21257" customFormat="1"/>
    <row r="21258" customFormat="1"/>
    <row r="21259" customFormat="1"/>
    <row r="21260" customFormat="1"/>
    <row r="21261" customFormat="1"/>
    <row r="21262" customFormat="1"/>
    <row r="21263" customFormat="1"/>
    <row r="21264" customFormat="1"/>
    <row r="21265" customFormat="1"/>
    <row r="21266" customFormat="1"/>
    <row r="21267" customFormat="1"/>
    <row r="21268" customFormat="1"/>
    <row r="21269" customFormat="1"/>
    <row r="21270" customFormat="1"/>
    <row r="21271" customFormat="1"/>
    <row r="21272" customFormat="1"/>
    <row r="21273" customFormat="1"/>
    <row r="21274" customFormat="1"/>
    <row r="21275" customFormat="1"/>
    <row r="21276" customFormat="1"/>
    <row r="21277" customFormat="1"/>
    <row r="21278" customFormat="1"/>
    <row r="21279" customFormat="1"/>
    <row r="21280" customFormat="1"/>
    <row r="21281" customFormat="1"/>
    <row r="21282" customFormat="1"/>
    <row r="21283" customFormat="1"/>
    <row r="21284" customFormat="1"/>
    <row r="21285" customFormat="1"/>
    <row r="21286" customFormat="1"/>
    <row r="21287" customFormat="1"/>
    <row r="21288" customFormat="1"/>
    <row r="21289" customFormat="1"/>
    <row r="21290" customFormat="1"/>
    <row r="21291" customFormat="1"/>
    <row r="21292" customFormat="1"/>
    <row r="21293" customFormat="1"/>
    <row r="21294" customFormat="1"/>
    <row r="21295" customFormat="1"/>
    <row r="21296" customFormat="1"/>
    <row r="21297" customFormat="1"/>
    <row r="21298" customFormat="1"/>
    <row r="21299" customFormat="1"/>
    <row r="21300" customFormat="1"/>
    <row r="21301" customFormat="1"/>
    <row r="21302" customFormat="1"/>
    <row r="21303" customFormat="1"/>
    <row r="21304" customFormat="1"/>
    <row r="21305" customFormat="1"/>
    <row r="21306" customFormat="1"/>
    <row r="21307" customFormat="1"/>
    <row r="21308" customFormat="1"/>
    <row r="21309" customFormat="1"/>
    <row r="21310" customFormat="1"/>
    <row r="21311" customFormat="1"/>
    <row r="21312" customFormat="1"/>
    <row r="21313" customFormat="1"/>
    <row r="21314" customFormat="1"/>
    <row r="21315" customFormat="1"/>
    <row r="21316" customFormat="1"/>
    <row r="21317" customFormat="1"/>
    <row r="21318" customFormat="1"/>
    <row r="21319" customFormat="1"/>
    <row r="21320" customFormat="1"/>
    <row r="21321" customFormat="1"/>
    <row r="21322" customFormat="1"/>
    <row r="21323" customFormat="1"/>
    <row r="21324" customFormat="1"/>
    <row r="21325" customFormat="1"/>
    <row r="21326" customFormat="1"/>
    <row r="21327" customFormat="1"/>
    <row r="21328" customFormat="1"/>
    <row r="21329" customFormat="1"/>
    <row r="21330" customFormat="1"/>
    <row r="21331" customFormat="1"/>
    <row r="21332" customFormat="1"/>
    <row r="21333" customFormat="1"/>
    <row r="21334" customFormat="1"/>
    <row r="21335" customFormat="1"/>
    <row r="21336" customFormat="1"/>
    <row r="21337" customFormat="1"/>
    <row r="21338" customFormat="1"/>
    <row r="21339" customFormat="1"/>
    <row r="21340" customFormat="1"/>
    <row r="21341" customFormat="1"/>
    <row r="21342" customFormat="1"/>
    <row r="21343" customFormat="1"/>
    <row r="21344" customFormat="1"/>
    <row r="21345" customFormat="1"/>
    <row r="21346" customFormat="1"/>
    <row r="21347" customFormat="1"/>
    <row r="21348" customFormat="1"/>
    <row r="21349" customFormat="1"/>
    <row r="21350" customFormat="1"/>
    <row r="21351" customFormat="1"/>
    <row r="21352" customFormat="1"/>
    <row r="21353" customFormat="1"/>
    <row r="21354" customFormat="1"/>
    <row r="21355" customFormat="1"/>
    <row r="21356" customFormat="1"/>
    <row r="21357" customFormat="1"/>
    <row r="21358" customFormat="1"/>
    <row r="21359" customFormat="1"/>
    <row r="21360" customFormat="1"/>
    <row r="21361" customFormat="1"/>
    <row r="21362" customFormat="1"/>
    <row r="21363" customFormat="1"/>
    <row r="21364" customFormat="1"/>
    <row r="21365" customFormat="1"/>
    <row r="21366" customFormat="1"/>
    <row r="21367" customFormat="1"/>
    <row r="21368" customFormat="1"/>
    <row r="21369" customFormat="1"/>
    <row r="21370" customFormat="1"/>
    <row r="21371" customFormat="1"/>
    <row r="21372" customFormat="1"/>
    <row r="21373" customFormat="1"/>
    <row r="21374" customFormat="1"/>
    <row r="21375" customFormat="1"/>
    <row r="21376" customFormat="1"/>
    <row r="21377" customFormat="1"/>
    <row r="21378" customFormat="1"/>
    <row r="21379" customFormat="1"/>
    <row r="21380" customFormat="1"/>
    <row r="21381" customFormat="1"/>
    <row r="21382" customFormat="1"/>
    <row r="21383" customFormat="1"/>
    <row r="21384" customFormat="1"/>
    <row r="21385" customFormat="1"/>
    <row r="21386" customFormat="1"/>
    <row r="21387" customFormat="1"/>
    <row r="21388" customFormat="1"/>
    <row r="21389" customFormat="1"/>
    <row r="21390" customFormat="1"/>
    <row r="21391" customFormat="1"/>
    <row r="21392" customFormat="1"/>
    <row r="21393" customFormat="1"/>
    <row r="21394" customFormat="1"/>
    <row r="21395" customFormat="1"/>
    <row r="21396" customFormat="1"/>
    <row r="21397" customFormat="1"/>
    <row r="21398" customFormat="1"/>
    <row r="21399" customFormat="1"/>
    <row r="21400" customFormat="1"/>
    <row r="21401" customFormat="1"/>
    <row r="21402" customFormat="1"/>
    <row r="21403" customFormat="1"/>
    <row r="21404" customFormat="1"/>
    <row r="21405" customFormat="1"/>
    <row r="21406" customFormat="1"/>
    <row r="21407" customFormat="1"/>
    <row r="21408" customFormat="1"/>
    <row r="21409" customFormat="1"/>
    <row r="21410" customFormat="1"/>
    <row r="21411" customFormat="1"/>
    <row r="21412" customFormat="1"/>
    <row r="21413" customFormat="1"/>
    <row r="21414" customFormat="1"/>
    <row r="21415" customFormat="1"/>
    <row r="21416" customFormat="1"/>
    <row r="21417" customFormat="1"/>
    <row r="21418" customFormat="1"/>
    <row r="21419" customFormat="1"/>
    <row r="21420" customFormat="1"/>
    <row r="21421" customFormat="1"/>
    <row r="21422" customFormat="1"/>
    <row r="21423" customFormat="1"/>
    <row r="21424" customFormat="1"/>
    <row r="21425" customFormat="1"/>
    <row r="21426" customFormat="1"/>
    <row r="21427" customFormat="1"/>
    <row r="21428" customFormat="1"/>
    <row r="21429" customFormat="1"/>
    <row r="21430" customFormat="1"/>
    <row r="21431" customFormat="1"/>
    <row r="21432" customFormat="1"/>
    <row r="21433" customFormat="1"/>
    <row r="21434" customFormat="1"/>
    <row r="21435" customFormat="1"/>
    <row r="21436" customFormat="1"/>
    <row r="21437" customFormat="1"/>
    <row r="21438" customFormat="1"/>
    <row r="21439" customFormat="1"/>
    <row r="21440" customFormat="1"/>
    <row r="21441" customFormat="1"/>
    <row r="21442" customFormat="1"/>
    <row r="21443" customFormat="1"/>
    <row r="21444" customFormat="1"/>
    <row r="21445" customFormat="1"/>
    <row r="21446" customFormat="1"/>
    <row r="21447" customFormat="1"/>
    <row r="21448" customFormat="1"/>
    <row r="21449" customFormat="1"/>
    <row r="21450" customFormat="1"/>
    <row r="21451" customFormat="1"/>
    <row r="21452" customFormat="1"/>
    <row r="21453" customFormat="1"/>
    <row r="21454" customFormat="1"/>
    <row r="21455" customFormat="1"/>
    <row r="21456" customFormat="1"/>
    <row r="21457" customFormat="1"/>
    <row r="21458" customFormat="1"/>
    <row r="21459" customFormat="1"/>
    <row r="21460" customFormat="1"/>
    <row r="21461" customFormat="1"/>
    <row r="21462" customFormat="1"/>
    <row r="21463" customFormat="1"/>
    <row r="21464" customFormat="1"/>
    <row r="21465" customFormat="1"/>
    <row r="21466" customFormat="1"/>
    <row r="21467" customFormat="1"/>
    <row r="21468" customFormat="1"/>
    <row r="21469" customFormat="1"/>
    <row r="21470" customFormat="1"/>
    <row r="21471" customFormat="1"/>
    <row r="21472" customFormat="1"/>
    <row r="21473" customFormat="1"/>
    <row r="21474" customFormat="1"/>
    <row r="21475" customFormat="1"/>
    <row r="21476" customFormat="1"/>
    <row r="21477" customFormat="1"/>
    <row r="21478" customFormat="1"/>
    <row r="21479" customFormat="1"/>
    <row r="21480" customFormat="1"/>
    <row r="21481" customFormat="1"/>
    <row r="21482" customFormat="1"/>
    <row r="21483" customFormat="1"/>
    <row r="21484" customFormat="1"/>
    <row r="21485" customFormat="1"/>
    <row r="21486" customFormat="1"/>
    <row r="21487" customFormat="1"/>
    <row r="21488" customFormat="1"/>
    <row r="21489" customFormat="1"/>
    <row r="21490" customFormat="1"/>
    <row r="21491" customFormat="1"/>
    <row r="21492" customFormat="1"/>
    <row r="21493" customFormat="1"/>
    <row r="21494" customFormat="1"/>
    <row r="21495" customFormat="1"/>
    <row r="21496" customFormat="1"/>
    <row r="21497" customFormat="1"/>
    <row r="21498" customFormat="1"/>
    <row r="21499" customFormat="1"/>
    <row r="21500" customFormat="1"/>
    <row r="21501" customFormat="1"/>
    <row r="21502" customFormat="1"/>
    <row r="21503" customFormat="1"/>
    <row r="21504" customFormat="1"/>
    <row r="21505" customFormat="1"/>
    <row r="21506" customFormat="1"/>
    <row r="21507" customFormat="1"/>
    <row r="21508" customFormat="1"/>
    <row r="21509" customFormat="1"/>
    <row r="21510" customFormat="1"/>
    <row r="21511" customFormat="1"/>
    <row r="21512" customFormat="1"/>
    <row r="21513" customFormat="1"/>
    <row r="21514" customFormat="1"/>
    <row r="21515" customFormat="1"/>
    <row r="21516" customFormat="1"/>
    <row r="21517" customFormat="1"/>
    <row r="21518" customFormat="1"/>
    <row r="21519" customFormat="1"/>
    <row r="21520" customFormat="1"/>
    <row r="21521" customFormat="1"/>
    <row r="21522" customFormat="1"/>
    <row r="21523" customFormat="1"/>
    <row r="21524" customFormat="1"/>
    <row r="21525" customFormat="1"/>
    <row r="21526" customFormat="1"/>
    <row r="21527" customFormat="1"/>
    <row r="21528" customFormat="1"/>
    <row r="21529" customFormat="1"/>
    <row r="21530" customFormat="1"/>
    <row r="21531" customFormat="1"/>
    <row r="21532" customFormat="1"/>
    <row r="21533" customFormat="1"/>
    <row r="21534" customFormat="1"/>
    <row r="21535" customFormat="1"/>
    <row r="21536" customFormat="1"/>
    <row r="21537" customFormat="1"/>
    <row r="21538" customFormat="1"/>
    <row r="21539" customFormat="1"/>
    <row r="21540" customFormat="1"/>
    <row r="21541" customFormat="1"/>
    <row r="21542" customFormat="1"/>
    <row r="21543" customFormat="1"/>
    <row r="21544" customFormat="1"/>
    <row r="21545" customFormat="1"/>
    <row r="21546" customFormat="1"/>
    <row r="21547" customFormat="1"/>
    <row r="21548" customFormat="1"/>
    <row r="21549" customFormat="1"/>
    <row r="21550" customFormat="1"/>
    <row r="21551" customFormat="1"/>
    <row r="21552" customFormat="1"/>
    <row r="21553" customFormat="1"/>
    <row r="21554" customFormat="1"/>
    <row r="21555" customFormat="1"/>
    <row r="21556" customFormat="1"/>
    <row r="21557" customFormat="1"/>
    <row r="21558" customFormat="1"/>
    <row r="21559" customFormat="1"/>
    <row r="21560" customFormat="1"/>
    <row r="21561" customFormat="1"/>
    <row r="21562" customFormat="1"/>
    <row r="21563" customFormat="1"/>
    <row r="21564" customFormat="1"/>
    <row r="21565" customFormat="1"/>
    <row r="21566" customFormat="1"/>
    <row r="21567" customFormat="1"/>
    <row r="21568" customFormat="1"/>
    <row r="21569" customFormat="1"/>
    <row r="21570" customFormat="1"/>
    <row r="21571" customFormat="1"/>
    <row r="21572" customFormat="1"/>
    <row r="21573" customFormat="1"/>
    <row r="21574" customFormat="1"/>
    <row r="21575" customFormat="1"/>
    <row r="21576" customFormat="1"/>
    <row r="21577" customFormat="1"/>
    <row r="21578" customFormat="1"/>
    <row r="21579" customFormat="1"/>
    <row r="21580" customFormat="1"/>
    <row r="21581" customFormat="1"/>
    <row r="21582" customFormat="1"/>
    <row r="21583" customFormat="1"/>
    <row r="21584" customFormat="1"/>
    <row r="21585" customFormat="1"/>
    <row r="21586" customFormat="1"/>
    <row r="21587" customFormat="1"/>
    <row r="21588" customFormat="1"/>
    <row r="21589" customFormat="1"/>
    <row r="21590" customFormat="1"/>
    <row r="21591" customFormat="1"/>
    <row r="21592" customFormat="1"/>
    <row r="21593" customFormat="1"/>
    <row r="21594" customFormat="1"/>
    <row r="21595" customFormat="1"/>
    <row r="21596" customFormat="1"/>
    <row r="21597" customFormat="1"/>
    <row r="21598" customFormat="1"/>
    <row r="21599" customFormat="1"/>
    <row r="21600" customFormat="1"/>
    <row r="21601" customFormat="1"/>
    <row r="21602" customFormat="1"/>
    <row r="21603" customFormat="1"/>
    <row r="21604" customFormat="1"/>
    <row r="21605" customFormat="1"/>
    <row r="21606" customFormat="1"/>
    <row r="21607" customFormat="1"/>
    <row r="21608" customFormat="1"/>
    <row r="21609" customFormat="1"/>
    <row r="21610" customFormat="1"/>
    <row r="21611" customFormat="1"/>
    <row r="21612" customFormat="1"/>
    <row r="21613" customFormat="1"/>
    <row r="21614" customFormat="1"/>
    <row r="21615" customFormat="1"/>
    <row r="21616" customFormat="1"/>
    <row r="21617" customFormat="1"/>
    <row r="21618" customFormat="1"/>
    <row r="21619" customFormat="1"/>
    <row r="21620" customFormat="1"/>
    <row r="21621" customFormat="1"/>
    <row r="21622" customFormat="1"/>
    <row r="21623" customFormat="1"/>
    <row r="21624" customFormat="1"/>
    <row r="21625" customFormat="1"/>
    <row r="21626" customFormat="1"/>
    <row r="21627" customFormat="1"/>
    <row r="21628" customFormat="1"/>
    <row r="21629" customFormat="1"/>
    <row r="21630" customFormat="1"/>
    <row r="21631" customFormat="1"/>
    <row r="21632" customFormat="1"/>
    <row r="21633" customFormat="1"/>
    <row r="21634" customFormat="1"/>
    <row r="21635" customFormat="1"/>
    <row r="21636" customFormat="1"/>
    <row r="21637" customFormat="1"/>
    <row r="21638" customFormat="1"/>
    <row r="21639" customFormat="1"/>
    <row r="21640" customFormat="1"/>
    <row r="21641" customFormat="1"/>
    <row r="21642" customFormat="1"/>
    <row r="21643" customFormat="1"/>
    <row r="21644" customFormat="1"/>
    <row r="21645" customFormat="1"/>
    <row r="21646" customFormat="1"/>
    <row r="21647" customFormat="1"/>
    <row r="21648" customFormat="1"/>
    <row r="21649" customFormat="1"/>
    <row r="21650" customFormat="1"/>
    <row r="21651" customFormat="1"/>
    <row r="21652" customFormat="1"/>
    <row r="21653" customFormat="1"/>
    <row r="21654" customFormat="1"/>
    <row r="21655" customFormat="1"/>
    <row r="21656" customFormat="1"/>
    <row r="21657" customFormat="1"/>
    <row r="21658" customFormat="1"/>
    <row r="21659" customFormat="1"/>
    <row r="21660" customFormat="1"/>
    <row r="21661" customFormat="1"/>
    <row r="21662" customFormat="1"/>
    <row r="21663" customFormat="1"/>
    <row r="21664" customFormat="1"/>
    <row r="21665" customFormat="1"/>
    <row r="21666" customFormat="1"/>
    <row r="21667" customFormat="1"/>
    <row r="21668" customFormat="1"/>
    <row r="21669" customFormat="1"/>
    <row r="21670" customFormat="1"/>
    <row r="21671" customFormat="1"/>
    <row r="21672" customFormat="1"/>
    <row r="21673" customFormat="1"/>
    <row r="21674" customFormat="1"/>
    <row r="21675" customFormat="1"/>
    <row r="21676" customFormat="1"/>
    <row r="21677" customFormat="1"/>
    <row r="21678" customFormat="1"/>
    <row r="21679" customFormat="1"/>
    <row r="21680" customFormat="1"/>
    <row r="21681" customFormat="1"/>
    <row r="21682" customFormat="1"/>
    <row r="21683" customFormat="1"/>
    <row r="21684" customFormat="1"/>
    <row r="21685" customFormat="1"/>
    <row r="21686" customFormat="1"/>
    <row r="21687" customFormat="1"/>
    <row r="21688" customFormat="1"/>
    <row r="21689" customFormat="1"/>
    <row r="21690" customFormat="1"/>
    <row r="21691" customFormat="1"/>
    <row r="21692" customFormat="1"/>
    <row r="21693" customFormat="1"/>
    <row r="21694" customFormat="1"/>
    <row r="21695" customFormat="1"/>
    <row r="21696" customFormat="1"/>
    <row r="21697" customFormat="1"/>
    <row r="21698" customFormat="1"/>
    <row r="21699" customFormat="1"/>
    <row r="21700" customFormat="1"/>
    <row r="21701" customFormat="1"/>
    <row r="21702" customFormat="1"/>
    <row r="21703" customFormat="1"/>
    <row r="21704" customFormat="1"/>
    <row r="21705" customFormat="1"/>
    <row r="21706" customFormat="1"/>
    <row r="21707" customFormat="1"/>
    <row r="21708" customFormat="1"/>
    <row r="21709" customFormat="1"/>
    <row r="21710" customFormat="1"/>
    <row r="21711" customFormat="1"/>
    <row r="21712" customFormat="1"/>
    <row r="21713" customFormat="1"/>
    <row r="21714" customFormat="1"/>
    <row r="21715" customFormat="1"/>
    <row r="21716" customFormat="1"/>
    <row r="21717" customFormat="1"/>
    <row r="21718" customFormat="1"/>
    <row r="21719" customFormat="1"/>
    <row r="21720" customFormat="1"/>
    <row r="21721" customFormat="1"/>
    <row r="21722" customFormat="1"/>
    <row r="21723" customFormat="1"/>
    <row r="21724" customFormat="1"/>
    <row r="21725" customFormat="1"/>
    <row r="21726" customFormat="1"/>
    <row r="21727" customFormat="1"/>
    <row r="21728" customFormat="1"/>
    <row r="21729" customFormat="1"/>
    <row r="21730" customFormat="1"/>
    <row r="21731" customFormat="1"/>
    <row r="21732" customFormat="1"/>
    <row r="21733" customFormat="1"/>
    <row r="21734" customFormat="1"/>
    <row r="21735" customFormat="1"/>
    <row r="21736" customFormat="1"/>
    <row r="21737" customFormat="1"/>
    <row r="21738" customFormat="1"/>
    <row r="21739" customFormat="1"/>
    <row r="21740" customFormat="1"/>
    <row r="21741" customFormat="1"/>
    <row r="21742" customFormat="1"/>
    <row r="21743" customFormat="1"/>
    <row r="21744" customFormat="1"/>
    <row r="21745" customFormat="1"/>
    <row r="21746" customFormat="1"/>
    <row r="21747" customFormat="1"/>
    <row r="21748" customFormat="1"/>
    <row r="21749" customFormat="1"/>
    <row r="21750" customFormat="1"/>
    <row r="21751" customFormat="1"/>
    <row r="21752" customFormat="1"/>
    <row r="21753" customFormat="1"/>
    <row r="21754" customFormat="1"/>
    <row r="21755" customFormat="1"/>
    <row r="21756" customFormat="1"/>
    <row r="21757" customFormat="1"/>
    <row r="21758" customFormat="1"/>
    <row r="21759" customFormat="1"/>
    <row r="21760" customFormat="1"/>
    <row r="21761" customFormat="1"/>
    <row r="21762" customFormat="1"/>
    <row r="21763" customFormat="1"/>
    <row r="21764" customFormat="1"/>
    <row r="21765" customFormat="1"/>
    <row r="21766" customFormat="1"/>
    <row r="21767" customFormat="1"/>
    <row r="21768" customFormat="1"/>
    <row r="21769" customFormat="1"/>
    <row r="21770" customFormat="1"/>
    <row r="21771" customFormat="1"/>
    <row r="21772" customFormat="1"/>
    <row r="21773" customFormat="1"/>
    <row r="21774" customFormat="1"/>
    <row r="21775" customFormat="1"/>
    <row r="21776" customFormat="1"/>
    <row r="21777" customFormat="1"/>
    <row r="21778" customFormat="1"/>
    <row r="21779" customFormat="1"/>
    <row r="21780" customFormat="1"/>
    <row r="21781" customFormat="1"/>
    <row r="21782" customFormat="1"/>
    <row r="21783" customFormat="1"/>
    <row r="21784" customFormat="1"/>
    <row r="21785" customFormat="1"/>
    <row r="21786" customFormat="1"/>
    <row r="21787" customFormat="1"/>
    <row r="21788" customFormat="1"/>
    <row r="21789" customFormat="1"/>
    <row r="21790" customFormat="1"/>
    <row r="21791" customFormat="1"/>
    <row r="21792" customFormat="1"/>
    <row r="21793" customFormat="1"/>
    <row r="21794" customFormat="1"/>
    <row r="21795" customFormat="1"/>
    <row r="21796" customFormat="1"/>
    <row r="21797" customFormat="1"/>
    <row r="21798" customFormat="1"/>
    <row r="21799" customFormat="1"/>
    <row r="21800" customFormat="1"/>
    <row r="21801" customFormat="1"/>
    <row r="21802" customFormat="1"/>
    <row r="21803" customFormat="1"/>
    <row r="21804" customFormat="1"/>
    <row r="21805" customFormat="1"/>
    <row r="21806" customFormat="1"/>
    <row r="21807" customFormat="1"/>
    <row r="21808" customFormat="1"/>
    <row r="21809" customFormat="1"/>
    <row r="21810" customFormat="1"/>
    <row r="21811" customFormat="1"/>
    <row r="21812" customFormat="1"/>
    <row r="21813" customFormat="1"/>
    <row r="21814" customFormat="1"/>
    <row r="21815" customFormat="1"/>
    <row r="21816" customFormat="1"/>
    <row r="21817" customFormat="1"/>
    <row r="21818" customFormat="1"/>
    <row r="21819" customFormat="1"/>
    <row r="21820" customFormat="1"/>
    <row r="21821" customFormat="1"/>
    <row r="21822" customFormat="1"/>
    <row r="21823" customFormat="1"/>
    <row r="21824" customFormat="1"/>
    <row r="21825" customFormat="1"/>
    <row r="21826" customFormat="1"/>
    <row r="21827" customFormat="1"/>
    <row r="21828" customFormat="1"/>
    <row r="21829" customFormat="1"/>
    <row r="21830" customFormat="1"/>
    <row r="21831" customFormat="1"/>
    <row r="21832" customFormat="1"/>
    <row r="21833" customFormat="1"/>
    <row r="21834" customFormat="1"/>
    <row r="21835" customFormat="1"/>
    <row r="21836" customFormat="1"/>
    <row r="21837" customFormat="1"/>
    <row r="21838" customFormat="1"/>
    <row r="21839" customFormat="1"/>
    <row r="21840" customFormat="1"/>
    <row r="21841" customFormat="1"/>
    <row r="21842" customFormat="1"/>
    <row r="21843" customFormat="1"/>
    <row r="21844" customFormat="1"/>
    <row r="21845" customFormat="1"/>
    <row r="21846" customFormat="1"/>
    <row r="21847" customFormat="1"/>
    <row r="21848" customFormat="1"/>
    <row r="21849" customFormat="1"/>
    <row r="21850" customFormat="1"/>
    <row r="21851" customFormat="1"/>
    <row r="21852" customFormat="1"/>
    <row r="21853" customFormat="1"/>
    <row r="21854" customFormat="1"/>
    <row r="21855" customFormat="1"/>
    <row r="21856" customFormat="1"/>
    <row r="21857" customFormat="1"/>
    <row r="21858" customFormat="1"/>
    <row r="21859" customFormat="1"/>
    <row r="21860" customFormat="1"/>
    <row r="21861" customFormat="1"/>
    <row r="21862" customFormat="1"/>
    <row r="21863" customFormat="1"/>
    <row r="21864" customFormat="1"/>
    <row r="21865" customFormat="1"/>
    <row r="21866" customFormat="1"/>
    <row r="21867" customFormat="1"/>
    <row r="21868" customFormat="1"/>
    <row r="21869" customFormat="1"/>
    <row r="21870" customFormat="1"/>
    <row r="21871" customFormat="1"/>
    <row r="21872" customFormat="1"/>
    <row r="21873" customFormat="1"/>
    <row r="21874" customFormat="1"/>
    <row r="21875" customFormat="1"/>
    <row r="21876" customFormat="1"/>
    <row r="21877" customFormat="1"/>
    <row r="21878" customFormat="1"/>
    <row r="21879" customFormat="1"/>
    <row r="21880" customFormat="1"/>
    <row r="21881" customFormat="1"/>
    <row r="21882" customFormat="1"/>
    <row r="21883" customFormat="1"/>
    <row r="21884" customFormat="1"/>
    <row r="21885" customFormat="1"/>
    <row r="21886" customFormat="1"/>
    <row r="21887" customFormat="1"/>
    <row r="21888" customFormat="1"/>
    <row r="21889" customFormat="1"/>
    <row r="21890" customFormat="1"/>
    <row r="21891" customFormat="1"/>
    <row r="21892" customFormat="1"/>
    <row r="21893" customFormat="1"/>
    <row r="21894" customFormat="1"/>
    <row r="21895" customFormat="1"/>
    <row r="21896" customFormat="1"/>
    <row r="21897" customFormat="1"/>
    <row r="21898" customFormat="1"/>
    <row r="21899" customFormat="1"/>
    <row r="21900" customFormat="1"/>
    <row r="21901" customFormat="1"/>
    <row r="21902" customFormat="1"/>
    <row r="21903" customFormat="1"/>
    <row r="21904" customFormat="1"/>
    <row r="21905" customFormat="1"/>
    <row r="21906" customFormat="1"/>
    <row r="21907" customFormat="1"/>
    <row r="21908" customFormat="1"/>
    <row r="21909" customFormat="1"/>
    <row r="21910" customFormat="1"/>
    <row r="21911" customFormat="1"/>
    <row r="21912" customFormat="1"/>
    <row r="21913" customFormat="1"/>
    <row r="21914" customFormat="1"/>
    <row r="21915" customFormat="1"/>
    <row r="21916" customFormat="1"/>
    <row r="21917" customFormat="1"/>
    <row r="21918" customFormat="1"/>
    <row r="21919" customFormat="1"/>
    <row r="21920" customFormat="1"/>
    <row r="21921" customFormat="1"/>
    <row r="21922" customFormat="1"/>
    <row r="21923" customFormat="1"/>
    <row r="21924" customFormat="1"/>
    <row r="21925" customFormat="1"/>
    <row r="21926" customFormat="1"/>
    <row r="21927" customFormat="1"/>
    <row r="21928" customFormat="1"/>
    <row r="21929" customFormat="1"/>
    <row r="21930" customFormat="1"/>
    <row r="21931" customFormat="1"/>
    <row r="21932" customFormat="1"/>
    <row r="21933" customFormat="1"/>
    <row r="21934" customFormat="1"/>
    <row r="21935" customFormat="1"/>
    <row r="21936" customFormat="1"/>
    <row r="21937" customFormat="1"/>
    <row r="21938" customFormat="1"/>
    <row r="21939" customFormat="1"/>
    <row r="21940" customFormat="1"/>
    <row r="21941" customFormat="1"/>
    <row r="21942" customFormat="1"/>
    <row r="21943" customFormat="1"/>
    <row r="21944" customFormat="1"/>
    <row r="21945" customFormat="1"/>
    <row r="21946" customFormat="1"/>
    <row r="21947" customFormat="1"/>
    <row r="21948" customFormat="1"/>
    <row r="21949" customFormat="1"/>
    <row r="21950" customFormat="1"/>
    <row r="21951" customFormat="1"/>
    <row r="21952" customFormat="1"/>
    <row r="21953" customFormat="1"/>
    <row r="21954" customFormat="1"/>
    <row r="21955" customFormat="1"/>
    <row r="21956" customFormat="1"/>
    <row r="21957" customFormat="1"/>
    <row r="21958" customFormat="1"/>
    <row r="21959" customFormat="1"/>
    <row r="21960" customFormat="1"/>
    <row r="21961" customFormat="1"/>
    <row r="21962" customFormat="1"/>
    <row r="21963" customFormat="1"/>
    <row r="21964" customFormat="1"/>
    <row r="21965" customFormat="1"/>
    <row r="21966" customFormat="1"/>
    <row r="21967" customFormat="1"/>
    <row r="21968" customFormat="1"/>
    <row r="21969" customFormat="1"/>
    <row r="21970" customFormat="1"/>
    <row r="21971" customFormat="1"/>
    <row r="21972" customFormat="1"/>
    <row r="21973" customFormat="1"/>
    <row r="21974" customFormat="1"/>
    <row r="21975" customFormat="1"/>
    <row r="21976" customFormat="1"/>
    <row r="21977" customFormat="1"/>
    <row r="21978" customFormat="1"/>
    <row r="21979" customFormat="1"/>
    <row r="21980" customFormat="1"/>
    <row r="21981" customFormat="1"/>
    <row r="21982" customFormat="1"/>
    <row r="21983" customFormat="1"/>
    <row r="21984" customFormat="1"/>
    <row r="21985" customFormat="1"/>
    <row r="21986" customFormat="1"/>
    <row r="21987" customFormat="1"/>
    <row r="21988" customFormat="1"/>
    <row r="21989" customFormat="1"/>
    <row r="21990" customFormat="1"/>
    <row r="21991" customFormat="1"/>
    <row r="21992" customFormat="1"/>
    <row r="21993" customFormat="1"/>
    <row r="21994" customFormat="1"/>
    <row r="21995" customFormat="1"/>
    <row r="21996" customFormat="1"/>
    <row r="21997" customFormat="1"/>
    <row r="21998" customFormat="1"/>
    <row r="21999" customFormat="1"/>
    <row r="22000" customFormat="1"/>
    <row r="22001" customFormat="1"/>
    <row r="22002" customFormat="1"/>
    <row r="22003" customFormat="1"/>
    <row r="22004" customFormat="1"/>
    <row r="22005" customFormat="1"/>
    <row r="22006" customFormat="1"/>
    <row r="22007" customFormat="1"/>
    <row r="22008" customFormat="1"/>
    <row r="22009" customFormat="1"/>
    <row r="22010" customFormat="1"/>
    <row r="22011" customFormat="1"/>
    <row r="22012" customFormat="1"/>
    <row r="22013" customFormat="1"/>
    <row r="22014" customFormat="1"/>
    <row r="22015" customFormat="1"/>
    <row r="22016" customFormat="1"/>
    <row r="22017" customFormat="1"/>
    <row r="22018" customFormat="1"/>
    <row r="22019" customFormat="1"/>
    <row r="22020" customFormat="1"/>
    <row r="22021" customFormat="1"/>
    <row r="22022" customFormat="1"/>
    <row r="22023" customFormat="1"/>
    <row r="22024" customFormat="1"/>
    <row r="22025" customFormat="1"/>
    <row r="22026" customFormat="1"/>
    <row r="22027" customFormat="1"/>
    <row r="22028" customFormat="1"/>
    <row r="22029" customFormat="1"/>
    <row r="22030" customFormat="1"/>
    <row r="22031" customFormat="1"/>
    <row r="22032" customFormat="1"/>
    <row r="22033" customFormat="1"/>
    <row r="22034" customFormat="1"/>
    <row r="22035" customFormat="1"/>
    <row r="22036" customFormat="1"/>
    <row r="22037" customFormat="1"/>
    <row r="22038" customFormat="1"/>
    <row r="22039" customFormat="1"/>
    <row r="22040" customFormat="1"/>
    <row r="22041" customFormat="1"/>
    <row r="22042" customFormat="1"/>
    <row r="22043" customFormat="1"/>
    <row r="22044" customFormat="1"/>
    <row r="22045" customFormat="1"/>
    <row r="22046" customFormat="1"/>
    <row r="22047" customFormat="1"/>
    <row r="22048" customFormat="1"/>
    <row r="22049" customFormat="1"/>
    <row r="22050" customFormat="1"/>
    <row r="22051" customFormat="1"/>
    <row r="22052" customFormat="1"/>
    <row r="22053" customFormat="1"/>
    <row r="22054" customFormat="1"/>
    <row r="22055" customFormat="1"/>
    <row r="22056" customFormat="1"/>
    <row r="22057" customFormat="1"/>
    <row r="22058" customFormat="1"/>
    <row r="22059" customFormat="1"/>
    <row r="22060" customFormat="1"/>
    <row r="22061" customFormat="1"/>
    <row r="22062" customFormat="1"/>
    <row r="22063" customFormat="1"/>
    <row r="22064" customFormat="1"/>
    <row r="22065" customFormat="1"/>
    <row r="22066" customFormat="1"/>
    <row r="22067" customFormat="1"/>
    <row r="22068" customFormat="1"/>
    <row r="22069" customFormat="1"/>
    <row r="22070" customFormat="1"/>
    <row r="22071" customFormat="1"/>
    <row r="22072" customFormat="1"/>
    <row r="22073" customFormat="1"/>
    <row r="22074" customFormat="1"/>
    <row r="22075" customFormat="1"/>
    <row r="22076" customFormat="1"/>
    <row r="22077" customFormat="1"/>
    <row r="22078" customFormat="1"/>
    <row r="22079" customFormat="1"/>
    <row r="22080" customFormat="1"/>
    <row r="22081" customFormat="1"/>
    <row r="22082" customFormat="1"/>
    <row r="22083" customFormat="1"/>
    <row r="22084" customFormat="1"/>
    <row r="22085" customFormat="1"/>
    <row r="22086" customFormat="1"/>
    <row r="22087" customFormat="1"/>
    <row r="22088" customFormat="1"/>
    <row r="22089" customFormat="1"/>
    <row r="22090" customFormat="1"/>
    <row r="22091" customFormat="1"/>
    <row r="22092" customFormat="1"/>
    <row r="22093" customFormat="1"/>
    <row r="22094" customFormat="1"/>
    <row r="22095" customFormat="1"/>
    <row r="22096" customFormat="1"/>
    <row r="22097" customFormat="1"/>
    <row r="22098" customFormat="1"/>
    <row r="22099" customFormat="1"/>
    <row r="22100" customFormat="1"/>
    <row r="22101" customFormat="1"/>
    <row r="22102" customFormat="1"/>
    <row r="22103" customFormat="1"/>
    <row r="22104" customFormat="1"/>
    <row r="22105" customFormat="1"/>
    <row r="22106" customFormat="1"/>
    <row r="22107" customFormat="1"/>
    <row r="22108" customFormat="1"/>
    <row r="22109" customFormat="1"/>
    <row r="22110" customFormat="1"/>
    <row r="22111" customFormat="1"/>
    <row r="22112" customFormat="1"/>
    <row r="22113" customFormat="1"/>
    <row r="22114" customFormat="1"/>
    <row r="22115" customFormat="1"/>
    <row r="22116" customFormat="1"/>
    <row r="22117" customFormat="1"/>
    <row r="22118" customFormat="1"/>
    <row r="22119" customFormat="1"/>
    <row r="22120" customFormat="1"/>
    <row r="22121" customFormat="1"/>
    <row r="22122" customFormat="1"/>
    <row r="22123" customFormat="1"/>
    <row r="22124" customFormat="1"/>
    <row r="22125" customFormat="1"/>
    <row r="22126" customFormat="1"/>
    <row r="22127" customFormat="1"/>
    <row r="22128" customFormat="1"/>
    <row r="22129" customFormat="1"/>
    <row r="22130" customFormat="1"/>
    <row r="22131" customFormat="1"/>
    <row r="22132" customFormat="1"/>
    <row r="22133" customFormat="1"/>
    <row r="22134" customFormat="1"/>
    <row r="22135" customFormat="1"/>
    <row r="22136" customFormat="1"/>
    <row r="22137" customFormat="1"/>
    <row r="22138" customFormat="1"/>
    <row r="22139" customFormat="1"/>
    <row r="22140" customFormat="1"/>
    <row r="22141" customFormat="1"/>
    <row r="22142" customFormat="1"/>
    <row r="22143" customFormat="1"/>
    <row r="22144" customFormat="1"/>
    <row r="22145" customFormat="1"/>
    <row r="22146" customFormat="1"/>
    <row r="22147" customFormat="1"/>
    <row r="22148" customFormat="1"/>
    <row r="22149" customFormat="1"/>
    <row r="22150" customFormat="1"/>
    <row r="22151" customFormat="1"/>
    <row r="22152" customFormat="1"/>
    <row r="22153" customFormat="1"/>
    <row r="22154" customFormat="1"/>
    <row r="22155" customFormat="1"/>
    <row r="22156" customFormat="1"/>
    <row r="22157" customFormat="1"/>
    <row r="22158" customFormat="1"/>
    <row r="22159" customFormat="1"/>
    <row r="22160" customFormat="1"/>
    <row r="22161" customFormat="1"/>
    <row r="22162" customFormat="1"/>
    <row r="22163" customFormat="1"/>
    <row r="22164" customFormat="1"/>
    <row r="22165" customFormat="1"/>
    <row r="22166" customFormat="1"/>
    <row r="22167" customFormat="1"/>
    <row r="22168" customFormat="1"/>
    <row r="22169" customFormat="1"/>
    <row r="22170" customFormat="1"/>
    <row r="22171" customFormat="1"/>
    <row r="22172" customFormat="1"/>
    <row r="22173" customFormat="1"/>
    <row r="22174" customFormat="1"/>
    <row r="22175" customFormat="1"/>
    <row r="22176" customFormat="1"/>
    <row r="22177" customFormat="1"/>
    <row r="22178" customFormat="1"/>
    <row r="22179" customFormat="1"/>
    <row r="22180" customFormat="1"/>
    <row r="22181" customFormat="1"/>
    <row r="22182" customFormat="1"/>
    <row r="22183" customFormat="1"/>
    <row r="22184" customFormat="1"/>
    <row r="22185" customFormat="1"/>
    <row r="22186" customFormat="1"/>
    <row r="22187" customFormat="1"/>
    <row r="22188" customFormat="1"/>
    <row r="22189" customFormat="1"/>
    <row r="22190" customFormat="1"/>
    <row r="22191" customFormat="1"/>
    <row r="22192" customFormat="1"/>
    <row r="22193" customFormat="1"/>
    <row r="22194" customFormat="1"/>
    <row r="22195" customFormat="1"/>
    <row r="22196" customFormat="1"/>
    <row r="22197" customFormat="1"/>
    <row r="22198" customFormat="1"/>
    <row r="22199" customFormat="1"/>
    <row r="22200" customFormat="1"/>
    <row r="22201" customFormat="1"/>
    <row r="22202" customFormat="1"/>
    <row r="22203" customFormat="1"/>
    <row r="22204" customFormat="1"/>
    <row r="22205" customFormat="1"/>
    <row r="22206" customFormat="1"/>
    <row r="22207" customFormat="1"/>
    <row r="22208" customFormat="1"/>
    <row r="22209" customFormat="1"/>
    <row r="22210" customFormat="1"/>
    <row r="22211" customFormat="1"/>
    <row r="22212" customFormat="1"/>
    <row r="22213" customFormat="1"/>
    <row r="22214" customFormat="1"/>
    <row r="22215" customFormat="1"/>
    <row r="22216" customFormat="1"/>
    <row r="22217" customFormat="1"/>
    <row r="22218" customFormat="1"/>
    <row r="22219" customFormat="1"/>
    <row r="22220" customFormat="1"/>
    <row r="22221" customFormat="1"/>
    <row r="22222" customFormat="1"/>
    <row r="22223" customFormat="1"/>
    <row r="22224" customFormat="1"/>
    <row r="22225" customFormat="1"/>
    <row r="22226" customFormat="1"/>
    <row r="22227" customFormat="1"/>
    <row r="22228" customFormat="1"/>
    <row r="22229" customFormat="1"/>
    <row r="22230" customFormat="1"/>
    <row r="22231" customFormat="1"/>
    <row r="22232" customFormat="1"/>
    <row r="22233" customFormat="1"/>
    <row r="22234" customFormat="1"/>
    <row r="22235" customFormat="1"/>
    <row r="22236" customFormat="1"/>
    <row r="22237" customFormat="1"/>
    <row r="22238" customFormat="1"/>
    <row r="22239" customFormat="1"/>
    <row r="22240" customFormat="1"/>
    <row r="22241" customFormat="1"/>
    <row r="22242" customFormat="1"/>
    <row r="22243" customFormat="1"/>
    <row r="22244" customFormat="1"/>
    <row r="22245" customFormat="1"/>
    <row r="22246" customFormat="1"/>
    <row r="22247" customFormat="1"/>
    <row r="22248" customFormat="1"/>
    <row r="22249" customFormat="1"/>
    <row r="22250" customFormat="1"/>
    <row r="22251" customFormat="1"/>
    <row r="22252" customFormat="1"/>
    <row r="22253" customFormat="1"/>
    <row r="22254" customFormat="1"/>
    <row r="22255" customFormat="1"/>
    <row r="22256" customFormat="1"/>
    <row r="22257" customFormat="1"/>
    <row r="22258" customFormat="1"/>
    <row r="22259" customFormat="1"/>
    <row r="22260" customFormat="1"/>
    <row r="22261" customFormat="1"/>
    <row r="22262" customFormat="1"/>
    <row r="22263" customFormat="1"/>
    <row r="22264" customFormat="1"/>
    <row r="22265" customFormat="1"/>
    <row r="22266" customFormat="1"/>
    <row r="22267" customFormat="1"/>
    <row r="22268" customFormat="1"/>
    <row r="22269" customFormat="1"/>
    <row r="22270" customFormat="1"/>
    <row r="22271" customFormat="1"/>
    <row r="22272" customFormat="1"/>
    <row r="22273" customFormat="1"/>
    <row r="22274" customFormat="1"/>
    <row r="22275" customFormat="1"/>
    <row r="22276" customFormat="1"/>
    <row r="22277" customFormat="1"/>
    <row r="22278" customFormat="1"/>
    <row r="22279" customFormat="1"/>
    <row r="22280" customFormat="1"/>
    <row r="22281" customFormat="1"/>
    <row r="22282" customFormat="1"/>
    <row r="22283" customFormat="1"/>
    <row r="22284" customFormat="1"/>
    <row r="22285" customFormat="1"/>
    <row r="22286" customFormat="1"/>
    <row r="22287" customFormat="1"/>
    <row r="22288" customFormat="1"/>
    <row r="22289" customFormat="1"/>
    <row r="22290" customFormat="1"/>
    <row r="22291" customFormat="1"/>
    <row r="22292" customFormat="1"/>
    <row r="22293" customFormat="1"/>
    <row r="22294" customFormat="1"/>
    <row r="22295" customFormat="1"/>
    <row r="22296" customFormat="1"/>
    <row r="22297" customFormat="1"/>
    <row r="22298" customFormat="1"/>
    <row r="22299" customFormat="1"/>
    <row r="22300" customFormat="1"/>
    <row r="22301" customFormat="1"/>
    <row r="22302" customFormat="1"/>
    <row r="22303" customFormat="1"/>
    <row r="22304" customFormat="1"/>
    <row r="22305" customFormat="1"/>
    <row r="22306" customFormat="1"/>
    <row r="22307" customFormat="1"/>
    <row r="22308" customFormat="1"/>
    <row r="22309" customFormat="1"/>
    <row r="22310" customFormat="1"/>
    <row r="22311" customFormat="1"/>
    <row r="22312" customFormat="1"/>
    <row r="22313" customFormat="1"/>
    <row r="22314" customFormat="1"/>
    <row r="22315" customFormat="1"/>
    <row r="22316" customFormat="1"/>
    <row r="22317" customFormat="1"/>
    <row r="22318" customFormat="1"/>
    <row r="22319" customFormat="1"/>
    <row r="22320" customFormat="1"/>
    <row r="22321" customFormat="1"/>
    <row r="22322" customFormat="1"/>
    <row r="22323" customFormat="1"/>
    <row r="22324" customFormat="1"/>
    <row r="22325" customFormat="1"/>
    <row r="22326" customFormat="1"/>
    <row r="22327" customFormat="1"/>
    <row r="22328" customFormat="1"/>
    <row r="22329" customFormat="1"/>
    <row r="22330" customFormat="1"/>
    <row r="22331" customFormat="1"/>
    <row r="22332" customFormat="1"/>
    <row r="22333" customFormat="1"/>
    <row r="22334" customFormat="1"/>
    <row r="22335" customFormat="1"/>
    <row r="22336" customFormat="1"/>
    <row r="22337" customFormat="1"/>
    <row r="22338" customFormat="1"/>
    <row r="22339" customFormat="1"/>
    <row r="22340" customFormat="1"/>
    <row r="22341" customFormat="1"/>
    <row r="22342" customFormat="1"/>
    <row r="22343" customFormat="1"/>
    <row r="22344" customFormat="1"/>
    <row r="22345" customFormat="1"/>
    <row r="22346" customFormat="1"/>
    <row r="22347" customFormat="1"/>
    <row r="22348" customFormat="1"/>
    <row r="22349" customFormat="1"/>
    <row r="22350" customFormat="1"/>
    <row r="22351" customFormat="1"/>
    <row r="22352" customFormat="1"/>
    <row r="22353" customFormat="1"/>
    <row r="22354" customFormat="1"/>
    <row r="22355" customFormat="1"/>
    <row r="22356" customFormat="1"/>
    <row r="22357" customFormat="1"/>
    <row r="22358" customFormat="1"/>
    <row r="22359" customFormat="1"/>
    <row r="22360" customFormat="1"/>
    <row r="22361" customFormat="1"/>
    <row r="22362" customFormat="1"/>
    <row r="22363" customFormat="1"/>
    <row r="22364" customFormat="1"/>
    <row r="22365" customFormat="1"/>
    <row r="22366" customFormat="1"/>
    <row r="22367" customFormat="1"/>
    <row r="22368" customFormat="1"/>
    <row r="22369" customFormat="1"/>
    <row r="22370" customFormat="1"/>
    <row r="22371" customFormat="1"/>
    <row r="22372" customFormat="1"/>
    <row r="22373" customFormat="1"/>
    <row r="22374" customFormat="1"/>
    <row r="22375" customFormat="1"/>
    <row r="22376" customFormat="1"/>
    <row r="22377" customFormat="1"/>
    <row r="22378" customFormat="1"/>
    <row r="22379" customFormat="1"/>
    <row r="22380" customFormat="1"/>
    <row r="22381" customFormat="1"/>
    <row r="22382" customFormat="1"/>
    <row r="22383" customFormat="1"/>
    <row r="22384" customFormat="1"/>
    <row r="22385" customFormat="1"/>
    <row r="22386" customFormat="1"/>
    <row r="22387" customFormat="1"/>
    <row r="22388" customFormat="1"/>
    <row r="22389" customFormat="1"/>
    <row r="22390" customFormat="1"/>
    <row r="22391" customFormat="1"/>
    <row r="22392" customFormat="1"/>
    <row r="22393" customFormat="1"/>
    <row r="22394" customFormat="1"/>
    <row r="22395" customFormat="1"/>
    <row r="22396" customFormat="1"/>
    <row r="22397" customFormat="1"/>
    <row r="22398" customFormat="1"/>
    <row r="22399" customFormat="1"/>
    <row r="22400" customFormat="1"/>
    <row r="22401" customFormat="1"/>
    <row r="22402" customFormat="1"/>
    <row r="22403" customFormat="1"/>
    <row r="22404" customFormat="1"/>
    <row r="22405" customFormat="1"/>
    <row r="22406" customFormat="1"/>
    <row r="22407" customFormat="1"/>
    <row r="22408" customFormat="1"/>
    <row r="22409" customFormat="1"/>
    <row r="22410" customFormat="1"/>
    <row r="22411" customFormat="1"/>
    <row r="22412" customFormat="1"/>
    <row r="22413" customFormat="1"/>
    <row r="22414" customFormat="1"/>
    <row r="22415" customFormat="1"/>
    <row r="22416" customFormat="1"/>
    <row r="22417" customFormat="1"/>
    <row r="22418" customFormat="1"/>
    <row r="22419" customFormat="1"/>
    <row r="22420" customFormat="1"/>
    <row r="22421" customFormat="1"/>
    <row r="22422" customFormat="1"/>
    <row r="22423" customFormat="1"/>
    <row r="22424" customFormat="1"/>
    <row r="22425" customFormat="1"/>
    <row r="22426" customFormat="1"/>
    <row r="22427" customFormat="1"/>
    <row r="22428" customFormat="1"/>
    <row r="22429" customFormat="1"/>
    <row r="22430" customFormat="1"/>
    <row r="22431" customFormat="1"/>
    <row r="22432" customFormat="1"/>
    <row r="22433" customFormat="1"/>
    <row r="22434" customFormat="1"/>
    <row r="22435" customFormat="1"/>
    <row r="22436" customFormat="1"/>
    <row r="22437" customFormat="1"/>
    <row r="22438" customFormat="1"/>
    <row r="22439" customFormat="1"/>
    <row r="22440" customFormat="1"/>
    <row r="22441" customFormat="1"/>
    <row r="22442" customFormat="1"/>
    <row r="22443" customFormat="1"/>
    <row r="22444" customFormat="1"/>
    <row r="22445" customFormat="1"/>
    <row r="22446" customFormat="1"/>
    <row r="22447" customFormat="1"/>
    <row r="22448" customFormat="1"/>
    <row r="22449" customFormat="1"/>
    <row r="22450" customFormat="1"/>
    <row r="22451" customFormat="1"/>
    <row r="22452" customFormat="1"/>
    <row r="22453" customFormat="1"/>
    <row r="22454" customFormat="1"/>
    <row r="22455" customFormat="1"/>
    <row r="22456" customFormat="1"/>
    <row r="22457" customFormat="1"/>
    <row r="22458" customFormat="1"/>
    <row r="22459" customFormat="1"/>
    <row r="22460" customFormat="1"/>
    <row r="22461" customFormat="1"/>
    <row r="22462" customFormat="1"/>
    <row r="22463" customFormat="1"/>
    <row r="22464" customFormat="1"/>
    <row r="22465" customFormat="1"/>
    <row r="22466" customFormat="1"/>
    <row r="22467" customFormat="1"/>
    <row r="22468" customFormat="1"/>
    <row r="22469" customFormat="1"/>
    <row r="22470" customFormat="1"/>
    <row r="22471" customFormat="1"/>
    <row r="22472" customFormat="1"/>
    <row r="22473" customFormat="1"/>
    <row r="22474" customFormat="1"/>
    <row r="22475" customFormat="1"/>
    <row r="22476" customFormat="1"/>
    <row r="22477" customFormat="1"/>
    <row r="22478" customFormat="1"/>
    <row r="22479" customFormat="1"/>
    <row r="22480" customFormat="1"/>
    <row r="22481" customFormat="1"/>
    <row r="22482" customFormat="1"/>
    <row r="22483" customFormat="1"/>
    <row r="22484" customFormat="1"/>
    <row r="22485" customFormat="1"/>
    <row r="22486" customFormat="1"/>
    <row r="22487" customFormat="1"/>
    <row r="22488" customFormat="1"/>
    <row r="22489" customFormat="1"/>
    <row r="22490" customFormat="1"/>
    <row r="22491" customFormat="1"/>
    <row r="22492" customFormat="1"/>
    <row r="22493" customFormat="1"/>
    <row r="22494" customFormat="1"/>
    <row r="22495" customFormat="1"/>
    <row r="22496" customFormat="1"/>
    <row r="22497" customFormat="1"/>
    <row r="22498" customFormat="1"/>
    <row r="22499" customFormat="1"/>
    <row r="22500" customFormat="1"/>
    <row r="22501" customFormat="1"/>
    <row r="22502" customFormat="1"/>
    <row r="22503" customFormat="1"/>
    <row r="22504" customFormat="1"/>
    <row r="22505" customFormat="1"/>
    <row r="22506" customFormat="1"/>
    <row r="22507" customFormat="1"/>
    <row r="22508" customFormat="1"/>
    <row r="22509" customFormat="1"/>
    <row r="22510" customFormat="1"/>
    <row r="22511" customFormat="1"/>
    <row r="22512" customFormat="1"/>
    <row r="22513" customFormat="1"/>
    <row r="22514" customFormat="1"/>
    <row r="22515" customFormat="1"/>
    <row r="22516" customFormat="1"/>
    <row r="22517" customFormat="1"/>
    <row r="22518" customFormat="1"/>
    <row r="22519" customFormat="1"/>
    <row r="22520" customFormat="1"/>
    <row r="22521" customFormat="1"/>
    <row r="22522" customFormat="1"/>
    <row r="22523" customFormat="1"/>
    <row r="22524" customFormat="1"/>
    <row r="22525" customFormat="1"/>
    <row r="22526" customFormat="1"/>
    <row r="22527" customFormat="1"/>
    <row r="22528" customFormat="1"/>
    <row r="22529" customFormat="1"/>
    <row r="22530" customFormat="1"/>
    <row r="22531" customFormat="1"/>
    <row r="22532" customFormat="1"/>
    <row r="22533" customFormat="1"/>
    <row r="22534" customFormat="1"/>
    <row r="22535" customFormat="1"/>
    <row r="22536" customFormat="1"/>
    <row r="22537" customFormat="1"/>
    <row r="22538" customFormat="1"/>
    <row r="22539" customFormat="1"/>
    <row r="22540" customFormat="1"/>
    <row r="22541" customFormat="1"/>
    <row r="22542" customFormat="1"/>
    <row r="22543" customFormat="1"/>
    <row r="22544" customFormat="1"/>
    <row r="22545" customFormat="1"/>
    <row r="22546" customFormat="1"/>
    <row r="22547" customFormat="1"/>
    <row r="22548" customFormat="1"/>
    <row r="22549" customFormat="1"/>
    <row r="22550" customFormat="1"/>
    <row r="22551" customFormat="1"/>
    <row r="22552" customFormat="1"/>
    <row r="22553" customFormat="1"/>
    <row r="22554" customFormat="1"/>
    <row r="22555" customFormat="1"/>
    <row r="22556" customFormat="1"/>
    <row r="22557" customFormat="1"/>
    <row r="22558" customFormat="1"/>
    <row r="22559" customFormat="1"/>
    <row r="22560" customFormat="1"/>
    <row r="22561" customFormat="1"/>
    <row r="22562" customFormat="1"/>
    <row r="22563" customFormat="1"/>
    <row r="22564" customFormat="1"/>
    <row r="22565" customFormat="1"/>
    <row r="22566" customFormat="1"/>
    <row r="22567" customFormat="1"/>
    <row r="22568" customFormat="1"/>
    <row r="22569" customFormat="1"/>
    <row r="22570" customFormat="1"/>
    <row r="22571" customFormat="1"/>
    <row r="22572" customFormat="1"/>
    <row r="22573" customFormat="1"/>
    <row r="22574" customFormat="1"/>
    <row r="22575" customFormat="1"/>
    <row r="22576" customFormat="1"/>
    <row r="22577" customFormat="1"/>
    <row r="22578" customFormat="1"/>
    <row r="22579" customFormat="1"/>
    <row r="22580" customFormat="1"/>
    <row r="22581" customFormat="1"/>
    <row r="22582" customFormat="1"/>
    <row r="22583" customFormat="1"/>
    <row r="22584" customFormat="1"/>
    <row r="22585" customFormat="1"/>
    <row r="22586" customFormat="1"/>
    <row r="22587" customFormat="1"/>
    <row r="22588" customFormat="1"/>
    <row r="22589" customFormat="1"/>
    <row r="22590" customFormat="1"/>
    <row r="22591" customFormat="1"/>
    <row r="22592" customFormat="1"/>
    <row r="22593" customFormat="1"/>
    <row r="22594" customFormat="1"/>
    <row r="22595" customFormat="1"/>
    <row r="22596" customFormat="1"/>
    <row r="22597" customFormat="1"/>
    <row r="22598" customFormat="1"/>
    <row r="22599" customFormat="1"/>
    <row r="22600" customFormat="1"/>
    <row r="22601" customFormat="1"/>
    <row r="22602" customFormat="1"/>
    <row r="22603" customFormat="1"/>
    <row r="22604" customFormat="1"/>
    <row r="22605" customFormat="1"/>
    <row r="22606" customFormat="1"/>
    <row r="22607" customFormat="1"/>
    <row r="22608" customFormat="1"/>
    <row r="22609" customFormat="1"/>
    <row r="22610" customFormat="1"/>
    <row r="22611" customFormat="1"/>
    <row r="22612" customFormat="1"/>
    <row r="22613" customFormat="1"/>
    <row r="22614" customFormat="1"/>
    <row r="22615" customFormat="1"/>
    <row r="22616" customFormat="1"/>
    <row r="22617" customFormat="1"/>
    <row r="22618" customFormat="1"/>
    <row r="22619" customFormat="1"/>
    <row r="22620" customFormat="1"/>
    <row r="22621" customFormat="1"/>
    <row r="22622" customFormat="1"/>
    <row r="22623" customFormat="1"/>
    <row r="22624" customFormat="1"/>
    <row r="22625" customFormat="1"/>
    <row r="22626" customFormat="1"/>
    <row r="22627" customFormat="1"/>
    <row r="22628" customFormat="1"/>
    <row r="22629" customFormat="1"/>
    <row r="22630" customFormat="1"/>
    <row r="22631" customFormat="1"/>
    <row r="22632" customFormat="1"/>
    <row r="22633" customFormat="1"/>
    <row r="22634" customFormat="1"/>
    <row r="22635" customFormat="1"/>
    <row r="22636" customFormat="1"/>
    <row r="22637" customFormat="1"/>
    <row r="22638" customFormat="1"/>
    <row r="22639" customFormat="1"/>
    <row r="22640" customFormat="1"/>
    <row r="22641" customFormat="1"/>
    <row r="22642" customFormat="1"/>
    <row r="22643" customFormat="1"/>
    <row r="22644" customFormat="1"/>
    <row r="22645" customFormat="1"/>
    <row r="22646" customFormat="1"/>
    <row r="22647" customFormat="1"/>
    <row r="22648" customFormat="1"/>
    <row r="22649" customFormat="1"/>
    <row r="22650" customFormat="1"/>
    <row r="22651" customFormat="1"/>
    <row r="22652" customFormat="1"/>
    <row r="22653" customFormat="1"/>
    <row r="22654" customFormat="1"/>
    <row r="22655" customFormat="1"/>
    <row r="22656" customFormat="1"/>
    <row r="22657" customFormat="1"/>
    <row r="22658" customFormat="1"/>
    <row r="22659" customFormat="1"/>
    <row r="22660" customFormat="1"/>
    <row r="22661" customFormat="1"/>
    <row r="22662" customFormat="1"/>
    <row r="22663" customFormat="1"/>
    <row r="22664" customFormat="1"/>
    <row r="22665" customFormat="1"/>
    <row r="22666" customFormat="1"/>
    <row r="22667" customFormat="1"/>
    <row r="22668" customFormat="1"/>
    <row r="22669" customFormat="1"/>
    <row r="22670" customFormat="1"/>
    <row r="22671" customFormat="1"/>
    <row r="22672" customFormat="1"/>
    <row r="22673" customFormat="1"/>
    <row r="22674" customFormat="1"/>
    <row r="22675" customFormat="1"/>
    <row r="22676" customFormat="1"/>
    <row r="22677" customFormat="1"/>
    <row r="22678" customFormat="1"/>
    <row r="22679" customFormat="1"/>
    <row r="22680" customFormat="1"/>
    <row r="22681" customFormat="1"/>
    <row r="22682" customFormat="1"/>
    <row r="22683" customFormat="1"/>
    <row r="22684" customFormat="1"/>
    <row r="22685" customFormat="1"/>
    <row r="22686" customFormat="1"/>
    <row r="22687" customFormat="1"/>
    <row r="22688" customFormat="1"/>
    <row r="22689" customFormat="1"/>
    <row r="22690" customFormat="1"/>
    <row r="22691" customFormat="1"/>
    <row r="22692" customFormat="1"/>
    <row r="22693" customFormat="1"/>
    <row r="22694" customFormat="1"/>
    <row r="22695" customFormat="1"/>
    <row r="22696" customFormat="1"/>
    <row r="22697" customFormat="1"/>
    <row r="22698" customFormat="1"/>
    <row r="22699" customFormat="1"/>
    <row r="22700" customFormat="1"/>
    <row r="22701" customFormat="1"/>
    <row r="22702" customFormat="1"/>
    <row r="22703" customFormat="1"/>
    <row r="22704" customFormat="1"/>
    <row r="22705" customFormat="1"/>
    <row r="22706" customFormat="1"/>
    <row r="22707" customFormat="1"/>
    <row r="22708" customFormat="1"/>
    <row r="22709" customFormat="1"/>
    <row r="22710" customFormat="1"/>
    <row r="22711" customFormat="1"/>
    <row r="22712" customFormat="1"/>
    <row r="22713" customFormat="1"/>
    <row r="22714" customFormat="1"/>
    <row r="22715" customFormat="1"/>
    <row r="22716" customFormat="1"/>
    <row r="22717" customFormat="1"/>
    <row r="22718" customFormat="1"/>
    <row r="22719" customFormat="1"/>
    <row r="22720" customFormat="1"/>
    <row r="22721" customFormat="1"/>
    <row r="22722" customFormat="1"/>
    <row r="22723" customFormat="1"/>
    <row r="22724" customFormat="1"/>
    <row r="22725" customFormat="1"/>
    <row r="22726" customFormat="1"/>
    <row r="22727" customFormat="1"/>
    <row r="22728" customFormat="1"/>
    <row r="22729" customFormat="1"/>
    <row r="22730" customFormat="1"/>
    <row r="22731" customFormat="1"/>
    <row r="22732" customFormat="1"/>
    <row r="22733" customFormat="1"/>
    <row r="22734" customFormat="1"/>
    <row r="22735" customFormat="1"/>
    <row r="22736" customFormat="1"/>
    <row r="22737" customFormat="1"/>
    <row r="22738" customFormat="1"/>
    <row r="22739" customFormat="1"/>
    <row r="22740" customFormat="1"/>
    <row r="22741" customFormat="1"/>
    <row r="22742" customFormat="1"/>
    <row r="22743" customFormat="1"/>
    <row r="22744" customFormat="1"/>
    <row r="22745" customFormat="1"/>
    <row r="22746" customFormat="1"/>
    <row r="22747" customFormat="1"/>
    <row r="22748" customFormat="1"/>
    <row r="22749" customFormat="1"/>
    <row r="22750" customFormat="1"/>
    <row r="22751" customFormat="1"/>
    <row r="22752" customFormat="1"/>
    <row r="22753" customFormat="1"/>
    <row r="22754" customFormat="1"/>
    <row r="22755" customFormat="1"/>
    <row r="22756" customFormat="1"/>
    <row r="22757" customFormat="1"/>
    <row r="22758" customFormat="1"/>
    <row r="22759" customFormat="1"/>
    <row r="22760" customFormat="1"/>
    <row r="22761" customFormat="1"/>
    <row r="22762" customFormat="1"/>
    <row r="22763" customFormat="1"/>
    <row r="22764" customFormat="1"/>
    <row r="22765" customFormat="1"/>
    <row r="22766" customFormat="1"/>
    <row r="22767" customFormat="1"/>
    <row r="22768" customFormat="1"/>
    <row r="22769" customFormat="1"/>
    <row r="22770" customFormat="1"/>
    <row r="22771" customFormat="1"/>
    <row r="22772" customFormat="1"/>
    <row r="22773" customFormat="1"/>
    <row r="22774" customFormat="1"/>
    <row r="22775" customFormat="1"/>
    <row r="22776" customFormat="1"/>
    <row r="22777" customFormat="1"/>
    <row r="22778" customFormat="1"/>
    <row r="22779" customFormat="1"/>
    <row r="22780" customFormat="1"/>
    <row r="22781" customFormat="1"/>
    <row r="22782" customFormat="1"/>
    <row r="22783" customFormat="1"/>
    <row r="22784" customFormat="1"/>
    <row r="22785" customFormat="1"/>
    <row r="22786" customFormat="1"/>
    <row r="22787" customFormat="1"/>
    <row r="22788" customFormat="1"/>
    <row r="22789" customFormat="1"/>
    <row r="22790" customFormat="1"/>
    <row r="22791" customFormat="1"/>
    <row r="22792" customFormat="1"/>
    <row r="22793" customFormat="1"/>
    <row r="22794" customFormat="1"/>
    <row r="22795" customFormat="1"/>
    <row r="22796" customFormat="1"/>
    <row r="22797" customFormat="1"/>
    <row r="22798" customFormat="1"/>
    <row r="22799" customFormat="1"/>
    <row r="22800" customFormat="1"/>
    <row r="22801" customFormat="1"/>
    <row r="22802" customFormat="1"/>
    <row r="22803" customFormat="1"/>
    <row r="22804" customFormat="1"/>
    <row r="22805" customFormat="1"/>
    <row r="22806" customFormat="1"/>
    <row r="22807" customFormat="1"/>
    <row r="22808" customFormat="1"/>
    <row r="22809" customFormat="1"/>
    <row r="22810" customFormat="1"/>
    <row r="22811" customFormat="1"/>
    <row r="22812" customFormat="1"/>
    <row r="22813" customFormat="1"/>
    <row r="22814" customFormat="1"/>
    <row r="22815" customFormat="1"/>
    <row r="22816" customFormat="1"/>
    <row r="22817" customFormat="1"/>
    <row r="22818" customFormat="1"/>
    <row r="22819" customFormat="1"/>
    <row r="22820" customFormat="1"/>
    <row r="22821" customFormat="1"/>
    <row r="22822" customFormat="1"/>
    <row r="22823" customFormat="1"/>
    <row r="22824" customFormat="1"/>
    <row r="22825" customFormat="1"/>
    <row r="22826" customFormat="1"/>
    <row r="22827" customFormat="1"/>
    <row r="22828" customFormat="1"/>
    <row r="22829" customFormat="1"/>
    <row r="22830" customFormat="1"/>
    <row r="22831" customFormat="1"/>
    <row r="22832" customFormat="1"/>
    <row r="22833" customFormat="1"/>
    <row r="22834" customFormat="1"/>
    <row r="22835" customFormat="1"/>
    <row r="22836" customFormat="1"/>
    <row r="22837" customFormat="1"/>
    <row r="22838" customFormat="1"/>
    <row r="22839" customFormat="1"/>
    <row r="22840" customFormat="1"/>
    <row r="22841" customFormat="1"/>
    <row r="22842" customFormat="1"/>
    <row r="22843" customFormat="1"/>
    <row r="22844" customFormat="1"/>
    <row r="22845" customFormat="1"/>
    <row r="22846" customFormat="1"/>
    <row r="22847" customFormat="1"/>
    <row r="22848" customFormat="1"/>
    <row r="22849" customFormat="1"/>
    <row r="22850" customFormat="1"/>
    <row r="22851" customFormat="1"/>
    <row r="22852" customFormat="1"/>
    <row r="22853" customFormat="1"/>
    <row r="22854" customFormat="1"/>
    <row r="22855" customFormat="1"/>
    <row r="22856" customFormat="1"/>
    <row r="22857" customFormat="1"/>
    <row r="22858" customFormat="1"/>
    <row r="22859" customFormat="1"/>
    <row r="22860" customFormat="1"/>
    <row r="22861" customFormat="1"/>
    <row r="22862" customFormat="1"/>
    <row r="22863" customFormat="1"/>
    <row r="22864" customFormat="1"/>
    <row r="22865" customFormat="1"/>
    <row r="22866" customFormat="1"/>
    <row r="22867" customFormat="1"/>
    <row r="22868" customFormat="1"/>
    <row r="22869" customFormat="1"/>
    <row r="22870" customFormat="1"/>
    <row r="22871" customFormat="1"/>
    <row r="22872" customFormat="1"/>
    <row r="22873" customFormat="1"/>
    <row r="22874" customFormat="1"/>
    <row r="22875" customFormat="1"/>
    <row r="22876" customFormat="1"/>
    <row r="22877" customFormat="1"/>
    <row r="22878" customFormat="1"/>
    <row r="22879" customFormat="1"/>
    <row r="22880" customFormat="1"/>
    <row r="22881" customFormat="1"/>
    <row r="22882" customFormat="1"/>
    <row r="22883" customFormat="1"/>
    <row r="22884" customFormat="1"/>
    <row r="22885" customFormat="1"/>
    <row r="22886" customFormat="1"/>
    <row r="22887" customFormat="1"/>
    <row r="22888" customFormat="1"/>
    <row r="22889" customFormat="1"/>
    <row r="22890" customFormat="1"/>
    <row r="22891" customFormat="1"/>
    <row r="22892" customFormat="1"/>
    <row r="22893" customFormat="1"/>
    <row r="22894" customFormat="1"/>
    <row r="22895" customFormat="1"/>
    <row r="22896" customFormat="1"/>
    <row r="22897" customFormat="1"/>
    <row r="22898" customFormat="1"/>
    <row r="22899" customFormat="1"/>
    <row r="22900" customFormat="1"/>
    <row r="22901" customFormat="1"/>
    <row r="22902" customFormat="1"/>
    <row r="22903" customFormat="1"/>
    <row r="22904" customFormat="1"/>
    <row r="22905" customFormat="1"/>
    <row r="22906" customFormat="1"/>
    <row r="22907" customFormat="1"/>
    <row r="22908" customFormat="1"/>
    <row r="22909" customFormat="1"/>
    <row r="22910" customFormat="1"/>
    <row r="22911" customFormat="1"/>
    <row r="22912" customFormat="1"/>
    <row r="22913" customFormat="1"/>
    <row r="22914" customFormat="1"/>
    <row r="22915" customFormat="1"/>
    <row r="22916" customFormat="1"/>
    <row r="22917" customFormat="1"/>
    <row r="22918" customFormat="1"/>
    <row r="22919" customFormat="1"/>
    <row r="22920" customFormat="1"/>
    <row r="22921" customFormat="1"/>
    <row r="22922" customFormat="1"/>
    <row r="22923" customFormat="1"/>
    <row r="22924" customFormat="1"/>
    <row r="22925" customFormat="1"/>
    <row r="22926" customFormat="1"/>
    <row r="22927" customFormat="1"/>
    <row r="22928" customFormat="1"/>
    <row r="22929" customFormat="1"/>
    <row r="22930" customFormat="1"/>
    <row r="22931" customFormat="1"/>
    <row r="22932" customFormat="1"/>
    <row r="22933" customFormat="1"/>
    <row r="22934" customFormat="1"/>
    <row r="22935" customFormat="1"/>
    <row r="22936" customFormat="1"/>
    <row r="22937" customFormat="1"/>
    <row r="22938" customFormat="1"/>
    <row r="22939" customFormat="1"/>
    <row r="22940" customFormat="1"/>
    <row r="22941" customFormat="1"/>
    <row r="22942" customFormat="1"/>
    <row r="22943" customFormat="1"/>
    <row r="22944" customFormat="1"/>
    <row r="22945" customFormat="1"/>
    <row r="22946" customFormat="1"/>
    <row r="22947" customFormat="1"/>
    <row r="22948" customFormat="1"/>
    <row r="22949" customFormat="1"/>
    <row r="22950" customFormat="1"/>
    <row r="22951" customFormat="1"/>
    <row r="22952" customFormat="1"/>
    <row r="22953" customFormat="1"/>
    <row r="22954" customFormat="1"/>
    <row r="22955" customFormat="1"/>
    <row r="22956" customFormat="1"/>
    <row r="22957" customFormat="1"/>
    <row r="22958" customFormat="1"/>
    <row r="22959" customFormat="1"/>
    <row r="22960" customFormat="1"/>
    <row r="22961" customFormat="1"/>
    <row r="22962" customFormat="1"/>
    <row r="22963" customFormat="1"/>
    <row r="22964" customFormat="1"/>
    <row r="22965" customFormat="1"/>
    <row r="22966" customFormat="1"/>
    <row r="22967" customFormat="1"/>
    <row r="22968" customFormat="1"/>
    <row r="22969" customFormat="1"/>
    <row r="22970" customFormat="1"/>
    <row r="22971" customFormat="1"/>
    <row r="22972" customFormat="1"/>
    <row r="22973" customFormat="1"/>
    <row r="22974" customFormat="1"/>
    <row r="22975" customFormat="1"/>
    <row r="22976" customFormat="1"/>
    <row r="22977" customFormat="1"/>
    <row r="22978" customFormat="1"/>
    <row r="22979" customFormat="1"/>
    <row r="22980" customFormat="1"/>
    <row r="22981" customFormat="1"/>
    <row r="22982" customFormat="1"/>
    <row r="22983" customFormat="1"/>
    <row r="22984" customFormat="1"/>
    <row r="22985" customFormat="1"/>
    <row r="22986" customFormat="1"/>
    <row r="22987" customFormat="1"/>
    <row r="22988" customFormat="1"/>
    <row r="22989" customFormat="1"/>
    <row r="22990" customFormat="1"/>
    <row r="22991" customFormat="1"/>
    <row r="22992" customFormat="1"/>
    <row r="22993" customFormat="1"/>
    <row r="22994" customFormat="1"/>
    <row r="22995" customFormat="1"/>
    <row r="22996" customFormat="1"/>
    <row r="22997" customFormat="1"/>
    <row r="22998" customFormat="1"/>
    <row r="22999" customFormat="1"/>
    <row r="23000" customFormat="1"/>
    <row r="23001" customFormat="1"/>
    <row r="23002" customFormat="1"/>
    <row r="23003" customFormat="1"/>
    <row r="23004" customFormat="1"/>
    <row r="23005" customFormat="1"/>
    <row r="23006" customFormat="1"/>
    <row r="23007" customFormat="1"/>
    <row r="23008" customFormat="1"/>
    <row r="23009" customFormat="1"/>
    <row r="23010" customFormat="1"/>
    <row r="23011" customFormat="1"/>
    <row r="23012" customFormat="1"/>
    <row r="23013" customFormat="1"/>
    <row r="23014" customFormat="1"/>
    <row r="23015" customFormat="1"/>
    <row r="23016" customFormat="1"/>
    <row r="23017" customFormat="1"/>
    <row r="23018" customFormat="1"/>
    <row r="23019" customFormat="1"/>
    <row r="23020" customFormat="1"/>
    <row r="23021" customFormat="1"/>
    <row r="23022" customFormat="1"/>
    <row r="23023" customFormat="1"/>
    <row r="23024" customFormat="1"/>
    <row r="23025" customFormat="1"/>
    <row r="23026" customFormat="1"/>
    <row r="23027" customFormat="1"/>
    <row r="23028" customFormat="1"/>
    <row r="23029" customFormat="1"/>
    <row r="23030" customFormat="1"/>
    <row r="23031" customFormat="1"/>
    <row r="23032" customFormat="1"/>
    <row r="23033" customFormat="1"/>
    <row r="23034" customFormat="1"/>
    <row r="23035" customFormat="1"/>
    <row r="23036" customFormat="1"/>
    <row r="23037" customFormat="1"/>
    <row r="23038" customFormat="1"/>
    <row r="23039" customFormat="1"/>
    <row r="23040" customFormat="1"/>
    <row r="23041" customFormat="1"/>
    <row r="23042" customFormat="1"/>
    <row r="23043" customFormat="1"/>
    <row r="23044" customFormat="1"/>
    <row r="23045" customFormat="1"/>
    <row r="23046" customFormat="1"/>
    <row r="23047" customFormat="1"/>
    <row r="23048" customFormat="1"/>
    <row r="23049" customFormat="1"/>
    <row r="23050" customFormat="1"/>
    <row r="23051" customFormat="1"/>
    <row r="23052" customFormat="1"/>
    <row r="23053" customFormat="1"/>
    <row r="23054" customFormat="1"/>
    <row r="23055" customFormat="1"/>
    <row r="23056" customFormat="1"/>
    <row r="23057" customFormat="1"/>
    <row r="23058" customFormat="1"/>
    <row r="23059" customFormat="1"/>
    <row r="23060" customFormat="1"/>
    <row r="23061" customFormat="1"/>
    <row r="23062" customFormat="1"/>
    <row r="23063" customFormat="1"/>
    <row r="23064" customFormat="1"/>
    <row r="23065" customFormat="1"/>
    <row r="23066" customFormat="1"/>
    <row r="23067" customFormat="1"/>
    <row r="23068" customFormat="1"/>
    <row r="23069" customFormat="1"/>
    <row r="23070" customFormat="1"/>
    <row r="23071" customFormat="1"/>
    <row r="23072" customFormat="1"/>
    <row r="23073" customFormat="1"/>
    <row r="23074" customFormat="1"/>
    <row r="23075" customFormat="1"/>
    <row r="23076" customFormat="1"/>
    <row r="23077" customFormat="1"/>
    <row r="23078" customFormat="1"/>
    <row r="23079" customFormat="1"/>
    <row r="23080" customFormat="1"/>
    <row r="23081" customFormat="1"/>
    <row r="23082" customFormat="1"/>
    <row r="23083" customFormat="1"/>
    <row r="23084" customFormat="1"/>
    <row r="23085" customFormat="1"/>
    <row r="23086" customFormat="1"/>
    <row r="23087" customFormat="1"/>
    <row r="23088" customFormat="1"/>
    <row r="23089" customFormat="1"/>
    <row r="23090" customFormat="1"/>
    <row r="23091" customFormat="1"/>
    <row r="23092" customFormat="1"/>
    <row r="23093" customFormat="1"/>
    <row r="23094" customFormat="1"/>
    <row r="23095" customFormat="1"/>
    <row r="23096" customFormat="1"/>
    <row r="23097" customFormat="1"/>
    <row r="23098" customFormat="1"/>
    <row r="23099" customFormat="1"/>
    <row r="23100" customFormat="1"/>
    <row r="23101" customFormat="1"/>
    <row r="23102" customFormat="1"/>
    <row r="23103" customFormat="1"/>
    <row r="23104" customFormat="1"/>
    <row r="23105" customFormat="1"/>
    <row r="23106" customFormat="1"/>
    <row r="23107" customFormat="1"/>
    <row r="23108" customFormat="1"/>
    <row r="23109" customFormat="1"/>
    <row r="23110" customFormat="1"/>
    <row r="23111" customFormat="1"/>
    <row r="23112" customFormat="1"/>
    <row r="23113" customFormat="1"/>
    <row r="23114" customFormat="1"/>
    <row r="23115" customFormat="1"/>
    <row r="23116" customFormat="1"/>
    <row r="23117" customFormat="1"/>
    <row r="23118" customFormat="1"/>
    <row r="23119" customFormat="1"/>
    <row r="23120" customFormat="1"/>
    <row r="23121" customFormat="1"/>
    <row r="23122" customFormat="1"/>
    <row r="23123" customFormat="1"/>
    <row r="23124" customFormat="1"/>
    <row r="23125" customFormat="1"/>
    <row r="23126" customFormat="1"/>
    <row r="23127" customFormat="1"/>
    <row r="23128" customFormat="1"/>
    <row r="23129" customFormat="1"/>
    <row r="23130" customFormat="1"/>
    <row r="23131" customFormat="1"/>
    <row r="23132" customFormat="1"/>
    <row r="23133" customFormat="1"/>
    <row r="23134" customFormat="1"/>
    <row r="23135" customFormat="1"/>
    <row r="23136" customFormat="1"/>
    <row r="23137" customFormat="1"/>
    <row r="23138" customFormat="1"/>
    <row r="23139" customFormat="1"/>
    <row r="23140" customFormat="1"/>
    <row r="23141" customFormat="1"/>
    <row r="23142" customFormat="1"/>
    <row r="23143" customFormat="1"/>
    <row r="23144" customFormat="1"/>
    <row r="23145" customFormat="1"/>
    <row r="23146" customFormat="1"/>
    <row r="23147" customFormat="1"/>
    <row r="23148" customFormat="1"/>
    <row r="23149" customFormat="1"/>
    <row r="23150" customFormat="1"/>
    <row r="23151" customFormat="1"/>
    <row r="23152" customFormat="1"/>
    <row r="23153" customFormat="1"/>
    <row r="23154" customFormat="1"/>
    <row r="23155" customFormat="1"/>
    <row r="23156" customFormat="1"/>
    <row r="23157" customFormat="1"/>
    <row r="23158" customFormat="1"/>
    <row r="23159" customFormat="1"/>
    <row r="23160" customFormat="1"/>
    <row r="23161" customFormat="1"/>
    <row r="23162" customFormat="1"/>
    <row r="23163" customFormat="1"/>
    <row r="23164" customFormat="1"/>
    <row r="23165" customFormat="1"/>
    <row r="23166" customFormat="1"/>
    <row r="23167" customFormat="1"/>
    <row r="23168" customFormat="1"/>
    <row r="23169" customFormat="1"/>
    <row r="23170" customFormat="1"/>
    <row r="23171" customFormat="1"/>
    <row r="23172" customFormat="1"/>
    <row r="23173" customFormat="1"/>
    <row r="23174" customFormat="1"/>
    <row r="23175" customFormat="1"/>
    <row r="23176" customFormat="1"/>
    <row r="23177" customFormat="1"/>
    <row r="23178" customFormat="1"/>
    <row r="23179" customFormat="1"/>
    <row r="23180" customFormat="1"/>
    <row r="23181" customFormat="1"/>
    <row r="23182" customFormat="1"/>
    <row r="23183" customFormat="1"/>
    <row r="23184" customFormat="1"/>
    <row r="23185" customFormat="1"/>
    <row r="23186" customFormat="1"/>
    <row r="23187" customFormat="1"/>
    <row r="23188" customFormat="1"/>
    <row r="23189" customFormat="1"/>
    <row r="23190" customFormat="1"/>
    <row r="23191" customFormat="1"/>
    <row r="23192" customFormat="1"/>
    <row r="23193" customFormat="1"/>
    <row r="23194" customFormat="1"/>
    <row r="23195" customFormat="1"/>
    <row r="23196" customFormat="1"/>
    <row r="23197" customFormat="1"/>
    <row r="23198" customFormat="1"/>
    <row r="23199" customFormat="1"/>
    <row r="23200" customFormat="1"/>
    <row r="23201" customFormat="1"/>
    <row r="23202" customFormat="1"/>
    <row r="23203" customFormat="1"/>
    <row r="23204" customFormat="1"/>
    <row r="23205" customFormat="1"/>
    <row r="23206" customFormat="1"/>
    <row r="23207" customFormat="1"/>
    <row r="23208" customFormat="1"/>
    <row r="23209" customFormat="1"/>
    <row r="23210" customFormat="1"/>
    <row r="23211" customFormat="1"/>
    <row r="23212" customFormat="1"/>
    <row r="23213" customFormat="1"/>
    <row r="23214" customFormat="1"/>
    <row r="23215" customFormat="1"/>
    <row r="23216" customFormat="1"/>
    <row r="23217" customFormat="1"/>
    <row r="23218" customFormat="1"/>
    <row r="23219" customFormat="1"/>
    <row r="23220" customFormat="1"/>
    <row r="23221" customFormat="1"/>
    <row r="23222" customFormat="1"/>
    <row r="23223" customFormat="1"/>
    <row r="23224" customFormat="1"/>
    <row r="23225" customFormat="1"/>
    <row r="23226" customFormat="1"/>
    <row r="23227" customFormat="1"/>
    <row r="23228" customFormat="1"/>
    <row r="23229" customFormat="1"/>
    <row r="23230" customFormat="1"/>
    <row r="23231" customFormat="1"/>
    <row r="23232" customFormat="1"/>
    <row r="23233" customFormat="1"/>
    <row r="23234" customFormat="1"/>
    <row r="23235" customFormat="1"/>
    <row r="23236" customFormat="1"/>
    <row r="23237" customFormat="1"/>
    <row r="23238" customFormat="1"/>
    <row r="23239" customFormat="1"/>
    <row r="23240" customFormat="1"/>
    <row r="23241" customFormat="1"/>
    <row r="23242" customFormat="1"/>
    <row r="23243" customFormat="1"/>
    <row r="23244" customFormat="1"/>
    <row r="23245" customFormat="1"/>
    <row r="23246" customFormat="1"/>
    <row r="23247" customFormat="1"/>
    <row r="23248" customFormat="1"/>
    <row r="23249" customFormat="1"/>
    <row r="23250" customFormat="1"/>
    <row r="23251" customFormat="1"/>
    <row r="23252" customFormat="1"/>
    <row r="23253" customFormat="1"/>
    <row r="23254" customFormat="1"/>
    <row r="23255" customFormat="1"/>
    <row r="23256" customFormat="1"/>
    <row r="23257" customFormat="1"/>
    <row r="23258" customFormat="1"/>
    <row r="23259" customFormat="1"/>
    <row r="23260" customFormat="1"/>
    <row r="23261" customFormat="1"/>
    <row r="23262" customFormat="1"/>
    <row r="23263" customFormat="1"/>
    <row r="23264" customFormat="1"/>
    <row r="23265" customFormat="1"/>
    <row r="23266" customFormat="1"/>
    <row r="23267" customFormat="1"/>
    <row r="23268" customFormat="1"/>
    <row r="23269" customFormat="1"/>
    <row r="23270" customFormat="1"/>
    <row r="23271" customFormat="1"/>
    <row r="23272" customFormat="1"/>
    <row r="23273" customFormat="1"/>
    <row r="23274" customFormat="1"/>
    <row r="23275" customFormat="1"/>
    <row r="23276" customFormat="1"/>
    <row r="23277" customFormat="1"/>
    <row r="23278" customFormat="1"/>
    <row r="23279" customFormat="1"/>
    <row r="23280" customFormat="1"/>
    <row r="23281" customFormat="1"/>
    <row r="23282" customFormat="1"/>
    <row r="23283" customFormat="1"/>
    <row r="23284" customFormat="1"/>
    <row r="23285" customFormat="1"/>
    <row r="23286" customFormat="1"/>
    <row r="23287" customFormat="1"/>
    <row r="23288" customFormat="1"/>
    <row r="23289" customFormat="1"/>
    <row r="23290" customFormat="1"/>
    <row r="23291" customFormat="1"/>
    <row r="23292" customFormat="1"/>
    <row r="23293" customFormat="1"/>
    <row r="23294" customFormat="1"/>
    <row r="23295" customFormat="1"/>
    <row r="23296" customFormat="1"/>
    <row r="23297" customFormat="1"/>
    <row r="23298" customFormat="1"/>
    <row r="23299" customFormat="1"/>
    <row r="23300" customFormat="1"/>
    <row r="23301" customFormat="1"/>
    <row r="23302" customFormat="1"/>
    <row r="23303" customFormat="1"/>
    <row r="23304" customFormat="1"/>
    <row r="23305" customFormat="1"/>
    <row r="23306" customFormat="1"/>
    <row r="23307" customFormat="1"/>
    <row r="23308" customFormat="1"/>
    <row r="23309" customFormat="1"/>
    <row r="23310" customFormat="1"/>
    <row r="23311" customFormat="1"/>
    <row r="23312" customFormat="1"/>
    <row r="23313" customFormat="1"/>
    <row r="23314" customFormat="1"/>
    <row r="23315" customFormat="1"/>
    <row r="23316" customFormat="1"/>
    <row r="23317" customFormat="1"/>
    <row r="23318" customFormat="1"/>
    <row r="23319" customFormat="1"/>
    <row r="23320" customFormat="1"/>
    <row r="23321" customFormat="1"/>
    <row r="23322" customFormat="1"/>
    <row r="23323" customFormat="1"/>
    <row r="23324" customFormat="1"/>
    <row r="23325" customFormat="1"/>
    <row r="23326" customFormat="1"/>
    <row r="23327" customFormat="1"/>
    <row r="23328" customFormat="1"/>
    <row r="23329" customFormat="1"/>
    <row r="23330" customFormat="1"/>
    <row r="23331" customFormat="1"/>
    <row r="23332" customFormat="1"/>
    <row r="23333" customFormat="1"/>
    <row r="23334" customFormat="1"/>
    <row r="23335" customFormat="1"/>
    <row r="23336" customFormat="1"/>
    <row r="23337" customFormat="1"/>
    <row r="23338" customFormat="1"/>
    <row r="23339" customFormat="1"/>
    <row r="23340" customFormat="1"/>
    <row r="23341" customFormat="1"/>
    <row r="23342" customFormat="1"/>
    <row r="23343" customFormat="1"/>
    <row r="23344" customFormat="1"/>
    <row r="23345" customFormat="1"/>
    <row r="23346" customFormat="1"/>
    <row r="23347" customFormat="1"/>
    <row r="23348" customFormat="1"/>
    <row r="23349" customFormat="1"/>
    <row r="23350" customFormat="1"/>
    <row r="23351" customFormat="1"/>
    <row r="23352" customFormat="1"/>
    <row r="23353" customFormat="1"/>
    <row r="23354" customFormat="1"/>
    <row r="23355" customFormat="1"/>
    <row r="23356" customFormat="1"/>
    <row r="23357" customFormat="1"/>
    <row r="23358" customFormat="1"/>
    <row r="23359" customFormat="1"/>
    <row r="23360" customFormat="1"/>
    <row r="23361" customFormat="1"/>
    <row r="23362" customFormat="1"/>
    <row r="23363" customFormat="1"/>
    <row r="23364" customFormat="1"/>
    <row r="23365" customFormat="1"/>
    <row r="23366" customFormat="1"/>
    <row r="23367" customFormat="1"/>
    <row r="23368" customFormat="1"/>
    <row r="23369" customFormat="1"/>
    <row r="23370" customFormat="1"/>
    <row r="23371" customFormat="1"/>
    <row r="23372" customFormat="1"/>
    <row r="23373" customFormat="1"/>
    <row r="23374" customFormat="1"/>
    <row r="23375" customFormat="1"/>
    <row r="23376" customFormat="1"/>
    <row r="23377" customFormat="1"/>
    <row r="23378" customFormat="1"/>
    <row r="23379" customFormat="1"/>
    <row r="23380" customFormat="1"/>
    <row r="23381" customFormat="1"/>
    <row r="23382" customFormat="1"/>
    <row r="23383" customFormat="1"/>
    <row r="23384" customFormat="1"/>
    <row r="23385" customFormat="1"/>
    <row r="23386" customFormat="1"/>
    <row r="23387" customFormat="1"/>
    <row r="23388" customFormat="1"/>
    <row r="23389" customFormat="1"/>
    <row r="23390" customFormat="1"/>
    <row r="23391" customFormat="1"/>
    <row r="23392" customFormat="1"/>
    <row r="23393" customFormat="1"/>
    <row r="23394" customFormat="1"/>
    <row r="23395" customFormat="1"/>
    <row r="23396" customFormat="1"/>
    <row r="23397" customFormat="1"/>
    <row r="23398" customFormat="1"/>
    <row r="23399" customFormat="1"/>
    <row r="23400" customFormat="1"/>
    <row r="23401" customFormat="1"/>
    <row r="23402" customFormat="1"/>
    <row r="23403" customFormat="1"/>
    <row r="23404" customFormat="1"/>
    <row r="23405" customFormat="1"/>
    <row r="23406" customFormat="1"/>
    <row r="23407" customFormat="1"/>
    <row r="23408" customFormat="1"/>
    <row r="23409" customFormat="1"/>
    <row r="23410" customFormat="1"/>
    <row r="23411" customFormat="1"/>
    <row r="23412" customFormat="1"/>
    <row r="23413" customFormat="1"/>
    <row r="23414" customFormat="1"/>
    <row r="23415" customFormat="1"/>
    <row r="23416" customFormat="1"/>
    <row r="23417" customFormat="1"/>
    <row r="23418" customFormat="1"/>
    <row r="23419" customFormat="1"/>
    <row r="23420" customFormat="1"/>
    <row r="23421" customFormat="1"/>
    <row r="23422" customFormat="1"/>
    <row r="23423" customFormat="1"/>
    <row r="23424" customFormat="1"/>
    <row r="23425" customFormat="1"/>
    <row r="23426" customFormat="1"/>
    <row r="23427" customFormat="1"/>
    <row r="23428" customFormat="1"/>
    <row r="23429" customFormat="1"/>
    <row r="23430" customFormat="1"/>
    <row r="23431" customFormat="1"/>
    <row r="23432" customFormat="1"/>
    <row r="23433" customFormat="1"/>
    <row r="23434" customFormat="1"/>
    <row r="23435" customFormat="1"/>
    <row r="23436" customFormat="1"/>
    <row r="23437" customFormat="1"/>
    <row r="23438" customFormat="1"/>
    <row r="23439" customFormat="1"/>
    <row r="23440" customFormat="1"/>
    <row r="23441" customFormat="1"/>
    <row r="23442" customFormat="1"/>
    <row r="23443" customFormat="1"/>
    <row r="23444" customFormat="1"/>
    <row r="23445" customFormat="1"/>
    <row r="23446" customFormat="1"/>
    <row r="23447" customFormat="1"/>
    <row r="23448" customFormat="1"/>
    <row r="23449" customFormat="1"/>
    <row r="23450" customFormat="1"/>
    <row r="23451" customFormat="1"/>
    <row r="23452" customFormat="1"/>
    <row r="23453" customFormat="1"/>
    <row r="23454" customFormat="1"/>
    <row r="23455" customFormat="1"/>
    <row r="23456" customFormat="1"/>
    <row r="23457" customFormat="1"/>
    <row r="23458" customFormat="1"/>
    <row r="23459" customFormat="1"/>
    <row r="23460" customFormat="1"/>
    <row r="23461" customFormat="1"/>
    <row r="23462" customFormat="1"/>
    <row r="23463" customFormat="1"/>
    <row r="23464" customFormat="1"/>
    <row r="23465" customFormat="1"/>
    <row r="23466" customFormat="1"/>
    <row r="23467" customFormat="1"/>
    <row r="23468" customFormat="1"/>
    <row r="23469" customFormat="1"/>
    <row r="23470" customFormat="1"/>
    <row r="23471" customFormat="1"/>
    <row r="23472" customFormat="1"/>
    <row r="23473" customFormat="1"/>
    <row r="23474" customFormat="1"/>
    <row r="23475" customFormat="1"/>
    <row r="23476" customFormat="1"/>
    <row r="23477" customFormat="1"/>
    <row r="23478" customFormat="1"/>
    <row r="23479" customFormat="1"/>
    <row r="23480" customFormat="1"/>
    <row r="23481" customFormat="1"/>
    <row r="23482" customFormat="1"/>
    <row r="23483" customFormat="1"/>
    <row r="23484" customFormat="1"/>
    <row r="23485" customFormat="1"/>
    <row r="23486" customFormat="1"/>
    <row r="23487" customFormat="1"/>
    <row r="23488" customFormat="1"/>
    <row r="23489" customFormat="1"/>
    <row r="23490" customFormat="1"/>
    <row r="23491" customFormat="1"/>
    <row r="23492" customFormat="1"/>
    <row r="23493" customFormat="1"/>
    <row r="23494" customFormat="1"/>
    <row r="23495" customFormat="1"/>
    <row r="23496" customFormat="1"/>
    <row r="23497" customFormat="1"/>
    <row r="23498" customFormat="1"/>
    <row r="23499" customFormat="1"/>
    <row r="23500" customFormat="1"/>
    <row r="23501" customFormat="1"/>
    <row r="23502" customFormat="1"/>
    <row r="23503" customFormat="1"/>
    <row r="23504" customFormat="1"/>
    <row r="23505" customFormat="1"/>
    <row r="23506" customFormat="1"/>
    <row r="23507" customFormat="1"/>
    <row r="23508" customFormat="1"/>
    <row r="23509" customFormat="1"/>
    <row r="23510" customFormat="1"/>
    <row r="23511" customFormat="1"/>
    <row r="23512" customFormat="1"/>
    <row r="23513" customFormat="1"/>
    <row r="23514" customFormat="1"/>
    <row r="23515" customFormat="1"/>
    <row r="23516" customFormat="1"/>
    <row r="23517" customFormat="1"/>
    <row r="23518" customFormat="1"/>
    <row r="23519" customFormat="1"/>
    <row r="23520" customFormat="1"/>
    <row r="23521" customFormat="1"/>
    <row r="23522" customFormat="1"/>
    <row r="23523" customFormat="1"/>
    <row r="23524" customFormat="1"/>
    <row r="23525" customFormat="1"/>
    <row r="23526" customFormat="1"/>
    <row r="23527" customFormat="1"/>
    <row r="23528" customFormat="1"/>
    <row r="23529" customFormat="1"/>
    <row r="23530" customFormat="1"/>
    <row r="23531" customFormat="1"/>
    <row r="23532" customFormat="1"/>
    <row r="23533" customFormat="1"/>
    <row r="23534" customFormat="1"/>
    <row r="23535" customFormat="1"/>
    <row r="23536" customFormat="1"/>
    <row r="23537" customFormat="1"/>
    <row r="23538" customFormat="1"/>
    <row r="23539" customFormat="1"/>
    <row r="23540" customFormat="1"/>
    <row r="23541" customFormat="1"/>
    <row r="23542" customFormat="1"/>
    <row r="23543" customFormat="1"/>
    <row r="23544" customFormat="1"/>
    <row r="23545" customFormat="1"/>
    <row r="23546" customFormat="1"/>
    <row r="23547" customFormat="1"/>
    <row r="23548" customFormat="1"/>
    <row r="23549" customFormat="1"/>
    <row r="23550" customFormat="1"/>
    <row r="23551" customFormat="1"/>
    <row r="23552" customFormat="1"/>
    <row r="23553" customFormat="1"/>
    <row r="23554" customFormat="1"/>
    <row r="23555" customFormat="1"/>
    <row r="23556" customFormat="1"/>
    <row r="23557" customFormat="1"/>
    <row r="23558" customFormat="1"/>
    <row r="23559" customFormat="1"/>
    <row r="23560" customFormat="1"/>
    <row r="23561" customFormat="1"/>
    <row r="23562" customFormat="1"/>
    <row r="23563" customFormat="1"/>
    <row r="23564" customFormat="1"/>
    <row r="23565" customFormat="1"/>
    <row r="23566" customFormat="1"/>
    <row r="23567" customFormat="1"/>
    <row r="23568" customFormat="1"/>
    <row r="23569" customFormat="1"/>
    <row r="23570" customFormat="1"/>
    <row r="23571" customFormat="1"/>
    <row r="23572" customFormat="1"/>
    <row r="23573" customFormat="1"/>
    <row r="23574" customFormat="1"/>
    <row r="23575" customFormat="1"/>
    <row r="23576" customFormat="1"/>
    <row r="23577" customFormat="1"/>
    <row r="23578" customFormat="1"/>
    <row r="23579" customFormat="1"/>
    <row r="23580" customFormat="1"/>
    <row r="23581" customFormat="1"/>
    <row r="23582" customFormat="1"/>
    <row r="23583" customFormat="1"/>
    <row r="23584" customFormat="1"/>
    <row r="23585" customFormat="1"/>
    <row r="23586" customFormat="1"/>
    <row r="23587" customFormat="1"/>
    <row r="23588" customFormat="1"/>
    <row r="23589" customFormat="1"/>
    <row r="23590" customFormat="1"/>
    <row r="23591" customFormat="1"/>
    <row r="23592" customFormat="1"/>
    <row r="23593" customFormat="1"/>
    <row r="23594" customFormat="1"/>
    <row r="23595" customFormat="1"/>
    <row r="23596" customFormat="1"/>
    <row r="23597" customFormat="1"/>
    <row r="23598" customFormat="1"/>
    <row r="23599" customFormat="1"/>
    <row r="23600" customFormat="1"/>
    <row r="23601" customFormat="1"/>
    <row r="23602" customFormat="1"/>
    <row r="23603" customFormat="1"/>
    <row r="23604" customFormat="1"/>
    <row r="23605" customFormat="1"/>
    <row r="23606" customFormat="1"/>
    <row r="23607" customFormat="1"/>
    <row r="23608" customFormat="1"/>
    <row r="23609" customFormat="1"/>
    <row r="23610" customFormat="1"/>
    <row r="23611" customFormat="1"/>
    <row r="23612" customFormat="1"/>
    <row r="23613" customFormat="1"/>
    <row r="23614" customFormat="1"/>
    <row r="23615" customFormat="1"/>
    <row r="23616" customFormat="1"/>
    <row r="23617" customFormat="1"/>
    <row r="23618" customFormat="1"/>
    <row r="23619" customFormat="1"/>
    <row r="23620" customFormat="1"/>
    <row r="23621" customFormat="1"/>
    <row r="23622" customFormat="1"/>
    <row r="23623" customFormat="1"/>
    <row r="23624" customFormat="1"/>
    <row r="23625" customFormat="1"/>
    <row r="23626" customFormat="1"/>
    <row r="23627" customFormat="1"/>
    <row r="23628" customFormat="1"/>
    <row r="23629" customFormat="1"/>
    <row r="23630" customFormat="1"/>
    <row r="23631" customFormat="1"/>
    <row r="23632" customFormat="1"/>
    <row r="23633" customFormat="1"/>
    <row r="23634" customFormat="1"/>
    <row r="23635" customFormat="1"/>
    <row r="23636" customFormat="1"/>
    <row r="23637" customFormat="1"/>
    <row r="23638" customFormat="1"/>
    <row r="23639" customFormat="1"/>
    <row r="23640" customFormat="1"/>
    <row r="23641" customFormat="1"/>
    <row r="23642" customFormat="1"/>
    <row r="23643" customFormat="1"/>
    <row r="23644" customFormat="1"/>
    <row r="23645" customFormat="1"/>
    <row r="23646" customFormat="1"/>
    <row r="23647" customFormat="1"/>
    <row r="23648" customFormat="1"/>
    <row r="23649" customFormat="1"/>
    <row r="23650" customFormat="1"/>
    <row r="23651" customFormat="1"/>
    <row r="23652" customFormat="1"/>
    <row r="23653" customFormat="1"/>
    <row r="23654" customFormat="1"/>
    <row r="23655" customFormat="1"/>
    <row r="23656" customFormat="1"/>
    <row r="23657" customFormat="1"/>
    <row r="23658" customFormat="1"/>
    <row r="23659" customFormat="1"/>
    <row r="23660" customFormat="1"/>
    <row r="23661" customFormat="1"/>
    <row r="23662" customFormat="1"/>
    <row r="23663" customFormat="1"/>
    <row r="23664" customFormat="1"/>
    <row r="23665" customFormat="1"/>
    <row r="23666" customFormat="1"/>
    <row r="23667" customFormat="1"/>
    <row r="23668" customFormat="1"/>
    <row r="23669" customFormat="1"/>
    <row r="23670" customFormat="1"/>
    <row r="23671" customFormat="1"/>
    <row r="23672" customFormat="1"/>
    <row r="23673" customFormat="1"/>
    <row r="23674" customFormat="1"/>
    <row r="23675" customFormat="1"/>
    <row r="23676" customFormat="1"/>
    <row r="23677" customFormat="1"/>
    <row r="23678" customFormat="1"/>
    <row r="23679" customFormat="1"/>
    <row r="23680" customFormat="1"/>
    <row r="23681" customFormat="1"/>
    <row r="23682" customFormat="1"/>
    <row r="23683" customFormat="1"/>
    <row r="23684" customFormat="1"/>
    <row r="23685" customFormat="1"/>
    <row r="23686" customFormat="1"/>
    <row r="23687" customFormat="1"/>
    <row r="23688" customFormat="1"/>
    <row r="23689" customFormat="1"/>
    <row r="23690" customFormat="1"/>
    <row r="23691" customFormat="1"/>
    <row r="23692" customFormat="1"/>
    <row r="23693" customFormat="1"/>
    <row r="23694" customFormat="1"/>
    <row r="23695" customFormat="1"/>
    <row r="23696" customFormat="1"/>
    <row r="23697" customFormat="1"/>
    <row r="23698" customFormat="1"/>
    <row r="23699" customFormat="1"/>
    <row r="23700" customFormat="1"/>
    <row r="23701" customFormat="1"/>
    <row r="23702" customFormat="1"/>
    <row r="23703" customFormat="1"/>
    <row r="23704" customFormat="1"/>
    <row r="23705" customFormat="1"/>
    <row r="23706" customFormat="1"/>
    <row r="23707" customFormat="1"/>
    <row r="23708" customFormat="1"/>
    <row r="23709" customFormat="1"/>
    <row r="23710" customFormat="1"/>
    <row r="23711" customFormat="1"/>
    <row r="23712" customFormat="1"/>
    <row r="23713" customFormat="1"/>
    <row r="23714" customFormat="1"/>
    <row r="23715" customFormat="1"/>
    <row r="23716" customFormat="1"/>
    <row r="23717" customFormat="1"/>
    <row r="23718" customFormat="1"/>
    <row r="23719" customFormat="1"/>
    <row r="23720" customFormat="1"/>
    <row r="23721" customFormat="1"/>
    <row r="23722" customFormat="1"/>
    <row r="23723" customFormat="1"/>
    <row r="23724" customFormat="1"/>
    <row r="23725" customFormat="1"/>
    <row r="23726" customFormat="1"/>
    <row r="23727" customFormat="1"/>
    <row r="23728" customFormat="1"/>
    <row r="23729" customFormat="1"/>
    <row r="23730" customFormat="1"/>
    <row r="23731" customFormat="1"/>
    <row r="23732" customFormat="1"/>
    <row r="23733" customFormat="1"/>
    <row r="23734" customFormat="1"/>
    <row r="23735" customFormat="1"/>
    <row r="23736" customFormat="1"/>
    <row r="23737" customFormat="1"/>
    <row r="23738" customFormat="1"/>
    <row r="23739" customFormat="1"/>
    <row r="23740" customFormat="1"/>
    <row r="23741" customFormat="1"/>
    <row r="23742" customFormat="1"/>
    <row r="23743" customFormat="1"/>
    <row r="23744" customFormat="1"/>
    <row r="23745" customFormat="1"/>
    <row r="23746" customFormat="1"/>
    <row r="23747" customFormat="1"/>
    <row r="23748" customFormat="1"/>
    <row r="23749" customFormat="1"/>
    <row r="23750" customFormat="1"/>
    <row r="23751" customFormat="1"/>
    <row r="23752" customFormat="1"/>
    <row r="23753" customFormat="1"/>
    <row r="23754" customFormat="1"/>
    <row r="23755" customFormat="1"/>
    <row r="23756" customFormat="1"/>
    <row r="23757" customFormat="1"/>
    <row r="23758" customFormat="1"/>
    <row r="23759" customFormat="1"/>
    <row r="23760" customFormat="1"/>
    <row r="23761" customFormat="1"/>
    <row r="23762" customFormat="1"/>
    <row r="23763" customFormat="1"/>
    <row r="23764" customFormat="1"/>
    <row r="23765" customFormat="1"/>
    <row r="23766" customFormat="1"/>
    <row r="23767" customFormat="1"/>
    <row r="23768" customFormat="1"/>
    <row r="23769" customFormat="1"/>
    <row r="23770" customFormat="1"/>
    <row r="23771" customFormat="1"/>
    <row r="23772" customFormat="1"/>
    <row r="23773" customFormat="1"/>
    <row r="23774" customFormat="1"/>
    <row r="23775" customFormat="1"/>
    <row r="23776" customFormat="1"/>
    <row r="23777" customFormat="1"/>
    <row r="23778" customFormat="1"/>
    <row r="23779" customFormat="1"/>
    <row r="23780" customFormat="1"/>
    <row r="23781" customFormat="1"/>
    <row r="23782" customFormat="1"/>
    <row r="23783" customFormat="1"/>
    <row r="23784" customFormat="1"/>
    <row r="23785" customFormat="1"/>
    <row r="23786" customFormat="1"/>
    <row r="23787" customFormat="1"/>
    <row r="23788" customFormat="1"/>
    <row r="23789" customFormat="1"/>
    <row r="23790" customFormat="1"/>
    <row r="23791" customFormat="1"/>
    <row r="23792" customFormat="1"/>
    <row r="23793" customFormat="1"/>
    <row r="23794" customFormat="1"/>
    <row r="23795" customFormat="1"/>
    <row r="23796" customFormat="1"/>
    <row r="23797" customFormat="1"/>
    <row r="23798" customFormat="1"/>
    <row r="23799" customFormat="1"/>
    <row r="23800" customFormat="1"/>
    <row r="23801" customFormat="1"/>
    <row r="23802" customFormat="1"/>
    <row r="23803" customFormat="1"/>
    <row r="23804" customFormat="1"/>
    <row r="23805" customFormat="1"/>
    <row r="23806" customFormat="1"/>
    <row r="23807" customFormat="1"/>
    <row r="23808" customFormat="1"/>
    <row r="23809" customFormat="1"/>
    <row r="23810" customFormat="1"/>
    <row r="23811" customFormat="1"/>
    <row r="23812" customFormat="1"/>
    <row r="23813" customFormat="1"/>
    <row r="23814" customFormat="1"/>
    <row r="23815" customFormat="1"/>
    <row r="23816" customFormat="1"/>
    <row r="23817" customFormat="1"/>
    <row r="23818" customFormat="1"/>
    <row r="23819" customFormat="1"/>
    <row r="23820" customFormat="1"/>
    <row r="23821" customFormat="1"/>
    <row r="23822" customFormat="1"/>
    <row r="23823" customFormat="1"/>
    <row r="23824" customFormat="1"/>
    <row r="23825" customFormat="1"/>
    <row r="23826" customFormat="1"/>
    <row r="23827" customFormat="1"/>
    <row r="23828" customFormat="1"/>
    <row r="23829" customFormat="1"/>
    <row r="23830" customFormat="1"/>
    <row r="23831" customFormat="1"/>
    <row r="23832" customFormat="1"/>
    <row r="23833" customFormat="1"/>
    <row r="23834" customFormat="1"/>
    <row r="23835" customFormat="1"/>
    <row r="23836" customFormat="1"/>
    <row r="23837" customFormat="1"/>
    <row r="23838" customFormat="1"/>
    <row r="23839" customFormat="1"/>
    <row r="23840" customFormat="1"/>
    <row r="23841" customFormat="1"/>
    <row r="23842" customFormat="1"/>
    <row r="23843" customFormat="1"/>
    <row r="23844" customFormat="1"/>
    <row r="23845" customFormat="1"/>
    <row r="23846" customFormat="1"/>
    <row r="23847" customFormat="1"/>
    <row r="23848" customFormat="1"/>
    <row r="23849" customFormat="1"/>
    <row r="23850" customFormat="1"/>
    <row r="23851" customFormat="1"/>
    <row r="23852" customFormat="1"/>
    <row r="23853" customFormat="1"/>
    <row r="23854" customFormat="1"/>
    <row r="23855" customFormat="1"/>
    <row r="23856" customFormat="1"/>
    <row r="23857" customFormat="1"/>
    <row r="23858" customFormat="1"/>
    <row r="23859" customFormat="1"/>
    <row r="23860" customFormat="1"/>
    <row r="23861" customFormat="1"/>
    <row r="23862" customFormat="1"/>
    <row r="23863" customFormat="1"/>
    <row r="23864" customFormat="1"/>
    <row r="23865" customFormat="1"/>
    <row r="23866" customFormat="1"/>
    <row r="23867" customFormat="1"/>
    <row r="23868" customFormat="1"/>
    <row r="23869" customFormat="1"/>
    <row r="23870" customFormat="1"/>
    <row r="23871" customFormat="1"/>
    <row r="23872" customFormat="1"/>
    <row r="23873" customFormat="1"/>
    <row r="23874" customFormat="1"/>
    <row r="23875" customFormat="1"/>
    <row r="23876" customFormat="1"/>
    <row r="23877" customFormat="1"/>
    <row r="23878" customFormat="1"/>
    <row r="23879" customFormat="1"/>
    <row r="23880" customFormat="1"/>
    <row r="23881" customFormat="1"/>
    <row r="23882" customFormat="1"/>
    <row r="23883" customFormat="1"/>
    <row r="23884" customFormat="1"/>
    <row r="23885" customFormat="1"/>
    <row r="23886" customFormat="1"/>
    <row r="23887" customFormat="1"/>
    <row r="23888" customFormat="1"/>
    <row r="23889" customFormat="1"/>
    <row r="23890" customFormat="1"/>
    <row r="23891" customFormat="1"/>
    <row r="23892" customFormat="1"/>
    <row r="23893" customFormat="1"/>
    <row r="23894" customFormat="1"/>
    <row r="23895" customFormat="1"/>
    <row r="23896" customFormat="1"/>
    <row r="23897" customFormat="1"/>
    <row r="23898" customFormat="1"/>
    <row r="23899" customFormat="1"/>
    <row r="23900" customFormat="1"/>
    <row r="23901" customFormat="1"/>
    <row r="23902" customFormat="1"/>
    <row r="23903" customFormat="1"/>
    <row r="23904" customFormat="1"/>
    <row r="23905" customFormat="1"/>
    <row r="23906" customFormat="1"/>
    <row r="23907" customFormat="1"/>
    <row r="23908" customFormat="1"/>
    <row r="23909" customFormat="1"/>
    <row r="23910" customFormat="1"/>
    <row r="23911" customFormat="1"/>
    <row r="23912" customFormat="1"/>
    <row r="23913" customFormat="1"/>
    <row r="23914" customFormat="1"/>
    <row r="23915" customFormat="1"/>
    <row r="23916" customFormat="1"/>
    <row r="23917" customFormat="1"/>
    <row r="23918" customFormat="1"/>
    <row r="23919" customFormat="1"/>
    <row r="23920" customFormat="1"/>
    <row r="23921" customFormat="1"/>
    <row r="23922" customFormat="1"/>
    <row r="23923" customFormat="1"/>
    <row r="23924" customFormat="1"/>
    <row r="23925" customFormat="1"/>
    <row r="23926" customFormat="1"/>
    <row r="23927" customFormat="1"/>
    <row r="23928" customFormat="1"/>
    <row r="23929" customFormat="1"/>
    <row r="23930" customFormat="1"/>
    <row r="23931" customFormat="1"/>
    <row r="23932" customFormat="1"/>
    <row r="23933" customFormat="1"/>
    <row r="23934" customFormat="1"/>
    <row r="23935" customFormat="1"/>
    <row r="23936" customFormat="1"/>
    <row r="23937" customFormat="1"/>
    <row r="23938" customFormat="1"/>
    <row r="23939" customFormat="1"/>
    <row r="23940" customFormat="1"/>
    <row r="23941" customFormat="1"/>
    <row r="23942" customFormat="1"/>
    <row r="23943" customFormat="1"/>
    <row r="23944" customFormat="1"/>
    <row r="23945" customFormat="1"/>
    <row r="23946" customFormat="1"/>
    <row r="23947" customFormat="1"/>
    <row r="23948" customFormat="1"/>
    <row r="23949" customFormat="1"/>
    <row r="23950" customFormat="1"/>
    <row r="23951" customFormat="1"/>
    <row r="23952" customFormat="1"/>
    <row r="23953" customFormat="1"/>
    <row r="23954" customFormat="1"/>
    <row r="23955" customFormat="1"/>
    <row r="23956" customFormat="1"/>
    <row r="23957" customFormat="1"/>
    <row r="23958" customFormat="1"/>
    <row r="23959" customFormat="1"/>
    <row r="23960" customFormat="1"/>
    <row r="23961" customFormat="1"/>
    <row r="23962" customFormat="1"/>
    <row r="23963" customFormat="1"/>
    <row r="23964" customFormat="1"/>
    <row r="23965" customFormat="1"/>
    <row r="23966" customFormat="1"/>
    <row r="23967" customFormat="1"/>
    <row r="23968" customFormat="1"/>
    <row r="23969" customFormat="1"/>
    <row r="23970" customFormat="1"/>
    <row r="23971" customFormat="1"/>
    <row r="23972" customFormat="1"/>
    <row r="23973" customFormat="1"/>
    <row r="23974" customFormat="1"/>
    <row r="23975" customFormat="1"/>
    <row r="23976" customFormat="1"/>
    <row r="23977" customFormat="1"/>
    <row r="23978" customFormat="1"/>
    <row r="23979" customFormat="1"/>
    <row r="23980" customFormat="1"/>
    <row r="23981" customFormat="1"/>
    <row r="23982" customFormat="1"/>
    <row r="23983" customFormat="1"/>
    <row r="23984" customFormat="1"/>
    <row r="23985" customFormat="1"/>
    <row r="23986" customFormat="1"/>
    <row r="23987" customFormat="1"/>
    <row r="23988" customFormat="1"/>
    <row r="23989" customFormat="1"/>
    <row r="23990" customFormat="1"/>
    <row r="23991" customFormat="1"/>
    <row r="23992" customFormat="1"/>
    <row r="23993" customFormat="1"/>
    <row r="23994" customFormat="1"/>
    <row r="23995" customFormat="1"/>
    <row r="23996" customFormat="1"/>
    <row r="23997" customFormat="1"/>
    <row r="23998" customFormat="1"/>
    <row r="23999" customFormat="1"/>
    <row r="24000" customFormat="1"/>
    <row r="24001" customFormat="1"/>
    <row r="24002" customFormat="1"/>
    <row r="24003" customFormat="1"/>
    <row r="24004" customFormat="1"/>
    <row r="24005" customFormat="1"/>
    <row r="24006" customFormat="1"/>
    <row r="24007" customFormat="1"/>
    <row r="24008" customFormat="1"/>
    <row r="24009" customFormat="1"/>
    <row r="24010" customFormat="1"/>
    <row r="24011" customFormat="1"/>
    <row r="24012" customFormat="1"/>
    <row r="24013" customFormat="1"/>
    <row r="24014" customFormat="1"/>
    <row r="24015" customFormat="1"/>
    <row r="24016" customFormat="1"/>
    <row r="24017" customFormat="1"/>
    <row r="24018" customFormat="1"/>
    <row r="24019" customFormat="1"/>
    <row r="24020" customFormat="1"/>
    <row r="24021" customFormat="1"/>
    <row r="24022" customFormat="1"/>
    <row r="24023" customFormat="1"/>
    <row r="24024" customFormat="1"/>
    <row r="24025" customFormat="1"/>
    <row r="24026" customFormat="1"/>
    <row r="24027" customFormat="1"/>
    <row r="24028" customFormat="1"/>
    <row r="24029" customFormat="1"/>
    <row r="24030" customFormat="1"/>
    <row r="24031" customFormat="1"/>
    <row r="24032" customFormat="1"/>
    <row r="24033" customFormat="1"/>
    <row r="24034" customFormat="1"/>
    <row r="24035" customFormat="1"/>
    <row r="24036" customFormat="1"/>
    <row r="24037" customFormat="1"/>
    <row r="24038" customFormat="1"/>
    <row r="24039" customFormat="1"/>
    <row r="24040" customFormat="1"/>
    <row r="24041" customFormat="1"/>
    <row r="24042" customFormat="1"/>
    <row r="24043" customFormat="1"/>
    <row r="24044" customFormat="1"/>
    <row r="24045" customFormat="1"/>
    <row r="24046" customFormat="1"/>
    <row r="24047" customFormat="1"/>
    <row r="24048" customFormat="1"/>
    <row r="24049" customFormat="1"/>
    <row r="24050" customFormat="1"/>
    <row r="24051" customFormat="1"/>
    <row r="24052" customFormat="1"/>
    <row r="24053" customFormat="1"/>
    <row r="24054" customFormat="1"/>
    <row r="24055" customFormat="1"/>
    <row r="24056" customFormat="1"/>
    <row r="24057" customFormat="1"/>
    <row r="24058" customFormat="1"/>
    <row r="24059" customFormat="1"/>
    <row r="24060" customFormat="1"/>
    <row r="24061" customFormat="1"/>
    <row r="24062" customFormat="1"/>
    <row r="24063" customFormat="1"/>
    <row r="24064" customFormat="1"/>
    <row r="24065" customFormat="1"/>
    <row r="24066" customFormat="1"/>
    <row r="24067" customFormat="1"/>
    <row r="24068" customFormat="1"/>
    <row r="24069" customFormat="1"/>
    <row r="24070" customFormat="1"/>
    <row r="24071" customFormat="1"/>
    <row r="24072" customFormat="1"/>
    <row r="24073" customFormat="1"/>
    <row r="24074" customFormat="1"/>
    <row r="24075" customFormat="1"/>
    <row r="24076" customFormat="1"/>
    <row r="24077" customFormat="1"/>
    <row r="24078" customFormat="1"/>
    <row r="24079" customFormat="1"/>
    <row r="24080" customFormat="1"/>
    <row r="24081" customFormat="1"/>
    <row r="24082" customFormat="1"/>
    <row r="24083" customFormat="1"/>
    <row r="24084" customFormat="1"/>
    <row r="24085" customFormat="1"/>
    <row r="24086" customFormat="1"/>
    <row r="24087" customFormat="1"/>
    <row r="24088" customFormat="1"/>
    <row r="24089" customFormat="1"/>
    <row r="24090" customFormat="1"/>
    <row r="24091" customFormat="1"/>
    <row r="24092" customFormat="1"/>
    <row r="24093" customFormat="1"/>
    <row r="24094" customFormat="1"/>
    <row r="24095" customFormat="1"/>
    <row r="24096" customFormat="1"/>
    <row r="24097" customFormat="1"/>
    <row r="24098" customFormat="1"/>
    <row r="24099" customFormat="1"/>
    <row r="24100" customFormat="1"/>
    <row r="24101" customFormat="1"/>
    <row r="24102" customFormat="1"/>
    <row r="24103" customFormat="1"/>
    <row r="24104" customFormat="1"/>
    <row r="24105" customFormat="1"/>
    <row r="24106" customFormat="1"/>
    <row r="24107" customFormat="1"/>
    <row r="24108" customFormat="1"/>
    <row r="24109" customFormat="1"/>
    <row r="24110" customFormat="1"/>
    <row r="24111" customFormat="1"/>
    <row r="24112" customFormat="1"/>
    <row r="24113" customFormat="1"/>
    <row r="24114" customFormat="1"/>
    <row r="24115" customFormat="1"/>
    <row r="24116" customFormat="1"/>
    <row r="24117" customFormat="1"/>
    <row r="24118" customFormat="1"/>
    <row r="24119" customFormat="1"/>
    <row r="24120" customFormat="1"/>
    <row r="24121" customFormat="1"/>
    <row r="24122" customFormat="1"/>
    <row r="24123" customFormat="1"/>
    <row r="24124" customFormat="1"/>
    <row r="24125" customFormat="1"/>
    <row r="24126" customFormat="1"/>
    <row r="24127" customFormat="1"/>
    <row r="24128" customFormat="1"/>
    <row r="24129" customFormat="1"/>
    <row r="24130" customFormat="1"/>
    <row r="24131" customFormat="1"/>
    <row r="24132" customFormat="1"/>
    <row r="24133" customFormat="1"/>
    <row r="24134" customFormat="1"/>
    <row r="24135" customFormat="1"/>
    <row r="24136" customFormat="1"/>
    <row r="24137" customFormat="1"/>
    <row r="24138" customFormat="1"/>
    <row r="24139" customFormat="1"/>
    <row r="24140" customFormat="1"/>
    <row r="24141" customFormat="1"/>
    <row r="24142" customFormat="1"/>
    <row r="24143" customFormat="1"/>
    <row r="24144" customFormat="1"/>
    <row r="24145" customFormat="1"/>
    <row r="24146" customFormat="1"/>
    <row r="24147" customFormat="1"/>
    <row r="24148" customFormat="1"/>
    <row r="24149" customFormat="1"/>
    <row r="24150" customFormat="1"/>
    <row r="24151" customFormat="1"/>
    <row r="24152" customFormat="1"/>
    <row r="24153" customFormat="1"/>
    <row r="24154" customFormat="1"/>
    <row r="24155" customFormat="1"/>
    <row r="24156" customFormat="1"/>
    <row r="24157" customFormat="1"/>
    <row r="24158" customFormat="1"/>
    <row r="24159" customFormat="1"/>
    <row r="24160" customFormat="1"/>
    <row r="24161" customFormat="1"/>
    <row r="24162" customFormat="1"/>
    <row r="24163" customFormat="1"/>
    <row r="24164" customFormat="1"/>
    <row r="24165" customFormat="1"/>
    <row r="24166" customFormat="1"/>
    <row r="24167" customFormat="1"/>
    <row r="24168" customFormat="1"/>
    <row r="24169" customFormat="1"/>
    <row r="24170" customFormat="1"/>
    <row r="24171" customFormat="1"/>
    <row r="24172" customFormat="1"/>
    <row r="24173" customFormat="1"/>
    <row r="24174" customFormat="1"/>
    <row r="24175" customFormat="1"/>
    <row r="24176" customFormat="1"/>
    <row r="24177" customFormat="1"/>
    <row r="24178" customFormat="1"/>
    <row r="24179" customFormat="1"/>
    <row r="24180" customFormat="1"/>
    <row r="24181" customFormat="1"/>
    <row r="24182" customFormat="1"/>
    <row r="24183" customFormat="1"/>
    <row r="24184" customFormat="1"/>
    <row r="24185" customFormat="1"/>
    <row r="24186" customFormat="1"/>
    <row r="24187" customFormat="1"/>
    <row r="24188" customFormat="1"/>
    <row r="24189" customFormat="1"/>
    <row r="24190" customFormat="1"/>
    <row r="24191" customFormat="1"/>
    <row r="24192" customFormat="1"/>
    <row r="24193" customFormat="1"/>
    <row r="24194" customFormat="1"/>
    <row r="24195" customFormat="1"/>
    <row r="24196" customFormat="1"/>
    <row r="24197" customFormat="1"/>
    <row r="24198" customFormat="1"/>
    <row r="24199" customFormat="1"/>
    <row r="24200" customFormat="1"/>
    <row r="24201" customFormat="1"/>
    <row r="24202" customFormat="1"/>
    <row r="24203" customFormat="1"/>
    <row r="24204" customFormat="1"/>
    <row r="24205" customFormat="1"/>
    <row r="24206" customFormat="1"/>
    <row r="24207" customFormat="1"/>
    <row r="24208" customFormat="1"/>
    <row r="24209" customFormat="1"/>
    <row r="24210" customFormat="1"/>
    <row r="24211" customFormat="1"/>
    <row r="24212" customFormat="1"/>
    <row r="24213" customFormat="1"/>
    <row r="24214" customFormat="1"/>
    <row r="24215" customFormat="1"/>
    <row r="24216" customFormat="1"/>
    <row r="24217" customFormat="1"/>
    <row r="24218" customFormat="1"/>
    <row r="24219" customFormat="1"/>
    <row r="24220" customFormat="1"/>
    <row r="24221" customFormat="1"/>
    <row r="24222" customFormat="1"/>
    <row r="24223" customFormat="1"/>
    <row r="24224" customFormat="1"/>
    <row r="24225" customFormat="1"/>
    <row r="24226" customFormat="1"/>
    <row r="24227" customFormat="1"/>
    <row r="24228" customFormat="1"/>
    <row r="24229" customFormat="1"/>
    <row r="24230" customFormat="1"/>
    <row r="24231" customFormat="1"/>
    <row r="24232" customFormat="1"/>
    <row r="24233" customFormat="1"/>
    <row r="24234" customFormat="1"/>
    <row r="24235" customFormat="1"/>
    <row r="24236" customFormat="1"/>
    <row r="24237" customFormat="1"/>
    <row r="24238" customFormat="1"/>
    <row r="24239" customFormat="1"/>
    <row r="24240" customFormat="1"/>
    <row r="24241" customFormat="1"/>
    <row r="24242" customFormat="1"/>
    <row r="24243" customFormat="1"/>
    <row r="24244" customFormat="1"/>
    <row r="24245" customFormat="1"/>
    <row r="24246" customFormat="1"/>
    <row r="24247" customFormat="1"/>
    <row r="24248" customFormat="1"/>
    <row r="24249" customFormat="1"/>
    <row r="24250" customFormat="1"/>
    <row r="24251" customFormat="1"/>
    <row r="24252" customFormat="1"/>
    <row r="24253" customFormat="1"/>
    <row r="24254" customFormat="1"/>
    <row r="24255" customFormat="1"/>
    <row r="24256" customFormat="1"/>
    <row r="24257" customFormat="1"/>
    <row r="24258" customFormat="1"/>
    <row r="24259" customFormat="1"/>
    <row r="24260" customFormat="1"/>
    <row r="24261" customFormat="1"/>
    <row r="24262" customFormat="1"/>
    <row r="24263" customFormat="1"/>
    <row r="24264" customFormat="1"/>
    <row r="24265" customFormat="1"/>
    <row r="24266" customFormat="1"/>
    <row r="24267" customFormat="1"/>
    <row r="24268" customFormat="1"/>
    <row r="24269" customFormat="1"/>
    <row r="24270" customFormat="1"/>
    <row r="24271" customFormat="1"/>
    <row r="24272" customFormat="1"/>
    <row r="24273" customFormat="1"/>
    <row r="24274" customFormat="1"/>
    <row r="24275" customFormat="1"/>
    <row r="24276" customFormat="1"/>
    <row r="24277" customFormat="1"/>
    <row r="24278" customFormat="1"/>
    <row r="24279" customFormat="1"/>
    <row r="24280" customFormat="1"/>
    <row r="24281" customFormat="1"/>
    <row r="24282" customFormat="1"/>
    <row r="24283" customFormat="1"/>
    <row r="24284" customFormat="1"/>
    <row r="24285" customFormat="1"/>
    <row r="24286" customFormat="1"/>
    <row r="24287" customFormat="1"/>
    <row r="24288" customFormat="1"/>
    <row r="24289" customFormat="1"/>
    <row r="24290" customFormat="1"/>
    <row r="24291" customFormat="1"/>
    <row r="24292" customFormat="1"/>
    <row r="24293" customFormat="1"/>
    <row r="24294" customFormat="1"/>
    <row r="24295" customFormat="1"/>
    <row r="24296" customFormat="1"/>
    <row r="24297" customFormat="1"/>
    <row r="24298" customFormat="1"/>
    <row r="24299" customFormat="1"/>
    <row r="24300" customFormat="1"/>
    <row r="24301" customFormat="1"/>
    <row r="24302" customFormat="1"/>
    <row r="24303" customFormat="1"/>
    <row r="24304" customFormat="1"/>
    <row r="24305" customFormat="1"/>
    <row r="24306" customFormat="1"/>
    <row r="24307" customFormat="1"/>
    <row r="24308" customFormat="1"/>
    <row r="24309" customFormat="1"/>
    <row r="24310" customFormat="1"/>
    <row r="24311" customFormat="1"/>
    <row r="24312" customFormat="1"/>
    <row r="24313" customFormat="1"/>
    <row r="24314" customFormat="1"/>
    <row r="24315" customFormat="1"/>
    <row r="24316" customFormat="1"/>
    <row r="24317" customFormat="1"/>
    <row r="24318" customFormat="1"/>
    <row r="24319" customFormat="1"/>
    <row r="24320" customFormat="1"/>
    <row r="24321" customFormat="1"/>
    <row r="24322" customFormat="1"/>
    <row r="24323" customFormat="1"/>
    <row r="24324" customFormat="1"/>
    <row r="24325" customFormat="1"/>
    <row r="24326" customFormat="1"/>
    <row r="24327" customFormat="1"/>
    <row r="24328" customFormat="1"/>
    <row r="24329" customFormat="1"/>
    <row r="24330" customFormat="1"/>
    <row r="24331" customFormat="1"/>
    <row r="24332" customFormat="1"/>
    <row r="24333" customFormat="1"/>
    <row r="24334" customFormat="1"/>
    <row r="24335" customFormat="1"/>
    <row r="24336" customFormat="1"/>
    <row r="24337" customFormat="1"/>
    <row r="24338" customFormat="1"/>
    <row r="24339" customFormat="1"/>
    <row r="24340" customFormat="1"/>
    <row r="24341" customFormat="1"/>
    <row r="24342" customFormat="1"/>
    <row r="24343" customFormat="1"/>
    <row r="24344" customFormat="1"/>
    <row r="24345" customFormat="1"/>
    <row r="24346" customFormat="1"/>
    <row r="24347" customFormat="1"/>
    <row r="24348" customFormat="1"/>
    <row r="24349" customFormat="1"/>
    <row r="24350" customFormat="1"/>
    <row r="24351" customFormat="1"/>
    <row r="24352" customFormat="1"/>
    <row r="24353" customFormat="1"/>
    <row r="24354" customFormat="1"/>
    <row r="24355" customFormat="1"/>
    <row r="24356" customFormat="1"/>
    <row r="24357" customFormat="1"/>
    <row r="24358" customFormat="1"/>
    <row r="24359" customFormat="1"/>
    <row r="24360" customFormat="1"/>
    <row r="24361" customFormat="1"/>
    <row r="24362" customFormat="1"/>
    <row r="24363" customFormat="1"/>
    <row r="24364" customFormat="1"/>
    <row r="24365" customFormat="1"/>
    <row r="24366" customFormat="1"/>
    <row r="24367" customFormat="1"/>
    <row r="24368" customFormat="1"/>
    <row r="24369" customFormat="1"/>
    <row r="24370" customFormat="1"/>
    <row r="24371" customFormat="1"/>
    <row r="24372" customFormat="1"/>
    <row r="24373" customFormat="1"/>
    <row r="24374" customFormat="1"/>
    <row r="24375" customFormat="1"/>
    <row r="24376" customFormat="1"/>
    <row r="24377" customFormat="1"/>
    <row r="24378" customFormat="1"/>
    <row r="24379" customFormat="1"/>
    <row r="24380" customFormat="1"/>
    <row r="24381" customFormat="1"/>
    <row r="24382" customFormat="1"/>
    <row r="24383" customFormat="1"/>
    <row r="24384" customFormat="1"/>
    <row r="24385" customFormat="1"/>
    <row r="24386" customFormat="1"/>
    <row r="24387" customFormat="1"/>
    <row r="24388" customFormat="1"/>
    <row r="24389" customFormat="1"/>
    <row r="24390" customFormat="1"/>
    <row r="24391" customFormat="1"/>
    <row r="24392" customFormat="1"/>
    <row r="24393" customFormat="1"/>
    <row r="24394" customFormat="1"/>
    <row r="24395" customFormat="1"/>
    <row r="24396" customFormat="1"/>
    <row r="24397" customFormat="1"/>
    <row r="24398" customFormat="1"/>
    <row r="24399" customFormat="1"/>
    <row r="24400" customFormat="1"/>
    <row r="24401" customFormat="1"/>
    <row r="24402" customFormat="1"/>
    <row r="24403" customFormat="1"/>
    <row r="24404" customFormat="1"/>
    <row r="24405" customFormat="1"/>
    <row r="24406" customFormat="1"/>
    <row r="24407" customFormat="1"/>
    <row r="24408" customFormat="1"/>
    <row r="24409" customFormat="1"/>
    <row r="24410" customFormat="1"/>
    <row r="24411" customFormat="1"/>
    <row r="24412" customFormat="1"/>
    <row r="24413" customFormat="1"/>
    <row r="24414" customFormat="1"/>
    <row r="24415" customFormat="1"/>
    <row r="24416" customFormat="1"/>
    <row r="24417" customFormat="1"/>
    <row r="24418" customFormat="1"/>
    <row r="24419" customFormat="1"/>
    <row r="24420" customFormat="1"/>
    <row r="24421" customFormat="1"/>
    <row r="24422" customFormat="1"/>
    <row r="24423" customFormat="1"/>
    <row r="24424" customFormat="1"/>
    <row r="24425" customFormat="1"/>
    <row r="24426" customFormat="1"/>
    <row r="24427" customFormat="1"/>
    <row r="24428" customFormat="1"/>
    <row r="24429" customFormat="1"/>
    <row r="24430" customFormat="1"/>
    <row r="24431" customFormat="1"/>
    <row r="24432" customFormat="1"/>
    <row r="24433" customFormat="1"/>
    <row r="24434" customFormat="1"/>
    <row r="24435" customFormat="1"/>
    <row r="24436" customFormat="1"/>
    <row r="24437" customFormat="1"/>
    <row r="24438" customFormat="1"/>
    <row r="24439" customFormat="1"/>
    <row r="24440" customFormat="1"/>
    <row r="24441" customFormat="1"/>
    <row r="24442" customFormat="1"/>
    <row r="24443" customFormat="1"/>
    <row r="24444" customFormat="1"/>
    <row r="24445" customFormat="1"/>
    <row r="24446" customFormat="1"/>
    <row r="24447" customFormat="1"/>
    <row r="24448" customFormat="1"/>
    <row r="24449" customFormat="1"/>
    <row r="24450" customFormat="1"/>
    <row r="24451" customFormat="1"/>
    <row r="24452" customFormat="1"/>
    <row r="24453" customFormat="1"/>
    <row r="24454" customFormat="1"/>
    <row r="24455" customFormat="1"/>
    <row r="24456" customFormat="1"/>
    <row r="24457" customFormat="1"/>
    <row r="24458" customFormat="1"/>
    <row r="24459" customFormat="1"/>
    <row r="24460" customFormat="1"/>
    <row r="24461" customFormat="1"/>
    <row r="24462" customFormat="1"/>
    <row r="24463" customFormat="1"/>
    <row r="24464" customFormat="1"/>
    <row r="24465" customFormat="1"/>
    <row r="24466" customFormat="1"/>
    <row r="24467" customFormat="1"/>
    <row r="24468" customFormat="1"/>
    <row r="24469" customFormat="1"/>
    <row r="24470" customFormat="1"/>
    <row r="24471" customFormat="1"/>
    <row r="24472" customFormat="1"/>
    <row r="24473" customFormat="1"/>
    <row r="24474" customFormat="1"/>
    <row r="24475" customFormat="1"/>
    <row r="24476" customFormat="1"/>
    <row r="24477" customFormat="1"/>
    <row r="24478" customFormat="1"/>
    <row r="24479" customFormat="1"/>
    <row r="24480" customFormat="1"/>
    <row r="24481" customFormat="1"/>
    <row r="24482" customFormat="1"/>
    <row r="24483" customFormat="1"/>
    <row r="24484" customFormat="1"/>
    <row r="24485" customFormat="1"/>
    <row r="24486" customFormat="1"/>
    <row r="24487" customFormat="1"/>
    <row r="24488" customFormat="1"/>
    <row r="24489" customFormat="1"/>
    <row r="24490" customFormat="1"/>
    <row r="24491" customFormat="1"/>
    <row r="24492" customFormat="1"/>
    <row r="24493" customFormat="1"/>
    <row r="24494" customFormat="1"/>
    <row r="24495" customFormat="1"/>
    <row r="24496" customFormat="1"/>
    <row r="24497" customFormat="1"/>
    <row r="24498" customFormat="1"/>
    <row r="24499" customFormat="1"/>
    <row r="24500" customFormat="1"/>
    <row r="24501" customFormat="1"/>
    <row r="24502" customFormat="1"/>
    <row r="24503" customFormat="1"/>
    <row r="24504" customFormat="1"/>
    <row r="24505" customFormat="1"/>
    <row r="24506" customFormat="1"/>
    <row r="24507" customFormat="1"/>
    <row r="24508" customFormat="1"/>
    <row r="24509" customFormat="1"/>
    <row r="24510" customFormat="1"/>
    <row r="24511" customFormat="1"/>
    <row r="24512" customFormat="1"/>
    <row r="24513" customFormat="1"/>
    <row r="24514" customFormat="1"/>
    <row r="24515" customFormat="1"/>
    <row r="24516" customFormat="1"/>
    <row r="24517" customFormat="1"/>
    <row r="24518" customFormat="1"/>
    <row r="24519" customFormat="1"/>
    <row r="24520" customFormat="1"/>
    <row r="24521" customFormat="1"/>
    <row r="24522" customFormat="1"/>
    <row r="24523" customFormat="1"/>
    <row r="24524" customFormat="1"/>
    <row r="24525" customFormat="1"/>
    <row r="24526" customFormat="1"/>
    <row r="24527" customFormat="1"/>
    <row r="24528" customFormat="1"/>
    <row r="24529" customFormat="1"/>
    <row r="24530" customFormat="1"/>
    <row r="24531" customFormat="1"/>
    <row r="24532" customFormat="1"/>
    <row r="24533" customFormat="1"/>
    <row r="24534" customFormat="1"/>
    <row r="24535" customFormat="1"/>
    <row r="24536" customFormat="1"/>
    <row r="24537" customFormat="1"/>
    <row r="24538" customFormat="1"/>
    <row r="24539" customFormat="1"/>
    <row r="24540" customFormat="1"/>
    <row r="24541" customFormat="1"/>
    <row r="24542" customFormat="1"/>
    <row r="24543" customFormat="1"/>
    <row r="24544" customFormat="1"/>
    <row r="24545" customFormat="1"/>
    <row r="24546" customFormat="1"/>
    <row r="24547" customFormat="1"/>
    <row r="24548" customFormat="1"/>
    <row r="24549" customFormat="1"/>
    <row r="24550" customFormat="1"/>
    <row r="24551" customFormat="1"/>
    <row r="24552" customFormat="1"/>
    <row r="24553" customFormat="1"/>
    <row r="24554" customFormat="1"/>
    <row r="24555" customFormat="1"/>
    <row r="24556" customFormat="1"/>
    <row r="24557" customFormat="1"/>
    <row r="24558" customFormat="1"/>
    <row r="24559" customFormat="1"/>
    <row r="24560" customFormat="1"/>
    <row r="24561" customFormat="1"/>
    <row r="24562" customFormat="1"/>
    <row r="24563" customFormat="1"/>
    <row r="24564" customFormat="1"/>
    <row r="24565" customFormat="1"/>
    <row r="24566" customFormat="1"/>
    <row r="24567" customFormat="1"/>
    <row r="24568" customFormat="1"/>
    <row r="24569" customFormat="1"/>
    <row r="24570" customFormat="1"/>
    <row r="24571" customFormat="1"/>
    <row r="24572" customFormat="1"/>
    <row r="24573" customFormat="1"/>
    <row r="24574" customFormat="1"/>
    <row r="24575" customFormat="1"/>
    <row r="24576" customFormat="1"/>
    <row r="24577" customFormat="1"/>
    <row r="24578" customFormat="1"/>
    <row r="24579" customFormat="1"/>
    <row r="24580" customFormat="1"/>
    <row r="24581" customFormat="1"/>
    <row r="24582" customFormat="1"/>
    <row r="24583" customFormat="1"/>
    <row r="24584" customFormat="1"/>
    <row r="24585" customFormat="1"/>
    <row r="24586" customFormat="1"/>
    <row r="24587" customFormat="1"/>
    <row r="24588" customFormat="1"/>
    <row r="24589" customFormat="1"/>
    <row r="24590" customFormat="1"/>
    <row r="24591" customFormat="1"/>
    <row r="24592" customFormat="1"/>
    <row r="24593" customFormat="1"/>
    <row r="24594" customFormat="1"/>
    <row r="24595" customFormat="1"/>
    <row r="24596" customFormat="1"/>
    <row r="24597" customFormat="1"/>
    <row r="24598" customFormat="1"/>
    <row r="24599" customFormat="1"/>
    <row r="24600" customFormat="1"/>
    <row r="24601" customFormat="1"/>
    <row r="24602" customFormat="1"/>
    <row r="24603" customFormat="1"/>
    <row r="24604" customFormat="1"/>
    <row r="24605" customFormat="1"/>
    <row r="24606" customFormat="1"/>
    <row r="24607" customFormat="1"/>
    <row r="24608" customFormat="1"/>
    <row r="24609" customFormat="1"/>
    <row r="24610" customFormat="1"/>
    <row r="24611" customFormat="1"/>
    <row r="24612" customFormat="1"/>
    <row r="24613" customFormat="1"/>
    <row r="24614" customFormat="1"/>
    <row r="24615" customFormat="1"/>
    <row r="24616" customFormat="1"/>
    <row r="24617" customFormat="1"/>
    <row r="24618" customFormat="1"/>
    <row r="24619" customFormat="1"/>
    <row r="24620" customFormat="1"/>
    <row r="24621" customFormat="1"/>
    <row r="24622" customFormat="1"/>
    <row r="24623" customFormat="1"/>
    <row r="24624" customFormat="1"/>
    <row r="24625" customFormat="1"/>
    <row r="24626" customFormat="1"/>
    <row r="24627" customFormat="1"/>
    <row r="24628" customFormat="1"/>
    <row r="24629" customFormat="1"/>
    <row r="24630" customFormat="1"/>
    <row r="24631" customFormat="1"/>
    <row r="24632" customFormat="1"/>
    <row r="24633" customFormat="1"/>
    <row r="24634" customFormat="1"/>
    <row r="24635" customFormat="1"/>
    <row r="24636" customFormat="1"/>
    <row r="24637" customFormat="1"/>
    <row r="24638" customFormat="1"/>
    <row r="24639" customFormat="1"/>
    <row r="24640" customFormat="1"/>
    <row r="24641" customFormat="1"/>
    <row r="24642" customFormat="1"/>
    <row r="24643" customFormat="1"/>
    <row r="24644" customFormat="1"/>
    <row r="24645" customFormat="1"/>
    <row r="24646" customFormat="1"/>
    <row r="24647" customFormat="1"/>
    <row r="24648" customFormat="1"/>
    <row r="24649" customFormat="1"/>
    <row r="24650" customFormat="1"/>
    <row r="24651" customFormat="1"/>
    <row r="24652" customFormat="1"/>
    <row r="24653" customFormat="1"/>
    <row r="24654" customFormat="1"/>
    <row r="24655" customFormat="1"/>
    <row r="24656" customFormat="1"/>
    <row r="24657" customFormat="1"/>
    <row r="24658" customFormat="1"/>
    <row r="24659" customFormat="1"/>
    <row r="24660" customFormat="1"/>
    <row r="24661" customFormat="1"/>
    <row r="24662" customFormat="1"/>
    <row r="24663" customFormat="1"/>
    <row r="24664" customFormat="1"/>
    <row r="24665" customFormat="1"/>
    <row r="24666" customFormat="1"/>
    <row r="24667" customFormat="1"/>
    <row r="24668" customFormat="1"/>
    <row r="24669" customFormat="1"/>
    <row r="24670" customFormat="1"/>
    <row r="24671" customFormat="1"/>
    <row r="24672" customFormat="1"/>
    <row r="24673" customFormat="1"/>
    <row r="24674" customFormat="1"/>
    <row r="24675" customFormat="1"/>
    <row r="24676" customFormat="1"/>
    <row r="24677" customFormat="1"/>
    <row r="24678" customFormat="1"/>
    <row r="24679" customFormat="1"/>
    <row r="24680" customFormat="1"/>
    <row r="24681" customFormat="1"/>
    <row r="24682" customFormat="1"/>
    <row r="24683" customFormat="1"/>
    <row r="24684" customFormat="1"/>
    <row r="24685" customFormat="1"/>
    <row r="24686" customFormat="1"/>
    <row r="24687" customFormat="1"/>
    <row r="24688" customFormat="1"/>
    <row r="24689" customFormat="1"/>
    <row r="24690" customFormat="1"/>
    <row r="24691" customFormat="1"/>
    <row r="24692" customFormat="1"/>
    <row r="24693" customFormat="1"/>
    <row r="24694" customFormat="1"/>
    <row r="24695" customFormat="1"/>
    <row r="24696" customFormat="1"/>
    <row r="24697" customFormat="1"/>
    <row r="24698" customFormat="1"/>
    <row r="24699" customFormat="1"/>
    <row r="24700" customFormat="1"/>
    <row r="24701" customFormat="1"/>
    <row r="24702" customFormat="1"/>
    <row r="24703" customFormat="1"/>
    <row r="24704" customFormat="1"/>
    <row r="24705" customFormat="1"/>
    <row r="24706" customFormat="1"/>
    <row r="24707" customFormat="1"/>
    <row r="24708" customFormat="1"/>
    <row r="24709" customFormat="1"/>
    <row r="24710" customFormat="1"/>
    <row r="24711" customFormat="1"/>
    <row r="24712" customFormat="1"/>
    <row r="24713" customFormat="1"/>
    <row r="24714" customFormat="1"/>
    <row r="24715" customFormat="1"/>
    <row r="24716" customFormat="1"/>
    <row r="24717" customFormat="1"/>
    <row r="24718" customFormat="1"/>
    <row r="24719" customFormat="1"/>
    <row r="24720" customFormat="1"/>
    <row r="24721" customFormat="1"/>
    <row r="24722" customFormat="1"/>
    <row r="24723" customFormat="1"/>
    <row r="24724" customFormat="1"/>
    <row r="24725" customFormat="1"/>
    <row r="24726" customFormat="1"/>
    <row r="24727" customFormat="1"/>
    <row r="24728" customFormat="1"/>
    <row r="24729" customFormat="1"/>
    <row r="24730" customFormat="1"/>
    <row r="24731" customFormat="1"/>
    <row r="24732" customFormat="1"/>
    <row r="24733" customFormat="1"/>
    <row r="24734" customFormat="1"/>
    <row r="24735" customFormat="1"/>
    <row r="24736" customFormat="1"/>
    <row r="24737" customFormat="1"/>
    <row r="24738" customFormat="1"/>
    <row r="24739" customFormat="1"/>
    <row r="24740" customFormat="1"/>
    <row r="24741" customFormat="1"/>
    <row r="24742" customFormat="1"/>
    <row r="24743" customFormat="1"/>
    <row r="24744" customFormat="1"/>
    <row r="24745" customFormat="1"/>
    <row r="24746" customFormat="1"/>
    <row r="24747" customFormat="1"/>
    <row r="24748" customFormat="1"/>
    <row r="24749" customFormat="1"/>
    <row r="24750" customFormat="1"/>
    <row r="24751" customFormat="1"/>
    <row r="24752" customFormat="1"/>
    <row r="24753" customFormat="1"/>
    <row r="24754" customFormat="1"/>
    <row r="24755" customFormat="1"/>
    <row r="24756" customFormat="1"/>
    <row r="24757" customFormat="1"/>
    <row r="24758" customFormat="1"/>
    <row r="24759" customFormat="1"/>
    <row r="24760" customFormat="1"/>
    <row r="24761" customFormat="1"/>
    <row r="24762" customFormat="1"/>
    <row r="24763" customFormat="1"/>
    <row r="24764" customFormat="1"/>
    <row r="24765" customFormat="1"/>
    <row r="24766" customFormat="1"/>
    <row r="24767" customFormat="1"/>
    <row r="24768" customFormat="1"/>
    <row r="24769" customFormat="1"/>
    <row r="24770" customFormat="1"/>
    <row r="24771" customFormat="1"/>
    <row r="24772" customFormat="1"/>
    <row r="24773" customFormat="1"/>
    <row r="24774" customFormat="1"/>
    <row r="24775" customFormat="1"/>
    <row r="24776" customFormat="1"/>
    <row r="24777" customFormat="1"/>
    <row r="24778" customFormat="1"/>
    <row r="24779" customFormat="1"/>
    <row r="24780" customFormat="1"/>
    <row r="24781" customFormat="1"/>
    <row r="24782" customFormat="1"/>
    <row r="24783" customFormat="1"/>
    <row r="24784" customFormat="1"/>
    <row r="24785" customFormat="1"/>
    <row r="24786" customFormat="1"/>
    <row r="24787" customFormat="1"/>
    <row r="24788" customFormat="1"/>
    <row r="24789" customFormat="1"/>
    <row r="24790" customFormat="1"/>
    <row r="24791" customFormat="1"/>
    <row r="24792" customFormat="1"/>
    <row r="24793" customFormat="1"/>
    <row r="24794" customFormat="1"/>
    <row r="24795" customFormat="1"/>
    <row r="24796" customFormat="1"/>
    <row r="24797" customFormat="1"/>
    <row r="24798" customFormat="1"/>
    <row r="24799" customFormat="1"/>
    <row r="24800" customFormat="1"/>
    <row r="24801" customFormat="1"/>
    <row r="24802" customFormat="1"/>
    <row r="24803" customFormat="1"/>
    <row r="24804" customFormat="1"/>
    <row r="24805" customFormat="1"/>
    <row r="24806" customFormat="1"/>
    <row r="24807" customFormat="1"/>
    <row r="24808" customFormat="1"/>
    <row r="24809" customFormat="1"/>
    <row r="24810" customFormat="1"/>
    <row r="24811" customFormat="1"/>
    <row r="24812" customFormat="1"/>
    <row r="24813" customFormat="1"/>
    <row r="24814" customFormat="1"/>
    <row r="24815" customFormat="1"/>
    <row r="24816" customFormat="1"/>
    <row r="24817" customFormat="1"/>
    <row r="24818" customFormat="1"/>
    <row r="24819" customFormat="1"/>
    <row r="24820" customFormat="1"/>
    <row r="24821" customFormat="1"/>
    <row r="24822" customFormat="1"/>
    <row r="24823" customFormat="1"/>
    <row r="24824" customFormat="1"/>
    <row r="24825" customFormat="1"/>
    <row r="24826" customFormat="1"/>
    <row r="24827" customFormat="1"/>
    <row r="24828" customFormat="1"/>
    <row r="24829" customFormat="1"/>
    <row r="24830" customFormat="1"/>
    <row r="24831" customFormat="1"/>
    <row r="24832" customFormat="1"/>
    <row r="24833" customFormat="1"/>
    <row r="24834" customFormat="1"/>
    <row r="24835" customFormat="1"/>
    <row r="24836" customFormat="1"/>
    <row r="24837" customFormat="1"/>
    <row r="24838" customFormat="1"/>
    <row r="24839" customFormat="1"/>
    <row r="24840" customFormat="1"/>
    <row r="24841" customFormat="1"/>
    <row r="24842" customFormat="1"/>
    <row r="24843" customFormat="1"/>
    <row r="24844" customFormat="1"/>
    <row r="24845" customFormat="1"/>
    <row r="24846" customFormat="1"/>
    <row r="24847" customFormat="1"/>
    <row r="24848" customFormat="1"/>
    <row r="24849" customFormat="1"/>
    <row r="24850" customFormat="1"/>
    <row r="24851" customFormat="1"/>
    <row r="24852" customFormat="1"/>
    <row r="24853" customFormat="1"/>
    <row r="24854" customFormat="1"/>
    <row r="24855" customFormat="1"/>
    <row r="24856" customFormat="1"/>
    <row r="24857" customFormat="1"/>
    <row r="24858" customFormat="1"/>
    <row r="24859" customFormat="1"/>
    <row r="24860" customFormat="1"/>
    <row r="24861" customFormat="1"/>
    <row r="24862" customFormat="1"/>
    <row r="24863" customFormat="1"/>
    <row r="24864" customFormat="1"/>
    <row r="24865" customFormat="1"/>
    <row r="24866" customFormat="1"/>
    <row r="24867" customFormat="1"/>
    <row r="24868" customFormat="1"/>
    <row r="24869" customFormat="1"/>
    <row r="24870" customFormat="1"/>
    <row r="24871" customFormat="1"/>
    <row r="24872" customFormat="1"/>
    <row r="24873" customFormat="1"/>
    <row r="24874" customFormat="1"/>
    <row r="24875" customFormat="1"/>
    <row r="24876" customFormat="1"/>
    <row r="24877" customFormat="1"/>
    <row r="24878" customFormat="1"/>
    <row r="24879" customFormat="1"/>
    <row r="24880" customFormat="1"/>
    <row r="24881" customFormat="1"/>
    <row r="24882" customFormat="1"/>
    <row r="24883" customFormat="1"/>
    <row r="24884" customFormat="1"/>
    <row r="24885" customFormat="1"/>
    <row r="24886" customFormat="1"/>
    <row r="24887" customFormat="1"/>
    <row r="24888" customFormat="1"/>
    <row r="24889" customFormat="1"/>
    <row r="24890" customFormat="1"/>
    <row r="24891" customFormat="1"/>
    <row r="24892" customFormat="1"/>
    <row r="24893" customFormat="1"/>
    <row r="24894" customFormat="1"/>
    <row r="24895" customFormat="1"/>
    <row r="24896" customFormat="1"/>
    <row r="24897" customFormat="1"/>
    <row r="24898" customFormat="1"/>
    <row r="24899" customFormat="1"/>
    <row r="24900" customFormat="1"/>
    <row r="24901" customFormat="1"/>
    <row r="24902" customFormat="1"/>
    <row r="24903" customFormat="1"/>
    <row r="24904" customFormat="1"/>
    <row r="24905" customFormat="1"/>
    <row r="24906" customFormat="1"/>
    <row r="24907" customFormat="1"/>
    <row r="24908" customFormat="1"/>
    <row r="24909" customFormat="1"/>
    <row r="24910" customFormat="1"/>
    <row r="24911" customFormat="1"/>
    <row r="24912" customFormat="1"/>
    <row r="24913" customFormat="1"/>
    <row r="24914" customFormat="1"/>
    <row r="24915" customFormat="1"/>
    <row r="24916" customFormat="1"/>
    <row r="24917" customFormat="1"/>
    <row r="24918" customFormat="1"/>
    <row r="24919" customFormat="1"/>
    <row r="24920" customFormat="1"/>
    <row r="24921" customFormat="1"/>
    <row r="24922" customFormat="1"/>
    <row r="24923" customFormat="1"/>
    <row r="24924" customFormat="1"/>
    <row r="24925" customFormat="1"/>
    <row r="24926" customFormat="1"/>
    <row r="24927" customFormat="1"/>
    <row r="24928" customFormat="1"/>
    <row r="24929" customFormat="1"/>
    <row r="24930" customFormat="1"/>
    <row r="24931" customFormat="1"/>
    <row r="24932" customFormat="1"/>
    <row r="24933" customFormat="1"/>
    <row r="24934" customFormat="1"/>
    <row r="24935" customFormat="1"/>
    <row r="24936" customFormat="1"/>
    <row r="24937" customFormat="1"/>
    <row r="24938" customFormat="1"/>
    <row r="24939" customFormat="1"/>
    <row r="24940" customFormat="1"/>
    <row r="24941" customFormat="1"/>
    <row r="24942" customFormat="1"/>
    <row r="24943" customFormat="1"/>
    <row r="24944" customFormat="1"/>
    <row r="24945" customFormat="1"/>
    <row r="24946" customFormat="1"/>
    <row r="24947" customFormat="1"/>
    <row r="24948" customFormat="1"/>
    <row r="24949" customFormat="1"/>
    <row r="24950" customFormat="1"/>
    <row r="24951" customFormat="1"/>
    <row r="24952" customFormat="1"/>
    <row r="24953" customFormat="1"/>
    <row r="24954" customFormat="1"/>
    <row r="24955" customFormat="1"/>
    <row r="24956" customFormat="1"/>
    <row r="24957" customFormat="1"/>
    <row r="24958" customFormat="1"/>
    <row r="24959" customFormat="1"/>
    <row r="24960" customFormat="1"/>
    <row r="24961" customFormat="1"/>
    <row r="24962" customFormat="1"/>
    <row r="24963" customFormat="1"/>
    <row r="24964" customFormat="1"/>
    <row r="24965" customFormat="1"/>
    <row r="24966" customFormat="1"/>
    <row r="24967" customFormat="1"/>
    <row r="24968" customFormat="1"/>
    <row r="24969" customFormat="1"/>
    <row r="24970" customFormat="1"/>
    <row r="24971" customFormat="1"/>
    <row r="24972" customFormat="1"/>
    <row r="24973" customFormat="1"/>
    <row r="24974" customFormat="1"/>
    <row r="24975" customFormat="1"/>
    <row r="24976" customFormat="1"/>
    <row r="24977" customFormat="1"/>
    <row r="24978" customFormat="1"/>
    <row r="24979" customFormat="1"/>
    <row r="24980" customFormat="1"/>
    <row r="24981" customFormat="1"/>
    <row r="24982" customFormat="1"/>
    <row r="24983" customFormat="1"/>
    <row r="24984" customFormat="1"/>
    <row r="24985" customFormat="1"/>
    <row r="24986" customFormat="1"/>
    <row r="24987" customFormat="1"/>
    <row r="24988" customFormat="1"/>
    <row r="24989" customFormat="1"/>
    <row r="24990" customFormat="1"/>
    <row r="24991" customFormat="1"/>
    <row r="24992" customFormat="1"/>
    <row r="24993" customFormat="1"/>
    <row r="24994" customFormat="1"/>
    <row r="24995" customFormat="1"/>
    <row r="24996" customFormat="1"/>
    <row r="24997" customFormat="1"/>
    <row r="24998" customFormat="1"/>
    <row r="24999" customFormat="1"/>
    <row r="25000" customFormat="1"/>
    <row r="25001" customFormat="1"/>
    <row r="25002" customFormat="1"/>
    <row r="25003" customFormat="1"/>
    <row r="25004" customFormat="1"/>
    <row r="25005" customFormat="1"/>
    <row r="25006" customFormat="1"/>
    <row r="25007" customFormat="1"/>
    <row r="25008" customFormat="1"/>
    <row r="25009" customFormat="1"/>
    <row r="25010" customFormat="1"/>
    <row r="25011" customFormat="1"/>
    <row r="25012" customFormat="1"/>
    <row r="25013" customFormat="1"/>
    <row r="25014" customFormat="1"/>
    <row r="25015" customFormat="1"/>
    <row r="25016" customFormat="1"/>
    <row r="25017" customFormat="1"/>
    <row r="25018" customFormat="1"/>
    <row r="25019" customFormat="1"/>
    <row r="25020" customFormat="1"/>
    <row r="25021" customFormat="1"/>
    <row r="25022" customFormat="1"/>
    <row r="25023" customFormat="1"/>
    <row r="25024" customFormat="1"/>
    <row r="25025" customFormat="1"/>
    <row r="25026" customFormat="1"/>
    <row r="25027" customFormat="1"/>
    <row r="25028" customFormat="1"/>
    <row r="25029" customFormat="1"/>
    <row r="25030" customFormat="1"/>
    <row r="25031" customFormat="1"/>
    <row r="25032" customFormat="1"/>
    <row r="25033" customFormat="1"/>
    <row r="25034" customFormat="1"/>
    <row r="25035" customFormat="1"/>
    <row r="25036" customFormat="1"/>
    <row r="25037" customFormat="1"/>
    <row r="25038" customFormat="1"/>
    <row r="25039" customFormat="1"/>
    <row r="25040" customFormat="1"/>
    <row r="25041" customFormat="1"/>
    <row r="25042" customFormat="1"/>
    <row r="25043" customFormat="1"/>
    <row r="25044" customFormat="1"/>
    <row r="25045" customFormat="1"/>
    <row r="25046" customFormat="1"/>
    <row r="25047" customFormat="1"/>
    <row r="25048" customFormat="1"/>
    <row r="25049" customFormat="1"/>
    <row r="25050" customFormat="1"/>
    <row r="25051" customFormat="1"/>
    <row r="25052" customFormat="1"/>
    <row r="25053" customFormat="1"/>
    <row r="25054" customFormat="1"/>
    <row r="25055" customFormat="1"/>
    <row r="25056" customFormat="1"/>
    <row r="25057" customFormat="1"/>
    <row r="25058" customFormat="1"/>
    <row r="25059" customFormat="1"/>
    <row r="25060" customFormat="1"/>
    <row r="25061" customFormat="1"/>
    <row r="25062" customFormat="1"/>
    <row r="25063" customFormat="1"/>
    <row r="25064" customFormat="1"/>
    <row r="25065" customFormat="1"/>
    <row r="25066" customFormat="1"/>
    <row r="25067" customFormat="1"/>
    <row r="25068" customFormat="1"/>
    <row r="25069" customFormat="1"/>
    <row r="25070" customFormat="1"/>
    <row r="25071" customFormat="1"/>
    <row r="25072" customFormat="1"/>
    <row r="25073" customFormat="1"/>
    <row r="25074" customFormat="1"/>
    <row r="25075" customFormat="1"/>
    <row r="25076" customFormat="1"/>
    <row r="25077" customFormat="1"/>
    <row r="25078" customFormat="1"/>
    <row r="25079" customFormat="1"/>
    <row r="25080" customFormat="1"/>
    <row r="25081" customFormat="1"/>
    <row r="25082" customFormat="1"/>
    <row r="25083" customFormat="1"/>
    <row r="25084" customFormat="1"/>
    <row r="25085" customFormat="1"/>
    <row r="25086" customFormat="1"/>
    <row r="25087" customFormat="1"/>
    <row r="25088" customFormat="1"/>
    <row r="25089" customFormat="1"/>
    <row r="25090" customFormat="1"/>
    <row r="25091" customFormat="1"/>
    <row r="25092" customFormat="1"/>
    <row r="25093" customFormat="1"/>
    <row r="25094" customFormat="1"/>
    <row r="25095" customFormat="1"/>
    <row r="25096" customFormat="1"/>
    <row r="25097" customFormat="1"/>
    <row r="25098" customFormat="1"/>
    <row r="25099" customFormat="1"/>
    <row r="25100" customFormat="1"/>
    <row r="25101" customFormat="1"/>
    <row r="25102" customFormat="1"/>
    <row r="25103" customFormat="1"/>
    <row r="25104" customFormat="1"/>
    <row r="25105" customFormat="1"/>
    <row r="25106" customFormat="1"/>
    <row r="25107" customFormat="1"/>
    <row r="25108" customFormat="1"/>
    <row r="25109" customFormat="1"/>
    <row r="25110" customFormat="1"/>
    <row r="25111" customFormat="1"/>
    <row r="25112" customFormat="1"/>
    <row r="25113" customFormat="1"/>
    <row r="25114" customFormat="1"/>
    <row r="25115" customFormat="1"/>
    <row r="25116" customFormat="1"/>
    <row r="25117" customFormat="1"/>
    <row r="25118" customFormat="1"/>
    <row r="25119" customFormat="1"/>
    <row r="25120" customFormat="1"/>
    <row r="25121" customFormat="1"/>
    <row r="25122" customFormat="1"/>
    <row r="25123" customFormat="1"/>
    <row r="25124" customFormat="1"/>
    <row r="25125" customFormat="1"/>
    <row r="25126" customFormat="1"/>
    <row r="25127" customFormat="1"/>
    <row r="25128" customFormat="1"/>
    <row r="25129" customFormat="1"/>
    <row r="25130" customFormat="1"/>
    <row r="25131" customFormat="1"/>
    <row r="25132" customFormat="1"/>
    <row r="25133" customFormat="1"/>
    <row r="25134" customFormat="1"/>
    <row r="25135" customFormat="1"/>
    <row r="25136" customFormat="1"/>
    <row r="25137" customFormat="1"/>
    <row r="25138" customFormat="1"/>
    <row r="25139" customFormat="1"/>
    <row r="25140" customFormat="1"/>
    <row r="25141" customFormat="1"/>
    <row r="25142" customFormat="1"/>
    <row r="25143" customFormat="1"/>
    <row r="25144" customFormat="1"/>
    <row r="25145" customFormat="1"/>
    <row r="25146" customFormat="1"/>
    <row r="25147" customFormat="1"/>
    <row r="25148" customFormat="1"/>
    <row r="25149" customFormat="1"/>
    <row r="25150" customFormat="1"/>
    <row r="25151" customFormat="1"/>
    <row r="25152" customFormat="1"/>
    <row r="25153" customFormat="1"/>
    <row r="25154" customFormat="1"/>
    <row r="25155" customFormat="1"/>
    <row r="25156" customFormat="1"/>
    <row r="25157" customFormat="1"/>
    <row r="25158" customFormat="1"/>
    <row r="25159" customFormat="1"/>
    <row r="25160" customFormat="1"/>
    <row r="25161" customFormat="1"/>
    <row r="25162" customFormat="1"/>
    <row r="25163" customFormat="1"/>
    <row r="25164" customFormat="1"/>
    <row r="25165" customFormat="1"/>
    <row r="25166" customFormat="1"/>
    <row r="25167" customFormat="1"/>
    <row r="25168" customFormat="1"/>
    <row r="25169" customFormat="1"/>
    <row r="25170" customFormat="1"/>
    <row r="25171" customFormat="1"/>
    <row r="25172" customFormat="1"/>
    <row r="25173" customFormat="1"/>
    <row r="25174" customFormat="1"/>
    <row r="25175" customFormat="1"/>
    <row r="25176" customFormat="1"/>
    <row r="25177" customFormat="1"/>
    <row r="25178" customFormat="1"/>
    <row r="25179" customFormat="1"/>
    <row r="25180" customFormat="1"/>
    <row r="25181" customFormat="1"/>
    <row r="25182" customFormat="1"/>
    <row r="25183" customFormat="1"/>
    <row r="25184" customFormat="1"/>
    <row r="25185" customFormat="1"/>
    <row r="25186" customFormat="1"/>
    <row r="25187" customFormat="1"/>
    <row r="25188" customFormat="1"/>
    <row r="25189" customFormat="1"/>
    <row r="25190" customFormat="1"/>
    <row r="25191" customFormat="1"/>
    <row r="25192" customFormat="1"/>
    <row r="25193" customFormat="1"/>
    <row r="25194" customFormat="1"/>
    <row r="25195" customFormat="1"/>
    <row r="25196" customFormat="1"/>
    <row r="25197" customFormat="1"/>
    <row r="25198" customFormat="1"/>
    <row r="25199" customFormat="1"/>
    <row r="25200" customFormat="1"/>
    <row r="25201" customFormat="1"/>
    <row r="25202" customFormat="1"/>
    <row r="25203" customFormat="1"/>
    <row r="25204" customFormat="1"/>
    <row r="25205" customFormat="1"/>
    <row r="25206" customFormat="1"/>
    <row r="25207" customFormat="1"/>
    <row r="25208" customFormat="1"/>
    <row r="25209" customFormat="1"/>
    <row r="25210" customFormat="1"/>
    <row r="25211" customFormat="1"/>
    <row r="25212" customFormat="1"/>
    <row r="25213" customFormat="1"/>
    <row r="25214" customFormat="1"/>
    <row r="25215" customFormat="1"/>
    <row r="25216" customFormat="1"/>
    <row r="25217" customFormat="1"/>
    <row r="25218" customFormat="1"/>
    <row r="25219" customFormat="1"/>
    <row r="25220" customFormat="1"/>
    <row r="25221" customFormat="1"/>
    <row r="25222" customFormat="1"/>
    <row r="25223" customFormat="1"/>
    <row r="25224" customFormat="1"/>
    <row r="25225" customFormat="1"/>
    <row r="25226" customFormat="1"/>
    <row r="25227" customFormat="1"/>
    <row r="25228" customFormat="1"/>
    <row r="25229" customFormat="1"/>
    <row r="25230" customFormat="1"/>
    <row r="25231" customFormat="1"/>
    <row r="25232" customFormat="1"/>
    <row r="25233" customFormat="1"/>
    <row r="25234" customFormat="1"/>
    <row r="25235" customFormat="1"/>
    <row r="25236" customFormat="1"/>
    <row r="25237" customFormat="1"/>
    <row r="25238" customFormat="1"/>
    <row r="25239" customFormat="1"/>
    <row r="25240" customFormat="1"/>
    <row r="25241" customFormat="1"/>
    <row r="25242" customFormat="1"/>
    <row r="25243" customFormat="1"/>
    <row r="25244" customFormat="1"/>
    <row r="25245" customFormat="1"/>
    <row r="25246" customFormat="1"/>
    <row r="25247" customFormat="1"/>
    <row r="25248" customFormat="1"/>
    <row r="25249" customFormat="1"/>
    <row r="25250" customFormat="1"/>
    <row r="25251" customFormat="1"/>
    <row r="25252" customFormat="1"/>
    <row r="25253" customFormat="1"/>
    <row r="25254" customFormat="1"/>
    <row r="25255" customFormat="1"/>
    <row r="25256" customFormat="1"/>
    <row r="25257" customFormat="1"/>
    <row r="25258" customFormat="1"/>
    <row r="25259" customFormat="1"/>
    <row r="25260" customFormat="1"/>
    <row r="25261" customFormat="1"/>
    <row r="25262" customFormat="1"/>
    <row r="25263" customFormat="1"/>
    <row r="25264" customFormat="1"/>
    <row r="25265" customFormat="1"/>
    <row r="25266" customFormat="1"/>
    <row r="25267" customFormat="1"/>
    <row r="25268" customFormat="1"/>
    <row r="25269" customFormat="1"/>
    <row r="25270" customFormat="1"/>
    <row r="25271" customFormat="1"/>
    <row r="25272" customFormat="1"/>
    <row r="25273" customFormat="1"/>
    <row r="25274" customFormat="1"/>
    <row r="25275" customFormat="1"/>
    <row r="25276" customFormat="1"/>
    <row r="25277" customFormat="1"/>
    <row r="25278" customFormat="1"/>
    <row r="25279" customFormat="1"/>
    <row r="25280" customFormat="1"/>
    <row r="25281" customFormat="1"/>
    <row r="25282" customFormat="1"/>
    <row r="25283" customFormat="1"/>
    <row r="25284" customFormat="1"/>
    <row r="25285" customFormat="1"/>
    <row r="25286" customFormat="1"/>
    <row r="25287" customFormat="1"/>
    <row r="25288" customFormat="1"/>
    <row r="25289" customFormat="1"/>
    <row r="25290" customFormat="1"/>
    <row r="25291" customFormat="1"/>
    <row r="25292" customFormat="1"/>
    <row r="25293" customFormat="1"/>
    <row r="25294" customFormat="1"/>
    <row r="25295" customFormat="1"/>
    <row r="25296" customFormat="1"/>
    <row r="25297" customFormat="1"/>
    <row r="25298" customFormat="1"/>
    <row r="25299" customFormat="1"/>
    <row r="25300" customFormat="1"/>
    <row r="25301" customFormat="1"/>
    <row r="25302" customFormat="1"/>
    <row r="25303" customFormat="1"/>
    <row r="25304" customFormat="1"/>
    <row r="25305" customFormat="1"/>
    <row r="25306" customFormat="1"/>
    <row r="25307" customFormat="1"/>
    <row r="25308" customFormat="1"/>
    <row r="25309" customFormat="1"/>
    <row r="25310" customFormat="1"/>
    <row r="25311" customFormat="1"/>
    <row r="25312" customFormat="1"/>
    <row r="25313" customFormat="1"/>
    <row r="25314" customFormat="1"/>
    <row r="25315" customFormat="1"/>
    <row r="25316" customFormat="1"/>
    <row r="25317" customFormat="1"/>
    <row r="25318" customFormat="1"/>
    <row r="25319" customFormat="1"/>
    <row r="25320" customFormat="1"/>
    <row r="25321" customFormat="1"/>
    <row r="25322" customFormat="1"/>
    <row r="25323" customFormat="1"/>
    <row r="25324" customFormat="1"/>
    <row r="25325" customFormat="1"/>
    <row r="25326" customFormat="1"/>
    <row r="25327" customFormat="1"/>
    <row r="25328" customFormat="1"/>
    <row r="25329" customFormat="1"/>
    <row r="25330" customFormat="1"/>
    <row r="25331" customFormat="1"/>
    <row r="25332" customFormat="1"/>
    <row r="25333" customFormat="1"/>
    <row r="25334" customFormat="1"/>
    <row r="25335" customFormat="1"/>
    <row r="25336" customFormat="1"/>
    <row r="25337" customFormat="1"/>
    <row r="25338" customFormat="1"/>
    <row r="25339" customFormat="1"/>
    <row r="25340" customFormat="1"/>
    <row r="25341" customFormat="1"/>
    <row r="25342" customFormat="1"/>
    <row r="25343" customFormat="1"/>
    <row r="25344" customFormat="1"/>
    <row r="25345" customFormat="1"/>
    <row r="25346" customFormat="1"/>
    <row r="25347" customFormat="1"/>
    <row r="25348" customFormat="1"/>
    <row r="25349" customFormat="1"/>
    <row r="25350" customFormat="1"/>
    <row r="25351" customFormat="1"/>
    <row r="25352" customFormat="1"/>
    <row r="25353" customFormat="1"/>
    <row r="25354" customFormat="1"/>
    <row r="25355" customFormat="1"/>
    <row r="25356" customFormat="1"/>
    <row r="25357" customFormat="1"/>
    <row r="25358" customFormat="1"/>
    <row r="25359" customFormat="1"/>
    <row r="25360" customFormat="1"/>
    <row r="25361" customFormat="1"/>
    <row r="25362" customFormat="1"/>
    <row r="25363" customFormat="1"/>
    <row r="25364" customFormat="1"/>
    <row r="25365" customFormat="1"/>
    <row r="25366" customFormat="1"/>
    <row r="25367" customFormat="1"/>
    <row r="25368" customFormat="1"/>
    <row r="25369" customFormat="1"/>
    <row r="25370" customFormat="1"/>
    <row r="25371" customFormat="1"/>
    <row r="25372" customFormat="1"/>
    <row r="25373" customFormat="1"/>
    <row r="25374" customFormat="1"/>
    <row r="25375" customFormat="1"/>
    <row r="25376" customFormat="1"/>
    <row r="25377" customFormat="1"/>
    <row r="25378" customFormat="1"/>
    <row r="25379" customFormat="1"/>
    <row r="25380" customFormat="1"/>
    <row r="25381" customFormat="1"/>
    <row r="25382" customFormat="1"/>
    <row r="25383" customFormat="1"/>
    <row r="25384" customFormat="1"/>
    <row r="25385" customFormat="1"/>
    <row r="25386" customFormat="1"/>
    <row r="25387" customFormat="1"/>
    <row r="25388" customFormat="1"/>
    <row r="25389" customFormat="1"/>
    <row r="25390" customFormat="1"/>
    <row r="25391" customFormat="1"/>
    <row r="25392" customFormat="1"/>
    <row r="25393" customFormat="1"/>
    <row r="25394" customFormat="1"/>
    <row r="25395" customFormat="1"/>
    <row r="25396" customFormat="1"/>
    <row r="25397" customFormat="1"/>
    <row r="25398" customFormat="1"/>
    <row r="25399" customFormat="1"/>
    <row r="25400" customFormat="1"/>
    <row r="25401" customFormat="1"/>
    <row r="25402" customFormat="1"/>
    <row r="25403" customFormat="1"/>
    <row r="25404" customFormat="1"/>
    <row r="25405" customFormat="1"/>
    <row r="25406" customFormat="1"/>
    <row r="25407" customFormat="1"/>
    <row r="25408" customFormat="1"/>
    <row r="25409" customFormat="1"/>
    <row r="25410" customFormat="1"/>
    <row r="25411" customFormat="1"/>
    <row r="25412" customFormat="1"/>
    <row r="25413" customFormat="1"/>
    <row r="25414" customFormat="1"/>
    <row r="25415" customFormat="1"/>
    <row r="25416" customFormat="1"/>
    <row r="25417" customFormat="1"/>
    <row r="25418" customFormat="1"/>
    <row r="25419" customFormat="1"/>
    <row r="25420" customFormat="1"/>
    <row r="25421" customFormat="1"/>
    <row r="25422" customFormat="1"/>
    <row r="25423" customFormat="1"/>
    <row r="25424" customFormat="1"/>
    <row r="25425" customFormat="1"/>
    <row r="25426" customFormat="1"/>
    <row r="25427" customFormat="1"/>
    <row r="25428" customFormat="1"/>
    <row r="25429" customFormat="1"/>
    <row r="25430" customFormat="1"/>
    <row r="25431" customFormat="1"/>
    <row r="25432" customFormat="1"/>
    <row r="25433" customFormat="1"/>
    <row r="25434" customFormat="1"/>
    <row r="25435" customFormat="1"/>
    <row r="25436" customFormat="1"/>
    <row r="25437" customFormat="1"/>
    <row r="25438" customFormat="1"/>
    <row r="25439" customFormat="1"/>
    <row r="25440" customFormat="1"/>
    <row r="25441" customFormat="1"/>
    <row r="25442" customFormat="1"/>
    <row r="25443" customFormat="1"/>
    <row r="25444" customFormat="1"/>
    <row r="25445" customFormat="1"/>
    <row r="25446" customFormat="1"/>
    <row r="25447" customFormat="1"/>
    <row r="25448" customFormat="1"/>
    <row r="25449" customFormat="1"/>
    <row r="25450" customFormat="1"/>
    <row r="25451" customFormat="1"/>
    <row r="25452" customFormat="1"/>
    <row r="25453" customFormat="1"/>
    <row r="25454" customFormat="1"/>
    <row r="25455" customFormat="1"/>
    <row r="25456" customFormat="1"/>
    <row r="25457" customFormat="1"/>
    <row r="25458" customFormat="1"/>
    <row r="25459" customFormat="1"/>
    <row r="25460" customFormat="1"/>
    <row r="25461" customFormat="1"/>
    <row r="25462" customFormat="1"/>
    <row r="25463" customFormat="1"/>
    <row r="25464" customFormat="1"/>
    <row r="25465" customFormat="1"/>
    <row r="25466" customFormat="1"/>
    <row r="25467" customFormat="1"/>
    <row r="25468" customFormat="1"/>
    <row r="25469" customFormat="1"/>
    <row r="25470" customFormat="1"/>
    <row r="25471" customFormat="1"/>
    <row r="25472" customFormat="1"/>
    <row r="25473" customFormat="1"/>
    <row r="25474" customFormat="1"/>
    <row r="25475" customFormat="1"/>
    <row r="25476" customFormat="1"/>
    <row r="25477" customFormat="1"/>
    <row r="25478" customFormat="1"/>
    <row r="25479" customFormat="1"/>
    <row r="25480" customFormat="1"/>
    <row r="25481" customFormat="1"/>
    <row r="25482" customFormat="1"/>
    <row r="25483" customFormat="1"/>
    <row r="25484" customFormat="1"/>
    <row r="25485" customFormat="1"/>
    <row r="25486" customFormat="1"/>
    <row r="25487" customFormat="1"/>
    <row r="25488" customFormat="1"/>
    <row r="25489" customFormat="1"/>
    <row r="25490" customFormat="1"/>
    <row r="25491" customFormat="1"/>
    <row r="25492" customFormat="1"/>
    <row r="25493" customFormat="1"/>
    <row r="25494" customFormat="1"/>
    <row r="25495" customFormat="1"/>
    <row r="25496" customFormat="1"/>
    <row r="25497" customFormat="1"/>
    <row r="25498" customFormat="1"/>
    <row r="25499" customFormat="1"/>
    <row r="25500" customFormat="1"/>
    <row r="25501" customFormat="1"/>
    <row r="25502" customFormat="1"/>
    <row r="25503" customFormat="1"/>
    <row r="25504" customFormat="1"/>
    <row r="25505" customFormat="1"/>
    <row r="25506" customFormat="1"/>
    <row r="25507" customFormat="1"/>
    <row r="25508" customFormat="1"/>
    <row r="25509" customFormat="1"/>
    <row r="25510" customFormat="1"/>
    <row r="25511" customFormat="1"/>
    <row r="25512" customFormat="1"/>
    <row r="25513" customFormat="1"/>
    <row r="25514" customFormat="1"/>
    <row r="25515" customFormat="1"/>
    <row r="25516" customFormat="1"/>
    <row r="25517" customFormat="1"/>
    <row r="25518" customFormat="1"/>
    <row r="25519" customFormat="1"/>
    <row r="25520" customFormat="1"/>
    <row r="25521" customFormat="1"/>
    <row r="25522" customFormat="1"/>
    <row r="25523" customFormat="1"/>
    <row r="25524" customFormat="1"/>
    <row r="25525" customFormat="1"/>
    <row r="25526" customFormat="1"/>
    <row r="25527" customFormat="1"/>
    <row r="25528" customFormat="1"/>
    <row r="25529" customFormat="1"/>
    <row r="25530" customFormat="1"/>
    <row r="25531" customFormat="1"/>
    <row r="25532" customFormat="1"/>
    <row r="25533" customFormat="1"/>
    <row r="25534" customFormat="1"/>
    <row r="25535" customFormat="1"/>
    <row r="25536" customFormat="1"/>
    <row r="25537" customFormat="1"/>
    <row r="25538" customFormat="1"/>
    <row r="25539" customFormat="1"/>
    <row r="25540" customFormat="1"/>
    <row r="25541" customFormat="1"/>
    <row r="25542" customFormat="1"/>
    <row r="25543" customFormat="1"/>
    <row r="25544" customFormat="1"/>
    <row r="25545" customFormat="1"/>
    <row r="25546" customFormat="1"/>
    <row r="25547" customFormat="1"/>
    <row r="25548" customFormat="1"/>
    <row r="25549" customFormat="1"/>
    <row r="25550" customFormat="1"/>
    <row r="25551" customFormat="1"/>
    <row r="25552" customFormat="1"/>
    <row r="25553" customFormat="1"/>
    <row r="25554" customFormat="1"/>
    <row r="25555" customFormat="1"/>
    <row r="25556" customFormat="1"/>
    <row r="25557" customFormat="1"/>
    <row r="25558" customFormat="1"/>
    <row r="25559" customFormat="1"/>
    <row r="25560" customFormat="1"/>
    <row r="25561" customFormat="1"/>
    <row r="25562" customFormat="1"/>
    <row r="25563" customFormat="1"/>
    <row r="25564" customFormat="1"/>
    <row r="25565" customFormat="1"/>
    <row r="25566" customFormat="1"/>
    <row r="25567" customFormat="1"/>
    <row r="25568" customFormat="1"/>
    <row r="25569" customFormat="1"/>
    <row r="25570" customFormat="1"/>
    <row r="25571" customFormat="1"/>
    <row r="25572" customFormat="1"/>
    <row r="25573" customFormat="1"/>
    <row r="25574" customFormat="1"/>
    <row r="25575" customFormat="1"/>
    <row r="25576" customFormat="1"/>
    <row r="25577" customFormat="1"/>
    <row r="25578" customFormat="1"/>
    <row r="25579" customFormat="1"/>
    <row r="25580" customFormat="1"/>
    <row r="25581" customFormat="1"/>
    <row r="25582" customFormat="1"/>
    <row r="25583" customFormat="1"/>
    <row r="25584" customFormat="1"/>
    <row r="25585" customFormat="1"/>
    <row r="25586" customFormat="1"/>
    <row r="25587" customFormat="1"/>
    <row r="25588" customFormat="1"/>
    <row r="25589" customFormat="1"/>
    <row r="25590" customFormat="1"/>
    <row r="25591" customFormat="1"/>
    <row r="25592" customFormat="1"/>
    <row r="25593" customFormat="1"/>
    <row r="25594" customFormat="1"/>
    <row r="25595" customFormat="1"/>
    <row r="25596" customFormat="1"/>
    <row r="25597" customFormat="1"/>
    <row r="25598" customFormat="1"/>
    <row r="25599" customFormat="1"/>
    <row r="25600" customFormat="1"/>
    <row r="25601" customFormat="1"/>
    <row r="25602" customFormat="1"/>
    <row r="25603" customFormat="1"/>
    <row r="25604" customFormat="1"/>
    <row r="25605" customFormat="1"/>
    <row r="25606" customFormat="1"/>
    <row r="25607" customFormat="1"/>
    <row r="25608" customFormat="1"/>
    <row r="25609" customFormat="1"/>
    <row r="25610" customFormat="1"/>
    <row r="25611" customFormat="1"/>
    <row r="25612" customFormat="1"/>
    <row r="25613" customFormat="1"/>
    <row r="25614" customFormat="1"/>
    <row r="25615" customFormat="1"/>
    <row r="25616" customFormat="1"/>
    <row r="25617" customFormat="1"/>
    <row r="25618" customFormat="1"/>
    <row r="25619" customFormat="1"/>
    <row r="25620" customFormat="1"/>
    <row r="25621" customFormat="1"/>
    <row r="25622" customFormat="1"/>
    <row r="25623" customFormat="1"/>
    <row r="25624" customFormat="1"/>
    <row r="25625" customFormat="1"/>
    <row r="25626" customFormat="1"/>
    <row r="25627" customFormat="1"/>
    <row r="25628" customFormat="1"/>
    <row r="25629" customFormat="1"/>
    <row r="25630" customFormat="1"/>
    <row r="25631" customFormat="1"/>
    <row r="25632" customFormat="1"/>
    <row r="25633" customFormat="1"/>
    <row r="25634" customFormat="1"/>
    <row r="25635" customFormat="1"/>
    <row r="25636" customFormat="1"/>
    <row r="25637" customFormat="1"/>
    <row r="25638" customFormat="1"/>
    <row r="25639" customFormat="1"/>
    <row r="25640" customFormat="1"/>
    <row r="25641" customFormat="1"/>
    <row r="25642" customFormat="1"/>
    <row r="25643" customFormat="1"/>
    <row r="25644" customFormat="1"/>
    <row r="25645" customFormat="1"/>
    <row r="25646" customFormat="1"/>
    <row r="25647" customFormat="1"/>
    <row r="25648" customFormat="1"/>
    <row r="25649" customFormat="1"/>
    <row r="25650" customFormat="1"/>
    <row r="25651" customFormat="1"/>
    <row r="25652" customFormat="1"/>
    <row r="25653" customFormat="1"/>
    <row r="25654" customFormat="1"/>
    <row r="25655" customFormat="1"/>
    <row r="25656" customFormat="1"/>
    <row r="25657" customFormat="1"/>
    <row r="25658" customFormat="1"/>
    <row r="25659" customFormat="1"/>
    <row r="25660" customFormat="1"/>
    <row r="25661" customFormat="1"/>
    <row r="25662" customFormat="1"/>
    <row r="25663" customFormat="1"/>
    <row r="25664" customFormat="1"/>
    <row r="25665" customFormat="1"/>
    <row r="25666" customFormat="1"/>
    <row r="25667" customFormat="1"/>
    <row r="25668" customFormat="1"/>
    <row r="25669" customFormat="1"/>
    <row r="25670" customFormat="1"/>
    <row r="25671" customFormat="1"/>
    <row r="25672" customFormat="1"/>
    <row r="25673" customFormat="1"/>
    <row r="25674" customFormat="1"/>
    <row r="25675" customFormat="1"/>
    <row r="25676" customFormat="1"/>
    <row r="25677" customFormat="1"/>
    <row r="25678" customFormat="1"/>
    <row r="25679" customFormat="1"/>
    <row r="25680" customFormat="1"/>
    <row r="25681" customFormat="1"/>
    <row r="25682" customFormat="1"/>
    <row r="25683" customFormat="1"/>
    <row r="25684" customFormat="1"/>
    <row r="25685" customFormat="1"/>
    <row r="25686" customFormat="1"/>
    <row r="25687" customFormat="1"/>
    <row r="25688" customFormat="1"/>
    <row r="25689" customFormat="1"/>
    <row r="25690" customFormat="1"/>
    <row r="25691" customFormat="1"/>
    <row r="25692" customFormat="1"/>
    <row r="25693" customFormat="1"/>
    <row r="25694" customFormat="1"/>
    <row r="25695" customFormat="1"/>
    <row r="25696" customFormat="1"/>
    <row r="25697" customFormat="1"/>
    <row r="25698" customFormat="1"/>
    <row r="25699" customFormat="1"/>
    <row r="25700" customFormat="1"/>
    <row r="25701" customFormat="1"/>
    <row r="25702" customFormat="1"/>
    <row r="25703" customFormat="1"/>
    <row r="25704" customFormat="1"/>
    <row r="25705" customFormat="1"/>
    <row r="25706" customFormat="1"/>
    <row r="25707" customFormat="1"/>
    <row r="25708" customFormat="1"/>
    <row r="25709" customFormat="1"/>
    <row r="25710" customFormat="1"/>
    <row r="25711" customFormat="1"/>
    <row r="25712" customFormat="1"/>
    <row r="25713" customFormat="1"/>
    <row r="25714" customFormat="1"/>
    <row r="25715" customFormat="1"/>
    <row r="25716" customFormat="1"/>
    <row r="25717" customFormat="1"/>
    <row r="25718" customFormat="1"/>
    <row r="25719" customFormat="1"/>
    <row r="25720" customFormat="1"/>
    <row r="25721" customFormat="1"/>
    <row r="25722" customFormat="1"/>
    <row r="25723" customFormat="1"/>
    <row r="25724" customFormat="1"/>
    <row r="25725" customFormat="1"/>
    <row r="25726" customFormat="1"/>
    <row r="25727" customFormat="1"/>
    <row r="25728" customFormat="1"/>
    <row r="25729" customFormat="1"/>
    <row r="25730" customFormat="1"/>
    <row r="25731" customFormat="1"/>
    <row r="25732" customFormat="1"/>
    <row r="25733" customFormat="1"/>
    <row r="25734" customFormat="1"/>
    <row r="25735" customFormat="1"/>
    <row r="25736" customFormat="1"/>
    <row r="25737" customFormat="1"/>
    <row r="25738" customFormat="1"/>
    <row r="25739" customFormat="1"/>
    <row r="25740" customFormat="1"/>
    <row r="25741" customFormat="1"/>
    <row r="25742" customFormat="1"/>
    <row r="25743" customFormat="1"/>
    <row r="25744" customFormat="1"/>
    <row r="25745" customFormat="1"/>
    <row r="25746" customFormat="1"/>
    <row r="25747" customFormat="1"/>
    <row r="25748" customFormat="1"/>
    <row r="25749" customFormat="1"/>
    <row r="25750" customFormat="1"/>
    <row r="25751" customFormat="1"/>
    <row r="25752" customFormat="1"/>
    <row r="25753" customFormat="1"/>
    <row r="25754" customFormat="1"/>
    <row r="25755" customFormat="1"/>
    <row r="25756" customFormat="1"/>
    <row r="25757" customFormat="1"/>
    <row r="25758" customFormat="1"/>
    <row r="25759" customFormat="1"/>
    <row r="25760" customFormat="1"/>
    <row r="25761" customFormat="1"/>
    <row r="25762" customFormat="1"/>
    <row r="25763" customFormat="1"/>
    <row r="25764" customFormat="1"/>
    <row r="25765" customFormat="1"/>
    <row r="25766" customFormat="1"/>
    <row r="25767" customFormat="1"/>
    <row r="25768" customFormat="1"/>
    <row r="25769" customFormat="1"/>
    <row r="25770" customFormat="1"/>
    <row r="25771" customFormat="1"/>
    <row r="25772" customFormat="1"/>
    <row r="25773" customFormat="1"/>
    <row r="25774" customFormat="1"/>
    <row r="25775" customFormat="1"/>
    <row r="25776" customFormat="1"/>
    <row r="25777" customFormat="1"/>
    <row r="25778" customFormat="1"/>
    <row r="25779" customFormat="1"/>
    <row r="25780" customFormat="1"/>
    <row r="25781" customFormat="1"/>
    <row r="25782" customFormat="1"/>
    <row r="25783" customFormat="1"/>
    <row r="25784" customFormat="1"/>
    <row r="25785" customFormat="1"/>
    <row r="25786" customFormat="1"/>
    <row r="25787" customFormat="1"/>
    <row r="25788" customFormat="1"/>
    <row r="25789" customFormat="1"/>
    <row r="25790" customFormat="1"/>
    <row r="25791" customFormat="1"/>
    <row r="25792" customFormat="1"/>
    <row r="25793" customFormat="1"/>
    <row r="25794" customFormat="1"/>
    <row r="25795" customFormat="1"/>
    <row r="25796" customFormat="1"/>
    <row r="25797" customFormat="1"/>
    <row r="25798" customFormat="1"/>
    <row r="25799" customFormat="1"/>
    <row r="25800" customFormat="1"/>
    <row r="25801" customFormat="1"/>
    <row r="25802" customFormat="1"/>
    <row r="25803" customFormat="1"/>
    <row r="25804" customFormat="1"/>
    <row r="25805" customFormat="1"/>
    <row r="25806" customFormat="1"/>
    <row r="25807" customFormat="1"/>
    <row r="25808" customFormat="1"/>
    <row r="25809" customFormat="1"/>
    <row r="25810" customFormat="1"/>
    <row r="25811" customFormat="1"/>
    <row r="25812" customFormat="1"/>
    <row r="25813" customFormat="1"/>
    <row r="25814" customFormat="1"/>
    <row r="25815" customFormat="1"/>
    <row r="25816" customFormat="1"/>
    <row r="25817" customFormat="1"/>
    <row r="25818" customFormat="1"/>
    <row r="25819" customFormat="1"/>
    <row r="25820" customFormat="1"/>
    <row r="25821" customFormat="1"/>
    <row r="25822" customFormat="1"/>
    <row r="25823" customFormat="1"/>
    <row r="25824" customFormat="1"/>
    <row r="25825" customFormat="1"/>
    <row r="25826" customFormat="1"/>
    <row r="25827" customFormat="1"/>
    <row r="25828" customFormat="1"/>
    <row r="25829" customFormat="1"/>
    <row r="25830" customFormat="1"/>
    <row r="25831" customFormat="1"/>
    <row r="25832" customFormat="1"/>
    <row r="25833" customFormat="1"/>
    <row r="25834" customFormat="1"/>
    <row r="25835" customFormat="1"/>
    <row r="25836" customFormat="1"/>
    <row r="25837" customFormat="1"/>
    <row r="25838" customFormat="1"/>
    <row r="25839" customFormat="1"/>
    <row r="25840" customFormat="1"/>
    <row r="25841" customFormat="1"/>
    <row r="25842" customFormat="1"/>
    <row r="25843" customFormat="1"/>
    <row r="25844" customFormat="1"/>
    <row r="25845" customFormat="1"/>
    <row r="25846" customFormat="1"/>
    <row r="25847" customFormat="1"/>
    <row r="25848" customFormat="1"/>
    <row r="25849" customFormat="1"/>
    <row r="25850" customFormat="1"/>
    <row r="25851" customFormat="1"/>
    <row r="25852" customFormat="1"/>
    <row r="25853" customFormat="1"/>
    <row r="25854" customFormat="1"/>
    <row r="25855" customFormat="1"/>
    <row r="25856" customFormat="1"/>
    <row r="25857" customFormat="1"/>
    <row r="25858" customFormat="1"/>
    <row r="25859" customFormat="1"/>
    <row r="25860" customFormat="1"/>
    <row r="25861" customFormat="1"/>
    <row r="25862" customFormat="1"/>
    <row r="25863" customFormat="1"/>
    <row r="25864" customFormat="1"/>
    <row r="25865" customFormat="1"/>
    <row r="25866" customFormat="1"/>
    <row r="25867" customFormat="1"/>
    <row r="25868" customFormat="1"/>
    <row r="25869" customFormat="1"/>
    <row r="25870" customFormat="1"/>
    <row r="25871" customFormat="1"/>
    <row r="25872" customFormat="1"/>
    <row r="25873" customFormat="1"/>
    <row r="25874" customFormat="1"/>
    <row r="25875" customFormat="1"/>
    <row r="25876" customFormat="1"/>
    <row r="25877" customFormat="1"/>
    <row r="25878" customFormat="1"/>
    <row r="25879" customFormat="1"/>
    <row r="25880" customFormat="1"/>
    <row r="25881" customFormat="1"/>
    <row r="25882" customFormat="1"/>
    <row r="25883" customFormat="1"/>
    <row r="25884" customFormat="1"/>
    <row r="25885" customFormat="1"/>
    <row r="25886" customFormat="1"/>
    <row r="25887" customFormat="1"/>
    <row r="25888" customFormat="1"/>
    <row r="25889" customFormat="1"/>
    <row r="25890" customFormat="1"/>
    <row r="25891" customFormat="1"/>
    <row r="25892" customFormat="1"/>
    <row r="25893" customFormat="1"/>
    <row r="25894" customFormat="1"/>
    <row r="25895" customFormat="1"/>
    <row r="25896" customFormat="1"/>
    <row r="25897" customFormat="1"/>
    <row r="25898" customFormat="1"/>
    <row r="25899" customFormat="1"/>
    <row r="25900" customFormat="1"/>
    <row r="25901" customFormat="1"/>
    <row r="25902" customFormat="1"/>
    <row r="25903" customFormat="1"/>
    <row r="25904" customFormat="1"/>
    <row r="25905" customFormat="1"/>
    <row r="25906" customFormat="1"/>
    <row r="25907" customFormat="1"/>
    <row r="25908" customFormat="1"/>
    <row r="25909" customFormat="1"/>
    <row r="25910" customFormat="1"/>
    <row r="25911" customFormat="1"/>
    <row r="25912" customFormat="1"/>
    <row r="25913" customFormat="1"/>
    <row r="25914" customFormat="1"/>
    <row r="25915" customFormat="1"/>
    <row r="25916" customFormat="1"/>
    <row r="25917" customFormat="1"/>
    <row r="25918" customFormat="1"/>
    <row r="25919" customFormat="1"/>
    <row r="25920" customFormat="1"/>
    <row r="25921" customFormat="1"/>
    <row r="25922" customFormat="1"/>
    <row r="25923" customFormat="1"/>
    <row r="25924" customFormat="1"/>
    <row r="25925" customFormat="1"/>
    <row r="25926" customFormat="1"/>
    <row r="25927" customFormat="1"/>
    <row r="25928" customFormat="1"/>
    <row r="25929" customFormat="1"/>
    <row r="25930" customFormat="1"/>
    <row r="25931" customFormat="1"/>
    <row r="25932" customFormat="1"/>
    <row r="25933" customFormat="1"/>
    <row r="25934" customFormat="1"/>
    <row r="25935" customFormat="1"/>
    <row r="25936" customFormat="1"/>
    <row r="25937" customFormat="1"/>
    <row r="25938" customFormat="1"/>
    <row r="25939" customFormat="1"/>
    <row r="25940" customFormat="1"/>
    <row r="25941" customFormat="1"/>
    <row r="25942" customFormat="1"/>
    <row r="25943" customFormat="1"/>
    <row r="25944" customFormat="1"/>
    <row r="25945" customFormat="1"/>
    <row r="25946" customFormat="1"/>
    <row r="25947" customFormat="1"/>
    <row r="25948" customFormat="1"/>
    <row r="25949" customFormat="1"/>
    <row r="25950" customFormat="1"/>
    <row r="25951" customFormat="1"/>
    <row r="25952" customFormat="1"/>
    <row r="25953" customFormat="1"/>
    <row r="25954" customFormat="1"/>
    <row r="25955" customFormat="1"/>
    <row r="25956" customFormat="1"/>
    <row r="25957" customFormat="1"/>
    <row r="25958" customFormat="1"/>
    <row r="25959" customFormat="1"/>
    <row r="25960" customFormat="1"/>
    <row r="25961" customFormat="1"/>
    <row r="25962" customFormat="1"/>
    <row r="25963" customFormat="1"/>
    <row r="25964" customFormat="1"/>
    <row r="25965" customFormat="1"/>
    <row r="25966" customFormat="1"/>
    <row r="25967" customFormat="1"/>
    <row r="25968" customFormat="1"/>
    <row r="25969" customFormat="1"/>
    <row r="25970" customFormat="1"/>
    <row r="25971" customFormat="1"/>
    <row r="25972" customFormat="1"/>
    <row r="25973" customFormat="1"/>
    <row r="25974" customFormat="1"/>
    <row r="25975" customFormat="1"/>
    <row r="25976" customFormat="1"/>
    <row r="25977" customFormat="1"/>
    <row r="25978" customFormat="1"/>
    <row r="25979" customFormat="1"/>
    <row r="25980" customFormat="1"/>
    <row r="25981" customFormat="1"/>
    <row r="25982" customFormat="1"/>
    <row r="25983" customFormat="1"/>
    <row r="25984" customFormat="1"/>
    <row r="25985" customFormat="1"/>
    <row r="25986" customFormat="1"/>
    <row r="25987" customFormat="1"/>
    <row r="25988" customFormat="1"/>
    <row r="25989" customFormat="1"/>
    <row r="25990" customFormat="1"/>
    <row r="25991" customFormat="1"/>
    <row r="25992" customFormat="1"/>
    <row r="25993" customFormat="1"/>
    <row r="25994" customFormat="1"/>
    <row r="25995" customFormat="1"/>
    <row r="25996" customFormat="1"/>
    <row r="25997" customFormat="1"/>
    <row r="25998" customFormat="1"/>
    <row r="25999" customFormat="1"/>
    <row r="26000" customFormat="1"/>
    <row r="26001" customFormat="1"/>
    <row r="26002" customFormat="1"/>
    <row r="26003" customFormat="1"/>
    <row r="26004" customFormat="1"/>
    <row r="26005" customFormat="1"/>
    <row r="26006" customFormat="1"/>
    <row r="26007" customFormat="1"/>
    <row r="26008" customFormat="1"/>
    <row r="26009" customFormat="1"/>
    <row r="26010" customFormat="1"/>
    <row r="26011" customFormat="1"/>
    <row r="26012" customFormat="1"/>
    <row r="26013" customFormat="1"/>
    <row r="26014" customFormat="1"/>
    <row r="26015" customFormat="1"/>
    <row r="26016" customFormat="1"/>
    <row r="26017" customFormat="1"/>
    <row r="26018" customFormat="1"/>
    <row r="26019" customFormat="1"/>
    <row r="26020" customFormat="1"/>
    <row r="26021" customFormat="1"/>
    <row r="26022" customFormat="1"/>
    <row r="26023" customFormat="1"/>
    <row r="26024" customFormat="1"/>
    <row r="26025" customFormat="1"/>
    <row r="26026" customFormat="1"/>
    <row r="26027" customFormat="1"/>
    <row r="26028" customFormat="1"/>
    <row r="26029" customFormat="1"/>
    <row r="26030" customFormat="1"/>
    <row r="26031" customFormat="1"/>
    <row r="26032" customFormat="1"/>
    <row r="26033" customFormat="1"/>
    <row r="26034" customFormat="1"/>
    <row r="26035" customFormat="1"/>
    <row r="26036" customFormat="1"/>
    <row r="26037" customFormat="1"/>
    <row r="26038" customFormat="1"/>
    <row r="26039" customFormat="1"/>
    <row r="26040" customFormat="1"/>
    <row r="26041" customFormat="1"/>
    <row r="26042" customFormat="1"/>
    <row r="26043" customFormat="1"/>
    <row r="26044" customFormat="1"/>
    <row r="26045" customFormat="1"/>
    <row r="26046" customFormat="1"/>
    <row r="26047" customFormat="1"/>
    <row r="26048" customFormat="1"/>
    <row r="26049" customFormat="1"/>
    <row r="26050" customFormat="1"/>
    <row r="26051" customFormat="1"/>
    <row r="26052" customFormat="1"/>
    <row r="26053" customFormat="1"/>
    <row r="26054" customFormat="1"/>
    <row r="26055" customFormat="1"/>
    <row r="26056" customFormat="1"/>
    <row r="26057" customFormat="1"/>
    <row r="26058" customFormat="1"/>
    <row r="26059" customFormat="1"/>
    <row r="26060" customFormat="1"/>
    <row r="26061" customFormat="1"/>
    <row r="26062" customFormat="1"/>
    <row r="26063" customFormat="1"/>
    <row r="26064" customFormat="1"/>
    <row r="26065" customFormat="1"/>
    <row r="26066" customFormat="1"/>
    <row r="26067" customFormat="1"/>
    <row r="26068" customFormat="1"/>
    <row r="26069" customFormat="1"/>
    <row r="26070" customFormat="1"/>
    <row r="26071" customFormat="1"/>
    <row r="26072" customFormat="1"/>
    <row r="26073" customFormat="1"/>
    <row r="26074" customFormat="1"/>
    <row r="26075" customFormat="1"/>
    <row r="26076" customFormat="1"/>
    <row r="26077" customFormat="1"/>
    <row r="26078" customFormat="1"/>
    <row r="26079" customFormat="1"/>
    <row r="26080" customFormat="1"/>
    <row r="26081" customFormat="1"/>
    <row r="26082" customFormat="1"/>
    <row r="26083" customFormat="1"/>
    <row r="26084" customFormat="1"/>
    <row r="26085" customFormat="1"/>
    <row r="26086" customFormat="1"/>
    <row r="26087" customFormat="1"/>
    <row r="26088" customFormat="1"/>
    <row r="26089" customFormat="1"/>
    <row r="26090" customFormat="1"/>
    <row r="26091" customFormat="1"/>
    <row r="26092" customFormat="1"/>
    <row r="26093" customFormat="1"/>
    <row r="26094" customFormat="1"/>
    <row r="26095" customFormat="1"/>
    <row r="26096" customFormat="1"/>
    <row r="26097" customFormat="1"/>
    <row r="26098" customFormat="1"/>
    <row r="26099" customFormat="1"/>
    <row r="26100" customFormat="1"/>
    <row r="26101" customFormat="1"/>
    <row r="26102" customFormat="1"/>
    <row r="26103" customFormat="1"/>
    <row r="26104" customFormat="1"/>
    <row r="26105" customFormat="1"/>
    <row r="26106" customFormat="1"/>
    <row r="26107" customFormat="1"/>
    <row r="26108" customFormat="1"/>
    <row r="26109" customFormat="1"/>
    <row r="26110" customFormat="1"/>
    <row r="26111" customFormat="1"/>
    <row r="26112" customFormat="1"/>
    <row r="26113" customFormat="1"/>
    <row r="26114" customFormat="1"/>
    <row r="26115" customFormat="1"/>
    <row r="26116" customFormat="1"/>
    <row r="26117" customFormat="1"/>
    <row r="26118" customFormat="1"/>
    <row r="26119" customFormat="1"/>
    <row r="26120" customFormat="1"/>
    <row r="26121" customFormat="1"/>
    <row r="26122" customFormat="1"/>
    <row r="26123" customFormat="1"/>
    <row r="26124" customFormat="1"/>
    <row r="26125" customFormat="1"/>
    <row r="26126" customFormat="1"/>
    <row r="26127" customFormat="1"/>
    <row r="26128" customFormat="1"/>
    <row r="26129" customFormat="1"/>
    <row r="26130" customFormat="1"/>
    <row r="26131" customFormat="1"/>
    <row r="26132" customFormat="1"/>
    <row r="26133" customFormat="1"/>
    <row r="26134" customFormat="1"/>
    <row r="26135" customFormat="1"/>
    <row r="26136" customFormat="1"/>
    <row r="26137" customFormat="1"/>
    <row r="26138" customFormat="1"/>
    <row r="26139" customFormat="1"/>
    <row r="26140" customFormat="1"/>
    <row r="26141" customFormat="1"/>
    <row r="26142" customFormat="1"/>
    <row r="26143" customFormat="1"/>
    <row r="26144" customFormat="1"/>
    <row r="26145" customFormat="1"/>
    <row r="26146" customFormat="1"/>
    <row r="26147" customFormat="1"/>
    <row r="26148" customFormat="1"/>
    <row r="26149" customFormat="1"/>
    <row r="26150" customFormat="1"/>
    <row r="26151" customFormat="1"/>
    <row r="26152" customFormat="1"/>
    <row r="26153" customFormat="1"/>
    <row r="26154" customFormat="1"/>
    <row r="26155" customFormat="1"/>
    <row r="26156" customFormat="1"/>
    <row r="26157" customFormat="1"/>
    <row r="26158" customFormat="1"/>
    <row r="26159" customFormat="1"/>
    <row r="26160" customFormat="1"/>
    <row r="26161" customFormat="1"/>
    <row r="26162" customFormat="1"/>
    <row r="26163" customFormat="1"/>
    <row r="26164" customFormat="1"/>
    <row r="26165" customFormat="1"/>
    <row r="26166" customFormat="1"/>
    <row r="26167" customFormat="1"/>
    <row r="26168" customFormat="1"/>
    <row r="26169" customFormat="1"/>
    <row r="26170" customFormat="1"/>
    <row r="26171" customFormat="1"/>
    <row r="26172" customFormat="1"/>
    <row r="26173" customFormat="1"/>
    <row r="26174" customFormat="1"/>
    <row r="26175" customFormat="1"/>
    <row r="26176" customFormat="1"/>
    <row r="26177" customFormat="1"/>
    <row r="26178" customFormat="1"/>
    <row r="26179" customFormat="1"/>
    <row r="26180" customFormat="1"/>
    <row r="26181" customFormat="1"/>
    <row r="26182" customFormat="1"/>
    <row r="26183" customFormat="1"/>
    <row r="26184" customFormat="1"/>
    <row r="26185" customFormat="1"/>
    <row r="26186" customFormat="1"/>
    <row r="26187" customFormat="1"/>
    <row r="26188" customFormat="1"/>
    <row r="26189" customFormat="1"/>
    <row r="26190" customFormat="1"/>
    <row r="26191" customFormat="1"/>
    <row r="26192" customFormat="1"/>
    <row r="26193" customFormat="1"/>
    <row r="26194" customFormat="1"/>
    <row r="26195" customFormat="1"/>
    <row r="26196" customFormat="1"/>
    <row r="26197" customFormat="1"/>
    <row r="26198" customFormat="1"/>
    <row r="26199" customFormat="1"/>
    <row r="26200" customFormat="1"/>
    <row r="26201" customFormat="1"/>
    <row r="26202" customFormat="1"/>
    <row r="26203" customFormat="1"/>
    <row r="26204" customFormat="1"/>
    <row r="26205" customFormat="1"/>
    <row r="26206" customFormat="1"/>
    <row r="26207" customFormat="1"/>
    <row r="26208" customFormat="1"/>
    <row r="26209" customFormat="1"/>
    <row r="26210" customFormat="1"/>
    <row r="26211" customFormat="1"/>
    <row r="26212" customFormat="1"/>
    <row r="26213" customFormat="1"/>
    <row r="26214" customFormat="1"/>
    <row r="26215" customFormat="1"/>
    <row r="26216" customFormat="1"/>
    <row r="26217" customFormat="1"/>
    <row r="26218" customFormat="1"/>
    <row r="26219" customFormat="1"/>
    <row r="26220" customFormat="1"/>
    <row r="26221" customFormat="1"/>
    <row r="26222" customFormat="1"/>
    <row r="26223" customFormat="1"/>
    <row r="26224" customFormat="1"/>
    <row r="26225" customFormat="1"/>
    <row r="26226" customFormat="1"/>
    <row r="26227" customFormat="1"/>
    <row r="26228" customFormat="1"/>
    <row r="26229" customFormat="1"/>
    <row r="26230" customFormat="1"/>
    <row r="26231" customFormat="1"/>
    <row r="26232" customFormat="1"/>
    <row r="26233" customFormat="1"/>
    <row r="26234" customFormat="1"/>
    <row r="26235" customFormat="1"/>
    <row r="26236" customFormat="1"/>
    <row r="26237" customFormat="1"/>
    <row r="26238" customFormat="1"/>
    <row r="26239" customFormat="1"/>
    <row r="26240" customFormat="1"/>
    <row r="26241" customFormat="1"/>
    <row r="26242" customFormat="1"/>
    <row r="26243" customFormat="1"/>
    <row r="26244" customFormat="1"/>
    <row r="26245" customFormat="1"/>
    <row r="26246" customFormat="1"/>
    <row r="26247" customFormat="1"/>
    <row r="26248" customFormat="1"/>
    <row r="26249" customFormat="1"/>
    <row r="26250" customFormat="1"/>
    <row r="26251" customFormat="1"/>
    <row r="26252" customFormat="1"/>
    <row r="26253" customFormat="1"/>
    <row r="26254" customFormat="1"/>
    <row r="26255" customFormat="1"/>
    <row r="26256" customFormat="1"/>
    <row r="26257" customFormat="1"/>
    <row r="26258" customFormat="1"/>
    <row r="26259" customFormat="1"/>
    <row r="26260" customFormat="1"/>
    <row r="26261" customFormat="1"/>
    <row r="26262" customFormat="1"/>
    <row r="26263" customFormat="1"/>
    <row r="26264" customFormat="1"/>
    <row r="26265" customFormat="1"/>
    <row r="26266" customFormat="1"/>
    <row r="26267" customFormat="1"/>
    <row r="26268" customFormat="1"/>
    <row r="26269" customFormat="1"/>
    <row r="26270" customFormat="1"/>
    <row r="26271" customFormat="1"/>
    <row r="26272" customFormat="1"/>
    <row r="26273" customFormat="1"/>
    <row r="26274" customFormat="1"/>
    <row r="26275" customFormat="1"/>
    <row r="26276" customFormat="1"/>
    <row r="26277" customFormat="1"/>
    <row r="26278" customFormat="1"/>
    <row r="26279" customFormat="1"/>
    <row r="26280" customFormat="1"/>
    <row r="26281" customFormat="1"/>
    <row r="26282" customFormat="1"/>
    <row r="26283" customFormat="1"/>
    <row r="26284" customFormat="1"/>
    <row r="26285" customFormat="1"/>
    <row r="26286" customFormat="1"/>
    <row r="26287" customFormat="1"/>
    <row r="26288" customFormat="1"/>
    <row r="26289" customFormat="1"/>
    <row r="26290" customFormat="1"/>
    <row r="26291" customFormat="1"/>
    <row r="26292" customFormat="1"/>
    <row r="26293" customFormat="1"/>
    <row r="26294" customFormat="1"/>
    <row r="26295" customFormat="1"/>
    <row r="26296" customFormat="1"/>
    <row r="26297" customFormat="1"/>
    <row r="26298" customFormat="1"/>
    <row r="26299" customFormat="1"/>
    <row r="26300" customFormat="1"/>
    <row r="26301" customFormat="1"/>
    <row r="26302" customFormat="1"/>
    <row r="26303" customFormat="1"/>
    <row r="26304" customFormat="1"/>
    <row r="26305" customFormat="1"/>
    <row r="26306" customFormat="1"/>
    <row r="26307" customFormat="1"/>
    <row r="26308" customFormat="1"/>
    <row r="26309" customFormat="1"/>
    <row r="26310" customFormat="1"/>
    <row r="26311" customFormat="1"/>
    <row r="26312" customFormat="1"/>
    <row r="26313" customFormat="1"/>
    <row r="26314" customFormat="1"/>
    <row r="26315" customFormat="1"/>
    <row r="26316" customFormat="1"/>
    <row r="26317" customFormat="1"/>
    <row r="26318" customFormat="1"/>
    <row r="26319" customFormat="1"/>
    <row r="26320" customFormat="1"/>
    <row r="26321" customFormat="1"/>
    <row r="26322" customFormat="1"/>
    <row r="26323" customFormat="1"/>
    <row r="26324" customFormat="1"/>
    <row r="26325" customFormat="1"/>
    <row r="26326" customFormat="1"/>
    <row r="26327" customFormat="1"/>
    <row r="26328" customFormat="1"/>
    <row r="26329" customFormat="1"/>
    <row r="26330" customFormat="1"/>
    <row r="26331" customFormat="1"/>
    <row r="26332" customFormat="1"/>
    <row r="26333" customFormat="1"/>
    <row r="26334" customFormat="1"/>
    <row r="26335" customFormat="1"/>
    <row r="26336" customFormat="1"/>
    <row r="26337" customFormat="1"/>
    <row r="26338" customFormat="1"/>
    <row r="26339" customFormat="1"/>
    <row r="26340" customFormat="1"/>
    <row r="26341" customFormat="1"/>
    <row r="26342" customFormat="1"/>
    <row r="26343" customFormat="1"/>
    <row r="26344" customFormat="1"/>
    <row r="26345" customFormat="1"/>
    <row r="26346" customFormat="1"/>
    <row r="26347" customFormat="1"/>
    <row r="26348" customFormat="1"/>
    <row r="26349" customFormat="1"/>
    <row r="26350" customFormat="1"/>
    <row r="26351" customFormat="1"/>
    <row r="26352" customFormat="1"/>
    <row r="26353" customFormat="1"/>
    <row r="26354" customFormat="1"/>
    <row r="26355" customFormat="1"/>
    <row r="26356" customFormat="1"/>
    <row r="26357" customFormat="1"/>
    <row r="26358" customFormat="1"/>
    <row r="26359" customFormat="1"/>
    <row r="26360" customFormat="1"/>
    <row r="26361" customFormat="1"/>
    <row r="26362" customFormat="1"/>
    <row r="26363" customFormat="1"/>
    <row r="26364" customFormat="1"/>
    <row r="26365" customFormat="1"/>
    <row r="26366" customFormat="1"/>
    <row r="26367" customFormat="1"/>
    <row r="26368" customFormat="1"/>
    <row r="26369" customFormat="1"/>
    <row r="26370" customFormat="1"/>
    <row r="26371" customFormat="1"/>
    <row r="26372" customFormat="1"/>
    <row r="26373" customFormat="1"/>
    <row r="26374" customFormat="1"/>
    <row r="26375" customFormat="1"/>
    <row r="26376" customFormat="1"/>
    <row r="26377" customFormat="1"/>
    <row r="26378" customFormat="1"/>
    <row r="26379" customFormat="1"/>
    <row r="26380" customFormat="1"/>
    <row r="26381" customFormat="1"/>
    <row r="26382" customFormat="1"/>
    <row r="26383" customFormat="1"/>
    <row r="26384" customFormat="1"/>
    <row r="26385" customFormat="1"/>
    <row r="26386" customFormat="1"/>
    <row r="26387" customFormat="1"/>
    <row r="26388" customFormat="1"/>
    <row r="26389" customFormat="1"/>
    <row r="26390" customFormat="1"/>
    <row r="26391" customFormat="1"/>
    <row r="26392" customFormat="1"/>
    <row r="26393" customFormat="1"/>
    <row r="26394" customFormat="1"/>
    <row r="26395" customFormat="1"/>
    <row r="26396" customFormat="1"/>
    <row r="26397" customFormat="1"/>
    <row r="26398" customFormat="1"/>
    <row r="26399" customFormat="1"/>
    <row r="26400" customFormat="1"/>
    <row r="26401" customFormat="1"/>
    <row r="26402" customFormat="1"/>
    <row r="26403" customFormat="1"/>
    <row r="26404" customFormat="1"/>
    <row r="26405" customFormat="1"/>
    <row r="26406" customFormat="1"/>
    <row r="26407" customFormat="1"/>
    <row r="26408" customFormat="1"/>
    <row r="26409" customFormat="1"/>
    <row r="26410" customFormat="1"/>
    <row r="26411" customFormat="1"/>
    <row r="26412" customFormat="1"/>
    <row r="26413" customFormat="1"/>
    <row r="26414" customFormat="1"/>
    <row r="26415" customFormat="1"/>
    <row r="26416" customFormat="1"/>
    <row r="26417" customFormat="1"/>
    <row r="26418" customFormat="1"/>
    <row r="26419" customFormat="1"/>
    <row r="26420" customFormat="1"/>
    <row r="26421" customFormat="1"/>
    <row r="26422" customFormat="1"/>
    <row r="26423" customFormat="1"/>
    <row r="26424" customFormat="1"/>
    <row r="26425" customFormat="1"/>
    <row r="26426" customFormat="1"/>
    <row r="26427" customFormat="1"/>
    <row r="26428" customFormat="1"/>
    <row r="26429" customFormat="1"/>
    <row r="26430" customFormat="1"/>
    <row r="26431" customFormat="1"/>
    <row r="26432" customFormat="1"/>
    <row r="26433" customFormat="1"/>
    <row r="26434" customFormat="1"/>
    <row r="26435" customFormat="1"/>
    <row r="26436" customFormat="1"/>
    <row r="26437" customFormat="1"/>
    <row r="26438" customFormat="1"/>
    <row r="26439" customFormat="1"/>
    <row r="26440" customFormat="1"/>
    <row r="26441" customFormat="1"/>
    <row r="26442" customFormat="1"/>
    <row r="26443" customFormat="1"/>
    <row r="26444" customFormat="1"/>
    <row r="26445" customFormat="1"/>
    <row r="26446" customFormat="1"/>
    <row r="26447" customFormat="1"/>
    <row r="26448" customFormat="1"/>
    <row r="26449" customFormat="1"/>
    <row r="26450" customFormat="1"/>
    <row r="26451" customFormat="1"/>
    <row r="26452" customFormat="1"/>
    <row r="26453" customFormat="1"/>
    <row r="26454" customFormat="1"/>
    <row r="26455" customFormat="1"/>
    <row r="26456" customFormat="1"/>
    <row r="26457" customFormat="1"/>
    <row r="26458" customFormat="1"/>
    <row r="26459" customFormat="1"/>
    <row r="26460" customFormat="1"/>
    <row r="26461" customFormat="1"/>
    <row r="26462" customFormat="1"/>
    <row r="26463" customFormat="1"/>
    <row r="26464" customFormat="1"/>
    <row r="26465" customFormat="1"/>
    <row r="26466" customFormat="1"/>
    <row r="26467" customFormat="1"/>
    <row r="26468" customFormat="1"/>
    <row r="26469" customFormat="1"/>
    <row r="26470" customFormat="1"/>
    <row r="26471" customFormat="1"/>
    <row r="26472" customFormat="1"/>
    <row r="26473" customFormat="1"/>
    <row r="26474" customFormat="1"/>
    <row r="26475" customFormat="1"/>
    <row r="26476" customFormat="1"/>
    <row r="26477" customFormat="1"/>
    <row r="26478" customFormat="1"/>
    <row r="26479" customFormat="1"/>
    <row r="26480" customFormat="1"/>
    <row r="26481" customFormat="1"/>
    <row r="26482" customFormat="1"/>
    <row r="26483" customFormat="1"/>
    <row r="26484" customFormat="1"/>
    <row r="26485" customFormat="1"/>
    <row r="26486" customFormat="1"/>
    <row r="26487" customFormat="1"/>
    <row r="26488" customFormat="1"/>
    <row r="26489" customFormat="1"/>
    <row r="26490" customFormat="1"/>
    <row r="26491" customFormat="1"/>
    <row r="26492" customFormat="1"/>
    <row r="26493" customFormat="1"/>
    <row r="26494" customFormat="1"/>
    <row r="26495" customFormat="1"/>
    <row r="26496" customFormat="1"/>
    <row r="26497" customFormat="1"/>
    <row r="26498" customFormat="1"/>
    <row r="26499" customFormat="1"/>
    <row r="26500" customFormat="1"/>
    <row r="26501" customFormat="1"/>
    <row r="26502" customFormat="1"/>
    <row r="26503" customFormat="1"/>
    <row r="26504" customFormat="1"/>
    <row r="26505" customFormat="1"/>
    <row r="26506" customFormat="1"/>
    <row r="26507" customFormat="1"/>
    <row r="26508" customFormat="1"/>
    <row r="26509" customFormat="1"/>
    <row r="26510" customFormat="1"/>
    <row r="26511" customFormat="1"/>
    <row r="26512" customFormat="1"/>
    <row r="26513" customFormat="1"/>
    <row r="26514" customFormat="1"/>
    <row r="26515" customFormat="1"/>
    <row r="26516" customFormat="1"/>
    <row r="26517" customFormat="1"/>
    <row r="26518" customFormat="1"/>
    <row r="26519" customFormat="1"/>
    <row r="26520" customFormat="1"/>
    <row r="26521" customFormat="1"/>
    <row r="26522" customFormat="1"/>
    <row r="26523" customFormat="1"/>
    <row r="26524" customFormat="1"/>
    <row r="26525" customFormat="1"/>
    <row r="26526" customFormat="1"/>
    <row r="26527" customFormat="1"/>
    <row r="26528" customFormat="1"/>
    <row r="26529" customFormat="1"/>
    <row r="26530" customFormat="1"/>
    <row r="26531" customFormat="1"/>
    <row r="26532" customFormat="1"/>
    <row r="26533" customFormat="1"/>
    <row r="26534" customFormat="1"/>
    <row r="26535" customFormat="1"/>
    <row r="26536" customFormat="1"/>
    <row r="26537" customFormat="1"/>
    <row r="26538" customFormat="1"/>
    <row r="26539" customFormat="1"/>
    <row r="26540" customFormat="1"/>
    <row r="26541" customFormat="1"/>
    <row r="26542" customFormat="1"/>
    <row r="26543" customFormat="1"/>
    <row r="26544" customFormat="1"/>
    <row r="26545" customFormat="1"/>
    <row r="26546" customFormat="1"/>
    <row r="26547" customFormat="1"/>
    <row r="26548" customFormat="1"/>
    <row r="26549" customFormat="1"/>
    <row r="26550" customFormat="1"/>
    <row r="26551" customFormat="1"/>
    <row r="26552" customFormat="1"/>
    <row r="26553" customFormat="1"/>
    <row r="26554" customFormat="1"/>
    <row r="26555" customFormat="1"/>
    <row r="26556" customFormat="1"/>
    <row r="26557" customFormat="1"/>
    <row r="26558" customFormat="1"/>
    <row r="26559" customFormat="1"/>
    <row r="26560" customFormat="1"/>
    <row r="26561" customFormat="1"/>
    <row r="26562" customFormat="1"/>
    <row r="26563" customFormat="1"/>
    <row r="26564" customFormat="1"/>
    <row r="26565" customFormat="1"/>
    <row r="26566" customFormat="1"/>
    <row r="26567" customFormat="1"/>
    <row r="26568" customFormat="1"/>
    <row r="26569" customFormat="1"/>
    <row r="26570" customFormat="1"/>
    <row r="26571" customFormat="1"/>
    <row r="26572" customFormat="1"/>
    <row r="26573" customFormat="1"/>
    <row r="26574" customFormat="1"/>
    <row r="26575" customFormat="1"/>
    <row r="26576" customFormat="1"/>
    <row r="26577" customFormat="1"/>
    <row r="26578" customFormat="1"/>
    <row r="26579" customFormat="1"/>
    <row r="26580" customFormat="1"/>
    <row r="26581" customFormat="1"/>
    <row r="26582" customFormat="1"/>
    <row r="26583" customFormat="1"/>
    <row r="26584" customFormat="1"/>
    <row r="26585" customFormat="1"/>
    <row r="26586" customFormat="1"/>
    <row r="26587" customFormat="1"/>
    <row r="26588" customFormat="1"/>
    <row r="26589" customFormat="1"/>
    <row r="26590" customFormat="1"/>
    <row r="26591" customFormat="1"/>
    <row r="26592" customFormat="1"/>
    <row r="26593" customFormat="1"/>
    <row r="26594" customFormat="1"/>
    <row r="26595" customFormat="1"/>
    <row r="26596" customFormat="1"/>
    <row r="26597" customFormat="1"/>
    <row r="26598" customFormat="1"/>
    <row r="26599" customFormat="1"/>
    <row r="26600" customFormat="1"/>
    <row r="26601" customFormat="1"/>
    <row r="26602" customFormat="1"/>
    <row r="26603" customFormat="1"/>
    <row r="26604" customFormat="1"/>
    <row r="26605" customFormat="1"/>
    <row r="26606" customFormat="1"/>
    <row r="26607" customFormat="1"/>
    <row r="26608" customFormat="1"/>
    <row r="26609" customFormat="1"/>
    <row r="26610" customFormat="1"/>
    <row r="26611" customFormat="1"/>
    <row r="26612" customFormat="1"/>
    <row r="26613" customFormat="1"/>
    <row r="26614" customFormat="1"/>
    <row r="26615" customFormat="1"/>
    <row r="26616" customFormat="1"/>
    <row r="26617" customFormat="1"/>
    <row r="26618" customFormat="1"/>
    <row r="26619" customFormat="1"/>
    <row r="26620" customFormat="1"/>
    <row r="26621" customFormat="1"/>
    <row r="26622" customFormat="1"/>
    <row r="26623" customFormat="1"/>
    <row r="26624" customFormat="1"/>
    <row r="26625" customFormat="1"/>
    <row r="26626" customFormat="1"/>
    <row r="26627" customFormat="1"/>
    <row r="26628" customFormat="1"/>
    <row r="26629" customFormat="1"/>
    <row r="26630" customFormat="1"/>
    <row r="26631" customFormat="1"/>
    <row r="26632" customFormat="1"/>
    <row r="26633" customFormat="1"/>
    <row r="26634" customFormat="1"/>
    <row r="26635" customFormat="1"/>
    <row r="26636" customFormat="1"/>
    <row r="26637" customFormat="1"/>
    <row r="26638" customFormat="1"/>
    <row r="26639" customFormat="1"/>
    <row r="26640" customFormat="1"/>
    <row r="26641" customFormat="1"/>
    <row r="26642" customFormat="1"/>
    <row r="26643" customFormat="1"/>
    <row r="26644" customFormat="1"/>
    <row r="26645" customFormat="1"/>
    <row r="26646" customFormat="1"/>
    <row r="26647" customFormat="1"/>
    <row r="26648" customFormat="1"/>
    <row r="26649" customFormat="1"/>
    <row r="26650" customFormat="1"/>
    <row r="26651" customFormat="1"/>
    <row r="26652" customFormat="1"/>
    <row r="26653" customFormat="1"/>
    <row r="26654" customFormat="1"/>
    <row r="26655" customFormat="1"/>
    <row r="26656" customFormat="1"/>
    <row r="26657" customFormat="1"/>
    <row r="26658" customFormat="1"/>
    <row r="26659" customFormat="1"/>
    <row r="26660" customFormat="1"/>
    <row r="26661" customFormat="1"/>
    <row r="26662" customFormat="1"/>
    <row r="26663" customFormat="1"/>
    <row r="26664" customFormat="1"/>
    <row r="26665" customFormat="1"/>
    <row r="26666" customFormat="1"/>
    <row r="26667" customFormat="1"/>
    <row r="26668" customFormat="1"/>
    <row r="26669" customFormat="1"/>
    <row r="26670" customFormat="1"/>
    <row r="26671" customFormat="1"/>
    <row r="26672" customFormat="1"/>
    <row r="26673" customFormat="1"/>
    <row r="26674" customFormat="1"/>
    <row r="26675" customFormat="1"/>
    <row r="26676" customFormat="1"/>
    <row r="26677" customFormat="1"/>
    <row r="26678" customFormat="1"/>
    <row r="26679" customFormat="1"/>
    <row r="26680" customFormat="1"/>
    <row r="26681" customFormat="1"/>
    <row r="26682" customFormat="1"/>
    <row r="26683" customFormat="1"/>
    <row r="26684" customFormat="1"/>
    <row r="26685" customFormat="1"/>
    <row r="26686" customFormat="1"/>
    <row r="26687" customFormat="1"/>
    <row r="26688" customFormat="1"/>
    <row r="26689" customFormat="1"/>
    <row r="26690" customFormat="1"/>
    <row r="26691" customFormat="1"/>
    <row r="26692" customFormat="1"/>
    <row r="26693" customFormat="1"/>
    <row r="26694" customFormat="1"/>
    <row r="26695" customFormat="1"/>
    <row r="26696" customFormat="1"/>
    <row r="26697" customFormat="1"/>
    <row r="26698" customFormat="1"/>
    <row r="26699" customFormat="1"/>
    <row r="26700" customFormat="1"/>
    <row r="26701" customFormat="1"/>
    <row r="26702" customFormat="1"/>
    <row r="26703" customFormat="1"/>
    <row r="26704" customFormat="1"/>
    <row r="26705" customFormat="1"/>
    <row r="26706" customFormat="1"/>
    <row r="26707" customFormat="1"/>
    <row r="26708" customFormat="1"/>
    <row r="26709" customFormat="1"/>
    <row r="26710" customFormat="1"/>
    <row r="26711" customFormat="1"/>
    <row r="26712" customFormat="1"/>
    <row r="26713" customFormat="1"/>
    <row r="26714" customFormat="1"/>
    <row r="26715" customFormat="1"/>
    <row r="26716" customFormat="1"/>
    <row r="26717" customFormat="1"/>
    <row r="26718" customFormat="1"/>
    <row r="26719" customFormat="1"/>
    <row r="26720" customFormat="1"/>
    <row r="26721" customFormat="1"/>
    <row r="26722" customFormat="1"/>
    <row r="26723" customFormat="1"/>
    <row r="26724" customFormat="1"/>
    <row r="26725" customFormat="1"/>
    <row r="26726" customFormat="1"/>
    <row r="26727" customFormat="1"/>
    <row r="26728" customFormat="1"/>
    <row r="26729" customFormat="1"/>
    <row r="26730" customFormat="1"/>
    <row r="26731" customFormat="1"/>
    <row r="26732" customFormat="1"/>
    <row r="26733" customFormat="1"/>
    <row r="26734" customFormat="1"/>
    <row r="26735" customFormat="1"/>
    <row r="26736" customFormat="1"/>
    <row r="26737" customFormat="1"/>
    <row r="26738" customFormat="1"/>
    <row r="26739" customFormat="1"/>
    <row r="26740" customFormat="1"/>
    <row r="26741" customFormat="1"/>
    <row r="26742" customFormat="1"/>
    <row r="26743" customFormat="1"/>
    <row r="26744" customFormat="1"/>
    <row r="26745" customFormat="1"/>
    <row r="26746" customFormat="1"/>
    <row r="26747" customFormat="1"/>
    <row r="26748" customFormat="1"/>
    <row r="26749" customFormat="1"/>
    <row r="26750" customFormat="1"/>
    <row r="26751" customFormat="1"/>
    <row r="26752" customFormat="1"/>
    <row r="26753" customFormat="1"/>
    <row r="26754" customFormat="1"/>
    <row r="26755" customFormat="1"/>
    <row r="26756" customFormat="1"/>
    <row r="26757" customFormat="1"/>
    <row r="26758" customFormat="1"/>
    <row r="26759" customFormat="1"/>
    <row r="26760" customFormat="1"/>
    <row r="26761" customFormat="1"/>
    <row r="26762" customFormat="1"/>
    <row r="26763" customFormat="1"/>
    <row r="26764" customFormat="1"/>
    <row r="26765" customFormat="1"/>
    <row r="26766" customFormat="1"/>
    <row r="26767" customFormat="1"/>
    <row r="26768" customFormat="1"/>
    <row r="26769" customFormat="1"/>
    <row r="26770" customFormat="1"/>
    <row r="26771" customFormat="1"/>
    <row r="26772" customFormat="1"/>
    <row r="26773" customFormat="1"/>
    <row r="26774" customFormat="1"/>
    <row r="26775" customFormat="1"/>
    <row r="26776" customFormat="1"/>
    <row r="26777" customFormat="1"/>
    <row r="26778" customFormat="1"/>
    <row r="26779" customFormat="1"/>
    <row r="26780" customFormat="1"/>
    <row r="26781" customFormat="1"/>
    <row r="26782" customFormat="1"/>
    <row r="26783" customFormat="1"/>
    <row r="26784" customFormat="1"/>
    <row r="26785" customFormat="1"/>
    <row r="26786" customFormat="1"/>
    <row r="26787" customFormat="1"/>
    <row r="26788" customFormat="1"/>
    <row r="26789" customFormat="1"/>
    <row r="26790" customFormat="1"/>
    <row r="26791" customFormat="1"/>
    <row r="26792" customFormat="1"/>
    <row r="26793" customFormat="1"/>
    <row r="26794" customFormat="1"/>
    <row r="26795" customFormat="1"/>
    <row r="26796" customFormat="1"/>
    <row r="26797" customFormat="1"/>
    <row r="26798" customFormat="1"/>
    <row r="26799" customFormat="1"/>
    <row r="26800" customFormat="1"/>
    <row r="26801" customFormat="1"/>
    <row r="26802" customFormat="1"/>
    <row r="26803" customFormat="1"/>
    <row r="26804" customFormat="1"/>
    <row r="26805" customFormat="1"/>
    <row r="26806" customFormat="1"/>
    <row r="26807" customFormat="1"/>
    <row r="26808" customFormat="1"/>
    <row r="26809" customFormat="1"/>
    <row r="26810" customFormat="1"/>
    <row r="26811" customFormat="1"/>
    <row r="26812" customFormat="1"/>
    <row r="26813" customFormat="1"/>
    <row r="26814" customFormat="1"/>
    <row r="26815" customFormat="1"/>
    <row r="26816" customFormat="1"/>
    <row r="26817" customFormat="1"/>
    <row r="26818" customFormat="1"/>
    <row r="26819" customFormat="1"/>
    <row r="26820" customFormat="1"/>
    <row r="26821" customFormat="1"/>
    <row r="26822" customFormat="1"/>
    <row r="26823" customFormat="1"/>
    <row r="26824" customFormat="1"/>
    <row r="26825" customFormat="1"/>
    <row r="26826" customFormat="1"/>
    <row r="26827" customFormat="1"/>
    <row r="26828" customFormat="1"/>
    <row r="26829" customFormat="1"/>
    <row r="26830" customFormat="1"/>
    <row r="26831" customFormat="1"/>
    <row r="26832" customFormat="1"/>
    <row r="26833" customFormat="1"/>
    <row r="26834" customFormat="1"/>
    <row r="26835" customFormat="1"/>
    <row r="26836" customFormat="1"/>
    <row r="26837" customFormat="1"/>
    <row r="26838" customFormat="1"/>
    <row r="26839" customFormat="1"/>
    <row r="26840" customFormat="1"/>
    <row r="26841" customFormat="1"/>
    <row r="26842" customFormat="1"/>
    <row r="26843" customFormat="1"/>
    <row r="26844" customFormat="1"/>
    <row r="26845" customFormat="1"/>
    <row r="26846" customFormat="1"/>
    <row r="26847" customFormat="1"/>
    <row r="26848" customFormat="1"/>
    <row r="26849" customFormat="1"/>
    <row r="26850" customFormat="1"/>
    <row r="26851" customFormat="1"/>
    <row r="26852" customFormat="1"/>
    <row r="26853" customFormat="1"/>
    <row r="26854" customFormat="1"/>
    <row r="26855" customFormat="1"/>
    <row r="26856" customFormat="1"/>
    <row r="26857" customFormat="1"/>
    <row r="26858" customFormat="1"/>
    <row r="26859" customFormat="1"/>
    <row r="26860" customFormat="1"/>
    <row r="26861" customFormat="1"/>
    <row r="26862" customFormat="1"/>
    <row r="26863" customFormat="1"/>
    <row r="26864" customFormat="1"/>
    <row r="26865" customFormat="1"/>
    <row r="26866" customFormat="1"/>
    <row r="26867" customFormat="1"/>
    <row r="26868" customFormat="1"/>
    <row r="26869" customFormat="1"/>
    <row r="26870" customFormat="1"/>
    <row r="26871" customFormat="1"/>
    <row r="26872" customFormat="1"/>
    <row r="26873" customFormat="1"/>
    <row r="26874" customFormat="1"/>
    <row r="26875" customFormat="1"/>
    <row r="26876" customFormat="1"/>
    <row r="26877" customFormat="1"/>
    <row r="26878" customFormat="1"/>
    <row r="26879" customFormat="1"/>
    <row r="26880" customFormat="1"/>
    <row r="26881" customFormat="1"/>
    <row r="26882" customFormat="1"/>
    <row r="26883" customFormat="1"/>
    <row r="26884" customFormat="1"/>
    <row r="26885" customFormat="1"/>
    <row r="26886" customFormat="1"/>
    <row r="26887" customFormat="1"/>
    <row r="26888" customFormat="1"/>
    <row r="26889" customFormat="1"/>
    <row r="26890" customFormat="1"/>
    <row r="26891" customFormat="1"/>
    <row r="26892" customFormat="1"/>
    <row r="26893" customFormat="1"/>
    <row r="26894" customFormat="1"/>
    <row r="26895" customFormat="1"/>
    <row r="26896" customFormat="1"/>
    <row r="26897" customFormat="1"/>
    <row r="26898" customFormat="1"/>
    <row r="26899" customFormat="1"/>
    <row r="26900" customFormat="1"/>
    <row r="26901" customFormat="1"/>
    <row r="26902" customFormat="1"/>
    <row r="26903" customFormat="1"/>
    <row r="26904" customFormat="1"/>
    <row r="26905" customFormat="1"/>
    <row r="26906" customFormat="1"/>
    <row r="26907" customFormat="1"/>
    <row r="26908" customFormat="1"/>
    <row r="26909" customFormat="1"/>
    <row r="26910" customFormat="1"/>
    <row r="26911" customFormat="1"/>
    <row r="26912" customFormat="1"/>
    <row r="26913" customFormat="1"/>
    <row r="26914" customFormat="1"/>
    <row r="26915" customFormat="1"/>
    <row r="26916" customFormat="1"/>
    <row r="26917" customFormat="1"/>
    <row r="26918" customFormat="1"/>
    <row r="26919" customFormat="1"/>
    <row r="26920" customFormat="1"/>
    <row r="26921" customFormat="1"/>
    <row r="26922" customFormat="1"/>
    <row r="26923" customFormat="1"/>
    <row r="26924" customFormat="1"/>
    <row r="26925" customFormat="1"/>
    <row r="26926" customFormat="1"/>
    <row r="26927" customFormat="1"/>
    <row r="26928" customFormat="1"/>
    <row r="26929" customFormat="1"/>
    <row r="26930" customFormat="1"/>
    <row r="26931" customFormat="1"/>
    <row r="26932" customFormat="1"/>
    <row r="26933" customFormat="1"/>
    <row r="26934" customFormat="1"/>
    <row r="26935" customFormat="1"/>
    <row r="26936" customFormat="1"/>
    <row r="26937" customFormat="1"/>
    <row r="26938" customFormat="1"/>
    <row r="26939" customFormat="1"/>
    <row r="26940" customFormat="1"/>
    <row r="26941" customFormat="1"/>
    <row r="26942" customFormat="1"/>
    <row r="26943" customFormat="1"/>
    <row r="26944" customFormat="1"/>
    <row r="26945" customFormat="1"/>
    <row r="26946" customFormat="1"/>
    <row r="26947" customFormat="1"/>
    <row r="26948" customFormat="1"/>
    <row r="26949" customFormat="1"/>
    <row r="26950" customFormat="1"/>
    <row r="26951" customFormat="1"/>
    <row r="26952" customFormat="1"/>
    <row r="26953" customFormat="1"/>
    <row r="26954" customFormat="1"/>
    <row r="26955" customFormat="1"/>
    <row r="26956" customFormat="1"/>
    <row r="26957" customFormat="1"/>
    <row r="26958" customFormat="1"/>
    <row r="26959" customFormat="1"/>
    <row r="26960" customFormat="1"/>
    <row r="26961" customFormat="1"/>
    <row r="26962" customFormat="1"/>
    <row r="26963" customFormat="1"/>
    <row r="26964" customFormat="1"/>
    <row r="26965" customFormat="1"/>
    <row r="26966" customFormat="1"/>
    <row r="26967" customFormat="1"/>
    <row r="26968" customFormat="1"/>
    <row r="26969" customFormat="1"/>
    <row r="26970" customFormat="1"/>
    <row r="26971" customFormat="1"/>
    <row r="26972" customFormat="1"/>
    <row r="26973" customFormat="1"/>
    <row r="26974" customFormat="1"/>
    <row r="26975" customFormat="1"/>
    <row r="26976" customFormat="1"/>
    <row r="26977" customFormat="1"/>
    <row r="26978" customFormat="1"/>
    <row r="26979" customFormat="1"/>
    <row r="26980" customFormat="1"/>
    <row r="26981" customFormat="1"/>
    <row r="26982" customFormat="1"/>
    <row r="26983" customFormat="1"/>
    <row r="26984" customFormat="1"/>
    <row r="26985" customFormat="1"/>
    <row r="26986" customFormat="1"/>
    <row r="26987" customFormat="1"/>
    <row r="26988" customFormat="1"/>
    <row r="26989" customFormat="1"/>
    <row r="26990" customFormat="1"/>
    <row r="26991" customFormat="1"/>
    <row r="26992" customFormat="1"/>
    <row r="26993" customFormat="1"/>
    <row r="26994" customFormat="1"/>
    <row r="26995" customFormat="1"/>
    <row r="26996" customFormat="1"/>
    <row r="26997" customFormat="1"/>
    <row r="26998" customFormat="1"/>
    <row r="26999" customFormat="1"/>
    <row r="27000" customFormat="1"/>
    <row r="27001" customFormat="1"/>
    <row r="27002" customFormat="1"/>
    <row r="27003" customFormat="1"/>
    <row r="27004" customFormat="1"/>
    <row r="27005" customFormat="1"/>
    <row r="27006" customFormat="1"/>
    <row r="27007" customFormat="1"/>
    <row r="27008" customFormat="1"/>
    <row r="27009" customFormat="1"/>
    <row r="27010" customFormat="1"/>
    <row r="27011" customFormat="1"/>
    <row r="27012" customFormat="1"/>
    <row r="27013" customFormat="1"/>
    <row r="27014" customFormat="1"/>
    <row r="27015" customFormat="1"/>
    <row r="27016" customFormat="1"/>
    <row r="27017" customFormat="1"/>
    <row r="27018" customFormat="1"/>
    <row r="27019" customFormat="1"/>
    <row r="27020" customFormat="1"/>
    <row r="27021" customFormat="1"/>
    <row r="27022" customFormat="1"/>
    <row r="27023" customFormat="1"/>
    <row r="27024" customFormat="1"/>
    <row r="27025" customFormat="1"/>
    <row r="27026" customFormat="1"/>
    <row r="27027" customFormat="1"/>
    <row r="27028" customFormat="1"/>
    <row r="27029" customFormat="1"/>
    <row r="27030" customFormat="1"/>
    <row r="27031" customFormat="1"/>
    <row r="27032" customFormat="1"/>
    <row r="27033" customFormat="1"/>
    <row r="27034" customFormat="1"/>
    <row r="27035" customFormat="1"/>
    <row r="27036" customFormat="1"/>
    <row r="27037" customFormat="1"/>
    <row r="27038" customFormat="1"/>
    <row r="27039" customFormat="1"/>
    <row r="27040" customFormat="1"/>
    <row r="27041" customFormat="1"/>
    <row r="27042" customFormat="1"/>
    <row r="27043" customFormat="1"/>
    <row r="27044" customFormat="1"/>
    <row r="27045" customFormat="1"/>
    <row r="27046" customFormat="1"/>
    <row r="27047" customFormat="1"/>
    <row r="27048" customFormat="1"/>
    <row r="27049" customFormat="1"/>
    <row r="27050" customFormat="1"/>
    <row r="27051" customFormat="1"/>
    <row r="27052" customFormat="1"/>
    <row r="27053" customFormat="1"/>
    <row r="27054" customFormat="1"/>
    <row r="27055" customFormat="1"/>
    <row r="27056" customFormat="1"/>
    <row r="27057" customFormat="1"/>
    <row r="27058" customFormat="1"/>
    <row r="27059" customFormat="1"/>
    <row r="27060" customFormat="1"/>
    <row r="27061" customFormat="1"/>
    <row r="27062" customFormat="1"/>
    <row r="27063" customFormat="1"/>
    <row r="27064" customFormat="1"/>
    <row r="27065" customFormat="1"/>
    <row r="27066" customFormat="1"/>
    <row r="27067" customFormat="1"/>
    <row r="27068" customFormat="1"/>
    <row r="27069" customFormat="1"/>
    <row r="27070" customFormat="1"/>
    <row r="27071" customFormat="1"/>
    <row r="27072" customFormat="1"/>
    <row r="27073" customFormat="1"/>
    <row r="27074" customFormat="1"/>
    <row r="27075" customFormat="1"/>
    <row r="27076" customFormat="1"/>
    <row r="27077" customFormat="1"/>
    <row r="27078" customFormat="1"/>
    <row r="27079" customFormat="1"/>
    <row r="27080" customFormat="1"/>
    <row r="27081" customFormat="1"/>
    <row r="27082" customFormat="1"/>
    <row r="27083" customFormat="1"/>
    <row r="27084" customFormat="1"/>
    <row r="27085" customFormat="1"/>
    <row r="27086" customFormat="1"/>
    <row r="27087" customFormat="1"/>
    <row r="27088" customFormat="1"/>
    <row r="27089" customFormat="1"/>
    <row r="27090" customFormat="1"/>
    <row r="27091" customFormat="1"/>
    <row r="27092" customFormat="1"/>
    <row r="27093" customFormat="1"/>
    <row r="27094" customFormat="1"/>
    <row r="27095" customFormat="1"/>
    <row r="27096" customFormat="1"/>
    <row r="27097" customFormat="1"/>
    <row r="27098" customFormat="1"/>
    <row r="27099" customFormat="1"/>
    <row r="27100" customFormat="1"/>
    <row r="27101" customFormat="1"/>
    <row r="27102" customFormat="1"/>
    <row r="27103" customFormat="1"/>
    <row r="27104" customFormat="1"/>
    <row r="27105" customFormat="1"/>
    <row r="27106" customFormat="1"/>
    <row r="27107" customFormat="1"/>
    <row r="27108" customFormat="1"/>
    <row r="27109" customFormat="1"/>
    <row r="27110" customFormat="1"/>
    <row r="27111" customFormat="1"/>
    <row r="27112" customFormat="1"/>
    <row r="27113" customFormat="1"/>
    <row r="27114" customFormat="1"/>
    <row r="27115" customFormat="1"/>
    <row r="27116" customFormat="1"/>
    <row r="27117" customFormat="1"/>
    <row r="27118" customFormat="1"/>
    <row r="27119" customFormat="1"/>
    <row r="27120" customFormat="1"/>
    <row r="27121" customFormat="1"/>
    <row r="27122" customFormat="1"/>
    <row r="27123" customFormat="1"/>
    <row r="27124" customFormat="1"/>
    <row r="27125" customFormat="1"/>
    <row r="27126" customFormat="1"/>
    <row r="27127" customFormat="1"/>
    <row r="27128" customFormat="1"/>
    <row r="27129" customFormat="1"/>
    <row r="27130" customFormat="1"/>
    <row r="27131" customFormat="1"/>
    <row r="27132" customFormat="1"/>
    <row r="27133" customFormat="1"/>
    <row r="27134" customFormat="1"/>
    <row r="27135" customFormat="1"/>
    <row r="27136" customFormat="1"/>
    <row r="27137" customFormat="1"/>
    <row r="27138" customFormat="1"/>
    <row r="27139" customFormat="1"/>
    <row r="27140" customFormat="1"/>
    <row r="27141" customFormat="1"/>
    <row r="27142" customFormat="1"/>
    <row r="27143" customFormat="1"/>
    <row r="27144" customFormat="1"/>
    <row r="27145" customFormat="1"/>
    <row r="27146" customFormat="1"/>
    <row r="27147" customFormat="1"/>
    <row r="27148" customFormat="1"/>
    <row r="27149" customFormat="1"/>
    <row r="27150" customFormat="1"/>
    <row r="27151" customFormat="1"/>
    <row r="27152" customFormat="1"/>
    <row r="27153" customFormat="1"/>
    <row r="27154" customFormat="1"/>
    <row r="27155" customFormat="1"/>
    <row r="27156" customFormat="1"/>
    <row r="27157" customFormat="1"/>
    <row r="27158" customFormat="1"/>
    <row r="27159" customFormat="1"/>
    <row r="27160" customFormat="1"/>
    <row r="27161" customFormat="1"/>
    <row r="27162" customFormat="1"/>
    <row r="27163" customFormat="1"/>
    <row r="27164" customFormat="1"/>
    <row r="27165" customFormat="1"/>
    <row r="27166" customFormat="1"/>
    <row r="27167" customFormat="1"/>
    <row r="27168" customFormat="1"/>
    <row r="27169" customFormat="1"/>
    <row r="27170" customFormat="1"/>
    <row r="27171" customFormat="1"/>
    <row r="27172" customFormat="1"/>
    <row r="27173" customFormat="1"/>
    <row r="27174" customFormat="1"/>
    <row r="27175" customFormat="1"/>
    <row r="27176" customFormat="1"/>
    <row r="27177" customFormat="1"/>
    <row r="27178" customFormat="1"/>
    <row r="27179" customFormat="1"/>
    <row r="27180" customFormat="1"/>
    <row r="27181" customFormat="1"/>
    <row r="27182" customFormat="1"/>
    <row r="27183" customFormat="1"/>
    <row r="27184" customFormat="1"/>
    <row r="27185" customFormat="1"/>
    <row r="27186" customFormat="1"/>
    <row r="27187" customFormat="1"/>
    <row r="27188" customFormat="1"/>
    <row r="27189" customFormat="1"/>
    <row r="27190" customFormat="1"/>
    <row r="27191" customFormat="1"/>
    <row r="27192" customFormat="1"/>
    <row r="27193" customFormat="1"/>
    <row r="27194" customFormat="1"/>
    <row r="27195" customFormat="1"/>
    <row r="27196" customFormat="1"/>
    <row r="27197" customFormat="1"/>
    <row r="27198" customFormat="1"/>
    <row r="27199" customFormat="1"/>
    <row r="27200" customFormat="1"/>
    <row r="27201" customFormat="1"/>
    <row r="27202" customFormat="1"/>
    <row r="27203" customFormat="1"/>
    <row r="27204" customFormat="1"/>
    <row r="27205" customFormat="1"/>
    <row r="27206" customFormat="1"/>
    <row r="27207" customFormat="1"/>
    <row r="27208" customFormat="1"/>
    <row r="27209" customFormat="1"/>
    <row r="27210" customFormat="1"/>
    <row r="27211" customFormat="1"/>
    <row r="27212" customFormat="1"/>
    <row r="27213" customFormat="1"/>
    <row r="27214" customFormat="1"/>
    <row r="27215" customFormat="1"/>
    <row r="27216" customFormat="1"/>
    <row r="27217" customFormat="1"/>
    <row r="27218" customFormat="1"/>
    <row r="27219" customFormat="1"/>
    <row r="27220" customFormat="1"/>
    <row r="27221" customFormat="1"/>
    <row r="27222" customFormat="1"/>
    <row r="27223" customFormat="1"/>
    <row r="27224" customFormat="1"/>
    <row r="27225" customFormat="1"/>
    <row r="27226" customFormat="1"/>
    <row r="27227" customFormat="1"/>
    <row r="27228" customFormat="1"/>
    <row r="27229" customFormat="1"/>
    <row r="27230" customFormat="1"/>
    <row r="27231" customFormat="1"/>
    <row r="27232" customFormat="1"/>
    <row r="27233" customFormat="1"/>
    <row r="27234" customFormat="1"/>
    <row r="27235" customFormat="1"/>
    <row r="27236" customFormat="1"/>
    <row r="27237" customFormat="1"/>
    <row r="27238" customFormat="1"/>
    <row r="27239" customFormat="1"/>
    <row r="27240" customFormat="1"/>
    <row r="27241" customFormat="1"/>
    <row r="27242" customFormat="1"/>
    <row r="27243" customFormat="1"/>
    <row r="27244" customFormat="1"/>
    <row r="27245" customFormat="1"/>
    <row r="27246" customFormat="1"/>
    <row r="27247" customFormat="1"/>
    <row r="27248" customFormat="1"/>
    <row r="27249" customFormat="1"/>
    <row r="27250" customFormat="1"/>
    <row r="27251" customFormat="1"/>
    <row r="27252" customFormat="1"/>
    <row r="27253" customFormat="1"/>
    <row r="27254" customFormat="1"/>
    <row r="27255" customFormat="1"/>
    <row r="27256" customFormat="1"/>
    <row r="27257" customFormat="1"/>
    <row r="27258" customFormat="1"/>
    <row r="27259" customFormat="1"/>
    <row r="27260" customFormat="1"/>
    <row r="27261" customFormat="1"/>
    <row r="27262" customFormat="1"/>
    <row r="27263" customFormat="1"/>
    <row r="27264" customFormat="1"/>
    <row r="27265" customFormat="1"/>
    <row r="27266" customFormat="1"/>
    <row r="27267" customFormat="1"/>
    <row r="27268" customFormat="1"/>
    <row r="27269" customFormat="1"/>
    <row r="27270" customFormat="1"/>
    <row r="27271" customFormat="1"/>
    <row r="27272" customFormat="1"/>
    <row r="27273" customFormat="1"/>
    <row r="27274" customFormat="1"/>
    <row r="27275" customFormat="1"/>
    <row r="27276" customFormat="1"/>
    <row r="27277" customFormat="1"/>
    <row r="27278" customFormat="1"/>
    <row r="27279" customFormat="1"/>
    <row r="27280" customFormat="1"/>
    <row r="27281" customFormat="1"/>
    <row r="27282" customFormat="1"/>
    <row r="27283" customFormat="1"/>
    <row r="27284" customFormat="1"/>
    <row r="27285" customFormat="1"/>
    <row r="27286" customFormat="1"/>
    <row r="27287" customFormat="1"/>
    <row r="27288" customFormat="1"/>
    <row r="27289" customFormat="1"/>
    <row r="27290" customFormat="1"/>
    <row r="27291" customFormat="1"/>
    <row r="27292" customFormat="1"/>
    <row r="27293" customFormat="1"/>
    <row r="27294" customFormat="1"/>
    <row r="27295" customFormat="1"/>
    <row r="27296" customFormat="1"/>
    <row r="27297" customFormat="1"/>
    <row r="27298" customFormat="1"/>
    <row r="27299" customFormat="1"/>
    <row r="27300" customFormat="1"/>
    <row r="27301" customFormat="1"/>
    <row r="27302" customFormat="1"/>
    <row r="27303" customFormat="1"/>
    <row r="27304" customFormat="1"/>
    <row r="27305" customFormat="1"/>
    <row r="27306" customFormat="1"/>
    <row r="27307" customFormat="1"/>
    <row r="27308" customFormat="1"/>
    <row r="27309" customFormat="1"/>
    <row r="27310" customFormat="1"/>
    <row r="27311" customFormat="1"/>
    <row r="27312" customFormat="1"/>
    <row r="27313" customFormat="1"/>
    <row r="27314" customFormat="1"/>
    <row r="27315" customFormat="1"/>
    <row r="27316" customFormat="1"/>
    <row r="27317" customFormat="1"/>
    <row r="27318" customFormat="1"/>
    <row r="27319" customFormat="1"/>
    <row r="27320" customFormat="1"/>
    <row r="27321" customFormat="1"/>
    <row r="27322" customFormat="1"/>
    <row r="27323" customFormat="1"/>
    <row r="27324" customFormat="1"/>
    <row r="27325" customFormat="1"/>
    <row r="27326" customFormat="1"/>
    <row r="27327" customFormat="1"/>
    <row r="27328" customFormat="1"/>
    <row r="27329" customFormat="1"/>
    <row r="27330" customFormat="1"/>
    <row r="27331" customFormat="1"/>
    <row r="27332" customFormat="1"/>
    <row r="27333" customFormat="1"/>
    <row r="27334" customFormat="1"/>
    <row r="27335" customFormat="1"/>
    <row r="27336" customFormat="1"/>
    <row r="27337" customFormat="1"/>
    <row r="27338" customFormat="1"/>
    <row r="27339" customFormat="1"/>
    <row r="27340" customFormat="1"/>
    <row r="27341" customFormat="1"/>
    <row r="27342" customFormat="1"/>
    <row r="27343" customFormat="1"/>
    <row r="27344" customFormat="1"/>
    <row r="27345" customFormat="1"/>
    <row r="27346" customFormat="1"/>
    <row r="27347" customFormat="1"/>
    <row r="27348" customFormat="1"/>
    <row r="27349" customFormat="1"/>
    <row r="27350" customFormat="1"/>
    <row r="27351" customFormat="1"/>
    <row r="27352" customFormat="1"/>
    <row r="27353" customFormat="1"/>
    <row r="27354" customFormat="1"/>
    <row r="27355" customFormat="1"/>
    <row r="27356" customFormat="1"/>
    <row r="27357" customFormat="1"/>
    <row r="27358" customFormat="1"/>
    <row r="27359" customFormat="1"/>
    <row r="27360" customFormat="1"/>
    <row r="27361" customFormat="1"/>
    <row r="27362" customFormat="1"/>
    <row r="27363" customFormat="1"/>
    <row r="27364" customFormat="1"/>
    <row r="27365" customFormat="1"/>
    <row r="27366" customFormat="1"/>
    <row r="27367" customFormat="1"/>
    <row r="27368" customFormat="1"/>
    <row r="27369" customFormat="1"/>
    <row r="27370" customFormat="1"/>
    <row r="27371" customFormat="1"/>
    <row r="27372" customFormat="1"/>
    <row r="27373" customFormat="1"/>
    <row r="27374" customFormat="1"/>
    <row r="27375" customFormat="1"/>
    <row r="27376" customFormat="1"/>
    <row r="27377" customFormat="1"/>
    <row r="27378" customFormat="1"/>
    <row r="27379" customFormat="1"/>
    <row r="27380" customFormat="1"/>
    <row r="27381" customFormat="1"/>
    <row r="27382" customFormat="1"/>
    <row r="27383" customFormat="1"/>
    <row r="27384" customFormat="1"/>
    <row r="27385" customFormat="1"/>
    <row r="27386" customFormat="1"/>
    <row r="27387" customFormat="1"/>
    <row r="27388" customFormat="1"/>
    <row r="27389" customFormat="1"/>
    <row r="27390" customFormat="1"/>
    <row r="27391" customFormat="1"/>
    <row r="27392" customFormat="1"/>
    <row r="27393" customFormat="1"/>
    <row r="27394" customFormat="1"/>
    <row r="27395" customFormat="1"/>
    <row r="27396" customFormat="1"/>
    <row r="27397" customFormat="1"/>
    <row r="27398" customFormat="1"/>
    <row r="27399" customFormat="1"/>
    <row r="27400" customFormat="1"/>
    <row r="27401" customFormat="1"/>
    <row r="27402" customFormat="1"/>
    <row r="27403" customFormat="1"/>
    <row r="27404" customFormat="1"/>
    <row r="27405" customFormat="1"/>
    <row r="27406" customFormat="1"/>
    <row r="27407" customFormat="1"/>
    <row r="27408" customFormat="1"/>
    <row r="27409" customFormat="1"/>
    <row r="27410" customFormat="1"/>
    <row r="27411" customFormat="1"/>
    <row r="27412" customFormat="1"/>
    <row r="27413" customFormat="1"/>
    <row r="27414" customFormat="1"/>
    <row r="27415" customFormat="1"/>
    <row r="27416" customFormat="1"/>
    <row r="27417" customFormat="1"/>
    <row r="27418" customFormat="1"/>
    <row r="27419" customFormat="1"/>
    <row r="27420" customFormat="1"/>
    <row r="27421" customFormat="1"/>
    <row r="27422" customFormat="1"/>
    <row r="27423" customFormat="1"/>
    <row r="27424" customFormat="1"/>
    <row r="27425" customFormat="1"/>
    <row r="27426" customFormat="1"/>
    <row r="27427" customFormat="1"/>
    <row r="27428" customFormat="1"/>
    <row r="27429" customFormat="1"/>
    <row r="27430" customFormat="1"/>
    <row r="27431" customFormat="1"/>
    <row r="27432" customFormat="1"/>
    <row r="27433" customFormat="1"/>
    <row r="27434" customFormat="1"/>
    <row r="27435" customFormat="1"/>
    <row r="27436" customFormat="1"/>
    <row r="27437" customFormat="1"/>
    <row r="27438" customFormat="1"/>
    <row r="27439" customFormat="1"/>
    <row r="27440" customFormat="1"/>
    <row r="27441" customFormat="1"/>
    <row r="27442" customFormat="1"/>
    <row r="27443" customFormat="1"/>
    <row r="27444" customFormat="1"/>
    <row r="27445" customFormat="1"/>
    <row r="27446" customFormat="1"/>
    <row r="27447" customFormat="1"/>
    <row r="27448" customFormat="1"/>
    <row r="27449" customFormat="1"/>
    <row r="27450" customFormat="1"/>
    <row r="27451" customFormat="1"/>
    <row r="27452" customFormat="1"/>
    <row r="27453" customFormat="1"/>
    <row r="27454" customFormat="1"/>
    <row r="27455" customFormat="1"/>
    <row r="27456" customFormat="1"/>
    <row r="27457" customFormat="1"/>
    <row r="27458" customFormat="1"/>
    <row r="27459" customFormat="1"/>
    <row r="27460" customFormat="1"/>
    <row r="27461" customFormat="1"/>
    <row r="27462" customFormat="1"/>
    <row r="27463" customFormat="1"/>
    <row r="27464" customFormat="1"/>
    <row r="27465" customFormat="1"/>
    <row r="27466" customFormat="1"/>
    <row r="27467" customFormat="1"/>
    <row r="27468" customFormat="1"/>
    <row r="27469" customFormat="1"/>
    <row r="27470" customFormat="1"/>
    <row r="27471" customFormat="1"/>
    <row r="27472" customFormat="1"/>
    <row r="27473" customFormat="1"/>
    <row r="27474" customFormat="1"/>
    <row r="27475" customFormat="1"/>
    <row r="27476" customFormat="1"/>
    <row r="27477" customFormat="1"/>
    <row r="27478" customFormat="1"/>
    <row r="27479" customFormat="1"/>
    <row r="27480" customFormat="1"/>
    <row r="27481" customFormat="1"/>
    <row r="27482" customFormat="1"/>
    <row r="27483" customFormat="1"/>
    <row r="27484" customFormat="1"/>
    <row r="27485" customFormat="1"/>
    <row r="27486" customFormat="1"/>
    <row r="27487" customFormat="1"/>
    <row r="27488" customFormat="1"/>
    <row r="27489" customFormat="1"/>
    <row r="27490" customFormat="1"/>
    <row r="27491" customFormat="1"/>
    <row r="27492" customFormat="1"/>
    <row r="27493" customFormat="1"/>
    <row r="27494" customFormat="1"/>
    <row r="27495" customFormat="1"/>
    <row r="27496" customFormat="1"/>
    <row r="27497" customFormat="1"/>
    <row r="27498" customFormat="1"/>
    <row r="27499" customFormat="1"/>
    <row r="27500" customFormat="1"/>
    <row r="27501" customFormat="1"/>
    <row r="27502" customFormat="1"/>
    <row r="27503" customFormat="1"/>
    <row r="27504" customFormat="1"/>
    <row r="27505" customFormat="1"/>
    <row r="27506" customFormat="1"/>
    <row r="27507" customFormat="1"/>
    <row r="27508" customFormat="1"/>
    <row r="27509" customFormat="1"/>
    <row r="27510" customFormat="1"/>
    <row r="27511" customFormat="1"/>
    <row r="27512" customFormat="1"/>
    <row r="27513" customFormat="1"/>
    <row r="27514" customFormat="1"/>
    <row r="27515" customFormat="1"/>
    <row r="27516" customFormat="1"/>
    <row r="27517" customFormat="1"/>
    <row r="27518" customFormat="1"/>
    <row r="27519" customFormat="1"/>
    <row r="27520" customFormat="1"/>
    <row r="27521" customFormat="1"/>
    <row r="27522" customFormat="1"/>
    <row r="27523" customFormat="1"/>
    <row r="27524" customFormat="1"/>
    <row r="27525" customFormat="1"/>
    <row r="27526" customFormat="1"/>
    <row r="27527" customFormat="1"/>
    <row r="27528" customFormat="1"/>
    <row r="27529" customFormat="1"/>
    <row r="27530" customFormat="1"/>
    <row r="27531" customFormat="1"/>
    <row r="27532" customFormat="1"/>
    <row r="27533" customFormat="1"/>
    <row r="27534" customFormat="1"/>
    <row r="27535" customFormat="1"/>
    <row r="27536" customFormat="1"/>
    <row r="27537" customFormat="1"/>
    <row r="27538" customFormat="1"/>
    <row r="27539" customFormat="1"/>
    <row r="27540" customFormat="1"/>
    <row r="27541" customFormat="1"/>
    <row r="27542" customFormat="1"/>
    <row r="27543" customFormat="1"/>
    <row r="27544" customFormat="1"/>
    <row r="27545" customFormat="1"/>
    <row r="27546" customFormat="1"/>
    <row r="27547" customFormat="1"/>
    <row r="27548" customFormat="1"/>
    <row r="27549" customFormat="1"/>
    <row r="27550" customFormat="1"/>
    <row r="27551" customFormat="1"/>
    <row r="27552" customFormat="1"/>
    <row r="27553" customFormat="1"/>
    <row r="27554" customFormat="1"/>
    <row r="27555" customFormat="1"/>
    <row r="27556" customFormat="1"/>
    <row r="27557" customFormat="1"/>
    <row r="27558" customFormat="1"/>
    <row r="27559" customFormat="1"/>
    <row r="27560" customFormat="1"/>
    <row r="27561" customFormat="1"/>
    <row r="27562" customFormat="1"/>
    <row r="27563" customFormat="1"/>
    <row r="27564" customFormat="1"/>
    <row r="27565" customFormat="1"/>
    <row r="27566" customFormat="1"/>
    <row r="27567" customFormat="1"/>
    <row r="27568" customFormat="1"/>
    <row r="27569" customFormat="1"/>
    <row r="27570" customFormat="1"/>
    <row r="27571" customFormat="1"/>
    <row r="27572" customFormat="1"/>
    <row r="27573" customFormat="1"/>
    <row r="27574" customFormat="1"/>
    <row r="27575" customFormat="1"/>
    <row r="27576" customFormat="1"/>
    <row r="27577" customFormat="1"/>
    <row r="27578" customFormat="1"/>
    <row r="27579" customFormat="1"/>
    <row r="27580" customFormat="1"/>
    <row r="27581" customFormat="1"/>
    <row r="27582" customFormat="1"/>
    <row r="27583" customFormat="1"/>
    <row r="27584" customFormat="1"/>
    <row r="27585" customFormat="1"/>
    <row r="27586" customFormat="1"/>
    <row r="27587" customFormat="1"/>
    <row r="27588" customFormat="1"/>
    <row r="27589" customFormat="1"/>
    <row r="27590" customFormat="1"/>
    <row r="27591" customFormat="1"/>
    <row r="27592" customFormat="1"/>
    <row r="27593" customFormat="1"/>
    <row r="27594" customFormat="1"/>
    <row r="27595" customFormat="1"/>
    <row r="27596" customFormat="1"/>
    <row r="27597" customFormat="1"/>
    <row r="27598" customFormat="1"/>
    <row r="27599" customFormat="1"/>
    <row r="27600" customFormat="1"/>
    <row r="27601" customFormat="1"/>
    <row r="27602" customFormat="1"/>
    <row r="27603" customFormat="1"/>
    <row r="27604" customFormat="1"/>
    <row r="27605" customFormat="1"/>
    <row r="27606" customFormat="1"/>
    <row r="27607" customFormat="1"/>
    <row r="27608" customFormat="1"/>
    <row r="27609" customFormat="1"/>
    <row r="27610" customFormat="1"/>
    <row r="27611" customFormat="1"/>
    <row r="27612" customFormat="1"/>
    <row r="27613" customFormat="1"/>
    <row r="27614" customFormat="1"/>
    <row r="27615" customFormat="1"/>
    <row r="27616" customFormat="1"/>
    <row r="27617" customFormat="1"/>
    <row r="27618" customFormat="1"/>
    <row r="27619" customFormat="1"/>
    <row r="27620" customFormat="1"/>
    <row r="27621" customFormat="1"/>
    <row r="27622" customFormat="1"/>
    <row r="27623" customFormat="1"/>
    <row r="27624" customFormat="1"/>
    <row r="27625" customFormat="1"/>
    <row r="27626" customFormat="1"/>
    <row r="27627" customFormat="1"/>
    <row r="27628" customFormat="1"/>
    <row r="27629" customFormat="1"/>
    <row r="27630" customFormat="1"/>
    <row r="27631" customFormat="1"/>
    <row r="27632" customFormat="1"/>
    <row r="27633" customFormat="1"/>
    <row r="27634" customFormat="1"/>
    <row r="27635" customFormat="1"/>
    <row r="27636" customFormat="1"/>
    <row r="27637" customFormat="1"/>
    <row r="27638" customFormat="1"/>
    <row r="27639" customFormat="1"/>
    <row r="27640" customFormat="1"/>
    <row r="27641" customFormat="1"/>
    <row r="27642" customFormat="1"/>
    <row r="27643" customFormat="1"/>
    <row r="27644" customFormat="1"/>
    <row r="27645" customFormat="1"/>
    <row r="27646" customFormat="1"/>
    <row r="27647" customFormat="1"/>
    <row r="27648" customFormat="1"/>
    <row r="27649" customFormat="1"/>
    <row r="27650" customFormat="1"/>
    <row r="27651" customFormat="1"/>
    <row r="27652" customFormat="1"/>
    <row r="27653" customFormat="1"/>
    <row r="27654" customFormat="1"/>
    <row r="27655" customFormat="1"/>
    <row r="27656" customFormat="1"/>
    <row r="27657" customFormat="1"/>
    <row r="27658" customFormat="1"/>
    <row r="27659" customFormat="1"/>
    <row r="27660" customFormat="1"/>
    <row r="27661" customFormat="1"/>
    <row r="27662" customFormat="1"/>
    <row r="27663" customFormat="1"/>
    <row r="27664" customFormat="1"/>
    <row r="27665" customFormat="1"/>
    <row r="27666" customFormat="1"/>
    <row r="27667" customFormat="1"/>
    <row r="27668" customFormat="1"/>
    <row r="27669" customFormat="1"/>
    <row r="27670" customFormat="1"/>
    <row r="27671" customFormat="1"/>
    <row r="27672" customFormat="1"/>
    <row r="27673" customFormat="1"/>
    <row r="27674" customFormat="1"/>
    <row r="27675" customFormat="1"/>
    <row r="27676" customFormat="1"/>
    <row r="27677" customFormat="1"/>
    <row r="27678" customFormat="1"/>
    <row r="27679" customFormat="1"/>
    <row r="27680" customFormat="1"/>
    <row r="27681" customFormat="1"/>
    <row r="27682" customFormat="1"/>
    <row r="27683" customFormat="1"/>
    <row r="27684" customFormat="1"/>
    <row r="27685" customFormat="1"/>
    <row r="27686" customFormat="1"/>
    <row r="27687" customFormat="1"/>
    <row r="27688" customFormat="1"/>
    <row r="27689" customFormat="1"/>
    <row r="27690" customFormat="1"/>
    <row r="27691" customFormat="1"/>
    <row r="27692" customFormat="1"/>
    <row r="27693" customFormat="1"/>
    <row r="27694" customFormat="1"/>
    <row r="27695" customFormat="1"/>
    <row r="27696" customFormat="1"/>
    <row r="27697" customFormat="1"/>
    <row r="27698" customFormat="1"/>
    <row r="27699" customFormat="1"/>
    <row r="27700" customFormat="1"/>
    <row r="27701" customFormat="1"/>
    <row r="27702" customFormat="1"/>
    <row r="27703" customFormat="1"/>
    <row r="27704" customFormat="1"/>
    <row r="27705" customFormat="1"/>
    <row r="27706" customFormat="1"/>
    <row r="27707" customFormat="1"/>
    <row r="27708" customFormat="1"/>
    <row r="27709" customFormat="1"/>
    <row r="27710" customFormat="1"/>
    <row r="27711" customFormat="1"/>
    <row r="27712" customFormat="1"/>
    <row r="27713" customFormat="1"/>
    <row r="27714" customFormat="1"/>
    <row r="27715" customFormat="1"/>
    <row r="27716" customFormat="1"/>
    <row r="27717" customFormat="1"/>
    <row r="27718" customFormat="1"/>
    <row r="27719" customFormat="1"/>
    <row r="27720" customFormat="1"/>
    <row r="27721" customFormat="1"/>
    <row r="27722" customFormat="1"/>
    <row r="27723" customFormat="1"/>
    <row r="27724" customFormat="1"/>
    <row r="27725" customFormat="1"/>
    <row r="27726" customFormat="1"/>
    <row r="27727" customFormat="1"/>
    <row r="27728" customFormat="1"/>
    <row r="27729" customFormat="1"/>
    <row r="27730" customFormat="1"/>
    <row r="27731" customFormat="1"/>
    <row r="27732" customFormat="1"/>
    <row r="27733" customFormat="1"/>
    <row r="27734" customFormat="1"/>
    <row r="27735" customFormat="1"/>
    <row r="27736" customFormat="1"/>
    <row r="27737" customFormat="1"/>
    <row r="27738" customFormat="1"/>
    <row r="27739" customFormat="1"/>
    <row r="27740" customFormat="1"/>
    <row r="27741" customFormat="1"/>
    <row r="27742" customFormat="1"/>
    <row r="27743" customFormat="1"/>
    <row r="27744" customFormat="1"/>
    <row r="27745" customFormat="1"/>
    <row r="27746" customFormat="1"/>
    <row r="27747" customFormat="1"/>
    <row r="27748" customFormat="1"/>
    <row r="27749" customFormat="1"/>
    <row r="27750" customFormat="1"/>
    <row r="27751" customFormat="1"/>
    <row r="27752" customFormat="1"/>
    <row r="27753" customFormat="1"/>
    <row r="27754" customFormat="1"/>
    <row r="27755" customFormat="1"/>
    <row r="27756" customFormat="1"/>
    <row r="27757" customFormat="1"/>
    <row r="27758" customFormat="1"/>
    <row r="27759" customFormat="1"/>
    <row r="27760" customFormat="1"/>
    <row r="27761" customFormat="1"/>
    <row r="27762" customFormat="1"/>
    <row r="27763" customFormat="1"/>
    <row r="27764" customFormat="1"/>
    <row r="27765" customFormat="1"/>
    <row r="27766" customFormat="1"/>
    <row r="27767" customFormat="1"/>
    <row r="27768" customFormat="1"/>
    <row r="27769" customFormat="1"/>
    <row r="27770" customFormat="1"/>
    <row r="27771" customFormat="1"/>
    <row r="27772" customFormat="1"/>
    <row r="27773" customFormat="1"/>
    <row r="27774" customFormat="1"/>
    <row r="27775" customFormat="1"/>
    <row r="27776" customFormat="1"/>
    <row r="27777" customFormat="1"/>
    <row r="27778" customFormat="1"/>
    <row r="27779" customFormat="1"/>
    <row r="27780" customFormat="1"/>
    <row r="27781" customFormat="1"/>
    <row r="27782" customFormat="1"/>
    <row r="27783" customFormat="1"/>
    <row r="27784" customFormat="1"/>
    <row r="27785" customFormat="1"/>
    <row r="27786" customFormat="1"/>
    <row r="27787" customFormat="1"/>
    <row r="27788" customFormat="1"/>
    <row r="27789" customFormat="1"/>
    <row r="27790" customFormat="1"/>
    <row r="27791" customFormat="1"/>
    <row r="27792" customFormat="1"/>
    <row r="27793" customFormat="1"/>
    <row r="27794" customFormat="1"/>
    <row r="27795" customFormat="1"/>
    <row r="27796" customFormat="1"/>
    <row r="27797" customFormat="1"/>
    <row r="27798" customFormat="1"/>
    <row r="27799" customFormat="1"/>
    <row r="27800" customFormat="1"/>
    <row r="27801" customFormat="1"/>
    <row r="27802" customFormat="1"/>
    <row r="27803" customFormat="1"/>
    <row r="27804" customFormat="1"/>
    <row r="27805" customFormat="1"/>
    <row r="27806" customFormat="1"/>
    <row r="27807" customFormat="1"/>
    <row r="27808" customFormat="1"/>
    <row r="27809" customFormat="1"/>
    <row r="27810" customFormat="1"/>
    <row r="27811" customFormat="1"/>
    <row r="27812" customFormat="1"/>
    <row r="27813" customFormat="1"/>
    <row r="27814" customFormat="1"/>
    <row r="27815" customFormat="1"/>
    <row r="27816" customFormat="1"/>
    <row r="27817" customFormat="1"/>
    <row r="27818" customFormat="1"/>
    <row r="27819" customFormat="1"/>
    <row r="27820" customFormat="1"/>
    <row r="27821" customFormat="1"/>
    <row r="27822" customFormat="1"/>
    <row r="27823" customFormat="1"/>
    <row r="27824" customFormat="1"/>
    <row r="27825" customFormat="1"/>
    <row r="27826" customFormat="1"/>
    <row r="27827" customFormat="1"/>
    <row r="27828" customFormat="1"/>
    <row r="27829" customFormat="1"/>
    <row r="27830" customFormat="1"/>
    <row r="27831" customFormat="1"/>
    <row r="27832" customFormat="1"/>
    <row r="27833" customFormat="1"/>
    <row r="27834" customFormat="1"/>
    <row r="27835" customFormat="1"/>
    <row r="27836" customFormat="1"/>
    <row r="27837" customFormat="1"/>
    <row r="27838" customFormat="1"/>
    <row r="27839" customFormat="1"/>
    <row r="27840" customFormat="1"/>
    <row r="27841" customFormat="1"/>
    <row r="27842" customFormat="1"/>
    <row r="27843" customFormat="1"/>
    <row r="27844" customFormat="1"/>
    <row r="27845" customFormat="1"/>
    <row r="27846" customFormat="1"/>
    <row r="27847" customFormat="1"/>
    <row r="27848" customFormat="1"/>
    <row r="27849" customFormat="1"/>
    <row r="27850" customFormat="1"/>
    <row r="27851" customFormat="1"/>
    <row r="27852" customFormat="1"/>
    <row r="27853" customFormat="1"/>
    <row r="27854" customFormat="1"/>
    <row r="27855" customFormat="1"/>
    <row r="27856" customFormat="1"/>
    <row r="27857" customFormat="1"/>
    <row r="27858" customFormat="1"/>
    <row r="27859" customFormat="1"/>
    <row r="27860" customFormat="1"/>
    <row r="27861" customFormat="1"/>
    <row r="27862" customFormat="1"/>
    <row r="27863" customFormat="1"/>
    <row r="27864" customFormat="1"/>
    <row r="27865" customFormat="1"/>
    <row r="27866" customFormat="1"/>
    <row r="27867" customFormat="1"/>
    <row r="27868" customFormat="1"/>
    <row r="27869" customFormat="1"/>
    <row r="27870" customFormat="1"/>
    <row r="27871" customFormat="1"/>
    <row r="27872" customFormat="1"/>
    <row r="27873" customFormat="1"/>
    <row r="27874" customFormat="1"/>
    <row r="27875" customFormat="1"/>
    <row r="27876" customFormat="1"/>
    <row r="27877" customFormat="1"/>
    <row r="27878" customFormat="1"/>
    <row r="27879" customFormat="1"/>
    <row r="27880" customFormat="1"/>
    <row r="27881" customFormat="1"/>
    <row r="27882" customFormat="1"/>
    <row r="27883" customFormat="1"/>
    <row r="27884" customFormat="1"/>
    <row r="27885" customFormat="1"/>
    <row r="27886" customFormat="1"/>
    <row r="27887" customFormat="1"/>
    <row r="27888" customFormat="1"/>
    <row r="27889" customFormat="1"/>
    <row r="27890" customFormat="1"/>
    <row r="27891" customFormat="1"/>
    <row r="27892" customFormat="1"/>
    <row r="27893" customFormat="1"/>
    <row r="27894" customFormat="1"/>
    <row r="27895" customFormat="1"/>
    <row r="27896" customFormat="1"/>
    <row r="27897" customFormat="1"/>
    <row r="27898" customFormat="1"/>
    <row r="27899" customFormat="1"/>
    <row r="27900" customFormat="1"/>
    <row r="27901" customFormat="1"/>
    <row r="27902" customFormat="1"/>
    <row r="27903" customFormat="1"/>
    <row r="27904" customFormat="1"/>
    <row r="27905" customFormat="1"/>
    <row r="27906" customFormat="1"/>
    <row r="27907" customFormat="1"/>
    <row r="27908" customFormat="1"/>
    <row r="27909" customFormat="1"/>
    <row r="27910" customFormat="1"/>
    <row r="27911" customFormat="1"/>
    <row r="27912" customFormat="1"/>
    <row r="27913" customFormat="1"/>
    <row r="27914" customFormat="1"/>
    <row r="27915" customFormat="1"/>
    <row r="27916" customFormat="1"/>
    <row r="27917" customFormat="1"/>
    <row r="27918" customFormat="1"/>
    <row r="27919" customFormat="1"/>
    <row r="27920" customFormat="1"/>
    <row r="27921" customFormat="1"/>
    <row r="27922" customFormat="1"/>
    <row r="27923" customFormat="1"/>
    <row r="27924" customFormat="1"/>
    <row r="27925" customFormat="1"/>
    <row r="27926" customFormat="1"/>
    <row r="27927" customFormat="1"/>
    <row r="27928" customFormat="1"/>
    <row r="27929" customFormat="1"/>
    <row r="27930" customFormat="1"/>
    <row r="27931" customFormat="1"/>
    <row r="27932" customFormat="1"/>
    <row r="27933" customFormat="1"/>
    <row r="27934" customFormat="1"/>
    <row r="27935" customFormat="1"/>
    <row r="27936" customFormat="1"/>
    <row r="27937" customFormat="1"/>
    <row r="27938" customFormat="1"/>
    <row r="27939" customFormat="1"/>
    <row r="27940" customFormat="1"/>
    <row r="27941" customFormat="1"/>
    <row r="27942" customFormat="1"/>
    <row r="27943" customFormat="1"/>
    <row r="27944" customFormat="1"/>
    <row r="27945" customFormat="1"/>
    <row r="27946" customFormat="1"/>
    <row r="27947" customFormat="1"/>
    <row r="27948" customFormat="1"/>
    <row r="27949" customFormat="1"/>
    <row r="27950" customFormat="1"/>
    <row r="27951" customFormat="1"/>
    <row r="27952" customFormat="1"/>
    <row r="27953" customFormat="1"/>
    <row r="27954" customFormat="1"/>
    <row r="27955" customFormat="1"/>
    <row r="27956" customFormat="1"/>
    <row r="27957" customFormat="1"/>
    <row r="27958" customFormat="1"/>
    <row r="27959" customFormat="1"/>
    <row r="27960" customFormat="1"/>
    <row r="27961" customFormat="1"/>
    <row r="27962" customFormat="1"/>
    <row r="27963" customFormat="1"/>
    <row r="27964" customFormat="1"/>
    <row r="27965" customFormat="1"/>
    <row r="27966" customFormat="1"/>
    <row r="27967" customFormat="1"/>
    <row r="27968" customFormat="1"/>
    <row r="27969" customFormat="1"/>
    <row r="27970" customFormat="1"/>
    <row r="27971" customFormat="1"/>
    <row r="27972" customFormat="1"/>
    <row r="27973" customFormat="1"/>
    <row r="27974" customFormat="1"/>
    <row r="27975" customFormat="1"/>
    <row r="27976" customFormat="1"/>
    <row r="27977" customFormat="1"/>
    <row r="27978" customFormat="1"/>
    <row r="27979" customFormat="1"/>
    <row r="27980" customFormat="1"/>
    <row r="27981" customFormat="1"/>
    <row r="27982" customFormat="1"/>
    <row r="27983" customFormat="1"/>
    <row r="27984" customFormat="1"/>
    <row r="27985" customFormat="1"/>
    <row r="27986" customFormat="1"/>
    <row r="27987" customFormat="1"/>
    <row r="27988" customFormat="1"/>
    <row r="27989" customFormat="1"/>
    <row r="27990" customFormat="1"/>
    <row r="27991" customFormat="1"/>
    <row r="27992" customFormat="1"/>
    <row r="27993" customFormat="1"/>
    <row r="27994" customFormat="1"/>
    <row r="27995" customFormat="1"/>
    <row r="27996" customFormat="1"/>
    <row r="27997" customFormat="1"/>
    <row r="27998" customFormat="1"/>
    <row r="27999" customFormat="1"/>
    <row r="28000" customFormat="1"/>
    <row r="28001" customFormat="1"/>
    <row r="28002" customFormat="1"/>
    <row r="28003" customFormat="1"/>
    <row r="28004" customFormat="1"/>
    <row r="28005" customFormat="1"/>
    <row r="28006" customFormat="1"/>
    <row r="28007" customFormat="1"/>
    <row r="28008" customFormat="1"/>
    <row r="28009" customFormat="1"/>
    <row r="28010" customFormat="1"/>
    <row r="28011" customFormat="1"/>
    <row r="28012" customFormat="1"/>
    <row r="28013" customFormat="1"/>
    <row r="28014" customFormat="1"/>
    <row r="28015" customFormat="1"/>
    <row r="28016" customFormat="1"/>
    <row r="28017" customFormat="1"/>
    <row r="28018" customFormat="1"/>
    <row r="28019" customFormat="1"/>
    <row r="28020" customFormat="1"/>
    <row r="28021" customFormat="1"/>
    <row r="28022" customFormat="1"/>
    <row r="28023" customFormat="1"/>
    <row r="28024" customFormat="1"/>
    <row r="28025" customFormat="1"/>
    <row r="28026" customFormat="1"/>
    <row r="28027" customFormat="1"/>
    <row r="28028" customFormat="1"/>
    <row r="28029" customFormat="1"/>
    <row r="28030" customFormat="1"/>
    <row r="28031" customFormat="1"/>
    <row r="28032" customFormat="1"/>
    <row r="28033" customFormat="1"/>
    <row r="28034" customFormat="1"/>
    <row r="28035" customFormat="1"/>
    <row r="28036" customFormat="1"/>
    <row r="28037" customFormat="1"/>
    <row r="28038" customFormat="1"/>
    <row r="28039" customFormat="1"/>
    <row r="28040" customFormat="1"/>
    <row r="28041" customFormat="1"/>
    <row r="28042" customFormat="1"/>
    <row r="28043" customFormat="1"/>
    <row r="28044" customFormat="1"/>
    <row r="28045" customFormat="1"/>
    <row r="28046" customFormat="1"/>
    <row r="28047" customFormat="1"/>
    <row r="28048" customFormat="1"/>
    <row r="28049" customFormat="1"/>
    <row r="28050" customFormat="1"/>
    <row r="28051" customFormat="1"/>
    <row r="28052" customFormat="1"/>
    <row r="28053" customFormat="1"/>
    <row r="28054" customFormat="1"/>
    <row r="28055" customFormat="1"/>
    <row r="28056" customFormat="1"/>
    <row r="28057" customFormat="1"/>
    <row r="28058" customFormat="1"/>
    <row r="28059" customFormat="1"/>
    <row r="28060" customFormat="1"/>
    <row r="28061" customFormat="1"/>
    <row r="28062" customFormat="1"/>
    <row r="28063" customFormat="1"/>
    <row r="28064" customFormat="1"/>
    <row r="28065" customFormat="1"/>
    <row r="28066" customFormat="1"/>
    <row r="28067" customFormat="1"/>
    <row r="28068" customFormat="1"/>
    <row r="28069" customFormat="1"/>
    <row r="28070" customFormat="1"/>
    <row r="28071" customFormat="1"/>
    <row r="28072" customFormat="1"/>
    <row r="28073" customFormat="1"/>
    <row r="28074" customFormat="1"/>
    <row r="28075" customFormat="1"/>
    <row r="28076" customFormat="1"/>
    <row r="28077" customFormat="1"/>
    <row r="28078" customFormat="1"/>
    <row r="28079" customFormat="1"/>
    <row r="28080" customFormat="1"/>
    <row r="28081" customFormat="1"/>
    <row r="28082" customFormat="1"/>
    <row r="28083" customFormat="1"/>
    <row r="28084" customFormat="1"/>
    <row r="28085" customFormat="1"/>
    <row r="28086" customFormat="1"/>
    <row r="28087" customFormat="1"/>
    <row r="28088" customFormat="1"/>
    <row r="28089" customFormat="1"/>
    <row r="28090" customFormat="1"/>
    <row r="28091" customFormat="1"/>
    <row r="28092" customFormat="1"/>
    <row r="28093" customFormat="1"/>
    <row r="28094" customFormat="1"/>
    <row r="28095" customFormat="1"/>
    <row r="28096" customFormat="1"/>
    <row r="28097" customFormat="1"/>
    <row r="28098" customFormat="1"/>
    <row r="28099" customFormat="1"/>
    <row r="28100" customFormat="1"/>
    <row r="28101" customFormat="1"/>
    <row r="28102" customFormat="1"/>
    <row r="28103" customFormat="1"/>
    <row r="28104" customFormat="1"/>
    <row r="28105" customFormat="1"/>
    <row r="28106" customFormat="1"/>
    <row r="28107" customFormat="1"/>
    <row r="28108" customFormat="1"/>
    <row r="28109" customFormat="1"/>
    <row r="28110" customFormat="1"/>
    <row r="28111" customFormat="1"/>
    <row r="28112" customFormat="1"/>
    <row r="28113" customFormat="1"/>
    <row r="28114" customFormat="1"/>
    <row r="28115" customFormat="1"/>
    <row r="28116" customFormat="1"/>
    <row r="28117" customFormat="1"/>
    <row r="28118" customFormat="1"/>
    <row r="28119" customFormat="1"/>
    <row r="28120" customFormat="1"/>
    <row r="28121" customFormat="1"/>
    <row r="28122" customFormat="1"/>
    <row r="28123" customFormat="1"/>
    <row r="28124" customFormat="1"/>
    <row r="28125" customFormat="1"/>
    <row r="28126" customFormat="1"/>
    <row r="28127" customFormat="1"/>
    <row r="28128" customFormat="1"/>
    <row r="28129" customFormat="1"/>
    <row r="28130" customFormat="1"/>
    <row r="28131" customFormat="1"/>
    <row r="28132" customFormat="1"/>
    <row r="28133" customFormat="1"/>
    <row r="28134" customFormat="1"/>
    <row r="28135" customFormat="1"/>
    <row r="28136" customFormat="1"/>
    <row r="28137" customFormat="1"/>
    <row r="28138" customFormat="1"/>
    <row r="28139" customFormat="1"/>
    <row r="28140" customFormat="1"/>
    <row r="28141" customFormat="1"/>
    <row r="28142" customFormat="1"/>
    <row r="28143" customFormat="1"/>
    <row r="28144" customFormat="1"/>
    <row r="28145" customFormat="1"/>
    <row r="28146" customFormat="1"/>
    <row r="28147" customFormat="1"/>
    <row r="28148" customFormat="1"/>
    <row r="28149" customFormat="1"/>
    <row r="28150" customFormat="1"/>
    <row r="28151" customFormat="1"/>
    <row r="28152" customFormat="1"/>
    <row r="28153" customFormat="1"/>
    <row r="28154" customFormat="1"/>
    <row r="28155" customFormat="1"/>
    <row r="28156" customFormat="1"/>
    <row r="28157" customFormat="1"/>
    <row r="28158" customFormat="1"/>
    <row r="28159" customFormat="1"/>
    <row r="28160" customFormat="1"/>
    <row r="28161" customFormat="1"/>
    <row r="28162" customFormat="1"/>
    <row r="28163" customFormat="1"/>
    <row r="28164" customFormat="1"/>
    <row r="28165" customFormat="1"/>
    <row r="28166" customFormat="1"/>
    <row r="28167" customFormat="1"/>
    <row r="28168" customFormat="1"/>
    <row r="28169" customFormat="1"/>
    <row r="28170" customFormat="1"/>
    <row r="28171" customFormat="1"/>
    <row r="28172" customFormat="1"/>
    <row r="28173" customFormat="1"/>
    <row r="28174" customFormat="1"/>
    <row r="28175" customFormat="1"/>
    <row r="28176" customFormat="1"/>
    <row r="28177" customFormat="1"/>
    <row r="28178" customFormat="1"/>
    <row r="28179" customFormat="1"/>
    <row r="28180" customFormat="1"/>
    <row r="28181" customFormat="1"/>
    <row r="28182" customFormat="1"/>
    <row r="28183" customFormat="1"/>
    <row r="28184" customFormat="1"/>
    <row r="28185" customFormat="1"/>
    <row r="28186" customFormat="1"/>
    <row r="28187" customFormat="1"/>
    <row r="28188" customFormat="1"/>
    <row r="28189" customFormat="1"/>
    <row r="28190" customFormat="1"/>
    <row r="28191" customFormat="1"/>
    <row r="28192" customFormat="1"/>
    <row r="28193" customFormat="1"/>
    <row r="28194" customFormat="1"/>
    <row r="28195" customFormat="1"/>
    <row r="28196" customFormat="1"/>
    <row r="28197" customFormat="1"/>
    <row r="28198" customFormat="1"/>
    <row r="28199" customFormat="1"/>
    <row r="28200" customFormat="1"/>
    <row r="28201" customFormat="1"/>
    <row r="28202" customFormat="1"/>
    <row r="28203" customFormat="1"/>
    <row r="28204" customFormat="1"/>
    <row r="28205" customFormat="1"/>
    <row r="28206" customFormat="1"/>
    <row r="28207" customFormat="1"/>
    <row r="28208" customFormat="1"/>
    <row r="28209" customFormat="1"/>
    <row r="28210" customFormat="1"/>
    <row r="28211" customFormat="1"/>
    <row r="28212" customFormat="1"/>
    <row r="28213" customFormat="1"/>
    <row r="28214" customFormat="1"/>
    <row r="28215" customFormat="1"/>
    <row r="28216" customFormat="1"/>
    <row r="28217" customFormat="1"/>
    <row r="28218" customFormat="1"/>
    <row r="28219" customFormat="1"/>
    <row r="28220" customFormat="1"/>
    <row r="28221" customFormat="1"/>
    <row r="28222" customFormat="1"/>
    <row r="28223" customFormat="1"/>
    <row r="28224" customFormat="1"/>
    <row r="28225" customFormat="1"/>
    <row r="28226" customFormat="1"/>
    <row r="28227" customFormat="1"/>
    <row r="28228" customFormat="1"/>
    <row r="28229" customFormat="1"/>
    <row r="28230" customFormat="1"/>
    <row r="28231" customFormat="1"/>
    <row r="28232" customFormat="1"/>
    <row r="28233" customFormat="1"/>
    <row r="28234" customFormat="1"/>
    <row r="28235" customFormat="1"/>
    <row r="28236" customFormat="1"/>
    <row r="28237" customFormat="1"/>
    <row r="28238" customFormat="1"/>
    <row r="28239" customFormat="1"/>
    <row r="28240" customFormat="1"/>
    <row r="28241" customFormat="1"/>
    <row r="28242" customFormat="1"/>
    <row r="28243" customFormat="1"/>
    <row r="28244" customFormat="1"/>
    <row r="28245" customFormat="1"/>
    <row r="28246" customFormat="1"/>
    <row r="28247" customFormat="1"/>
    <row r="28248" customFormat="1"/>
    <row r="28249" customFormat="1"/>
    <row r="28250" customFormat="1"/>
    <row r="28251" customFormat="1"/>
    <row r="28252" customFormat="1"/>
    <row r="28253" customFormat="1"/>
    <row r="28254" customFormat="1"/>
    <row r="28255" customFormat="1"/>
    <row r="28256" customFormat="1"/>
    <row r="28257" customFormat="1"/>
    <row r="28258" customFormat="1"/>
    <row r="28259" customFormat="1"/>
    <row r="28260" customFormat="1"/>
    <row r="28261" customFormat="1"/>
    <row r="28262" customFormat="1"/>
    <row r="28263" customFormat="1"/>
    <row r="28264" customFormat="1"/>
    <row r="28265" customFormat="1"/>
    <row r="28266" customFormat="1"/>
    <row r="28267" customFormat="1"/>
    <row r="28268" customFormat="1"/>
    <row r="28269" customFormat="1"/>
    <row r="28270" customFormat="1"/>
    <row r="28271" customFormat="1"/>
    <row r="28272" customFormat="1"/>
    <row r="28273" customFormat="1"/>
    <row r="28274" customFormat="1"/>
    <row r="28275" customFormat="1"/>
    <row r="28276" customFormat="1"/>
    <row r="28277" customFormat="1"/>
    <row r="28278" customFormat="1"/>
    <row r="28279" customFormat="1"/>
    <row r="28280" customFormat="1"/>
    <row r="28281" customFormat="1"/>
    <row r="28282" customFormat="1"/>
    <row r="28283" customFormat="1"/>
    <row r="28284" customFormat="1"/>
    <row r="28285" customFormat="1"/>
    <row r="28286" customFormat="1"/>
    <row r="28287" customFormat="1"/>
    <row r="28288" customFormat="1"/>
    <row r="28289" customFormat="1"/>
    <row r="28290" customFormat="1"/>
    <row r="28291" customFormat="1"/>
    <row r="28292" customFormat="1"/>
    <row r="28293" customFormat="1"/>
    <row r="28294" customFormat="1"/>
    <row r="28295" customFormat="1"/>
    <row r="28296" customFormat="1"/>
    <row r="28297" customFormat="1"/>
    <row r="28298" customFormat="1"/>
    <row r="28299" customFormat="1"/>
    <row r="28300" customFormat="1"/>
    <row r="28301" customFormat="1"/>
    <row r="28302" customFormat="1"/>
    <row r="28303" customFormat="1"/>
    <row r="28304" customFormat="1"/>
    <row r="28305" customFormat="1"/>
    <row r="28306" customFormat="1"/>
    <row r="28307" customFormat="1"/>
    <row r="28308" customFormat="1"/>
    <row r="28309" customFormat="1"/>
    <row r="28310" customFormat="1"/>
    <row r="28311" customFormat="1"/>
    <row r="28312" customFormat="1"/>
    <row r="28313" customFormat="1"/>
    <row r="28314" customFormat="1"/>
    <row r="28315" customFormat="1"/>
    <row r="28316" customFormat="1"/>
    <row r="28317" customFormat="1"/>
    <row r="28318" customFormat="1"/>
    <row r="28319" customFormat="1"/>
    <row r="28320" customFormat="1"/>
    <row r="28321" customFormat="1"/>
    <row r="28322" customFormat="1"/>
    <row r="28323" customFormat="1"/>
    <row r="28324" customFormat="1"/>
    <row r="28325" customFormat="1"/>
    <row r="28326" customFormat="1"/>
    <row r="28327" customFormat="1"/>
    <row r="28328" customFormat="1"/>
    <row r="28329" customFormat="1"/>
    <row r="28330" customFormat="1"/>
    <row r="28331" customFormat="1"/>
    <row r="28332" customFormat="1"/>
    <row r="28333" customFormat="1"/>
    <row r="28334" customFormat="1"/>
    <row r="28335" customFormat="1"/>
    <row r="28336" customFormat="1"/>
    <row r="28337" customFormat="1"/>
    <row r="28338" customFormat="1"/>
    <row r="28339" customFormat="1"/>
    <row r="28340" customFormat="1"/>
    <row r="28341" customFormat="1"/>
    <row r="28342" customFormat="1"/>
    <row r="28343" customFormat="1"/>
    <row r="28344" customFormat="1"/>
    <row r="28345" customFormat="1"/>
    <row r="28346" customFormat="1"/>
    <row r="28347" customFormat="1"/>
    <row r="28348" customFormat="1"/>
    <row r="28349" customFormat="1"/>
    <row r="28350" customFormat="1"/>
    <row r="28351" customFormat="1"/>
    <row r="28352" customFormat="1"/>
    <row r="28353" customFormat="1"/>
    <row r="28354" customFormat="1"/>
    <row r="28355" customFormat="1"/>
    <row r="28356" customFormat="1"/>
    <row r="28357" customFormat="1"/>
    <row r="28358" customFormat="1"/>
    <row r="28359" customFormat="1"/>
    <row r="28360" customFormat="1"/>
    <row r="28361" customFormat="1"/>
    <row r="28362" customFormat="1"/>
    <row r="28363" customFormat="1"/>
    <row r="28364" customFormat="1"/>
    <row r="28365" customFormat="1"/>
    <row r="28366" customFormat="1"/>
    <row r="28367" customFormat="1"/>
    <row r="28368" customFormat="1"/>
    <row r="28369" customFormat="1"/>
    <row r="28370" customFormat="1"/>
    <row r="28371" customFormat="1"/>
    <row r="28372" customFormat="1"/>
    <row r="28373" customFormat="1"/>
    <row r="28374" customFormat="1"/>
    <row r="28375" customFormat="1"/>
    <row r="28376" customFormat="1"/>
    <row r="28377" customFormat="1"/>
    <row r="28378" customFormat="1"/>
    <row r="28379" customFormat="1"/>
    <row r="28380" customFormat="1"/>
    <row r="28381" customFormat="1"/>
    <row r="28382" customFormat="1"/>
    <row r="28383" customFormat="1"/>
    <row r="28384" customFormat="1"/>
    <row r="28385" customFormat="1"/>
    <row r="28386" customFormat="1"/>
    <row r="28387" customFormat="1"/>
    <row r="28388" customFormat="1"/>
    <row r="28389" customFormat="1"/>
    <row r="28390" customFormat="1"/>
    <row r="28391" customFormat="1"/>
    <row r="28392" customFormat="1"/>
    <row r="28393" customFormat="1"/>
    <row r="28394" customFormat="1"/>
    <row r="28395" customFormat="1"/>
    <row r="28396" customFormat="1"/>
    <row r="28397" customFormat="1"/>
    <row r="28398" customFormat="1"/>
    <row r="28399" customFormat="1"/>
    <row r="28400" customFormat="1"/>
    <row r="28401" customFormat="1"/>
    <row r="28402" customFormat="1"/>
    <row r="28403" customFormat="1"/>
    <row r="28404" customFormat="1"/>
    <row r="28405" customFormat="1"/>
    <row r="28406" customFormat="1"/>
    <row r="28407" customFormat="1"/>
    <row r="28408" customFormat="1"/>
    <row r="28409" customFormat="1"/>
    <row r="28410" customFormat="1"/>
    <row r="28411" customFormat="1"/>
    <row r="28412" customFormat="1"/>
    <row r="28413" customFormat="1"/>
    <row r="28414" customFormat="1"/>
    <row r="28415" customFormat="1"/>
    <row r="28416" customFormat="1"/>
    <row r="28417" customFormat="1"/>
    <row r="28418" customFormat="1"/>
    <row r="28419" customFormat="1"/>
    <row r="28420" customFormat="1"/>
    <row r="28421" customFormat="1"/>
    <row r="28422" customFormat="1"/>
    <row r="28423" customFormat="1"/>
    <row r="28424" customFormat="1"/>
    <row r="28425" customFormat="1"/>
    <row r="28426" customFormat="1"/>
    <row r="28427" customFormat="1"/>
    <row r="28428" customFormat="1"/>
    <row r="28429" customFormat="1"/>
    <row r="28430" customFormat="1"/>
    <row r="28431" customFormat="1"/>
    <row r="28432" customFormat="1"/>
    <row r="28433" customFormat="1"/>
    <row r="28434" customFormat="1"/>
    <row r="28435" customFormat="1"/>
    <row r="28436" customFormat="1"/>
    <row r="28437" customFormat="1"/>
    <row r="28438" customFormat="1"/>
    <row r="28439" customFormat="1"/>
    <row r="28440" customFormat="1"/>
    <row r="28441" customFormat="1"/>
    <row r="28442" customFormat="1"/>
    <row r="28443" customFormat="1"/>
    <row r="28444" customFormat="1"/>
    <row r="28445" customFormat="1"/>
    <row r="28446" customFormat="1"/>
    <row r="28447" customFormat="1"/>
    <row r="28448" customFormat="1"/>
    <row r="28449" customFormat="1"/>
    <row r="28450" customFormat="1"/>
    <row r="28451" customFormat="1"/>
    <row r="28452" customFormat="1"/>
    <row r="28453" customFormat="1"/>
    <row r="28454" customFormat="1"/>
    <row r="28455" customFormat="1"/>
    <row r="28456" customFormat="1"/>
    <row r="28457" customFormat="1"/>
    <row r="28458" customFormat="1"/>
    <row r="28459" customFormat="1"/>
    <row r="28460" customFormat="1"/>
    <row r="28461" customFormat="1"/>
    <row r="28462" customFormat="1"/>
    <row r="28463" customFormat="1"/>
    <row r="28464" customFormat="1"/>
    <row r="28465" customFormat="1"/>
    <row r="28466" customFormat="1"/>
    <row r="28467" customFormat="1"/>
    <row r="28468" customFormat="1"/>
    <row r="28469" customFormat="1"/>
    <row r="28470" customFormat="1"/>
    <row r="28471" customFormat="1"/>
    <row r="28472" customFormat="1"/>
    <row r="28473" customFormat="1"/>
    <row r="28474" customFormat="1"/>
    <row r="28475" customFormat="1"/>
    <row r="28476" customFormat="1"/>
    <row r="28477" customFormat="1"/>
    <row r="28478" customFormat="1"/>
    <row r="28479" customFormat="1"/>
    <row r="28480" customFormat="1"/>
    <row r="28481" customFormat="1"/>
    <row r="28482" customFormat="1"/>
    <row r="28483" customFormat="1"/>
    <row r="28484" customFormat="1"/>
    <row r="28485" customFormat="1"/>
    <row r="28486" customFormat="1"/>
    <row r="28487" customFormat="1"/>
    <row r="28488" customFormat="1"/>
    <row r="28489" customFormat="1"/>
    <row r="28490" customFormat="1"/>
    <row r="28491" customFormat="1"/>
    <row r="28492" customFormat="1"/>
    <row r="28493" customFormat="1"/>
    <row r="28494" customFormat="1"/>
    <row r="28495" customFormat="1"/>
    <row r="28496" customFormat="1"/>
    <row r="28497" customFormat="1"/>
    <row r="28498" customFormat="1"/>
    <row r="28499" customFormat="1"/>
    <row r="28500" customFormat="1"/>
    <row r="28501" customFormat="1"/>
    <row r="28502" customFormat="1"/>
    <row r="28503" customFormat="1"/>
    <row r="28504" customFormat="1"/>
    <row r="28505" customFormat="1"/>
    <row r="28506" customFormat="1"/>
    <row r="28507" customFormat="1"/>
    <row r="28508" customFormat="1"/>
    <row r="28509" customFormat="1"/>
    <row r="28510" customFormat="1"/>
    <row r="28511" customFormat="1"/>
    <row r="28512" customFormat="1"/>
    <row r="28513" customFormat="1"/>
    <row r="28514" customFormat="1"/>
    <row r="28515" customFormat="1"/>
    <row r="28516" customFormat="1"/>
    <row r="28517" customFormat="1"/>
    <row r="28518" customFormat="1"/>
    <row r="28519" customFormat="1"/>
    <row r="28520" customFormat="1"/>
    <row r="28521" customFormat="1"/>
    <row r="28522" customFormat="1"/>
    <row r="28523" customFormat="1"/>
    <row r="28524" customFormat="1"/>
    <row r="28525" customFormat="1"/>
    <row r="28526" customFormat="1"/>
    <row r="28527" customFormat="1"/>
    <row r="28528" customFormat="1"/>
    <row r="28529" customFormat="1"/>
    <row r="28530" customFormat="1"/>
    <row r="28531" customFormat="1"/>
    <row r="28532" customFormat="1"/>
    <row r="28533" customFormat="1"/>
    <row r="28534" customFormat="1"/>
    <row r="28535" customFormat="1"/>
    <row r="28536" customFormat="1"/>
    <row r="28537" customFormat="1"/>
    <row r="28538" customFormat="1"/>
    <row r="28539" customFormat="1"/>
    <row r="28540" customFormat="1"/>
    <row r="28541" customFormat="1"/>
    <row r="28542" customFormat="1"/>
    <row r="28543" customFormat="1"/>
    <row r="28544" customFormat="1"/>
    <row r="28545" customFormat="1"/>
    <row r="28546" customFormat="1"/>
    <row r="28547" customFormat="1"/>
    <row r="28548" customFormat="1"/>
    <row r="28549" customFormat="1"/>
    <row r="28550" customFormat="1"/>
    <row r="28551" customFormat="1"/>
    <row r="28552" customFormat="1"/>
    <row r="28553" customFormat="1"/>
    <row r="28554" customFormat="1"/>
    <row r="28555" customFormat="1"/>
    <row r="28556" customFormat="1"/>
    <row r="28557" customFormat="1"/>
    <row r="28558" customFormat="1"/>
    <row r="28559" customFormat="1"/>
    <row r="28560" customFormat="1"/>
    <row r="28561" customFormat="1"/>
    <row r="28562" customFormat="1"/>
    <row r="28563" customFormat="1"/>
    <row r="28564" customFormat="1"/>
    <row r="28565" customFormat="1"/>
    <row r="28566" customFormat="1"/>
    <row r="28567" customFormat="1"/>
    <row r="28568" customFormat="1"/>
    <row r="28569" customFormat="1"/>
    <row r="28570" customFormat="1"/>
    <row r="28571" customFormat="1"/>
    <row r="28572" customFormat="1"/>
    <row r="28573" customFormat="1"/>
    <row r="28574" customFormat="1"/>
    <row r="28575" customFormat="1"/>
    <row r="28576" customFormat="1"/>
    <row r="28577" customFormat="1"/>
    <row r="28578" customFormat="1"/>
    <row r="28579" customFormat="1"/>
    <row r="28580" customFormat="1"/>
    <row r="28581" customFormat="1"/>
    <row r="28582" customFormat="1"/>
    <row r="28583" customFormat="1"/>
    <row r="28584" customFormat="1"/>
    <row r="28585" customFormat="1"/>
    <row r="28586" customFormat="1"/>
    <row r="28587" customFormat="1"/>
    <row r="28588" customFormat="1"/>
    <row r="28589" customFormat="1"/>
    <row r="28590" customFormat="1"/>
    <row r="28591" customFormat="1"/>
    <row r="28592" customFormat="1"/>
    <row r="28593" customFormat="1"/>
    <row r="28594" customFormat="1"/>
    <row r="28595" customFormat="1"/>
    <row r="28596" customFormat="1"/>
    <row r="28597" customFormat="1"/>
    <row r="28598" customFormat="1"/>
    <row r="28599" customFormat="1"/>
    <row r="28600" customFormat="1"/>
    <row r="28601" customFormat="1"/>
    <row r="28602" customFormat="1"/>
    <row r="28603" customFormat="1"/>
    <row r="28604" customFormat="1"/>
    <row r="28605" customFormat="1"/>
    <row r="28606" customFormat="1"/>
    <row r="28607" customFormat="1"/>
    <row r="28608" customFormat="1"/>
    <row r="28609" customFormat="1"/>
    <row r="28610" customFormat="1"/>
    <row r="28611" customFormat="1"/>
    <row r="28612" customFormat="1"/>
    <row r="28613" customFormat="1"/>
    <row r="28614" customFormat="1"/>
    <row r="28615" customFormat="1"/>
    <row r="28616" customFormat="1"/>
    <row r="28617" customFormat="1"/>
    <row r="28618" customFormat="1"/>
    <row r="28619" customFormat="1"/>
    <row r="28620" customFormat="1"/>
    <row r="28621" customFormat="1"/>
    <row r="28622" customFormat="1"/>
    <row r="28623" customFormat="1"/>
    <row r="28624" customFormat="1"/>
    <row r="28625" customFormat="1"/>
    <row r="28626" customFormat="1"/>
    <row r="28627" customFormat="1"/>
    <row r="28628" customFormat="1"/>
    <row r="28629" customFormat="1"/>
    <row r="28630" customFormat="1"/>
    <row r="28631" customFormat="1"/>
    <row r="28632" customFormat="1"/>
    <row r="28633" customFormat="1"/>
    <row r="28634" customFormat="1"/>
    <row r="28635" customFormat="1"/>
    <row r="28636" customFormat="1"/>
    <row r="28637" customFormat="1"/>
    <row r="28638" customFormat="1"/>
    <row r="28639" customFormat="1"/>
    <row r="28640" customFormat="1"/>
    <row r="28641" customFormat="1"/>
    <row r="28642" customFormat="1"/>
    <row r="28643" customFormat="1"/>
    <row r="28644" customFormat="1"/>
    <row r="28645" customFormat="1"/>
    <row r="28646" customFormat="1"/>
    <row r="28647" customFormat="1"/>
    <row r="28648" customFormat="1"/>
    <row r="28649" customFormat="1"/>
    <row r="28650" customFormat="1"/>
    <row r="28651" customFormat="1"/>
    <row r="28652" customFormat="1"/>
    <row r="28653" customFormat="1"/>
    <row r="28654" customFormat="1"/>
    <row r="28655" customFormat="1"/>
    <row r="28656" customFormat="1"/>
    <row r="28657" customFormat="1"/>
    <row r="28658" customFormat="1"/>
    <row r="28659" customFormat="1"/>
    <row r="28660" customFormat="1"/>
    <row r="28661" customFormat="1"/>
    <row r="28662" customFormat="1"/>
    <row r="28663" customFormat="1"/>
    <row r="28664" customFormat="1"/>
    <row r="28665" customFormat="1"/>
    <row r="28666" customFormat="1"/>
    <row r="28667" customFormat="1"/>
    <row r="28668" customFormat="1"/>
    <row r="28669" customFormat="1"/>
    <row r="28670" customFormat="1"/>
    <row r="28671" customFormat="1"/>
    <row r="28672" customFormat="1"/>
    <row r="28673" customFormat="1"/>
    <row r="28674" customFormat="1"/>
    <row r="28675" customFormat="1"/>
    <row r="28676" customFormat="1"/>
    <row r="28677" customFormat="1"/>
    <row r="28678" customFormat="1"/>
    <row r="28679" customFormat="1"/>
    <row r="28680" customFormat="1"/>
    <row r="28681" customFormat="1"/>
    <row r="28682" customFormat="1"/>
    <row r="28683" customFormat="1"/>
    <row r="28684" customFormat="1"/>
    <row r="28685" customFormat="1"/>
    <row r="28686" customFormat="1"/>
    <row r="28687" customFormat="1"/>
    <row r="28688" customFormat="1"/>
    <row r="28689" customFormat="1"/>
    <row r="28690" customFormat="1"/>
    <row r="28691" customFormat="1"/>
    <row r="28692" customFormat="1"/>
    <row r="28693" customFormat="1"/>
    <row r="28694" customFormat="1"/>
    <row r="28695" customFormat="1"/>
    <row r="28696" customFormat="1"/>
    <row r="28697" customFormat="1"/>
    <row r="28698" customFormat="1"/>
    <row r="28699" customFormat="1"/>
    <row r="28700" customFormat="1"/>
    <row r="28701" customFormat="1"/>
    <row r="28702" customFormat="1"/>
    <row r="28703" customFormat="1"/>
    <row r="28704" customFormat="1"/>
    <row r="28705" customFormat="1"/>
    <row r="28706" customFormat="1"/>
    <row r="28707" customFormat="1"/>
    <row r="28708" customFormat="1"/>
    <row r="28709" customFormat="1"/>
    <row r="28710" customFormat="1"/>
    <row r="28711" customFormat="1"/>
    <row r="28712" customFormat="1"/>
    <row r="28713" customFormat="1"/>
    <row r="28714" customFormat="1"/>
    <row r="28715" customFormat="1"/>
    <row r="28716" customFormat="1"/>
    <row r="28717" customFormat="1"/>
    <row r="28718" customFormat="1"/>
    <row r="28719" customFormat="1"/>
    <row r="28720" customFormat="1"/>
    <row r="28721" customFormat="1"/>
    <row r="28722" customFormat="1"/>
    <row r="28723" customFormat="1"/>
    <row r="28724" customFormat="1"/>
    <row r="28725" customFormat="1"/>
    <row r="28726" customFormat="1"/>
    <row r="28727" customFormat="1"/>
    <row r="28728" customFormat="1"/>
    <row r="28729" customFormat="1"/>
    <row r="28730" customFormat="1"/>
    <row r="28731" customFormat="1"/>
    <row r="28732" customFormat="1"/>
    <row r="28733" customFormat="1"/>
    <row r="28734" customFormat="1"/>
    <row r="28735" customFormat="1"/>
    <row r="28736" customFormat="1"/>
    <row r="28737" customFormat="1"/>
    <row r="28738" customFormat="1"/>
    <row r="28739" customFormat="1"/>
    <row r="28740" customFormat="1"/>
    <row r="28741" customFormat="1"/>
    <row r="28742" customFormat="1"/>
    <row r="28743" customFormat="1"/>
    <row r="28744" customFormat="1"/>
    <row r="28745" customFormat="1"/>
    <row r="28746" customFormat="1"/>
    <row r="28747" customFormat="1"/>
    <row r="28748" customFormat="1"/>
    <row r="28749" customFormat="1"/>
    <row r="28750" customFormat="1"/>
    <row r="28751" customFormat="1"/>
    <row r="28752" customFormat="1"/>
    <row r="28753" customFormat="1"/>
    <row r="28754" customFormat="1"/>
    <row r="28755" customFormat="1"/>
    <row r="28756" customFormat="1"/>
    <row r="28757" customFormat="1"/>
    <row r="28758" customFormat="1"/>
    <row r="28759" customFormat="1"/>
    <row r="28760" customFormat="1"/>
    <row r="28761" customFormat="1"/>
    <row r="28762" customFormat="1"/>
    <row r="28763" customFormat="1"/>
    <row r="28764" customFormat="1"/>
    <row r="28765" customFormat="1"/>
    <row r="28766" customFormat="1"/>
    <row r="28767" customFormat="1"/>
    <row r="28768" customFormat="1"/>
    <row r="28769" customFormat="1"/>
    <row r="28770" customFormat="1"/>
    <row r="28771" customFormat="1"/>
    <row r="28772" customFormat="1"/>
    <row r="28773" customFormat="1"/>
    <row r="28774" customFormat="1"/>
    <row r="28775" customFormat="1"/>
    <row r="28776" customFormat="1"/>
    <row r="28777" customFormat="1"/>
    <row r="28778" customFormat="1"/>
    <row r="28779" customFormat="1"/>
    <row r="28780" customFormat="1"/>
    <row r="28781" customFormat="1"/>
    <row r="28782" customFormat="1"/>
    <row r="28783" customFormat="1"/>
    <row r="28784" customFormat="1"/>
    <row r="28785" customFormat="1"/>
    <row r="28786" customFormat="1"/>
    <row r="28787" customFormat="1"/>
    <row r="28788" customFormat="1"/>
    <row r="28789" customFormat="1"/>
    <row r="28790" customFormat="1"/>
    <row r="28791" customFormat="1"/>
    <row r="28792" customFormat="1"/>
    <row r="28793" customFormat="1"/>
    <row r="28794" customFormat="1"/>
    <row r="28795" customFormat="1"/>
    <row r="28796" customFormat="1"/>
    <row r="28797" customFormat="1"/>
    <row r="28798" customFormat="1"/>
    <row r="28799" customFormat="1"/>
    <row r="28800" customFormat="1"/>
    <row r="28801" customFormat="1"/>
    <row r="28802" customFormat="1"/>
    <row r="28803" customFormat="1"/>
    <row r="28804" customFormat="1"/>
    <row r="28805" customFormat="1"/>
    <row r="28806" customFormat="1"/>
    <row r="28807" customFormat="1"/>
    <row r="28808" customFormat="1"/>
    <row r="28809" customFormat="1"/>
    <row r="28810" customFormat="1"/>
    <row r="28811" customFormat="1"/>
    <row r="28812" customFormat="1"/>
    <row r="28813" customFormat="1"/>
    <row r="28814" customFormat="1"/>
    <row r="28815" customFormat="1"/>
    <row r="28816" customFormat="1"/>
    <row r="28817" customFormat="1"/>
    <row r="28818" customFormat="1"/>
    <row r="28819" customFormat="1"/>
    <row r="28820" customFormat="1"/>
    <row r="28821" customFormat="1"/>
    <row r="28822" customFormat="1"/>
    <row r="28823" customFormat="1"/>
    <row r="28824" customFormat="1"/>
    <row r="28825" customFormat="1"/>
    <row r="28826" customFormat="1"/>
    <row r="28827" customFormat="1"/>
    <row r="28828" customFormat="1"/>
    <row r="28829" customFormat="1"/>
    <row r="28830" customFormat="1"/>
    <row r="28831" customFormat="1"/>
    <row r="28832" customFormat="1"/>
    <row r="28833" customFormat="1"/>
    <row r="28834" customFormat="1"/>
    <row r="28835" customFormat="1"/>
    <row r="28836" customFormat="1"/>
    <row r="28837" customFormat="1"/>
    <row r="28838" customFormat="1"/>
    <row r="28839" customFormat="1"/>
    <row r="28840" customFormat="1"/>
    <row r="28841" customFormat="1"/>
    <row r="28842" customFormat="1"/>
    <row r="28843" customFormat="1"/>
    <row r="28844" customFormat="1"/>
    <row r="28845" customFormat="1"/>
    <row r="28846" customFormat="1"/>
    <row r="28847" customFormat="1"/>
    <row r="28848" customFormat="1"/>
    <row r="28849" customFormat="1"/>
    <row r="28850" customFormat="1"/>
    <row r="28851" customFormat="1"/>
    <row r="28852" customFormat="1"/>
    <row r="28853" customFormat="1"/>
    <row r="28854" customFormat="1"/>
    <row r="28855" customFormat="1"/>
    <row r="28856" customFormat="1"/>
    <row r="28857" customFormat="1"/>
    <row r="28858" customFormat="1"/>
    <row r="28859" customFormat="1"/>
    <row r="28860" customFormat="1"/>
    <row r="28861" customFormat="1"/>
    <row r="28862" customFormat="1"/>
    <row r="28863" customFormat="1"/>
    <row r="28864" customFormat="1"/>
    <row r="28865" customFormat="1"/>
    <row r="28866" customFormat="1"/>
    <row r="28867" customFormat="1"/>
    <row r="28868" customFormat="1"/>
    <row r="28869" customFormat="1"/>
    <row r="28870" customFormat="1"/>
    <row r="28871" customFormat="1"/>
    <row r="28872" customFormat="1"/>
    <row r="28873" customFormat="1"/>
    <row r="28874" customFormat="1"/>
    <row r="28875" customFormat="1"/>
    <row r="28876" customFormat="1"/>
    <row r="28877" customFormat="1"/>
    <row r="28878" customFormat="1"/>
    <row r="28879" customFormat="1"/>
    <row r="28880" customFormat="1"/>
    <row r="28881" customFormat="1"/>
    <row r="28882" customFormat="1"/>
    <row r="28883" customFormat="1"/>
    <row r="28884" customFormat="1"/>
    <row r="28885" customFormat="1"/>
    <row r="28886" customFormat="1"/>
    <row r="28887" customFormat="1"/>
    <row r="28888" customFormat="1"/>
    <row r="28889" customFormat="1"/>
    <row r="28890" customFormat="1"/>
    <row r="28891" customFormat="1"/>
    <row r="28892" customFormat="1"/>
    <row r="28893" customFormat="1"/>
    <row r="28894" customFormat="1"/>
    <row r="28895" customFormat="1"/>
    <row r="28896" customFormat="1"/>
    <row r="28897" customFormat="1"/>
    <row r="28898" customFormat="1"/>
    <row r="28899" customFormat="1"/>
    <row r="28900" customFormat="1"/>
    <row r="28901" customFormat="1"/>
    <row r="28902" customFormat="1"/>
    <row r="28903" customFormat="1"/>
    <row r="28904" customFormat="1"/>
    <row r="28905" customFormat="1"/>
    <row r="28906" customFormat="1"/>
    <row r="28907" customFormat="1"/>
    <row r="28908" customFormat="1"/>
    <row r="28909" customFormat="1"/>
    <row r="28910" customFormat="1"/>
    <row r="28911" customFormat="1"/>
    <row r="28912" customFormat="1"/>
    <row r="28913" customFormat="1"/>
    <row r="28914" customFormat="1"/>
    <row r="28915" customFormat="1"/>
    <row r="28916" customFormat="1"/>
    <row r="28917" customFormat="1"/>
    <row r="28918" customFormat="1"/>
    <row r="28919" customFormat="1"/>
    <row r="28920" customFormat="1"/>
    <row r="28921" customFormat="1"/>
    <row r="28922" customFormat="1"/>
    <row r="28923" customFormat="1"/>
    <row r="28924" customFormat="1"/>
    <row r="28925" customFormat="1"/>
    <row r="28926" customFormat="1"/>
    <row r="28927" customFormat="1"/>
    <row r="28928" customFormat="1"/>
    <row r="28929" customFormat="1"/>
    <row r="28930" customFormat="1"/>
    <row r="28931" customFormat="1"/>
    <row r="28932" customFormat="1"/>
    <row r="28933" customFormat="1"/>
    <row r="28934" customFormat="1"/>
    <row r="28935" customFormat="1"/>
    <row r="28936" customFormat="1"/>
    <row r="28937" customFormat="1"/>
    <row r="28938" customFormat="1"/>
    <row r="28939" customFormat="1"/>
    <row r="28940" customFormat="1"/>
    <row r="28941" customFormat="1"/>
    <row r="28942" customFormat="1"/>
    <row r="28943" customFormat="1"/>
    <row r="28944" customFormat="1"/>
    <row r="28945" customFormat="1"/>
    <row r="28946" customFormat="1"/>
    <row r="28947" customFormat="1"/>
    <row r="28948" customFormat="1"/>
    <row r="28949" customFormat="1"/>
    <row r="28950" customFormat="1"/>
    <row r="28951" customFormat="1"/>
    <row r="28952" customFormat="1"/>
    <row r="28953" customFormat="1"/>
    <row r="28954" customFormat="1"/>
    <row r="28955" customFormat="1"/>
    <row r="28956" customFormat="1"/>
    <row r="28957" customFormat="1"/>
    <row r="28958" customFormat="1"/>
    <row r="28959" customFormat="1"/>
    <row r="28960" customFormat="1"/>
    <row r="28961" customFormat="1"/>
    <row r="28962" customFormat="1"/>
    <row r="28963" customFormat="1"/>
    <row r="28964" customFormat="1"/>
    <row r="28965" customFormat="1"/>
    <row r="28966" customFormat="1"/>
    <row r="28967" customFormat="1"/>
    <row r="28968" customFormat="1"/>
    <row r="28969" customFormat="1"/>
    <row r="28970" customFormat="1"/>
    <row r="28971" customFormat="1"/>
    <row r="28972" customFormat="1"/>
    <row r="28973" customFormat="1"/>
    <row r="28974" customFormat="1"/>
    <row r="28975" customFormat="1"/>
    <row r="28976" customFormat="1"/>
    <row r="28977" customFormat="1"/>
    <row r="28978" customFormat="1"/>
    <row r="28979" customFormat="1"/>
    <row r="28980" customFormat="1"/>
    <row r="28981" customFormat="1"/>
    <row r="28982" customFormat="1"/>
    <row r="28983" customFormat="1"/>
    <row r="28984" customFormat="1"/>
    <row r="28985" customFormat="1"/>
    <row r="28986" customFormat="1"/>
    <row r="28987" customFormat="1"/>
    <row r="28988" customFormat="1"/>
    <row r="28989" customFormat="1"/>
    <row r="28990" customFormat="1"/>
    <row r="28991" customFormat="1"/>
    <row r="28992" customFormat="1"/>
    <row r="28993" customFormat="1"/>
    <row r="28994" customFormat="1"/>
    <row r="28995" customFormat="1"/>
    <row r="28996" customFormat="1"/>
    <row r="28997" customFormat="1"/>
    <row r="28998" customFormat="1"/>
    <row r="28999" customFormat="1"/>
    <row r="29000" customFormat="1"/>
    <row r="29001" customFormat="1"/>
    <row r="29002" customFormat="1"/>
    <row r="29003" customFormat="1"/>
    <row r="29004" customFormat="1"/>
    <row r="29005" customFormat="1"/>
    <row r="29006" customFormat="1"/>
    <row r="29007" customFormat="1"/>
    <row r="29008" customFormat="1"/>
    <row r="29009" customFormat="1"/>
    <row r="29010" customFormat="1"/>
    <row r="29011" customFormat="1"/>
    <row r="29012" customFormat="1"/>
    <row r="29013" customFormat="1"/>
    <row r="29014" customFormat="1"/>
    <row r="29015" customFormat="1"/>
    <row r="29016" customFormat="1"/>
    <row r="29017" customFormat="1"/>
    <row r="29018" customFormat="1"/>
    <row r="29019" customFormat="1"/>
    <row r="29020" customFormat="1"/>
    <row r="29021" customFormat="1"/>
    <row r="29022" customFormat="1"/>
    <row r="29023" customFormat="1"/>
    <row r="29024" customFormat="1"/>
    <row r="29025" customFormat="1"/>
    <row r="29026" customFormat="1"/>
    <row r="29027" customFormat="1"/>
    <row r="29028" customFormat="1"/>
    <row r="29029" customFormat="1"/>
    <row r="29030" customFormat="1"/>
    <row r="29031" customFormat="1"/>
    <row r="29032" customFormat="1"/>
    <row r="29033" customFormat="1"/>
    <row r="29034" customFormat="1"/>
    <row r="29035" customFormat="1"/>
    <row r="29036" customFormat="1"/>
    <row r="29037" customFormat="1"/>
    <row r="29038" customFormat="1"/>
    <row r="29039" customFormat="1"/>
    <row r="29040" customFormat="1"/>
    <row r="29041" customFormat="1"/>
    <row r="29042" customFormat="1"/>
    <row r="29043" customFormat="1"/>
    <row r="29044" customFormat="1"/>
    <row r="29045" customFormat="1"/>
    <row r="29046" customFormat="1"/>
    <row r="29047" customFormat="1"/>
    <row r="29048" customFormat="1"/>
    <row r="29049" customFormat="1"/>
    <row r="29050" customFormat="1"/>
    <row r="29051" customFormat="1"/>
    <row r="29052" customFormat="1"/>
    <row r="29053" customFormat="1"/>
    <row r="29054" customFormat="1"/>
    <row r="29055" customFormat="1"/>
    <row r="29056" customFormat="1"/>
    <row r="29057" customFormat="1"/>
    <row r="29058" customFormat="1"/>
    <row r="29059" customFormat="1"/>
    <row r="29060" customFormat="1"/>
    <row r="29061" customFormat="1"/>
    <row r="29062" customFormat="1"/>
    <row r="29063" customFormat="1"/>
    <row r="29064" customFormat="1"/>
    <row r="29065" customFormat="1"/>
    <row r="29066" customFormat="1"/>
    <row r="29067" customFormat="1"/>
    <row r="29068" customFormat="1"/>
    <row r="29069" customFormat="1"/>
    <row r="29070" customFormat="1"/>
    <row r="29071" customFormat="1"/>
    <row r="29072" customFormat="1"/>
    <row r="29073" customFormat="1"/>
    <row r="29074" customFormat="1"/>
    <row r="29075" customFormat="1"/>
    <row r="29076" customFormat="1"/>
    <row r="29077" customFormat="1"/>
    <row r="29078" customFormat="1"/>
    <row r="29079" customFormat="1"/>
    <row r="29080" customFormat="1"/>
    <row r="29081" customFormat="1"/>
    <row r="29082" customFormat="1"/>
    <row r="29083" customFormat="1"/>
    <row r="29084" customFormat="1"/>
    <row r="29085" customFormat="1"/>
    <row r="29086" customFormat="1"/>
    <row r="29087" customFormat="1"/>
    <row r="29088" customFormat="1"/>
    <row r="29089" customFormat="1"/>
    <row r="29090" customFormat="1"/>
    <row r="29091" customFormat="1"/>
    <row r="29092" customFormat="1"/>
    <row r="29093" customFormat="1"/>
    <row r="29094" customFormat="1"/>
    <row r="29095" customFormat="1"/>
    <row r="29096" customFormat="1"/>
    <row r="29097" customFormat="1"/>
    <row r="29098" customFormat="1"/>
    <row r="29099" customFormat="1"/>
    <row r="29100" customFormat="1"/>
    <row r="29101" customFormat="1"/>
    <row r="29102" customFormat="1"/>
    <row r="29103" customFormat="1"/>
    <row r="29104" customFormat="1"/>
    <row r="29105" customFormat="1"/>
    <row r="29106" customFormat="1"/>
    <row r="29107" customFormat="1"/>
    <row r="29108" customFormat="1"/>
    <row r="29109" customFormat="1"/>
    <row r="29110" customFormat="1"/>
    <row r="29111" customFormat="1"/>
    <row r="29112" customFormat="1"/>
    <row r="29113" customFormat="1"/>
    <row r="29114" customFormat="1"/>
    <row r="29115" customFormat="1"/>
    <row r="29116" customFormat="1"/>
    <row r="29117" customFormat="1"/>
    <row r="29118" customFormat="1"/>
    <row r="29119" customFormat="1"/>
    <row r="29120" customFormat="1"/>
    <row r="29121" customFormat="1"/>
    <row r="29122" customFormat="1"/>
    <row r="29123" customFormat="1"/>
    <row r="29124" customFormat="1"/>
    <row r="29125" customFormat="1"/>
    <row r="29126" customFormat="1"/>
    <row r="29127" customFormat="1"/>
    <row r="29128" customFormat="1"/>
    <row r="29129" customFormat="1"/>
    <row r="29130" customFormat="1"/>
    <row r="29131" customFormat="1"/>
    <row r="29132" customFormat="1"/>
    <row r="29133" customFormat="1"/>
    <row r="29134" customFormat="1"/>
    <row r="29135" customFormat="1"/>
    <row r="29136" customFormat="1"/>
    <row r="29137" customFormat="1"/>
    <row r="29138" customFormat="1"/>
    <row r="29139" customFormat="1"/>
    <row r="29140" customFormat="1"/>
    <row r="29141" customFormat="1"/>
    <row r="29142" customFormat="1"/>
    <row r="29143" customFormat="1"/>
    <row r="29144" customFormat="1"/>
    <row r="29145" customFormat="1"/>
    <row r="29146" customFormat="1"/>
    <row r="29147" customFormat="1"/>
    <row r="29148" customFormat="1"/>
    <row r="29149" customFormat="1"/>
    <row r="29150" customFormat="1"/>
    <row r="29151" customFormat="1"/>
    <row r="29152" customFormat="1"/>
    <row r="29153" customFormat="1"/>
    <row r="29154" customFormat="1"/>
    <row r="29155" customFormat="1"/>
    <row r="29156" customFormat="1"/>
    <row r="29157" customFormat="1"/>
    <row r="29158" customFormat="1"/>
    <row r="29159" customFormat="1"/>
    <row r="29160" customFormat="1"/>
    <row r="29161" customFormat="1"/>
    <row r="29162" customFormat="1"/>
    <row r="29163" customFormat="1"/>
    <row r="29164" customFormat="1"/>
    <row r="29165" customFormat="1"/>
    <row r="29166" customFormat="1"/>
    <row r="29167" customFormat="1"/>
    <row r="29168" customFormat="1"/>
    <row r="29169" customFormat="1"/>
    <row r="29170" customFormat="1"/>
    <row r="29171" customFormat="1"/>
    <row r="29172" customFormat="1"/>
    <row r="29173" customFormat="1"/>
    <row r="29174" customFormat="1"/>
    <row r="29175" customFormat="1"/>
    <row r="29176" customFormat="1"/>
    <row r="29177" customFormat="1"/>
    <row r="29178" customFormat="1"/>
    <row r="29179" customFormat="1"/>
    <row r="29180" customFormat="1"/>
    <row r="29181" customFormat="1"/>
    <row r="29182" customFormat="1"/>
    <row r="29183" customFormat="1"/>
    <row r="29184" customFormat="1"/>
    <row r="29185" customFormat="1"/>
    <row r="29186" customFormat="1"/>
    <row r="29187" customFormat="1"/>
    <row r="29188" customFormat="1"/>
    <row r="29189" customFormat="1"/>
    <row r="29190" customFormat="1"/>
    <row r="29191" customFormat="1"/>
    <row r="29192" customFormat="1"/>
    <row r="29193" customFormat="1"/>
    <row r="29194" customFormat="1"/>
    <row r="29195" customFormat="1"/>
    <row r="29196" customFormat="1"/>
    <row r="29197" customFormat="1"/>
    <row r="29198" customFormat="1"/>
    <row r="29199" customFormat="1"/>
    <row r="29200" customFormat="1"/>
    <row r="29201" customFormat="1"/>
    <row r="29202" customFormat="1"/>
    <row r="29203" customFormat="1"/>
    <row r="29204" customFormat="1"/>
    <row r="29205" customFormat="1"/>
    <row r="29206" customFormat="1"/>
    <row r="29207" customFormat="1"/>
    <row r="29208" customFormat="1"/>
    <row r="29209" customFormat="1"/>
    <row r="29210" customFormat="1"/>
    <row r="29211" customFormat="1"/>
    <row r="29212" customFormat="1"/>
    <row r="29213" customFormat="1"/>
    <row r="29214" customFormat="1"/>
    <row r="29215" customFormat="1"/>
    <row r="29216" customFormat="1"/>
    <row r="29217" customFormat="1"/>
    <row r="29218" customFormat="1"/>
    <row r="29219" customFormat="1"/>
    <row r="29220" customFormat="1"/>
    <row r="29221" customFormat="1"/>
    <row r="29222" customFormat="1"/>
    <row r="29223" customFormat="1"/>
    <row r="29224" customFormat="1"/>
    <row r="29225" customFormat="1"/>
    <row r="29226" customFormat="1"/>
    <row r="29227" customFormat="1"/>
    <row r="29228" customFormat="1"/>
    <row r="29229" customFormat="1"/>
    <row r="29230" customFormat="1"/>
    <row r="29231" customFormat="1"/>
    <row r="29232" customFormat="1"/>
    <row r="29233" customFormat="1"/>
    <row r="29234" customFormat="1"/>
    <row r="29235" customFormat="1"/>
    <row r="29236" customFormat="1"/>
    <row r="29237" customFormat="1"/>
    <row r="29238" customFormat="1"/>
    <row r="29239" customFormat="1"/>
    <row r="29240" customFormat="1"/>
    <row r="29241" customFormat="1"/>
    <row r="29242" customFormat="1"/>
    <row r="29243" customFormat="1"/>
    <row r="29244" customFormat="1"/>
    <row r="29245" customFormat="1"/>
    <row r="29246" customFormat="1"/>
    <row r="29247" customFormat="1"/>
    <row r="29248" customFormat="1"/>
    <row r="29249" customFormat="1"/>
    <row r="29250" customFormat="1"/>
    <row r="29251" customFormat="1"/>
    <row r="29252" customFormat="1"/>
    <row r="29253" customFormat="1"/>
    <row r="29254" customFormat="1"/>
    <row r="29255" customFormat="1"/>
    <row r="29256" customFormat="1"/>
    <row r="29257" customFormat="1"/>
    <row r="29258" customFormat="1"/>
    <row r="29259" customFormat="1"/>
    <row r="29260" customFormat="1"/>
    <row r="29261" customFormat="1"/>
    <row r="29262" customFormat="1"/>
    <row r="29263" customFormat="1"/>
    <row r="29264" customFormat="1"/>
    <row r="29265" customFormat="1"/>
    <row r="29266" customFormat="1"/>
    <row r="29267" customFormat="1"/>
    <row r="29268" customFormat="1"/>
    <row r="29269" customFormat="1"/>
    <row r="29270" customFormat="1"/>
    <row r="29271" customFormat="1"/>
    <row r="29272" customFormat="1"/>
    <row r="29273" customFormat="1"/>
    <row r="29274" customFormat="1"/>
    <row r="29275" customFormat="1"/>
    <row r="29276" customFormat="1"/>
    <row r="29277" customFormat="1"/>
    <row r="29278" customFormat="1"/>
    <row r="29279" customFormat="1"/>
    <row r="29280" customFormat="1"/>
    <row r="29281" customFormat="1"/>
    <row r="29282" customFormat="1"/>
    <row r="29283" customFormat="1"/>
    <row r="29284" customFormat="1"/>
    <row r="29285" customFormat="1"/>
    <row r="29286" customFormat="1"/>
    <row r="29287" customFormat="1"/>
    <row r="29288" customFormat="1"/>
    <row r="29289" customFormat="1"/>
    <row r="29290" customFormat="1"/>
    <row r="29291" customFormat="1"/>
    <row r="29292" customFormat="1"/>
    <row r="29293" customFormat="1"/>
    <row r="29294" customFormat="1"/>
    <row r="29295" customFormat="1"/>
    <row r="29296" customFormat="1"/>
    <row r="29297" customFormat="1"/>
    <row r="29298" customFormat="1"/>
    <row r="29299" customFormat="1"/>
    <row r="29300" customFormat="1"/>
    <row r="29301" customFormat="1"/>
    <row r="29302" customFormat="1"/>
    <row r="29303" customFormat="1"/>
    <row r="29304" customFormat="1"/>
    <row r="29305" customFormat="1"/>
    <row r="29306" customFormat="1"/>
    <row r="29307" customFormat="1"/>
    <row r="29308" customFormat="1"/>
    <row r="29309" customFormat="1"/>
    <row r="29310" customFormat="1"/>
    <row r="29311" customFormat="1"/>
    <row r="29312" customFormat="1"/>
    <row r="29313" customFormat="1"/>
    <row r="29314" customFormat="1"/>
    <row r="29315" customFormat="1"/>
    <row r="29316" customFormat="1"/>
    <row r="29317" customFormat="1"/>
    <row r="29318" customFormat="1"/>
    <row r="29319" customFormat="1"/>
    <row r="29320" customFormat="1"/>
    <row r="29321" customFormat="1"/>
    <row r="29322" customFormat="1"/>
    <row r="29323" customFormat="1"/>
    <row r="29324" customFormat="1"/>
    <row r="29325" customFormat="1"/>
    <row r="29326" customFormat="1"/>
    <row r="29327" customFormat="1"/>
    <row r="29328" customFormat="1"/>
    <row r="29329" customFormat="1"/>
    <row r="29330" customFormat="1"/>
    <row r="29331" customFormat="1"/>
    <row r="29332" customFormat="1"/>
    <row r="29333" customFormat="1"/>
    <row r="29334" customFormat="1"/>
    <row r="29335" customFormat="1"/>
    <row r="29336" customFormat="1"/>
    <row r="29337" customFormat="1"/>
    <row r="29338" customFormat="1"/>
    <row r="29339" customFormat="1"/>
    <row r="29340" customFormat="1"/>
    <row r="29341" customFormat="1"/>
    <row r="29342" customFormat="1"/>
    <row r="29343" customFormat="1"/>
    <row r="29344" customFormat="1"/>
    <row r="29345" customFormat="1"/>
    <row r="29346" customFormat="1"/>
    <row r="29347" customFormat="1"/>
    <row r="29348" customFormat="1"/>
    <row r="29349" customFormat="1"/>
    <row r="29350" customFormat="1"/>
    <row r="29351" customFormat="1"/>
    <row r="29352" customFormat="1"/>
    <row r="29353" customFormat="1"/>
    <row r="29354" customFormat="1"/>
    <row r="29355" customFormat="1"/>
    <row r="29356" customFormat="1"/>
    <row r="29357" customFormat="1"/>
    <row r="29358" customFormat="1"/>
    <row r="29359" customFormat="1"/>
    <row r="29360" customFormat="1"/>
    <row r="29361" customFormat="1"/>
    <row r="29362" customFormat="1"/>
    <row r="29363" customFormat="1"/>
    <row r="29364" customFormat="1"/>
    <row r="29365" customFormat="1"/>
    <row r="29366" customFormat="1"/>
    <row r="29367" customFormat="1"/>
    <row r="29368" customFormat="1"/>
    <row r="29369" customFormat="1"/>
    <row r="29370" customFormat="1"/>
    <row r="29371" customFormat="1"/>
    <row r="29372" customFormat="1"/>
    <row r="29373" customFormat="1"/>
    <row r="29374" customFormat="1"/>
    <row r="29375" customFormat="1"/>
    <row r="29376" customFormat="1"/>
    <row r="29377" customFormat="1"/>
    <row r="29378" customFormat="1"/>
    <row r="29379" customFormat="1"/>
    <row r="29380" customFormat="1"/>
    <row r="29381" customFormat="1"/>
    <row r="29382" customFormat="1"/>
    <row r="29383" customFormat="1"/>
    <row r="29384" customFormat="1"/>
    <row r="29385" customFormat="1"/>
    <row r="29386" customFormat="1"/>
    <row r="29387" customFormat="1"/>
    <row r="29388" customFormat="1"/>
    <row r="29389" customFormat="1"/>
    <row r="29390" customFormat="1"/>
    <row r="29391" customFormat="1"/>
    <row r="29392" customFormat="1"/>
    <row r="29393" customFormat="1"/>
    <row r="29394" customFormat="1"/>
    <row r="29395" customFormat="1"/>
    <row r="29396" customFormat="1"/>
    <row r="29397" customFormat="1"/>
    <row r="29398" customFormat="1"/>
    <row r="29399" customFormat="1"/>
    <row r="29400" customFormat="1"/>
    <row r="29401" customFormat="1"/>
    <row r="29402" customFormat="1"/>
    <row r="29403" customFormat="1"/>
    <row r="29404" customFormat="1"/>
    <row r="29405" customFormat="1"/>
    <row r="29406" customFormat="1"/>
    <row r="29407" customFormat="1"/>
    <row r="29408" customFormat="1"/>
    <row r="29409" customFormat="1"/>
    <row r="29410" customFormat="1"/>
    <row r="29411" customFormat="1"/>
    <row r="29412" customFormat="1"/>
    <row r="29413" customFormat="1"/>
    <row r="29414" customFormat="1"/>
    <row r="29415" customFormat="1"/>
    <row r="29416" customFormat="1"/>
    <row r="29417" customFormat="1"/>
    <row r="29418" customFormat="1"/>
    <row r="29419" customFormat="1"/>
    <row r="29420" customFormat="1"/>
    <row r="29421" customFormat="1"/>
    <row r="29422" customFormat="1"/>
    <row r="29423" customFormat="1"/>
    <row r="29424" customFormat="1"/>
    <row r="29425" customFormat="1"/>
    <row r="29426" customFormat="1"/>
    <row r="29427" customFormat="1"/>
    <row r="29428" customFormat="1"/>
    <row r="29429" customFormat="1"/>
    <row r="29430" customFormat="1"/>
    <row r="29431" customFormat="1"/>
    <row r="29432" customFormat="1"/>
    <row r="29433" customFormat="1"/>
    <row r="29434" customFormat="1"/>
    <row r="29435" customFormat="1"/>
    <row r="29436" customFormat="1"/>
    <row r="29437" customFormat="1"/>
    <row r="29438" customFormat="1"/>
    <row r="29439" customFormat="1"/>
    <row r="29440" customFormat="1"/>
    <row r="29441" customFormat="1"/>
    <row r="29442" customFormat="1"/>
    <row r="29443" customFormat="1"/>
    <row r="29444" customFormat="1"/>
    <row r="29445" customFormat="1"/>
    <row r="29446" customFormat="1"/>
    <row r="29447" customFormat="1"/>
    <row r="29448" customFormat="1"/>
    <row r="29449" customFormat="1"/>
    <row r="29450" customFormat="1"/>
    <row r="29451" customFormat="1"/>
    <row r="29452" customFormat="1"/>
    <row r="29453" customFormat="1"/>
    <row r="29454" customFormat="1"/>
    <row r="29455" customFormat="1"/>
    <row r="29456" customFormat="1"/>
    <row r="29457" customFormat="1"/>
    <row r="29458" customFormat="1"/>
    <row r="29459" customFormat="1"/>
    <row r="29460" customFormat="1"/>
    <row r="29461" customFormat="1"/>
    <row r="29462" customFormat="1"/>
    <row r="29463" customFormat="1"/>
    <row r="29464" customFormat="1"/>
    <row r="29465" customFormat="1"/>
    <row r="29466" customFormat="1"/>
    <row r="29467" customFormat="1"/>
    <row r="29468" customFormat="1"/>
    <row r="29469" customFormat="1"/>
    <row r="29470" customFormat="1"/>
    <row r="29471" customFormat="1"/>
    <row r="29472" customFormat="1"/>
    <row r="29473" customFormat="1"/>
    <row r="29474" customFormat="1"/>
    <row r="29475" customFormat="1"/>
    <row r="29476" customFormat="1"/>
    <row r="29477" customFormat="1"/>
    <row r="29478" customFormat="1"/>
    <row r="29479" customFormat="1"/>
    <row r="29480" customFormat="1"/>
    <row r="29481" customFormat="1"/>
    <row r="29482" customFormat="1"/>
    <row r="29483" customFormat="1"/>
    <row r="29484" customFormat="1"/>
    <row r="29485" customFormat="1"/>
    <row r="29486" customFormat="1"/>
    <row r="29487" customFormat="1"/>
    <row r="29488" customFormat="1"/>
    <row r="29489" customFormat="1"/>
    <row r="29490" customFormat="1"/>
    <row r="29491" customFormat="1"/>
    <row r="29492" customFormat="1"/>
    <row r="29493" customFormat="1"/>
    <row r="29494" customFormat="1"/>
    <row r="29495" customFormat="1"/>
    <row r="29496" customFormat="1"/>
    <row r="29497" customFormat="1"/>
    <row r="29498" customFormat="1"/>
    <row r="29499" customFormat="1"/>
    <row r="29500" customFormat="1"/>
    <row r="29501" customFormat="1"/>
    <row r="29502" customFormat="1"/>
    <row r="29503" customFormat="1"/>
    <row r="29504" customFormat="1"/>
    <row r="29505" customFormat="1"/>
    <row r="29506" customFormat="1"/>
    <row r="29507" customFormat="1"/>
    <row r="29508" customFormat="1"/>
    <row r="29509" customFormat="1"/>
    <row r="29510" customFormat="1"/>
    <row r="29511" customFormat="1"/>
    <row r="29512" customFormat="1"/>
    <row r="29513" customFormat="1"/>
    <row r="29514" customFormat="1"/>
    <row r="29515" customFormat="1"/>
    <row r="29516" customFormat="1"/>
    <row r="29517" customFormat="1"/>
    <row r="29518" customFormat="1"/>
    <row r="29519" customFormat="1"/>
    <row r="29520" customFormat="1"/>
    <row r="29521" customFormat="1"/>
    <row r="29522" customFormat="1"/>
    <row r="29523" customFormat="1"/>
    <row r="29524" customFormat="1"/>
    <row r="29525" customFormat="1"/>
    <row r="29526" customFormat="1"/>
    <row r="29527" customFormat="1"/>
    <row r="29528" customFormat="1"/>
    <row r="29529" customFormat="1"/>
    <row r="29530" customFormat="1"/>
    <row r="29531" customFormat="1"/>
    <row r="29532" customFormat="1"/>
    <row r="29533" customFormat="1"/>
    <row r="29534" customFormat="1"/>
    <row r="29535" customFormat="1"/>
    <row r="29536" customFormat="1"/>
    <row r="29537" customFormat="1"/>
    <row r="29538" customFormat="1"/>
    <row r="29539" customFormat="1"/>
    <row r="29540" customFormat="1"/>
    <row r="29541" customFormat="1"/>
    <row r="29542" customFormat="1"/>
    <row r="29543" customFormat="1"/>
    <row r="29544" customFormat="1"/>
    <row r="29545" customFormat="1"/>
    <row r="29546" customFormat="1"/>
    <row r="29547" customFormat="1"/>
    <row r="29548" customFormat="1"/>
    <row r="29549" customFormat="1"/>
    <row r="29550" customFormat="1"/>
    <row r="29551" customFormat="1"/>
    <row r="29552" customFormat="1"/>
    <row r="29553" customFormat="1"/>
    <row r="29554" customFormat="1"/>
    <row r="29555" customFormat="1"/>
    <row r="29556" customFormat="1"/>
    <row r="29557" customFormat="1"/>
    <row r="29558" customFormat="1"/>
    <row r="29559" customFormat="1"/>
    <row r="29560" customFormat="1"/>
    <row r="29561" customFormat="1"/>
    <row r="29562" customFormat="1"/>
    <row r="29563" customFormat="1"/>
    <row r="29564" customFormat="1"/>
    <row r="29565" customFormat="1"/>
    <row r="29566" customFormat="1"/>
    <row r="29567" customFormat="1"/>
    <row r="29568" customFormat="1"/>
    <row r="29569" customFormat="1"/>
    <row r="29570" customFormat="1"/>
    <row r="29571" customFormat="1"/>
    <row r="29572" customFormat="1"/>
    <row r="29573" customFormat="1"/>
    <row r="29574" customFormat="1"/>
    <row r="29575" customFormat="1"/>
    <row r="29576" customFormat="1"/>
    <row r="29577" customFormat="1"/>
    <row r="29578" customFormat="1"/>
    <row r="29579" customFormat="1"/>
    <row r="29580" customFormat="1"/>
    <row r="29581" customFormat="1"/>
    <row r="29582" customFormat="1"/>
    <row r="29583" customFormat="1"/>
    <row r="29584" customFormat="1"/>
    <row r="29585" customFormat="1"/>
    <row r="29586" customFormat="1"/>
    <row r="29587" customFormat="1"/>
    <row r="29588" customFormat="1"/>
    <row r="29589" customFormat="1"/>
    <row r="29590" customFormat="1"/>
    <row r="29591" customFormat="1"/>
    <row r="29592" customFormat="1"/>
    <row r="29593" customFormat="1"/>
    <row r="29594" customFormat="1"/>
    <row r="29595" customFormat="1"/>
    <row r="29596" customFormat="1"/>
    <row r="29597" customFormat="1"/>
    <row r="29598" customFormat="1"/>
    <row r="29599" customFormat="1"/>
    <row r="29600" customFormat="1"/>
    <row r="29601" customFormat="1"/>
    <row r="29602" customFormat="1"/>
    <row r="29603" customFormat="1"/>
    <row r="29604" customFormat="1"/>
    <row r="29605" customFormat="1"/>
    <row r="29606" customFormat="1"/>
    <row r="29607" customFormat="1"/>
    <row r="29608" customFormat="1"/>
    <row r="29609" customFormat="1"/>
    <row r="29610" customFormat="1"/>
    <row r="29611" customFormat="1"/>
    <row r="29612" customFormat="1"/>
    <row r="29613" customFormat="1"/>
    <row r="29614" customFormat="1"/>
    <row r="29615" customFormat="1"/>
    <row r="29616" customFormat="1"/>
    <row r="29617" customFormat="1"/>
    <row r="29618" customFormat="1"/>
    <row r="29619" customFormat="1"/>
    <row r="29620" customFormat="1"/>
    <row r="29621" customFormat="1"/>
    <row r="29622" customFormat="1"/>
    <row r="29623" customFormat="1"/>
    <row r="29624" customFormat="1"/>
    <row r="29625" customFormat="1"/>
    <row r="29626" customFormat="1"/>
    <row r="29627" customFormat="1"/>
    <row r="29628" customFormat="1"/>
    <row r="29629" customFormat="1"/>
    <row r="29630" customFormat="1"/>
    <row r="29631" customFormat="1"/>
    <row r="29632" customFormat="1"/>
    <row r="29633" customFormat="1"/>
    <row r="29634" customFormat="1"/>
    <row r="29635" customFormat="1"/>
    <row r="29636" customFormat="1"/>
    <row r="29637" customFormat="1"/>
    <row r="29638" customFormat="1"/>
    <row r="29639" customFormat="1"/>
    <row r="29640" customFormat="1"/>
    <row r="29641" customFormat="1"/>
    <row r="29642" customFormat="1"/>
    <row r="29643" customFormat="1"/>
    <row r="29644" customFormat="1"/>
    <row r="29645" customFormat="1"/>
    <row r="29646" customFormat="1"/>
    <row r="29647" customFormat="1"/>
    <row r="29648" customFormat="1"/>
    <row r="29649" customFormat="1"/>
    <row r="29650" customFormat="1"/>
    <row r="29651" customFormat="1"/>
    <row r="29652" customFormat="1"/>
    <row r="29653" customFormat="1"/>
    <row r="29654" customFormat="1"/>
    <row r="29655" customFormat="1"/>
    <row r="29656" customFormat="1"/>
    <row r="29657" customFormat="1"/>
    <row r="29658" customFormat="1"/>
    <row r="29659" customFormat="1"/>
    <row r="29660" customFormat="1"/>
    <row r="29661" customFormat="1"/>
    <row r="29662" customFormat="1"/>
    <row r="29663" customFormat="1"/>
    <row r="29664" customFormat="1"/>
    <row r="29665" customFormat="1"/>
    <row r="29666" customFormat="1"/>
    <row r="29667" customFormat="1"/>
    <row r="29668" customFormat="1"/>
    <row r="29669" customFormat="1"/>
    <row r="29670" customFormat="1"/>
    <row r="29671" customFormat="1"/>
    <row r="29672" customFormat="1"/>
    <row r="29673" customFormat="1"/>
    <row r="29674" customFormat="1"/>
    <row r="29675" customFormat="1"/>
    <row r="29676" customFormat="1"/>
    <row r="29677" customFormat="1"/>
    <row r="29678" customFormat="1"/>
    <row r="29679" customFormat="1"/>
    <row r="29680" customFormat="1"/>
    <row r="29681" customFormat="1"/>
    <row r="29682" customFormat="1"/>
    <row r="29683" customFormat="1"/>
    <row r="29684" customFormat="1"/>
    <row r="29685" customFormat="1"/>
    <row r="29686" customFormat="1"/>
    <row r="29687" customFormat="1"/>
    <row r="29688" customFormat="1"/>
    <row r="29689" customFormat="1"/>
    <row r="29690" customFormat="1"/>
    <row r="29691" customFormat="1"/>
    <row r="29692" customFormat="1"/>
    <row r="29693" customFormat="1"/>
    <row r="29694" customFormat="1"/>
    <row r="29695" customFormat="1"/>
    <row r="29696" customFormat="1"/>
    <row r="29697" customFormat="1"/>
    <row r="29698" customFormat="1"/>
    <row r="29699" customFormat="1"/>
    <row r="29700" customFormat="1"/>
    <row r="29701" customFormat="1"/>
    <row r="29702" customFormat="1"/>
    <row r="29703" customFormat="1"/>
    <row r="29704" customFormat="1"/>
    <row r="29705" customFormat="1"/>
    <row r="29706" customFormat="1"/>
    <row r="29707" customFormat="1"/>
    <row r="29708" customFormat="1"/>
    <row r="29709" customFormat="1"/>
    <row r="29710" customFormat="1"/>
    <row r="29711" customFormat="1"/>
    <row r="29712" customFormat="1"/>
    <row r="29713" customFormat="1"/>
    <row r="29714" customFormat="1"/>
    <row r="29715" customFormat="1"/>
    <row r="29716" customFormat="1"/>
    <row r="29717" customFormat="1"/>
    <row r="29718" customFormat="1"/>
    <row r="29719" customFormat="1"/>
    <row r="29720" customFormat="1"/>
    <row r="29721" customFormat="1"/>
    <row r="29722" customFormat="1"/>
    <row r="29723" customFormat="1"/>
    <row r="29724" customFormat="1"/>
    <row r="29725" customFormat="1"/>
    <row r="29726" customFormat="1"/>
    <row r="29727" customFormat="1"/>
    <row r="29728" customFormat="1"/>
    <row r="29729" customFormat="1"/>
    <row r="29730" customFormat="1"/>
    <row r="29731" customFormat="1"/>
    <row r="29732" customFormat="1"/>
    <row r="29733" customFormat="1"/>
    <row r="29734" customFormat="1"/>
    <row r="29735" customFormat="1"/>
    <row r="29736" customFormat="1"/>
    <row r="29737" customFormat="1"/>
    <row r="29738" customFormat="1"/>
    <row r="29739" customFormat="1"/>
    <row r="29740" customFormat="1"/>
    <row r="29741" customFormat="1"/>
    <row r="29742" customFormat="1"/>
    <row r="29743" customFormat="1"/>
    <row r="29744" customFormat="1"/>
    <row r="29745" customFormat="1"/>
    <row r="29746" customFormat="1"/>
    <row r="29747" customFormat="1"/>
    <row r="29748" customFormat="1"/>
    <row r="29749" customFormat="1"/>
    <row r="29750" customFormat="1"/>
    <row r="29751" customFormat="1"/>
    <row r="29752" customFormat="1"/>
    <row r="29753" customFormat="1"/>
    <row r="29754" customFormat="1"/>
    <row r="29755" customFormat="1"/>
    <row r="29756" customFormat="1"/>
    <row r="29757" customFormat="1"/>
    <row r="29758" customFormat="1"/>
    <row r="29759" customFormat="1"/>
    <row r="29760" customFormat="1"/>
    <row r="29761" customFormat="1"/>
    <row r="29762" customFormat="1"/>
    <row r="29763" customFormat="1"/>
    <row r="29764" customFormat="1"/>
    <row r="29765" customFormat="1"/>
    <row r="29766" customFormat="1"/>
    <row r="29767" customFormat="1"/>
    <row r="29768" customFormat="1"/>
    <row r="29769" customFormat="1"/>
    <row r="29770" customFormat="1"/>
    <row r="29771" customFormat="1"/>
    <row r="29772" customFormat="1"/>
    <row r="29773" customFormat="1"/>
    <row r="29774" customFormat="1"/>
    <row r="29775" customFormat="1"/>
    <row r="29776" customFormat="1"/>
    <row r="29777" customFormat="1"/>
    <row r="29778" customFormat="1"/>
    <row r="29779" customFormat="1"/>
    <row r="29780" customFormat="1"/>
    <row r="29781" customFormat="1"/>
    <row r="29782" customFormat="1"/>
    <row r="29783" customFormat="1"/>
    <row r="29784" customFormat="1"/>
    <row r="29785" customFormat="1"/>
    <row r="29786" customFormat="1"/>
    <row r="29787" customFormat="1"/>
    <row r="29788" customFormat="1"/>
    <row r="29789" customFormat="1"/>
    <row r="29790" customFormat="1"/>
    <row r="29791" customFormat="1"/>
    <row r="29792" customFormat="1"/>
    <row r="29793" customFormat="1"/>
    <row r="29794" customFormat="1"/>
    <row r="29795" customFormat="1"/>
    <row r="29796" customFormat="1"/>
    <row r="29797" customFormat="1"/>
    <row r="29798" customFormat="1"/>
    <row r="29799" customFormat="1"/>
    <row r="29800" customFormat="1"/>
    <row r="29801" customFormat="1"/>
    <row r="29802" customFormat="1"/>
    <row r="29803" customFormat="1"/>
    <row r="29804" customFormat="1"/>
    <row r="29805" customFormat="1"/>
    <row r="29806" customFormat="1"/>
    <row r="29807" customFormat="1"/>
    <row r="29808" customFormat="1"/>
    <row r="29809" customFormat="1"/>
    <row r="29810" customFormat="1"/>
    <row r="29811" customFormat="1"/>
    <row r="29812" customFormat="1"/>
    <row r="29813" customFormat="1"/>
    <row r="29814" customFormat="1"/>
    <row r="29815" customFormat="1"/>
    <row r="29816" customFormat="1"/>
    <row r="29817" customFormat="1"/>
    <row r="29818" customFormat="1"/>
    <row r="29819" customFormat="1"/>
    <row r="29820" customFormat="1"/>
    <row r="29821" customFormat="1"/>
    <row r="29822" customFormat="1"/>
    <row r="29823" customFormat="1"/>
    <row r="29824" customFormat="1"/>
    <row r="29825" customFormat="1"/>
    <row r="29826" customFormat="1"/>
    <row r="29827" customFormat="1"/>
    <row r="29828" customFormat="1"/>
    <row r="29829" customFormat="1"/>
    <row r="29830" customFormat="1"/>
    <row r="29831" customFormat="1"/>
    <row r="29832" customFormat="1"/>
    <row r="29833" customFormat="1"/>
    <row r="29834" customFormat="1"/>
    <row r="29835" customFormat="1"/>
    <row r="29836" customFormat="1"/>
    <row r="29837" customFormat="1"/>
    <row r="29838" customFormat="1"/>
    <row r="29839" customFormat="1"/>
    <row r="29840" customFormat="1"/>
    <row r="29841" customFormat="1"/>
    <row r="29842" customFormat="1"/>
    <row r="29843" customFormat="1"/>
    <row r="29844" customFormat="1"/>
    <row r="29845" customFormat="1"/>
    <row r="29846" customFormat="1"/>
    <row r="29847" customFormat="1"/>
    <row r="29848" customFormat="1"/>
    <row r="29849" customFormat="1"/>
    <row r="29850" customFormat="1"/>
    <row r="29851" customFormat="1"/>
    <row r="29852" customFormat="1"/>
    <row r="29853" customFormat="1"/>
    <row r="29854" customFormat="1"/>
    <row r="29855" customFormat="1"/>
    <row r="29856" customFormat="1"/>
    <row r="29857" customFormat="1"/>
    <row r="29858" customFormat="1"/>
    <row r="29859" customFormat="1"/>
    <row r="29860" customFormat="1"/>
    <row r="29861" customFormat="1"/>
    <row r="29862" customFormat="1"/>
    <row r="29863" customFormat="1"/>
    <row r="29864" customFormat="1"/>
    <row r="29865" customFormat="1"/>
    <row r="29866" customFormat="1"/>
    <row r="29867" customFormat="1"/>
    <row r="29868" customFormat="1"/>
    <row r="29869" customFormat="1"/>
    <row r="29870" customFormat="1"/>
    <row r="29871" customFormat="1"/>
    <row r="29872" customFormat="1"/>
    <row r="29873" customFormat="1"/>
    <row r="29874" customFormat="1"/>
    <row r="29875" customFormat="1"/>
    <row r="29876" customFormat="1"/>
    <row r="29877" customFormat="1"/>
    <row r="29878" customFormat="1"/>
    <row r="29879" customFormat="1"/>
    <row r="29880" customFormat="1"/>
    <row r="29881" customFormat="1"/>
    <row r="29882" customFormat="1"/>
    <row r="29883" customFormat="1"/>
    <row r="29884" customFormat="1"/>
    <row r="29885" customFormat="1"/>
    <row r="29886" customFormat="1"/>
    <row r="29887" customFormat="1"/>
    <row r="29888" customFormat="1"/>
    <row r="29889" customFormat="1"/>
    <row r="29890" customFormat="1"/>
    <row r="29891" customFormat="1"/>
    <row r="29892" customFormat="1"/>
    <row r="29893" customFormat="1"/>
    <row r="29894" customFormat="1"/>
    <row r="29895" customFormat="1"/>
    <row r="29896" customFormat="1"/>
    <row r="29897" customFormat="1"/>
    <row r="29898" customFormat="1"/>
    <row r="29899" customFormat="1"/>
    <row r="29900" customFormat="1"/>
    <row r="29901" customFormat="1"/>
    <row r="29902" customFormat="1"/>
    <row r="29903" customFormat="1"/>
    <row r="29904" customFormat="1"/>
    <row r="29905" customFormat="1"/>
    <row r="29906" customFormat="1"/>
    <row r="29907" customFormat="1"/>
    <row r="29908" customFormat="1"/>
    <row r="29909" customFormat="1"/>
    <row r="29910" customFormat="1"/>
    <row r="29911" customFormat="1"/>
    <row r="29912" customFormat="1"/>
    <row r="29913" customFormat="1"/>
    <row r="29914" customFormat="1"/>
    <row r="29915" customFormat="1"/>
    <row r="29916" customFormat="1"/>
    <row r="29917" customFormat="1"/>
    <row r="29918" customFormat="1"/>
    <row r="29919" customFormat="1"/>
    <row r="29920" customFormat="1"/>
    <row r="29921" customFormat="1"/>
    <row r="29922" customFormat="1"/>
    <row r="29923" customFormat="1"/>
    <row r="29924" customFormat="1"/>
    <row r="29925" customFormat="1"/>
    <row r="29926" customFormat="1"/>
    <row r="29927" customFormat="1"/>
    <row r="29928" customFormat="1"/>
    <row r="29929" customFormat="1"/>
    <row r="29930" customFormat="1"/>
    <row r="29931" customFormat="1"/>
    <row r="29932" customFormat="1"/>
    <row r="29933" customFormat="1"/>
    <row r="29934" customFormat="1"/>
    <row r="29935" customFormat="1"/>
    <row r="29936" customFormat="1"/>
    <row r="29937" customFormat="1"/>
    <row r="29938" customFormat="1"/>
    <row r="29939" customFormat="1"/>
    <row r="29940" customFormat="1"/>
    <row r="29941" customFormat="1"/>
    <row r="29942" customFormat="1"/>
    <row r="29943" customFormat="1"/>
    <row r="29944" customFormat="1"/>
    <row r="29945" customFormat="1"/>
    <row r="29946" customFormat="1"/>
    <row r="29947" customFormat="1"/>
    <row r="29948" customFormat="1"/>
    <row r="29949" customFormat="1"/>
    <row r="29950" customFormat="1"/>
    <row r="29951" customFormat="1"/>
    <row r="29952" customFormat="1"/>
    <row r="29953" customFormat="1"/>
    <row r="29954" customFormat="1"/>
    <row r="29955" customFormat="1"/>
    <row r="29956" customFormat="1"/>
    <row r="29957" customFormat="1"/>
    <row r="29958" customFormat="1"/>
    <row r="29959" customFormat="1"/>
    <row r="29960" customFormat="1"/>
    <row r="29961" customFormat="1"/>
    <row r="29962" customFormat="1"/>
    <row r="29963" customFormat="1"/>
    <row r="29964" customFormat="1"/>
    <row r="29965" customFormat="1"/>
    <row r="29966" customFormat="1"/>
    <row r="29967" customFormat="1"/>
    <row r="29968" customFormat="1"/>
    <row r="29969" customFormat="1"/>
    <row r="29970" customFormat="1"/>
    <row r="29971" customFormat="1"/>
    <row r="29972" customFormat="1"/>
    <row r="29973" customFormat="1"/>
    <row r="29974" customFormat="1"/>
    <row r="29975" customFormat="1"/>
    <row r="29976" customFormat="1"/>
    <row r="29977" customFormat="1"/>
    <row r="29978" customFormat="1"/>
    <row r="29979" customFormat="1"/>
    <row r="29980" customFormat="1"/>
    <row r="29981" customFormat="1"/>
    <row r="29982" customFormat="1"/>
    <row r="29983" customFormat="1"/>
    <row r="29984" customFormat="1"/>
    <row r="29985" customFormat="1"/>
    <row r="29986" customFormat="1"/>
    <row r="29987" customFormat="1"/>
    <row r="29988" customFormat="1"/>
    <row r="29989" customFormat="1"/>
    <row r="29990" customFormat="1"/>
    <row r="29991" customFormat="1"/>
    <row r="29992" customFormat="1"/>
    <row r="29993" customFormat="1"/>
    <row r="29994" customFormat="1"/>
    <row r="29995" customFormat="1"/>
    <row r="29996" customFormat="1"/>
    <row r="29997" customFormat="1"/>
    <row r="29998" customFormat="1"/>
    <row r="29999" customFormat="1"/>
    <row r="30000" customFormat="1"/>
    <row r="30001" customFormat="1"/>
    <row r="30002" customFormat="1"/>
    <row r="30003" customFormat="1"/>
    <row r="30004" customFormat="1"/>
    <row r="30005" customFormat="1"/>
    <row r="30006" customFormat="1"/>
    <row r="30007" customFormat="1"/>
    <row r="30008" customFormat="1"/>
    <row r="30009" customFormat="1"/>
    <row r="30010" customFormat="1"/>
    <row r="30011" customFormat="1"/>
    <row r="30012" customFormat="1"/>
    <row r="30013" customFormat="1"/>
    <row r="30014" customFormat="1"/>
    <row r="30015" customFormat="1"/>
    <row r="30016" customFormat="1"/>
    <row r="30017" customFormat="1"/>
    <row r="30018" customFormat="1"/>
    <row r="30019" customFormat="1"/>
    <row r="30020" customFormat="1"/>
    <row r="30021" customFormat="1"/>
    <row r="30022" customFormat="1"/>
    <row r="30023" customFormat="1"/>
    <row r="30024" customFormat="1"/>
    <row r="30025" customFormat="1"/>
    <row r="30026" customFormat="1"/>
    <row r="30027" customFormat="1"/>
    <row r="30028" customFormat="1"/>
    <row r="30029" customFormat="1"/>
    <row r="30030" customFormat="1"/>
    <row r="30031" customFormat="1"/>
    <row r="30032" customFormat="1"/>
    <row r="30033" customFormat="1"/>
    <row r="30034" customFormat="1"/>
    <row r="30035" customFormat="1"/>
    <row r="30036" customFormat="1"/>
    <row r="30037" customFormat="1"/>
    <row r="30038" customFormat="1"/>
    <row r="30039" customFormat="1"/>
    <row r="30040" customFormat="1"/>
    <row r="30041" customFormat="1"/>
    <row r="30042" customFormat="1"/>
    <row r="30043" customFormat="1"/>
    <row r="30044" customFormat="1"/>
    <row r="30045" customFormat="1"/>
    <row r="30046" customFormat="1"/>
    <row r="30047" customFormat="1"/>
    <row r="30048" customFormat="1"/>
    <row r="30049" customFormat="1"/>
    <row r="30050" customFormat="1"/>
    <row r="30051" customFormat="1"/>
    <row r="30052" customFormat="1"/>
    <row r="30053" customFormat="1"/>
    <row r="30054" customFormat="1"/>
    <row r="30055" customFormat="1"/>
    <row r="30056" customFormat="1"/>
    <row r="30057" customFormat="1"/>
    <row r="30058" customFormat="1"/>
    <row r="30059" customFormat="1"/>
    <row r="30060" customFormat="1"/>
    <row r="30061" customFormat="1"/>
    <row r="30062" customFormat="1"/>
    <row r="30063" customFormat="1"/>
    <row r="30064" customFormat="1"/>
    <row r="30065" customFormat="1"/>
    <row r="30066" customFormat="1"/>
    <row r="30067" customFormat="1"/>
    <row r="30068" customFormat="1"/>
    <row r="30069" customFormat="1"/>
    <row r="30070" customFormat="1"/>
    <row r="30071" customFormat="1"/>
    <row r="30072" customFormat="1"/>
    <row r="30073" customFormat="1"/>
    <row r="30074" customFormat="1"/>
    <row r="30075" customFormat="1"/>
    <row r="30076" customFormat="1"/>
    <row r="30077" customFormat="1"/>
    <row r="30078" customFormat="1"/>
    <row r="30079" customFormat="1"/>
    <row r="30080" customFormat="1"/>
    <row r="30081" customFormat="1"/>
    <row r="30082" customFormat="1"/>
    <row r="30083" customFormat="1"/>
    <row r="30084" customFormat="1"/>
    <row r="30085" customFormat="1"/>
    <row r="30086" customFormat="1"/>
    <row r="30087" customFormat="1"/>
    <row r="30088" customFormat="1"/>
    <row r="30089" customFormat="1"/>
    <row r="30090" customFormat="1"/>
    <row r="30091" customFormat="1"/>
    <row r="30092" customFormat="1"/>
    <row r="30093" customFormat="1"/>
    <row r="30094" customFormat="1"/>
    <row r="30095" customFormat="1"/>
    <row r="30096" customFormat="1"/>
    <row r="30097" customFormat="1"/>
    <row r="30098" customFormat="1"/>
    <row r="30099" customFormat="1"/>
    <row r="30100" customFormat="1"/>
    <row r="30101" customFormat="1"/>
    <row r="30102" customFormat="1"/>
    <row r="30103" customFormat="1"/>
    <row r="30104" customFormat="1"/>
    <row r="30105" customFormat="1"/>
    <row r="30106" customFormat="1"/>
    <row r="30107" customFormat="1"/>
    <row r="30108" customFormat="1"/>
    <row r="30109" customFormat="1"/>
    <row r="30110" customFormat="1"/>
    <row r="30111" customFormat="1"/>
    <row r="30112" customFormat="1"/>
    <row r="30113" customFormat="1"/>
    <row r="30114" customFormat="1"/>
    <row r="30115" customFormat="1"/>
    <row r="30116" customFormat="1"/>
    <row r="30117" customFormat="1"/>
    <row r="30118" customFormat="1"/>
    <row r="30119" customFormat="1"/>
    <row r="30120" customFormat="1"/>
    <row r="30121" customFormat="1"/>
    <row r="30122" customFormat="1"/>
    <row r="30123" customFormat="1"/>
    <row r="30124" customFormat="1"/>
    <row r="30125" customFormat="1"/>
    <row r="30126" customFormat="1"/>
    <row r="30127" customFormat="1"/>
    <row r="30128" customFormat="1"/>
    <row r="30129" customFormat="1"/>
    <row r="30130" customFormat="1"/>
    <row r="30131" customFormat="1"/>
    <row r="30132" customFormat="1"/>
    <row r="30133" customFormat="1"/>
    <row r="30134" customFormat="1"/>
    <row r="30135" customFormat="1"/>
    <row r="30136" customFormat="1"/>
    <row r="30137" customFormat="1"/>
    <row r="30138" customFormat="1"/>
    <row r="30139" customFormat="1"/>
    <row r="30140" customFormat="1"/>
    <row r="30141" customFormat="1"/>
    <row r="30142" customFormat="1"/>
    <row r="30143" customFormat="1"/>
    <row r="30144" customFormat="1"/>
    <row r="30145" customFormat="1"/>
    <row r="30146" customFormat="1"/>
    <row r="30147" customFormat="1"/>
    <row r="30148" customFormat="1"/>
    <row r="30149" customFormat="1"/>
    <row r="30150" customFormat="1"/>
    <row r="30151" customFormat="1"/>
    <row r="30152" customFormat="1"/>
    <row r="30153" customFormat="1"/>
    <row r="30154" customFormat="1"/>
    <row r="30155" customFormat="1"/>
    <row r="30156" customFormat="1"/>
    <row r="30157" customFormat="1"/>
    <row r="30158" customFormat="1"/>
    <row r="30159" customFormat="1"/>
    <row r="30160" customFormat="1"/>
    <row r="30161" customFormat="1"/>
    <row r="30162" customFormat="1"/>
    <row r="30163" customFormat="1"/>
    <row r="30164" customFormat="1"/>
    <row r="30165" customFormat="1"/>
    <row r="30166" customFormat="1"/>
    <row r="30167" customFormat="1"/>
    <row r="30168" customFormat="1"/>
    <row r="30169" customFormat="1"/>
    <row r="30170" customFormat="1"/>
    <row r="30171" customFormat="1"/>
    <row r="30172" customFormat="1"/>
    <row r="30173" customFormat="1"/>
    <row r="30174" customFormat="1"/>
    <row r="30175" customFormat="1"/>
    <row r="30176" customFormat="1"/>
    <row r="30177" customFormat="1"/>
    <row r="30178" customFormat="1"/>
    <row r="30179" customFormat="1"/>
    <row r="30180" customFormat="1"/>
    <row r="30181" customFormat="1"/>
    <row r="30182" customFormat="1"/>
    <row r="30183" customFormat="1"/>
    <row r="30184" customFormat="1"/>
    <row r="30185" customFormat="1"/>
    <row r="30186" customFormat="1"/>
    <row r="30187" customFormat="1"/>
    <row r="30188" customFormat="1"/>
    <row r="30189" customFormat="1"/>
    <row r="30190" customFormat="1"/>
    <row r="30191" customFormat="1"/>
    <row r="30192" customFormat="1"/>
    <row r="30193" customFormat="1"/>
    <row r="30194" customFormat="1"/>
    <row r="30195" customFormat="1"/>
    <row r="30196" customFormat="1"/>
    <row r="30197" customFormat="1"/>
    <row r="30198" customFormat="1"/>
    <row r="30199" customFormat="1"/>
    <row r="30200" customFormat="1"/>
    <row r="30201" customFormat="1"/>
    <row r="30202" customFormat="1"/>
    <row r="30203" customFormat="1"/>
    <row r="30204" customFormat="1"/>
    <row r="30205" customFormat="1"/>
    <row r="30206" customFormat="1"/>
    <row r="30207" customFormat="1"/>
    <row r="30208" customFormat="1"/>
    <row r="30209" customFormat="1"/>
    <row r="30210" customFormat="1"/>
    <row r="30211" customFormat="1"/>
    <row r="30212" customFormat="1"/>
    <row r="30213" customFormat="1"/>
    <row r="30214" customFormat="1"/>
    <row r="30215" customFormat="1"/>
    <row r="30216" customFormat="1"/>
    <row r="30217" customFormat="1"/>
    <row r="30218" customFormat="1"/>
    <row r="30219" customFormat="1"/>
    <row r="30220" customFormat="1"/>
    <row r="30221" customFormat="1"/>
    <row r="30222" customFormat="1"/>
    <row r="30223" customFormat="1"/>
    <row r="30224" customFormat="1"/>
    <row r="30225" customFormat="1"/>
    <row r="30226" customFormat="1"/>
    <row r="30227" customFormat="1"/>
    <row r="30228" customFormat="1"/>
    <row r="30229" customFormat="1"/>
    <row r="30230" customFormat="1"/>
    <row r="30231" customFormat="1"/>
    <row r="30232" customFormat="1"/>
    <row r="30233" customFormat="1"/>
    <row r="30234" customFormat="1"/>
    <row r="30235" customFormat="1"/>
    <row r="30236" customFormat="1"/>
    <row r="30237" customFormat="1"/>
    <row r="30238" customFormat="1"/>
    <row r="30239" customFormat="1"/>
    <row r="30240" customFormat="1"/>
    <row r="30241" customFormat="1"/>
    <row r="30242" customFormat="1"/>
    <row r="30243" customFormat="1"/>
    <row r="30244" customFormat="1"/>
    <row r="30245" customFormat="1"/>
    <row r="30246" customFormat="1"/>
    <row r="30247" customFormat="1"/>
    <row r="30248" customFormat="1"/>
    <row r="30249" customFormat="1"/>
    <row r="30250" customFormat="1"/>
    <row r="30251" customFormat="1"/>
    <row r="30252" customFormat="1"/>
    <row r="30253" customFormat="1"/>
    <row r="30254" customFormat="1"/>
    <row r="30255" customFormat="1"/>
    <row r="30256" customFormat="1"/>
    <row r="30257" customFormat="1"/>
    <row r="30258" customFormat="1"/>
    <row r="30259" customFormat="1"/>
    <row r="30260" customFormat="1"/>
    <row r="30261" customFormat="1"/>
    <row r="30262" customFormat="1"/>
    <row r="30263" customFormat="1"/>
    <row r="30264" customFormat="1"/>
    <row r="30265" customFormat="1"/>
    <row r="30266" customFormat="1"/>
    <row r="30267" customFormat="1"/>
    <row r="30268" customFormat="1"/>
    <row r="30269" customFormat="1"/>
    <row r="30270" customFormat="1"/>
    <row r="30271" customFormat="1"/>
    <row r="30272" customFormat="1"/>
    <row r="30273" customFormat="1"/>
    <row r="30274" customFormat="1"/>
    <row r="30275" customFormat="1"/>
    <row r="30276" customFormat="1"/>
    <row r="30277" customFormat="1"/>
    <row r="30278" customFormat="1"/>
    <row r="30279" customFormat="1"/>
    <row r="30280" customFormat="1"/>
    <row r="30281" customFormat="1"/>
    <row r="30282" customFormat="1"/>
    <row r="30283" customFormat="1"/>
    <row r="30284" customFormat="1"/>
    <row r="30285" customFormat="1"/>
    <row r="30286" customFormat="1"/>
    <row r="30287" customFormat="1"/>
    <row r="30288" customFormat="1"/>
    <row r="30289" customFormat="1"/>
    <row r="30290" customFormat="1"/>
    <row r="30291" customFormat="1"/>
    <row r="30292" customFormat="1"/>
    <row r="30293" customFormat="1"/>
    <row r="30294" customFormat="1"/>
    <row r="30295" customFormat="1"/>
    <row r="30296" customFormat="1"/>
    <row r="30297" customFormat="1"/>
    <row r="30298" customFormat="1"/>
    <row r="30299" customFormat="1"/>
    <row r="30300" customFormat="1"/>
    <row r="30301" customFormat="1"/>
    <row r="30302" customFormat="1"/>
    <row r="30303" customFormat="1"/>
    <row r="30304" customFormat="1"/>
    <row r="30305" customFormat="1"/>
    <row r="30306" customFormat="1"/>
    <row r="30307" customFormat="1"/>
    <row r="30308" customFormat="1"/>
    <row r="30309" customFormat="1"/>
    <row r="30310" customFormat="1"/>
    <row r="30311" customFormat="1"/>
    <row r="30312" customFormat="1"/>
    <row r="30313" customFormat="1"/>
    <row r="30314" customFormat="1"/>
    <row r="30315" customFormat="1"/>
    <row r="30316" customFormat="1"/>
    <row r="30317" customFormat="1"/>
    <row r="30318" customFormat="1"/>
    <row r="30319" customFormat="1"/>
    <row r="30320" customFormat="1"/>
    <row r="30321" customFormat="1"/>
    <row r="30322" customFormat="1"/>
    <row r="30323" customFormat="1"/>
    <row r="30324" customFormat="1"/>
    <row r="30325" customFormat="1"/>
    <row r="30326" customFormat="1"/>
    <row r="30327" customFormat="1"/>
    <row r="30328" customFormat="1"/>
    <row r="30329" customFormat="1"/>
    <row r="30330" customFormat="1"/>
    <row r="30331" customFormat="1"/>
    <row r="30332" customFormat="1"/>
    <row r="30333" customFormat="1"/>
    <row r="30334" customFormat="1"/>
    <row r="30335" customFormat="1"/>
    <row r="30336" customFormat="1"/>
    <row r="30337" customFormat="1"/>
    <row r="30338" customFormat="1"/>
    <row r="30339" customFormat="1"/>
    <row r="30340" customFormat="1"/>
    <row r="30341" customFormat="1"/>
    <row r="30342" customFormat="1"/>
    <row r="30343" customFormat="1"/>
    <row r="30344" customFormat="1"/>
    <row r="30345" customFormat="1"/>
    <row r="30346" customFormat="1"/>
    <row r="30347" customFormat="1"/>
    <row r="30348" customFormat="1"/>
    <row r="30349" customFormat="1"/>
    <row r="30350" customFormat="1"/>
    <row r="30351" customFormat="1"/>
    <row r="30352" customFormat="1"/>
    <row r="30353" customFormat="1"/>
    <row r="30354" customFormat="1"/>
    <row r="30355" customFormat="1"/>
    <row r="30356" customFormat="1"/>
    <row r="30357" customFormat="1"/>
    <row r="30358" customFormat="1"/>
    <row r="30359" customFormat="1"/>
    <row r="30360" customFormat="1"/>
    <row r="30361" customFormat="1"/>
    <row r="30362" customFormat="1"/>
    <row r="30363" customFormat="1"/>
    <row r="30364" customFormat="1"/>
    <row r="30365" customFormat="1"/>
    <row r="30366" customFormat="1"/>
    <row r="30367" customFormat="1"/>
    <row r="30368" customFormat="1"/>
    <row r="30369" customFormat="1"/>
    <row r="30370" customFormat="1"/>
    <row r="30371" customFormat="1"/>
    <row r="30372" customFormat="1"/>
    <row r="30373" customFormat="1"/>
    <row r="30374" customFormat="1"/>
    <row r="30375" customFormat="1"/>
    <row r="30376" customFormat="1"/>
    <row r="30377" customFormat="1"/>
    <row r="30378" customFormat="1"/>
    <row r="30379" customFormat="1"/>
    <row r="30380" customFormat="1"/>
    <row r="30381" customFormat="1"/>
    <row r="30382" customFormat="1"/>
    <row r="30383" customFormat="1"/>
    <row r="30384" customFormat="1"/>
    <row r="30385" customFormat="1"/>
    <row r="30386" customFormat="1"/>
    <row r="30387" customFormat="1"/>
    <row r="30388" customFormat="1"/>
    <row r="30389" customFormat="1"/>
    <row r="30390" customFormat="1"/>
    <row r="30391" customFormat="1"/>
    <row r="30392" customFormat="1"/>
    <row r="30393" customFormat="1"/>
    <row r="30394" customFormat="1"/>
    <row r="30395" customFormat="1"/>
    <row r="30396" customFormat="1"/>
    <row r="30397" customFormat="1"/>
    <row r="30398" customFormat="1"/>
    <row r="30399" customFormat="1"/>
    <row r="30400" customFormat="1"/>
    <row r="30401" customFormat="1"/>
    <row r="30402" customFormat="1"/>
    <row r="30403" customFormat="1"/>
    <row r="30404" customFormat="1"/>
    <row r="30405" customFormat="1"/>
    <row r="30406" customFormat="1"/>
    <row r="30407" customFormat="1"/>
    <row r="30408" customFormat="1"/>
    <row r="30409" customFormat="1"/>
    <row r="30410" customFormat="1"/>
    <row r="30411" customFormat="1"/>
    <row r="30412" customFormat="1"/>
    <row r="30413" customFormat="1"/>
    <row r="30414" customFormat="1"/>
    <row r="30415" customFormat="1"/>
    <row r="30416" customFormat="1"/>
    <row r="30417" customFormat="1"/>
    <row r="30418" customFormat="1"/>
    <row r="30419" customFormat="1"/>
    <row r="30420" customFormat="1"/>
    <row r="30421" customFormat="1"/>
    <row r="30422" customFormat="1"/>
    <row r="30423" customFormat="1"/>
    <row r="30424" customFormat="1"/>
    <row r="30425" customFormat="1"/>
    <row r="30426" customFormat="1"/>
    <row r="30427" customFormat="1"/>
    <row r="30428" customFormat="1"/>
    <row r="30429" customFormat="1"/>
    <row r="30430" customFormat="1"/>
    <row r="30431" customFormat="1"/>
    <row r="30432" customFormat="1"/>
    <row r="30433" customFormat="1"/>
    <row r="30434" customFormat="1"/>
    <row r="30435" customFormat="1"/>
    <row r="30436" customFormat="1"/>
    <row r="30437" customFormat="1"/>
    <row r="30438" customFormat="1"/>
    <row r="30439" customFormat="1"/>
    <row r="30440" customFormat="1"/>
    <row r="30441" customFormat="1"/>
    <row r="30442" customFormat="1"/>
    <row r="30443" customFormat="1"/>
    <row r="30444" customFormat="1"/>
    <row r="30445" customFormat="1"/>
    <row r="30446" customFormat="1"/>
    <row r="30447" customFormat="1"/>
    <row r="30448" customFormat="1"/>
    <row r="30449" customFormat="1"/>
    <row r="30450" customFormat="1"/>
    <row r="30451" customFormat="1"/>
    <row r="30452" customFormat="1"/>
    <row r="30453" customFormat="1"/>
    <row r="30454" customFormat="1"/>
    <row r="30455" customFormat="1"/>
    <row r="30456" customFormat="1"/>
    <row r="30457" customFormat="1"/>
    <row r="30458" customFormat="1"/>
    <row r="30459" customFormat="1"/>
    <row r="30460" customFormat="1"/>
    <row r="30461" customFormat="1"/>
    <row r="30462" customFormat="1"/>
    <row r="30463" customFormat="1"/>
    <row r="30464" customFormat="1"/>
    <row r="30465" customFormat="1"/>
    <row r="30466" customFormat="1"/>
    <row r="30467" customFormat="1"/>
    <row r="30468" customFormat="1"/>
    <row r="30469" customFormat="1"/>
    <row r="30470" customFormat="1"/>
    <row r="30471" customFormat="1"/>
    <row r="30472" customFormat="1"/>
    <row r="30473" customFormat="1"/>
    <row r="30474" customFormat="1"/>
    <row r="30475" customFormat="1"/>
    <row r="30476" customFormat="1"/>
    <row r="30477" customFormat="1"/>
    <row r="30478" customFormat="1"/>
    <row r="30479" customFormat="1"/>
    <row r="30480" customFormat="1"/>
    <row r="30481" customFormat="1"/>
    <row r="30482" customFormat="1"/>
    <row r="30483" customFormat="1"/>
    <row r="30484" customFormat="1"/>
    <row r="30485" customFormat="1"/>
    <row r="30486" customFormat="1"/>
    <row r="30487" customFormat="1"/>
    <row r="30488" customFormat="1"/>
    <row r="30489" customFormat="1"/>
    <row r="30490" customFormat="1"/>
    <row r="30491" customFormat="1"/>
    <row r="30492" customFormat="1"/>
    <row r="30493" customFormat="1"/>
    <row r="30494" customFormat="1"/>
    <row r="30495" customFormat="1"/>
    <row r="30496" customFormat="1"/>
    <row r="30497" customFormat="1"/>
    <row r="30498" customFormat="1"/>
    <row r="30499" customFormat="1"/>
    <row r="30500" customFormat="1"/>
    <row r="30501" customFormat="1"/>
    <row r="30502" customFormat="1"/>
    <row r="30503" customFormat="1"/>
    <row r="30504" customFormat="1"/>
    <row r="30505" customFormat="1"/>
    <row r="30506" customFormat="1"/>
    <row r="30507" customFormat="1"/>
    <row r="30508" customFormat="1"/>
    <row r="30509" customFormat="1"/>
    <row r="30510" customFormat="1"/>
    <row r="30511" customFormat="1"/>
    <row r="30512" customFormat="1"/>
    <row r="30513" customFormat="1"/>
    <row r="30514" customFormat="1"/>
    <row r="30515" customFormat="1"/>
    <row r="30516" customFormat="1"/>
    <row r="30517" customFormat="1"/>
    <row r="30518" customFormat="1"/>
    <row r="30519" customFormat="1"/>
    <row r="30520" customFormat="1"/>
    <row r="30521" customFormat="1"/>
    <row r="30522" customFormat="1"/>
    <row r="30523" customFormat="1"/>
    <row r="30524" customFormat="1"/>
    <row r="30525" customFormat="1"/>
    <row r="30526" customFormat="1"/>
    <row r="30527" customFormat="1"/>
    <row r="30528" customFormat="1"/>
    <row r="30529" customFormat="1"/>
    <row r="30530" customFormat="1"/>
    <row r="30531" customFormat="1"/>
    <row r="30532" customFormat="1"/>
    <row r="30533" customFormat="1"/>
    <row r="30534" customFormat="1"/>
    <row r="30535" customFormat="1"/>
    <row r="30536" customFormat="1"/>
    <row r="30537" customFormat="1"/>
    <row r="30538" customFormat="1"/>
    <row r="30539" customFormat="1"/>
    <row r="30540" customFormat="1"/>
    <row r="30541" customFormat="1"/>
    <row r="30542" customFormat="1"/>
    <row r="30543" customFormat="1"/>
    <row r="30544" customFormat="1"/>
    <row r="30545" customFormat="1"/>
    <row r="30546" customFormat="1"/>
    <row r="30547" customFormat="1"/>
    <row r="30548" customFormat="1"/>
    <row r="30549" customFormat="1"/>
    <row r="30550" customFormat="1"/>
    <row r="30551" customFormat="1"/>
    <row r="30552" customFormat="1"/>
    <row r="30553" customFormat="1"/>
    <row r="30554" customFormat="1"/>
    <row r="30555" customFormat="1"/>
    <row r="30556" customFormat="1"/>
    <row r="30557" customFormat="1"/>
    <row r="30558" customFormat="1"/>
    <row r="30559" customFormat="1"/>
    <row r="30560" customFormat="1"/>
    <row r="30561" customFormat="1"/>
    <row r="30562" customFormat="1"/>
    <row r="30563" customFormat="1"/>
    <row r="30564" customFormat="1"/>
    <row r="30565" customFormat="1"/>
    <row r="30566" customFormat="1"/>
    <row r="30567" customFormat="1"/>
    <row r="30568" customFormat="1"/>
    <row r="30569" customFormat="1"/>
    <row r="30570" customFormat="1"/>
    <row r="30571" customFormat="1"/>
    <row r="30572" customFormat="1"/>
    <row r="30573" customFormat="1"/>
    <row r="30574" customFormat="1"/>
    <row r="30575" customFormat="1"/>
    <row r="30576" customFormat="1"/>
    <row r="30577" customFormat="1"/>
    <row r="30578" customFormat="1"/>
    <row r="30579" customFormat="1"/>
    <row r="30580" customFormat="1"/>
    <row r="30581" customFormat="1"/>
    <row r="30582" customFormat="1"/>
    <row r="30583" customFormat="1"/>
    <row r="30584" customFormat="1"/>
    <row r="30585" customFormat="1"/>
    <row r="30586" customFormat="1"/>
    <row r="30587" customFormat="1"/>
    <row r="30588" customFormat="1"/>
    <row r="30589" customFormat="1"/>
    <row r="30590" customFormat="1"/>
    <row r="30591" customFormat="1"/>
    <row r="30592" customFormat="1"/>
    <row r="30593" customFormat="1"/>
    <row r="30594" customFormat="1"/>
    <row r="30595" customFormat="1"/>
    <row r="30596" customFormat="1"/>
    <row r="30597" customFormat="1"/>
    <row r="30598" customFormat="1"/>
    <row r="30599" customFormat="1"/>
    <row r="30600" customFormat="1"/>
    <row r="30601" customFormat="1"/>
    <row r="30602" customFormat="1"/>
    <row r="30603" customFormat="1"/>
    <row r="30604" customFormat="1"/>
    <row r="30605" customFormat="1"/>
    <row r="30606" customFormat="1"/>
    <row r="30607" customFormat="1"/>
    <row r="30608" customFormat="1"/>
    <row r="30609" customFormat="1"/>
    <row r="30610" customFormat="1"/>
    <row r="30611" customFormat="1"/>
    <row r="30612" customFormat="1"/>
    <row r="30613" customFormat="1"/>
    <row r="30614" customFormat="1"/>
    <row r="30615" customFormat="1"/>
    <row r="30616" customFormat="1"/>
    <row r="30617" customFormat="1"/>
    <row r="30618" customFormat="1"/>
    <row r="30619" customFormat="1"/>
    <row r="30620" customFormat="1"/>
    <row r="30621" customFormat="1"/>
    <row r="30622" customFormat="1"/>
    <row r="30623" customFormat="1"/>
    <row r="30624" customFormat="1"/>
    <row r="30625" customFormat="1"/>
    <row r="30626" customFormat="1"/>
    <row r="30627" customFormat="1"/>
    <row r="30628" customFormat="1"/>
    <row r="30629" customFormat="1"/>
    <row r="30630" customFormat="1"/>
    <row r="30631" customFormat="1"/>
    <row r="30632" customFormat="1"/>
    <row r="30633" customFormat="1"/>
    <row r="30634" customFormat="1"/>
    <row r="30635" customFormat="1"/>
    <row r="30636" customFormat="1"/>
    <row r="30637" customFormat="1"/>
    <row r="30638" customFormat="1"/>
    <row r="30639" customFormat="1"/>
    <row r="30640" customFormat="1"/>
    <row r="30641" customFormat="1"/>
    <row r="30642" customFormat="1"/>
    <row r="30643" customFormat="1"/>
    <row r="30644" customFormat="1"/>
    <row r="30645" customFormat="1"/>
    <row r="30646" customFormat="1"/>
    <row r="30647" customFormat="1"/>
    <row r="30648" customFormat="1"/>
    <row r="30649" customFormat="1"/>
    <row r="30650" customFormat="1"/>
    <row r="30651" customFormat="1"/>
    <row r="30652" customFormat="1"/>
    <row r="30653" customFormat="1"/>
    <row r="30654" customFormat="1"/>
    <row r="30655" customFormat="1"/>
    <row r="30656" customFormat="1"/>
    <row r="30657" customFormat="1"/>
    <row r="30658" customFormat="1"/>
    <row r="30659" customFormat="1"/>
    <row r="30660" customFormat="1"/>
    <row r="30661" customFormat="1"/>
    <row r="30662" customFormat="1"/>
    <row r="30663" customFormat="1"/>
    <row r="30664" customFormat="1"/>
    <row r="30665" customFormat="1"/>
    <row r="30666" customFormat="1"/>
    <row r="30667" customFormat="1"/>
    <row r="30668" customFormat="1"/>
    <row r="30669" customFormat="1"/>
    <row r="30670" customFormat="1"/>
    <row r="30671" customFormat="1"/>
    <row r="30672" customFormat="1"/>
    <row r="30673" customFormat="1"/>
    <row r="30674" customFormat="1"/>
    <row r="30675" customFormat="1"/>
    <row r="30676" customFormat="1"/>
    <row r="30677" customFormat="1"/>
    <row r="30678" customFormat="1"/>
    <row r="30679" customFormat="1"/>
    <row r="30680" customFormat="1"/>
    <row r="30681" customFormat="1"/>
    <row r="30682" customFormat="1"/>
    <row r="30683" customFormat="1"/>
    <row r="30684" customFormat="1"/>
    <row r="30685" customFormat="1"/>
    <row r="30686" customFormat="1"/>
    <row r="30687" customFormat="1"/>
    <row r="30688" customFormat="1"/>
    <row r="30689" customFormat="1"/>
    <row r="30690" customFormat="1"/>
    <row r="30691" customFormat="1"/>
    <row r="30692" customFormat="1"/>
    <row r="30693" customFormat="1"/>
    <row r="30694" customFormat="1"/>
    <row r="30695" customFormat="1"/>
    <row r="30696" customFormat="1"/>
    <row r="30697" customFormat="1"/>
    <row r="30698" customFormat="1"/>
    <row r="30699" customFormat="1"/>
    <row r="30700" customFormat="1"/>
    <row r="30701" customFormat="1"/>
    <row r="30702" customFormat="1"/>
    <row r="30703" customFormat="1"/>
    <row r="30704" customFormat="1"/>
    <row r="30705" customFormat="1"/>
    <row r="30706" customFormat="1"/>
    <row r="30707" customFormat="1"/>
    <row r="30708" customFormat="1"/>
    <row r="30709" customFormat="1"/>
    <row r="30710" customFormat="1"/>
    <row r="30711" customFormat="1"/>
    <row r="30712" customFormat="1"/>
    <row r="30713" customFormat="1"/>
    <row r="30714" customFormat="1"/>
    <row r="30715" customFormat="1"/>
    <row r="30716" customFormat="1"/>
    <row r="30717" customFormat="1"/>
    <row r="30718" customFormat="1"/>
    <row r="30719" customFormat="1"/>
    <row r="30720" customFormat="1"/>
    <row r="30721" customFormat="1"/>
    <row r="30722" customFormat="1"/>
    <row r="30723" customFormat="1"/>
    <row r="30724" customFormat="1"/>
    <row r="30725" customFormat="1"/>
    <row r="30726" customFormat="1"/>
    <row r="30727" customFormat="1"/>
    <row r="30728" customFormat="1"/>
    <row r="30729" customFormat="1"/>
    <row r="30730" customFormat="1"/>
    <row r="30731" customFormat="1"/>
    <row r="30732" customFormat="1"/>
    <row r="30733" customFormat="1"/>
    <row r="30734" customFormat="1"/>
    <row r="30735" customFormat="1"/>
    <row r="30736" customFormat="1"/>
    <row r="30737" customFormat="1"/>
    <row r="30738" customFormat="1"/>
    <row r="30739" customFormat="1"/>
    <row r="30740" customFormat="1"/>
    <row r="30741" customFormat="1"/>
    <row r="30742" customFormat="1"/>
    <row r="30743" customFormat="1"/>
    <row r="30744" customFormat="1"/>
    <row r="30745" customFormat="1"/>
    <row r="30746" customFormat="1"/>
    <row r="30747" customFormat="1"/>
    <row r="30748" customFormat="1"/>
    <row r="30749" customFormat="1"/>
    <row r="30750" customFormat="1"/>
    <row r="30751" customFormat="1"/>
    <row r="30752" customFormat="1"/>
    <row r="30753" customFormat="1"/>
    <row r="30754" customFormat="1"/>
    <row r="30755" customFormat="1"/>
    <row r="30756" customFormat="1"/>
    <row r="30757" customFormat="1"/>
    <row r="30758" customFormat="1"/>
    <row r="30759" customFormat="1"/>
    <row r="30760" customFormat="1"/>
    <row r="30761" customFormat="1"/>
    <row r="30762" customFormat="1"/>
    <row r="30763" customFormat="1"/>
    <row r="30764" customFormat="1"/>
    <row r="30765" customFormat="1"/>
    <row r="30766" customFormat="1"/>
    <row r="30767" customFormat="1"/>
    <row r="30768" customFormat="1"/>
    <row r="30769" customFormat="1"/>
    <row r="30770" customFormat="1"/>
    <row r="30771" customFormat="1"/>
    <row r="30772" customFormat="1"/>
    <row r="30773" customFormat="1"/>
    <row r="30774" customFormat="1"/>
    <row r="30775" customFormat="1"/>
    <row r="30776" customFormat="1"/>
    <row r="30777" customFormat="1"/>
    <row r="30778" customFormat="1"/>
    <row r="30779" customFormat="1"/>
    <row r="30780" customFormat="1"/>
    <row r="30781" customFormat="1"/>
    <row r="30782" customFormat="1"/>
    <row r="30783" customFormat="1"/>
    <row r="30784" customFormat="1"/>
    <row r="30785" customFormat="1"/>
    <row r="30786" customFormat="1"/>
    <row r="30787" customFormat="1"/>
    <row r="30788" customFormat="1"/>
    <row r="30789" customFormat="1"/>
    <row r="30790" customFormat="1"/>
    <row r="30791" customFormat="1"/>
    <row r="30792" customFormat="1"/>
    <row r="30793" customFormat="1"/>
    <row r="30794" customFormat="1"/>
    <row r="30795" customFormat="1"/>
    <row r="30796" customFormat="1"/>
    <row r="30797" customFormat="1"/>
    <row r="30798" customFormat="1"/>
    <row r="30799" customFormat="1"/>
    <row r="30800" customFormat="1"/>
    <row r="30801" customFormat="1"/>
    <row r="30802" customFormat="1"/>
    <row r="30803" customFormat="1"/>
    <row r="30804" customFormat="1"/>
    <row r="30805" customFormat="1"/>
    <row r="30806" customFormat="1"/>
    <row r="30807" customFormat="1"/>
    <row r="30808" customFormat="1"/>
    <row r="30809" customFormat="1"/>
    <row r="30810" customFormat="1"/>
    <row r="30811" customFormat="1"/>
    <row r="30812" customFormat="1"/>
    <row r="30813" customFormat="1"/>
    <row r="30814" customFormat="1"/>
    <row r="30815" customFormat="1"/>
    <row r="30816" customFormat="1"/>
    <row r="30817" customFormat="1"/>
    <row r="30818" customFormat="1"/>
    <row r="30819" customFormat="1"/>
    <row r="30820" customFormat="1"/>
    <row r="30821" customFormat="1"/>
    <row r="30822" customFormat="1"/>
    <row r="30823" customFormat="1"/>
    <row r="30824" customFormat="1"/>
    <row r="30825" customFormat="1"/>
    <row r="30826" customFormat="1"/>
    <row r="30827" customFormat="1"/>
    <row r="30828" customFormat="1"/>
    <row r="30829" customFormat="1"/>
    <row r="30830" customFormat="1"/>
    <row r="30831" customFormat="1"/>
    <row r="30832" customFormat="1"/>
    <row r="30833" customFormat="1"/>
    <row r="30834" customFormat="1"/>
    <row r="30835" customFormat="1"/>
    <row r="30836" customFormat="1"/>
    <row r="30837" customFormat="1"/>
    <row r="30838" customFormat="1"/>
    <row r="30839" customFormat="1"/>
    <row r="30840" customFormat="1"/>
    <row r="30841" customFormat="1"/>
    <row r="30842" customFormat="1"/>
    <row r="30843" customFormat="1"/>
    <row r="30844" customFormat="1"/>
    <row r="30845" customFormat="1"/>
    <row r="30846" customFormat="1"/>
    <row r="30847" customFormat="1"/>
    <row r="30848" customFormat="1"/>
    <row r="30849" customFormat="1"/>
    <row r="30850" customFormat="1"/>
    <row r="30851" customFormat="1"/>
    <row r="30852" customFormat="1"/>
    <row r="30853" customFormat="1"/>
    <row r="30854" customFormat="1"/>
    <row r="30855" customFormat="1"/>
    <row r="30856" customFormat="1"/>
    <row r="30857" customFormat="1"/>
    <row r="30858" customFormat="1"/>
    <row r="30859" customFormat="1"/>
    <row r="30860" customFormat="1"/>
    <row r="30861" customFormat="1"/>
    <row r="30862" customFormat="1"/>
    <row r="30863" customFormat="1"/>
    <row r="30864" customFormat="1"/>
    <row r="30865" customFormat="1"/>
    <row r="30866" customFormat="1"/>
    <row r="30867" customFormat="1"/>
    <row r="30868" customFormat="1"/>
    <row r="30869" customFormat="1"/>
    <row r="30870" customFormat="1"/>
    <row r="30871" customFormat="1"/>
    <row r="30872" customFormat="1"/>
    <row r="30873" customFormat="1"/>
    <row r="30874" customFormat="1"/>
    <row r="30875" customFormat="1"/>
    <row r="30876" customFormat="1"/>
    <row r="30877" customFormat="1"/>
    <row r="30878" customFormat="1"/>
    <row r="30879" customFormat="1"/>
    <row r="30880" customFormat="1"/>
    <row r="30881" customFormat="1"/>
    <row r="30882" customFormat="1"/>
    <row r="30883" customFormat="1"/>
    <row r="30884" customFormat="1"/>
    <row r="30885" customFormat="1"/>
    <row r="30886" customFormat="1"/>
    <row r="30887" customFormat="1"/>
    <row r="30888" customFormat="1"/>
    <row r="30889" customFormat="1"/>
    <row r="30890" customFormat="1"/>
    <row r="30891" customFormat="1"/>
    <row r="30892" customFormat="1"/>
    <row r="30893" customFormat="1"/>
    <row r="30894" customFormat="1"/>
    <row r="30895" customFormat="1"/>
    <row r="30896" customFormat="1"/>
    <row r="30897" customFormat="1"/>
    <row r="30898" customFormat="1"/>
    <row r="30899" customFormat="1"/>
    <row r="30900" customFormat="1"/>
    <row r="30901" customFormat="1"/>
    <row r="30902" customFormat="1"/>
    <row r="30903" customFormat="1"/>
    <row r="30904" customFormat="1"/>
    <row r="30905" customFormat="1"/>
    <row r="30906" customFormat="1"/>
    <row r="30907" customFormat="1"/>
    <row r="30908" customFormat="1"/>
    <row r="30909" customFormat="1"/>
    <row r="30910" customFormat="1"/>
    <row r="30911" customFormat="1"/>
    <row r="30912" customFormat="1"/>
    <row r="30913" customFormat="1"/>
    <row r="30914" customFormat="1"/>
    <row r="30915" customFormat="1"/>
    <row r="30916" customFormat="1"/>
    <row r="30917" customFormat="1"/>
    <row r="30918" customFormat="1"/>
    <row r="30919" customFormat="1"/>
    <row r="30920" customFormat="1"/>
    <row r="30921" customFormat="1"/>
    <row r="30922" customFormat="1"/>
    <row r="30923" customFormat="1"/>
    <row r="30924" customFormat="1"/>
    <row r="30925" customFormat="1"/>
    <row r="30926" customFormat="1"/>
    <row r="30927" customFormat="1"/>
    <row r="30928" customFormat="1"/>
    <row r="30929" customFormat="1"/>
    <row r="30930" customFormat="1"/>
    <row r="30931" customFormat="1"/>
    <row r="30932" customFormat="1"/>
    <row r="30933" customFormat="1"/>
    <row r="30934" customFormat="1"/>
    <row r="30935" customFormat="1"/>
    <row r="30936" customFormat="1"/>
    <row r="30937" customFormat="1"/>
    <row r="30938" customFormat="1"/>
    <row r="30939" customFormat="1"/>
    <row r="30940" customFormat="1"/>
    <row r="30941" customFormat="1"/>
    <row r="30942" customFormat="1"/>
    <row r="30943" customFormat="1"/>
    <row r="30944" customFormat="1"/>
    <row r="30945" customFormat="1"/>
    <row r="30946" customFormat="1"/>
    <row r="30947" customFormat="1"/>
    <row r="30948" customFormat="1"/>
    <row r="30949" customFormat="1"/>
    <row r="30950" customFormat="1"/>
    <row r="30951" customFormat="1"/>
    <row r="30952" customFormat="1"/>
    <row r="30953" customFormat="1"/>
    <row r="30954" customFormat="1"/>
    <row r="30955" customFormat="1"/>
    <row r="30956" customFormat="1"/>
    <row r="30957" customFormat="1"/>
    <row r="30958" customFormat="1"/>
    <row r="30959" customFormat="1"/>
    <row r="30960" customFormat="1"/>
    <row r="30961" customFormat="1"/>
    <row r="30962" customFormat="1"/>
    <row r="30963" customFormat="1"/>
    <row r="30964" customFormat="1"/>
    <row r="30965" customFormat="1"/>
    <row r="30966" customFormat="1"/>
    <row r="30967" customFormat="1"/>
    <row r="30968" customFormat="1"/>
    <row r="30969" customFormat="1"/>
    <row r="30970" customFormat="1"/>
    <row r="30971" customFormat="1"/>
    <row r="30972" customFormat="1"/>
    <row r="30973" customFormat="1"/>
    <row r="30974" customFormat="1"/>
    <row r="30975" customFormat="1"/>
    <row r="30976" customFormat="1"/>
    <row r="30977" customFormat="1"/>
    <row r="30978" customFormat="1"/>
    <row r="30979" customFormat="1"/>
    <row r="30980" customFormat="1"/>
    <row r="30981" customFormat="1"/>
    <row r="30982" customFormat="1"/>
    <row r="30983" customFormat="1"/>
    <row r="30984" customFormat="1"/>
    <row r="30985" customFormat="1"/>
    <row r="30986" customFormat="1"/>
    <row r="30987" customFormat="1"/>
    <row r="30988" customFormat="1"/>
    <row r="30989" customFormat="1"/>
    <row r="30990" customFormat="1"/>
    <row r="30991" customFormat="1"/>
    <row r="30992" customFormat="1"/>
    <row r="30993" customFormat="1"/>
    <row r="30994" customFormat="1"/>
    <row r="30995" customFormat="1"/>
    <row r="30996" customFormat="1"/>
    <row r="30997" customFormat="1"/>
    <row r="30998" customFormat="1"/>
    <row r="30999" customFormat="1"/>
    <row r="31000" customFormat="1"/>
    <row r="31001" customFormat="1"/>
    <row r="31002" customFormat="1"/>
    <row r="31003" customFormat="1"/>
    <row r="31004" customFormat="1"/>
    <row r="31005" customFormat="1"/>
    <row r="31006" customFormat="1"/>
    <row r="31007" customFormat="1"/>
    <row r="31008" customFormat="1"/>
    <row r="31009" customFormat="1"/>
    <row r="31010" customFormat="1"/>
    <row r="31011" customFormat="1"/>
    <row r="31012" customFormat="1"/>
    <row r="31013" customFormat="1"/>
    <row r="31014" customFormat="1"/>
    <row r="31015" customFormat="1"/>
    <row r="31016" customFormat="1"/>
    <row r="31017" customFormat="1"/>
    <row r="31018" customFormat="1"/>
    <row r="31019" customFormat="1"/>
    <row r="31020" customFormat="1"/>
    <row r="31021" customFormat="1"/>
    <row r="31022" customFormat="1"/>
    <row r="31023" customFormat="1"/>
    <row r="31024" customFormat="1"/>
    <row r="31025" customFormat="1"/>
    <row r="31026" customFormat="1"/>
    <row r="31027" customFormat="1"/>
    <row r="31028" customFormat="1"/>
    <row r="31029" customFormat="1"/>
    <row r="31030" customFormat="1"/>
    <row r="31031" customFormat="1"/>
    <row r="31032" customFormat="1"/>
    <row r="31033" customFormat="1"/>
    <row r="31034" customFormat="1"/>
    <row r="31035" customFormat="1"/>
    <row r="31036" customFormat="1"/>
    <row r="31037" customFormat="1"/>
    <row r="31038" customFormat="1"/>
    <row r="31039" customFormat="1"/>
    <row r="31040" customFormat="1"/>
    <row r="31041" customFormat="1"/>
    <row r="31042" customFormat="1"/>
    <row r="31043" customFormat="1"/>
    <row r="31044" customFormat="1"/>
    <row r="31045" customFormat="1"/>
    <row r="31046" customFormat="1"/>
    <row r="31047" customFormat="1"/>
    <row r="31048" customFormat="1"/>
    <row r="31049" customFormat="1"/>
    <row r="31050" customFormat="1"/>
    <row r="31051" customFormat="1"/>
    <row r="31052" customFormat="1"/>
    <row r="31053" customFormat="1"/>
    <row r="31054" customFormat="1"/>
    <row r="31055" customFormat="1"/>
    <row r="31056" customFormat="1"/>
    <row r="31057" customFormat="1"/>
    <row r="31058" customFormat="1"/>
    <row r="31059" customFormat="1"/>
    <row r="31060" customFormat="1"/>
    <row r="31061" customFormat="1"/>
    <row r="31062" customFormat="1"/>
    <row r="31063" customFormat="1"/>
    <row r="31064" customFormat="1"/>
    <row r="31065" customFormat="1"/>
    <row r="31066" customFormat="1"/>
    <row r="31067" customFormat="1"/>
    <row r="31068" customFormat="1"/>
    <row r="31069" customFormat="1"/>
    <row r="31070" customFormat="1"/>
    <row r="31071" customFormat="1"/>
    <row r="31072" customFormat="1"/>
    <row r="31073" customFormat="1"/>
    <row r="31074" customFormat="1"/>
    <row r="31075" customFormat="1"/>
    <row r="31076" customFormat="1"/>
    <row r="31077" customFormat="1"/>
    <row r="31078" customFormat="1"/>
    <row r="31079" customFormat="1"/>
    <row r="31080" customFormat="1"/>
    <row r="31081" customFormat="1"/>
    <row r="31082" customFormat="1"/>
    <row r="31083" customFormat="1"/>
    <row r="31084" customFormat="1"/>
    <row r="31085" customFormat="1"/>
    <row r="31086" customFormat="1"/>
    <row r="31087" customFormat="1"/>
    <row r="31088" customFormat="1"/>
    <row r="31089" customFormat="1"/>
    <row r="31090" customFormat="1"/>
    <row r="31091" customFormat="1"/>
    <row r="31092" customFormat="1"/>
    <row r="31093" customFormat="1"/>
    <row r="31094" customFormat="1"/>
    <row r="31095" customFormat="1"/>
    <row r="31096" customFormat="1"/>
    <row r="31097" customFormat="1"/>
    <row r="31098" customFormat="1"/>
    <row r="31099" customFormat="1"/>
    <row r="31100" customFormat="1"/>
    <row r="31101" customFormat="1"/>
    <row r="31102" customFormat="1"/>
    <row r="31103" customFormat="1"/>
    <row r="31104" customFormat="1"/>
    <row r="31105" customFormat="1"/>
    <row r="31106" customFormat="1"/>
    <row r="31107" customFormat="1"/>
    <row r="31108" customFormat="1"/>
    <row r="31109" customFormat="1"/>
    <row r="31110" customFormat="1"/>
    <row r="31111" customFormat="1"/>
    <row r="31112" customFormat="1"/>
    <row r="31113" customFormat="1"/>
    <row r="31114" customFormat="1"/>
    <row r="31115" customFormat="1"/>
    <row r="31116" customFormat="1"/>
    <row r="31117" customFormat="1"/>
    <row r="31118" customFormat="1"/>
    <row r="31119" customFormat="1"/>
    <row r="31120" customFormat="1"/>
    <row r="31121" customFormat="1"/>
    <row r="31122" customFormat="1"/>
    <row r="31123" customFormat="1"/>
    <row r="31124" customFormat="1"/>
    <row r="31125" customFormat="1"/>
    <row r="31126" customFormat="1"/>
    <row r="31127" customFormat="1"/>
    <row r="31128" customFormat="1"/>
    <row r="31129" customFormat="1"/>
    <row r="31130" customFormat="1"/>
    <row r="31131" customFormat="1"/>
    <row r="31132" customFormat="1"/>
    <row r="31133" customFormat="1"/>
    <row r="31134" customFormat="1"/>
    <row r="31135" customFormat="1"/>
    <row r="31136" customFormat="1"/>
    <row r="31137" customFormat="1"/>
    <row r="31138" customFormat="1"/>
    <row r="31139" customFormat="1"/>
    <row r="31140" customFormat="1"/>
    <row r="31141" customFormat="1"/>
    <row r="31142" customFormat="1"/>
    <row r="31143" customFormat="1"/>
    <row r="31144" customFormat="1"/>
    <row r="31145" customFormat="1"/>
    <row r="31146" customFormat="1"/>
    <row r="31147" customFormat="1"/>
    <row r="31148" customFormat="1"/>
    <row r="31149" customFormat="1"/>
    <row r="31150" customFormat="1"/>
    <row r="31151" customFormat="1"/>
    <row r="31152" customFormat="1"/>
    <row r="31153" customFormat="1"/>
    <row r="31154" customFormat="1"/>
    <row r="31155" customFormat="1"/>
    <row r="31156" customFormat="1"/>
    <row r="31157" customFormat="1"/>
    <row r="31158" customFormat="1"/>
    <row r="31159" customFormat="1"/>
    <row r="31160" customFormat="1"/>
    <row r="31161" customFormat="1"/>
    <row r="31162" customFormat="1"/>
    <row r="31163" customFormat="1"/>
    <row r="31164" customFormat="1"/>
    <row r="31165" customFormat="1"/>
    <row r="31166" customFormat="1"/>
    <row r="31167" customFormat="1"/>
    <row r="31168" customFormat="1"/>
    <row r="31169" customFormat="1"/>
    <row r="31170" customFormat="1"/>
    <row r="31171" customFormat="1"/>
    <row r="31172" customFormat="1"/>
    <row r="31173" customFormat="1"/>
    <row r="31174" customFormat="1"/>
    <row r="31175" customFormat="1"/>
    <row r="31176" customFormat="1"/>
    <row r="31177" customFormat="1"/>
    <row r="31178" customFormat="1"/>
    <row r="31179" customFormat="1"/>
    <row r="31180" customFormat="1"/>
    <row r="31181" customFormat="1"/>
    <row r="31182" customFormat="1"/>
    <row r="31183" customFormat="1"/>
    <row r="31184" customFormat="1"/>
    <row r="31185" customFormat="1"/>
    <row r="31186" customFormat="1"/>
    <row r="31187" customFormat="1"/>
    <row r="31188" customFormat="1"/>
    <row r="31189" customFormat="1"/>
    <row r="31190" customFormat="1"/>
    <row r="31191" customFormat="1"/>
    <row r="31192" customFormat="1"/>
    <row r="31193" customFormat="1"/>
    <row r="31194" customFormat="1"/>
    <row r="31195" customFormat="1"/>
    <row r="31196" customFormat="1"/>
    <row r="31197" customFormat="1"/>
    <row r="31198" customFormat="1"/>
    <row r="31199" customFormat="1"/>
    <row r="31200" customFormat="1"/>
    <row r="31201" customFormat="1"/>
    <row r="31202" customFormat="1"/>
    <row r="31203" customFormat="1"/>
    <row r="31204" customFormat="1"/>
    <row r="31205" customFormat="1"/>
    <row r="31206" customFormat="1"/>
    <row r="31207" customFormat="1"/>
    <row r="31208" customFormat="1"/>
    <row r="31209" customFormat="1"/>
    <row r="31210" customFormat="1"/>
    <row r="31211" customFormat="1"/>
    <row r="31212" customFormat="1"/>
    <row r="31213" customFormat="1"/>
    <row r="31214" customFormat="1"/>
    <row r="31215" customFormat="1"/>
    <row r="31216" customFormat="1"/>
    <row r="31217" customFormat="1"/>
    <row r="31218" customFormat="1"/>
    <row r="31219" customFormat="1"/>
    <row r="31220" customFormat="1"/>
    <row r="31221" customFormat="1"/>
    <row r="31222" customFormat="1"/>
    <row r="31223" customFormat="1"/>
    <row r="31224" customFormat="1"/>
    <row r="31225" customFormat="1"/>
    <row r="31226" customFormat="1"/>
    <row r="31227" customFormat="1"/>
    <row r="31228" customFormat="1"/>
    <row r="31229" customFormat="1"/>
    <row r="31230" customFormat="1"/>
    <row r="31231" customFormat="1"/>
    <row r="31232" customFormat="1"/>
    <row r="31233" customFormat="1"/>
    <row r="31234" customFormat="1"/>
    <row r="31235" customFormat="1"/>
    <row r="31236" customFormat="1"/>
    <row r="31237" customFormat="1"/>
    <row r="31238" customFormat="1"/>
    <row r="31239" customFormat="1"/>
    <row r="31240" customFormat="1"/>
    <row r="31241" customFormat="1"/>
    <row r="31242" customFormat="1"/>
    <row r="31243" customFormat="1"/>
    <row r="31244" customFormat="1"/>
    <row r="31245" customFormat="1"/>
    <row r="31246" customFormat="1"/>
    <row r="31247" customFormat="1"/>
    <row r="31248" customFormat="1"/>
    <row r="31249" customFormat="1"/>
    <row r="31250" customFormat="1"/>
    <row r="31251" customFormat="1"/>
    <row r="31252" customFormat="1"/>
    <row r="31253" customFormat="1"/>
    <row r="31254" customFormat="1"/>
    <row r="31255" customFormat="1"/>
    <row r="31256" customFormat="1"/>
    <row r="31257" customFormat="1"/>
    <row r="31258" customFormat="1"/>
    <row r="31259" customFormat="1"/>
    <row r="31260" customFormat="1"/>
    <row r="31261" customFormat="1"/>
    <row r="31262" customFormat="1"/>
    <row r="31263" customFormat="1"/>
    <row r="31264" customFormat="1"/>
    <row r="31265" customFormat="1"/>
    <row r="31266" customFormat="1"/>
    <row r="31267" customFormat="1"/>
    <row r="31268" customFormat="1"/>
    <row r="31269" customFormat="1"/>
    <row r="31270" customFormat="1"/>
    <row r="31271" customFormat="1"/>
    <row r="31272" customFormat="1"/>
    <row r="31273" customFormat="1"/>
    <row r="31274" customFormat="1"/>
    <row r="31275" customFormat="1"/>
    <row r="31276" customFormat="1"/>
    <row r="31277" customFormat="1"/>
    <row r="31278" customFormat="1"/>
    <row r="31279" customFormat="1"/>
    <row r="31280" customFormat="1"/>
    <row r="31281" customFormat="1"/>
    <row r="31282" customFormat="1"/>
    <row r="31283" customFormat="1"/>
    <row r="31284" customFormat="1"/>
    <row r="31285" customFormat="1"/>
    <row r="31286" customFormat="1"/>
    <row r="31287" customFormat="1"/>
    <row r="31288" customFormat="1"/>
    <row r="31289" customFormat="1"/>
    <row r="31290" customFormat="1"/>
    <row r="31291" customFormat="1"/>
    <row r="31292" customFormat="1"/>
    <row r="31293" customFormat="1"/>
    <row r="31294" customFormat="1"/>
    <row r="31295" customFormat="1"/>
    <row r="31296" customFormat="1"/>
    <row r="31297" customFormat="1"/>
    <row r="31298" customFormat="1"/>
    <row r="31299" customFormat="1"/>
    <row r="31300" customFormat="1"/>
    <row r="31301" customFormat="1"/>
    <row r="31302" customFormat="1"/>
    <row r="31303" customFormat="1"/>
    <row r="31304" customFormat="1"/>
    <row r="31305" customFormat="1"/>
    <row r="31306" customFormat="1"/>
    <row r="31307" customFormat="1"/>
    <row r="31308" customFormat="1"/>
    <row r="31309" customFormat="1"/>
    <row r="31310" customFormat="1"/>
    <row r="31311" customFormat="1"/>
    <row r="31312" customFormat="1"/>
    <row r="31313" customFormat="1"/>
    <row r="31314" customFormat="1"/>
    <row r="31315" customFormat="1"/>
    <row r="31316" customFormat="1"/>
    <row r="31317" customFormat="1"/>
    <row r="31318" customFormat="1"/>
    <row r="31319" customFormat="1"/>
    <row r="31320" customFormat="1"/>
    <row r="31321" customFormat="1"/>
    <row r="31322" customFormat="1"/>
    <row r="31323" customFormat="1"/>
    <row r="31324" customFormat="1"/>
    <row r="31325" customFormat="1"/>
    <row r="31326" customFormat="1"/>
    <row r="31327" customFormat="1"/>
    <row r="31328" customFormat="1"/>
    <row r="31329" customFormat="1"/>
    <row r="31330" customFormat="1"/>
    <row r="31331" customFormat="1"/>
    <row r="31332" customFormat="1"/>
    <row r="31333" customFormat="1"/>
    <row r="31334" customFormat="1"/>
    <row r="31335" customFormat="1"/>
    <row r="31336" customFormat="1"/>
    <row r="31337" customFormat="1"/>
    <row r="31338" customFormat="1"/>
    <row r="31339" customFormat="1"/>
    <row r="31340" customFormat="1"/>
    <row r="31341" customFormat="1"/>
    <row r="31342" customFormat="1"/>
    <row r="31343" customFormat="1"/>
    <row r="31344" customFormat="1"/>
    <row r="31345" customFormat="1"/>
    <row r="31346" customFormat="1"/>
    <row r="31347" customFormat="1"/>
    <row r="31348" customFormat="1"/>
    <row r="31349" customFormat="1"/>
    <row r="31350" customFormat="1"/>
    <row r="31351" customFormat="1"/>
    <row r="31352" customFormat="1"/>
    <row r="31353" customFormat="1"/>
    <row r="31354" customFormat="1"/>
    <row r="31355" customFormat="1"/>
    <row r="31356" customFormat="1"/>
    <row r="31357" customFormat="1"/>
    <row r="31358" customFormat="1"/>
    <row r="31359" customFormat="1"/>
    <row r="31360" customFormat="1"/>
    <row r="31361" customFormat="1"/>
    <row r="31362" customFormat="1"/>
    <row r="31363" customFormat="1"/>
    <row r="31364" customFormat="1"/>
    <row r="31365" customFormat="1"/>
    <row r="31366" customFormat="1"/>
    <row r="31367" customFormat="1"/>
    <row r="31368" customFormat="1"/>
    <row r="31369" customFormat="1"/>
    <row r="31370" customFormat="1"/>
    <row r="31371" customFormat="1"/>
    <row r="31372" customFormat="1"/>
    <row r="31373" customFormat="1"/>
    <row r="31374" customFormat="1"/>
    <row r="31375" customFormat="1"/>
    <row r="31376" customFormat="1"/>
    <row r="31377" customFormat="1"/>
    <row r="31378" customFormat="1"/>
    <row r="31379" customFormat="1"/>
    <row r="31380" customFormat="1"/>
    <row r="31381" customFormat="1"/>
    <row r="31382" customFormat="1"/>
    <row r="31383" customFormat="1"/>
    <row r="31384" customFormat="1"/>
    <row r="31385" customFormat="1"/>
    <row r="31386" customFormat="1"/>
    <row r="31387" customFormat="1"/>
    <row r="31388" customFormat="1"/>
    <row r="31389" customFormat="1"/>
    <row r="31390" customFormat="1"/>
    <row r="31391" customFormat="1"/>
    <row r="31392" customFormat="1"/>
    <row r="31393" customFormat="1"/>
    <row r="31394" customFormat="1"/>
    <row r="31395" customFormat="1"/>
    <row r="31396" customFormat="1"/>
    <row r="31397" customFormat="1"/>
    <row r="31398" customFormat="1"/>
    <row r="31399" customFormat="1"/>
    <row r="31400" customFormat="1"/>
    <row r="31401" customFormat="1"/>
    <row r="31402" customFormat="1"/>
    <row r="31403" customFormat="1"/>
    <row r="31404" customFormat="1"/>
    <row r="31405" customFormat="1"/>
    <row r="31406" customFormat="1"/>
    <row r="31407" customFormat="1"/>
    <row r="31408" customFormat="1"/>
    <row r="31409" customFormat="1"/>
    <row r="31410" customFormat="1"/>
    <row r="31411" customFormat="1"/>
    <row r="31412" customFormat="1"/>
    <row r="31413" customFormat="1"/>
    <row r="31414" customFormat="1"/>
    <row r="31415" customFormat="1"/>
    <row r="31416" customFormat="1"/>
    <row r="31417" customFormat="1"/>
    <row r="31418" customFormat="1"/>
    <row r="31419" customFormat="1"/>
    <row r="31420" customFormat="1"/>
    <row r="31421" customFormat="1"/>
    <row r="31422" customFormat="1"/>
    <row r="31423" customFormat="1"/>
    <row r="31424" customFormat="1"/>
    <row r="31425" customFormat="1"/>
    <row r="31426" customFormat="1"/>
    <row r="31427" customFormat="1"/>
    <row r="31428" customFormat="1"/>
    <row r="31429" customFormat="1"/>
    <row r="31430" customFormat="1"/>
    <row r="31431" customFormat="1"/>
    <row r="31432" customFormat="1"/>
    <row r="31433" customFormat="1"/>
    <row r="31434" customFormat="1"/>
    <row r="31435" customFormat="1"/>
    <row r="31436" customFormat="1"/>
    <row r="31437" customFormat="1"/>
    <row r="31438" customFormat="1"/>
    <row r="31439" customFormat="1"/>
    <row r="31440" customFormat="1"/>
    <row r="31441" customFormat="1"/>
    <row r="31442" customFormat="1"/>
    <row r="31443" customFormat="1"/>
    <row r="31444" customFormat="1"/>
    <row r="31445" customFormat="1"/>
    <row r="31446" customFormat="1"/>
    <row r="31447" customFormat="1"/>
    <row r="31448" customFormat="1"/>
    <row r="31449" customFormat="1"/>
    <row r="31450" customFormat="1"/>
    <row r="31451" customFormat="1"/>
    <row r="31452" customFormat="1"/>
    <row r="31453" customFormat="1"/>
    <row r="31454" customFormat="1"/>
    <row r="31455" customFormat="1"/>
    <row r="31456" customFormat="1"/>
    <row r="31457" customFormat="1"/>
    <row r="31458" customFormat="1"/>
    <row r="31459" customFormat="1"/>
    <row r="31460" customFormat="1"/>
    <row r="31461" customFormat="1"/>
    <row r="31462" customFormat="1"/>
    <row r="31463" customFormat="1"/>
    <row r="31464" customFormat="1"/>
    <row r="31465" customFormat="1"/>
    <row r="31466" customFormat="1"/>
    <row r="31467" customFormat="1"/>
    <row r="31468" customFormat="1"/>
    <row r="31469" customFormat="1"/>
    <row r="31470" customFormat="1"/>
    <row r="31471" customFormat="1"/>
    <row r="31472" customFormat="1"/>
    <row r="31473" customFormat="1"/>
    <row r="31474" customFormat="1"/>
    <row r="31475" customFormat="1"/>
    <row r="31476" customFormat="1"/>
    <row r="31477" customFormat="1"/>
    <row r="31478" customFormat="1"/>
    <row r="31479" customFormat="1"/>
    <row r="31480" customFormat="1"/>
    <row r="31481" customFormat="1"/>
    <row r="31482" customFormat="1"/>
    <row r="31483" customFormat="1"/>
    <row r="31484" customFormat="1"/>
    <row r="31485" customFormat="1"/>
    <row r="31486" customFormat="1"/>
    <row r="31487" customFormat="1"/>
    <row r="31488" customFormat="1"/>
    <row r="31489" customFormat="1"/>
    <row r="31490" customFormat="1"/>
    <row r="31491" customFormat="1"/>
    <row r="31492" customFormat="1"/>
    <row r="31493" customFormat="1"/>
    <row r="31494" customFormat="1"/>
    <row r="31495" customFormat="1"/>
    <row r="31496" customFormat="1"/>
    <row r="31497" customFormat="1"/>
    <row r="31498" customFormat="1"/>
    <row r="31499" customFormat="1"/>
    <row r="31500" customFormat="1"/>
    <row r="31501" customFormat="1"/>
    <row r="31502" customFormat="1"/>
    <row r="31503" customFormat="1"/>
    <row r="31504" customFormat="1"/>
    <row r="31505" customFormat="1"/>
    <row r="31506" customFormat="1"/>
    <row r="31507" customFormat="1"/>
    <row r="31508" customFormat="1"/>
    <row r="31509" customFormat="1"/>
    <row r="31510" customFormat="1"/>
    <row r="31511" customFormat="1"/>
    <row r="31512" customFormat="1"/>
    <row r="31513" customFormat="1"/>
    <row r="31514" customFormat="1"/>
    <row r="31515" customFormat="1"/>
    <row r="31516" customFormat="1"/>
    <row r="31517" customFormat="1"/>
    <row r="31518" customFormat="1"/>
    <row r="31519" customFormat="1"/>
    <row r="31520" customFormat="1"/>
    <row r="31521" customFormat="1"/>
    <row r="31522" customFormat="1"/>
    <row r="31523" customFormat="1"/>
    <row r="31524" customFormat="1"/>
    <row r="31525" customFormat="1"/>
    <row r="31526" customFormat="1"/>
    <row r="31527" customFormat="1"/>
    <row r="31528" customFormat="1"/>
    <row r="31529" customFormat="1"/>
    <row r="31530" customFormat="1"/>
    <row r="31531" customFormat="1"/>
    <row r="31532" customFormat="1"/>
    <row r="31533" customFormat="1"/>
    <row r="31534" customFormat="1"/>
    <row r="31535" customFormat="1"/>
    <row r="31536" customFormat="1"/>
    <row r="31537" customFormat="1"/>
    <row r="31538" customFormat="1"/>
    <row r="31539" customFormat="1"/>
    <row r="31540" customFormat="1"/>
    <row r="31541" customFormat="1"/>
    <row r="31542" customFormat="1"/>
    <row r="31543" customFormat="1"/>
    <row r="31544" customFormat="1"/>
    <row r="31545" customFormat="1"/>
    <row r="31546" customFormat="1"/>
    <row r="31547" customFormat="1"/>
    <row r="31548" customFormat="1"/>
    <row r="31549" customFormat="1"/>
    <row r="31550" customFormat="1"/>
    <row r="31551" customFormat="1"/>
    <row r="31552" customFormat="1"/>
    <row r="31553" customFormat="1"/>
    <row r="31554" customFormat="1"/>
    <row r="31555" customFormat="1"/>
    <row r="31556" customFormat="1"/>
    <row r="31557" customFormat="1"/>
    <row r="31558" customFormat="1"/>
    <row r="31559" customFormat="1"/>
    <row r="31560" customFormat="1"/>
    <row r="31561" customFormat="1"/>
    <row r="31562" customFormat="1"/>
    <row r="31563" customFormat="1"/>
    <row r="31564" customFormat="1"/>
    <row r="31565" customFormat="1"/>
    <row r="31566" customFormat="1"/>
    <row r="31567" customFormat="1"/>
    <row r="31568" customFormat="1"/>
    <row r="31569" customFormat="1"/>
    <row r="31570" customFormat="1"/>
    <row r="31571" customFormat="1"/>
    <row r="31572" customFormat="1"/>
    <row r="31573" customFormat="1"/>
    <row r="31574" customFormat="1"/>
    <row r="31575" customFormat="1"/>
    <row r="31576" customFormat="1"/>
    <row r="31577" customFormat="1"/>
    <row r="31578" customFormat="1"/>
    <row r="31579" customFormat="1"/>
    <row r="31580" customFormat="1"/>
    <row r="31581" customFormat="1"/>
    <row r="31582" customFormat="1"/>
    <row r="31583" customFormat="1"/>
    <row r="31584" customFormat="1"/>
    <row r="31585" customFormat="1"/>
    <row r="31586" customFormat="1"/>
    <row r="31587" customFormat="1"/>
    <row r="31588" customFormat="1"/>
    <row r="31589" customFormat="1"/>
    <row r="31590" customFormat="1"/>
    <row r="31591" customFormat="1"/>
    <row r="31592" customFormat="1"/>
    <row r="31593" customFormat="1"/>
    <row r="31594" customFormat="1"/>
    <row r="31595" customFormat="1"/>
    <row r="31596" customFormat="1"/>
    <row r="31597" customFormat="1"/>
    <row r="31598" customFormat="1"/>
    <row r="31599" customFormat="1"/>
    <row r="31600" customFormat="1"/>
    <row r="31601" customFormat="1"/>
    <row r="31602" customFormat="1"/>
    <row r="31603" customFormat="1"/>
    <row r="31604" customFormat="1"/>
    <row r="31605" customFormat="1"/>
    <row r="31606" customFormat="1"/>
    <row r="31607" customFormat="1"/>
    <row r="31608" customFormat="1"/>
    <row r="31609" customFormat="1"/>
    <row r="31610" customFormat="1"/>
    <row r="31611" customFormat="1"/>
    <row r="31612" customFormat="1"/>
    <row r="31613" customFormat="1"/>
    <row r="31614" customFormat="1"/>
    <row r="31615" customFormat="1"/>
    <row r="31616" customFormat="1"/>
    <row r="31617" customFormat="1"/>
    <row r="31618" customFormat="1"/>
    <row r="31619" customFormat="1"/>
    <row r="31620" customFormat="1"/>
    <row r="31621" customFormat="1"/>
    <row r="31622" customFormat="1"/>
    <row r="31623" customFormat="1"/>
    <row r="31624" customFormat="1"/>
    <row r="31625" customFormat="1"/>
    <row r="31626" customFormat="1"/>
    <row r="31627" customFormat="1"/>
    <row r="31628" customFormat="1"/>
    <row r="31629" customFormat="1"/>
    <row r="31630" customFormat="1"/>
    <row r="31631" customFormat="1"/>
    <row r="31632" customFormat="1"/>
    <row r="31633" customFormat="1"/>
    <row r="31634" customFormat="1"/>
    <row r="31635" customFormat="1"/>
    <row r="31636" customFormat="1"/>
    <row r="31637" customFormat="1"/>
    <row r="31638" customFormat="1"/>
    <row r="31639" customFormat="1"/>
    <row r="31640" customFormat="1"/>
    <row r="31641" customFormat="1"/>
    <row r="31642" customFormat="1"/>
    <row r="31643" customFormat="1"/>
    <row r="31644" customFormat="1"/>
    <row r="31645" customFormat="1"/>
    <row r="31646" customFormat="1"/>
    <row r="31647" customFormat="1"/>
    <row r="31648" customFormat="1"/>
    <row r="31649" customFormat="1"/>
    <row r="31650" customFormat="1"/>
    <row r="31651" customFormat="1"/>
    <row r="31652" customFormat="1"/>
    <row r="31653" customFormat="1"/>
    <row r="31654" customFormat="1"/>
    <row r="31655" customFormat="1"/>
    <row r="31656" customFormat="1"/>
    <row r="31657" customFormat="1"/>
    <row r="31658" customFormat="1"/>
    <row r="31659" customFormat="1"/>
    <row r="31660" customFormat="1"/>
    <row r="31661" customFormat="1"/>
    <row r="31662" customFormat="1"/>
    <row r="31663" customFormat="1"/>
    <row r="31664" customFormat="1"/>
    <row r="31665" customFormat="1"/>
    <row r="31666" customFormat="1"/>
    <row r="31667" customFormat="1"/>
    <row r="31668" customFormat="1"/>
    <row r="31669" customFormat="1"/>
    <row r="31670" customFormat="1"/>
    <row r="31671" customFormat="1"/>
    <row r="31672" customFormat="1"/>
    <row r="31673" customFormat="1"/>
    <row r="31674" customFormat="1"/>
    <row r="31675" customFormat="1"/>
    <row r="31676" customFormat="1"/>
    <row r="31677" customFormat="1"/>
    <row r="31678" customFormat="1"/>
    <row r="31679" customFormat="1"/>
    <row r="31680" customFormat="1"/>
    <row r="31681" customFormat="1"/>
    <row r="31682" customFormat="1"/>
    <row r="31683" customFormat="1"/>
    <row r="31684" customFormat="1"/>
    <row r="31685" customFormat="1"/>
    <row r="31686" customFormat="1"/>
    <row r="31687" customFormat="1"/>
    <row r="31688" customFormat="1"/>
    <row r="31689" customFormat="1"/>
    <row r="31690" customFormat="1"/>
    <row r="31691" customFormat="1"/>
    <row r="31692" customFormat="1"/>
    <row r="31693" customFormat="1"/>
    <row r="31694" customFormat="1"/>
    <row r="31695" customFormat="1"/>
    <row r="31696" customFormat="1"/>
    <row r="31697" customFormat="1"/>
    <row r="31698" customFormat="1"/>
    <row r="31699" customFormat="1"/>
    <row r="31700" customFormat="1"/>
    <row r="31701" customFormat="1"/>
    <row r="31702" customFormat="1"/>
    <row r="31703" customFormat="1"/>
    <row r="31704" customFormat="1"/>
    <row r="31705" customFormat="1"/>
    <row r="31706" customFormat="1"/>
    <row r="31707" customFormat="1"/>
    <row r="31708" customFormat="1"/>
    <row r="31709" customFormat="1"/>
    <row r="31710" customFormat="1"/>
    <row r="31711" customFormat="1"/>
    <row r="31712" customFormat="1"/>
    <row r="31713" customFormat="1"/>
    <row r="31714" customFormat="1"/>
    <row r="31715" customFormat="1"/>
    <row r="31716" customFormat="1"/>
    <row r="31717" customFormat="1"/>
    <row r="31718" customFormat="1"/>
    <row r="31719" customFormat="1"/>
    <row r="31720" customFormat="1"/>
    <row r="31721" customFormat="1"/>
    <row r="31722" customFormat="1"/>
    <row r="31723" customFormat="1"/>
    <row r="31724" customFormat="1"/>
    <row r="31725" customFormat="1"/>
    <row r="31726" customFormat="1"/>
    <row r="31727" customFormat="1"/>
    <row r="31728" customFormat="1"/>
    <row r="31729" customFormat="1"/>
    <row r="31730" customFormat="1"/>
    <row r="31731" customFormat="1"/>
    <row r="31732" customFormat="1"/>
    <row r="31733" customFormat="1"/>
    <row r="31734" customFormat="1"/>
    <row r="31735" customFormat="1"/>
    <row r="31736" customFormat="1"/>
    <row r="31737" customFormat="1"/>
    <row r="31738" customFormat="1"/>
    <row r="31739" customFormat="1"/>
    <row r="31740" customFormat="1"/>
    <row r="31741" customFormat="1"/>
    <row r="31742" customFormat="1"/>
    <row r="31743" customFormat="1"/>
    <row r="31744" customFormat="1"/>
    <row r="31745" customFormat="1"/>
    <row r="31746" customFormat="1"/>
    <row r="31747" customFormat="1"/>
    <row r="31748" customFormat="1"/>
    <row r="31749" customFormat="1"/>
    <row r="31750" customFormat="1"/>
    <row r="31751" customFormat="1"/>
    <row r="31752" customFormat="1"/>
    <row r="31753" customFormat="1"/>
    <row r="31754" customFormat="1"/>
    <row r="31755" customFormat="1"/>
    <row r="31756" customFormat="1"/>
    <row r="31757" customFormat="1"/>
    <row r="31758" customFormat="1"/>
    <row r="31759" customFormat="1"/>
    <row r="31760" customFormat="1"/>
    <row r="31761" customFormat="1"/>
    <row r="31762" customFormat="1"/>
    <row r="31763" customFormat="1"/>
    <row r="31764" customFormat="1"/>
    <row r="31765" customFormat="1"/>
    <row r="31766" customFormat="1"/>
    <row r="31767" customFormat="1"/>
    <row r="31768" customFormat="1"/>
    <row r="31769" customFormat="1"/>
    <row r="31770" customFormat="1"/>
    <row r="31771" customFormat="1"/>
    <row r="31772" customFormat="1"/>
    <row r="31773" customFormat="1"/>
    <row r="31774" customFormat="1"/>
    <row r="31775" customFormat="1"/>
    <row r="31776" customFormat="1"/>
    <row r="31777" customFormat="1"/>
    <row r="31778" customFormat="1"/>
    <row r="31779" customFormat="1"/>
    <row r="31780" customFormat="1"/>
    <row r="31781" customFormat="1"/>
    <row r="31782" customFormat="1"/>
    <row r="31783" customFormat="1"/>
    <row r="31784" customFormat="1"/>
    <row r="31785" customFormat="1"/>
    <row r="31786" customFormat="1"/>
    <row r="31787" customFormat="1"/>
    <row r="31788" customFormat="1"/>
    <row r="31789" customFormat="1"/>
    <row r="31790" customFormat="1"/>
    <row r="31791" customFormat="1"/>
    <row r="31792" customFormat="1"/>
    <row r="31793" customFormat="1"/>
    <row r="31794" customFormat="1"/>
    <row r="31795" customFormat="1"/>
    <row r="31796" customFormat="1"/>
    <row r="31797" customFormat="1"/>
    <row r="31798" customFormat="1"/>
    <row r="31799" customFormat="1"/>
    <row r="31800" customFormat="1"/>
    <row r="31801" customFormat="1"/>
    <row r="31802" customFormat="1"/>
    <row r="31803" customFormat="1"/>
    <row r="31804" customFormat="1"/>
    <row r="31805" customFormat="1"/>
    <row r="31806" customFormat="1"/>
    <row r="31807" customFormat="1"/>
    <row r="31808" customFormat="1"/>
    <row r="31809" customFormat="1"/>
    <row r="31810" customFormat="1"/>
    <row r="31811" customFormat="1"/>
    <row r="31812" customFormat="1"/>
    <row r="31813" customFormat="1"/>
    <row r="31814" customFormat="1"/>
    <row r="31815" customFormat="1"/>
    <row r="31816" customFormat="1"/>
    <row r="31817" customFormat="1"/>
    <row r="31818" customFormat="1"/>
    <row r="31819" customFormat="1"/>
    <row r="31820" customFormat="1"/>
    <row r="31821" customFormat="1"/>
    <row r="31822" customFormat="1"/>
    <row r="31823" customFormat="1"/>
    <row r="31824" customFormat="1"/>
    <row r="31825" customFormat="1"/>
    <row r="31826" customFormat="1"/>
    <row r="31827" customFormat="1"/>
    <row r="31828" customFormat="1"/>
    <row r="31829" customFormat="1"/>
    <row r="31830" customFormat="1"/>
    <row r="31831" customFormat="1"/>
    <row r="31832" customFormat="1"/>
    <row r="31833" customFormat="1"/>
    <row r="31834" customFormat="1"/>
    <row r="31835" customFormat="1"/>
    <row r="31836" customFormat="1"/>
    <row r="31837" customFormat="1"/>
    <row r="31838" customFormat="1"/>
    <row r="31839" customFormat="1"/>
    <row r="31840" customFormat="1"/>
    <row r="31841" customFormat="1"/>
    <row r="31842" customFormat="1"/>
    <row r="31843" customFormat="1"/>
    <row r="31844" customFormat="1"/>
    <row r="31845" customFormat="1"/>
    <row r="31846" customFormat="1"/>
    <row r="31847" customFormat="1"/>
    <row r="31848" customFormat="1"/>
    <row r="31849" customFormat="1"/>
    <row r="31850" customFormat="1"/>
    <row r="31851" customFormat="1"/>
    <row r="31852" customFormat="1"/>
    <row r="31853" customFormat="1"/>
    <row r="31854" customFormat="1"/>
    <row r="31855" customFormat="1"/>
    <row r="31856" customFormat="1"/>
    <row r="31857" customFormat="1"/>
    <row r="31858" customFormat="1"/>
    <row r="31859" customFormat="1"/>
    <row r="31860" customFormat="1"/>
    <row r="31861" customFormat="1"/>
    <row r="31862" customFormat="1"/>
    <row r="31863" customFormat="1"/>
    <row r="31864" customFormat="1"/>
    <row r="31865" customFormat="1"/>
    <row r="31866" customFormat="1"/>
    <row r="31867" customFormat="1"/>
    <row r="31868" customFormat="1"/>
    <row r="31869" customFormat="1"/>
    <row r="31870" customFormat="1"/>
    <row r="31871" customFormat="1"/>
    <row r="31872" customFormat="1"/>
    <row r="31873" customFormat="1"/>
    <row r="31874" customFormat="1"/>
    <row r="31875" customFormat="1"/>
    <row r="31876" customFormat="1"/>
    <row r="31877" customFormat="1"/>
    <row r="31878" customFormat="1"/>
    <row r="31879" customFormat="1"/>
    <row r="31880" customFormat="1"/>
    <row r="31881" customFormat="1"/>
    <row r="31882" customFormat="1"/>
    <row r="31883" customFormat="1"/>
    <row r="31884" customFormat="1"/>
    <row r="31885" customFormat="1"/>
    <row r="31886" customFormat="1"/>
    <row r="31887" customFormat="1"/>
    <row r="31888" customFormat="1"/>
    <row r="31889" customFormat="1"/>
    <row r="31890" customFormat="1"/>
    <row r="31891" customFormat="1"/>
    <row r="31892" customFormat="1"/>
    <row r="31893" customFormat="1"/>
    <row r="31894" customFormat="1"/>
    <row r="31895" customFormat="1"/>
    <row r="31896" customFormat="1"/>
    <row r="31897" customFormat="1"/>
    <row r="31898" customFormat="1"/>
    <row r="31899" customFormat="1"/>
    <row r="31900" customFormat="1"/>
    <row r="31901" customFormat="1"/>
    <row r="31902" customFormat="1"/>
    <row r="31903" customFormat="1"/>
    <row r="31904" customFormat="1"/>
    <row r="31905" customFormat="1"/>
    <row r="31906" customFormat="1"/>
    <row r="31907" customFormat="1"/>
    <row r="31908" customFormat="1"/>
    <row r="31909" customFormat="1"/>
    <row r="31910" customFormat="1"/>
    <row r="31911" customFormat="1"/>
    <row r="31912" customFormat="1"/>
    <row r="31913" customFormat="1"/>
    <row r="31914" customFormat="1"/>
    <row r="31915" customFormat="1"/>
    <row r="31916" customFormat="1"/>
    <row r="31917" customFormat="1"/>
    <row r="31918" customFormat="1"/>
    <row r="31919" customFormat="1"/>
    <row r="31920" customFormat="1"/>
    <row r="31921" customFormat="1"/>
    <row r="31922" customFormat="1"/>
    <row r="31923" customFormat="1"/>
    <row r="31924" customFormat="1"/>
    <row r="31925" customFormat="1"/>
    <row r="31926" customFormat="1"/>
    <row r="31927" customFormat="1"/>
    <row r="31928" customFormat="1"/>
    <row r="31929" customFormat="1"/>
    <row r="31930" customFormat="1"/>
    <row r="31931" customFormat="1"/>
    <row r="31932" customFormat="1"/>
    <row r="31933" customFormat="1"/>
    <row r="31934" customFormat="1"/>
    <row r="31935" customFormat="1"/>
    <row r="31936" customFormat="1"/>
    <row r="31937" customFormat="1"/>
    <row r="31938" customFormat="1"/>
    <row r="31939" customFormat="1"/>
    <row r="31940" customFormat="1"/>
    <row r="31941" customFormat="1"/>
    <row r="31942" customFormat="1"/>
    <row r="31943" customFormat="1"/>
    <row r="31944" customFormat="1"/>
    <row r="31945" customFormat="1"/>
    <row r="31946" customFormat="1"/>
    <row r="31947" customFormat="1"/>
    <row r="31948" customFormat="1"/>
    <row r="31949" customFormat="1"/>
    <row r="31950" customFormat="1"/>
    <row r="31951" customFormat="1"/>
    <row r="31952" customFormat="1"/>
    <row r="31953" customFormat="1"/>
    <row r="31954" customFormat="1"/>
    <row r="31955" customFormat="1"/>
    <row r="31956" customFormat="1"/>
    <row r="31957" customFormat="1"/>
    <row r="31958" customFormat="1"/>
    <row r="31959" customFormat="1"/>
    <row r="31960" customFormat="1"/>
    <row r="31961" customFormat="1"/>
    <row r="31962" customFormat="1"/>
    <row r="31963" customFormat="1"/>
    <row r="31964" customFormat="1"/>
    <row r="31965" customFormat="1"/>
    <row r="31966" customFormat="1"/>
    <row r="31967" customFormat="1"/>
    <row r="31968" customFormat="1"/>
    <row r="31969" customFormat="1"/>
    <row r="31970" customFormat="1"/>
    <row r="31971" customFormat="1"/>
    <row r="31972" customFormat="1"/>
    <row r="31973" customFormat="1"/>
    <row r="31974" customFormat="1"/>
    <row r="31975" customFormat="1"/>
    <row r="31976" customFormat="1"/>
    <row r="31977" customFormat="1"/>
    <row r="31978" customFormat="1"/>
    <row r="31979" customFormat="1"/>
    <row r="31980" customFormat="1"/>
    <row r="31981" customFormat="1"/>
    <row r="31982" customFormat="1"/>
    <row r="31983" customFormat="1"/>
    <row r="31984" customFormat="1"/>
    <row r="31985" customFormat="1"/>
    <row r="31986" customFormat="1"/>
    <row r="31987" customFormat="1"/>
    <row r="31988" customFormat="1"/>
    <row r="31989" customFormat="1"/>
    <row r="31990" customFormat="1"/>
    <row r="31991" customFormat="1"/>
    <row r="31992" customFormat="1"/>
    <row r="31993" customFormat="1"/>
    <row r="31994" customFormat="1"/>
    <row r="31995" customFormat="1"/>
    <row r="31996" customFormat="1"/>
    <row r="31997" customFormat="1"/>
    <row r="31998" customFormat="1"/>
    <row r="31999" customFormat="1"/>
    <row r="32000" customFormat="1"/>
    <row r="32001" customFormat="1"/>
    <row r="32002" customFormat="1"/>
    <row r="32003" customFormat="1"/>
    <row r="32004" customFormat="1"/>
    <row r="32005" customFormat="1"/>
    <row r="32006" customFormat="1"/>
    <row r="32007" customFormat="1"/>
    <row r="32008" customFormat="1"/>
    <row r="32009" customFormat="1"/>
    <row r="32010" customFormat="1"/>
    <row r="32011" customFormat="1"/>
    <row r="32012" customFormat="1"/>
    <row r="32013" customFormat="1"/>
    <row r="32014" customFormat="1"/>
    <row r="32015" customFormat="1"/>
    <row r="32016" customFormat="1"/>
    <row r="32017" customFormat="1"/>
    <row r="32018" customFormat="1"/>
    <row r="32019" customFormat="1"/>
    <row r="32020" customFormat="1"/>
    <row r="32021" customFormat="1"/>
    <row r="32022" customFormat="1"/>
    <row r="32023" customFormat="1"/>
    <row r="32024" customFormat="1"/>
    <row r="32025" customFormat="1"/>
    <row r="32026" customFormat="1"/>
    <row r="32027" customFormat="1"/>
    <row r="32028" customFormat="1"/>
    <row r="32029" customFormat="1"/>
    <row r="32030" customFormat="1"/>
    <row r="32031" customFormat="1"/>
    <row r="32032" customFormat="1"/>
    <row r="32033" customFormat="1"/>
    <row r="32034" customFormat="1"/>
    <row r="32035" customFormat="1"/>
    <row r="32036" customFormat="1"/>
    <row r="32037" customFormat="1"/>
    <row r="32038" customFormat="1"/>
    <row r="32039" customFormat="1"/>
    <row r="32040" customFormat="1"/>
    <row r="32041" customFormat="1"/>
    <row r="32042" customFormat="1"/>
    <row r="32043" customFormat="1"/>
    <row r="32044" customFormat="1"/>
    <row r="32045" customFormat="1"/>
    <row r="32046" customFormat="1"/>
    <row r="32047" customFormat="1"/>
    <row r="32048" customFormat="1"/>
    <row r="32049" customFormat="1"/>
    <row r="32050" customFormat="1"/>
    <row r="32051" customFormat="1"/>
    <row r="32052" customFormat="1"/>
    <row r="32053" customFormat="1"/>
    <row r="32054" customFormat="1"/>
    <row r="32055" customFormat="1"/>
    <row r="32056" customFormat="1"/>
    <row r="32057" customFormat="1"/>
    <row r="32058" customFormat="1"/>
    <row r="32059" customFormat="1"/>
    <row r="32060" customFormat="1"/>
    <row r="32061" customFormat="1"/>
    <row r="32062" customFormat="1"/>
    <row r="32063" customFormat="1"/>
    <row r="32064" customFormat="1"/>
    <row r="32065" customFormat="1"/>
    <row r="32066" customFormat="1"/>
    <row r="32067" customFormat="1"/>
    <row r="32068" customFormat="1"/>
    <row r="32069" customFormat="1"/>
    <row r="32070" customFormat="1"/>
    <row r="32071" customFormat="1"/>
    <row r="32072" customFormat="1"/>
    <row r="32073" customFormat="1"/>
    <row r="32074" customFormat="1"/>
    <row r="32075" customFormat="1"/>
    <row r="32076" customFormat="1"/>
    <row r="32077" customFormat="1"/>
    <row r="32078" customFormat="1"/>
    <row r="32079" customFormat="1"/>
    <row r="32080" customFormat="1"/>
    <row r="32081" customFormat="1"/>
    <row r="32082" customFormat="1"/>
    <row r="32083" customFormat="1"/>
    <row r="32084" customFormat="1"/>
    <row r="32085" customFormat="1"/>
    <row r="32086" customFormat="1"/>
    <row r="32087" customFormat="1"/>
    <row r="32088" customFormat="1"/>
    <row r="32089" customFormat="1"/>
    <row r="32090" customFormat="1"/>
    <row r="32091" customFormat="1"/>
    <row r="32092" customFormat="1"/>
    <row r="32093" customFormat="1"/>
    <row r="32094" customFormat="1"/>
    <row r="32095" customFormat="1"/>
    <row r="32096" customFormat="1"/>
    <row r="32097" customFormat="1"/>
    <row r="32098" customFormat="1"/>
    <row r="32099" customFormat="1"/>
    <row r="32100" customFormat="1"/>
    <row r="32101" customFormat="1"/>
    <row r="32102" customFormat="1"/>
    <row r="32103" customFormat="1"/>
    <row r="32104" customFormat="1"/>
    <row r="32105" customFormat="1"/>
    <row r="32106" customFormat="1"/>
    <row r="32107" customFormat="1"/>
    <row r="32108" customFormat="1"/>
    <row r="32109" customFormat="1"/>
    <row r="32110" customFormat="1"/>
    <row r="32111" customFormat="1"/>
    <row r="32112" customFormat="1"/>
    <row r="32113" customFormat="1"/>
    <row r="32114" customFormat="1"/>
    <row r="32115" customFormat="1"/>
    <row r="32116" customFormat="1"/>
    <row r="32117" customFormat="1"/>
    <row r="32118" customFormat="1"/>
    <row r="32119" customFormat="1"/>
    <row r="32120" customFormat="1"/>
    <row r="32121" customFormat="1"/>
    <row r="32122" customFormat="1"/>
    <row r="32123" customFormat="1"/>
    <row r="32124" customFormat="1"/>
    <row r="32125" customFormat="1"/>
    <row r="32126" customFormat="1"/>
    <row r="32127" customFormat="1"/>
    <row r="32128" customFormat="1"/>
    <row r="32129" customFormat="1"/>
    <row r="32130" customFormat="1"/>
    <row r="32131" customFormat="1"/>
    <row r="32132" customFormat="1"/>
    <row r="32133" customFormat="1"/>
    <row r="32134" customFormat="1"/>
    <row r="32135" customFormat="1"/>
    <row r="32136" customFormat="1"/>
    <row r="32137" customFormat="1"/>
    <row r="32138" customFormat="1"/>
    <row r="32139" customFormat="1"/>
    <row r="32140" customFormat="1"/>
    <row r="32141" customFormat="1"/>
    <row r="32142" customFormat="1"/>
    <row r="32143" customFormat="1"/>
    <row r="32144" customFormat="1"/>
    <row r="32145" customFormat="1"/>
    <row r="32146" customFormat="1"/>
    <row r="32147" customFormat="1"/>
    <row r="32148" customFormat="1"/>
    <row r="32149" customFormat="1"/>
    <row r="32150" customFormat="1"/>
    <row r="32151" customFormat="1"/>
    <row r="32152" customFormat="1"/>
    <row r="32153" customFormat="1"/>
    <row r="32154" customFormat="1"/>
    <row r="32155" customFormat="1"/>
    <row r="32156" customFormat="1"/>
    <row r="32157" customFormat="1"/>
    <row r="32158" customFormat="1"/>
    <row r="32159" customFormat="1"/>
    <row r="32160" customFormat="1"/>
    <row r="32161" customFormat="1"/>
    <row r="32162" customFormat="1"/>
    <row r="32163" customFormat="1"/>
    <row r="32164" customFormat="1"/>
    <row r="32165" customFormat="1"/>
    <row r="32166" customFormat="1"/>
    <row r="32167" customFormat="1"/>
    <row r="32168" customFormat="1"/>
    <row r="32169" customFormat="1"/>
    <row r="32170" customFormat="1"/>
    <row r="32171" customFormat="1"/>
    <row r="32172" customFormat="1"/>
    <row r="32173" customFormat="1"/>
    <row r="32174" customFormat="1"/>
    <row r="32175" customFormat="1"/>
    <row r="32176" customFormat="1"/>
    <row r="32177" customFormat="1"/>
    <row r="32178" customFormat="1"/>
    <row r="32179" customFormat="1"/>
    <row r="32180" customFormat="1"/>
    <row r="32181" customFormat="1"/>
    <row r="32182" customFormat="1"/>
    <row r="32183" customFormat="1"/>
    <row r="32184" customFormat="1"/>
    <row r="32185" customFormat="1"/>
    <row r="32186" customFormat="1"/>
    <row r="32187" customFormat="1"/>
    <row r="32188" customFormat="1"/>
    <row r="32189" customFormat="1"/>
    <row r="32190" customFormat="1"/>
    <row r="32191" customFormat="1"/>
    <row r="32192" customFormat="1"/>
    <row r="32193" customFormat="1"/>
    <row r="32194" customFormat="1"/>
    <row r="32195" customFormat="1"/>
    <row r="32196" customFormat="1"/>
    <row r="32197" customFormat="1"/>
    <row r="32198" customFormat="1"/>
    <row r="32199" customFormat="1"/>
    <row r="32200" customFormat="1"/>
    <row r="32201" customFormat="1"/>
    <row r="32202" customFormat="1"/>
    <row r="32203" customFormat="1"/>
    <row r="32204" customFormat="1"/>
    <row r="32205" customFormat="1"/>
    <row r="32206" customFormat="1"/>
    <row r="32207" customFormat="1"/>
    <row r="32208" customFormat="1"/>
    <row r="32209" customFormat="1"/>
    <row r="32210" customFormat="1"/>
    <row r="32211" customFormat="1"/>
    <row r="32212" customFormat="1"/>
    <row r="32213" customFormat="1"/>
    <row r="32214" customFormat="1"/>
    <row r="32215" customFormat="1"/>
    <row r="32216" customFormat="1"/>
    <row r="32217" customFormat="1"/>
    <row r="32218" customFormat="1"/>
    <row r="32219" customFormat="1"/>
    <row r="32220" customFormat="1"/>
    <row r="32221" customFormat="1"/>
    <row r="32222" customFormat="1"/>
    <row r="32223" customFormat="1"/>
    <row r="32224" customFormat="1"/>
    <row r="32225" customFormat="1"/>
    <row r="32226" customFormat="1"/>
    <row r="32227" customFormat="1"/>
    <row r="32228" customFormat="1"/>
    <row r="32229" customFormat="1"/>
    <row r="32230" customFormat="1"/>
    <row r="32231" customFormat="1"/>
    <row r="32232" customFormat="1"/>
    <row r="32233" customFormat="1"/>
    <row r="32234" customFormat="1"/>
    <row r="32235" customFormat="1"/>
    <row r="32236" customFormat="1"/>
    <row r="32237" customFormat="1"/>
    <row r="32238" customFormat="1"/>
    <row r="32239" customFormat="1"/>
    <row r="32240" customFormat="1"/>
    <row r="32241" customFormat="1"/>
    <row r="32242" customFormat="1"/>
    <row r="32243" customFormat="1"/>
    <row r="32244" customFormat="1"/>
    <row r="32245" customFormat="1"/>
    <row r="32246" customFormat="1"/>
    <row r="32247" customFormat="1"/>
    <row r="32248" customFormat="1"/>
    <row r="32249" customFormat="1"/>
    <row r="32250" customFormat="1"/>
    <row r="32251" customFormat="1"/>
    <row r="32252" customFormat="1"/>
    <row r="32253" customFormat="1"/>
    <row r="32254" customFormat="1"/>
    <row r="32255" customFormat="1"/>
    <row r="32256" customFormat="1"/>
    <row r="32257" customFormat="1"/>
    <row r="32258" customFormat="1"/>
    <row r="32259" customFormat="1"/>
    <row r="32260" customFormat="1"/>
    <row r="32261" customFormat="1"/>
    <row r="32262" customFormat="1"/>
    <row r="32263" customFormat="1"/>
    <row r="32264" customFormat="1"/>
    <row r="32265" customFormat="1"/>
    <row r="32266" customFormat="1"/>
    <row r="32267" customFormat="1"/>
    <row r="32268" customFormat="1"/>
    <row r="32269" customFormat="1"/>
    <row r="32270" customFormat="1"/>
    <row r="32271" customFormat="1"/>
    <row r="32272" customFormat="1"/>
    <row r="32273" customFormat="1"/>
    <row r="32274" customFormat="1"/>
    <row r="32275" customFormat="1"/>
    <row r="32276" customFormat="1"/>
    <row r="32277" customFormat="1"/>
    <row r="32278" customFormat="1"/>
    <row r="32279" customFormat="1"/>
    <row r="32280" customFormat="1"/>
    <row r="32281" customFormat="1"/>
    <row r="32282" customFormat="1"/>
    <row r="32283" customFormat="1"/>
    <row r="32284" customFormat="1"/>
    <row r="32285" customFormat="1"/>
    <row r="32286" customFormat="1"/>
    <row r="32287" customFormat="1"/>
    <row r="32288" customFormat="1"/>
    <row r="32289" customFormat="1"/>
    <row r="32290" customFormat="1"/>
    <row r="32291" customFormat="1"/>
    <row r="32292" customFormat="1"/>
    <row r="32293" customFormat="1"/>
    <row r="32294" customFormat="1"/>
    <row r="32295" customFormat="1"/>
    <row r="32296" customFormat="1"/>
    <row r="32297" customFormat="1"/>
    <row r="32298" customFormat="1"/>
    <row r="32299" customFormat="1"/>
    <row r="32300" customFormat="1"/>
    <row r="32301" customFormat="1"/>
    <row r="32302" customFormat="1"/>
    <row r="32303" customFormat="1"/>
    <row r="32304" customFormat="1"/>
    <row r="32305" customFormat="1"/>
    <row r="32306" customFormat="1"/>
    <row r="32307" customFormat="1"/>
    <row r="32308" customFormat="1"/>
    <row r="32309" customFormat="1"/>
    <row r="32310" customFormat="1"/>
    <row r="32311" customFormat="1"/>
    <row r="32312" customFormat="1"/>
    <row r="32313" customFormat="1"/>
    <row r="32314" customFormat="1"/>
    <row r="32315" customFormat="1"/>
    <row r="32316" customFormat="1"/>
    <row r="32317" customFormat="1"/>
    <row r="32318" customFormat="1"/>
    <row r="32319" customFormat="1"/>
    <row r="32320" customFormat="1"/>
    <row r="32321" customFormat="1"/>
    <row r="32322" customFormat="1"/>
    <row r="32323" customFormat="1"/>
    <row r="32324" customFormat="1"/>
    <row r="32325" customFormat="1"/>
    <row r="32326" customFormat="1"/>
    <row r="32327" customFormat="1"/>
    <row r="32328" customFormat="1"/>
    <row r="32329" customFormat="1"/>
    <row r="32330" customFormat="1"/>
    <row r="32331" customFormat="1"/>
    <row r="32332" customFormat="1"/>
    <row r="32333" customFormat="1"/>
    <row r="32334" customFormat="1"/>
    <row r="32335" customFormat="1"/>
    <row r="32336" customFormat="1"/>
    <row r="32337" customFormat="1"/>
    <row r="32338" customFormat="1"/>
    <row r="32339" customFormat="1"/>
    <row r="32340" customFormat="1"/>
    <row r="32341" customFormat="1"/>
    <row r="32342" customFormat="1"/>
    <row r="32343" customFormat="1"/>
    <row r="32344" customFormat="1"/>
    <row r="32345" customFormat="1"/>
    <row r="32346" customFormat="1"/>
    <row r="32347" customFormat="1"/>
    <row r="32348" customFormat="1"/>
    <row r="32349" customFormat="1"/>
    <row r="32350" customFormat="1"/>
    <row r="32351" customFormat="1"/>
    <row r="32352" customFormat="1"/>
    <row r="32353" customFormat="1"/>
    <row r="32354" customFormat="1"/>
    <row r="32355" customFormat="1"/>
    <row r="32356" customFormat="1"/>
    <row r="32357" customFormat="1"/>
    <row r="32358" customFormat="1"/>
    <row r="32359" customFormat="1"/>
    <row r="32360" customFormat="1"/>
    <row r="32361" customFormat="1"/>
    <row r="32362" customFormat="1"/>
    <row r="32363" customFormat="1"/>
    <row r="32364" customFormat="1"/>
    <row r="32365" customFormat="1"/>
    <row r="32366" customFormat="1"/>
    <row r="32367" customFormat="1"/>
    <row r="32368" customFormat="1"/>
    <row r="32369" customFormat="1"/>
    <row r="32370" customFormat="1"/>
    <row r="32371" customFormat="1"/>
    <row r="32372" customFormat="1"/>
    <row r="32373" customFormat="1"/>
    <row r="32374" customFormat="1"/>
    <row r="32375" customFormat="1"/>
    <row r="32376" customFormat="1"/>
    <row r="32377" customFormat="1"/>
    <row r="32378" customFormat="1"/>
    <row r="32379" customFormat="1"/>
    <row r="32380" customFormat="1"/>
    <row r="32381" customFormat="1"/>
    <row r="32382" customFormat="1"/>
    <row r="32383" customFormat="1"/>
    <row r="32384" customFormat="1"/>
    <row r="32385" customFormat="1"/>
    <row r="32386" customFormat="1"/>
    <row r="32387" customFormat="1"/>
    <row r="32388" customFormat="1"/>
    <row r="32389" customFormat="1"/>
    <row r="32390" customFormat="1"/>
    <row r="32391" customFormat="1"/>
    <row r="32392" customFormat="1"/>
    <row r="32393" customFormat="1"/>
    <row r="32394" customFormat="1"/>
    <row r="32395" customFormat="1"/>
    <row r="32396" customFormat="1"/>
    <row r="32397" customFormat="1"/>
    <row r="32398" customFormat="1"/>
    <row r="32399" customFormat="1"/>
    <row r="32400" customFormat="1"/>
    <row r="32401" customFormat="1"/>
    <row r="32402" customFormat="1"/>
    <row r="32403" customFormat="1"/>
    <row r="32404" customFormat="1"/>
    <row r="32405" customFormat="1"/>
    <row r="32406" customFormat="1"/>
    <row r="32407" customFormat="1"/>
    <row r="32408" customFormat="1"/>
    <row r="32409" customFormat="1"/>
    <row r="32410" customFormat="1"/>
    <row r="32411" customFormat="1"/>
    <row r="32412" customFormat="1"/>
    <row r="32413" customFormat="1"/>
    <row r="32414" customFormat="1"/>
    <row r="32415" customFormat="1"/>
    <row r="32416" customFormat="1"/>
    <row r="32417" customFormat="1"/>
    <row r="32418" customFormat="1"/>
    <row r="32419" customFormat="1"/>
    <row r="32420" customFormat="1"/>
    <row r="32421" customFormat="1"/>
    <row r="32422" customFormat="1"/>
    <row r="32423" customFormat="1"/>
    <row r="32424" customFormat="1"/>
    <row r="32425" customFormat="1"/>
    <row r="32426" customFormat="1"/>
    <row r="32427" customFormat="1"/>
    <row r="32428" customFormat="1"/>
    <row r="32429" customFormat="1"/>
    <row r="32430" customFormat="1"/>
    <row r="32431" customFormat="1"/>
    <row r="32432" customFormat="1"/>
    <row r="32433" customFormat="1"/>
    <row r="32434" customFormat="1"/>
    <row r="32435" customFormat="1"/>
    <row r="32436" customFormat="1"/>
    <row r="32437" customFormat="1"/>
    <row r="32438" customFormat="1"/>
    <row r="32439" customFormat="1"/>
    <row r="32440" customFormat="1"/>
    <row r="32441" customFormat="1"/>
    <row r="32442" customFormat="1"/>
    <row r="32443" customFormat="1"/>
    <row r="32444" customFormat="1"/>
    <row r="32445" customFormat="1"/>
    <row r="32446" customFormat="1"/>
    <row r="32447" customFormat="1"/>
    <row r="32448" customFormat="1"/>
    <row r="32449" customFormat="1"/>
    <row r="32450" customFormat="1"/>
    <row r="32451" customFormat="1"/>
    <row r="32452" customFormat="1"/>
    <row r="32453" customFormat="1"/>
    <row r="32454" customFormat="1"/>
    <row r="32455" customFormat="1"/>
    <row r="32456" customFormat="1"/>
    <row r="32457" customFormat="1"/>
    <row r="32458" customFormat="1"/>
    <row r="32459" customFormat="1"/>
    <row r="32460" customFormat="1"/>
    <row r="32461" customFormat="1"/>
    <row r="32462" customFormat="1"/>
    <row r="32463" customFormat="1"/>
    <row r="32464" customFormat="1"/>
    <row r="32465" customFormat="1"/>
    <row r="32466" customFormat="1"/>
    <row r="32467" customFormat="1"/>
    <row r="32468" customFormat="1"/>
    <row r="32469" customFormat="1"/>
    <row r="32470" customFormat="1"/>
    <row r="32471" customFormat="1"/>
    <row r="32472" customFormat="1"/>
    <row r="32473" customFormat="1"/>
    <row r="32474" customFormat="1"/>
    <row r="32475" customFormat="1"/>
    <row r="32476" customFormat="1"/>
    <row r="32477" customFormat="1"/>
    <row r="32478" customFormat="1"/>
    <row r="32479" customFormat="1"/>
    <row r="32480" customFormat="1"/>
    <row r="32481" customFormat="1"/>
    <row r="32482" customFormat="1"/>
    <row r="32483" customFormat="1"/>
    <row r="32484" customFormat="1"/>
    <row r="32485" customFormat="1"/>
    <row r="32486" customFormat="1"/>
    <row r="32487" customFormat="1"/>
    <row r="32488" customFormat="1"/>
    <row r="32489" customFormat="1"/>
    <row r="32490" customFormat="1"/>
    <row r="32491" customFormat="1"/>
    <row r="32492" customFormat="1"/>
    <row r="32493" customFormat="1"/>
    <row r="32494" customFormat="1"/>
    <row r="32495" customFormat="1"/>
    <row r="32496" customFormat="1"/>
    <row r="32497" customFormat="1"/>
    <row r="32498" customFormat="1"/>
    <row r="32499" customFormat="1"/>
    <row r="32500" customFormat="1"/>
    <row r="32501" customFormat="1"/>
    <row r="32502" customFormat="1"/>
    <row r="32503" customFormat="1"/>
    <row r="32504" customFormat="1"/>
    <row r="32505" customFormat="1"/>
    <row r="32506" customFormat="1"/>
    <row r="32507" customFormat="1"/>
    <row r="32508" customFormat="1"/>
    <row r="32509" customFormat="1"/>
    <row r="32510" customFormat="1"/>
    <row r="32511" customFormat="1"/>
    <row r="32512" customFormat="1"/>
    <row r="32513" customFormat="1"/>
    <row r="32514" customFormat="1"/>
    <row r="32515" customFormat="1"/>
    <row r="32516" customFormat="1"/>
    <row r="32517" customFormat="1"/>
    <row r="32518" customFormat="1"/>
    <row r="32519" customFormat="1"/>
    <row r="32520" customFormat="1"/>
    <row r="32521" customFormat="1"/>
    <row r="32522" customFormat="1"/>
    <row r="32523" customFormat="1"/>
    <row r="32524" customFormat="1"/>
    <row r="32525" customFormat="1"/>
    <row r="32526" customFormat="1"/>
    <row r="32527" customFormat="1"/>
    <row r="32528" customFormat="1"/>
    <row r="32529" customFormat="1"/>
    <row r="32530" customFormat="1"/>
    <row r="32531" customFormat="1"/>
    <row r="32532" customFormat="1"/>
    <row r="32533" customFormat="1"/>
    <row r="32534" customFormat="1"/>
    <row r="32535" customFormat="1"/>
    <row r="32536" customFormat="1"/>
    <row r="32537" customFormat="1"/>
    <row r="32538" customFormat="1"/>
    <row r="32539" customFormat="1"/>
    <row r="32540" customFormat="1"/>
    <row r="32541" customFormat="1"/>
    <row r="32542" customFormat="1"/>
    <row r="32543" customFormat="1"/>
    <row r="32544" customFormat="1"/>
    <row r="32545" customFormat="1"/>
    <row r="32546" customFormat="1"/>
    <row r="32547" customFormat="1"/>
    <row r="32548" customFormat="1"/>
    <row r="32549" customFormat="1"/>
    <row r="32550" customFormat="1"/>
    <row r="32551" customFormat="1"/>
    <row r="32552" customFormat="1"/>
    <row r="32553" customFormat="1"/>
    <row r="32554" customFormat="1"/>
    <row r="32555" customFormat="1"/>
    <row r="32556" customFormat="1"/>
    <row r="32557" customFormat="1"/>
    <row r="32558" customFormat="1"/>
    <row r="32559" customFormat="1"/>
    <row r="32560" customFormat="1"/>
    <row r="32561" customFormat="1"/>
    <row r="32562" customFormat="1"/>
    <row r="32563" customFormat="1"/>
    <row r="32564" customFormat="1"/>
    <row r="32565" customFormat="1"/>
    <row r="32566" customFormat="1"/>
    <row r="32567" customFormat="1"/>
    <row r="32568" customFormat="1"/>
    <row r="32569" customFormat="1"/>
    <row r="32570" customFormat="1"/>
    <row r="32571" customFormat="1"/>
    <row r="32572" customFormat="1"/>
    <row r="32573" customFormat="1"/>
    <row r="32574" customFormat="1"/>
    <row r="32575" customFormat="1"/>
    <row r="32576" customFormat="1"/>
    <row r="32577" customFormat="1"/>
    <row r="32578" customFormat="1"/>
    <row r="32579" customFormat="1"/>
    <row r="32580" customFormat="1"/>
    <row r="32581" customFormat="1"/>
    <row r="32582" customFormat="1"/>
    <row r="32583" customFormat="1"/>
    <row r="32584" customFormat="1"/>
    <row r="32585" customFormat="1"/>
    <row r="32586" customFormat="1"/>
    <row r="32587" customFormat="1"/>
    <row r="32588" customFormat="1"/>
    <row r="32589" customFormat="1"/>
    <row r="32590" customFormat="1"/>
    <row r="32591" customFormat="1"/>
    <row r="32592" customFormat="1"/>
    <row r="32593" customFormat="1"/>
    <row r="32594" customFormat="1"/>
    <row r="32595" customFormat="1"/>
    <row r="32596" customFormat="1"/>
    <row r="32597" customFormat="1"/>
    <row r="32598" customFormat="1"/>
    <row r="32599" customFormat="1"/>
    <row r="32600" customFormat="1"/>
    <row r="32601" customFormat="1"/>
    <row r="32602" customFormat="1"/>
    <row r="32603" customFormat="1"/>
    <row r="32604" customFormat="1"/>
    <row r="32605" customFormat="1"/>
    <row r="32606" customFormat="1"/>
    <row r="32607" customFormat="1"/>
    <row r="32608" customFormat="1"/>
    <row r="32609" customFormat="1"/>
    <row r="32610" customFormat="1"/>
    <row r="32611" customFormat="1"/>
    <row r="32612" customFormat="1"/>
    <row r="32613" customFormat="1"/>
    <row r="32614" customFormat="1"/>
    <row r="32615" customFormat="1"/>
    <row r="32616" customFormat="1"/>
    <row r="32617" customFormat="1"/>
    <row r="32618" customFormat="1"/>
    <row r="32619" customFormat="1"/>
    <row r="32620" customFormat="1"/>
    <row r="32621" customFormat="1"/>
    <row r="32622" customFormat="1"/>
    <row r="32623" customFormat="1"/>
    <row r="32624" customFormat="1"/>
    <row r="32625" customFormat="1"/>
    <row r="32626" customFormat="1"/>
    <row r="32627" customFormat="1"/>
    <row r="32628" customFormat="1"/>
    <row r="32629" customFormat="1"/>
    <row r="32630" customFormat="1"/>
    <row r="32631" customFormat="1"/>
    <row r="32632" customFormat="1"/>
    <row r="32633" customFormat="1"/>
    <row r="32634" customFormat="1"/>
    <row r="32635" customFormat="1"/>
    <row r="32636" customFormat="1"/>
    <row r="32637" customFormat="1"/>
    <row r="32638" customFormat="1"/>
    <row r="32639" customFormat="1"/>
    <row r="32640" customFormat="1"/>
    <row r="32641" customFormat="1"/>
    <row r="32642" customFormat="1"/>
    <row r="32643" customFormat="1"/>
    <row r="32644" customFormat="1"/>
    <row r="32645" customFormat="1"/>
    <row r="32646" customFormat="1"/>
    <row r="32647" customFormat="1"/>
    <row r="32648" customFormat="1"/>
    <row r="32649" customFormat="1"/>
    <row r="32650" customFormat="1"/>
    <row r="32651" customFormat="1"/>
    <row r="32652" customFormat="1"/>
    <row r="32653" customFormat="1"/>
    <row r="32654" customFormat="1"/>
    <row r="32655" customFormat="1"/>
    <row r="32656" customFormat="1"/>
    <row r="32657" customFormat="1"/>
    <row r="32658" customFormat="1"/>
    <row r="32659" customFormat="1"/>
    <row r="32660" customFormat="1"/>
    <row r="32661" customFormat="1"/>
    <row r="32662" customFormat="1"/>
    <row r="32663" customFormat="1"/>
    <row r="32664" customFormat="1"/>
    <row r="32665" customFormat="1"/>
    <row r="32666" customFormat="1"/>
    <row r="32667" customFormat="1"/>
    <row r="32668" customFormat="1"/>
    <row r="32669" customFormat="1"/>
    <row r="32670" customFormat="1"/>
    <row r="32671" customFormat="1"/>
    <row r="32672" customFormat="1"/>
    <row r="32673" customFormat="1"/>
    <row r="32674" customFormat="1"/>
    <row r="32675" customFormat="1"/>
    <row r="32676" customFormat="1"/>
    <row r="32677" customFormat="1"/>
    <row r="32678" customFormat="1"/>
    <row r="32679" customFormat="1"/>
    <row r="32680" customFormat="1"/>
    <row r="32681" customFormat="1"/>
    <row r="32682" customFormat="1"/>
    <row r="32683" customFormat="1"/>
    <row r="32684" customFormat="1"/>
    <row r="32685" customFormat="1"/>
    <row r="32686" customFormat="1"/>
    <row r="32687" customFormat="1"/>
    <row r="32688" customFormat="1"/>
    <row r="32689" customFormat="1"/>
    <row r="32690" customFormat="1"/>
    <row r="32691" customFormat="1"/>
    <row r="32692" customFormat="1"/>
    <row r="32693" customFormat="1"/>
    <row r="32694" customFormat="1"/>
    <row r="32695" customFormat="1"/>
    <row r="32696" customFormat="1"/>
    <row r="32697" customFormat="1"/>
    <row r="32698" customFormat="1"/>
    <row r="32699" customFormat="1"/>
    <row r="32700" customFormat="1"/>
    <row r="32701" customFormat="1"/>
    <row r="32702" customFormat="1"/>
    <row r="32703" customFormat="1"/>
    <row r="32704" customFormat="1"/>
    <row r="32705" customFormat="1"/>
    <row r="32706" customFormat="1"/>
    <row r="32707" customFormat="1"/>
    <row r="32708" customFormat="1"/>
    <row r="32709" customFormat="1"/>
    <row r="32710" customFormat="1"/>
    <row r="32711" customFormat="1"/>
    <row r="32712" customFormat="1"/>
    <row r="32713" customFormat="1"/>
    <row r="32714" customFormat="1"/>
    <row r="32715" customFormat="1"/>
    <row r="32716" customFormat="1"/>
    <row r="32717" customFormat="1"/>
    <row r="32718" customFormat="1"/>
    <row r="32719" customFormat="1"/>
    <row r="32720" customFormat="1"/>
    <row r="32721" customFormat="1"/>
    <row r="32722" customFormat="1"/>
    <row r="32723" customFormat="1"/>
    <row r="32724" customFormat="1"/>
    <row r="32725" customFormat="1"/>
    <row r="32726" customFormat="1"/>
    <row r="32727" customFormat="1"/>
    <row r="32728" customFormat="1"/>
    <row r="32729" customFormat="1"/>
    <row r="32730" customFormat="1"/>
    <row r="32731" customFormat="1"/>
    <row r="32732" customFormat="1"/>
    <row r="32733" customFormat="1"/>
    <row r="32734" customFormat="1"/>
    <row r="32735" customFormat="1"/>
    <row r="32736" customFormat="1"/>
    <row r="32737" customFormat="1"/>
    <row r="32738" customFormat="1"/>
    <row r="32739" customFormat="1"/>
    <row r="32740" customFormat="1"/>
    <row r="32741" customFormat="1"/>
    <row r="32742" customFormat="1"/>
    <row r="32743" customFormat="1"/>
    <row r="32744" customFormat="1"/>
    <row r="32745" customFormat="1"/>
    <row r="32746" customFormat="1"/>
    <row r="32747" customFormat="1"/>
    <row r="32748" customFormat="1"/>
    <row r="32749" customFormat="1"/>
    <row r="32750" customFormat="1"/>
    <row r="32751" customFormat="1"/>
    <row r="32752" customFormat="1"/>
    <row r="32753" customFormat="1"/>
    <row r="32754" customFormat="1"/>
    <row r="32755" customFormat="1"/>
    <row r="32756" customFormat="1"/>
    <row r="32757" customFormat="1"/>
    <row r="32758" customFormat="1"/>
    <row r="32759" customFormat="1"/>
    <row r="32760" customFormat="1"/>
    <row r="32761" customFormat="1"/>
    <row r="32762" customFormat="1"/>
    <row r="32763" customFormat="1"/>
    <row r="32764" customFormat="1"/>
    <row r="32765" customFormat="1"/>
    <row r="32766" customFormat="1"/>
    <row r="32767" customFormat="1"/>
    <row r="32768" customFormat="1"/>
    <row r="32769" customFormat="1"/>
    <row r="32770" customFormat="1"/>
    <row r="32771" customFormat="1"/>
    <row r="32772" customFormat="1"/>
    <row r="32773" customFormat="1"/>
    <row r="32774" customFormat="1"/>
    <row r="32775" customFormat="1"/>
    <row r="32776" customFormat="1"/>
    <row r="32777" customFormat="1"/>
    <row r="32778" customFormat="1"/>
    <row r="32779" customFormat="1"/>
    <row r="32780" customFormat="1"/>
    <row r="32781" customFormat="1"/>
    <row r="32782" customFormat="1"/>
    <row r="32783" customFormat="1"/>
    <row r="32784" customFormat="1"/>
    <row r="32785" customFormat="1"/>
    <row r="32786" customFormat="1"/>
    <row r="32787" customFormat="1"/>
    <row r="32788" customFormat="1"/>
    <row r="32789" customFormat="1"/>
    <row r="32790" customFormat="1"/>
    <row r="32791" customFormat="1"/>
    <row r="32792" customFormat="1"/>
    <row r="32793" customFormat="1"/>
    <row r="32794" customFormat="1"/>
    <row r="32795" customFormat="1"/>
    <row r="32796" customFormat="1"/>
    <row r="32797" customFormat="1"/>
    <row r="32798" customFormat="1"/>
    <row r="32799" customFormat="1"/>
    <row r="32800" customFormat="1"/>
    <row r="32801" customFormat="1"/>
    <row r="32802" customFormat="1"/>
    <row r="32803" customFormat="1"/>
    <row r="32804" customFormat="1"/>
    <row r="32805" customFormat="1"/>
    <row r="32806" customFormat="1"/>
    <row r="32807" customFormat="1"/>
    <row r="32808" customFormat="1"/>
    <row r="32809" customFormat="1"/>
    <row r="32810" customFormat="1"/>
    <row r="32811" customFormat="1"/>
    <row r="32812" customFormat="1"/>
    <row r="32813" customFormat="1"/>
    <row r="32814" customFormat="1"/>
    <row r="32815" customFormat="1"/>
    <row r="32816" customFormat="1"/>
    <row r="32817" customFormat="1"/>
    <row r="32818" customFormat="1"/>
    <row r="32819" customFormat="1"/>
    <row r="32820" customFormat="1"/>
    <row r="32821" customFormat="1"/>
    <row r="32822" customFormat="1"/>
    <row r="32823" customFormat="1"/>
    <row r="32824" customFormat="1"/>
    <row r="32825" customFormat="1"/>
    <row r="32826" customFormat="1"/>
    <row r="32827" customFormat="1"/>
    <row r="32828" customFormat="1"/>
    <row r="32829" customFormat="1"/>
    <row r="32830" customFormat="1"/>
    <row r="32831" customFormat="1"/>
    <row r="32832" customFormat="1"/>
    <row r="32833" customFormat="1"/>
    <row r="32834" customFormat="1"/>
    <row r="32835" customFormat="1"/>
    <row r="32836" customFormat="1"/>
    <row r="32837" customFormat="1"/>
    <row r="32838" customFormat="1"/>
    <row r="32839" customFormat="1"/>
    <row r="32840" customFormat="1"/>
    <row r="32841" customFormat="1"/>
    <row r="32842" customFormat="1"/>
    <row r="32843" customFormat="1"/>
    <row r="32844" customFormat="1"/>
    <row r="32845" customFormat="1"/>
    <row r="32846" customFormat="1"/>
    <row r="32847" customFormat="1"/>
    <row r="32848" customFormat="1"/>
    <row r="32849" customFormat="1"/>
    <row r="32850" customFormat="1"/>
    <row r="32851" customFormat="1"/>
    <row r="32852" customFormat="1"/>
    <row r="32853" customFormat="1"/>
    <row r="32854" customFormat="1"/>
    <row r="32855" customFormat="1"/>
    <row r="32856" customFormat="1"/>
    <row r="32857" customFormat="1"/>
    <row r="32858" customFormat="1"/>
    <row r="32859" customFormat="1"/>
    <row r="32860" customFormat="1"/>
    <row r="32861" customFormat="1"/>
    <row r="32862" customFormat="1"/>
    <row r="32863" customFormat="1"/>
    <row r="32864" customFormat="1"/>
    <row r="32865" customFormat="1"/>
    <row r="32866" customFormat="1"/>
    <row r="32867" customFormat="1"/>
    <row r="32868" customFormat="1"/>
    <row r="32869" customFormat="1"/>
    <row r="32870" customFormat="1"/>
    <row r="32871" customFormat="1"/>
    <row r="32872" customFormat="1"/>
    <row r="32873" customFormat="1"/>
    <row r="32874" customFormat="1"/>
    <row r="32875" customFormat="1"/>
    <row r="32876" customFormat="1"/>
    <row r="32877" customFormat="1"/>
    <row r="32878" customFormat="1"/>
    <row r="32879" customFormat="1"/>
    <row r="32880" customFormat="1"/>
    <row r="32881" customFormat="1"/>
    <row r="32882" customFormat="1"/>
    <row r="32883" customFormat="1"/>
    <row r="32884" customFormat="1"/>
    <row r="32885" customFormat="1"/>
    <row r="32886" customFormat="1"/>
    <row r="32887" customFormat="1"/>
    <row r="32888" customFormat="1"/>
    <row r="32889" customFormat="1"/>
    <row r="32890" customFormat="1"/>
    <row r="32891" customFormat="1"/>
    <row r="32892" customFormat="1"/>
    <row r="32893" customFormat="1"/>
    <row r="32894" customFormat="1"/>
    <row r="32895" customFormat="1"/>
    <row r="32896" customFormat="1"/>
    <row r="32897" customFormat="1"/>
    <row r="32898" customFormat="1"/>
    <row r="32899" customFormat="1"/>
    <row r="32900" customFormat="1"/>
    <row r="32901" customFormat="1"/>
    <row r="32902" customFormat="1"/>
    <row r="32903" customFormat="1"/>
    <row r="32904" customFormat="1"/>
    <row r="32905" customFormat="1"/>
    <row r="32906" customFormat="1"/>
    <row r="32907" customFormat="1"/>
    <row r="32908" customFormat="1"/>
    <row r="32909" customFormat="1"/>
    <row r="32910" customFormat="1"/>
    <row r="32911" customFormat="1"/>
    <row r="32912" customFormat="1"/>
    <row r="32913" customFormat="1"/>
    <row r="32914" customFormat="1"/>
    <row r="32915" customFormat="1"/>
    <row r="32916" customFormat="1"/>
    <row r="32917" customFormat="1"/>
    <row r="32918" customFormat="1"/>
    <row r="32919" customFormat="1"/>
    <row r="32920" customFormat="1"/>
    <row r="32921" customFormat="1"/>
    <row r="32922" customFormat="1"/>
    <row r="32923" customFormat="1"/>
    <row r="32924" customFormat="1"/>
    <row r="32925" customFormat="1"/>
    <row r="32926" customFormat="1"/>
    <row r="32927" customFormat="1"/>
    <row r="32928" customFormat="1"/>
    <row r="32929" customFormat="1"/>
    <row r="32930" customFormat="1"/>
    <row r="32931" customFormat="1"/>
    <row r="32932" customFormat="1"/>
    <row r="32933" customFormat="1"/>
    <row r="32934" customFormat="1"/>
    <row r="32935" customFormat="1"/>
    <row r="32936" customFormat="1"/>
    <row r="32937" customFormat="1"/>
    <row r="32938" customFormat="1"/>
    <row r="32939" customFormat="1"/>
    <row r="32940" customFormat="1"/>
    <row r="32941" customFormat="1"/>
    <row r="32942" customFormat="1"/>
    <row r="32943" customFormat="1"/>
    <row r="32944" customFormat="1"/>
    <row r="32945" customFormat="1"/>
    <row r="32946" customFormat="1"/>
    <row r="32947" customFormat="1"/>
    <row r="32948" customFormat="1"/>
    <row r="32949" customFormat="1"/>
    <row r="32950" customFormat="1"/>
    <row r="32951" customFormat="1"/>
    <row r="32952" customFormat="1"/>
    <row r="32953" customFormat="1"/>
    <row r="32954" customFormat="1"/>
    <row r="32955" customFormat="1"/>
    <row r="32956" customFormat="1"/>
    <row r="32957" customFormat="1"/>
    <row r="32958" customFormat="1"/>
    <row r="32959" customFormat="1"/>
    <row r="32960" customFormat="1"/>
    <row r="32961" customFormat="1"/>
    <row r="32962" customFormat="1"/>
    <row r="32963" customFormat="1"/>
    <row r="32964" customFormat="1"/>
    <row r="32965" customFormat="1"/>
    <row r="32966" customFormat="1"/>
    <row r="32967" customFormat="1"/>
    <row r="32968" customFormat="1"/>
    <row r="32969" customFormat="1"/>
    <row r="32970" customFormat="1"/>
    <row r="32971" customFormat="1"/>
    <row r="32972" customFormat="1"/>
    <row r="32973" customFormat="1"/>
    <row r="32974" customFormat="1"/>
    <row r="32975" customFormat="1"/>
    <row r="32976" customFormat="1"/>
    <row r="32977" customFormat="1"/>
    <row r="32978" customFormat="1"/>
    <row r="32979" customFormat="1"/>
    <row r="32980" customFormat="1"/>
    <row r="32981" customFormat="1"/>
    <row r="32982" customFormat="1"/>
    <row r="32983" customFormat="1"/>
    <row r="32984" customFormat="1"/>
    <row r="32985" customFormat="1"/>
    <row r="32986" customFormat="1"/>
    <row r="32987" customFormat="1"/>
    <row r="32988" customFormat="1"/>
    <row r="32989" customFormat="1"/>
    <row r="32990" customFormat="1"/>
    <row r="32991" customFormat="1"/>
    <row r="32992" customFormat="1"/>
    <row r="32993" customFormat="1"/>
    <row r="32994" customFormat="1"/>
    <row r="32995" customFormat="1"/>
    <row r="32996" customFormat="1"/>
    <row r="32997" customFormat="1"/>
    <row r="32998" customFormat="1"/>
    <row r="32999" customFormat="1"/>
    <row r="33000" customFormat="1"/>
    <row r="33001" customFormat="1"/>
    <row r="33002" customFormat="1"/>
    <row r="33003" customFormat="1"/>
    <row r="33004" customFormat="1"/>
    <row r="33005" customFormat="1"/>
    <row r="33006" customFormat="1"/>
    <row r="33007" customFormat="1"/>
    <row r="33008" customFormat="1"/>
    <row r="33009" customFormat="1"/>
    <row r="33010" customFormat="1"/>
    <row r="33011" customFormat="1"/>
    <row r="33012" customFormat="1"/>
    <row r="33013" customFormat="1"/>
    <row r="33014" customFormat="1"/>
    <row r="33015" customFormat="1"/>
    <row r="33016" customFormat="1"/>
    <row r="33017" customFormat="1"/>
    <row r="33018" customFormat="1"/>
    <row r="33019" customFormat="1"/>
    <row r="33020" customFormat="1"/>
    <row r="33021" customFormat="1"/>
    <row r="33022" customFormat="1"/>
    <row r="33023" customFormat="1"/>
    <row r="33024" customFormat="1"/>
    <row r="33025" customFormat="1"/>
    <row r="33026" customFormat="1"/>
    <row r="33027" customFormat="1"/>
    <row r="33028" customFormat="1"/>
    <row r="33029" customFormat="1"/>
    <row r="33030" customFormat="1"/>
    <row r="33031" customFormat="1"/>
    <row r="33032" customFormat="1"/>
    <row r="33033" customFormat="1"/>
    <row r="33034" customFormat="1"/>
    <row r="33035" customFormat="1"/>
    <row r="33036" customFormat="1"/>
    <row r="33037" customFormat="1"/>
    <row r="33038" customFormat="1"/>
    <row r="33039" customFormat="1"/>
    <row r="33040" customFormat="1"/>
    <row r="33041" customFormat="1"/>
    <row r="33042" customFormat="1"/>
    <row r="33043" customFormat="1"/>
    <row r="33044" customFormat="1"/>
    <row r="33045" customFormat="1"/>
    <row r="33046" customFormat="1"/>
    <row r="33047" customFormat="1"/>
    <row r="33048" customFormat="1"/>
    <row r="33049" customFormat="1"/>
    <row r="33050" customFormat="1"/>
    <row r="33051" customFormat="1"/>
    <row r="33052" customFormat="1"/>
    <row r="33053" customFormat="1"/>
    <row r="33054" customFormat="1"/>
    <row r="33055" customFormat="1"/>
    <row r="33056" customFormat="1"/>
    <row r="33057" customFormat="1"/>
    <row r="33058" customFormat="1"/>
    <row r="33059" customFormat="1"/>
    <row r="33060" customFormat="1"/>
    <row r="33061" customFormat="1"/>
    <row r="33062" customFormat="1"/>
    <row r="33063" customFormat="1"/>
    <row r="33064" customFormat="1"/>
    <row r="33065" customFormat="1"/>
    <row r="33066" customFormat="1"/>
    <row r="33067" customFormat="1"/>
    <row r="33068" customFormat="1"/>
    <row r="33069" customFormat="1"/>
    <row r="33070" customFormat="1"/>
    <row r="33071" customFormat="1"/>
    <row r="33072" customFormat="1"/>
    <row r="33073" customFormat="1"/>
    <row r="33074" customFormat="1"/>
    <row r="33075" customFormat="1"/>
    <row r="33076" customFormat="1"/>
    <row r="33077" customFormat="1"/>
    <row r="33078" customFormat="1"/>
    <row r="33079" customFormat="1"/>
    <row r="33080" customFormat="1"/>
    <row r="33081" customFormat="1"/>
    <row r="33082" customFormat="1"/>
    <row r="33083" customFormat="1"/>
    <row r="33084" customFormat="1"/>
    <row r="33085" customFormat="1"/>
    <row r="33086" customFormat="1"/>
    <row r="33087" customFormat="1"/>
    <row r="33088" customFormat="1"/>
    <row r="33089" customFormat="1"/>
    <row r="33090" customFormat="1"/>
    <row r="33091" customFormat="1"/>
    <row r="33092" customFormat="1"/>
    <row r="33093" customFormat="1"/>
    <row r="33094" customFormat="1"/>
    <row r="33095" customFormat="1"/>
    <row r="33096" customFormat="1"/>
    <row r="33097" customFormat="1"/>
    <row r="33098" customFormat="1"/>
    <row r="33099" customFormat="1"/>
    <row r="33100" customFormat="1"/>
    <row r="33101" customFormat="1"/>
    <row r="33102" customFormat="1"/>
    <row r="33103" customFormat="1"/>
    <row r="33104" customFormat="1"/>
    <row r="33105" customFormat="1"/>
    <row r="33106" customFormat="1"/>
    <row r="33107" customFormat="1"/>
    <row r="33108" customFormat="1"/>
    <row r="33109" customFormat="1"/>
    <row r="33110" customFormat="1"/>
    <row r="33111" customFormat="1"/>
    <row r="33112" customFormat="1"/>
    <row r="33113" customFormat="1"/>
    <row r="33114" customFormat="1"/>
    <row r="33115" customFormat="1"/>
    <row r="33116" customFormat="1"/>
    <row r="33117" customFormat="1"/>
    <row r="33118" customFormat="1"/>
    <row r="33119" customFormat="1"/>
    <row r="33120" customFormat="1"/>
    <row r="33121" customFormat="1"/>
    <row r="33122" customFormat="1"/>
    <row r="33123" customFormat="1"/>
    <row r="33124" customFormat="1"/>
    <row r="33125" customFormat="1"/>
    <row r="33126" customFormat="1"/>
    <row r="33127" customFormat="1"/>
    <row r="33128" customFormat="1"/>
    <row r="33129" customFormat="1"/>
    <row r="33130" customFormat="1"/>
    <row r="33131" customFormat="1"/>
    <row r="33132" customFormat="1"/>
    <row r="33133" customFormat="1"/>
    <row r="33134" customFormat="1"/>
    <row r="33135" customFormat="1"/>
    <row r="33136" customFormat="1"/>
    <row r="33137" customFormat="1"/>
    <row r="33138" customFormat="1"/>
    <row r="33139" customFormat="1"/>
    <row r="33140" customFormat="1"/>
    <row r="33141" customFormat="1"/>
    <row r="33142" customFormat="1"/>
    <row r="33143" customFormat="1"/>
    <row r="33144" customFormat="1"/>
    <row r="33145" customFormat="1"/>
    <row r="33146" customFormat="1"/>
    <row r="33147" customFormat="1"/>
    <row r="33148" customFormat="1"/>
    <row r="33149" customFormat="1"/>
    <row r="33150" customFormat="1"/>
    <row r="33151" customFormat="1"/>
    <row r="33152" customFormat="1"/>
    <row r="33153" customFormat="1"/>
    <row r="33154" customFormat="1"/>
    <row r="33155" customFormat="1"/>
    <row r="33156" customFormat="1"/>
    <row r="33157" customFormat="1"/>
    <row r="33158" customFormat="1"/>
    <row r="33159" customFormat="1"/>
    <row r="33160" customFormat="1"/>
    <row r="33161" customFormat="1"/>
    <row r="33162" customFormat="1"/>
    <row r="33163" customFormat="1"/>
    <row r="33164" customFormat="1"/>
    <row r="33165" customFormat="1"/>
    <row r="33166" customFormat="1"/>
    <row r="33167" customFormat="1"/>
    <row r="33168" customFormat="1"/>
    <row r="33169" customFormat="1"/>
    <row r="33170" customFormat="1"/>
    <row r="33171" customFormat="1"/>
    <row r="33172" customFormat="1"/>
    <row r="33173" customFormat="1"/>
    <row r="33174" customFormat="1"/>
    <row r="33175" customFormat="1"/>
    <row r="33176" customFormat="1"/>
    <row r="33177" customFormat="1"/>
    <row r="33178" customFormat="1"/>
    <row r="33179" customFormat="1"/>
    <row r="33180" customFormat="1"/>
    <row r="33181" customFormat="1"/>
    <row r="33182" customFormat="1"/>
    <row r="33183" customFormat="1"/>
    <row r="33184" customFormat="1"/>
    <row r="33185" customFormat="1"/>
    <row r="33186" customFormat="1"/>
    <row r="33187" customFormat="1"/>
    <row r="33188" customFormat="1"/>
    <row r="33189" customFormat="1"/>
    <row r="33190" customFormat="1"/>
    <row r="33191" customFormat="1"/>
    <row r="33192" customFormat="1"/>
    <row r="33193" customFormat="1"/>
    <row r="33194" customFormat="1"/>
    <row r="33195" customFormat="1"/>
    <row r="33196" customFormat="1"/>
    <row r="33197" customFormat="1"/>
    <row r="33198" customFormat="1"/>
    <row r="33199" customFormat="1"/>
    <row r="33200" customFormat="1"/>
    <row r="33201" customFormat="1"/>
    <row r="33202" customFormat="1"/>
    <row r="33203" customFormat="1"/>
    <row r="33204" customFormat="1"/>
    <row r="33205" customFormat="1"/>
    <row r="33206" customFormat="1"/>
    <row r="33207" customFormat="1"/>
    <row r="33208" customFormat="1"/>
    <row r="33209" customFormat="1"/>
    <row r="33210" customFormat="1"/>
    <row r="33211" customFormat="1"/>
    <row r="33212" customFormat="1"/>
    <row r="33213" customFormat="1"/>
    <row r="33214" customFormat="1"/>
    <row r="33215" customFormat="1"/>
    <row r="33216" customFormat="1"/>
    <row r="33217" customFormat="1"/>
    <row r="33218" customFormat="1"/>
    <row r="33219" customFormat="1"/>
    <row r="33220" customFormat="1"/>
    <row r="33221" customFormat="1"/>
    <row r="33222" customFormat="1"/>
    <row r="33223" customFormat="1"/>
    <row r="33224" customFormat="1"/>
    <row r="33225" customFormat="1"/>
    <row r="33226" customFormat="1"/>
    <row r="33227" customFormat="1"/>
    <row r="33228" customFormat="1"/>
    <row r="33229" customFormat="1"/>
    <row r="33230" customFormat="1"/>
    <row r="33231" customFormat="1"/>
    <row r="33232" customFormat="1"/>
    <row r="33233" customFormat="1"/>
    <row r="33234" customFormat="1"/>
    <row r="33235" customFormat="1"/>
    <row r="33236" customFormat="1"/>
    <row r="33237" customFormat="1"/>
    <row r="33238" customFormat="1"/>
    <row r="33239" customFormat="1"/>
    <row r="33240" customFormat="1"/>
    <row r="33241" customFormat="1"/>
    <row r="33242" customFormat="1"/>
    <row r="33243" customFormat="1"/>
    <row r="33244" customFormat="1"/>
    <row r="33245" customFormat="1"/>
    <row r="33246" customFormat="1"/>
    <row r="33247" customFormat="1"/>
    <row r="33248" customFormat="1"/>
    <row r="33249" customFormat="1"/>
    <row r="33250" customFormat="1"/>
    <row r="33251" customFormat="1"/>
    <row r="33252" customFormat="1"/>
    <row r="33253" customFormat="1"/>
    <row r="33254" customFormat="1"/>
    <row r="33255" customFormat="1"/>
    <row r="33256" customFormat="1"/>
    <row r="33257" customFormat="1"/>
    <row r="33258" customFormat="1"/>
    <row r="33259" customFormat="1"/>
    <row r="33260" customFormat="1"/>
    <row r="33261" customFormat="1"/>
    <row r="33262" customFormat="1"/>
    <row r="33263" customFormat="1"/>
    <row r="33264" customFormat="1"/>
    <row r="33265" customFormat="1"/>
    <row r="33266" customFormat="1"/>
    <row r="33267" customFormat="1"/>
    <row r="33268" customFormat="1"/>
    <row r="33269" customFormat="1"/>
    <row r="33270" customFormat="1"/>
    <row r="33271" customFormat="1"/>
    <row r="33272" customFormat="1"/>
    <row r="33273" customFormat="1"/>
    <row r="33274" customFormat="1"/>
    <row r="33275" customFormat="1"/>
    <row r="33276" customFormat="1"/>
    <row r="33277" customFormat="1"/>
    <row r="33278" customFormat="1"/>
    <row r="33279" customFormat="1"/>
    <row r="33280" customFormat="1"/>
    <row r="33281" customFormat="1"/>
    <row r="33282" customFormat="1"/>
    <row r="33283" customFormat="1"/>
    <row r="33284" customFormat="1"/>
    <row r="33285" customFormat="1"/>
    <row r="33286" customFormat="1"/>
    <row r="33287" customFormat="1"/>
    <row r="33288" customFormat="1"/>
    <row r="33289" customFormat="1"/>
    <row r="33290" customFormat="1"/>
    <row r="33291" customFormat="1"/>
    <row r="33292" customFormat="1"/>
    <row r="33293" customFormat="1"/>
    <row r="33294" customFormat="1"/>
    <row r="33295" customFormat="1"/>
    <row r="33296" customFormat="1"/>
    <row r="33297" customFormat="1"/>
    <row r="33298" customFormat="1"/>
    <row r="33299" customFormat="1"/>
    <row r="33300" customFormat="1"/>
    <row r="33301" customFormat="1"/>
    <row r="33302" customFormat="1"/>
    <row r="33303" customFormat="1"/>
    <row r="33304" customFormat="1"/>
    <row r="33305" customFormat="1"/>
    <row r="33306" customFormat="1"/>
    <row r="33307" customFormat="1"/>
    <row r="33308" customFormat="1"/>
    <row r="33309" customFormat="1"/>
    <row r="33310" customFormat="1"/>
    <row r="33311" customFormat="1"/>
    <row r="33312" customFormat="1"/>
    <row r="33313" customFormat="1"/>
    <row r="33314" customFormat="1"/>
    <row r="33315" customFormat="1"/>
    <row r="33316" customFormat="1"/>
    <row r="33317" customFormat="1"/>
    <row r="33318" customFormat="1"/>
    <row r="33319" customFormat="1"/>
    <row r="33320" customFormat="1"/>
    <row r="33321" customFormat="1"/>
    <row r="33322" customFormat="1"/>
    <row r="33323" customFormat="1"/>
    <row r="33324" customFormat="1"/>
    <row r="33325" customFormat="1"/>
    <row r="33326" customFormat="1"/>
    <row r="33327" customFormat="1"/>
    <row r="33328" customFormat="1"/>
    <row r="33329" customFormat="1"/>
    <row r="33330" customFormat="1"/>
    <row r="33331" customFormat="1"/>
    <row r="33332" customFormat="1"/>
    <row r="33333" customFormat="1"/>
    <row r="33334" customFormat="1"/>
    <row r="33335" customFormat="1"/>
    <row r="33336" customFormat="1"/>
    <row r="33337" customFormat="1"/>
    <row r="33338" customFormat="1"/>
    <row r="33339" customFormat="1"/>
    <row r="33340" customFormat="1"/>
    <row r="33341" customFormat="1"/>
    <row r="33342" customFormat="1"/>
    <row r="33343" customFormat="1"/>
    <row r="33344" customFormat="1"/>
    <row r="33345" customFormat="1"/>
    <row r="33346" customFormat="1"/>
    <row r="33347" customFormat="1"/>
    <row r="33348" customFormat="1"/>
    <row r="33349" customFormat="1"/>
    <row r="33350" customFormat="1"/>
    <row r="33351" customFormat="1"/>
    <row r="33352" customFormat="1"/>
    <row r="33353" customFormat="1"/>
    <row r="33354" customFormat="1"/>
    <row r="33355" customFormat="1"/>
    <row r="33356" customFormat="1"/>
    <row r="33357" customFormat="1"/>
    <row r="33358" customFormat="1"/>
    <row r="33359" customFormat="1"/>
    <row r="33360" customFormat="1"/>
    <row r="33361" customFormat="1"/>
    <row r="33362" customFormat="1"/>
    <row r="33363" customFormat="1"/>
    <row r="33364" customFormat="1"/>
    <row r="33365" customFormat="1"/>
    <row r="33366" customFormat="1"/>
    <row r="33367" customFormat="1"/>
    <row r="33368" customFormat="1"/>
    <row r="33369" customFormat="1"/>
    <row r="33370" customFormat="1"/>
    <row r="33371" customFormat="1"/>
    <row r="33372" customFormat="1"/>
    <row r="33373" customFormat="1"/>
    <row r="33374" customFormat="1"/>
    <row r="33375" customFormat="1"/>
    <row r="33376" customFormat="1"/>
    <row r="33377" customFormat="1"/>
    <row r="33378" customFormat="1"/>
    <row r="33379" customFormat="1"/>
    <row r="33380" customFormat="1"/>
    <row r="33381" customFormat="1"/>
    <row r="33382" customFormat="1"/>
    <row r="33383" customFormat="1"/>
    <row r="33384" customFormat="1"/>
    <row r="33385" customFormat="1"/>
    <row r="33386" customFormat="1"/>
    <row r="33387" customFormat="1"/>
    <row r="33388" customFormat="1"/>
    <row r="33389" customFormat="1"/>
    <row r="33390" customFormat="1"/>
    <row r="33391" customFormat="1"/>
    <row r="33392" customFormat="1"/>
    <row r="33393" customFormat="1"/>
    <row r="33394" customFormat="1"/>
    <row r="33395" customFormat="1"/>
    <row r="33396" customFormat="1"/>
    <row r="33397" customFormat="1"/>
    <row r="33398" customFormat="1"/>
    <row r="33399" customFormat="1"/>
    <row r="33400" customFormat="1"/>
    <row r="33401" customFormat="1"/>
    <row r="33402" customFormat="1"/>
    <row r="33403" customFormat="1"/>
    <row r="33404" customFormat="1"/>
    <row r="33405" customFormat="1"/>
    <row r="33406" customFormat="1"/>
    <row r="33407" customFormat="1"/>
    <row r="33408" customFormat="1"/>
    <row r="33409" customFormat="1"/>
    <row r="33410" customFormat="1"/>
    <row r="33411" customFormat="1"/>
    <row r="33412" customFormat="1"/>
    <row r="33413" customFormat="1"/>
    <row r="33414" customFormat="1"/>
    <row r="33415" customFormat="1"/>
    <row r="33416" customFormat="1"/>
    <row r="33417" customFormat="1"/>
    <row r="33418" customFormat="1"/>
    <row r="33419" customFormat="1"/>
    <row r="33420" customFormat="1"/>
    <row r="33421" customFormat="1"/>
    <row r="33422" customFormat="1"/>
    <row r="33423" customFormat="1"/>
    <row r="33424" customFormat="1"/>
    <row r="33425" customFormat="1"/>
    <row r="33426" customFormat="1"/>
    <row r="33427" customFormat="1"/>
    <row r="33428" customFormat="1"/>
    <row r="33429" customFormat="1"/>
    <row r="33430" customFormat="1"/>
    <row r="33431" customFormat="1"/>
    <row r="33432" customFormat="1"/>
    <row r="33433" customFormat="1"/>
    <row r="33434" customFormat="1"/>
    <row r="33435" customFormat="1"/>
    <row r="33436" customFormat="1"/>
    <row r="33437" customFormat="1"/>
    <row r="33438" customFormat="1"/>
    <row r="33439" customFormat="1"/>
    <row r="33440" customFormat="1"/>
    <row r="33441" customFormat="1"/>
    <row r="33442" customFormat="1"/>
    <row r="33443" customFormat="1"/>
    <row r="33444" customFormat="1"/>
    <row r="33445" customFormat="1"/>
    <row r="33446" customFormat="1"/>
    <row r="33447" customFormat="1"/>
    <row r="33448" customFormat="1"/>
    <row r="33449" customFormat="1"/>
    <row r="33450" customFormat="1"/>
    <row r="33451" customFormat="1"/>
    <row r="33452" customFormat="1"/>
    <row r="33453" customFormat="1"/>
    <row r="33454" customFormat="1"/>
    <row r="33455" customFormat="1"/>
    <row r="33456" customFormat="1"/>
    <row r="33457" customFormat="1"/>
    <row r="33458" customFormat="1"/>
    <row r="33459" customFormat="1"/>
    <row r="33460" customFormat="1"/>
    <row r="33461" customFormat="1"/>
    <row r="33462" customFormat="1"/>
    <row r="33463" customFormat="1"/>
    <row r="33464" customFormat="1"/>
    <row r="33465" customFormat="1"/>
    <row r="33466" customFormat="1"/>
    <row r="33467" customFormat="1"/>
    <row r="33468" customFormat="1"/>
    <row r="33469" customFormat="1"/>
    <row r="33470" customFormat="1"/>
    <row r="33471" customFormat="1"/>
    <row r="33472" customFormat="1"/>
    <row r="33473" customFormat="1"/>
    <row r="33474" customFormat="1"/>
    <row r="33475" customFormat="1"/>
    <row r="33476" customFormat="1"/>
    <row r="33477" customFormat="1"/>
    <row r="33478" customFormat="1"/>
    <row r="33479" customFormat="1"/>
    <row r="33480" customFormat="1"/>
    <row r="33481" customFormat="1"/>
    <row r="33482" customFormat="1"/>
    <row r="33483" customFormat="1"/>
    <row r="33484" customFormat="1"/>
    <row r="33485" customFormat="1"/>
    <row r="33486" customFormat="1"/>
    <row r="33487" customFormat="1"/>
    <row r="33488" customFormat="1"/>
    <row r="33489" customFormat="1"/>
    <row r="33490" customFormat="1"/>
    <row r="33491" customFormat="1"/>
    <row r="33492" customFormat="1"/>
    <row r="33493" customFormat="1"/>
    <row r="33494" customFormat="1"/>
    <row r="33495" customFormat="1"/>
    <row r="33496" customFormat="1"/>
    <row r="33497" customFormat="1"/>
    <row r="33498" customFormat="1"/>
    <row r="33499" customFormat="1"/>
    <row r="33500" customFormat="1"/>
    <row r="33501" customFormat="1"/>
    <row r="33502" customFormat="1"/>
    <row r="33503" customFormat="1"/>
    <row r="33504" customFormat="1"/>
    <row r="33505" customFormat="1"/>
    <row r="33506" customFormat="1"/>
    <row r="33507" customFormat="1"/>
    <row r="33508" customFormat="1"/>
    <row r="33509" customFormat="1"/>
    <row r="33510" customFormat="1"/>
    <row r="33511" customFormat="1"/>
    <row r="33512" customFormat="1"/>
    <row r="33513" customFormat="1"/>
    <row r="33514" customFormat="1"/>
    <row r="33515" customFormat="1"/>
    <row r="33516" customFormat="1"/>
    <row r="33517" customFormat="1"/>
    <row r="33518" customFormat="1"/>
    <row r="33519" customFormat="1"/>
    <row r="33520" customFormat="1"/>
    <row r="33521" customFormat="1"/>
    <row r="33522" customFormat="1"/>
    <row r="33523" customFormat="1"/>
    <row r="33524" customFormat="1"/>
    <row r="33525" customFormat="1"/>
    <row r="33526" customFormat="1"/>
    <row r="33527" customFormat="1"/>
    <row r="33528" customFormat="1"/>
    <row r="33529" customFormat="1"/>
    <row r="33530" customFormat="1"/>
    <row r="33531" customFormat="1"/>
    <row r="33532" customFormat="1"/>
    <row r="33533" customFormat="1"/>
    <row r="33534" customFormat="1"/>
    <row r="33535" customFormat="1"/>
    <row r="33536" customFormat="1"/>
    <row r="33537" customFormat="1"/>
    <row r="33538" customFormat="1"/>
    <row r="33539" customFormat="1"/>
    <row r="33540" customFormat="1"/>
    <row r="33541" customFormat="1"/>
    <row r="33542" customFormat="1"/>
    <row r="33543" customFormat="1"/>
    <row r="33544" customFormat="1"/>
    <row r="33545" customFormat="1"/>
    <row r="33546" customFormat="1"/>
    <row r="33547" customFormat="1"/>
    <row r="33548" customFormat="1"/>
    <row r="33549" customFormat="1"/>
    <row r="33550" customFormat="1"/>
    <row r="33551" customFormat="1"/>
    <row r="33552" customFormat="1"/>
    <row r="33553" customFormat="1"/>
    <row r="33554" customFormat="1"/>
    <row r="33555" customFormat="1"/>
    <row r="33556" customFormat="1"/>
    <row r="33557" customFormat="1"/>
    <row r="33558" customFormat="1"/>
    <row r="33559" customFormat="1"/>
    <row r="33560" customFormat="1"/>
    <row r="33561" customFormat="1"/>
    <row r="33562" customFormat="1"/>
    <row r="33563" customFormat="1"/>
    <row r="33564" customFormat="1"/>
    <row r="33565" customFormat="1"/>
    <row r="33566" customFormat="1"/>
    <row r="33567" customFormat="1"/>
    <row r="33568" customFormat="1"/>
    <row r="33569" customFormat="1"/>
    <row r="33570" customFormat="1"/>
    <row r="33571" customFormat="1"/>
    <row r="33572" customFormat="1"/>
    <row r="33573" customFormat="1"/>
    <row r="33574" customFormat="1"/>
    <row r="33575" customFormat="1"/>
    <row r="33576" customFormat="1"/>
    <row r="33577" customFormat="1"/>
    <row r="33578" customFormat="1"/>
    <row r="33579" customFormat="1"/>
    <row r="33580" customFormat="1"/>
    <row r="33581" customFormat="1"/>
    <row r="33582" customFormat="1"/>
    <row r="33583" customFormat="1"/>
    <row r="33584" customFormat="1"/>
    <row r="33585" customFormat="1"/>
    <row r="33586" customFormat="1"/>
    <row r="33587" customFormat="1"/>
    <row r="33588" customFormat="1"/>
    <row r="33589" customFormat="1"/>
    <row r="33590" customFormat="1"/>
    <row r="33591" customFormat="1"/>
    <row r="33592" customFormat="1"/>
    <row r="33593" customFormat="1"/>
    <row r="33594" customFormat="1"/>
    <row r="33595" customFormat="1"/>
    <row r="33596" customFormat="1"/>
    <row r="33597" customFormat="1"/>
    <row r="33598" customFormat="1"/>
    <row r="33599" customFormat="1"/>
    <row r="33600" customFormat="1"/>
    <row r="33601" customFormat="1"/>
    <row r="33602" customFormat="1"/>
    <row r="33603" customFormat="1"/>
    <row r="33604" customFormat="1"/>
    <row r="33605" customFormat="1"/>
    <row r="33606" customFormat="1"/>
    <row r="33607" customFormat="1"/>
    <row r="33608" customFormat="1"/>
    <row r="33609" customFormat="1"/>
    <row r="33610" customFormat="1"/>
    <row r="33611" customFormat="1"/>
    <row r="33612" customFormat="1"/>
    <row r="33613" customFormat="1"/>
    <row r="33614" customFormat="1"/>
    <row r="33615" customFormat="1"/>
    <row r="33616" customFormat="1"/>
    <row r="33617" customFormat="1"/>
    <row r="33618" customFormat="1"/>
    <row r="33619" customFormat="1"/>
    <row r="33620" customFormat="1"/>
    <row r="33621" customFormat="1"/>
    <row r="33622" customFormat="1"/>
    <row r="33623" customFormat="1"/>
    <row r="33624" customFormat="1"/>
    <row r="33625" customFormat="1"/>
    <row r="33626" customFormat="1"/>
    <row r="33627" customFormat="1"/>
    <row r="33628" customFormat="1"/>
    <row r="33629" customFormat="1"/>
    <row r="33630" customFormat="1"/>
    <row r="33631" customFormat="1"/>
    <row r="33632" customFormat="1"/>
    <row r="33633" customFormat="1"/>
    <row r="33634" customFormat="1"/>
    <row r="33635" customFormat="1"/>
    <row r="33636" customFormat="1"/>
    <row r="33637" customFormat="1"/>
    <row r="33638" customFormat="1"/>
    <row r="33639" customFormat="1"/>
    <row r="33640" customFormat="1"/>
    <row r="33641" customFormat="1"/>
    <row r="33642" customFormat="1"/>
    <row r="33643" customFormat="1"/>
    <row r="33644" customFormat="1"/>
    <row r="33645" customFormat="1"/>
    <row r="33646" customFormat="1"/>
    <row r="33647" customFormat="1"/>
    <row r="33648" customFormat="1"/>
    <row r="33649" customFormat="1"/>
    <row r="33650" customFormat="1"/>
    <row r="33651" customFormat="1"/>
    <row r="33652" customFormat="1"/>
    <row r="33653" customFormat="1"/>
    <row r="33654" customFormat="1"/>
    <row r="33655" customFormat="1"/>
    <row r="33656" customFormat="1"/>
    <row r="33657" customFormat="1"/>
    <row r="33658" customFormat="1"/>
    <row r="33659" customFormat="1"/>
    <row r="33660" customFormat="1"/>
    <row r="33661" customFormat="1"/>
    <row r="33662" customFormat="1"/>
    <row r="33663" customFormat="1"/>
    <row r="33664" customFormat="1"/>
    <row r="33665" customFormat="1"/>
    <row r="33666" customFormat="1"/>
    <row r="33667" customFormat="1"/>
    <row r="33668" customFormat="1"/>
    <row r="33669" customFormat="1"/>
    <row r="33670" customFormat="1"/>
    <row r="33671" customFormat="1"/>
    <row r="33672" customFormat="1"/>
    <row r="33673" customFormat="1"/>
    <row r="33674" customFormat="1"/>
    <row r="33675" customFormat="1"/>
    <row r="33676" customFormat="1"/>
    <row r="33677" customFormat="1"/>
    <row r="33678" customFormat="1"/>
    <row r="33679" customFormat="1"/>
    <row r="33680" customFormat="1"/>
    <row r="33681" customFormat="1"/>
    <row r="33682" customFormat="1"/>
    <row r="33683" customFormat="1"/>
    <row r="33684" customFormat="1"/>
    <row r="33685" customFormat="1"/>
    <row r="33686" customFormat="1"/>
    <row r="33687" customFormat="1"/>
    <row r="33688" customFormat="1"/>
    <row r="33689" customFormat="1"/>
    <row r="33690" customFormat="1"/>
    <row r="33691" customFormat="1"/>
    <row r="33692" customFormat="1"/>
    <row r="33693" customFormat="1"/>
    <row r="33694" customFormat="1"/>
    <row r="33695" customFormat="1"/>
    <row r="33696" customFormat="1"/>
    <row r="33697" customFormat="1"/>
    <row r="33698" customFormat="1"/>
    <row r="33699" customFormat="1"/>
    <row r="33700" customFormat="1"/>
    <row r="33701" customFormat="1"/>
    <row r="33702" customFormat="1"/>
    <row r="33703" customFormat="1"/>
    <row r="33704" customFormat="1"/>
    <row r="33705" customFormat="1"/>
    <row r="33706" customFormat="1"/>
    <row r="33707" customFormat="1"/>
    <row r="33708" customFormat="1"/>
    <row r="33709" customFormat="1"/>
    <row r="33710" customFormat="1"/>
    <row r="33711" customFormat="1"/>
    <row r="33712" customFormat="1"/>
    <row r="33713" customFormat="1"/>
    <row r="33714" customFormat="1"/>
    <row r="33715" customFormat="1"/>
    <row r="33716" customFormat="1"/>
    <row r="33717" customFormat="1"/>
    <row r="33718" customFormat="1"/>
    <row r="33719" customFormat="1"/>
    <row r="33720" customFormat="1"/>
    <row r="33721" customFormat="1"/>
    <row r="33722" customFormat="1"/>
    <row r="33723" customFormat="1"/>
    <row r="33724" customFormat="1"/>
    <row r="33725" customFormat="1"/>
    <row r="33726" customFormat="1"/>
    <row r="33727" customFormat="1"/>
    <row r="33728" customFormat="1"/>
    <row r="33729" customFormat="1"/>
    <row r="33730" customFormat="1"/>
    <row r="33731" customFormat="1"/>
    <row r="33732" customFormat="1"/>
    <row r="33733" customFormat="1"/>
    <row r="33734" customFormat="1"/>
    <row r="33735" customFormat="1"/>
    <row r="33736" customFormat="1"/>
    <row r="33737" customFormat="1"/>
    <row r="33738" customFormat="1"/>
    <row r="33739" customFormat="1"/>
    <row r="33740" customFormat="1"/>
    <row r="33741" customFormat="1"/>
    <row r="33742" customFormat="1"/>
    <row r="33743" customFormat="1"/>
    <row r="33744" customFormat="1"/>
    <row r="33745" customFormat="1"/>
    <row r="33746" customFormat="1"/>
    <row r="33747" customFormat="1"/>
    <row r="33748" customFormat="1"/>
    <row r="33749" customFormat="1"/>
    <row r="33750" customFormat="1"/>
    <row r="33751" customFormat="1"/>
    <row r="33752" customFormat="1"/>
    <row r="33753" customFormat="1"/>
    <row r="33754" customFormat="1"/>
    <row r="33755" customFormat="1"/>
    <row r="33756" customFormat="1"/>
    <row r="33757" customFormat="1"/>
    <row r="33758" customFormat="1"/>
    <row r="33759" customFormat="1"/>
    <row r="33760" customFormat="1"/>
    <row r="33761" customFormat="1"/>
    <row r="33762" customFormat="1"/>
    <row r="33763" customFormat="1"/>
    <row r="33764" customFormat="1"/>
    <row r="33765" customFormat="1"/>
    <row r="33766" customFormat="1"/>
    <row r="33767" customFormat="1"/>
    <row r="33768" customFormat="1"/>
    <row r="33769" customFormat="1"/>
    <row r="33770" customFormat="1"/>
    <row r="33771" customFormat="1"/>
    <row r="33772" customFormat="1"/>
    <row r="33773" customFormat="1"/>
    <row r="33774" customFormat="1"/>
    <row r="33775" customFormat="1"/>
    <row r="33776" customFormat="1"/>
    <row r="33777" customFormat="1"/>
    <row r="33778" customFormat="1"/>
    <row r="33779" customFormat="1"/>
    <row r="33780" customFormat="1"/>
    <row r="33781" customFormat="1"/>
    <row r="33782" customFormat="1"/>
    <row r="33783" customFormat="1"/>
    <row r="33784" customFormat="1"/>
    <row r="33785" customFormat="1"/>
    <row r="33786" customFormat="1"/>
    <row r="33787" customFormat="1"/>
    <row r="33788" customFormat="1"/>
    <row r="33789" customFormat="1"/>
    <row r="33790" customFormat="1"/>
    <row r="33791" customFormat="1"/>
    <row r="33792" customFormat="1"/>
    <row r="33793" customFormat="1"/>
    <row r="33794" customFormat="1"/>
    <row r="33795" customFormat="1"/>
    <row r="33796" customFormat="1"/>
    <row r="33797" customFormat="1"/>
    <row r="33798" customFormat="1"/>
    <row r="33799" customFormat="1"/>
    <row r="33800" customFormat="1"/>
    <row r="33801" customFormat="1"/>
    <row r="33802" customFormat="1"/>
    <row r="33803" customFormat="1"/>
    <row r="33804" customFormat="1"/>
    <row r="33805" customFormat="1"/>
    <row r="33806" customFormat="1"/>
    <row r="33807" customFormat="1"/>
    <row r="33808" customFormat="1"/>
    <row r="33809" customFormat="1"/>
    <row r="33810" customFormat="1"/>
    <row r="33811" customFormat="1"/>
    <row r="33812" customFormat="1"/>
    <row r="33813" customFormat="1"/>
    <row r="33814" customFormat="1"/>
    <row r="33815" customFormat="1"/>
    <row r="33816" customFormat="1"/>
    <row r="33817" customFormat="1"/>
    <row r="33818" customFormat="1"/>
    <row r="33819" customFormat="1"/>
    <row r="33820" customFormat="1"/>
    <row r="33821" customFormat="1"/>
    <row r="33822" customFormat="1"/>
    <row r="33823" customFormat="1"/>
    <row r="33824" customFormat="1"/>
    <row r="33825" customFormat="1"/>
    <row r="33826" customFormat="1"/>
    <row r="33827" customFormat="1"/>
    <row r="33828" customFormat="1"/>
    <row r="33829" customFormat="1"/>
    <row r="33830" customFormat="1"/>
    <row r="33831" customFormat="1"/>
    <row r="33832" customFormat="1"/>
    <row r="33833" customFormat="1"/>
    <row r="33834" customFormat="1"/>
    <row r="33835" customFormat="1"/>
    <row r="33836" customFormat="1"/>
    <row r="33837" customFormat="1"/>
    <row r="33838" customFormat="1"/>
    <row r="33839" customFormat="1"/>
    <row r="33840" customFormat="1"/>
    <row r="33841" customFormat="1"/>
    <row r="33842" customFormat="1"/>
    <row r="33843" customFormat="1"/>
    <row r="33844" customFormat="1"/>
    <row r="33845" customFormat="1"/>
    <row r="33846" customFormat="1"/>
    <row r="33847" customFormat="1"/>
    <row r="33848" customFormat="1"/>
    <row r="33849" customFormat="1"/>
    <row r="33850" customFormat="1"/>
    <row r="33851" customFormat="1"/>
    <row r="33852" customFormat="1"/>
    <row r="33853" customFormat="1"/>
    <row r="33854" customFormat="1"/>
    <row r="33855" customFormat="1"/>
    <row r="33856" customFormat="1"/>
    <row r="33857" customFormat="1"/>
    <row r="33858" customFormat="1"/>
    <row r="33859" customFormat="1"/>
    <row r="33860" customFormat="1"/>
    <row r="33861" customFormat="1"/>
    <row r="33862" customFormat="1"/>
    <row r="33863" customFormat="1"/>
    <row r="33864" customFormat="1"/>
    <row r="33865" customFormat="1"/>
    <row r="33866" customFormat="1"/>
    <row r="33867" customFormat="1"/>
    <row r="33868" customFormat="1"/>
    <row r="33869" customFormat="1"/>
    <row r="33870" customFormat="1"/>
    <row r="33871" customFormat="1"/>
    <row r="33872" customFormat="1"/>
    <row r="33873" customFormat="1"/>
    <row r="33874" customFormat="1"/>
    <row r="33875" customFormat="1"/>
    <row r="33876" customFormat="1"/>
    <row r="33877" customFormat="1"/>
    <row r="33878" customFormat="1"/>
    <row r="33879" customFormat="1"/>
    <row r="33880" customFormat="1"/>
    <row r="33881" customFormat="1"/>
    <row r="33882" customFormat="1"/>
    <row r="33883" customFormat="1"/>
    <row r="33884" customFormat="1"/>
    <row r="33885" customFormat="1"/>
    <row r="33886" customFormat="1"/>
    <row r="33887" customFormat="1"/>
    <row r="33888" customFormat="1"/>
    <row r="33889" customFormat="1"/>
    <row r="33890" customFormat="1"/>
    <row r="33891" customFormat="1"/>
    <row r="33892" customFormat="1"/>
    <row r="33893" customFormat="1"/>
    <row r="33894" customFormat="1"/>
    <row r="33895" customFormat="1"/>
    <row r="33896" customFormat="1"/>
    <row r="33897" customFormat="1"/>
    <row r="33898" customFormat="1"/>
    <row r="33899" customFormat="1"/>
    <row r="33900" customFormat="1"/>
    <row r="33901" customFormat="1"/>
    <row r="33902" customFormat="1"/>
    <row r="33903" customFormat="1"/>
    <row r="33904" customFormat="1"/>
    <row r="33905" customFormat="1"/>
    <row r="33906" customFormat="1"/>
    <row r="33907" customFormat="1"/>
    <row r="33908" customFormat="1"/>
    <row r="33909" customFormat="1"/>
    <row r="33910" customFormat="1"/>
    <row r="33911" customFormat="1"/>
    <row r="33912" customFormat="1"/>
    <row r="33913" customFormat="1"/>
    <row r="33914" customFormat="1"/>
    <row r="33915" customFormat="1"/>
    <row r="33916" customFormat="1"/>
    <row r="33917" customFormat="1"/>
    <row r="33918" customFormat="1"/>
    <row r="33919" customFormat="1"/>
    <row r="33920" customFormat="1"/>
    <row r="33921" customFormat="1"/>
    <row r="33922" customFormat="1"/>
    <row r="33923" customFormat="1"/>
    <row r="33924" customFormat="1"/>
    <row r="33925" customFormat="1"/>
    <row r="33926" customFormat="1"/>
    <row r="33927" customFormat="1"/>
    <row r="33928" customFormat="1"/>
    <row r="33929" customFormat="1"/>
    <row r="33930" customFormat="1"/>
    <row r="33931" customFormat="1"/>
    <row r="33932" customFormat="1"/>
    <row r="33933" customFormat="1"/>
    <row r="33934" customFormat="1"/>
    <row r="33935" customFormat="1"/>
    <row r="33936" customFormat="1"/>
    <row r="33937" customFormat="1"/>
    <row r="33938" customFormat="1"/>
    <row r="33939" customFormat="1"/>
    <row r="33940" customFormat="1"/>
    <row r="33941" customFormat="1"/>
    <row r="33942" customFormat="1"/>
    <row r="33943" customFormat="1"/>
    <row r="33944" customFormat="1"/>
    <row r="33945" customFormat="1"/>
    <row r="33946" customFormat="1"/>
    <row r="33947" customFormat="1"/>
    <row r="33948" customFormat="1"/>
    <row r="33949" customFormat="1"/>
    <row r="33950" customFormat="1"/>
    <row r="33951" customFormat="1"/>
    <row r="33952" customFormat="1"/>
    <row r="33953" customFormat="1"/>
    <row r="33954" customFormat="1"/>
    <row r="33955" customFormat="1"/>
    <row r="33956" customFormat="1"/>
    <row r="33957" customFormat="1"/>
    <row r="33958" customFormat="1"/>
    <row r="33959" customFormat="1"/>
    <row r="33960" customFormat="1"/>
    <row r="33961" customFormat="1"/>
    <row r="33962" customFormat="1"/>
    <row r="33963" customFormat="1"/>
    <row r="33964" customFormat="1"/>
    <row r="33965" customFormat="1"/>
    <row r="33966" customFormat="1"/>
    <row r="33967" customFormat="1"/>
    <row r="33968" customFormat="1"/>
    <row r="33969" customFormat="1"/>
    <row r="33970" customFormat="1"/>
    <row r="33971" customFormat="1"/>
    <row r="33972" customFormat="1"/>
    <row r="33973" customFormat="1"/>
    <row r="33974" customFormat="1"/>
    <row r="33975" customFormat="1"/>
    <row r="33976" customFormat="1"/>
    <row r="33977" customFormat="1"/>
    <row r="33978" customFormat="1"/>
    <row r="33979" customFormat="1"/>
    <row r="33980" customFormat="1"/>
    <row r="33981" customFormat="1"/>
    <row r="33982" customFormat="1"/>
    <row r="33983" customFormat="1"/>
    <row r="33984" customFormat="1"/>
    <row r="33985" customFormat="1"/>
    <row r="33986" customFormat="1"/>
    <row r="33987" customFormat="1"/>
    <row r="33988" customFormat="1"/>
    <row r="33989" customFormat="1"/>
    <row r="33990" customFormat="1"/>
    <row r="33991" customFormat="1"/>
    <row r="33992" customFormat="1"/>
    <row r="33993" customFormat="1"/>
    <row r="33994" customFormat="1"/>
    <row r="33995" customFormat="1"/>
    <row r="33996" customFormat="1"/>
    <row r="33997" customFormat="1"/>
    <row r="33998" customFormat="1"/>
    <row r="33999" customFormat="1"/>
    <row r="34000" customFormat="1"/>
    <row r="34001" customFormat="1"/>
    <row r="34002" customFormat="1"/>
    <row r="34003" customFormat="1"/>
    <row r="34004" customFormat="1"/>
    <row r="34005" customFormat="1"/>
    <row r="34006" customFormat="1"/>
    <row r="34007" customFormat="1"/>
    <row r="34008" customFormat="1"/>
    <row r="34009" customFormat="1"/>
    <row r="34010" customFormat="1"/>
    <row r="34011" customFormat="1"/>
    <row r="34012" customFormat="1"/>
    <row r="34013" customFormat="1"/>
    <row r="34014" customFormat="1"/>
    <row r="34015" customFormat="1"/>
    <row r="34016" customFormat="1"/>
    <row r="34017" customFormat="1"/>
    <row r="34018" customFormat="1"/>
    <row r="34019" customFormat="1"/>
    <row r="34020" customFormat="1"/>
    <row r="34021" customFormat="1"/>
    <row r="34022" customFormat="1"/>
    <row r="34023" customFormat="1"/>
    <row r="34024" customFormat="1"/>
    <row r="34025" customFormat="1"/>
    <row r="34026" customFormat="1"/>
    <row r="34027" customFormat="1"/>
    <row r="34028" customFormat="1"/>
    <row r="34029" customFormat="1"/>
    <row r="34030" customFormat="1"/>
    <row r="34031" customFormat="1"/>
    <row r="34032" customFormat="1"/>
    <row r="34033" customFormat="1"/>
    <row r="34034" customFormat="1"/>
    <row r="34035" customFormat="1"/>
    <row r="34036" customFormat="1"/>
    <row r="34037" customFormat="1"/>
    <row r="34038" customFormat="1"/>
    <row r="34039" customFormat="1"/>
    <row r="34040" customFormat="1"/>
    <row r="34041" customFormat="1"/>
    <row r="34042" customFormat="1"/>
    <row r="34043" customFormat="1"/>
    <row r="34044" customFormat="1"/>
    <row r="34045" customFormat="1"/>
    <row r="34046" customFormat="1"/>
    <row r="34047" customFormat="1"/>
    <row r="34048" customFormat="1"/>
    <row r="34049" customFormat="1"/>
    <row r="34050" customFormat="1"/>
    <row r="34051" customFormat="1"/>
    <row r="34052" customFormat="1"/>
    <row r="34053" customFormat="1"/>
    <row r="34054" customFormat="1"/>
    <row r="34055" customFormat="1"/>
    <row r="34056" customFormat="1"/>
    <row r="34057" customFormat="1"/>
    <row r="34058" customFormat="1"/>
    <row r="34059" customFormat="1"/>
    <row r="34060" customFormat="1"/>
    <row r="34061" customFormat="1"/>
    <row r="34062" customFormat="1"/>
    <row r="34063" customFormat="1"/>
    <row r="34064" customFormat="1"/>
    <row r="34065" customFormat="1"/>
    <row r="34066" customFormat="1"/>
    <row r="34067" customFormat="1"/>
    <row r="34068" customFormat="1"/>
    <row r="34069" customFormat="1"/>
    <row r="34070" customFormat="1"/>
    <row r="34071" customFormat="1"/>
    <row r="34072" customFormat="1"/>
    <row r="34073" customFormat="1"/>
    <row r="34074" customFormat="1"/>
    <row r="34075" customFormat="1"/>
    <row r="34076" customFormat="1"/>
    <row r="34077" customFormat="1"/>
    <row r="34078" customFormat="1"/>
    <row r="34079" customFormat="1"/>
    <row r="34080" customFormat="1"/>
    <row r="34081" customFormat="1"/>
    <row r="34082" customFormat="1"/>
    <row r="34083" customFormat="1"/>
    <row r="34084" customFormat="1"/>
    <row r="34085" customFormat="1"/>
    <row r="34086" customFormat="1"/>
    <row r="34087" customFormat="1"/>
    <row r="34088" customFormat="1"/>
    <row r="34089" customFormat="1"/>
    <row r="34090" customFormat="1"/>
    <row r="34091" customFormat="1"/>
    <row r="34092" customFormat="1"/>
    <row r="34093" customFormat="1"/>
    <row r="34094" customFormat="1"/>
    <row r="34095" customFormat="1"/>
    <row r="34096" customFormat="1"/>
    <row r="34097" customFormat="1"/>
    <row r="34098" customFormat="1"/>
    <row r="34099" customFormat="1"/>
    <row r="34100" customFormat="1"/>
    <row r="34101" customFormat="1"/>
    <row r="34102" customFormat="1"/>
    <row r="34103" customFormat="1"/>
    <row r="34104" customFormat="1"/>
    <row r="34105" customFormat="1"/>
    <row r="34106" customFormat="1"/>
    <row r="34107" customFormat="1"/>
    <row r="34108" customFormat="1"/>
    <row r="34109" customFormat="1"/>
    <row r="34110" customFormat="1"/>
    <row r="34111" customFormat="1"/>
    <row r="34112" customFormat="1"/>
    <row r="34113" customFormat="1"/>
    <row r="34114" customFormat="1"/>
    <row r="34115" customFormat="1"/>
    <row r="34116" customFormat="1"/>
    <row r="34117" customFormat="1"/>
    <row r="34118" customFormat="1"/>
    <row r="34119" customFormat="1"/>
    <row r="34120" customFormat="1"/>
    <row r="34121" customFormat="1"/>
    <row r="34122" customFormat="1"/>
    <row r="34123" customFormat="1"/>
    <row r="34124" customFormat="1"/>
    <row r="34125" customFormat="1"/>
    <row r="34126" customFormat="1"/>
    <row r="34127" customFormat="1"/>
    <row r="34128" customFormat="1"/>
    <row r="34129" customFormat="1"/>
    <row r="34130" customFormat="1"/>
    <row r="34131" customFormat="1"/>
    <row r="34132" customFormat="1"/>
    <row r="34133" customFormat="1"/>
    <row r="34134" customFormat="1"/>
    <row r="34135" customFormat="1"/>
    <row r="34136" customFormat="1"/>
    <row r="34137" customFormat="1"/>
    <row r="34138" customFormat="1"/>
    <row r="34139" customFormat="1"/>
    <row r="34140" customFormat="1"/>
    <row r="34141" customFormat="1"/>
    <row r="34142" customFormat="1"/>
    <row r="34143" customFormat="1"/>
    <row r="34144" customFormat="1"/>
    <row r="34145" customFormat="1"/>
    <row r="34146" customFormat="1"/>
    <row r="34147" customFormat="1"/>
    <row r="34148" customFormat="1"/>
    <row r="34149" customFormat="1"/>
    <row r="34150" customFormat="1"/>
    <row r="34151" customFormat="1"/>
    <row r="34152" customFormat="1"/>
    <row r="34153" customFormat="1"/>
    <row r="34154" customFormat="1"/>
    <row r="34155" customFormat="1"/>
    <row r="34156" customFormat="1"/>
    <row r="34157" customFormat="1"/>
    <row r="34158" customFormat="1"/>
    <row r="34159" customFormat="1"/>
    <row r="34160" customFormat="1"/>
    <row r="34161" customFormat="1"/>
    <row r="34162" customFormat="1"/>
    <row r="34163" customFormat="1"/>
    <row r="34164" customFormat="1"/>
    <row r="34165" customFormat="1"/>
    <row r="34166" customFormat="1"/>
    <row r="34167" customFormat="1"/>
    <row r="34168" customFormat="1"/>
    <row r="34169" customFormat="1"/>
    <row r="34170" customFormat="1"/>
    <row r="34171" customFormat="1"/>
    <row r="34172" customFormat="1"/>
    <row r="34173" customFormat="1"/>
    <row r="34174" customFormat="1"/>
    <row r="34175" customFormat="1"/>
    <row r="34176" customFormat="1"/>
    <row r="34177" customFormat="1"/>
    <row r="34178" customFormat="1"/>
    <row r="34179" customFormat="1"/>
    <row r="34180" customFormat="1"/>
    <row r="34181" customFormat="1"/>
    <row r="34182" customFormat="1"/>
    <row r="34183" customFormat="1"/>
    <row r="34184" customFormat="1"/>
    <row r="34185" customFormat="1"/>
    <row r="34186" customFormat="1"/>
    <row r="34187" customFormat="1"/>
    <row r="34188" customFormat="1"/>
    <row r="34189" customFormat="1"/>
    <row r="34190" customFormat="1"/>
    <row r="34191" customFormat="1"/>
    <row r="34192" customFormat="1"/>
    <row r="34193" customFormat="1"/>
    <row r="34194" customFormat="1"/>
    <row r="34195" customFormat="1"/>
    <row r="34196" customFormat="1"/>
    <row r="34197" customFormat="1"/>
    <row r="34198" customFormat="1"/>
    <row r="34199" customFormat="1"/>
    <row r="34200" customFormat="1"/>
    <row r="34201" customFormat="1"/>
    <row r="34202" customFormat="1"/>
    <row r="34203" customFormat="1"/>
    <row r="34204" customFormat="1"/>
    <row r="34205" customFormat="1"/>
    <row r="34206" customFormat="1"/>
    <row r="34207" customFormat="1"/>
    <row r="34208" customFormat="1"/>
    <row r="34209" customFormat="1"/>
    <row r="34210" customFormat="1"/>
    <row r="34211" customFormat="1"/>
    <row r="34212" customFormat="1"/>
    <row r="34213" customFormat="1"/>
    <row r="34214" customFormat="1"/>
    <row r="34215" customFormat="1"/>
    <row r="34216" customFormat="1"/>
    <row r="34217" customFormat="1"/>
    <row r="34218" customFormat="1"/>
    <row r="34219" customFormat="1"/>
    <row r="34220" customFormat="1"/>
    <row r="34221" customFormat="1"/>
    <row r="34222" customFormat="1"/>
    <row r="34223" customFormat="1"/>
    <row r="34224" customFormat="1"/>
    <row r="34225" customFormat="1"/>
    <row r="34226" customFormat="1"/>
    <row r="34227" customFormat="1"/>
    <row r="34228" customFormat="1"/>
    <row r="34229" customFormat="1"/>
    <row r="34230" customFormat="1"/>
    <row r="34231" customFormat="1"/>
    <row r="34232" customFormat="1"/>
    <row r="34233" customFormat="1"/>
    <row r="34234" customFormat="1"/>
    <row r="34235" customFormat="1"/>
    <row r="34236" customFormat="1"/>
    <row r="34237" customFormat="1"/>
    <row r="34238" customFormat="1"/>
    <row r="34239" customFormat="1"/>
    <row r="34240" customFormat="1"/>
    <row r="34241" customFormat="1"/>
    <row r="34242" customFormat="1"/>
    <row r="34243" customFormat="1"/>
    <row r="34244" customFormat="1"/>
    <row r="34245" customFormat="1"/>
    <row r="34246" customFormat="1"/>
    <row r="34247" customFormat="1"/>
    <row r="34248" customFormat="1"/>
    <row r="34249" customFormat="1"/>
    <row r="34250" customFormat="1"/>
    <row r="34251" customFormat="1"/>
    <row r="34252" customFormat="1"/>
    <row r="34253" customFormat="1"/>
    <row r="34254" customFormat="1"/>
    <row r="34255" customFormat="1"/>
    <row r="34256" customFormat="1"/>
    <row r="34257" customFormat="1"/>
    <row r="34258" customFormat="1"/>
    <row r="34259" customFormat="1"/>
    <row r="34260" customFormat="1"/>
    <row r="34261" customFormat="1"/>
    <row r="34262" customFormat="1"/>
    <row r="34263" customFormat="1"/>
    <row r="34264" customFormat="1"/>
    <row r="34265" customFormat="1"/>
    <row r="34266" customFormat="1"/>
    <row r="34267" customFormat="1"/>
    <row r="34268" customFormat="1"/>
    <row r="34269" customFormat="1"/>
    <row r="34270" customFormat="1"/>
    <row r="34271" customFormat="1"/>
    <row r="34272" customFormat="1"/>
    <row r="34273" customFormat="1"/>
    <row r="34274" customFormat="1"/>
    <row r="34275" customFormat="1"/>
    <row r="34276" customFormat="1"/>
    <row r="34277" customFormat="1"/>
    <row r="34278" customFormat="1"/>
    <row r="34279" customFormat="1"/>
    <row r="34280" customFormat="1"/>
    <row r="34281" customFormat="1"/>
    <row r="34282" customFormat="1"/>
    <row r="34283" customFormat="1"/>
    <row r="34284" customFormat="1"/>
    <row r="34285" customFormat="1"/>
    <row r="34286" customFormat="1"/>
    <row r="34287" customFormat="1"/>
    <row r="34288" customFormat="1"/>
    <row r="34289" customFormat="1"/>
    <row r="34290" customFormat="1"/>
    <row r="34291" customFormat="1"/>
    <row r="34292" customFormat="1"/>
    <row r="34293" customFormat="1"/>
    <row r="34294" customFormat="1"/>
    <row r="34295" customFormat="1"/>
    <row r="34296" customFormat="1"/>
    <row r="34297" customFormat="1"/>
    <row r="34298" customFormat="1"/>
    <row r="34299" customFormat="1"/>
    <row r="34300" customFormat="1"/>
    <row r="34301" customFormat="1"/>
    <row r="34302" customFormat="1"/>
    <row r="34303" customFormat="1"/>
    <row r="34304" customFormat="1"/>
    <row r="34305" customFormat="1"/>
    <row r="34306" customFormat="1"/>
    <row r="34307" customFormat="1"/>
    <row r="34308" customFormat="1"/>
    <row r="34309" customFormat="1"/>
    <row r="34310" customFormat="1"/>
    <row r="34311" customFormat="1"/>
    <row r="34312" customFormat="1"/>
    <row r="34313" customFormat="1"/>
    <row r="34314" customFormat="1"/>
    <row r="34315" customFormat="1"/>
    <row r="34316" customFormat="1"/>
    <row r="34317" customFormat="1"/>
    <row r="34318" customFormat="1"/>
    <row r="34319" customFormat="1"/>
    <row r="34320" customFormat="1"/>
    <row r="34321" customFormat="1"/>
    <row r="34322" customFormat="1"/>
    <row r="34323" customFormat="1"/>
    <row r="34324" customFormat="1"/>
    <row r="34325" customFormat="1"/>
    <row r="34326" customFormat="1"/>
    <row r="34327" customFormat="1"/>
    <row r="34328" customFormat="1"/>
    <row r="34329" customFormat="1"/>
    <row r="34330" customFormat="1"/>
    <row r="34331" customFormat="1"/>
    <row r="34332" customFormat="1"/>
    <row r="34333" customFormat="1"/>
    <row r="34334" customFormat="1"/>
    <row r="34335" customFormat="1"/>
    <row r="34336" customFormat="1"/>
    <row r="34337" customFormat="1"/>
    <row r="34338" customFormat="1"/>
    <row r="34339" customFormat="1"/>
    <row r="34340" customFormat="1"/>
    <row r="34341" customFormat="1"/>
    <row r="34342" customFormat="1"/>
    <row r="34343" customFormat="1"/>
    <row r="34344" customFormat="1"/>
    <row r="34345" customFormat="1"/>
    <row r="34346" customFormat="1"/>
    <row r="34347" customFormat="1"/>
    <row r="34348" customFormat="1"/>
    <row r="34349" customFormat="1"/>
    <row r="34350" customFormat="1"/>
    <row r="34351" customFormat="1"/>
    <row r="34352" customFormat="1"/>
    <row r="34353" customFormat="1"/>
    <row r="34354" customFormat="1"/>
    <row r="34355" customFormat="1"/>
    <row r="34356" customFormat="1"/>
    <row r="34357" customFormat="1"/>
    <row r="34358" customFormat="1"/>
    <row r="34359" customFormat="1"/>
    <row r="34360" customFormat="1"/>
    <row r="34361" customFormat="1"/>
    <row r="34362" customFormat="1"/>
    <row r="34363" customFormat="1"/>
    <row r="34364" customFormat="1"/>
    <row r="34365" customFormat="1"/>
    <row r="34366" customFormat="1"/>
    <row r="34367" customFormat="1"/>
    <row r="34368" customFormat="1"/>
    <row r="34369" customFormat="1"/>
    <row r="34370" customFormat="1"/>
    <row r="34371" customFormat="1"/>
    <row r="34372" customFormat="1"/>
    <row r="34373" customFormat="1"/>
    <row r="34374" customFormat="1"/>
    <row r="34375" customFormat="1"/>
    <row r="34376" customFormat="1"/>
    <row r="34377" customFormat="1"/>
    <row r="34378" customFormat="1"/>
    <row r="34379" customFormat="1"/>
    <row r="34380" customFormat="1"/>
    <row r="34381" customFormat="1"/>
    <row r="34382" customFormat="1"/>
    <row r="34383" customFormat="1"/>
    <row r="34384" customFormat="1"/>
    <row r="34385" customFormat="1"/>
    <row r="34386" customFormat="1"/>
    <row r="34387" customFormat="1"/>
    <row r="34388" customFormat="1"/>
    <row r="34389" customFormat="1"/>
    <row r="34390" customFormat="1"/>
    <row r="34391" customFormat="1"/>
    <row r="34392" customFormat="1"/>
    <row r="34393" customFormat="1"/>
    <row r="34394" customFormat="1"/>
    <row r="34395" customFormat="1"/>
    <row r="34396" customFormat="1"/>
    <row r="34397" customFormat="1"/>
    <row r="34398" customFormat="1"/>
    <row r="34399" customFormat="1"/>
    <row r="34400" customFormat="1"/>
    <row r="34401" customFormat="1"/>
    <row r="34402" customFormat="1"/>
    <row r="34403" customFormat="1"/>
    <row r="34404" customFormat="1"/>
    <row r="34405" customFormat="1"/>
    <row r="34406" customFormat="1"/>
    <row r="34407" customFormat="1"/>
    <row r="34408" customFormat="1"/>
    <row r="34409" customFormat="1"/>
    <row r="34410" customFormat="1"/>
    <row r="34411" customFormat="1"/>
    <row r="34412" customFormat="1"/>
    <row r="34413" customFormat="1"/>
    <row r="34414" customFormat="1"/>
    <row r="34415" customFormat="1"/>
    <row r="34416" customFormat="1"/>
    <row r="34417" customFormat="1"/>
    <row r="34418" customFormat="1"/>
    <row r="34419" customFormat="1"/>
    <row r="34420" customFormat="1"/>
    <row r="34421" customFormat="1"/>
    <row r="34422" customFormat="1"/>
    <row r="34423" customFormat="1"/>
    <row r="34424" customFormat="1"/>
    <row r="34425" customFormat="1"/>
    <row r="34426" customFormat="1"/>
    <row r="34427" customFormat="1"/>
    <row r="34428" customFormat="1"/>
    <row r="34429" customFormat="1"/>
    <row r="34430" customFormat="1"/>
    <row r="34431" customFormat="1"/>
    <row r="34432" customFormat="1"/>
    <row r="34433" customFormat="1"/>
    <row r="34434" customFormat="1"/>
    <row r="34435" customFormat="1"/>
    <row r="34436" customFormat="1"/>
    <row r="34437" customFormat="1"/>
    <row r="34438" customFormat="1"/>
    <row r="34439" customFormat="1"/>
    <row r="34440" customFormat="1"/>
    <row r="34441" customFormat="1"/>
    <row r="34442" customFormat="1"/>
    <row r="34443" customFormat="1"/>
    <row r="34444" customFormat="1"/>
    <row r="34445" customFormat="1"/>
    <row r="34446" customFormat="1"/>
    <row r="34447" customFormat="1"/>
    <row r="34448" customFormat="1"/>
    <row r="34449" customFormat="1"/>
    <row r="34450" customFormat="1"/>
    <row r="34451" customFormat="1"/>
    <row r="34452" customFormat="1"/>
    <row r="34453" customFormat="1"/>
    <row r="34454" customFormat="1"/>
    <row r="34455" customFormat="1"/>
    <row r="34456" customFormat="1"/>
    <row r="34457" customFormat="1"/>
    <row r="34458" customFormat="1"/>
    <row r="34459" customFormat="1"/>
    <row r="34460" customFormat="1"/>
    <row r="34461" customFormat="1"/>
    <row r="34462" customFormat="1"/>
    <row r="34463" customFormat="1"/>
    <row r="34464" customFormat="1"/>
    <row r="34465" customFormat="1"/>
    <row r="34466" customFormat="1"/>
    <row r="34467" customFormat="1"/>
    <row r="34468" customFormat="1"/>
    <row r="34469" customFormat="1"/>
    <row r="34470" customFormat="1"/>
    <row r="34471" customFormat="1"/>
    <row r="34472" customFormat="1"/>
    <row r="34473" customFormat="1"/>
    <row r="34474" customFormat="1"/>
    <row r="34475" customFormat="1"/>
    <row r="34476" customFormat="1"/>
    <row r="34477" customFormat="1"/>
    <row r="34478" customFormat="1"/>
    <row r="34479" customFormat="1"/>
    <row r="34480" customFormat="1"/>
    <row r="34481" customFormat="1"/>
    <row r="34482" customFormat="1"/>
    <row r="34483" customFormat="1"/>
    <row r="34484" customFormat="1"/>
    <row r="34485" customFormat="1"/>
    <row r="34486" customFormat="1"/>
    <row r="34487" customFormat="1"/>
    <row r="34488" customFormat="1"/>
    <row r="34489" customFormat="1"/>
    <row r="34490" customFormat="1"/>
    <row r="34491" customFormat="1"/>
    <row r="34492" customFormat="1"/>
    <row r="34493" customFormat="1"/>
    <row r="34494" customFormat="1"/>
    <row r="34495" customFormat="1"/>
    <row r="34496" customFormat="1"/>
    <row r="34497" customFormat="1"/>
    <row r="34498" customFormat="1"/>
    <row r="34499" customFormat="1"/>
    <row r="34500" customFormat="1"/>
    <row r="34501" customFormat="1"/>
    <row r="34502" customFormat="1"/>
    <row r="34503" customFormat="1"/>
    <row r="34504" customFormat="1"/>
    <row r="34505" customFormat="1"/>
    <row r="34506" customFormat="1"/>
    <row r="34507" customFormat="1"/>
    <row r="34508" customFormat="1"/>
    <row r="34509" customFormat="1"/>
    <row r="34510" customFormat="1"/>
    <row r="34511" customFormat="1"/>
    <row r="34512" customFormat="1"/>
    <row r="34513" customFormat="1"/>
    <row r="34514" customFormat="1"/>
    <row r="34515" customFormat="1"/>
    <row r="34516" customFormat="1"/>
    <row r="34517" customFormat="1"/>
    <row r="34518" customFormat="1"/>
    <row r="34519" customFormat="1"/>
    <row r="34520" customFormat="1"/>
    <row r="34521" customFormat="1"/>
    <row r="34522" customFormat="1"/>
    <row r="34523" customFormat="1"/>
    <row r="34524" customFormat="1"/>
    <row r="34525" customFormat="1"/>
    <row r="34526" customFormat="1"/>
    <row r="34527" customFormat="1"/>
    <row r="34528" customFormat="1"/>
    <row r="34529" customFormat="1"/>
    <row r="34530" customFormat="1"/>
    <row r="34531" customFormat="1"/>
    <row r="34532" customFormat="1"/>
    <row r="34533" customFormat="1"/>
    <row r="34534" customFormat="1"/>
    <row r="34535" customFormat="1"/>
    <row r="34536" customFormat="1"/>
    <row r="34537" customFormat="1"/>
    <row r="34538" customFormat="1"/>
    <row r="34539" customFormat="1"/>
    <row r="34540" customFormat="1"/>
    <row r="34541" customFormat="1"/>
    <row r="34542" customFormat="1"/>
    <row r="34543" customFormat="1"/>
    <row r="34544" customFormat="1"/>
    <row r="34545" customFormat="1"/>
    <row r="34546" customFormat="1"/>
    <row r="34547" customFormat="1"/>
    <row r="34548" customFormat="1"/>
    <row r="34549" customFormat="1"/>
    <row r="34550" customFormat="1"/>
    <row r="34551" customFormat="1"/>
    <row r="34552" customFormat="1"/>
    <row r="34553" customFormat="1"/>
    <row r="34554" customFormat="1"/>
    <row r="34555" customFormat="1"/>
    <row r="34556" customFormat="1"/>
    <row r="34557" customFormat="1"/>
    <row r="34558" customFormat="1"/>
    <row r="34559" customFormat="1"/>
    <row r="34560" customFormat="1"/>
    <row r="34561" customFormat="1"/>
    <row r="34562" customFormat="1"/>
    <row r="34563" customFormat="1"/>
    <row r="34564" customFormat="1"/>
    <row r="34565" customFormat="1"/>
    <row r="34566" customFormat="1"/>
    <row r="34567" customFormat="1"/>
    <row r="34568" customFormat="1"/>
    <row r="34569" customFormat="1"/>
    <row r="34570" customFormat="1"/>
    <row r="34571" customFormat="1"/>
    <row r="34572" customFormat="1"/>
    <row r="34573" customFormat="1"/>
    <row r="34574" customFormat="1"/>
    <row r="34575" customFormat="1"/>
    <row r="34576" customFormat="1"/>
    <row r="34577" customFormat="1"/>
    <row r="34578" customFormat="1"/>
    <row r="34579" customFormat="1"/>
    <row r="34580" customFormat="1"/>
    <row r="34581" customFormat="1"/>
    <row r="34582" customFormat="1"/>
    <row r="34583" customFormat="1"/>
    <row r="34584" customFormat="1"/>
    <row r="34585" customFormat="1"/>
    <row r="34586" customFormat="1"/>
    <row r="34587" customFormat="1"/>
    <row r="34588" customFormat="1"/>
    <row r="34589" customFormat="1"/>
    <row r="34590" customFormat="1"/>
    <row r="34591" customFormat="1"/>
    <row r="34592" customFormat="1"/>
    <row r="34593" customFormat="1"/>
    <row r="34594" customFormat="1"/>
    <row r="34595" customFormat="1"/>
    <row r="34596" customFormat="1"/>
    <row r="34597" customFormat="1"/>
    <row r="34598" customFormat="1"/>
    <row r="34599" customFormat="1"/>
    <row r="34600" customFormat="1"/>
    <row r="34601" customFormat="1"/>
    <row r="34602" customFormat="1"/>
    <row r="34603" customFormat="1"/>
    <row r="34604" customFormat="1"/>
    <row r="34605" customFormat="1"/>
    <row r="34606" customFormat="1"/>
    <row r="34607" customFormat="1"/>
    <row r="34608" customFormat="1"/>
    <row r="34609" customFormat="1"/>
    <row r="34610" customFormat="1"/>
    <row r="34611" customFormat="1"/>
    <row r="34612" customFormat="1"/>
    <row r="34613" customFormat="1"/>
    <row r="34614" customFormat="1"/>
    <row r="34615" customFormat="1"/>
    <row r="34616" customFormat="1"/>
    <row r="34617" customFormat="1"/>
    <row r="34618" customFormat="1"/>
    <row r="34619" customFormat="1"/>
    <row r="34620" customFormat="1"/>
    <row r="34621" customFormat="1"/>
    <row r="34622" customFormat="1"/>
    <row r="34623" customFormat="1"/>
    <row r="34624" customFormat="1"/>
    <row r="34625" customFormat="1"/>
    <row r="34626" customFormat="1"/>
    <row r="34627" customFormat="1"/>
    <row r="34628" customFormat="1"/>
    <row r="34629" customFormat="1"/>
    <row r="34630" customFormat="1"/>
    <row r="34631" customFormat="1"/>
    <row r="34632" customFormat="1"/>
    <row r="34633" customFormat="1"/>
    <row r="34634" customFormat="1"/>
    <row r="34635" customFormat="1"/>
    <row r="34636" customFormat="1"/>
    <row r="34637" customFormat="1"/>
    <row r="34638" customFormat="1"/>
    <row r="34639" customFormat="1"/>
    <row r="34640" customFormat="1"/>
    <row r="34641" customFormat="1"/>
    <row r="34642" customFormat="1"/>
    <row r="34643" customFormat="1"/>
    <row r="34644" customFormat="1"/>
    <row r="34645" customFormat="1"/>
    <row r="34646" customFormat="1"/>
    <row r="34647" customFormat="1"/>
    <row r="34648" customFormat="1"/>
    <row r="34649" customFormat="1"/>
    <row r="34650" customFormat="1"/>
    <row r="34651" customFormat="1"/>
    <row r="34652" customFormat="1"/>
    <row r="34653" customFormat="1"/>
    <row r="34654" customFormat="1"/>
    <row r="34655" customFormat="1"/>
    <row r="34656" customFormat="1"/>
    <row r="34657" customFormat="1"/>
    <row r="34658" customFormat="1"/>
    <row r="34659" customFormat="1"/>
    <row r="34660" customFormat="1"/>
    <row r="34661" customFormat="1"/>
    <row r="34662" customFormat="1"/>
    <row r="34663" customFormat="1"/>
    <row r="34664" customFormat="1"/>
    <row r="34665" customFormat="1"/>
    <row r="34666" customFormat="1"/>
    <row r="34667" customFormat="1"/>
    <row r="34668" customFormat="1"/>
    <row r="34669" customFormat="1"/>
    <row r="34670" customFormat="1"/>
    <row r="34671" customFormat="1"/>
    <row r="34672" customFormat="1"/>
    <row r="34673" customFormat="1"/>
    <row r="34674" customFormat="1"/>
    <row r="34675" customFormat="1"/>
    <row r="34676" customFormat="1"/>
    <row r="34677" customFormat="1"/>
    <row r="34678" customFormat="1"/>
    <row r="34679" customFormat="1"/>
    <row r="34680" customFormat="1"/>
    <row r="34681" customFormat="1"/>
    <row r="34682" customFormat="1"/>
    <row r="34683" customFormat="1"/>
    <row r="34684" customFormat="1"/>
    <row r="34685" customFormat="1"/>
    <row r="34686" customFormat="1"/>
    <row r="34687" customFormat="1"/>
    <row r="34688" customFormat="1"/>
    <row r="34689" customFormat="1"/>
    <row r="34690" customFormat="1"/>
    <row r="34691" customFormat="1"/>
    <row r="34692" customFormat="1"/>
    <row r="34693" customFormat="1"/>
    <row r="34694" customFormat="1"/>
    <row r="34695" customFormat="1"/>
    <row r="34696" customFormat="1"/>
    <row r="34697" customFormat="1"/>
    <row r="34698" customFormat="1"/>
    <row r="34699" customFormat="1"/>
    <row r="34700" customFormat="1"/>
    <row r="34701" customFormat="1"/>
    <row r="34702" customFormat="1"/>
    <row r="34703" customFormat="1"/>
    <row r="34704" customFormat="1"/>
    <row r="34705" customFormat="1"/>
    <row r="34706" customFormat="1"/>
    <row r="34707" customFormat="1"/>
    <row r="34708" customFormat="1"/>
    <row r="34709" customFormat="1"/>
    <row r="34710" customFormat="1"/>
    <row r="34711" customFormat="1"/>
    <row r="34712" customFormat="1"/>
    <row r="34713" customFormat="1"/>
    <row r="34714" customFormat="1"/>
    <row r="34715" customFormat="1"/>
    <row r="34716" customFormat="1"/>
    <row r="34717" customFormat="1"/>
    <row r="34718" customFormat="1"/>
    <row r="34719" customFormat="1"/>
    <row r="34720" customFormat="1"/>
    <row r="34721" customFormat="1"/>
    <row r="34722" customFormat="1"/>
    <row r="34723" customFormat="1"/>
    <row r="34724" customFormat="1"/>
    <row r="34725" customFormat="1"/>
    <row r="34726" customFormat="1"/>
    <row r="34727" customFormat="1"/>
    <row r="34728" customFormat="1"/>
    <row r="34729" customFormat="1"/>
    <row r="34730" customFormat="1"/>
    <row r="34731" customFormat="1"/>
    <row r="34732" customFormat="1"/>
    <row r="34733" customFormat="1"/>
    <row r="34734" customFormat="1"/>
    <row r="34735" customFormat="1"/>
    <row r="34736" customFormat="1"/>
    <row r="34737" customFormat="1"/>
    <row r="34738" customFormat="1"/>
    <row r="34739" customFormat="1"/>
    <row r="34740" customFormat="1"/>
    <row r="34741" customFormat="1"/>
    <row r="34742" customFormat="1"/>
    <row r="34743" customFormat="1"/>
    <row r="34744" customFormat="1"/>
    <row r="34745" customFormat="1"/>
    <row r="34746" customFormat="1"/>
    <row r="34747" customFormat="1"/>
    <row r="34748" customFormat="1"/>
    <row r="34749" customFormat="1"/>
    <row r="34750" customFormat="1"/>
    <row r="34751" customFormat="1"/>
    <row r="34752" customFormat="1"/>
    <row r="34753" customFormat="1"/>
    <row r="34754" customFormat="1"/>
    <row r="34755" customFormat="1"/>
    <row r="34756" customFormat="1"/>
    <row r="34757" customFormat="1"/>
    <row r="34758" customFormat="1"/>
    <row r="34759" customFormat="1"/>
    <row r="34760" customFormat="1"/>
    <row r="34761" customFormat="1"/>
    <row r="34762" customFormat="1"/>
    <row r="34763" customFormat="1"/>
    <row r="34764" customFormat="1"/>
    <row r="34765" customFormat="1"/>
    <row r="34766" customFormat="1"/>
    <row r="34767" customFormat="1"/>
    <row r="34768" customFormat="1"/>
    <row r="34769" customFormat="1"/>
    <row r="34770" customFormat="1"/>
    <row r="34771" customFormat="1"/>
    <row r="34772" customFormat="1"/>
    <row r="34773" customFormat="1"/>
    <row r="34774" customFormat="1"/>
    <row r="34775" customFormat="1"/>
    <row r="34776" customFormat="1"/>
    <row r="34777" customFormat="1"/>
    <row r="34778" customFormat="1"/>
    <row r="34779" customFormat="1"/>
    <row r="34780" customFormat="1"/>
    <row r="34781" customFormat="1"/>
    <row r="34782" customFormat="1"/>
    <row r="34783" customFormat="1"/>
    <row r="34784" customFormat="1"/>
    <row r="34785" customFormat="1"/>
    <row r="34786" customFormat="1"/>
    <row r="34787" customFormat="1"/>
    <row r="34788" customFormat="1"/>
    <row r="34789" customFormat="1"/>
    <row r="34790" customFormat="1"/>
    <row r="34791" customFormat="1"/>
    <row r="34792" customFormat="1"/>
    <row r="34793" customFormat="1"/>
    <row r="34794" customFormat="1"/>
    <row r="34795" customFormat="1"/>
    <row r="34796" customFormat="1"/>
    <row r="34797" customFormat="1"/>
    <row r="34798" customFormat="1"/>
    <row r="34799" customFormat="1"/>
    <row r="34800" customFormat="1"/>
    <row r="34801" customFormat="1"/>
    <row r="34802" customFormat="1"/>
    <row r="34803" customFormat="1"/>
    <row r="34804" customFormat="1"/>
    <row r="34805" customFormat="1"/>
    <row r="34806" customFormat="1"/>
    <row r="34807" customFormat="1"/>
    <row r="34808" customFormat="1"/>
    <row r="34809" customFormat="1"/>
    <row r="34810" customFormat="1"/>
    <row r="34811" customFormat="1"/>
    <row r="34812" customFormat="1"/>
    <row r="34813" customFormat="1"/>
    <row r="34814" customFormat="1"/>
    <row r="34815" customFormat="1"/>
    <row r="34816" customFormat="1"/>
    <row r="34817" customFormat="1"/>
    <row r="34818" customFormat="1"/>
    <row r="34819" customFormat="1"/>
    <row r="34820" customFormat="1"/>
    <row r="34821" customFormat="1"/>
    <row r="34822" customFormat="1"/>
    <row r="34823" customFormat="1"/>
    <row r="34824" customFormat="1"/>
    <row r="34825" customFormat="1"/>
    <row r="34826" customFormat="1"/>
    <row r="34827" customFormat="1"/>
    <row r="34828" customFormat="1"/>
    <row r="34829" customFormat="1"/>
    <row r="34830" customFormat="1"/>
    <row r="34831" customFormat="1"/>
    <row r="34832" customFormat="1"/>
    <row r="34833" customFormat="1"/>
    <row r="34834" customFormat="1"/>
    <row r="34835" customFormat="1"/>
    <row r="34836" customFormat="1"/>
    <row r="34837" customFormat="1"/>
    <row r="34838" customFormat="1"/>
    <row r="34839" customFormat="1"/>
    <row r="34840" customFormat="1"/>
    <row r="34841" customFormat="1"/>
    <row r="34842" customFormat="1"/>
    <row r="34843" customFormat="1"/>
    <row r="34844" customFormat="1"/>
    <row r="34845" customFormat="1"/>
    <row r="34846" customFormat="1"/>
    <row r="34847" customFormat="1"/>
    <row r="34848" customFormat="1"/>
    <row r="34849" customFormat="1"/>
    <row r="34850" customFormat="1"/>
    <row r="34851" customFormat="1"/>
    <row r="34852" customFormat="1"/>
    <row r="34853" customFormat="1"/>
    <row r="34854" customFormat="1"/>
    <row r="34855" customFormat="1"/>
    <row r="34856" customFormat="1"/>
    <row r="34857" customFormat="1"/>
    <row r="34858" customFormat="1"/>
    <row r="34859" customFormat="1"/>
    <row r="34860" customFormat="1"/>
    <row r="34861" customFormat="1"/>
    <row r="34862" customFormat="1"/>
    <row r="34863" customFormat="1"/>
    <row r="34864" customFormat="1"/>
    <row r="34865" customFormat="1"/>
    <row r="34866" customFormat="1"/>
    <row r="34867" customFormat="1"/>
    <row r="34868" customFormat="1"/>
    <row r="34869" customFormat="1"/>
    <row r="34870" customFormat="1"/>
    <row r="34871" customFormat="1"/>
    <row r="34872" customFormat="1"/>
    <row r="34873" customFormat="1"/>
    <row r="34874" customFormat="1"/>
    <row r="34875" customFormat="1"/>
    <row r="34876" customFormat="1"/>
    <row r="34877" customFormat="1"/>
    <row r="34878" customFormat="1"/>
    <row r="34879" customFormat="1"/>
    <row r="34880" customFormat="1"/>
    <row r="34881" customFormat="1"/>
    <row r="34882" customFormat="1"/>
    <row r="34883" customFormat="1"/>
    <row r="34884" customFormat="1"/>
    <row r="34885" customFormat="1"/>
    <row r="34886" customFormat="1"/>
    <row r="34887" customFormat="1"/>
    <row r="34888" customFormat="1"/>
    <row r="34889" customFormat="1"/>
    <row r="34890" customFormat="1"/>
    <row r="34891" customFormat="1"/>
    <row r="34892" customFormat="1"/>
    <row r="34893" customFormat="1"/>
    <row r="34894" customFormat="1"/>
    <row r="34895" customFormat="1"/>
    <row r="34896" customFormat="1"/>
    <row r="34897" customFormat="1"/>
    <row r="34898" customFormat="1"/>
    <row r="34899" customFormat="1"/>
    <row r="34900" customFormat="1"/>
    <row r="34901" customFormat="1"/>
    <row r="34902" customFormat="1"/>
    <row r="34903" customFormat="1"/>
    <row r="34904" customFormat="1"/>
    <row r="34905" customFormat="1"/>
    <row r="34906" customFormat="1"/>
    <row r="34907" customFormat="1"/>
    <row r="34908" customFormat="1"/>
    <row r="34909" customFormat="1"/>
    <row r="34910" customFormat="1"/>
    <row r="34911" customFormat="1"/>
    <row r="34912" customFormat="1"/>
    <row r="34913" customFormat="1"/>
    <row r="34914" customFormat="1"/>
    <row r="34915" customFormat="1"/>
    <row r="34916" customFormat="1"/>
    <row r="34917" customFormat="1"/>
    <row r="34918" customFormat="1"/>
    <row r="34919" customFormat="1"/>
    <row r="34920" customFormat="1"/>
    <row r="34921" customFormat="1"/>
    <row r="34922" customFormat="1"/>
    <row r="34923" customFormat="1"/>
    <row r="34924" customFormat="1"/>
    <row r="34925" customFormat="1"/>
    <row r="34926" customFormat="1"/>
    <row r="34927" customFormat="1"/>
    <row r="34928" customFormat="1"/>
    <row r="34929" customFormat="1"/>
    <row r="34930" customFormat="1"/>
    <row r="34931" customFormat="1"/>
    <row r="34932" customFormat="1"/>
    <row r="34933" customFormat="1"/>
    <row r="34934" customFormat="1"/>
    <row r="34935" customFormat="1"/>
    <row r="34936" customFormat="1"/>
    <row r="34937" customFormat="1"/>
    <row r="34938" customFormat="1"/>
    <row r="34939" customFormat="1"/>
    <row r="34940" customFormat="1"/>
    <row r="34941" customFormat="1"/>
    <row r="34942" customFormat="1"/>
    <row r="34943" customFormat="1"/>
    <row r="34944" customFormat="1"/>
    <row r="34945" customFormat="1"/>
    <row r="34946" customFormat="1"/>
    <row r="34947" customFormat="1"/>
    <row r="34948" customFormat="1"/>
    <row r="34949" customFormat="1"/>
    <row r="34950" customFormat="1"/>
    <row r="34951" customFormat="1"/>
    <row r="34952" customFormat="1"/>
    <row r="34953" customFormat="1"/>
    <row r="34954" customFormat="1"/>
    <row r="34955" customFormat="1"/>
    <row r="34956" customFormat="1"/>
    <row r="34957" customFormat="1"/>
    <row r="34958" customFormat="1"/>
    <row r="34959" customFormat="1"/>
    <row r="34960" customFormat="1"/>
    <row r="34961" customFormat="1"/>
    <row r="34962" customFormat="1"/>
    <row r="34963" customFormat="1"/>
    <row r="34964" customFormat="1"/>
    <row r="34965" customFormat="1"/>
    <row r="34966" customFormat="1"/>
    <row r="34967" customFormat="1"/>
    <row r="34968" customFormat="1"/>
    <row r="34969" customFormat="1"/>
    <row r="34970" customFormat="1"/>
    <row r="34971" customFormat="1"/>
    <row r="34972" customFormat="1"/>
    <row r="34973" customFormat="1"/>
    <row r="34974" customFormat="1"/>
    <row r="34975" customFormat="1"/>
    <row r="34976" customFormat="1"/>
    <row r="34977" customFormat="1"/>
    <row r="34978" customFormat="1"/>
    <row r="34979" customFormat="1"/>
    <row r="34980" customFormat="1"/>
    <row r="34981" customFormat="1"/>
    <row r="34982" customFormat="1"/>
    <row r="34983" customFormat="1"/>
    <row r="34984" customFormat="1"/>
    <row r="34985" customFormat="1"/>
    <row r="34986" customFormat="1"/>
    <row r="34987" customFormat="1"/>
    <row r="34988" customFormat="1"/>
    <row r="34989" customFormat="1"/>
    <row r="34990" customFormat="1"/>
    <row r="34991" customFormat="1"/>
    <row r="34992" customFormat="1"/>
    <row r="34993" customFormat="1"/>
    <row r="34994" customFormat="1"/>
    <row r="34995" customFormat="1"/>
    <row r="34996" customFormat="1"/>
    <row r="34997" customFormat="1"/>
    <row r="34998" customFormat="1"/>
    <row r="34999" customFormat="1"/>
    <row r="35000" customFormat="1"/>
    <row r="35001" customFormat="1"/>
    <row r="35002" customFormat="1"/>
    <row r="35003" customFormat="1"/>
    <row r="35004" customFormat="1"/>
    <row r="35005" customFormat="1"/>
    <row r="35006" customFormat="1"/>
    <row r="35007" customFormat="1"/>
    <row r="35008" customFormat="1"/>
    <row r="35009" customFormat="1"/>
    <row r="35010" customFormat="1"/>
    <row r="35011" customFormat="1"/>
    <row r="35012" customFormat="1"/>
    <row r="35013" customFormat="1"/>
    <row r="35014" customFormat="1"/>
    <row r="35015" customFormat="1"/>
    <row r="35016" customFormat="1"/>
    <row r="35017" customFormat="1"/>
    <row r="35018" customFormat="1"/>
    <row r="35019" customFormat="1"/>
    <row r="35020" customFormat="1"/>
    <row r="35021" customFormat="1"/>
    <row r="35022" customFormat="1"/>
    <row r="35023" customFormat="1"/>
    <row r="35024" customFormat="1"/>
    <row r="35025" customFormat="1"/>
    <row r="35026" customFormat="1"/>
    <row r="35027" customFormat="1"/>
    <row r="35028" customFormat="1"/>
    <row r="35029" customFormat="1"/>
    <row r="35030" customFormat="1"/>
    <row r="35031" customFormat="1"/>
    <row r="35032" customFormat="1"/>
    <row r="35033" customFormat="1"/>
    <row r="35034" customFormat="1"/>
    <row r="35035" customFormat="1"/>
    <row r="35036" customFormat="1"/>
    <row r="35037" customFormat="1"/>
    <row r="35038" customFormat="1"/>
    <row r="35039" customFormat="1"/>
    <row r="35040" customFormat="1"/>
    <row r="35041" customFormat="1"/>
    <row r="35042" customFormat="1"/>
    <row r="35043" customFormat="1"/>
    <row r="35044" customFormat="1"/>
    <row r="35045" customFormat="1"/>
    <row r="35046" customFormat="1"/>
    <row r="35047" customFormat="1"/>
    <row r="35048" customFormat="1"/>
    <row r="35049" customFormat="1"/>
    <row r="35050" customFormat="1"/>
    <row r="35051" customFormat="1"/>
    <row r="35052" customFormat="1"/>
    <row r="35053" customFormat="1"/>
    <row r="35054" customFormat="1"/>
    <row r="35055" customFormat="1"/>
    <row r="35056" customFormat="1"/>
    <row r="35057" customFormat="1"/>
    <row r="35058" customFormat="1"/>
    <row r="35059" customFormat="1"/>
    <row r="35060" customFormat="1"/>
    <row r="35061" customFormat="1"/>
    <row r="35062" customFormat="1"/>
    <row r="35063" customFormat="1"/>
    <row r="35064" customFormat="1"/>
    <row r="35065" customFormat="1"/>
    <row r="35066" customFormat="1"/>
    <row r="35067" customFormat="1"/>
    <row r="35068" customFormat="1"/>
    <row r="35069" customFormat="1"/>
    <row r="35070" customFormat="1"/>
    <row r="35071" customFormat="1"/>
    <row r="35072" customFormat="1"/>
    <row r="35073" customFormat="1"/>
    <row r="35074" customFormat="1"/>
    <row r="35075" customFormat="1"/>
    <row r="35076" customFormat="1"/>
    <row r="35077" customFormat="1"/>
    <row r="35078" customFormat="1"/>
    <row r="35079" customFormat="1"/>
    <row r="35080" customFormat="1"/>
    <row r="35081" customFormat="1"/>
    <row r="35082" customFormat="1"/>
    <row r="35083" customFormat="1"/>
    <row r="35084" customFormat="1"/>
    <row r="35085" customFormat="1"/>
    <row r="35086" customFormat="1"/>
    <row r="35087" customFormat="1"/>
    <row r="35088" customFormat="1"/>
    <row r="35089" customFormat="1"/>
    <row r="35090" customFormat="1"/>
    <row r="35091" customFormat="1"/>
    <row r="35092" customFormat="1"/>
    <row r="35093" customFormat="1"/>
    <row r="35094" customFormat="1"/>
    <row r="35095" customFormat="1"/>
    <row r="35096" customFormat="1"/>
    <row r="35097" customFormat="1"/>
    <row r="35098" customFormat="1"/>
    <row r="35099" customFormat="1"/>
    <row r="35100" customFormat="1"/>
    <row r="35101" customFormat="1"/>
    <row r="35102" customFormat="1"/>
    <row r="35103" customFormat="1"/>
    <row r="35104" customFormat="1"/>
    <row r="35105" customFormat="1"/>
    <row r="35106" customFormat="1"/>
    <row r="35107" customFormat="1"/>
    <row r="35108" customFormat="1"/>
    <row r="35109" customFormat="1"/>
    <row r="35110" customFormat="1"/>
    <row r="35111" customFormat="1"/>
    <row r="35112" customFormat="1"/>
    <row r="35113" customFormat="1"/>
    <row r="35114" customFormat="1"/>
    <row r="35115" customFormat="1"/>
    <row r="35116" customFormat="1"/>
    <row r="35117" customFormat="1"/>
    <row r="35118" customFormat="1"/>
    <row r="35119" customFormat="1"/>
    <row r="35120" customFormat="1"/>
    <row r="35121" customFormat="1"/>
    <row r="35122" customFormat="1"/>
    <row r="35123" customFormat="1"/>
    <row r="35124" customFormat="1"/>
    <row r="35125" customFormat="1"/>
    <row r="35126" customFormat="1"/>
    <row r="35127" customFormat="1"/>
    <row r="35128" customFormat="1"/>
    <row r="35129" customFormat="1"/>
    <row r="35130" customFormat="1"/>
    <row r="35131" customFormat="1"/>
    <row r="35132" customFormat="1"/>
    <row r="35133" customFormat="1"/>
    <row r="35134" customFormat="1"/>
    <row r="35135" customFormat="1"/>
    <row r="35136" customFormat="1"/>
    <row r="35137" customFormat="1"/>
    <row r="35138" customFormat="1"/>
    <row r="35139" customFormat="1"/>
    <row r="35140" customFormat="1"/>
    <row r="35141" customFormat="1"/>
    <row r="35142" customFormat="1"/>
    <row r="35143" customFormat="1"/>
    <row r="35144" customFormat="1"/>
    <row r="35145" customFormat="1"/>
    <row r="35146" customFormat="1"/>
    <row r="35147" customFormat="1"/>
    <row r="35148" customFormat="1"/>
    <row r="35149" customFormat="1"/>
    <row r="35150" customFormat="1"/>
    <row r="35151" customFormat="1"/>
    <row r="35152" customFormat="1"/>
    <row r="35153" customFormat="1"/>
    <row r="35154" customFormat="1"/>
    <row r="35155" customFormat="1"/>
    <row r="35156" customFormat="1"/>
    <row r="35157" customFormat="1"/>
    <row r="35158" customFormat="1"/>
    <row r="35159" customFormat="1"/>
    <row r="35160" customFormat="1"/>
    <row r="35161" customFormat="1"/>
    <row r="35162" customFormat="1"/>
    <row r="35163" customFormat="1"/>
    <row r="35164" customFormat="1"/>
    <row r="35165" customFormat="1"/>
    <row r="35166" customFormat="1"/>
    <row r="35167" customFormat="1"/>
    <row r="35168" customFormat="1"/>
    <row r="35169" customFormat="1"/>
    <row r="35170" customFormat="1"/>
    <row r="35171" customFormat="1"/>
    <row r="35172" customFormat="1"/>
    <row r="35173" customFormat="1"/>
    <row r="35174" customFormat="1"/>
    <row r="35175" customFormat="1"/>
    <row r="35176" customFormat="1"/>
    <row r="35177" customFormat="1"/>
    <row r="35178" customFormat="1"/>
    <row r="35179" customFormat="1"/>
    <row r="35180" customFormat="1"/>
    <row r="35181" customFormat="1"/>
    <row r="35182" customFormat="1"/>
    <row r="35183" customFormat="1"/>
    <row r="35184" customFormat="1"/>
    <row r="35185" customFormat="1"/>
    <row r="35186" customFormat="1"/>
    <row r="35187" customFormat="1"/>
    <row r="35188" customFormat="1"/>
    <row r="35189" customFormat="1"/>
    <row r="35190" customFormat="1"/>
    <row r="35191" customFormat="1"/>
    <row r="35192" customFormat="1"/>
    <row r="35193" customFormat="1"/>
    <row r="35194" customFormat="1"/>
    <row r="35195" customFormat="1"/>
    <row r="35196" customFormat="1"/>
    <row r="35197" customFormat="1"/>
    <row r="35198" customFormat="1"/>
    <row r="35199" customFormat="1"/>
    <row r="35200" customFormat="1"/>
    <row r="35201" customFormat="1"/>
    <row r="35202" customFormat="1"/>
    <row r="35203" customFormat="1"/>
    <row r="35204" customFormat="1"/>
    <row r="35205" customFormat="1"/>
    <row r="35206" customFormat="1"/>
    <row r="35207" customFormat="1"/>
    <row r="35208" customFormat="1"/>
    <row r="35209" customFormat="1"/>
    <row r="35210" customFormat="1"/>
    <row r="35211" customFormat="1"/>
    <row r="35212" customFormat="1"/>
    <row r="35213" customFormat="1"/>
    <row r="35214" customFormat="1"/>
    <row r="35215" customFormat="1"/>
    <row r="35216" customFormat="1"/>
    <row r="35217" customFormat="1"/>
    <row r="35218" customFormat="1"/>
    <row r="35219" customFormat="1"/>
    <row r="35220" customFormat="1"/>
    <row r="35221" customFormat="1"/>
    <row r="35222" customFormat="1"/>
    <row r="35223" customFormat="1"/>
    <row r="35224" customFormat="1"/>
    <row r="35225" customFormat="1"/>
    <row r="35226" customFormat="1"/>
    <row r="35227" customFormat="1"/>
    <row r="35228" customFormat="1"/>
    <row r="35229" customFormat="1"/>
    <row r="35230" customFormat="1"/>
    <row r="35231" customFormat="1"/>
    <row r="35232" customFormat="1"/>
    <row r="35233" customFormat="1"/>
    <row r="35234" customFormat="1"/>
    <row r="35235" customFormat="1"/>
    <row r="35236" customFormat="1"/>
    <row r="35237" customFormat="1"/>
    <row r="35238" customFormat="1"/>
    <row r="35239" customFormat="1"/>
    <row r="35240" customFormat="1"/>
    <row r="35241" customFormat="1"/>
    <row r="35242" customFormat="1"/>
    <row r="35243" customFormat="1"/>
    <row r="35244" customFormat="1"/>
    <row r="35245" customFormat="1"/>
    <row r="35246" customFormat="1"/>
    <row r="35247" customFormat="1"/>
    <row r="35248" customFormat="1"/>
    <row r="35249" customFormat="1"/>
    <row r="35250" customFormat="1"/>
    <row r="35251" customFormat="1"/>
    <row r="35252" customFormat="1"/>
    <row r="35253" customFormat="1"/>
    <row r="35254" customFormat="1"/>
    <row r="35255" customFormat="1"/>
    <row r="35256" customFormat="1"/>
    <row r="35257" customFormat="1"/>
    <row r="35258" customFormat="1"/>
    <row r="35259" customFormat="1"/>
    <row r="35260" customFormat="1"/>
    <row r="35261" customFormat="1"/>
    <row r="35262" customFormat="1"/>
    <row r="35263" customFormat="1"/>
    <row r="35264" customFormat="1"/>
    <row r="35265" customFormat="1"/>
    <row r="35266" customFormat="1"/>
    <row r="35267" customFormat="1"/>
    <row r="35268" customFormat="1"/>
    <row r="35269" customFormat="1"/>
    <row r="35270" customFormat="1"/>
    <row r="35271" customFormat="1"/>
    <row r="35272" customFormat="1"/>
    <row r="35273" customFormat="1"/>
    <row r="35274" customFormat="1"/>
    <row r="35275" customFormat="1"/>
    <row r="35276" customFormat="1"/>
    <row r="35277" customFormat="1"/>
    <row r="35278" customFormat="1"/>
    <row r="35279" customFormat="1"/>
    <row r="35280" customFormat="1"/>
    <row r="35281" customFormat="1"/>
    <row r="35282" customFormat="1"/>
    <row r="35283" customFormat="1"/>
    <row r="35284" customFormat="1"/>
    <row r="35285" customFormat="1"/>
    <row r="35286" customFormat="1"/>
    <row r="35287" customFormat="1"/>
    <row r="35288" customFormat="1"/>
    <row r="35289" customFormat="1"/>
    <row r="35290" customFormat="1"/>
    <row r="35291" customFormat="1"/>
    <row r="35292" customFormat="1"/>
    <row r="35293" customFormat="1"/>
    <row r="35294" customFormat="1"/>
    <row r="35295" customFormat="1"/>
    <row r="35296" customFormat="1"/>
    <row r="35297" customFormat="1"/>
    <row r="35298" customFormat="1"/>
    <row r="35299" customFormat="1"/>
    <row r="35300" customFormat="1"/>
    <row r="35301" customFormat="1"/>
    <row r="35302" customFormat="1"/>
    <row r="35303" customFormat="1"/>
    <row r="35304" customFormat="1"/>
    <row r="35305" customFormat="1"/>
    <row r="35306" customFormat="1"/>
    <row r="35307" customFormat="1"/>
    <row r="35308" customFormat="1"/>
    <row r="35309" customFormat="1"/>
    <row r="35310" customFormat="1"/>
    <row r="35311" customFormat="1"/>
    <row r="35312" customFormat="1"/>
    <row r="35313" customFormat="1"/>
    <row r="35314" customFormat="1"/>
    <row r="35315" customFormat="1"/>
    <row r="35316" customFormat="1"/>
    <row r="35317" customFormat="1"/>
    <row r="35318" customFormat="1"/>
    <row r="35319" customFormat="1"/>
    <row r="35320" customFormat="1"/>
    <row r="35321" customFormat="1"/>
    <row r="35322" customFormat="1"/>
    <row r="35323" customFormat="1"/>
    <row r="35324" customFormat="1"/>
    <row r="35325" customFormat="1"/>
    <row r="35326" customFormat="1"/>
    <row r="35327" customFormat="1"/>
    <row r="35328" customFormat="1"/>
    <row r="35329" customFormat="1"/>
    <row r="35330" customFormat="1"/>
    <row r="35331" customFormat="1"/>
    <row r="35332" customFormat="1"/>
    <row r="35333" customFormat="1"/>
    <row r="35334" customFormat="1"/>
    <row r="35335" customFormat="1"/>
    <row r="35336" customFormat="1"/>
    <row r="35337" customFormat="1"/>
    <row r="35338" customFormat="1"/>
    <row r="35339" customFormat="1"/>
    <row r="35340" customFormat="1"/>
    <row r="35341" customFormat="1"/>
    <row r="35342" customFormat="1"/>
    <row r="35343" customFormat="1"/>
    <row r="35344" customFormat="1"/>
    <row r="35345" customFormat="1"/>
    <row r="35346" customFormat="1"/>
    <row r="35347" customFormat="1"/>
    <row r="35348" customFormat="1"/>
    <row r="35349" customFormat="1"/>
    <row r="35350" customFormat="1"/>
    <row r="35351" customFormat="1"/>
    <row r="35352" customFormat="1"/>
    <row r="35353" customFormat="1"/>
    <row r="35354" customFormat="1"/>
    <row r="35355" customFormat="1"/>
    <row r="35356" customFormat="1"/>
    <row r="35357" customFormat="1"/>
    <row r="35358" customFormat="1"/>
    <row r="35359" customFormat="1"/>
    <row r="35360" customFormat="1"/>
    <row r="35361" customFormat="1"/>
    <row r="35362" customFormat="1"/>
    <row r="35363" customFormat="1"/>
    <row r="35364" customFormat="1"/>
    <row r="35365" customFormat="1"/>
    <row r="35366" customFormat="1"/>
    <row r="35367" customFormat="1"/>
    <row r="35368" customFormat="1"/>
    <row r="35369" customFormat="1"/>
    <row r="35370" customFormat="1"/>
    <row r="35371" customFormat="1"/>
    <row r="35372" customFormat="1"/>
    <row r="35373" customFormat="1"/>
    <row r="35374" customFormat="1"/>
    <row r="35375" customFormat="1"/>
    <row r="35376" customFormat="1"/>
    <row r="35377" customFormat="1"/>
    <row r="35378" customFormat="1"/>
    <row r="35379" customFormat="1"/>
    <row r="35380" customFormat="1"/>
    <row r="35381" customFormat="1"/>
    <row r="35382" customFormat="1"/>
    <row r="35383" customFormat="1"/>
    <row r="35384" customFormat="1"/>
    <row r="35385" customFormat="1"/>
    <row r="35386" customFormat="1"/>
    <row r="35387" customFormat="1"/>
    <row r="35388" customFormat="1"/>
    <row r="35389" customFormat="1"/>
    <row r="35390" customFormat="1"/>
    <row r="35391" customFormat="1"/>
    <row r="35392" customFormat="1"/>
    <row r="35393" customFormat="1"/>
    <row r="35394" customFormat="1"/>
    <row r="35395" customFormat="1"/>
    <row r="35396" customFormat="1"/>
    <row r="35397" customFormat="1"/>
    <row r="35398" customFormat="1"/>
    <row r="35399" customFormat="1"/>
    <row r="35400" customFormat="1"/>
    <row r="35401" customFormat="1"/>
    <row r="35402" customFormat="1"/>
    <row r="35403" customFormat="1"/>
    <row r="35404" customFormat="1"/>
    <row r="35405" customFormat="1"/>
    <row r="35406" customFormat="1"/>
    <row r="35407" customFormat="1"/>
    <row r="35408" customFormat="1"/>
    <row r="35409" customFormat="1"/>
    <row r="35410" customFormat="1"/>
    <row r="35411" customFormat="1"/>
    <row r="35412" customFormat="1"/>
    <row r="35413" customFormat="1"/>
    <row r="35414" customFormat="1"/>
    <row r="35415" customFormat="1"/>
    <row r="35416" customFormat="1"/>
    <row r="35417" customFormat="1"/>
    <row r="35418" customFormat="1"/>
    <row r="35419" customFormat="1"/>
    <row r="35420" customFormat="1"/>
    <row r="35421" customFormat="1"/>
    <row r="35422" customFormat="1"/>
    <row r="35423" customFormat="1"/>
    <row r="35424" customFormat="1"/>
    <row r="35425" customFormat="1"/>
    <row r="35426" customFormat="1"/>
    <row r="35427" customFormat="1"/>
    <row r="35428" customFormat="1"/>
    <row r="35429" customFormat="1"/>
    <row r="35430" customFormat="1"/>
    <row r="35431" customFormat="1"/>
    <row r="35432" customFormat="1"/>
    <row r="35433" customFormat="1"/>
    <row r="35434" customFormat="1"/>
    <row r="35435" customFormat="1"/>
    <row r="35436" customFormat="1"/>
    <row r="35437" customFormat="1"/>
    <row r="35438" customFormat="1"/>
    <row r="35439" customFormat="1"/>
    <row r="35440" customFormat="1"/>
    <row r="35441" customFormat="1"/>
    <row r="35442" customFormat="1"/>
    <row r="35443" customFormat="1"/>
    <row r="35444" customFormat="1"/>
    <row r="35445" customFormat="1"/>
    <row r="35446" customFormat="1"/>
    <row r="35447" customFormat="1"/>
    <row r="35448" customFormat="1"/>
    <row r="35449" customFormat="1"/>
    <row r="35450" customFormat="1"/>
    <row r="35451" customFormat="1"/>
    <row r="35452" customFormat="1"/>
    <row r="35453" customFormat="1"/>
    <row r="35454" customFormat="1"/>
    <row r="35455" customFormat="1"/>
    <row r="35456" customFormat="1"/>
    <row r="35457" customFormat="1"/>
    <row r="35458" customFormat="1"/>
    <row r="35459" customFormat="1"/>
    <row r="35460" customFormat="1"/>
    <row r="35461" customFormat="1"/>
    <row r="35462" customFormat="1"/>
    <row r="35463" customFormat="1"/>
    <row r="35464" customFormat="1"/>
    <row r="35465" customFormat="1"/>
    <row r="35466" customFormat="1"/>
    <row r="35467" customFormat="1"/>
    <row r="35468" customFormat="1"/>
    <row r="35469" customFormat="1"/>
    <row r="35470" customFormat="1"/>
    <row r="35471" customFormat="1"/>
    <row r="35472" customFormat="1"/>
    <row r="35473" customFormat="1"/>
    <row r="35474" customFormat="1"/>
    <row r="35475" customFormat="1"/>
    <row r="35476" customFormat="1"/>
    <row r="35477" customFormat="1"/>
    <row r="35478" customFormat="1"/>
    <row r="35479" customFormat="1"/>
    <row r="35480" customFormat="1"/>
    <row r="35481" customFormat="1"/>
    <row r="35482" customFormat="1"/>
    <row r="35483" customFormat="1"/>
    <row r="35484" customFormat="1"/>
    <row r="35485" customFormat="1"/>
    <row r="35486" customFormat="1"/>
    <row r="35487" customFormat="1"/>
    <row r="35488" customFormat="1"/>
    <row r="35489" customFormat="1"/>
    <row r="35490" customFormat="1"/>
    <row r="35491" customFormat="1"/>
    <row r="35492" customFormat="1"/>
    <row r="35493" customFormat="1"/>
    <row r="35494" customFormat="1"/>
    <row r="35495" customFormat="1"/>
    <row r="35496" customFormat="1"/>
    <row r="35497" customFormat="1"/>
    <row r="35498" customFormat="1"/>
    <row r="35499" customFormat="1"/>
    <row r="35500" customFormat="1"/>
    <row r="35501" customFormat="1"/>
    <row r="35502" customFormat="1"/>
    <row r="35503" customFormat="1"/>
    <row r="35504" customFormat="1"/>
    <row r="35505" customFormat="1"/>
    <row r="35506" customFormat="1"/>
    <row r="35507" customFormat="1"/>
    <row r="35508" customFormat="1"/>
    <row r="35509" customFormat="1"/>
    <row r="35510" customFormat="1"/>
    <row r="35511" customFormat="1"/>
    <row r="35512" customFormat="1"/>
    <row r="35513" customFormat="1"/>
    <row r="35514" customFormat="1"/>
    <row r="35515" customFormat="1"/>
    <row r="35516" customFormat="1"/>
    <row r="35517" customFormat="1"/>
    <row r="35518" customFormat="1"/>
    <row r="35519" customFormat="1"/>
    <row r="35520" customFormat="1"/>
    <row r="35521" customFormat="1"/>
    <row r="35522" customFormat="1"/>
    <row r="35523" customFormat="1"/>
    <row r="35524" customFormat="1"/>
    <row r="35525" customFormat="1"/>
    <row r="35526" customFormat="1"/>
    <row r="35527" customFormat="1"/>
    <row r="35528" customFormat="1"/>
    <row r="35529" customFormat="1"/>
    <row r="35530" customFormat="1"/>
    <row r="35531" customFormat="1"/>
    <row r="35532" customFormat="1"/>
    <row r="35533" customFormat="1"/>
    <row r="35534" customFormat="1"/>
    <row r="35535" customFormat="1"/>
    <row r="35536" customFormat="1"/>
    <row r="35537" customFormat="1"/>
    <row r="35538" customFormat="1"/>
    <row r="35539" customFormat="1"/>
    <row r="35540" customFormat="1"/>
    <row r="35541" customFormat="1"/>
    <row r="35542" customFormat="1"/>
    <row r="35543" customFormat="1"/>
    <row r="35544" customFormat="1"/>
    <row r="35545" customFormat="1"/>
    <row r="35546" customFormat="1"/>
    <row r="35547" customFormat="1"/>
    <row r="35548" customFormat="1"/>
    <row r="35549" customFormat="1"/>
    <row r="35550" customFormat="1"/>
    <row r="35551" customFormat="1"/>
    <row r="35552" customFormat="1"/>
    <row r="35553" customFormat="1"/>
    <row r="35554" customFormat="1"/>
    <row r="35555" customFormat="1"/>
    <row r="35556" customFormat="1"/>
    <row r="35557" customFormat="1"/>
    <row r="35558" customFormat="1"/>
    <row r="35559" customFormat="1"/>
    <row r="35560" customFormat="1"/>
    <row r="35561" customFormat="1"/>
    <row r="35562" customFormat="1"/>
    <row r="35563" customFormat="1"/>
    <row r="35564" customFormat="1"/>
    <row r="35565" customFormat="1"/>
    <row r="35566" customFormat="1"/>
    <row r="35567" customFormat="1"/>
    <row r="35568" customFormat="1"/>
    <row r="35569" customFormat="1"/>
    <row r="35570" customFormat="1"/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F1FC8-442C-4C6F-976C-EB8D424F29AE}">
  <dimension ref="A1:AJ30"/>
  <sheetViews>
    <sheetView workbookViewId="0">
      <selection activeCell="E24" sqref="E24"/>
    </sheetView>
  </sheetViews>
  <sheetFormatPr defaultColWidth="9.140625" defaultRowHeight="15"/>
  <cols>
    <col min="1" max="1" width="30" customWidth="1"/>
    <col min="2" max="2" width="16.140625" customWidth="1"/>
    <col min="3" max="3" width="16.85546875" customWidth="1"/>
    <col min="4" max="4" width="13.140625" bestFit="1" customWidth="1"/>
  </cols>
  <sheetData>
    <row r="1" spans="1:5">
      <c r="A1" s="15" t="s">
        <v>29</v>
      </c>
      <c r="B1" s="5" t="s">
        <v>58</v>
      </c>
      <c r="C1" s="5" t="s">
        <v>344</v>
      </c>
      <c r="D1" s="15" t="s">
        <v>59</v>
      </c>
      <c r="E1" s="15" t="s">
        <v>346</v>
      </c>
    </row>
    <row r="2" spans="1:5">
      <c r="A2" t="s">
        <v>63</v>
      </c>
      <c r="B2" s="6">
        <v>2.78</v>
      </c>
      <c r="C2" s="6" t="s">
        <v>345</v>
      </c>
      <c r="D2" t="s">
        <v>941</v>
      </c>
      <c r="E2" t="s">
        <v>347</v>
      </c>
    </row>
    <row r="3" spans="1:5">
      <c r="A3" t="s">
        <v>63</v>
      </c>
      <c r="B3" s="6">
        <v>3.1</v>
      </c>
      <c r="C3" s="6" t="s">
        <v>348</v>
      </c>
      <c r="D3" t="s">
        <v>60</v>
      </c>
      <c r="E3" t="s">
        <v>349</v>
      </c>
    </row>
    <row r="4" spans="1:5">
      <c r="A4" t="s">
        <v>63</v>
      </c>
      <c r="B4" s="6">
        <v>11.93</v>
      </c>
      <c r="C4" s="6" t="s">
        <v>350</v>
      </c>
      <c r="D4" t="s">
        <v>941</v>
      </c>
      <c r="E4" t="s">
        <v>353</v>
      </c>
    </row>
    <row r="5" spans="1:5">
      <c r="A5" t="s">
        <v>63</v>
      </c>
      <c r="B5" s="6">
        <v>4.1500000000000004</v>
      </c>
      <c r="C5" s="6" t="s">
        <v>351</v>
      </c>
      <c r="D5" t="s">
        <v>60</v>
      </c>
      <c r="E5" t="s">
        <v>352</v>
      </c>
    </row>
    <row r="6" spans="1:5">
      <c r="A6" t="s">
        <v>66</v>
      </c>
      <c r="B6" s="6">
        <v>26.9</v>
      </c>
      <c r="C6" s="6" t="s">
        <v>354</v>
      </c>
      <c r="D6" t="s">
        <v>946</v>
      </c>
      <c r="E6" t="s">
        <v>943</v>
      </c>
    </row>
    <row r="7" spans="1:5">
      <c r="A7" t="s">
        <v>76</v>
      </c>
      <c r="B7" s="8">
        <v>13.85</v>
      </c>
      <c r="C7" s="8" t="s">
        <v>355</v>
      </c>
      <c r="D7" t="s">
        <v>69</v>
      </c>
    </row>
    <row r="9" spans="1:5">
      <c r="A9" s="15" t="s">
        <v>77</v>
      </c>
      <c r="B9" s="15"/>
      <c r="C9" s="15"/>
    </row>
    <row r="10" spans="1:5">
      <c r="B10">
        <v>1000000</v>
      </c>
      <c r="C10" t="s">
        <v>78</v>
      </c>
    </row>
    <row r="11" spans="1:5">
      <c r="B11">
        <v>1.1299999999999999</v>
      </c>
      <c r="C11" t="s">
        <v>70</v>
      </c>
    </row>
    <row r="12" spans="1:5">
      <c r="B12">
        <v>947817</v>
      </c>
      <c r="C12" t="s">
        <v>71</v>
      </c>
    </row>
    <row r="14" spans="1:5">
      <c r="A14" t="s">
        <v>363</v>
      </c>
    </row>
    <row r="15" spans="1:5">
      <c r="A15" t="str">
        <f>About!A110</f>
        <v>We assume the price of biodiesel scales up or down by the same percentage as petroleum diesel,</v>
      </c>
    </row>
    <row r="16" spans="1:5">
      <c r="A16" t="str">
        <f>About!A111</f>
        <v>based on historical fuel price correlation.</v>
      </c>
    </row>
    <row r="18" spans="1:36">
      <c r="A18" s="15" t="s">
        <v>942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</row>
    <row r="19" spans="1:36">
      <c r="C19">
        <v>2023</v>
      </c>
      <c r="D19">
        <v>2024</v>
      </c>
      <c r="E19">
        <v>2025</v>
      </c>
      <c r="F19">
        <v>2026</v>
      </c>
      <c r="G19">
        <v>2027</v>
      </c>
      <c r="H19">
        <v>2028</v>
      </c>
      <c r="I19">
        <v>2029</v>
      </c>
      <c r="J19">
        <v>2030</v>
      </c>
      <c r="K19">
        <v>2031</v>
      </c>
      <c r="L19">
        <v>2032</v>
      </c>
      <c r="M19">
        <v>2033</v>
      </c>
      <c r="N19">
        <v>2034</v>
      </c>
      <c r="O19">
        <v>2035</v>
      </c>
      <c r="P19">
        <v>2036</v>
      </c>
      <c r="Q19">
        <v>2037</v>
      </c>
      <c r="R19">
        <v>2038</v>
      </c>
      <c r="S19">
        <v>2039</v>
      </c>
      <c r="T19">
        <v>2040</v>
      </c>
      <c r="U19">
        <v>2041</v>
      </c>
      <c r="V19">
        <v>2042</v>
      </c>
      <c r="W19">
        <v>2043</v>
      </c>
      <c r="X19">
        <v>2044</v>
      </c>
      <c r="Y19">
        <v>2045</v>
      </c>
      <c r="Z19">
        <v>2046</v>
      </c>
      <c r="AA19">
        <v>2047</v>
      </c>
      <c r="AB19">
        <v>2048</v>
      </c>
      <c r="AC19">
        <v>2049</v>
      </c>
      <c r="AD19">
        <v>2050</v>
      </c>
    </row>
    <row r="20" spans="1:36">
      <c r="A20" t="s">
        <v>63</v>
      </c>
      <c r="B20" s="6" t="s">
        <v>345</v>
      </c>
      <c r="C20" s="7">
        <f t="shared" ref="C20:AD20" si="0">$B2/$B$10*dollars_2023_2012</f>
        <v>2.0947395159861106E-6</v>
      </c>
      <c r="D20" s="7">
        <f>$B2/$B$10*dollars_2023_2012</f>
        <v>2.0947395159861106E-6</v>
      </c>
      <c r="E20" s="7">
        <f t="shared" si="0"/>
        <v>2.0947395159861106E-6</v>
      </c>
      <c r="F20" s="7">
        <f t="shared" si="0"/>
        <v>2.0947395159861106E-6</v>
      </c>
      <c r="G20" s="7">
        <f t="shared" si="0"/>
        <v>2.0947395159861106E-6</v>
      </c>
      <c r="H20" s="7">
        <f t="shared" si="0"/>
        <v>2.0947395159861106E-6</v>
      </c>
      <c r="I20" s="7">
        <f t="shared" si="0"/>
        <v>2.0947395159861106E-6</v>
      </c>
      <c r="J20" s="7">
        <f t="shared" si="0"/>
        <v>2.0947395159861106E-6</v>
      </c>
      <c r="K20" s="7">
        <f t="shared" si="0"/>
        <v>2.0947395159861106E-6</v>
      </c>
      <c r="L20" s="7">
        <f t="shared" si="0"/>
        <v>2.0947395159861106E-6</v>
      </c>
      <c r="M20" s="7">
        <f t="shared" si="0"/>
        <v>2.0947395159861106E-6</v>
      </c>
      <c r="N20" s="7">
        <f t="shared" si="0"/>
        <v>2.0947395159861106E-6</v>
      </c>
      <c r="O20" s="7">
        <f t="shared" si="0"/>
        <v>2.0947395159861106E-6</v>
      </c>
      <c r="P20" s="7">
        <f t="shared" si="0"/>
        <v>2.0947395159861106E-6</v>
      </c>
      <c r="Q20" s="7">
        <f t="shared" si="0"/>
        <v>2.0947395159861106E-6</v>
      </c>
      <c r="R20" s="7">
        <f t="shared" si="0"/>
        <v>2.0947395159861106E-6</v>
      </c>
      <c r="S20" s="7">
        <f t="shared" si="0"/>
        <v>2.0947395159861106E-6</v>
      </c>
      <c r="T20" s="7">
        <f t="shared" si="0"/>
        <v>2.0947395159861106E-6</v>
      </c>
      <c r="U20" s="7">
        <f t="shared" si="0"/>
        <v>2.0947395159861106E-6</v>
      </c>
      <c r="V20" s="7">
        <f t="shared" si="0"/>
        <v>2.0947395159861106E-6</v>
      </c>
      <c r="W20" s="7">
        <f t="shared" si="0"/>
        <v>2.0947395159861106E-6</v>
      </c>
      <c r="X20" s="7">
        <f t="shared" si="0"/>
        <v>2.0947395159861106E-6</v>
      </c>
      <c r="Y20" s="7">
        <f t="shared" si="0"/>
        <v>2.0947395159861106E-6</v>
      </c>
      <c r="Z20" s="7">
        <f t="shared" si="0"/>
        <v>2.0947395159861106E-6</v>
      </c>
      <c r="AA20" s="7">
        <f t="shared" si="0"/>
        <v>2.0947395159861106E-6</v>
      </c>
      <c r="AB20" s="7">
        <f t="shared" si="0"/>
        <v>2.0947395159861106E-6</v>
      </c>
      <c r="AC20" s="7">
        <f t="shared" si="0"/>
        <v>2.0947395159861106E-6</v>
      </c>
      <c r="AD20" s="7">
        <f t="shared" si="0"/>
        <v>2.0947395159861106E-6</v>
      </c>
      <c r="AE20" s="7"/>
      <c r="AF20" s="7"/>
    </row>
    <row r="21" spans="1:36">
      <c r="A21" t="s">
        <v>63</v>
      </c>
      <c r="B21" s="6" t="s">
        <v>350</v>
      </c>
      <c r="C21" s="7">
        <f t="shared" ref="C21:AD21" si="1">$B4/$B$10*dollars_2023_2012</f>
        <v>8.9892958365878792E-6</v>
      </c>
      <c r="D21" s="7">
        <f t="shared" si="1"/>
        <v>8.9892958365878792E-6</v>
      </c>
      <c r="E21" s="7">
        <f t="shared" si="1"/>
        <v>8.9892958365878792E-6</v>
      </c>
      <c r="F21" s="7">
        <f t="shared" si="1"/>
        <v>8.9892958365878792E-6</v>
      </c>
      <c r="G21" s="7">
        <f t="shared" si="1"/>
        <v>8.9892958365878792E-6</v>
      </c>
      <c r="H21" s="7">
        <f t="shared" si="1"/>
        <v>8.9892958365878792E-6</v>
      </c>
      <c r="I21" s="7">
        <f t="shared" si="1"/>
        <v>8.9892958365878792E-6</v>
      </c>
      <c r="J21" s="7">
        <f t="shared" si="1"/>
        <v>8.9892958365878792E-6</v>
      </c>
      <c r="K21" s="7">
        <f t="shared" si="1"/>
        <v>8.9892958365878792E-6</v>
      </c>
      <c r="L21" s="7">
        <f t="shared" si="1"/>
        <v>8.9892958365878792E-6</v>
      </c>
      <c r="M21" s="7">
        <f t="shared" si="1"/>
        <v>8.9892958365878792E-6</v>
      </c>
      <c r="N21" s="7">
        <f t="shared" si="1"/>
        <v>8.9892958365878792E-6</v>
      </c>
      <c r="O21" s="7">
        <f t="shared" si="1"/>
        <v>8.9892958365878792E-6</v>
      </c>
      <c r="P21" s="7">
        <f t="shared" si="1"/>
        <v>8.9892958365878792E-6</v>
      </c>
      <c r="Q21" s="7">
        <f t="shared" si="1"/>
        <v>8.9892958365878792E-6</v>
      </c>
      <c r="R21" s="7">
        <f t="shared" si="1"/>
        <v>8.9892958365878792E-6</v>
      </c>
      <c r="S21" s="7">
        <f t="shared" si="1"/>
        <v>8.9892958365878792E-6</v>
      </c>
      <c r="T21" s="7">
        <f t="shared" si="1"/>
        <v>8.9892958365878792E-6</v>
      </c>
      <c r="U21" s="7">
        <f t="shared" si="1"/>
        <v>8.9892958365878792E-6</v>
      </c>
      <c r="V21" s="7">
        <f t="shared" si="1"/>
        <v>8.9892958365878792E-6</v>
      </c>
      <c r="W21" s="7">
        <f t="shared" si="1"/>
        <v>8.9892958365878792E-6</v>
      </c>
      <c r="X21" s="7">
        <f t="shared" si="1"/>
        <v>8.9892958365878792E-6</v>
      </c>
      <c r="Y21" s="7">
        <f t="shared" si="1"/>
        <v>8.9892958365878792E-6</v>
      </c>
      <c r="Z21" s="7">
        <f t="shared" si="1"/>
        <v>8.9892958365878792E-6</v>
      </c>
      <c r="AA21" s="7">
        <f t="shared" si="1"/>
        <v>8.9892958365878792E-6</v>
      </c>
      <c r="AB21" s="7">
        <f t="shared" si="1"/>
        <v>8.9892958365878792E-6</v>
      </c>
      <c r="AC21" s="7">
        <f t="shared" si="1"/>
        <v>8.9892958365878792E-6</v>
      </c>
      <c r="AD21" s="7">
        <f t="shared" si="1"/>
        <v>8.9892958365878792E-6</v>
      </c>
      <c r="AE21" s="7"/>
      <c r="AF21" s="7"/>
    </row>
    <row r="22" spans="1:36">
      <c r="A22" t="s">
        <v>63</v>
      </c>
      <c r="B22" s="6" t="s">
        <v>351</v>
      </c>
      <c r="C22" s="7">
        <f t="shared" ref="C22:AD22" si="2">$B5/$B$10*dollars_2023_2012</f>
        <v>3.1270392055188349E-6</v>
      </c>
      <c r="D22" s="7">
        <f t="shared" si="2"/>
        <v>3.1270392055188349E-6</v>
      </c>
      <c r="E22" s="7">
        <f t="shared" si="2"/>
        <v>3.1270392055188349E-6</v>
      </c>
      <c r="F22" s="7">
        <f t="shared" si="2"/>
        <v>3.1270392055188349E-6</v>
      </c>
      <c r="G22" s="7">
        <f t="shared" si="2"/>
        <v>3.1270392055188349E-6</v>
      </c>
      <c r="H22" s="7">
        <f t="shared" si="2"/>
        <v>3.1270392055188349E-6</v>
      </c>
      <c r="I22" s="7">
        <f t="shared" si="2"/>
        <v>3.1270392055188349E-6</v>
      </c>
      <c r="J22" s="7">
        <f t="shared" si="2"/>
        <v>3.1270392055188349E-6</v>
      </c>
      <c r="K22" s="7">
        <f t="shared" si="2"/>
        <v>3.1270392055188349E-6</v>
      </c>
      <c r="L22" s="7">
        <f t="shared" si="2"/>
        <v>3.1270392055188349E-6</v>
      </c>
      <c r="M22" s="7">
        <f t="shared" si="2"/>
        <v>3.1270392055188349E-6</v>
      </c>
      <c r="N22" s="7">
        <f t="shared" si="2"/>
        <v>3.1270392055188349E-6</v>
      </c>
      <c r="O22" s="7">
        <f t="shared" si="2"/>
        <v>3.1270392055188349E-6</v>
      </c>
      <c r="P22" s="7">
        <f t="shared" si="2"/>
        <v>3.1270392055188349E-6</v>
      </c>
      <c r="Q22" s="7">
        <f t="shared" si="2"/>
        <v>3.1270392055188349E-6</v>
      </c>
      <c r="R22" s="7">
        <f t="shared" si="2"/>
        <v>3.1270392055188349E-6</v>
      </c>
      <c r="S22" s="7">
        <f t="shared" si="2"/>
        <v>3.1270392055188349E-6</v>
      </c>
      <c r="T22" s="7">
        <f t="shared" si="2"/>
        <v>3.1270392055188349E-6</v>
      </c>
      <c r="U22" s="7">
        <f t="shared" si="2"/>
        <v>3.1270392055188349E-6</v>
      </c>
      <c r="V22" s="7">
        <f t="shared" si="2"/>
        <v>3.1270392055188349E-6</v>
      </c>
      <c r="W22" s="7">
        <f t="shared" si="2"/>
        <v>3.1270392055188349E-6</v>
      </c>
      <c r="X22" s="7">
        <f t="shared" si="2"/>
        <v>3.1270392055188349E-6</v>
      </c>
      <c r="Y22" s="7">
        <f t="shared" si="2"/>
        <v>3.1270392055188349E-6</v>
      </c>
      <c r="Z22" s="7">
        <f t="shared" si="2"/>
        <v>3.1270392055188349E-6</v>
      </c>
      <c r="AA22" s="7">
        <f t="shared" si="2"/>
        <v>3.1270392055188349E-6</v>
      </c>
      <c r="AB22" s="7">
        <f t="shared" si="2"/>
        <v>3.1270392055188349E-6</v>
      </c>
      <c r="AC22" s="7">
        <f t="shared" si="2"/>
        <v>3.1270392055188349E-6</v>
      </c>
      <c r="AD22" s="7">
        <f t="shared" si="2"/>
        <v>3.1270392055188349E-6</v>
      </c>
      <c r="AE22" s="7"/>
      <c r="AF22" s="7"/>
    </row>
    <row r="23" spans="1:36">
      <c r="A23" t="s">
        <v>63</v>
      </c>
      <c r="B23" s="6" t="s">
        <v>348</v>
      </c>
      <c r="C23" s="7">
        <f t="shared" ref="C23:AD23" si="3">$B3/$B$10*dollars_2023_2012</f>
        <v>2.3358606113514186E-6</v>
      </c>
      <c r="D23" s="7">
        <f t="shared" si="3"/>
        <v>2.3358606113514186E-6</v>
      </c>
      <c r="E23" s="7">
        <f t="shared" si="3"/>
        <v>2.3358606113514186E-6</v>
      </c>
      <c r="F23" s="7">
        <f t="shared" si="3"/>
        <v>2.3358606113514186E-6</v>
      </c>
      <c r="G23" s="7">
        <f t="shared" si="3"/>
        <v>2.3358606113514186E-6</v>
      </c>
      <c r="H23" s="7">
        <f t="shared" si="3"/>
        <v>2.3358606113514186E-6</v>
      </c>
      <c r="I23" s="7">
        <f t="shared" si="3"/>
        <v>2.3358606113514186E-6</v>
      </c>
      <c r="J23" s="7">
        <f t="shared" si="3"/>
        <v>2.3358606113514186E-6</v>
      </c>
      <c r="K23" s="7">
        <f t="shared" si="3"/>
        <v>2.3358606113514186E-6</v>
      </c>
      <c r="L23" s="7">
        <f t="shared" si="3"/>
        <v>2.3358606113514186E-6</v>
      </c>
      <c r="M23" s="7">
        <f t="shared" si="3"/>
        <v>2.3358606113514186E-6</v>
      </c>
      <c r="N23" s="7">
        <f t="shared" si="3"/>
        <v>2.3358606113514186E-6</v>
      </c>
      <c r="O23" s="7">
        <f t="shared" si="3"/>
        <v>2.3358606113514186E-6</v>
      </c>
      <c r="P23" s="7">
        <f t="shared" si="3"/>
        <v>2.3358606113514186E-6</v>
      </c>
      <c r="Q23" s="7">
        <f t="shared" si="3"/>
        <v>2.3358606113514186E-6</v>
      </c>
      <c r="R23" s="7">
        <f t="shared" si="3"/>
        <v>2.3358606113514186E-6</v>
      </c>
      <c r="S23" s="7">
        <f t="shared" si="3"/>
        <v>2.3358606113514186E-6</v>
      </c>
      <c r="T23" s="7">
        <f t="shared" si="3"/>
        <v>2.3358606113514186E-6</v>
      </c>
      <c r="U23" s="7">
        <f t="shared" si="3"/>
        <v>2.3358606113514186E-6</v>
      </c>
      <c r="V23" s="7">
        <f t="shared" si="3"/>
        <v>2.3358606113514186E-6</v>
      </c>
      <c r="W23" s="7">
        <f t="shared" si="3"/>
        <v>2.3358606113514186E-6</v>
      </c>
      <c r="X23" s="7">
        <f t="shared" si="3"/>
        <v>2.3358606113514186E-6</v>
      </c>
      <c r="Y23" s="7">
        <f t="shared" si="3"/>
        <v>2.3358606113514186E-6</v>
      </c>
      <c r="Z23" s="7">
        <f t="shared" si="3"/>
        <v>2.3358606113514186E-6</v>
      </c>
      <c r="AA23" s="7">
        <f t="shared" si="3"/>
        <v>2.3358606113514186E-6</v>
      </c>
      <c r="AB23" s="7">
        <f t="shared" si="3"/>
        <v>2.3358606113514186E-6</v>
      </c>
      <c r="AC23" s="7">
        <f t="shared" si="3"/>
        <v>2.3358606113514186E-6</v>
      </c>
      <c r="AD23" s="7">
        <f t="shared" si="3"/>
        <v>2.3358606113514186E-6</v>
      </c>
      <c r="AE23" s="7"/>
      <c r="AF23" s="7"/>
    </row>
    <row r="24" spans="1:36">
      <c r="A24" t="s">
        <v>66</v>
      </c>
      <c r="B24" s="6" t="s">
        <v>354</v>
      </c>
      <c r="C24" s="7">
        <f>$B6/$B10*dollars_2025_to_2012</f>
        <v>1.9182632111864134E-5</v>
      </c>
      <c r="D24" s="7">
        <f>C24</f>
        <v>1.9182632111864134E-5</v>
      </c>
      <c r="E24" s="7">
        <f>$D24*'BFPaT-pretax-petdies'!B2/'SYBFPaT-pretax'!$K$2</f>
        <v>1.7678101501744722E-5</v>
      </c>
      <c r="F24" s="7">
        <f>$D24*'BFPaT-pretax-petdies'!C2/'SYBFPaT-pretax'!$K$2</f>
        <v>2.3987815269972133E-5</v>
      </c>
      <c r="G24" s="7">
        <f>$D24*'BFPaT-pretax-petdies'!D2/'SYBFPaT-pretax'!$K$2</f>
        <v>2.0632122422704164E-5</v>
      </c>
      <c r="H24" s="7">
        <f>$D24*'BFPaT-pretax-petdies'!E2/'SYBFPaT-pretax'!$K$2</f>
        <v>1.8759850665340927E-5</v>
      </c>
      <c r="I24" s="7">
        <f>$D24*'BFPaT-pretax-petdies'!F2/'SYBFPaT-pretax'!$K$2</f>
        <v>1.6887578907977693E-5</v>
      </c>
      <c r="J24" s="7">
        <f>$D24*'BFPaT-pretax-petdies'!G2/'SYBFPaT-pretax'!$K$2</f>
        <v>1.6934902954399677E-5</v>
      </c>
      <c r="K24" s="7">
        <f>$D24*'BFPaT-pretax-petdies'!H2/'SYBFPaT-pretax'!$K$2</f>
        <v>1.6910004447304201E-5</v>
      </c>
      <c r="L24" s="7">
        <f>$D24*'BFPaT-pretax-petdies'!I2/'SYBFPaT-pretax'!$K$2</f>
        <v>1.6925041494593682E-5</v>
      </c>
      <c r="M24" s="7">
        <f>$D24*'BFPaT-pretax-petdies'!J2/'SYBFPaT-pretax'!$K$2</f>
        <v>1.7823509015166929E-5</v>
      </c>
      <c r="N24" s="7">
        <f>$D24*'BFPaT-pretax-petdies'!K2/'SYBFPaT-pretax'!$K$2</f>
        <v>1.785849388289314E-5</v>
      </c>
      <c r="O24" s="7">
        <f>$D24*'BFPaT-pretax-petdies'!L2/'SYBFPaT-pretax'!$K$2</f>
        <v>1.8017504630634609E-5</v>
      </c>
      <c r="P24" s="7">
        <f>$D24*'BFPaT-pretax-petdies'!M2/'SYBFPaT-pretax'!$K$2</f>
        <v>1.8293157760956831E-5</v>
      </c>
      <c r="Q24" s="7">
        <f>$D24*'BFPaT-pretax-petdies'!N2/'SYBFPaT-pretax'!$K$2</f>
        <v>1.8569569209269642E-5</v>
      </c>
      <c r="R24" s="7">
        <f>$D24*'BFPaT-pretax-petdies'!O2/'SYBFPaT-pretax'!$K$2</f>
        <v>1.878072474511257E-5</v>
      </c>
      <c r="S24" s="7">
        <f>$D24*'BFPaT-pretax-petdies'!P2/'SYBFPaT-pretax'!$K$2</f>
        <v>1.89369891118485E-5</v>
      </c>
      <c r="T24" s="7">
        <f>$D24*'BFPaT-pretax-petdies'!Q2/'SYBFPaT-pretax'!$K$2</f>
        <v>1.9016489997751137E-5</v>
      </c>
      <c r="U24" s="7">
        <f>$D24*'BFPaT-pretax-petdies'!R2/'SYBFPaT-pretax'!$K$2</f>
        <v>1.9126756814325316E-5</v>
      </c>
      <c r="V24" s="7">
        <f>$D24*'BFPaT-pretax-petdies'!S2/'SYBFPaT-pretax'!$K$2</f>
        <v>1.9282941989760533E-5</v>
      </c>
      <c r="W24" s="7">
        <f>$D24*'BFPaT-pretax-petdies'!T2/'SYBFPaT-pretax'!$K$2</f>
        <v>1.9424483718806908E-5</v>
      </c>
      <c r="X24" s="7">
        <f>$D24*'BFPaT-pretax-petdies'!U2/'SYBFPaT-pretax'!$K$2</f>
        <v>1.954635076509739E-5</v>
      </c>
      <c r="Y24" s="7">
        <f>$D24*'BFPaT-pretax-petdies'!V2/'SYBFPaT-pretax'!$K$2</f>
        <v>1.9819782122357033E-5</v>
      </c>
      <c r="Z24" s="7">
        <f>$D24*'BFPaT-pretax-petdies'!W2/'SYBFPaT-pretax'!$K$2</f>
        <v>2.0059938585916276E-5</v>
      </c>
      <c r="AA24" s="7">
        <f>$D24*'BFPaT-pretax-petdies'!X2/'SYBFPaT-pretax'!$K$2</f>
        <v>2.0160128184875454E-5</v>
      </c>
      <c r="AB24" s="7">
        <f>$D24*'BFPaT-pretax-petdies'!Y2/'SYBFPaT-pretax'!$K$2</f>
        <v>2.0524999914609125E-5</v>
      </c>
      <c r="AC24" s="7">
        <f>$D24*'BFPaT-pretax-petdies'!Z2/'SYBFPaT-pretax'!$K$2</f>
        <v>2.0826646601549037E-5</v>
      </c>
      <c r="AD24" s="7">
        <f>$D24*'BFPaT-pretax-petdies'!AA2/'SYBFPaT-pretax'!$K$2</f>
        <v>2.0865397823540394E-5</v>
      </c>
      <c r="AE24" s="7"/>
      <c r="AF24" s="7"/>
    </row>
    <row r="25" spans="1:36">
      <c r="A25" t="s">
        <v>76</v>
      </c>
      <c r="B25" s="8" t="s">
        <v>355</v>
      </c>
      <c r="C25" s="7">
        <f t="shared" ref="C25:AD25" si="4">$B7*$B11/$B12</f>
        <v>1.6512153717437014E-5</v>
      </c>
      <c r="D25" s="7">
        <f t="shared" si="4"/>
        <v>1.6512153717437014E-5</v>
      </c>
      <c r="E25" s="7">
        <f t="shared" si="4"/>
        <v>1.6512153717437014E-5</v>
      </c>
      <c r="F25" s="7">
        <f t="shared" si="4"/>
        <v>1.6512153717437014E-5</v>
      </c>
      <c r="G25" s="7">
        <f t="shared" si="4"/>
        <v>1.6512153717437014E-5</v>
      </c>
      <c r="H25" s="7">
        <f t="shared" si="4"/>
        <v>1.6512153717437014E-5</v>
      </c>
      <c r="I25" s="7">
        <f t="shared" si="4"/>
        <v>1.6512153717437014E-5</v>
      </c>
      <c r="J25" s="7">
        <f t="shared" si="4"/>
        <v>1.6512153717437014E-5</v>
      </c>
      <c r="K25" s="7">
        <f t="shared" si="4"/>
        <v>1.6512153717437014E-5</v>
      </c>
      <c r="L25" s="7">
        <f t="shared" si="4"/>
        <v>1.6512153717437014E-5</v>
      </c>
      <c r="M25" s="7">
        <f t="shared" si="4"/>
        <v>1.6512153717437014E-5</v>
      </c>
      <c r="N25" s="7">
        <f t="shared" si="4"/>
        <v>1.6512153717437014E-5</v>
      </c>
      <c r="O25" s="7">
        <f t="shared" si="4"/>
        <v>1.6512153717437014E-5</v>
      </c>
      <c r="P25" s="7">
        <f t="shared" si="4"/>
        <v>1.6512153717437014E-5</v>
      </c>
      <c r="Q25" s="7">
        <f t="shared" si="4"/>
        <v>1.6512153717437014E-5</v>
      </c>
      <c r="R25" s="7">
        <f t="shared" si="4"/>
        <v>1.6512153717437014E-5</v>
      </c>
      <c r="S25" s="7">
        <f t="shared" si="4"/>
        <v>1.6512153717437014E-5</v>
      </c>
      <c r="T25" s="7">
        <f t="shared" si="4"/>
        <v>1.6512153717437014E-5</v>
      </c>
      <c r="U25" s="7">
        <f t="shared" si="4"/>
        <v>1.6512153717437014E-5</v>
      </c>
      <c r="V25" s="7">
        <f t="shared" si="4"/>
        <v>1.6512153717437014E-5</v>
      </c>
      <c r="W25" s="7">
        <f t="shared" si="4"/>
        <v>1.6512153717437014E-5</v>
      </c>
      <c r="X25" s="7">
        <f t="shared" si="4"/>
        <v>1.6512153717437014E-5</v>
      </c>
      <c r="Y25" s="7">
        <f t="shared" si="4"/>
        <v>1.6512153717437014E-5</v>
      </c>
      <c r="Z25" s="7">
        <f t="shared" si="4"/>
        <v>1.6512153717437014E-5</v>
      </c>
      <c r="AA25" s="7">
        <f t="shared" si="4"/>
        <v>1.6512153717437014E-5</v>
      </c>
      <c r="AB25" s="7">
        <f t="shared" si="4"/>
        <v>1.6512153717437014E-5</v>
      </c>
      <c r="AC25" s="7">
        <f t="shared" si="4"/>
        <v>1.6512153717437014E-5</v>
      </c>
      <c r="AD25" s="7">
        <f t="shared" si="4"/>
        <v>1.6512153717437014E-5</v>
      </c>
      <c r="AE25" s="7"/>
      <c r="AF25" s="7"/>
    </row>
    <row r="30" spans="1:36">
      <c r="A30" s="1"/>
    </row>
  </sheetData>
  <pageMargins left="0.7" right="0.7" top="0.75" bottom="0.75" header="0.3" footer="0.3"/>
  <pageSetup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FAF42-7C0A-4FA9-AB90-5D26E5D30DCD}">
  <dimension ref="B2:F9"/>
  <sheetViews>
    <sheetView workbookViewId="0">
      <selection activeCell="F9" sqref="C9:F9"/>
    </sheetView>
  </sheetViews>
  <sheetFormatPr defaultRowHeight="15"/>
  <cols>
    <col min="1" max="1" width="9" customWidth="1"/>
    <col min="2" max="2" width="18.42578125" bestFit="1" customWidth="1"/>
  </cols>
  <sheetData>
    <row r="2" spans="2:6">
      <c r="B2" s="1" t="s">
        <v>1760</v>
      </c>
    </row>
    <row r="3" spans="2:6">
      <c r="B3" t="s">
        <v>1761</v>
      </c>
    </row>
    <row r="4" spans="2:6">
      <c r="C4">
        <v>2025</v>
      </c>
      <c r="D4">
        <v>2030</v>
      </c>
      <c r="E4">
        <v>2040</v>
      </c>
      <c r="F4">
        <v>2050</v>
      </c>
    </row>
    <row r="5" spans="2:6">
      <c r="B5" t="s">
        <v>1756</v>
      </c>
      <c r="C5">
        <v>5.2</v>
      </c>
      <c r="D5">
        <v>3.1</v>
      </c>
      <c r="E5">
        <v>2.7</v>
      </c>
      <c r="F5">
        <v>2.4</v>
      </c>
    </row>
    <row r="6" spans="2:6">
      <c r="B6" t="s">
        <v>1757</v>
      </c>
      <c r="C6">
        <v>7</v>
      </c>
      <c r="D6">
        <v>4</v>
      </c>
      <c r="E6">
        <v>3.5</v>
      </c>
      <c r="F6">
        <v>3.1</v>
      </c>
    </row>
    <row r="7" spans="2:6">
      <c r="B7" t="s">
        <v>1758</v>
      </c>
      <c r="C7">
        <v>7.1</v>
      </c>
      <c r="D7">
        <v>4.2</v>
      </c>
      <c r="E7">
        <v>3.7</v>
      </c>
      <c r="F7">
        <v>3.3</v>
      </c>
    </row>
    <row r="8" spans="2:6">
      <c r="B8" t="s">
        <v>1759</v>
      </c>
      <c r="C8">
        <v>4.0999999999999996</v>
      </c>
      <c r="D8">
        <v>3.6</v>
      </c>
      <c r="E8">
        <v>3.4</v>
      </c>
      <c r="F8">
        <v>3.3</v>
      </c>
    </row>
    <row r="9" spans="2:6">
      <c r="C9">
        <f>AVERAGE(C5:C7)</f>
        <v>6.4333333333333327</v>
      </c>
      <c r="D9">
        <f t="shared" ref="D9:F9" si="0">AVERAGE(D5:D7)</f>
        <v>3.7666666666666671</v>
      </c>
      <c r="E9">
        <f t="shared" si="0"/>
        <v>3.3000000000000003</v>
      </c>
      <c r="F9">
        <f t="shared" si="0"/>
        <v>2.9333333333333336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6F22-1A32-4C40-B48F-F9CFFD023890}">
  <dimension ref="A1:AA176"/>
  <sheetViews>
    <sheetView topLeftCell="A68" zoomScale="82" workbookViewId="0">
      <selection activeCell="B68" sqref="B68"/>
    </sheetView>
  </sheetViews>
  <sheetFormatPr defaultRowHeight="15"/>
  <cols>
    <col min="1" max="1" width="58" customWidth="1"/>
    <col min="2" max="6" width="14" customWidth="1"/>
  </cols>
  <sheetData>
    <row r="1" spans="1:6" ht="15.75">
      <c r="A1" s="105" t="s">
        <v>1766</v>
      </c>
    </row>
    <row r="2" spans="1:6">
      <c r="A2" t="s">
        <v>1767</v>
      </c>
    </row>
    <row r="3" spans="1:6">
      <c r="A3" s="101" t="s">
        <v>1768</v>
      </c>
    </row>
    <row r="4" spans="1:6">
      <c r="A4" s="106" t="s">
        <v>1769</v>
      </c>
    </row>
    <row r="6" spans="1:6" ht="15.75">
      <c r="A6" s="105" t="s">
        <v>1770</v>
      </c>
    </row>
    <row r="7" spans="1:6">
      <c r="A7" s="106" t="s">
        <v>1771</v>
      </c>
    </row>
    <row r="9" spans="1:6">
      <c r="A9" s="101" t="s">
        <v>1772</v>
      </c>
    </row>
    <row r="10" spans="1:6">
      <c r="A10" s="101" t="s">
        <v>1773</v>
      </c>
      <c r="B10" s="101" t="s">
        <v>1774</v>
      </c>
      <c r="C10" s="101" t="s">
        <v>1775</v>
      </c>
      <c r="D10" s="101" t="s">
        <v>1776</v>
      </c>
      <c r="E10" s="101" t="s">
        <v>1777</v>
      </c>
      <c r="F10" s="101" t="s">
        <v>1778</v>
      </c>
    </row>
    <row r="11" spans="1:6">
      <c r="A11" t="s">
        <v>1779</v>
      </c>
      <c r="B11" s="108">
        <v>2.97</v>
      </c>
      <c r="C11" s="108">
        <v>7.38</v>
      </c>
      <c r="E11" t="s">
        <v>1780</v>
      </c>
      <c r="F11" t="s">
        <v>1781</v>
      </c>
    </row>
    <row r="12" spans="1:6">
      <c r="A12" t="s">
        <v>1782</v>
      </c>
      <c r="B12" s="108">
        <v>0.11</v>
      </c>
      <c r="C12" s="108">
        <v>0.25</v>
      </c>
      <c r="E12" t="s">
        <v>1783</v>
      </c>
      <c r="F12" t="s">
        <v>1781</v>
      </c>
    </row>
    <row r="13" spans="1:6">
      <c r="A13" t="s">
        <v>1784</v>
      </c>
      <c r="B13" s="108">
        <v>0.03</v>
      </c>
      <c r="C13" s="108">
        <v>0.06</v>
      </c>
      <c r="E13" t="s">
        <v>1783</v>
      </c>
      <c r="F13" t="s">
        <v>1781</v>
      </c>
    </row>
    <row r="14" spans="1:6">
      <c r="A14" t="s">
        <v>345</v>
      </c>
      <c r="B14" s="108">
        <v>0.13</v>
      </c>
      <c r="C14" s="108">
        <v>1.5</v>
      </c>
      <c r="E14" t="s">
        <v>1785</v>
      </c>
      <c r="F14" t="s">
        <v>1786</v>
      </c>
    </row>
    <row r="15" spans="1:6">
      <c r="A15" t="s">
        <v>1787</v>
      </c>
      <c r="B15" s="108">
        <v>0.18</v>
      </c>
      <c r="C15" s="108">
        <v>0.17</v>
      </c>
      <c r="E15" t="s">
        <v>1788</v>
      </c>
      <c r="F15" t="s">
        <v>1786</v>
      </c>
    </row>
    <row r="16" spans="1:6">
      <c r="A16" t="s">
        <v>1789</v>
      </c>
      <c r="B16" s="108">
        <v>9.3699999999999992</v>
      </c>
      <c r="C16" s="108">
        <v>9.94</v>
      </c>
      <c r="E16" t="s">
        <v>1790</v>
      </c>
      <c r="F16" t="s">
        <v>1786</v>
      </c>
    </row>
    <row r="17" spans="1:6">
      <c r="A17" t="s">
        <v>1791</v>
      </c>
      <c r="B17" s="108" t="s">
        <v>68</v>
      </c>
      <c r="C17" s="108">
        <v>0.96299999999999997</v>
      </c>
      <c r="E17" t="s">
        <v>1792</v>
      </c>
      <c r="F17" t="s">
        <v>1786</v>
      </c>
    </row>
    <row r="18" spans="1:6">
      <c r="A18" t="s">
        <v>1793</v>
      </c>
      <c r="B18" s="108">
        <v>0.9</v>
      </c>
      <c r="C18" s="108">
        <v>0.9</v>
      </c>
      <c r="E18" t="s">
        <v>1792</v>
      </c>
      <c r="F18" t="s">
        <v>1781</v>
      </c>
    </row>
    <row r="19" spans="1:6">
      <c r="A19" s="106" t="s">
        <v>1794</v>
      </c>
    </row>
    <row r="20" spans="1:6">
      <c r="A20" s="106" t="s">
        <v>1795</v>
      </c>
    </row>
    <row r="21" spans="1:6">
      <c r="A21" s="106" t="s">
        <v>1796</v>
      </c>
    </row>
    <row r="23" spans="1:6">
      <c r="A23" s="101" t="s">
        <v>1797</v>
      </c>
    </row>
    <row r="24" spans="1:6">
      <c r="A24" t="s">
        <v>1798</v>
      </c>
      <c r="B24" s="108">
        <v>0.08</v>
      </c>
      <c r="C24" t="s">
        <v>1792</v>
      </c>
      <c r="D24" s="106" t="s">
        <v>1799</v>
      </c>
    </row>
    <row r="25" spans="1:6">
      <c r="A25" t="s">
        <v>1800</v>
      </c>
      <c r="B25" s="108">
        <v>20</v>
      </c>
      <c r="C25" t="s">
        <v>1801</v>
      </c>
      <c r="D25" s="106" t="s">
        <v>1799</v>
      </c>
    </row>
    <row r="26" spans="1:6">
      <c r="A26" t="s">
        <v>1802</v>
      </c>
      <c r="B26" s="108">
        <v>70</v>
      </c>
      <c r="C26" t="s">
        <v>1803</v>
      </c>
      <c r="D26" s="106" t="s">
        <v>1799</v>
      </c>
    </row>
    <row r="27" spans="1:6">
      <c r="A27" t="s">
        <v>1804</v>
      </c>
      <c r="B27" s="108">
        <v>40</v>
      </c>
      <c r="C27" t="s">
        <v>1805</v>
      </c>
      <c r="D27" s="106" t="s">
        <v>1799</v>
      </c>
    </row>
    <row r="28" spans="1:6">
      <c r="A28" t="s">
        <v>1806</v>
      </c>
      <c r="B28" s="108">
        <v>134476</v>
      </c>
      <c r="C28" t="s">
        <v>1807</v>
      </c>
      <c r="D28" s="106" t="s">
        <v>1808</v>
      </c>
    </row>
    <row r="29" spans="1:6">
      <c r="A29" t="s">
        <v>1809</v>
      </c>
      <c r="B29" s="108">
        <v>3.4121419999999998</v>
      </c>
      <c r="C29" t="s">
        <v>1810</v>
      </c>
      <c r="D29" s="106" t="s">
        <v>1811</v>
      </c>
    </row>
    <row r="30" spans="1:6">
      <c r="A30" t="s">
        <v>1812</v>
      </c>
      <c r="B30" s="108">
        <v>2026</v>
      </c>
      <c r="C30" t="s">
        <v>1813</v>
      </c>
      <c r="D30" s="106" t="s">
        <v>1814</v>
      </c>
    </row>
    <row r="31" spans="1:6">
      <c r="A31" t="s">
        <v>1815</v>
      </c>
      <c r="B31" s="16">
        <f>INDEX($B$99:$AA$99,MATCH($B$30,$B$94:$AA$94,0))</f>
        <v>4.5070120089575791</v>
      </c>
      <c r="C31" t="s">
        <v>1816</v>
      </c>
      <c r="D31" s="106" t="s">
        <v>1817</v>
      </c>
    </row>
    <row r="32" spans="1:6">
      <c r="A32" t="s">
        <v>1818</v>
      </c>
      <c r="B32" s="14">
        <f>INDEX('AEO 2026 Table 3'!$E$25:$AD$25,MATCH($B$30,$B$94:$AA$94,0))*$B$29*$B$34</f>
        <v>85.432364487777036</v>
      </c>
      <c r="C32" t="s">
        <v>1819</v>
      </c>
      <c r="D32" s="106" t="s">
        <v>1820</v>
      </c>
    </row>
    <row r="33" spans="1:3">
      <c r="A33" s="101" t="s">
        <v>1821</v>
      </c>
    </row>
    <row r="34" spans="1:3">
      <c r="A34" t="s">
        <v>1822</v>
      </c>
      <c r="B34" s="98">
        <f>dollars_2025_to_2012/dollars_2023_2012</f>
        <v>0.94639118902230701</v>
      </c>
    </row>
    <row r="35" spans="1:3">
      <c r="A35" t="s">
        <v>1823</v>
      </c>
      <c r="B35" s="98">
        <f>dollars_2023_2012</f>
        <v>0.75350342301658668</v>
      </c>
    </row>
    <row r="36" spans="1:3">
      <c r="A36" t="s">
        <v>1824</v>
      </c>
      <c r="B36" s="98">
        <f>dollars_2018_to_2012/dollars_2023_2012</f>
        <v>1.2130004616845389</v>
      </c>
    </row>
    <row r="37" spans="1:3">
      <c r="A37" t="s">
        <v>1825</v>
      </c>
      <c r="B37" s="98">
        <f>dollars_2024_to_2012/dollars_2023_2012</f>
        <v>0.97135060521726924</v>
      </c>
    </row>
    <row r="39" spans="1:3">
      <c r="A39" s="101" t="s">
        <v>1826</v>
      </c>
    </row>
    <row r="40" spans="1:3">
      <c r="A40" s="106" t="s">
        <v>1827</v>
      </c>
    </row>
    <row r="41" spans="1:3">
      <c r="A41" s="106" t="s">
        <v>1828</v>
      </c>
    </row>
    <row r="42" spans="1:3">
      <c r="A42" s="106" t="s">
        <v>1829</v>
      </c>
    </row>
    <row r="43" spans="1:3">
      <c r="A43" t="s">
        <v>1830</v>
      </c>
      <c r="B43" s="108">
        <v>0.08</v>
      </c>
      <c r="C43" t="s">
        <v>1792</v>
      </c>
    </row>
    <row r="44" spans="1:3">
      <c r="A44" t="s">
        <v>1831</v>
      </c>
      <c r="B44" s="108">
        <v>2035</v>
      </c>
      <c r="C44" t="s">
        <v>1813</v>
      </c>
    </row>
    <row r="45" spans="1:3">
      <c r="A45" t="s">
        <v>1832</v>
      </c>
      <c r="B45" s="108">
        <v>5.0000000000000001E-3</v>
      </c>
      <c r="C45" t="s">
        <v>1833</v>
      </c>
    </row>
    <row r="46" spans="1:3">
      <c r="A46" t="s">
        <v>1834</v>
      </c>
      <c r="B46" s="108">
        <v>0</v>
      </c>
      <c r="C46" t="s">
        <v>1833</v>
      </c>
    </row>
    <row r="48" spans="1:3">
      <c r="A48" s="101" t="s">
        <v>1835</v>
      </c>
    </row>
    <row r="49" spans="1:4">
      <c r="A49" s="106" t="s">
        <v>1836</v>
      </c>
    </row>
    <row r="50" spans="1:4">
      <c r="A50" s="106" t="s">
        <v>1837</v>
      </c>
    </row>
    <row r="51" spans="1:4">
      <c r="A51" s="106" t="s">
        <v>1838</v>
      </c>
    </row>
    <row r="52" spans="1:4">
      <c r="A52" t="s">
        <v>1839</v>
      </c>
      <c r="B52" s="108">
        <v>0</v>
      </c>
    </row>
    <row r="53" spans="1:4">
      <c r="A53" t="s">
        <v>1840</v>
      </c>
      <c r="B53" s="108">
        <v>0.2</v>
      </c>
      <c r="C53" t="s">
        <v>1788</v>
      </c>
    </row>
    <row r="55" spans="1:4" ht="15.75">
      <c r="A55" s="105" t="s">
        <v>1841</v>
      </c>
    </row>
    <row r="56" spans="1:4">
      <c r="A56" t="s">
        <v>1842</v>
      </c>
      <c r="B56" s="110" t="s">
        <v>1843</v>
      </c>
      <c r="C56" s="106" t="s">
        <v>1844</v>
      </c>
    </row>
    <row r="57" spans="1:4">
      <c r="A57" t="s">
        <v>1845</v>
      </c>
      <c r="B57" s="110">
        <v>5</v>
      </c>
    </row>
    <row r="58" spans="1:4">
      <c r="A58" s="106" t="s">
        <v>1846</v>
      </c>
    </row>
    <row r="59" spans="1:4">
      <c r="A59" t="s">
        <v>1847</v>
      </c>
      <c r="B59" s="98">
        <f>dollars_2022_2012/dollars_2023_2012</f>
        <v>1.0418001777049923</v>
      </c>
    </row>
    <row r="60" spans="1:4">
      <c r="A60" t="s">
        <v>1848</v>
      </c>
      <c r="B60" s="16">
        <f>INDEX('H2-DOE'!$C$5:$F$9,$B$57,1)</f>
        <v>6.4333333333333327</v>
      </c>
      <c r="C60" t="s">
        <v>1849</v>
      </c>
      <c r="D60" s="107" t="s">
        <v>1850</v>
      </c>
    </row>
    <row r="61" spans="1:4">
      <c r="A61" t="s">
        <v>1851</v>
      </c>
      <c r="B61" s="16">
        <f>INDEX('H2-DOE'!$C$5:$F$9,$B$57,2)</f>
        <v>3.7666666666666671</v>
      </c>
      <c r="C61" t="s">
        <v>1849</v>
      </c>
      <c r="D61" s="107" t="s">
        <v>1852</v>
      </c>
    </row>
    <row r="62" spans="1:4">
      <c r="A62" t="s">
        <v>1853</v>
      </c>
      <c r="B62" s="16">
        <f>INDEX('H2-DOE'!$C$5:$F$9,$B$57,3)</f>
        <v>3.3000000000000003</v>
      </c>
      <c r="C62" t="s">
        <v>1849</v>
      </c>
    </row>
    <row r="63" spans="1:4">
      <c r="A63" t="s">
        <v>1854</v>
      </c>
      <c r="B63" s="16">
        <f>INDEX('H2-DOE'!$C$5:$F$9,$B$57,4)</f>
        <v>2.9333333333333336</v>
      </c>
      <c r="C63" t="s">
        <v>1849</v>
      </c>
    </row>
    <row r="64" spans="1:4">
      <c r="A64" s="106" t="s">
        <v>1855</v>
      </c>
    </row>
    <row r="65" spans="1:6">
      <c r="A65" t="s">
        <v>1856</v>
      </c>
      <c r="B65" s="100">
        <f>IF($B$56="DOE",1,IF($D$11="",0,1))</f>
        <v>1</v>
      </c>
      <c r="C65" s="106" t="s">
        <v>1857</v>
      </c>
    </row>
    <row r="67" spans="1:6" ht="15.75">
      <c r="A67" s="105" t="s">
        <v>1858</v>
      </c>
    </row>
    <row r="68" spans="1:6">
      <c r="A68" t="s">
        <v>1859</v>
      </c>
      <c r="B68" s="110" t="s">
        <v>1860</v>
      </c>
      <c r="C68" s="106" t="s">
        <v>1861</v>
      </c>
    </row>
    <row r="69" spans="1:6">
      <c r="A69" s="101" t="s">
        <v>1773</v>
      </c>
      <c r="C69" s="101" t="s">
        <v>776</v>
      </c>
      <c r="D69" s="101" t="s">
        <v>1860</v>
      </c>
      <c r="E69" s="101" t="s">
        <v>775</v>
      </c>
    </row>
    <row r="70" spans="1:6">
      <c r="A70" t="s">
        <v>1791</v>
      </c>
      <c r="C70" s="108">
        <v>0.9</v>
      </c>
      <c r="D70">
        <f>$C$17</f>
        <v>0.96299999999999997</v>
      </c>
      <c r="E70">
        <f>$C$17</f>
        <v>0.96299999999999997</v>
      </c>
      <c r="F70" s="106" t="s">
        <v>1862</v>
      </c>
    </row>
    <row r="71" spans="1:6">
      <c r="A71" t="s">
        <v>1863</v>
      </c>
      <c r="C71" s="108">
        <v>25</v>
      </c>
      <c r="D71">
        <f>$B$27</f>
        <v>40</v>
      </c>
      <c r="E71" s="108">
        <v>60</v>
      </c>
    </row>
    <row r="72" spans="1:6">
      <c r="A72" t="s">
        <v>1864</v>
      </c>
      <c r="C72">
        <f>$B$24</f>
        <v>0.08</v>
      </c>
      <c r="D72">
        <f>$B$24</f>
        <v>0.08</v>
      </c>
      <c r="E72" s="108">
        <v>0.1</v>
      </c>
    </row>
    <row r="73" spans="1:6">
      <c r="A73" t="s">
        <v>1865</v>
      </c>
      <c r="C73" s="108">
        <v>1</v>
      </c>
      <c r="D73" s="108">
        <v>1</v>
      </c>
      <c r="E73" s="108">
        <v>0</v>
      </c>
    </row>
    <row r="74" spans="1:6">
      <c r="A74" t="s">
        <v>1866</v>
      </c>
      <c r="C74">
        <f>$B$89</f>
        <v>0.57675579943431909</v>
      </c>
      <c r="D74" s="108">
        <v>1</v>
      </c>
      <c r="E74" s="108">
        <v>1</v>
      </c>
      <c r="F74" s="106" t="s">
        <v>1867</v>
      </c>
    </row>
    <row r="77" spans="1:6">
      <c r="A77" s="101" t="s">
        <v>1868</v>
      </c>
    </row>
    <row r="78" spans="1:6">
      <c r="A78" t="s">
        <v>1791</v>
      </c>
      <c r="B78" s="16">
        <f>INDEX($C$70:$E$70,MATCH($B$68,$C$69:$E$69,0))</f>
        <v>0.96299999999999997</v>
      </c>
    </row>
    <row r="79" spans="1:6">
      <c r="A79" t="s">
        <v>1863</v>
      </c>
      <c r="B79" s="14">
        <f>INDEX($C$71:$E$71,MATCH($B$68,$C$69:$E$69,0))</f>
        <v>40</v>
      </c>
    </row>
    <row r="80" spans="1:6">
      <c r="A80" t="s">
        <v>1864</v>
      </c>
      <c r="B80" s="16">
        <f>INDEX($C$72:$E$72,MATCH($B$68,$C$69:$E$69,0))</f>
        <v>0.08</v>
      </c>
    </row>
    <row r="81" spans="1:27">
      <c r="A81" t="s">
        <v>1865</v>
      </c>
      <c r="B81" s="100">
        <f>INDEX($C$73:$E$73,MATCH($B$68,$C$69:$E$69,0))</f>
        <v>1</v>
      </c>
    </row>
    <row r="82" spans="1:27">
      <c r="A82" t="s">
        <v>1866</v>
      </c>
      <c r="B82" s="97">
        <f>INDEX($C$74:$E$74,MATCH($B$68,$C$69:$E$69,0))</f>
        <v>1</v>
      </c>
    </row>
    <row r="83" spans="1:27">
      <c r="A83" t="s">
        <v>1869</v>
      </c>
      <c r="B83" s="98">
        <f>$B$80/(1-(1+$B$80)^-$B$25)</f>
        <v>0.10185220882315059</v>
      </c>
      <c r="C83" s="106" t="s">
        <v>1870</v>
      </c>
    </row>
    <row r="86" spans="1:27">
      <c r="A86" s="101" t="s">
        <v>1871</v>
      </c>
    </row>
    <row r="87" spans="1:27">
      <c r="A87" t="s">
        <v>1872</v>
      </c>
      <c r="B87" s="108">
        <v>0.57999999999999996</v>
      </c>
      <c r="C87" t="s">
        <v>1783</v>
      </c>
    </row>
    <row r="88" spans="1:27">
      <c r="A88" t="s">
        <v>1873</v>
      </c>
      <c r="B88" s="97">
        <f>($C$12-$B$12)+($C$13-$B$13)+($C$14-$B$14)/1000*$B$26+(IF($B$52=1,$B$53,$C$15)-$B$15)*$B$31+$C$16*$C$70/1000*$C$71</f>
        <v>0.44447987991042431</v>
      </c>
    </row>
    <row r="89" spans="1:27">
      <c r="A89" t="s">
        <v>1874</v>
      </c>
      <c r="B89" s="97">
        <f>($B$87*$B$36-$B$88)/(($C$11-$B$11)*($C$72/(1-(1+$C$72)^-$B$25)))</f>
        <v>0.57675579943431909</v>
      </c>
      <c r="C89" s="106" t="s">
        <v>1875</v>
      </c>
    </row>
    <row r="92" spans="1:27" ht="15.75">
      <c r="A92" s="105" t="s">
        <v>1876</v>
      </c>
    </row>
    <row r="93" spans="1:27">
      <c r="A93" s="106" t="s">
        <v>1877</v>
      </c>
    </row>
    <row r="94" spans="1:27">
      <c r="A94" s="101" t="s">
        <v>488</v>
      </c>
      <c r="B94" s="101">
        <v>2025</v>
      </c>
      <c r="C94" s="101">
        <v>2026</v>
      </c>
      <c r="D94" s="101">
        <v>2027</v>
      </c>
      <c r="E94" s="101">
        <v>2028</v>
      </c>
      <c r="F94" s="101">
        <v>2029</v>
      </c>
      <c r="G94" s="101">
        <v>2030</v>
      </c>
      <c r="H94" s="101">
        <v>2031</v>
      </c>
      <c r="I94" s="101">
        <v>2032</v>
      </c>
      <c r="J94" s="101">
        <v>2033</v>
      </c>
      <c r="K94" s="101">
        <v>2034</v>
      </c>
      <c r="L94" s="101">
        <v>2035</v>
      </c>
      <c r="M94" s="101">
        <v>2036</v>
      </c>
      <c r="N94" s="101">
        <v>2037</v>
      </c>
      <c r="O94" s="101">
        <v>2038</v>
      </c>
      <c r="P94" s="101">
        <v>2039</v>
      </c>
      <c r="Q94" s="101">
        <v>2040</v>
      </c>
      <c r="R94" s="101">
        <v>2041</v>
      </c>
      <c r="S94" s="101">
        <v>2042</v>
      </c>
      <c r="T94" s="101">
        <v>2043</v>
      </c>
      <c r="U94" s="101">
        <v>2044</v>
      </c>
      <c r="V94" s="101">
        <v>2045</v>
      </c>
      <c r="W94" s="101">
        <v>2046</v>
      </c>
      <c r="X94" s="101">
        <v>2047</v>
      </c>
      <c r="Y94" s="101">
        <v>2048</v>
      </c>
      <c r="Z94" s="101">
        <v>2049</v>
      </c>
      <c r="AA94" s="101">
        <v>2050</v>
      </c>
    </row>
    <row r="95" spans="1:27">
      <c r="A95" t="s">
        <v>1878</v>
      </c>
      <c r="B95" s="97">
        <f t="shared" ref="B95:AA95" si="0">IF($B$81=0,1,IF(B$94&lt;=$B$30,1,IF(B$94&lt;=$B$44,1-$B$43*(B$94-$B$30)/($B$44-$B$30),(1-$B$43)*(1-$B$45)^(B$94-$B$44))))</f>
        <v>1</v>
      </c>
      <c r="C95" s="97">
        <f t="shared" si="0"/>
        <v>1</v>
      </c>
      <c r="D95" s="97">
        <f t="shared" si="0"/>
        <v>0.99111111111111116</v>
      </c>
      <c r="E95" s="97">
        <f t="shared" si="0"/>
        <v>0.98222222222222222</v>
      </c>
      <c r="F95" s="97">
        <f t="shared" si="0"/>
        <v>0.97333333333333338</v>
      </c>
      <c r="G95" s="97">
        <f t="shared" si="0"/>
        <v>0.96444444444444444</v>
      </c>
      <c r="H95" s="97">
        <f t="shared" si="0"/>
        <v>0.9555555555555556</v>
      </c>
      <c r="I95" s="97">
        <f t="shared" si="0"/>
        <v>0.94666666666666666</v>
      </c>
      <c r="J95" s="97">
        <f t="shared" si="0"/>
        <v>0.93777777777777782</v>
      </c>
      <c r="K95" s="97">
        <f t="shared" si="0"/>
        <v>0.92888888888888888</v>
      </c>
      <c r="L95" s="97">
        <f t="shared" si="0"/>
        <v>0.92</v>
      </c>
      <c r="M95" s="97">
        <f t="shared" si="0"/>
        <v>0.91539999999999999</v>
      </c>
      <c r="N95" s="97">
        <f t="shared" si="0"/>
        <v>0.91082300000000005</v>
      </c>
      <c r="O95" s="97">
        <f t="shared" si="0"/>
        <v>0.90626888500000002</v>
      </c>
      <c r="P95" s="97">
        <f t="shared" si="0"/>
        <v>0.90173754057500011</v>
      </c>
      <c r="Q95" s="97">
        <f t="shared" si="0"/>
        <v>0.89722885287212517</v>
      </c>
      <c r="R95" s="97">
        <f t="shared" si="0"/>
        <v>0.8927427086077645</v>
      </c>
      <c r="S95" s="97">
        <f t="shared" si="0"/>
        <v>0.88827899506472563</v>
      </c>
      <c r="T95" s="97">
        <f t="shared" si="0"/>
        <v>0.88383760008940204</v>
      </c>
      <c r="U95" s="97">
        <f t="shared" si="0"/>
        <v>0.87941841208895499</v>
      </c>
      <c r="V95" s="97">
        <f t="shared" si="0"/>
        <v>0.8750213200285103</v>
      </c>
      <c r="W95" s="97">
        <f t="shared" si="0"/>
        <v>0.87064621342836768</v>
      </c>
      <c r="X95" s="97">
        <f t="shared" si="0"/>
        <v>0.86629298236122587</v>
      </c>
      <c r="Y95" s="97">
        <f t="shared" si="0"/>
        <v>0.86196151744941985</v>
      </c>
      <c r="Z95" s="97">
        <f t="shared" si="0"/>
        <v>0.85765170986217276</v>
      </c>
      <c r="AA95" s="97">
        <f t="shared" si="0"/>
        <v>0.85336345131286184</v>
      </c>
    </row>
    <row r="96" spans="1:27">
      <c r="A96" t="s">
        <v>1879</v>
      </c>
      <c r="B96" s="16">
        <f t="shared" ref="B96:AA96" si="1">$B$11*(1-$B$46)^MAX(0,B$94-$B$30)</f>
        <v>2.97</v>
      </c>
      <c r="C96" s="16">
        <f t="shared" si="1"/>
        <v>2.97</v>
      </c>
      <c r="D96" s="16">
        <f t="shared" si="1"/>
        <v>2.97</v>
      </c>
      <c r="E96" s="16">
        <f t="shared" si="1"/>
        <v>2.97</v>
      </c>
      <c r="F96" s="16">
        <f t="shared" si="1"/>
        <v>2.97</v>
      </c>
      <c r="G96" s="16">
        <f t="shared" si="1"/>
        <v>2.97</v>
      </c>
      <c r="H96" s="16">
        <f t="shared" si="1"/>
        <v>2.97</v>
      </c>
      <c r="I96" s="16">
        <f t="shared" si="1"/>
        <v>2.97</v>
      </c>
      <c r="J96" s="16">
        <f t="shared" si="1"/>
        <v>2.97</v>
      </c>
      <c r="K96" s="16">
        <f t="shared" si="1"/>
        <v>2.97</v>
      </c>
      <c r="L96" s="16">
        <f t="shared" si="1"/>
        <v>2.97</v>
      </c>
      <c r="M96" s="16">
        <f t="shared" si="1"/>
        <v>2.97</v>
      </c>
      <c r="N96" s="16">
        <f t="shared" si="1"/>
        <v>2.97</v>
      </c>
      <c r="O96" s="16">
        <f t="shared" si="1"/>
        <v>2.97</v>
      </c>
      <c r="P96" s="16">
        <f t="shared" si="1"/>
        <v>2.97</v>
      </c>
      <c r="Q96" s="16">
        <f t="shared" si="1"/>
        <v>2.97</v>
      </c>
      <c r="R96" s="16">
        <f t="shared" si="1"/>
        <v>2.97</v>
      </c>
      <c r="S96" s="16">
        <f t="shared" si="1"/>
        <v>2.97</v>
      </c>
      <c r="T96" s="16">
        <f t="shared" si="1"/>
        <v>2.97</v>
      </c>
      <c r="U96" s="16">
        <f t="shared" si="1"/>
        <v>2.97</v>
      </c>
      <c r="V96" s="16">
        <f t="shared" si="1"/>
        <v>2.97</v>
      </c>
      <c r="W96" s="16">
        <f t="shared" si="1"/>
        <v>2.97</v>
      </c>
      <c r="X96" s="16">
        <f t="shared" si="1"/>
        <v>2.97</v>
      </c>
      <c r="Y96" s="16">
        <f t="shared" si="1"/>
        <v>2.97</v>
      </c>
      <c r="Z96" s="16">
        <f t="shared" si="1"/>
        <v>2.97</v>
      </c>
      <c r="AA96" s="16">
        <f t="shared" si="1"/>
        <v>2.97</v>
      </c>
    </row>
    <row r="97" spans="1:27">
      <c r="A97" t="s">
        <v>1880</v>
      </c>
      <c r="B97" s="16">
        <f t="shared" ref="B97:AA97" si="2">$C$11*B95</f>
        <v>7.38</v>
      </c>
      <c r="C97" s="16">
        <f t="shared" si="2"/>
        <v>7.38</v>
      </c>
      <c r="D97" s="16">
        <f t="shared" si="2"/>
        <v>7.3144</v>
      </c>
      <c r="E97" s="16">
        <f t="shared" si="2"/>
        <v>7.2488000000000001</v>
      </c>
      <c r="F97" s="16">
        <f t="shared" si="2"/>
        <v>7.1832000000000003</v>
      </c>
      <c r="G97" s="16">
        <f t="shared" si="2"/>
        <v>7.1175999999999995</v>
      </c>
      <c r="H97" s="16">
        <f t="shared" si="2"/>
        <v>7.0520000000000005</v>
      </c>
      <c r="I97" s="16">
        <f t="shared" si="2"/>
        <v>6.9863999999999997</v>
      </c>
      <c r="J97" s="16">
        <f t="shared" si="2"/>
        <v>6.9207999999999998</v>
      </c>
      <c r="K97" s="16">
        <f t="shared" si="2"/>
        <v>6.8552</v>
      </c>
      <c r="L97" s="16">
        <f t="shared" si="2"/>
        <v>6.7896000000000001</v>
      </c>
      <c r="M97" s="16">
        <f t="shared" si="2"/>
        <v>6.7556519999999995</v>
      </c>
      <c r="N97" s="16">
        <f t="shared" si="2"/>
        <v>6.7218737400000004</v>
      </c>
      <c r="O97" s="16">
        <f t="shared" si="2"/>
        <v>6.6882643712999998</v>
      </c>
      <c r="P97" s="16">
        <f t="shared" si="2"/>
        <v>6.6548230494435003</v>
      </c>
      <c r="Q97" s="16">
        <f t="shared" si="2"/>
        <v>6.6215489341962837</v>
      </c>
      <c r="R97" s="16">
        <f t="shared" si="2"/>
        <v>6.5884411895253017</v>
      </c>
      <c r="S97" s="16">
        <f t="shared" si="2"/>
        <v>6.5554989835776754</v>
      </c>
      <c r="T97" s="16">
        <f t="shared" si="2"/>
        <v>6.5227214886597871</v>
      </c>
      <c r="U97" s="16">
        <f t="shared" si="2"/>
        <v>6.4901078812164874</v>
      </c>
      <c r="V97" s="16">
        <f t="shared" si="2"/>
        <v>6.457657341810406</v>
      </c>
      <c r="W97" s="16">
        <f t="shared" si="2"/>
        <v>6.4253690551013536</v>
      </c>
      <c r="X97" s="16">
        <f t="shared" si="2"/>
        <v>6.3932422098258472</v>
      </c>
      <c r="Y97" s="16">
        <f t="shared" si="2"/>
        <v>6.3612759987767182</v>
      </c>
      <c r="Z97" s="16">
        <f t="shared" si="2"/>
        <v>6.3294696187828352</v>
      </c>
      <c r="AA97" s="16">
        <f t="shared" si="2"/>
        <v>6.2978222706889202</v>
      </c>
    </row>
    <row r="98" spans="1:27">
      <c r="A98" t="s">
        <v>1881</v>
      </c>
      <c r="B98" s="16">
        <f t="shared" ref="B98:AA98" si="3">IF($B$52=1,$B$53,$C$15)</f>
        <v>0.17</v>
      </c>
      <c r="C98" s="16">
        <f t="shared" si="3"/>
        <v>0.17</v>
      </c>
      <c r="D98" s="16">
        <f t="shared" si="3"/>
        <v>0.17</v>
      </c>
      <c r="E98" s="16">
        <f t="shared" si="3"/>
        <v>0.17</v>
      </c>
      <c r="F98" s="16">
        <f t="shared" si="3"/>
        <v>0.17</v>
      </c>
      <c r="G98" s="16">
        <f t="shared" si="3"/>
        <v>0.17</v>
      </c>
      <c r="H98" s="16">
        <f t="shared" si="3"/>
        <v>0.17</v>
      </c>
      <c r="I98" s="16">
        <f t="shared" si="3"/>
        <v>0.17</v>
      </c>
      <c r="J98" s="16">
        <f t="shared" si="3"/>
        <v>0.17</v>
      </c>
      <c r="K98" s="16">
        <f t="shared" si="3"/>
        <v>0.17</v>
      </c>
      <c r="L98" s="16">
        <f t="shared" si="3"/>
        <v>0.17</v>
      </c>
      <c r="M98" s="16">
        <f t="shared" si="3"/>
        <v>0.17</v>
      </c>
      <c r="N98" s="16">
        <f t="shared" si="3"/>
        <v>0.17</v>
      </c>
      <c r="O98" s="16">
        <f t="shared" si="3"/>
        <v>0.17</v>
      </c>
      <c r="P98" s="16">
        <f t="shared" si="3"/>
        <v>0.17</v>
      </c>
      <c r="Q98" s="16">
        <f t="shared" si="3"/>
        <v>0.17</v>
      </c>
      <c r="R98" s="16">
        <f t="shared" si="3"/>
        <v>0.17</v>
      </c>
      <c r="S98" s="16">
        <f t="shared" si="3"/>
        <v>0.17</v>
      </c>
      <c r="T98" s="16">
        <f t="shared" si="3"/>
        <v>0.17</v>
      </c>
      <c r="U98" s="16">
        <f t="shared" si="3"/>
        <v>0.17</v>
      </c>
      <c r="V98" s="16">
        <f t="shared" si="3"/>
        <v>0.17</v>
      </c>
      <c r="W98" s="16">
        <f t="shared" si="3"/>
        <v>0.17</v>
      </c>
      <c r="X98" s="16">
        <f t="shared" si="3"/>
        <v>0.17</v>
      </c>
      <c r="Y98" s="16">
        <f t="shared" si="3"/>
        <v>0.17</v>
      </c>
      <c r="Z98" s="16">
        <f t="shared" si="3"/>
        <v>0.17</v>
      </c>
      <c r="AA98" s="16">
        <f t="shared" si="3"/>
        <v>0.17</v>
      </c>
    </row>
    <row r="99" spans="1:27">
      <c r="A99" t="s">
        <v>1882</v>
      </c>
      <c r="B99" s="16">
        <f>'AEO 2026 Table 3'!E21*$B$34</f>
        <v>4.2640412134351262</v>
      </c>
      <c r="C99" s="16">
        <f>'AEO 2026 Table 3'!F21*$B$34</f>
        <v>4.5070120089575791</v>
      </c>
      <c r="D99" s="16">
        <f>'AEO 2026 Table 3'!G21*$B$34</f>
        <v>4.4038241384449099</v>
      </c>
      <c r="E99" s="16">
        <f>'AEO 2026 Table 3'!H21*$B$34</f>
        <v>4.5078514579422411</v>
      </c>
      <c r="F99" s="16">
        <f>'AEO 2026 Table 3'!I21*$B$34</f>
        <v>4.6081216044191544</v>
      </c>
      <c r="G99" s="16">
        <f>'AEO 2026 Table 3'!J21*$B$34</f>
        <v>5.0460092364502644</v>
      </c>
      <c r="H99" s="16">
        <f>'AEO 2026 Table 3'!K21*$B$34</f>
        <v>5.3029336236636624</v>
      </c>
      <c r="I99" s="16">
        <f>'AEO 2026 Table 3'!L21*$B$34</f>
        <v>5.4250464787832113</v>
      </c>
      <c r="J99" s="16">
        <f>'AEO 2026 Table 3'!M21*$B$34</f>
        <v>5.4225328637851682</v>
      </c>
      <c r="K99" s="16">
        <f>'AEO 2026 Table 3'!N21*$B$34</f>
        <v>5.444827001024966</v>
      </c>
      <c r="L99" s="16">
        <f>'AEO 2026 Table 3'!O21*$B$34</f>
        <v>5.5204720487635184</v>
      </c>
      <c r="M99" s="16">
        <f>'AEO 2026 Table 3'!P21*$B$34</f>
        <v>5.5781195752604349</v>
      </c>
      <c r="N99" s="16">
        <f>'AEO 2026 Table 3'!Q21*$B$34</f>
        <v>5.6353393329399122</v>
      </c>
      <c r="O99" s="16">
        <f>'AEO 2026 Table 3'!R21*$B$34</f>
        <v>5.6919079734813431</v>
      </c>
      <c r="P99" s="16">
        <f>'AEO 2026 Table 3'!S21*$B$34</f>
        <v>5.7595919785378404</v>
      </c>
      <c r="Q99" s="16">
        <f>'AEO 2026 Table 3'!T21*$B$34</f>
        <v>5.8081077764518794</v>
      </c>
      <c r="R99" s="16">
        <f>'AEO 2026 Table 3'!U21*$B$34</f>
        <v>5.7702559144557428</v>
      </c>
      <c r="S99" s="16">
        <f>'AEO 2026 Table 3'!V21*$B$34</f>
        <v>5.6013383366919083</v>
      </c>
      <c r="T99" s="16">
        <f>'AEO 2026 Table 3'!W21*$B$34</f>
        <v>5.3802376951565716</v>
      </c>
      <c r="U99" s="16">
        <f>'AEO 2026 Table 3'!X21*$B$34</f>
        <v>5.166888943850517</v>
      </c>
      <c r="V99" s="16">
        <f>'AEO 2026 Table 3'!Y21*$B$34</f>
        <v>5.0654547362111053</v>
      </c>
      <c r="W99" s="16">
        <f>'AEO 2026 Table 3'!Z21*$B$34</f>
        <v>5.0589303153539857</v>
      </c>
      <c r="X99" s="16">
        <f>'AEO 2026 Table 3'!AA21*$B$34</f>
        <v>5.0712930234561844</v>
      </c>
      <c r="Y99" s="16">
        <f>'AEO 2026 Table 3'!AB21*$B$34</f>
        <v>5.0732236614817898</v>
      </c>
      <c r="Z99" s="16">
        <f>'AEO 2026 Table 3'!AC21*$B$34</f>
        <v>5.0557390842646033</v>
      </c>
      <c r="AA99" s="16">
        <f>'AEO 2026 Table 3'!AD21*$B$34</f>
        <v>5.0204765485616321</v>
      </c>
    </row>
    <row r="100" spans="1:27">
      <c r="A100" t="s">
        <v>1883</v>
      </c>
      <c r="B100" s="16">
        <f t="shared" ref="B100:AA100" si="4">B96*$B$83+$B$12+$B$13+$B$14/1000*$B$26+$B$15*B99</f>
        <v>1.2191284786230798</v>
      </c>
      <c r="C100" s="16">
        <f t="shared" si="4"/>
        <v>1.2628632218171214</v>
      </c>
      <c r="D100" s="16">
        <f t="shared" si="4"/>
        <v>1.244289405124841</v>
      </c>
      <c r="E100" s="16">
        <f t="shared" si="4"/>
        <v>1.2630143226343606</v>
      </c>
      <c r="F100" s="16">
        <f t="shared" si="4"/>
        <v>1.281062949000205</v>
      </c>
      <c r="G100" s="16">
        <f t="shared" si="4"/>
        <v>1.3598827227658048</v>
      </c>
      <c r="H100" s="16">
        <f t="shared" si="4"/>
        <v>1.4061291124642166</v>
      </c>
      <c r="I100" s="16">
        <f t="shared" si="4"/>
        <v>1.4281094263857352</v>
      </c>
      <c r="J100" s="16">
        <f t="shared" si="4"/>
        <v>1.4276569756860873</v>
      </c>
      <c r="K100" s="16">
        <f t="shared" si="4"/>
        <v>1.4316699203892509</v>
      </c>
      <c r="L100" s="16">
        <f t="shared" si="4"/>
        <v>1.4452860289821905</v>
      </c>
      <c r="M100" s="16">
        <f t="shared" si="4"/>
        <v>1.4556625837516353</v>
      </c>
      <c r="N100" s="16">
        <f t="shared" si="4"/>
        <v>1.4659621401339415</v>
      </c>
      <c r="O100" s="16">
        <f t="shared" si="4"/>
        <v>1.4761444954313991</v>
      </c>
      <c r="P100" s="16">
        <f t="shared" si="4"/>
        <v>1.4883276163415684</v>
      </c>
      <c r="Q100" s="16">
        <f t="shared" si="4"/>
        <v>1.4970604599660953</v>
      </c>
      <c r="R100" s="16">
        <f t="shared" si="4"/>
        <v>1.4902471248067908</v>
      </c>
      <c r="S100" s="16">
        <f t="shared" si="4"/>
        <v>1.4598419608093005</v>
      </c>
      <c r="T100" s="16">
        <f t="shared" si="4"/>
        <v>1.42004384533294</v>
      </c>
      <c r="U100" s="16">
        <f t="shared" si="4"/>
        <v>1.3816410700978503</v>
      </c>
      <c r="V100" s="16">
        <f t="shared" si="4"/>
        <v>1.3633829127227561</v>
      </c>
      <c r="W100" s="16">
        <f t="shared" si="4"/>
        <v>1.3622085169684746</v>
      </c>
      <c r="X100" s="16">
        <f t="shared" si="4"/>
        <v>1.3644338044268705</v>
      </c>
      <c r="Y100" s="16">
        <f t="shared" si="4"/>
        <v>1.3647813192714793</v>
      </c>
      <c r="Z100" s="16">
        <f t="shared" si="4"/>
        <v>1.3616340953723858</v>
      </c>
      <c r="AA100" s="16">
        <f t="shared" si="4"/>
        <v>1.355286838945851</v>
      </c>
    </row>
    <row r="101" spans="1:27">
      <c r="A101" t="s">
        <v>1884</v>
      </c>
      <c r="B101" s="16">
        <f t="shared" ref="B101:AA101" si="5">IF($B$56="DOE",IF(B$94&lt;=2030,$B$60+($B$61-$B$60)*(B$94-2025)/5,IF(B$94&lt;=2040,$B$61+($B$62-$B$61)*(B$94-2030)/10,$B$62+($B$63-$B$62)*(B$94-2040)/10))*$B$59,IF($D$11="",0,$D$11*$B$83+$D$12+$D$13+$D$14/1000*$B$26+$D$15*B99))</f>
        <v>6.7022478099021168</v>
      </c>
      <c r="C101" s="16">
        <f t="shared" si="5"/>
        <v>6.1466210484594539</v>
      </c>
      <c r="D101" s="16">
        <f t="shared" si="5"/>
        <v>5.5909942870167919</v>
      </c>
      <c r="E101" s="16">
        <f t="shared" si="5"/>
        <v>5.0353675255741299</v>
      </c>
      <c r="F101" s="16">
        <f t="shared" si="5"/>
        <v>4.4797407641314679</v>
      </c>
      <c r="G101" s="16">
        <f t="shared" si="5"/>
        <v>3.9241140026888051</v>
      </c>
      <c r="H101" s="16">
        <f t="shared" si="5"/>
        <v>3.8754966610625718</v>
      </c>
      <c r="I101" s="16">
        <f t="shared" si="5"/>
        <v>3.8268793194363391</v>
      </c>
      <c r="J101" s="16">
        <f t="shared" si="5"/>
        <v>3.7782619778101059</v>
      </c>
      <c r="K101" s="16">
        <f t="shared" si="5"/>
        <v>3.7296446361838731</v>
      </c>
      <c r="L101" s="16">
        <f t="shared" si="5"/>
        <v>3.6810272945576399</v>
      </c>
      <c r="M101" s="16">
        <f t="shared" si="5"/>
        <v>3.6324099529314067</v>
      </c>
      <c r="N101" s="16">
        <f t="shared" si="5"/>
        <v>3.5837926113051739</v>
      </c>
      <c r="O101" s="16">
        <f t="shared" si="5"/>
        <v>3.5351752696789407</v>
      </c>
      <c r="P101" s="16">
        <f t="shared" si="5"/>
        <v>3.4865579280527084</v>
      </c>
      <c r="Q101" s="16">
        <f t="shared" si="5"/>
        <v>3.4379405864264752</v>
      </c>
      <c r="R101" s="16">
        <f t="shared" si="5"/>
        <v>3.399741246577292</v>
      </c>
      <c r="S101" s="16">
        <f t="shared" si="5"/>
        <v>3.3615419067281089</v>
      </c>
      <c r="T101" s="16">
        <f t="shared" si="5"/>
        <v>3.3233425668789258</v>
      </c>
      <c r="U101" s="16">
        <f t="shared" si="5"/>
        <v>3.2851432270297432</v>
      </c>
      <c r="V101" s="16">
        <f t="shared" si="5"/>
        <v>3.24694388718056</v>
      </c>
      <c r="W101" s="16">
        <f t="shared" si="5"/>
        <v>3.2087445473313765</v>
      </c>
      <c r="X101" s="16">
        <f t="shared" si="5"/>
        <v>3.1705452074821934</v>
      </c>
      <c r="Y101" s="16">
        <f t="shared" si="5"/>
        <v>3.1323458676330103</v>
      </c>
      <c r="Z101" s="16">
        <f t="shared" si="5"/>
        <v>3.0941465277838276</v>
      </c>
      <c r="AA101" s="16">
        <f t="shared" si="5"/>
        <v>3.0559471879346445</v>
      </c>
    </row>
    <row r="103" spans="1:27">
      <c r="A103" s="101" t="s">
        <v>1885</v>
      </c>
    </row>
    <row r="104" spans="1:27">
      <c r="A104" t="s">
        <v>1886</v>
      </c>
      <c r="B104" s="97">
        <f t="shared" ref="B104:AA104" si="6">(B97-B96)*$B$83*$B$82</f>
        <v>0.44916824091009411</v>
      </c>
      <c r="C104" s="97">
        <f t="shared" si="6"/>
        <v>0.44916824091009411</v>
      </c>
      <c r="D104" s="97">
        <f t="shared" si="6"/>
        <v>0.44248673601129546</v>
      </c>
      <c r="E104" s="97">
        <f t="shared" si="6"/>
        <v>0.4358052311124968</v>
      </c>
      <c r="F104" s="97">
        <f t="shared" si="6"/>
        <v>0.4291237262136981</v>
      </c>
      <c r="G104" s="97">
        <f t="shared" si="6"/>
        <v>0.42244222131489928</v>
      </c>
      <c r="H104" s="97">
        <f t="shared" si="6"/>
        <v>0.4157607164161008</v>
      </c>
      <c r="I104" s="97">
        <f t="shared" si="6"/>
        <v>0.40907921151730192</v>
      </c>
      <c r="J104" s="97">
        <f t="shared" si="6"/>
        <v>0.40239770661850333</v>
      </c>
      <c r="K104" s="97">
        <f t="shared" si="6"/>
        <v>0.39571620171970462</v>
      </c>
      <c r="L104" s="97">
        <f t="shared" si="6"/>
        <v>0.38903469682090597</v>
      </c>
      <c r="M104" s="97">
        <f t="shared" si="6"/>
        <v>0.3855770180357776</v>
      </c>
      <c r="N104" s="97">
        <f t="shared" si="6"/>
        <v>0.38213662764457501</v>
      </c>
      <c r="O104" s="97">
        <f t="shared" si="6"/>
        <v>0.37871343920532829</v>
      </c>
      <c r="P104" s="97">
        <f t="shared" si="6"/>
        <v>0.37530736670827791</v>
      </c>
      <c r="Q104" s="97">
        <f t="shared" si="6"/>
        <v>0.37191832457371282</v>
      </c>
      <c r="R104" s="97">
        <f t="shared" si="6"/>
        <v>0.36854622764982042</v>
      </c>
      <c r="S104" s="97">
        <f t="shared" si="6"/>
        <v>0.36519099121054754</v>
      </c>
      <c r="T104" s="97">
        <f t="shared" si="6"/>
        <v>0.36185253095347103</v>
      </c>
      <c r="U104" s="97">
        <f t="shared" si="6"/>
        <v>0.35853076299767983</v>
      </c>
      <c r="V104" s="97">
        <f t="shared" si="6"/>
        <v>0.35522560388166774</v>
      </c>
      <c r="W104" s="97">
        <f t="shared" si="6"/>
        <v>0.35193697056123557</v>
      </c>
      <c r="X104" s="97">
        <f t="shared" si="6"/>
        <v>0.34866478040740567</v>
      </c>
      <c r="Y104" s="97">
        <f t="shared" si="6"/>
        <v>0.34540895120434489</v>
      </c>
      <c r="Z104" s="97">
        <f t="shared" si="6"/>
        <v>0.34216940114729943</v>
      </c>
      <c r="AA104" s="97">
        <f t="shared" si="6"/>
        <v>0.33894604884053903</v>
      </c>
    </row>
    <row r="105" spans="1:27">
      <c r="A105" t="s">
        <v>1887</v>
      </c>
      <c r="B105" s="97">
        <f t="shared" ref="B105:AA105" si="7">$C$12-$B$12</f>
        <v>0.14000000000000001</v>
      </c>
      <c r="C105" s="97">
        <f t="shared" si="7"/>
        <v>0.14000000000000001</v>
      </c>
      <c r="D105" s="97">
        <f t="shared" si="7"/>
        <v>0.14000000000000001</v>
      </c>
      <c r="E105" s="97">
        <f t="shared" si="7"/>
        <v>0.14000000000000001</v>
      </c>
      <c r="F105" s="97">
        <f t="shared" si="7"/>
        <v>0.14000000000000001</v>
      </c>
      <c r="G105" s="97">
        <f t="shared" si="7"/>
        <v>0.14000000000000001</v>
      </c>
      <c r="H105" s="97">
        <f t="shared" si="7"/>
        <v>0.14000000000000001</v>
      </c>
      <c r="I105" s="97">
        <f t="shared" si="7"/>
        <v>0.14000000000000001</v>
      </c>
      <c r="J105" s="97">
        <f t="shared" si="7"/>
        <v>0.14000000000000001</v>
      </c>
      <c r="K105" s="97">
        <f t="shared" si="7"/>
        <v>0.14000000000000001</v>
      </c>
      <c r="L105" s="97">
        <f t="shared" si="7"/>
        <v>0.14000000000000001</v>
      </c>
      <c r="M105" s="97">
        <f t="shared" si="7"/>
        <v>0.14000000000000001</v>
      </c>
      <c r="N105" s="97">
        <f t="shared" si="7"/>
        <v>0.14000000000000001</v>
      </c>
      <c r="O105" s="97">
        <f t="shared" si="7"/>
        <v>0.14000000000000001</v>
      </c>
      <c r="P105" s="97">
        <f t="shared" si="7"/>
        <v>0.14000000000000001</v>
      </c>
      <c r="Q105" s="97">
        <f t="shared" si="7"/>
        <v>0.14000000000000001</v>
      </c>
      <c r="R105" s="97">
        <f t="shared" si="7"/>
        <v>0.14000000000000001</v>
      </c>
      <c r="S105" s="97">
        <f t="shared" si="7"/>
        <v>0.14000000000000001</v>
      </c>
      <c r="T105" s="97">
        <f t="shared" si="7"/>
        <v>0.14000000000000001</v>
      </c>
      <c r="U105" s="97">
        <f t="shared" si="7"/>
        <v>0.14000000000000001</v>
      </c>
      <c r="V105" s="97">
        <f t="shared" si="7"/>
        <v>0.14000000000000001</v>
      </c>
      <c r="W105" s="97">
        <f t="shared" si="7"/>
        <v>0.14000000000000001</v>
      </c>
      <c r="X105" s="97">
        <f t="shared" si="7"/>
        <v>0.14000000000000001</v>
      </c>
      <c r="Y105" s="97">
        <f t="shared" si="7"/>
        <v>0.14000000000000001</v>
      </c>
      <c r="Z105" s="97">
        <f t="shared" si="7"/>
        <v>0.14000000000000001</v>
      </c>
      <c r="AA105" s="97">
        <f t="shared" si="7"/>
        <v>0.14000000000000001</v>
      </c>
    </row>
    <row r="106" spans="1:27">
      <c r="A106" t="s">
        <v>1888</v>
      </c>
      <c r="B106" s="97">
        <f t="shared" ref="B106:AA106" si="8">$C$13-$B$13</f>
        <v>0.03</v>
      </c>
      <c r="C106" s="97">
        <f t="shared" si="8"/>
        <v>0.03</v>
      </c>
      <c r="D106" s="97">
        <f t="shared" si="8"/>
        <v>0.03</v>
      </c>
      <c r="E106" s="97">
        <f t="shared" si="8"/>
        <v>0.03</v>
      </c>
      <c r="F106" s="97">
        <f t="shared" si="8"/>
        <v>0.03</v>
      </c>
      <c r="G106" s="97">
        <f t="shared" si="8"/>
        <v>0.03</v>
      </c>
      <c r="H106" s="97">
        <f t="shared" si="8"/>
        <v>0.03</v>
      </c>
      <c r="I106" s="97">
        <f t="shared" si="8"/>
        <v>0.03</v>
      </c>
      <c r="J106" s="97">
        <f t="shared" si="8"/>
        <v>0.03</v>
      </c>
      <c r="K106" s="97">
        <f t="shared" si="8"/>
        <v>0.03</v>
      </c>
      <c r="L106" s="97">
        <f t="shared" si="8"/>
        <v>0.03</v>
      </c>
      <c r="M106" s="97">
        <f t="shared" si="8"/>
        <v>0.03</v>
      </c>
      <c r="N106" s="97">
        <f t="shared" si="8"/>
        <v>0.03</v>
      </c>
      <c r="O106" s="97">
        <f t="shared" si="8"/>
        <v>0.03</v>
      </c>
      <c r="P106" s="97">
        <f t="shared" si="8"/>
        <v>0.03</v>
      </c>
      <c r="Q106" s="97">
        <f t="shared" si="8"/>
        <v>0.03</v>
      </c>
      <c r="R106" s="97">
        <f t="shared" si="8"/>
        <v>0.03</v>
      </c>
      <c r="S106" s="97">
        <f t="shared" si="8"/>
        <v>0.03</v>
      </c>
      <c r="T106" s="97">
        <f t="shared" si="8"/>
        <v>0.03</v>
      </c>
      <c r="U106" s="97">
        <f t="shared" si="8"/>
        <v>0.03</v>
      </c>
      <c r="V106" s="97">
        <f t="shared" si="8"/>
        <v>0.03</v>
      </c>
      <c r="W106" s="97">
        <f t="shared" si="8"/>
        <v>0.03</v>
      </c>
      <c r="X106" s="97">
        <f t="shared" si="8"/>
        <v>0.03</v>
      </c>
      <c r="Y106" s="97">
        <f t="shared" si="8"/>
        <v>0.03</v>
      </c>
      <c r="Z106" s="97">
        <f t="shared" si="8"/>
        <v>0.03</v>
      </c>
      <c r="AA106" s="97">
        <f t="shared" si="8"/>
        <v>0.03</v>
      </c>
    </row>
    <row r="107" spans="1:27">
      <c r="A107" t="s">
        <v>1889</v>
      </c>
      <c r="B107" s="97">
        <f t="shared" ref="B107:AA107" si="9">($C$14-$B$14)/1000*$B$26</f>
        <v>9.5900000000000013E-2</v>
      </c>
      <c r="C107" s="97">
        <f t="shared" si="9"/>
        <v>9.5900000000000013E-2</v>
      </c>
      <c r="D107" s="97">
        <f t="shared" si="9"/>
        <v>9.5900000000000013E-2</v>
      </c>
      <c r="E107" s="97">
        <f t="shared" si="9"/>
        <v>9.5900000000000013E-2</v>
      </c>
      <c r="F107" s="97">
        <f t="shared" si="9"/>
        <v>9.5900000000000013E-2</v>
      </c>
      <c r="G107" s="97">
        <f t="shared" si="9"/>
        <v>9.5900000000000013E-2</v>
      </c>
      <c r="H107" s="97">
        <f t="shared" si="9"/>
        <v>9.5900000000000013E-2</v>
      </c>
      <c r="I107" s="97">
        <f t="shared" si="9"/>
        <v>9.5900000000000013E-2</v>
      </c>
      <c r="J107" s="97">
        <f t="shared" si="9"/>
        <v>9.5900000000000013E-2</v>
      </c>
      <c r="K107" s="97">
        <f t="shared" si="9"/>
        <v>9.5900000000000013E-2</v>
      </c>
      <c r="L107" s="97">
        <f t="shared" si="9"/>
        <v>9.5900000000000013E-2</v>
      </c>
      <c r="M107" s="97">
        <f t="shared" si="9"/>
        <v>9.5900000000000013E-2</v>
      </c>
      <c r="N107" s="97">
        <f t="shared" si="9"/>
        <v>9.5900000000000013E-2</v>
      </c>
      <c r="O107" s="97">
        <f t="shared" si="9"/>
        <v>9.5900000000000013E-2</v>
      </c>
      <c r="P107" s="97">
        <f t="shared" si="9"/>
        <v>9.5900000000000013E-2</v>
      </c>
      <c r="Q107" s="97">
        <f t="shared" si="9"/>
        <v>9.5900000000000013E-2</v>
      </c>
      <c r="R107" s="97">
        <f t="shared" si="9"/>
        <v>9.5900000000000013E-2</v>
      </c>
      <c r="S107" s="97">
        <f t="shared" si="9"/>
        <v>9.5900000000000013E-2</v>
      </c>
      <c r="T107" s="97">
        <f t="shared" si="9"/>
        <v>9.5900000000000013E-2</v>
      </c>
      <c r="U107" s="97">
        <f t="shared" si="9"/>
        <v>9.5900000000000013E-2</v>
      </c>
      <c r="V107" s="97">
        <f t="shared" si="9"/>
        <v>9.5900000000000013E-2</v>
      </c>
      <c r="W107" s="97">
        <f t="shared" si="9"/>
        <v>9.5900000000000013E-2</v>
      </c>
      <c r="X107" s="97">
        <f t="shared" si="9"/>
        <v>9.5900000000000013E-2</v>
      </c>
      <c r="Y107" s="97">
        <f t="shared" si="9"/>
        <v>9.5900000000000013E-2</v>
      </c>
      <c r="Z107" s="97">
        <f t="shared" si="9"/>
        <v>9.5900000000000013E-2</v>
      </c>
      <c r="AA107" s="97">
        <f t="shared" si="9"/>
        <v>9.5900000000000013E-2</v>
      </c>
    </row>
    <row r="108" spans="1:27">
      <c r="A108" t="s">
        <v>1890</v>
      </c>
      <c r="B108" s="97">
        <f t="shared" ref="B108:AA108" si="10">(B98-$B$15)*B99</f>
        <v>-4.2640412134351179E-2</v>
      </c>
      <c r="C108" s="97">
        <f t="shared" si="10"/>
        <v>-4.5070120089575706E-2</v>
      </c>
      <c r="D108" s="97">
        <f t="shared" si="10"/>
        <v>-4.4038241384449013E-2</v>
      </c>
      <c r="E108" s="97">
        <f t="shared" si="10"/>
        <v>-4.5078514579422323E-2</v>
      </c>
      <c r="F108" s="97">
        <f t="shared" si="10"/>
        <v>-4.6081216044191457E-2</v>
      </c>
      <c r="G108" s="97">
        <f t="shared" si="10"/>
        <v>-5.0460092364502551E-2</v>
      </c>
      <c r="H108" s="97">
        <f t="shared" si="10"/>
        <v>-5.3029336236636526E-2</v>
      </c>
      <c r="I108" s="97">
        <f t="shared" si="10"/>
        <v>-5.4250464787832013E-2</v>
      </c>
      <c r="J108" s="97">
        <f t="shared" si="10"/>
        <v>-5.422532863785158E-2</v>
      </c>
      <c r="K108" s="97">
        <f t="shared" si="10"/>
        <v>-5.4448270010249558E-2</v>
      </c>
      <c r="L108" s="97">
        <f t="shared" si="10"/>
        <v>-5.5204720487635077E-2</v>
      </c>
      <c r="M108" s="97">
        <f t="shared" si="10"/>
        <v>-5.5781195752604242E-2</v>
      </c>
      <c r="N108" s="97">
        <f t="shared" si="10"/>
        <v>-5.6353393329399017E-2</v>
      </c>
      <c r="O108" s="97">
        <f t="shared" si="10"/>
        <v>-5.6919079734813326E-2</v>
      </c>
      <c r="P108" s="97">
        <f t="shared" si="10"/>
        <v>-5.7595919785378293E-2</v>
      </c>
      <c r="Q108" s="97">
        <f t="shared" si="10"/>
        <v>-5.8081077764518686E-2</v>
      </c>
      <c r="R108" s="97">
        <f t="shared" si="10"/>
        <v>-5.7702559144557318E-2</v>
      </c>
      <c r="S108" s="97">
        <f t="shared" si="10"/>
        <v>-5.6013383366918974E-2</v>
      </c>
      <c r="T108" s="97">
        <f t="shared" si="10"/>
        <v>-5.3802376951565617E-2</v>
      </c>
      <c r="U108" s="97">
        <f t="shared" si="10"/>
        <v>-5.1668889438505075E-2</v>
      </c>
      <c r="V108" s="97">
        <f t="shared" si="10"/>
        <v>-5.065454736211096E-2</v>
      </c>
      <c r="W108" s="97">
        <f t="shared" si="10"/>
        <v>-5.0589303153539759E-2</v>
      </c>
      <c r="X108" s="97">
        <f t="shared" si="10"/>
        <v>-5.0712930234561748E-2</v>
      </c>
      <c r="Y108" s="97">
        <f t="shared" si="10"/>
        <v>-5.0732236614817801E-2</v>
      </c>
      <c r="Z108" s="97">
        <f t="shared" si="10"/>
        <v>-5.055739084264594E-2</v>
      </c>
      <c r="AA108" s="97">
        <f t="shared" si="10"/>
        <v>-5.0204765485616226E-2</v>
      </c>
    </row>
    <row r="109" spans="1:27">
      <c r="A109" t="s">
        <v>1891</v>
      </c>
      <c r="B109" s="97">
        <f t="shared" ref="B109:AA109" si="11">$C$16*$B$78/1000*$B$79</f>
        <v>0.38288879999999997</v>
      </c>
      <c r="C109" s="97">
        <f t="shared" si="11"/>
        <v>0.38288879999999997</v>
      </c>
      <c r="D109" s="97">
        <f t="shared" si="11"/>
        <v>0.38288879999999997</v>
      </c>
      <c r="E109" s="97">
        <f t="shared" si="11"/>
        <v>0.38288879999999997</v>
      </c>
      <c r="F109" s="97">
        <f t="shared" si="11"/>
        <v>0.38288879999999997</v>
      </c>
      <c r="G109" s="97">
        <f t="shared" si="11"/>
        <v>0.38288879999999997</v>
      </c>
      <c r="H109" s="97">
        <f t="shared" si="11"/>
        <v>0.38288879999999997</v>
      </c>
      <c r="I109" s="97">
        <f t="shared" si="11"/>
        <v>0.38288879999999997</v>
      </c>
      <c r="J109" s="97">
        <f t="shared" si="11"/>
        <v>0.38288879999999997</v>
      </c>
      <c r="K109" s="97">
        <f t="shared" si="11"/>
        <v>0.38288879999999997</v>
      </c>
      <c r="L109" s="97">
        <f t="shared" si="11"/>
        <v>0.38288879999999997</v>
      </c>
      <c r="M109" s="97">
        <f t="shared" si="11"/>
        <v>0.38288879999999997</v>
      </c>
      <c r="N109" s="97">
        <f t="shared" si="11"/>
        <v>0.38288879999999997</v>
      </c>
      <c r="O109" s="97">
        <f t="shared" si="11"/>
        <v>0.38288879999999997</v>
      </c>
      <c r="P109" s="97">
        <f t="shared" si="11"/>
        <v>0.38288879999999997</v>
      </c>
      <c r="Q109" s="97">
        <f t="shared" si="11"/>
        <v>0.38288879999999997</v>
      </c>
      <c r="R109" s="97">
        <f t="shared" si="11"/>
        <v>0.38288879999999997</v>
      </c>
      <c r="S109" s="97">
        <f t="shared" si="11"/>
        <v>0.38288879999999997</v>
      </c>
      <c r="T109" s="97">
        <f t="shared" si="11"/>
        <v>0.38288879999999997</v>
      </c>
      <c r="U109" s="97">
        <f t="shared" si="11"/>
        <v>0.38288879999999997</v>
      </c>
      <c r="V109" s="97">
        <f t="shared" si="11"/>
        <v>0.38288879999999997</v>
      </c>
      <c r="W109" s="97">
        <f t="shared" si="11"/>
        <v>0.38288879999999997</v>
      </c>
      <c r="X109" s="97">
        <f t="shared" si="11"/>
        <v>0.38288879999999997</v>
      </c>
      <c r="Y109" s="97">
        <f t="shared" si="11"/>
        <v>0.38288879999999997</v>
      </c>
      <c r="Z109" s="97">
        <f t="shared" si="11"/>
        <v>0.38288879999999997</v>
      </c>
      <c r="AA109" s="97">
        <f t="shared" si="11"/>
        <v>0.38288879999999997</v>
      </c>
    </row>
    <row r="110" spans="1:27">
      <c r="A110" s="101" t="s">
        <v>1892</v>
      </c>
      <c r="B110" s="103">
        <f>SUM(B104:B109)</f>
        <v>1.0553166287757429</v>
      </c>
      <c r="C110" s="103">
        <f t="shared" ref="C110:AA110" si="12">SUM(C104:C109)</f>
        <v>1.0528869208205185</v>
      </c>
      <c r="D110" s="103">
        <f t="shared" si="12"/>
        <v>1.0472372946268464</v>
      </c>
      <c r="E110" s="103">
        <f t="shared" si="12"/>
        <v>1.0395155165330745</v>
      </c>
      <c r="F110" s="103">
        <f t="shared" si="12"/>
        <v>1.0318313101695067</v>
      </c>
      <c r="G110" s="103">
        <f t="shared" si="12"/>
        <v>1.0207709289503968</v>
      </c>
      <c r="H110" s="103">
        <f t="shared" si="12"/>
        <v>1.0115201801794642</v>
      </c>
      <c r="I110" s="103">
        <f t="shared" si="12"/>
        <v>1.0036175467294699</v>
      </c>
      <c r="J110" s="103">
        <f t="shared" si="12"/>
        <v>0.99696117798065176</v>
      </c>
      <c r="K110" s="103">
        <f t="shared" si="12"/>
        <v>0.99005673170945507</v>
      </c>
      <c r="L110" s="103">
        <f t="shared" si="12"/>
        <v>0.98261877633327099</v>
      </c>
      <c r="M110" s="103">
        <f t="shared" si="12"/>
        <v>0.97858462228317333</v>
      </c>
      <c r="N110" s="103">
        <f t="shared" si="12"/>
        <v>0.97457203431517603</v>
      </c>
      <c r="O110" s="103">
        <f t="shared" si="12"/>
        <v>0.97058315947051499</v>
      </c>
      <c r="P110" s="103">
        <f t="shared" si="12"/>
        <v>0.9665002469228996</v>
      </c>
      <c r="Q110" s="103">
        <f t="shared" si="12"/>
        <v>0.96262604680919428</v>
      </c>
      <c r="R110" s="103">
        <f t="shared" si="12"/>
        <v>0.95963246850526307</v>
      </c>
      <c r="S110" s="103">
        <f t="shared" si="12"/>
        <v>0.95796640784362852</v>
      </c>
      <c r="T110" s="103">
        <f t="shared" si="12"/>
        <v>0.95683895400190533</v>
      </c>
      <c r="U110" s="103">
        <f t="shared" si="12"/>
        <v>0.95565067355917477</v>
      </c>
      <c r="V110" s="103">
        <f t="shared" si="12"/>
        <v>0.95335985651955668</v>
      </c>
      <c r="W110" s="103">
        <f t="shared" si="12"/>
        <v>0.95013646740769575</v>
      </c>
      <c r="X110" s="103">
        <f t="shared" si="12"/>
        <v>0.94674065017284392</v>
      </c>
      <c r="Y110" s="103">
        <f t="shared" si="12"/>
        <v>0.94346551458952699</v>
      </c>
      <c r="Z110" s="103">
        <f t="shared" si="12"/>
        <v>0.9404008103046535</v>
      </c>
      <c r="AA110" s="103">
        <f t="shared" si="12"/>
        <v>0.93753008335492272</v>
      </c>
    </row>
    <row r="111" spans="1:27">
      <c r="A111" s="101" t="s">
        <v>1893</v>
      </c>
      <c r="B111" s="103">
        <f t="shared" ref="B111:AA111" si="13">IF($B$65=0,0,B101-B100)</f>
        <v>5.4831193312790365</v>
      </c>
      <c r="C111" s="103">
        <f t="shared" si="13"/>
        <v>4.8837578266423325</v>
      </c>
      <c r="D111" s="103">
        <f t="shared" si="13"/>
        <v>4.3467048818919505</v>
      </c>
      <c r="E111" s="103">
        <f t="shared" si="13"/>
        <v>3.7723532029397693</v>
      </c>
      <c r="F111" s="103">
        <f t="shared" si="13"/>
        <v>3.1986778151312629</v>
      </c>
      <c r="G111" s="103">
        <f t="shared" si="13"/>
        <v>2.5642312799230003</v>
      </c>
      <c r="H111" s="103">
        <f t="shared" si="13"/>
        <v>2.4693675485983553</v>
      </c>
      <c r="I111" s="103">
        <f t="shared" si="13"/>
        <v>2.3987698930506038</v>
      </c>
      <c r="J111" s="103">
        <f t="shared" si="13"/>
        <v>2.3506050021240186</v>
      </c>
      <c r="K111" s="103">
        <f t="shared" si="13"/>
        <v>2.2979747157946222</v>
      </c>
      <c r="L111" s="103">
        <f t="shared" si="13"/>
        <v>2.2357412655754496</v>
      </c>
      <c r="M111" s="103">
        <f t="shared" si="13"/>
        <v>2.1767473691797714</v>
      </c>
      <c r="N111" s="103">
        <f t="shared" si="13"/>
        <v>2.1178304711712324</v>
      </c>
      <c r="O111" s="103">
        <f t="shared" si="13"/>
        <v>2.0590307742475416</v>
      </c>
      <c r="P111" s="103">
        <f t="shared" si="13"/>
        <v>1.99823031171114</v>
      </c>
      <c r="Q111" s="103">
        <f t="shared" si="13"/>
        <v>1.9408801264603799</v>
      </c>
      <c r="R111" s="103">
        <f t="shared" si="13"/>
        <v>1.9094941217705013</v>
      </c>
      <c r="S111" s="103">
        <f t="shared" si="13"/>
        <v>1.9016999459188084</v>
      </c>
      <c r="T111" s="103">
        <f t="shared" si="13"/>
        <v>1.9032987215459858</v>
      </c>
      <c r="U111" s="103">
        <f t="shared" si="13"/>
        <v>1.9035021569318928</v>
      </c>
      <c r="V111" s="103">
        <f t="shared" si="13"/>
        <v>1.8835609744578039</v>
      </c>
      <c r="W111" s="103">
        <f t="shared" si="13"/>
        <v>1.8465360303629019</v>
      </c>
      <c r="X111" s="103">
        <f t="shared" si="13"/>
        <v>1.8061114030553229</v>
      </c>
      <c r="Y111" s="103">
        <f t="shared" si="13"/>
        <v>1.767564548361531</v>
      </c>
      <c r="Z111" s="103">
        <f t="shared" si="13"/>
        <v>1.7325124324114418</v>
      </c>
      <c r="AA111" s="103">
        <f t="shared" si="13"/>
        <v>1.7006603489887935</v>
      </c>
    </row>
    <row r="112" spans="1:27">
      <c r="A112" s="106" t="s">
        <v>1894</v>
      </c>
    </row>
    <row r="113" spans="1:27">
      <c r="A113" s="101" t="s">
        <v>1895</v>
      </c>
    </row>
    <row r="114" spans="1:27">
      <c r="A114" t="s">
        <v>1896</v>
      </c>
      <c r="B114" s="109">
        <v>0</v>
      </c>
      <c r="C114" s="109">
        <v>5.0999999999999997E-2</v>
      </c>
      <c r="D114" s="109">
        <v>0.10100000000000001</v>
      </c>
      <c r="E114" s="109">
        <v>0.152</v>
      </c>
      <c r="F114" s="109">
        <v>0.20200000000000001</v>
      </c>
      <c r="G114" s="109">
        <v>0.253</v>
      </c>
      <c r="H114" s="109">
        <v>0.253</v>
      </c>
      <c r="I114" s="109">
        <v>0.253</v>
      </c>
      <c r="J114" s="109">
        <v>0.253</v>
      </c>
      <c r="K114" s="109">
        <v>0.253</v>
      </c>
      <c r="L114" s="109">
        <v>0.253</v>
      </c>
      <c r="M114" s="109">
        <v>0.253</v>
      </c>
      <c r="N114" s="109">
        <v>0.253</v>
      </c>
      <c r="O114" s="109">
        <v>0.253</v>
      </c>
      <c r="P114" s="109">
        <v>0.253</v>
      </c>
      <c r="Q114" s="109">
        <v>0.253</v>
      </c>
      <c r="R114" s="109">
        <v>0.253</v>
      </c>
      <c r="S114" s="109">
        <v>0.253</v>
      </c>
      <c r="T114" s="109">
        <v>0.253</v>
      </c>
      <c r="U114" s="109">
        <v>0.253</v>
      </c>
      <c r="V114" s="109">
        <v>0.253</v>
      </c>
      <c r="W114" s="109">
        <v>0.253</v>
      </c>
      <c r="X114" s="109">
        <v>0.253</v>
      </c>
      <c r="Y114" s="109">
        <v>0.253</v>
      </c>
      <c r="Z114" s="109">
        <v>0.253</v>
      </c>
      <c r="AA114" s="109">
        <v>0.253</v>
      </c>
    </row>
    <row r="115" spans="1:27">
      <c r="A115" t="s">
        <v>1897</v>
      </c>
      <c r="B115" s="109">
        <v>0</v>
      </c>
      <c r="C115" s="109">
        <v>4.0000000000000001E-3</v>
      </c>
      <c r="D115" s="109">
        <v>8.0000000000000002E-3</v>
      </c>
      <c r="E115" s="109">
        <v>1.2999999999999999E-2</v>
      </c>
      <c r="F115" s="109">
        <v>1.7000000000000001E-2</v>
      </c>
      <c r="G115" s="109">
        <v>2.1000000000000001E-2</v>
      </c>
      <c r="H115" s="109">
        <v>2.1000000000000001E-2</v>
      </c>
      <c r="I115" s="109">
        <v>2.1000000000000001E-2</v>
      </c>
      <c r="J115" s="109">
        <v>2.1000000000000001E-2</v>
      </c>
      <c r="K115" s="109">
        <v>2.1000000000000001E-2</v>
      </c>
      <c r="L115" s="109">
        <v>2.1000000000000001E-2</v>
      </c>
      <c r="M115" s="109">
        <v>2.1000000000000001E-2</v>
      </c>
      <c r="N115" s="109">
        <v>2.1000000000000001E-2</v>
      </c>
      <c r="O115" s="109">
        <v>2.1000000000000001E-2</v>
      </c>
      <c r="P115" s="109">
        <v>2.1000000000000001E-2</v>
      </c>
      <c r="Q115" s="109">
        <v>2.1000000000000001E-2</v>
      </c>
      <c r="R115" s="109">
        <v>2.1000000000000001E-2</v>
      </c>
      <c r="S115" s="109">
        <v>2.1000000000000001E-2</v>
      </c>
      <c r="T115" s="109">
        <v>2.1000000000000001E-2</v>
      </c>
      <c r="U115" s="109">
        <v>2.1000000000000001E-2</v>
      </c>
      <c r="V115" s="109">
        <v>2.1000000000000001E-2</v>
      </c>
      <c r="W115" s="109">
        <v>2.1000000000000001E-2</v>
      </c>
      <c r="X115" s="109">
        <v>2.1000000000000001E-2</v>
      </c>
      <c r="Y115" s="109">
        <v>2.1000000000000001E-2</v>
      </c>
      <c r="Z115" s="109">
        <v>2.1000000000000001E-2</v>
      </c>
      <c r="AA115" s="109">
        <v>2.1000000000000001E-2</v>
      </c>
    </row>
    <row r="116" spans="1:27">
      <c r="A116" s="101" t="s">
        <v>1898</v>
      </c>
      <c r="B116" s="16">
        <f t="shared" ref="B116:AA116" si="14">IF($B$65=0,1,IF(B114+B115=0,1,B114/(B114+B115)))</f>
        <v>1</v>
      </c>
      <c r="C116" s="16">
        <f t="shared" si="14"/>
        <v>0.92727272727272736</v>
      </c>
      <c r="D116" s="16">
        <f t="shared" si="14"/>
        <v>0.92660550458715596</v>
      </c>
      <c r="E116" s="16">
        <f t="shared" si="14"/>
        <v>0.92121212121212115</v>
      </c>
      <c r="F116" s="16">
        <f t="shared" si="14"/>
        <v>0.92237442922374424</v>
      </c>
      <c r="G116" s="16">
        <f t="shared" si="14"/>
        <v>0.92335766423357657</v>
      </c>
      <c r="H116" s="16">
        <f t="shared" si="14"/>
        <v>0.92335766423357657</v>
      </c>
      <c r="I116" s="16">
        <f t="shared" si="14"/>
        <v>0.92335766423357657</v>
      </c>
      <c r="J116" s="16">
        <f t="shared" si="14"/>
        <v>0.92335766423357657</v>
      </c>
      <c r="K116" s="16">
        <f t="shared" si="14"/>
        <v>0.92335766423357657</v>
      </c>
      <c r="L116" s="16">
        <f t="shared" si="14"/>
        <v>0.92335766423357657</v>
      </c>
      <c r="M116" s="16">
        <f t="shared" si="14"/>
        <v>0.92335766423357657</v>
      </c>
      <c r="N116" s="16">
        <f t="shared" si="14"/>
        <v>0.92335766423357657</v>
      </c>
      <c r="O116" s="16">
        <f t="shared" si="14"/>
        <v>0.92335766423357657</v>
      </c>
      <c r="P116" s="16">
        <f t="shared" si="14"/>
        <v>0.92335766423357657</v>
      </c>
      <c r="Q116" s="16">
        <f t="shared" si="14"/>
        <v>0.92335766423357657</v>
      </c>
      <c r="R116" s="16">
        <f t="shared" si="14"/>
        <v>0.92335766423357657</v>
      </c>
      <c r="S116" s="16">
        <f t="shared" si="14"/>
        <v>0.92335766423357657</v>
      </c>
      <c r="T116" s="16">
        <f t="shared" si="14"/>
        <v>0.92335766423357657</v>
      </c>
      <c r="U116" s="16">
        <f t="shared" si="14"/>
        <v>0.92335766423357657</v>
      </c>
      <c r="V116" s="16">
        <f t="shared" si="14"/>
        <v>0.92335766423357657</v>
      </c>
      <c r="W116" s="16">
        <f t="shared" si="14"/>
        <v>0.92335766423357657</v>
      </c>
      <c r="X116" s="16">
        <f t="shared" si="14"/>
        <v>0.92335766423357657</v>
      </c>
      <c r="Y116" s="16">
        <f t="shared" si="14"/>
        <v>0.92335766423357657</v>
      </c>
      <c r="Z116" s="16">
        <f t="shared" si="14"/>
        <v>0.92335766423357657</v>
      </c>
      <c r="AA116" s="16">
        <f t="shared" si="14"/>
        <v>0.92335766423357657</v>
      </c>
    </row>
    <row r="117" spans="1:27">
      <c r="A117" s="101" t="s">
        <v>1899</v>
      </c>
      <c r="B117" s="16">
        <f t="shared" ref="B117:AA117" si="15">IF($B$65=0,0,IF(B114+B115=0,0,B115/(B114+B115)))</f>
        <v>0</v>
      </c>
      <c r="C117" s="16">
        <f t="shared" si="15"/>
        <v>7.2727272727272738E-2</v>
      </c>
      <c r="D117" s="16">
        <f t="shared" si="15"/>
        <v>7.3394495412844027E-2</v>
      </c>
      <c r="E117" s="16">
        <f t="shared" si="15"/>
        <v>7.8787878787878782E-2</v>
      </c>
      <c r="F117" s="16">
        <f t="shared" si="15"/>
        <v>7.7625570776255703E-2</v>
      </c>
      <c r="G117" s="16">
        <f t="shared" si="15"/>
        <v>7.6642335766423361E-2</v>
      </c>
      <c r="H117" s="16">
        <f t="shared" si="15"/>
        <v>7.6642335766423361E-2</v>
      </c>
      <c r="I117" s="16">
        <f t="shared" si="15"/>
        <v>7.6642335766423361E-2</v>
      </c>
      <c r="J117" s="16">
        <f t="shared" si="15"/>
        <v>7.6642335766423361E-2</v>
      </c>
      <c r="K117" s="16">
        <f t="shared" si="15"/>
        <v>7.6642335766423361E-2</v>
      </c>
      <c r="L117" s="16">
        <f t="shared" si="15"/>
        <v>7.6642335766423361E-2</v>
      </c>
      <c r="M117" s="16">
        <f t="shared" si="15"/>
        <v>7.6642335766423361E-2</v>
      </c>
      <c r="N117" s="16">
        <f t="shared" si="15"/>
        <v>7.6642335766423361E-2</v>
      </c>
      <c r="O117" s="16">
        <f t="shared" si="15"/>
        <v>7.6642335766423361E-2</v>
      </c>
      <c r="P117" s="16">
        <f t="shared" si="15"/>
        <v>7.6642335766423361E-2</v>
      </c>
      <c r="Q117" s="16">
        <f t="shared" si="15"/>
        <v>7.6642335766423361E-2</v>
      </c>
      <c r="R117" s="16">
        <f t="shared" si="15"/>
        <v>7.6642335766423361E-2</v>
      </c>
      <c r="S117" s="16">
        <f t="shared" si="15"/>
        <v>7.6642335766423361E-2</v>
      </c>
      <c r="T117" s="16">
        <f t="shared" si="15"/>
        <v>7.6642335766423361E-2</v>
      </c>
      <c r="U117" s="16">
        <f t="shared" si="15"/>
        <v>7.6642335766423361E-2</v>
      </c>
      <c r="V117" s="16">
        <f t="shared" si="15"/>
        <v>7.6642335766423361E-2</v>
      </c>
      <c r="W117" s="16">
        <f t="shared" si="15"/>
        <v>7.6642335766423361E-2</v>
      </c>
      <c r="X117" s="16">
        <f t="shared" si="15"/>
        <v>7.6642335766423361E-2</v>
      </c>
      <c r="Y117" s="16">
        <f t="shared" si="15"/>
        <v>7.6642335766423361E-2</v>
      </c>
      <c r="Z117" s="16">
        <f t="shared" si="15"/>
        <v>7.6642335766423361E-2</v>
      </c>
      <c r="AA117" s="16">
        <f t="shared" si="15"/>
        <v>7.6642335766423361E-2</v>
      </c>
    </row>
    <row r="118" spans="1:27">
      <c r="A118" s="101" t="s">
        <v>1900</v>
      </c>
      <c r="B118" s="97">
        <f>B110*B116+B111*B117</f>
        <v>1.0553166287757429</v>
      </c>
      <c r="C118" s="97">
        <f t="shared" ref="C118:AA118" si="16">C110*C116+C111*C117</f>
        <v>1.331495713971196</v>
      </c>
      <c r="D118" s="97">
        <f t="shared" si="16"/>
        <v>1.2894000533252026</v>
      </c>
      <c r="E118" s="97">
        <f t="shared" si="16"/>
        <v>1.2548300009166322</v>
      </c>
      <c r="F118" s="97">
        <f t="shared" si="16"/>
        <v>1.2000340069016977</v>
      </c>
      <c r="G118" s="97">
        <f t="shared" si="16"/>
        <v>1.1390653354118006</v>
      </c>
      <c r="H118" s="97">
        <f t="shared" si="16"/>
        <v>1.1232530076860214</v>
      </c>
      <c r="I118" s="97">
        <f t="shared" si="16"/>
        <v>1.1105452813015275</v>
      </c>
      <c r="J118" s="97">
        <f t="shared" si="16"/>
        <v>1.100707602458793</v>
      </c>
      <c r="K118" s="97">
        <f t="shared" si="16"/>
        <v>1.090298621000654</v>
      </c>
      <c r="L118" s="97">
        <f t="shared" si="16"/>
        <v>1.0786610109102261</v>
      </c>
      <c r="M118" s="97">
        <f t="shared" si="16"/>
        <v>1.0704146138336426</v>
      </c>
      <c r="N118" s="97">
        <f t="shared" si="16"/>
        <v>1.0621940313004941</v>
      </c>
      <c r="O118" s="97">
        <f t="shared" si="16"/>
        <v>1.0540043270264186</v>
      </c>
      <c r="P118" s="97">
        <f t="shared" si="16"/>
        <v>1.0455744489687135</v>
      </c>
      <c r="Q118" s="97">
        <f t="shared" si="16"/>
        <v>1.0376017244466937</v>
      </c>
      <c r="R118" s="97">
        <f t="shared" si="16"/>
        <v>1.0324320842664674</v>
      </c>
      <c r="S118" s="97">
        <f t="shared" si="16"/>
        <v>1.0302963505428211</v>
      </c>
      <c r="T118" s="97">
        <f t="shared" si="16"/>
        <v>1.0293778412954295</v>
      </c>
      <c r="U118" s="97">
        <f t="shared" si="16"/>
        <v>1.0282962252045289</v>
      </c>
      <c r="V118" s="97">
        <f t="shared" si="16"/>
        <v>1.0246526429308822</v>
      </c>
      <c r="W118" s="97">
        <f t="shared" si="16"/>
        <v>1.0188386236925837</v>
      </c>
      <c r="X118" s="97">
        <f t="shared" si="16"/>
        <v>1.0126048319631069</v>
      </c>
      <c r="Y118" s="97">
        <f t="shared" si="16"/>
        <v>1.006626389440666</v>
      </c>
      <c r="Z118" s="97">
        <f t="shared" si="16"/>
        <v>1.0011100952106482</v>
      </c>
      <c r="AA118" s="97">
        <f t="shared" si="16"/>
        <v>0.9960181694071536</v>
      </c>
    </row>
    <row r="119" spans="1:27">
      <c r="A119" s="101" t="s">
        <v>1901</v>
      </c>
      <c r="B119" s="97">
        <f t="shared" ref="B119:AA119" si="17">B118*$B$35</f>
        <v>0.79518469214884679</v>
      </c>
      <c r="C119" s="97">
        <f t="shared" si="17"/>
        <v>1.0032865782092102</v>
      </c>
      <c r="D119" s="97">
        <f t="shared" si="17"/>
        <v>0.9715673538183095</v>
      </c>
      <c r="E119" s="97">
        <f t="shared" si="17"/>
        <v>0.94551870099458901</v>
      </c>
      <c r="F119" s="97">
        <f t="shared" si="17"/>
        <v>0.90422973193673939</v>
      </c>
      <c r="G119" s="97">
        <f t="shared" si="17"/>
        <v>0.8582896292723281</v>
      </c>
      <c r="H119" s="97">
        <f t="shared" si="17"/>
        <v>0.84637498620509355</v>
      </c>
      <c r="I119" s="97">
        <f t="shared" si="17"/>
        <v>0.83679967087561913</v>
      </c>
      <c r="J119" s="97">
        <f t="shared" si="17"/>
        <v>0.82938694619308084</v>
      </c>
      <c r="K119" s="97">
        <f t="shared" si="17"/>
        <v>0.82154374303425692</v>
      </c>
      <c r="L119" s="97">
        <f t="shared" si="17"/>
        <v>0.81277476399538717</v>
      </c>
      <c r="M119" s="97">
        <f t="shared" si="17"/>
        <v>0.80656107557062739</v>
      </c>
      <c r="N119" s="97">
        <f t="shared" si="17"/>
        <v>0.80036683849270973</v>
      </c>
      <c r="O119" s="97">
        <f t="shared" si="17"/>
        <v>0.79419586828870026</v>
      </c>
      <c r="P119" s="97">
        <f t="shared" si="17"/>
        <v>0.78784392631660705</v>
      </c>
      <c r="Q119" s="97">
        <f t="shared" si="17"/>
        <v>0.78183645109849687</v>
      </c>
      <c r="R119" s="97">
        <f t="shared" si="17"/>
        <v>0.77794110952693218</v>
      </c>
      <c r="S119" s="97">
        <f t="shared" si="17"/>
        <v>0.77633182685551283</v>
      </c>
      <c r="T119" s="97">
        <f t="shared" si="17"/>
        <v>0.7756397269935309</v>
      </c>
      <c r="U119" s="97">
        <f t="shared" si="17"/>
        <v>0.77482472556664739</v>
      </c>
      <c r="V119" s="97">
        <f t="shared" si="17"/>
        <v>0.77207927385141206</v>
      </c>
      <c r="W119" s="97">
        <f t="shared" si="17"/>
        <v>0.76769839045386989</v>
      </c>
      <c r="X119" s="97">
        <f t="shared" si="17"/>
        <v>0.76300120704733665</v>
      </c>
      <c r="Y119" s="97">
        <f t="shared" si="17"/>
        <v>0.75849643014236945</v>
      </c>
      <c r="Z119" s="97">
        <f t="shared" si="17"/>
        <v>0.75433988355768444</v>
      </c>
      <c r="AA119" s="97">
        <f t="shared" si="17"/>
        <v>0.75050310003500476</v>
      </c>
    </row>
    <row r="120" spans="1:27">
      <c r="A120" s="101" t="s">
        <v>1902</v>
      </c>
      <c r="B120" s="104">
        <f>B119/$B$28</f>
        <v>5.913208990071439E-6</v>
      </c>
      <c r="C120" s="104">
        <f t="shared" ref="C120:AA120" si="18">C119/$B$28</f>
        <v>7.4607110429311565E-6</v>
      </c>
      <c r="D120" s="104">
        <f t="shared" si="18"/>
        <v>7.2248382894963377E-6</v>
      </c>
      <c r="E120" s="104">
        <f t="shared" si="18"/>
        <v>7.0311334438456605E-6</v>
      </c>
      <c r="F120" s="104">
        <f t="shared" si="18"/>
        <v>6.7240974741718923E-6</v>
      </c>
      <c r="G120" s="104">
        <f t="shared" si="18"/>
        <v>6.3824744138160575E-6</v>
      </c>
      <c r="H120" s="104">
        <f t="shared" si="18"/>
        <v>6.2938738972388646E-6</v>
      </c>
      <c r="I120" s="104">
        <f t="shared" si="18"/>
        <v>6.2226692560428565E-6</v>
      </c>
      <c r="J120" s="104">
        <f t="shared" si="18"/>
        <v>6.1675462252973087E-6</v>
      </c>
      <c r="K120" s="104">
        <f t="shared" si="18"/>
        <v>6.1092220398751967E-6</v>
      </c>
      <c r="L120" s="104">
        <f t="shared" si="18"/>
        <v>6.0440135339792022E-6</v>
      </c>
      <c r="M120" s="104">
        <f t="shared" si="18"/>
        <v>5.9978068619726003E-6</v>
      </c>
      <c r="N120" s="104">
        <f t="shared" si="18"/>
        <v>5.9517448354554693E-6</v>
      </c>
      <c r="O120" s="104">
        <f t="shared" si="18"/>
        <v>5.9058558277216768E-6</v>
      </c>
      <c r="P120" s="104">
        <f t="shared" si="18"/>
        <v>5.8586210648487985E-6</v>
      </c>
      <c r="Q120" s="104">
        <f t="shared" si="18"/>
        <v>5.8139478501628312E-6</v>
      </c>
      <c r="R120" s="104">
        <f t="shared" si="18"/>
        <v>5.7849810339906912E-6</v>
      </c>
      <c r="S120" s="104">
        <f t="shared" si="18"/>
        <v>5.7730139716790566E-6</v>
      </c>
      <c r="T120" s="104">
        <f t="shared" si="18"/>
        <v>5.7678673294381962E-6</v>
      </c>
      <c r="U120" s="104">
        <f t="shared" si="18"/>
        <v>5.7618067578352078E-6</v>
      </c>
      <c r="V120" s="104">
        <f t="shared" si="18"/>
        <v>5.7413908344344866E-6</v>
      </c>
      <c r="W120" s="104">
        <f t="shared" si="18"/>
        <v>5.7088133975867063E-6</v>
      </c>
      <c r="X120" s="104">
        <f t="shared" si="18"/>
        <v>5.6738838681053619E-6</v>
      </c>
      <c r="Y120" s="104">
        <f t="shared" si="18"/>
        <v>5.640385125541877E-6</v>
      </c>
      <c r="Z120" s="104">
        <f t="shared" si="18"/>
        <v>5.6094759180648178E-6</v>
      </c>
      <c r="AA120" s="104">
        <f t="shared" si="18"/>
        <v>5.5809445554225646E-6</v>
      </c>
    </row>
    <row r="121" spans="1:27">
      <c r="A121" s="106" t="s">
        <v>1903</v>
      </c>
    </row>
    <row r="122" spans="1:27">
      <c r="A122" s="106" t="s">
        <v>1904</v>
      </c>
    </row>
    <row r="124" spans="1:27" ht="15.75">
      <c r="A124" s="105" t="s">
        <v>1905</v>
      </c>
    </row>
    <row r="125" spans="1:27">
      <c r="A125" t="s">
        <v>389</v>
      </c>
      <c r="B125" s="110">
        <v>1</v>
      </c>
    </row>
    <row r="126" spans="1:27">
      <c r="A126" t="s">
        <v>390</v>
      </c>
      <c r="B126" s="110">
        <v>1</v>
      </c>
    </row>
    <row r="127" spans="1:27">
      <c r="A127" t="s">
        <v>391</v>
      </c>
      <c r="B127" s="110">
        <v>1</v>
      </c>
    </row>
    <row r="128" spans="1:27">
      <c r="A128" t="s">
        <v>392</v>
      </c>
      <c r="B128" s="110">
        <v>1</v>
      </c>
    </row>
    <row r="129" spans="1:27">
      <c r="A129" t="s">
        <v>393</v>
      </c>
      <c r="B129" s="110">
        <v>0</v>
      </c>
    </row>
    <row r="130" spans="1:27">
      <c r="A130" t="s">
        <v>394</v>
      </c>
      <c r="B130" s="110">
        <v>0</v>
      </c>
    </row>
    <row r="131" spans="1:27">
      <c r="A131" t="s">
        <v>396</v>
      </c>
      <c r="B131" s="110">
        <v>0</v>
      </c>
    </row>
    <row r="135" spans="1:27" ht="15.75">
      <c r="A135" s="105" t="s">
        <v>1906</v>
      </c>
    </row>
    <row r="136" spans="1:27">
      <c r="A136" s="106" t="s">
        <v>1907</v>
      </c>
    </row>
    <row r="137" spans="1:27">
      <c r="A137" s="101" t="s">
        <v>488</v>
      </c>
      <c r="B137" s="101">
        <v>2025</v>
      </c>
      <c r="C137" s="101">
        <v>2026</v>
      </c>
      <c r="D137" s="101">
        <v>2027</v>
      </c>
      <c r="E137" s="101">
        <v>2028</v>
      </c>
      <c r="F137" s="101">
        <v>2029</v>
      </c>
      <c r="G137" s="101">
        <v>2030</v>
      </c>
      <c r="H137" s="101">
        <v>2031</v>
      </c>
      <c r="I137" s="101">
        <v>2032</v>
      </c>
      <c r="J137" s="101">
        <v>2033</v>
      </c>
      <c r="K137" s="101">
        <v>2034</v>
      </c>
      <c r="L137" s="101">
        <v>2035</v>
      </c>
      <c r="M137" s="101">
        <v>2036</v>
      </c>
      <c r="N137" s="101">
        <v>2037</v>
      </c>
      <c r="O137" s="101">
        <v>2038</v>
      </c>
      <c r="P137" s="101">
        <v>2039</v>
      </c>
      <c r="Q137" s="101">
        <v>2040</v>
      </c>
      <c r="R137" s="101">
        <v>2041</v>
      </c>
      <c r="S137" s="101">
        <v>2042</v>
      </c>
      <c r="T137" s="101">
        <v>2043</v>
      </c>
      <c r="U137" s="101">
        <v>2044</v>
      </c>
      <c r="V137" s="101">
        <v>2045</v>
      </c>
      <c r="W137" s="101">
        <v>2046</v>
      </c>
      <c r="X137" s="101">
        <v>2047</v>
      </c>
      <c r="Y137" s="101">
        <v>2048</v>
      </c>
      <c r="Z137" s="101">
        <v>2049</v>
      </c>
      <c r="AA137" s="101">
        <v>2050</v>
      </c>
    </row>
    <row r="138" spans="1:27">
      <c r="A138" t="s">
        <v>1908</v>
      </c>
      <c r="B138" s="16">
        <f>'AEO 2026 Table 3'!E42/10^6*dollars_2025_to_2012*(1-INDEX('Tax Percentages'!$B$25:$AB$25,MATCH(B$137,'Tax Percentages'!$B$4:$AB$4,0)))*$B$28/$B$35</f>
        <v>1.3641929001752418</v>
      </c>
      <c r="C138" s="16">
        <f>'AEO 2026 Table 3'!F42/10^6*dollars_2025_to_2012*(1-INDEX('Tax Percentages'!$B$25:$AB$25,MATCH(C$137,'Tax Percentages'!$B$4:$AB$4,0)))*$B$28/$B$35</f>
        <v>1.4102039728930085</v>
      </c>
      <c r="D138" s="16">
        <f>'AEO 2026 Table 3'!G42/10^6*dollars_2025_to_2012*(1-INDEX('Tax Percentages'!$B$25:$AB$25,MATCH(D$137,'Tax Percentages'!$B$4:$AB$4,0)))*$B$28/$B$35</f>
        <v>1.4094510191418488</v>
      </c>
      <c r="E138" s="16">
        <f>'AEO 2026 Table 3'!H42/10^6*dollars_2025_to_2012*(1-INDEX('Tax Percentages'!$B$25:$AB$25,MATCH(E$137,'Tax Percentages'!$B$4:$AB$4,0)))*$B$28/$B$35</f>
        <v>1.4255846070875011</v>
      </c>
      <c r="F138" s="16">
        <f>'AEO 2026 Table 3'!I42/10^6*dollars_2025_to_2012*(1-INDEX('Tax Percentages'!$B$25:$AB$25,MATCH(F$137,'Tax Percentages'!$B$4:$AB$4,0)))*$B$28/$B$35</f>
        <v>1.4353941189224748</v>
      </c>
      <c r="G138" s="16">
        <f>'AEO 2026 Table 3'!J42/10^6*dollars_2025_to_2012*(1-INDEX('Tax Percentages'!$B$25:$AB$25,MATCH(G$137,'Tax Percentages'!$B$4:$AB$4,0)))*$B$28/$B$35</f>
        <v>1.5176649913843794</v>
      </c>
      <c r="H138" s="16">
        <f>'AEO 2026 Table 3'!K42/10^6*dollars_2025_to_2012*(1-INDEX('Tax Percentages'!$B$25:$AB$25,MATCH(H$137,'Tax Percentages'!$B$4:$AB$4,0)))*$B$28/$B$35</f>
        <v>1.5513231390210918</v>
      </c>
      <c r="I138" s="16">
        <f>'AEO 2026 Table 3'!L42/10^6*dollars_2025_to_2012*(1-INDEX('Tax Percentages'!$B$25:$AB$25,MATCH(I$137,'Tax Percentages'!$B$4:$AB$4,0)))*$B$28/$B$35</f>
        <v>1.5683783480515754</v>
      </c>
      <c r="J138" s="16">
        <f>'AEO 2026 Table 3'!M42/10^6*dollars_2025_to_2012*(1-INDEX('Tax Percentages'!$B$25:$AB$25,MATCH(J$137,'Tax Percentages'!$B$4:$AB$4,0)))*$B$28/$B$35</f>
        <v>1.5772770325621706</v>
      </c>
      <c r="K138" s="16">
        <f>'AEO 2026 Table 3'!N42/10^6*dollars_2025_to_2012*(1-INDEX('Tax Percentages'!$B$25:$AB$25,MATCH(K$137,'Tax Percentages'!$B$4:$AB$4,0)))*$B$28/$B$35</f>
        <v>1.5806649686041327</v>
      </c>
      <c r="L138" s="16">
        <f>'AEO 2026 Table 3'!O42/10^6*dollars_2025_to_2012*(1-INDEX('Tax Percentages'!$B$25:$AB$25,MATCH(L$137,'Tax Percentages'!$B$4:$AB$4,0)))*$B$28/$B$35</f>
        <v>1.5725813909268662</v>
      </c>
      <c r="M138" s="16">
        <f>'AEO 2026 Table 3'!P42/10^6*dollars_2025_to_2012*(1-INDEX('Tax Percentages'!$B$25:$AB$25,MATCH(M$137,'Tax Percentages'!$B$4:$AB$4,0)))*$B$28/$B$35</f>
        <v>1.5927357139476308</v>
      </c>
      <c r="N138" s="16">
        <f>'AEO 2026 Table 3'!Q42/10^6*dollars_2025_to_2012*(1-INDEX('Tax Percentages'!$B$25:$AB$25,MATCH(N$137,'Tax Percentages'!$B$4:$AB$4,0)))*$B$28/$B$35</f>
        <v>1.5951921840463261</v>
      </c>
      <c r="O138" s="16">
        <f>'AEO 2026 Table 3'!R42/10^6*dollars_2025_to_2012*(1-INDEX('Tax Percentages'!$B$25:$AB$25,MATCH(O$137,'Tax Percentages'!$B$4:$AB$4,0)))*$B$28/$B$35</f>
        <v>1.6070152659631669</v>
      </c>
      <c r="P138" s="16">
        <f>'AEO 2026 Table 3'!S42/10^6*dollars_2025_to_2012*(1-INDEX('Tax Percentages'!$B$25:$AB$25,MATCH(P$137,'Tax Percentages'!$B$4:$AB$4,0)))*$B$28/$B$35</f>
        <v>1.6179454310812151</v>
      </c>
      <c r="Q138" s="16">
        <f>'AEO 2026 Table 3'!T42/10^6*dollars_2025_to_2012*(1-INDEX('Tax Percentages'!$B$25:$AB$25,MATCH(Q$137,'Tax Percentages'!$B$4:$AB$4,0)))*$B$28/$B$35</f>
        <v>1.623869544991372</v>
      </c>
      <c r="R138" s="16">
        <f>'AEO 2026 Table 3'!U42/10^6*dollars_2025_to_2012*(1-INDEX('Tax Percentages'!$B$25:$AB$25,MATCH(R$137,'Tax Percentages'!$B$4:$AB$4,0)))*$B$28/$B$35</f>
        <v>1.6143301143932272</v>
      </c>
      <c r="S138" s="16">
        <f>'AEO 2026 Table 3'!V42/10^6*dollars_2025_to_2012*(1-INDEX('Tax Percentages'!$B$25:$AB$25,MATCH(S$137,'Tax Percentages'!$B$4:$AB$4,0)))*$B$28/$B$35</f>
        <v>1.5916570495788458</v>
      </c>
      <c r="T138" s="16">
        <f>'AEO 2026 Table 3'!W42/10^6*dollars_2025_to_2012*(1-INDEX('Tax Percentages'!$B$25:$AB$25,MATCH(T$137,'Tax Percentages'!$B$4:$AB$4,0)))*$B$28/$B$35</f>
        <v>1.5536163979727178</v>
      </c>
      <c r="U138" s="16">
        <f>'AEO 2026 Table 3'!X42/10^6*dollars_2025_to_2012*(1-INDEX('Tax Percentages'!$B$25:$AB$25,MATCH(U$137,'Tax Percentages'!$B$4:$AB$4,0)))*$B$28/$B$35</f>
        <v>1.5219286453760601</v>
      </c>
      <c r="V138" s="16">
        <f>'AEO 2026 Table 3'!Y42/10^6*dollars_2025_to_2012*(1-INDEX('Tax Percentages'!$B$25:$AB$25,MATCH(V$137,'Tax Percentages'!$B$4:$AB$4,0)))*$B$28/$B$35</f>
        <v>1.5055832150549242</v>
      </c>
      <c r="W138" s="16">
        <f>'AEO 2026 Table 3'!Z42/10^6*dollars_2025_to_2012*(1-INDEX('Tax Percentages'!$B$25:$AB$25,MATCH(W$137,'Tax Percentages'!$B$4:$AB$4,0)))*$B$28/$B$35</f>
        <v>1.4991799056257562</v>
      </c>
      <c r="X138" s="16">
        <f>'AEO 2026 Table 3'!AA42/10^6*dollars_2025_to_2012*(1-INDEX('Tax Percentages'!$B$25:$AB$25,MATCH(X$137,'Tax Percentages'!$B$4:$AB$4,0)))*$B$28/$B$35</f>
        <v>1.5002968819135114</v>
      </c>
      <c r="Y138" s="16">
        <f>'AEO 2026 Table 3'!AB42/10^6*dollars_2025_to_2012*(1-INDEX('Tax Percentages'!$B$25:$AB$25,MATCH(Y$137,'Tax Percentages'!$B$4:$AB$4,0)))*$B$28/$B$35</f>
        <v>1.5009005022096129</v>
      </c>
      <c r="Z138" s="16">
        <f>'AEO 2026 Table 3'!AC42/10^6*dollars_2025_to_2012*(1-INDEX('Tax Percentages'!$B$25:$AB$25,MATCH(Z$137,'Tax Percentages'!$B$4:$AB$4,0)))*$B$28/$B$35</f>
        <v>1.4970828321663192</v>
      </c>
      <c r="AA138" s="16">
        <f>'AEO 2026 Table 3'!AD42/10^6*dollars_2025_to_2012*(1-INDEX('Tax Percentages'!$B$25:$AB$25,MATCH(AA$137,'Tax Percentages'!$B$4:$AB$4,0)))*$B$28/$B$35</f>
        <v>1.4922407037820102</v>
      </c>
    </row>
    <row r="139" spans="1:27">
      <c r="A139" t="s">
        <v>1909</v>
      </c>
      <c r="B139" s="16">
        <f t="shared" ref="B139:AA139" si="19">B118</f>
        <v>1.0553166287757429</v>
      </c>
      <c r="C139" s="16">
        <f t="shared" si="19"/>
        <v>1.331495713971196</v>
      </c>
      <c r="D139" s="16">
        <f t="shared" si="19"/>
        <v>1.2894000533252026</v>
      </c>
      <c r="E139" s="16">
        <f t="shared" si="19"/>
        <v>1.2548300009166322</v>
      </c>
      <c r="F139" s="16">
        <f t="shared" si="19"/>
        <v>1.2000340069016977</v>
      </c>
      <c r="G139" s="16">
        <f t="shared" si="19"/>
        <v>1.1390653354118006</v>
      </c>
      <c r="H139" s="16">
        <f t="shared" si="19"/>
        <v>1.1232530076860214</v>
      </c>
      <c r="I139" s="16">
        <f t="shared" si="19"/>
        <v>1.1105452813015275</v>
      </c>
      <c r="J139" s="16">
        <f t="shared" si="19"/>
        <v>1.100707602458793</v>
      </c>
      <c r="K139" s="16">
        <f t="shared" si="19"/>
        <v>1.090298621000654</v>
      </c>
      <c r="L139" s="16">
        <f t="shared" si="19"/>
        <v>1.0786610109102261</v>
      </c>
      <c r="M139" s="16">
        <f t="shared" si="19"/>
        <v>1.0704146138336426</v>
      </c>
      <c r="N139" s="16">
        <f t="shared" si="19"/>
        <v>1.0621940313004941</v>
      </c>
      <c r="O139" s="16">
        <f t="shared" si="19"/>
        <v>1.0540043270264186</v>
      </c>
      <c r="P139" s="16">
        <f t="shared" si="19"/>
        <v>1.0455744489687135</v>
      </c>
      <c r="Q139" s="16">
        <f t="shared" si="19"/>
        <v>1.0376017244466937</v>
      </c>
      <c r="R139" s="16">
        <f t="shared" si="19"/>
        <v>1.0324320842664674</v>
      </c>
      <c r="S139" s="16">
        <f t="shared" si="19"/>
        <v>1.0302963505428211</v>
      </c>
      <c r="T139" s="16">
        <f t="shared" si="19"/>
        <v>1.0293778412954295</v>
      </c>
      <c r="U139" s="16">
        <f t="shared" si="19"/>
        <v>1.0282962252045289</v>
      </c>
      <c r="V139" s="16">
        <f t="shared" si="19"/>
        <v>1.0246526429308822</v>
      </c>
      <c r="W139" s="16">
        <f t="shared" si="19"/>
        <v>1.0188386236925837</v>
      </c>
      <c r="X139" s="16">
        <f t="shared" si="19"/>
        <v>1.0126048319631069</v>
      </c>
      <c r="Y139" s="16">
        <f t="shared" si="19"/>
        <v>1.006626389440666</v>
      </c>
      <c r="Z139" s="16">
        <f t="shared" si="19"/>
        <v>1.0011100952106482</v>
      </c>
      <c r="AA139" s="16">
        <f t="shared" si="19"/>
        <v>0.9960181694071536</v>
      </c>
    </row>
    <row r="140" spans="1:27">
      <c r="A140" s="101" t="s">
        <v>1910</v>
      </c>
      <c r="B140" s="102">
        <f t="shared" ref="B140:AA140" si="20">B138+B139</f>
        <v>2.4195095289509849</v>
      </c>
      <c r="C140" s="102">
        <f t="shared" si="20"/>
        <v>2.7416996868642043</v>
      </c>
      <c r="D140" s="102">
        <f t="shared" si="20"/>
        <v>2.6988510724670514</v>
      </c>
      <c r="E140" s="102">
        <f t="shared" si="20"/>
        <v>2.6804146080041331</v>
      </c>
      <c r="F140" s="102">
        <f t="shared" si="20"/>
        <v>2.6354281258241725</v>
      </c>
      <c r="G140" s="102">
        <f t="shared" si="20"/>
        <v>2.6567303267961799</v>
      </c>
      <c r="H140" s="102">
        <f t="shared" si="20"/>
        <v>2.6745761467071132</v>
      </c>
      <c r="I140" s="102">
        <f t="shared" si="20"/>
        <v>2.6789236293531031</v>
      </c>
      <c r="J140" s="102">
        <f t="shared" si="20"/>
        <v>2.6779846350209633</v>
      </c>
      <c r="K140" s="102">
        <f t="shared" si="20"/>
        <v>2.6709635896047867</v>
      </c>
      <c r="L140" s="102">
        <f t="shared" si="20"/>
        <v>2.6512424018370924</v>
      </c>
      <c r="M140" s="102">
        <f t="shared" si="20"/>
        <v>2.6631503277812731</v>
      </c>
      <c r="N140" s="102">
        <f t="shared" si="20"/>
        <v>2.6573862153468202</v>
      </c>
      <c r="O140" s="102">
        <f t="shared" si="20"/>
        <v>2.6610195929895855</v>
      </c>
      <c r="P140" s="102">
        <f t="shared" si="20"/>
        <v>2.6635198800499289</v>
      </c>
      <c r="Q140" s="102">
        <f t="shared" si="20"/>
        <v>2.6614712694380658</v>
      </c>
      <c r="R140" s="102">
        <f t="shared" si="20"/>
        <v>2.6467621986596948</v>
      </c>
      <c r="S140" s="102">
        <f t="shared" si="20"/>
        <v>2.6219534001216669</v>
      </c>
      <c r="T140" s="102">
        <f t="shared" si="20"/>
        <v>2.5829942392681473</v>
      </c>
      <c r="U140" s="102">
        <f t="shared" si="20"/>
        <v>2.550224870580589</v>
      </c>
      <c r="V140" s="102">
        <f t="shared" si="20"/>
        <v>2.5302358579858062</v>
      </c>
      <c r="W140" s="102">
        <f t="shared" si="20"/>
        <v>2.5180185293183399</v>
      </c>
      <c r="X140" s="102">
        <f t="shared" si="20"/>
        <v>2.5129017138766185</v>
      </c>
      <c r="Y140" s="102">
        <f t="shared" si="20"/>
        <v>2.5075268916502789</v>
      </c>
      <c r="Z140" s="102">
        <f t="shared" si="20"/>
        <v>2.4981929273769676</v>
      </c>
      <c r="AA140" s="102">
        <f t="shared" si="20"/>
        <v>2.4882588731891637</v>
      </c>
    </row>
    <row r="141" spans="1:27">
      <c r="A141" t="s">
        <v>1911</v>
      </c>
      <c r="B141" s="16">
        <f>'AEO 2026 Table 3'!E34/10^6*dollars_2025_to_2012*(1-INDEX('Tax Percentages'!$B$25:$AB$25,MATCH(B$137,'Tax Percentages'!$B$4:$AB$4,0)))*$B$28/$B$35</f>
        <v>7.3984509678914492</v>
      </c>
      <c r="C141" s="16">
        <f>'AEO 2026 Table 3'!F34/10^6*dollars_2025_to_2012*(1-INDEX('Tax Percentages'!$B$25:$AB$25,MATCH(C$137,'Tax Percentages'!$B$4:$AB$4,0)))*$B$28/$B$35</f>
        <v>7.4425642365735269</v>
      </c>
      <c r="D141" s="16">
        <f>'AEO 2026 Table 3'!G34/10^6*dollars_2025_to_2012*(1-INDEX('Tax Percentages'!$B$25:$AB$25,MATCH(D$137,'Tax Percentages'!$B$4:$AB$4,0)))*$B$28/$B$35</f>
        <v>7.4415810554702873</v>
      </c>
      <c r="E141" s="16">
        <f>'AEO 2026 Table 3'!H34/10^6*dollars_2025_to_2012*(1-INDEX('Tax Percentages'!$B$25:$AB$25,MATCH(E$137,'Tax Percentages'!$B$4:$AB$4,0)))*$B$28/$B$35</f>
        <v>7.474414132802484</v>
      </c>
      <c r="F141" s="16">
        <f>'AEO 2026 Table 3'!I34/10^6*dollars_2025_to_2012*(1-INDEX('Tax Percentages'!$B$25:$AB$25,MATCH(F$137,'Tax Percentages'!$B$4:$AB$4,0)))*$B$28/$B$35</f>
        <v>7.4783895578062447</v>
      </c>
      <c r="G141" s="16">
        <f>'AEO 2026 Table 3'!J34/10^6*dollars_2025_to_2012*(1-INDEX('Tax Percentages'!$B$25:$AB$25,MATCH(G$137,'Tax Percentages'!$B$4:$AB$4,0)))*$B$28/$B$35</f>
        <v>7.5505977988199158</v>
      </c>
      <c r="H141" s="16">
        <f>'AEO 2026 Table 3'!K34/10^6*dollars_2025_to_2012*(1-INDEX('Tax Percentages'!$B$25:$AB$25,MATCH(H$137,'Tax Percentages'!$B$4:$AB$4,0)))*$B$28/$B$35</f>
        <v>7.5928540662530697</v>
      </c>
      <c r="I141" s="16">
        <f>'AEO 2026 Table 3'!L34/10^6*dollars_2025_to_2012*(1-INDEX('Tax Percentages'!$B$25:$AB$25,MATCH(I$137,'Tax Percentages'!$B$4:$AB$4,0)))*$B$28/$B$35</f>
        <v>7.6116822987038963</v>
      </c>
      <c r="J141" s="16">
        <f>'AEO 2026 Table 3'!M34/10^6*dollars_2025_to_2012*(1-INDEX('Tax Percentages'!$B$25:$AB$25,MATCH(J$137,'Tax Percentages'!$B$4:$AB$4,0)))*$B$28/$B$35</f>
        <v>7.5906319749527826</v>
      </c>
      <c r="K141" s="16">
        <f>'AEO 2026 Table 3'!N34/10^6*dollars_2025_to_2012*(1-INDEX('Tax Percentages'!$B$25:$AB$25,MATCH(K$137,'Tax Percentages'!$B$4:$AB$4,0)))*$B$28/$B$35</f>
        <v>7.5974982299539073</v>
      </c>
      <c r="L141" s="16">
        <f>'AEO 2026 Table 3'!O34/10^6*dollars_2025_to_2012*(1-INDEX('Tax Percentages'!$B$25:$AB$25,MATCH(L$137,'Tax Percentages'!$B$4:$AB$4,0)))*$B$28/$B$35</f>
        <v>7.5930631805352533</v>
      </c>
      <c r="M141" s="16">
        <f>'AEO 2026 Table 3'!P34/10^6*dollars_2025_to_2012*(1-INDEX('Tax Percentages'!$B$25:$AB$25,MATCH(M$137,'Tax Percentages'!$B$4:$AB$4,0)))*$B$28/$B$35</f>
        <v>7.6142134948364992</v>
      </c>
      <c r="N141" s="16">
        <f>'AEO 2026 Table 3'!Q34/10^6*dollars_2025_to_2012*(1-INDEX('Tax Percentages'!$B$25:$AB$25,MATCH(N$137,'Tax Percentages'!$B$4:$AB$4,0)))*$B$28/$B$35</f>
        <v>7.6150333461799153</v>
      </c>
      <c r="O141" s="16">
        <f>'AEO 2026 Table 3'!R34/10^6*dollars_2025_to_2012*(1-INDEX('Tax Percentages'!$B$25:$AB$25,MATCH(O$137,'Tax Percentages'!$B$4:$AB$4,0)))*$B$28/$B$35</f>
        <v>7.6245460889088079</v>
      </c>
      <c r="P141" s="16">
        <f>'AEO 2026 Table 3'!S34/10^6*dollars_2025_to_2012*(1-INDEX('Tax Percentages'!$B$25:$AB$25,MATCH(P$137,'Tax Percentages'!$B$4:$AB$4,0)))*$B$28/$B$35</f>
        <v>7.6291224061153695</v>
      </c>
      <c r="Q141" s="16">
        <f>'AEO 2026 Table 3'!T34/10^6*dollars_2025_to_2012*(1-INDEX('Tax Percentages'!$B$25:$AB$25,MATCH(Q$137,'Tax Percentages'!$B$4:$AB$4,0)))*$B$28/$B$35</f>
        <v>7.6367257207588528</v>
      </c>
      <c r="R141" s="16">
        <f>'AEO 2026 Table 3'!U34/10^6*dollars_2025_to_2012*(1-INDEX('Tax Percentages'!$B$25:$AB$25,MATCH(R$137,'Tax Percentages'!$B$4:$AB$4,0)))*$B$28/$B$35</f>
        <v>7.6326996481098908</v>
      </c>
      <c r="S141" s="16">
        <f>'AEO 2026 Table 3'!V34/10^6*dollars_2025_to_2012*(1-INDEX('Tax Percentages'!$B$25:$AB$25,MATCH(S$137,'Tax Percentages'!$B$4:$AB$4,0)))*$B$28/$B$35</f>
        <v>7.6117375722464358</v>
      </c>
      <c r="T141" s="16">
        <f>'AEO 2026 Table 3'!W34/10^6*dollars_2025_to_2012*(1-INDEX('Tax Percentages'!$B$25:$AB$25,MATCH(T$137,'Tax Percentages'!$B$4:$AB$4,0)))*$B$28/$B$35</f>
        <v>7.5703902343336242</v>
      </c>
      <c r="U141" s="16">
        <f>'AEO 2026 Table 3'!X34/10^6*dollars_2025_to_2012*(1-INDEX('Tax Percentages'!$B$25:$AB$25,MATCH(U$137,'Tax Percentages'!$B$4:$AB$4,0)))*$B$28/$B$35</f>
        <v>7.5306433382866587</v>
      </c>
      <c r="V141" s="16">
        <f>'AEO 2026 Table 3'!Y34/10^6*dollars_2025_to_2012*(1-INDEX('Tax Percentages'!$B$25:$AB$25,MATCH(V$137,'Tax Percentages'!$B$4:$AB$4,0)))*$B$28/$B$35</f>
        <v>7.511434477513923</v>
      </c>
      <c r="W141" s="16">
        <f>'AEO 2026 Table 3'!Z34/10^6*dollars_2025_to_2012*(1-INDEX('Tax Percentages'!$B$25:$AB$25,MATCH(W$137,'Tax Percentages'!$B$4:$AB$4,0)))*$B$28/$B$35</f>
        <v>7.509170753137604</v>
      </c>
      <c r="X141" s="16">
        <f>'AEO 2026 Table 3'!AA34/10^6*dollars_2025_to_2012*(1-INDEX('Tax Percentages'!$B$25:$AB$25,MATCH(X$137,'Tax Percentages'!$B$4:$AB$4,0)))*$B$28/$B$35</f>
        <v>7.5104762050886542</v>
      </c>
      <c r="Y141" s="16">
        <f>'AEO 2026 Table 3'!AB34/10^6*dollars_2025_to_2012*(1-INDEX('Tax Percentages'!$B$25:$AB$25,MATCH(Y$137,'Tax Percentages'!$B$4:$AB$4,0)))*$B$28/$B$35</f>
        <v>7.510102456306373</v>
      </c>
      <c r="Z141" s="16">
        <f>'AEO 2026 Table 3'!AC34/10^6*dollars_2025_to_2012*(1-INDEX('Tax Percentages'!$B$25:$AB$25,MATCH(Z$137,'Tax Percentages'!$B$4:$AB$4,0)))*$B$28/$B$35</f>
        <v>7.5044238707933362</v>
      </c>
      <c r="AA141" s="16">
        <f>'AEO 2026 Table 3'!AD34/10^6*dollars_2025_to_2012*(1-INDEX('Tax Percentages'!$B$25:$AB$25,MATCH(AA$137,'Tax Percentages'!$B$4:$AB$4,0)))*$B$28/$B$35</f>
        <v>7.4978305437350947</v>
      </c>
    </row>
    <row r="142" spans="1:27">
      <c r="A142" s="101" t="s">
        <v>1912</v>
      </c>
      <c r="B142" s="102">
        <f t="shared" ref="B142:AA142" si="21">B141+B139</f>
        <v>8.4537675966671912</v>
      </c>
      <c r="C142" s="102">
        <f t="shared" si="21"/>
        <v>8.7740599505447232</v>
      </c>
      <c r="D142" s="102">
        <f t="shared" si="21"/>
        <v>8.7309811087954898</v>
      </c>
      <c r="E142" s="102">
        <f t="shared" si="21"/>
        <v>8.7292441337191171</v>
      </c>
      <c r="F142" s="102">
        <f t="shared" si="21"/>
        <v>8.6784235647079431</v>
      </c>
      <c r="G142" s="102">
        <f t="shared" si="21"/>
        <v>8.6896631342317168</v>
      </c>
      <c r="H142" s="102">
        <f t="shared" si="21"/>
        <v>8.7161070739390905</v>
      </c>
      <c r="I142" s="102">
        <f t="shared" si="21"/>
        <v>8.7222275800054234</v>
      </c>
      <c r="J142" s="102">
        <f t="shared" si="21"/>
        <v>8.6913395774115756</v>
      </c>
      <c r="K142" s="102">
        <f t="shared" si="21"/>
        <v>8.6877968509545607</v>
      </c>
      <c r="L142" s="102">
        <f t="shared" si="21"/>
        <v>8.6717241914454792</v>
      </c>
      <c r="M142" s="102">
        <f t="shared" si="21"/>
        <v>8.6846281086701413</v>
      </c>
      <c r="N142" s="102">
        <f t="shared" si="21"/>
        <v>8.6772273774804098</v>
      </c>
      <c r="O142" s="102">
        <f t="shared" si="21"/>
        <v>8.6785504159352271</v>
      </c>
      <c r="P142" s="102">
        <f t="shared" si="21"/>
        <v>8.6746968550840826</v>
      </c>
      <c r="Q142" s="102">
        <f t="shared" si="21"/>
        <v>8.674327445205547</v>
      </c>
      <c r="R142" s="102">
        <f t="shared" si="21"/>
        <v>8.6651317323763575</v>
      </c>
      <c r="S142" s="102">
        <f t="shared" si="21"/>
        <v>8.6420339227892562</v>
      </c>
      <c r="T142" s="102">
        <f t="shared" si="21"/>
        <v>8.5997680756290542</v>
      </c>
      <c r="U142" s="102">
        <f t="shared" si="21"/>
        <v>8.5589395634911867</v>
      </c>
      <c r="V142" s="102">
        <f t="shared" si="21"/>
        <v>8.5360871204448046</v>
      </c>
      <c r="W142" s="102">
        <f t="shared" si="21"/>
        <v>8.5280093768301874</v>
      </c>
      <c r="X142" s="102">
        <f t="shared" si="21"/>
        <v>8.5230810370517602</v>
      </c>
      <c r="Y142" s="102">
        <f t="shared" si="21"/>
        <v>8.5167288457470391</v>
      </c>
      <c r="Z142" s="102">
        <f t="shared" si="21"/>
        <v>8.5055339660039841</v>
      </c>
      <c r="AA142" s="102">
        <f t="shared" si="21"/>
        <v>8.4938487131422491</v>
      </c>
    </row>
    <row r="143" spans="1:27">
      <c r="A143" t="s">
        <v>1913</v>
      </c>
      <c r="B143" s="16">
        <f t="shared" ref="B143:AA143" si="22">B138+B110</f>
        <v>2.4195095289509849</v>
      </c>
      <c r="C143" s="16">
        <f t="shared" si="22"/>
        <v>2.463090893713527</v>
      </c>
      <c r="D143" s="16">
        <f t="shared" si="22"/>
        <v>2.4566883137686952</v>
      </c>
      <c r="E143" s="16">
        <f t="shared" si="22"/>
        <v>2.4651001236205756</v>
      </c>
      <c r="F143" s="16">
        <f t="shared" si="22"/>
        <v>2.4672254290919815</v>
      </c>
      <c r="G143" s="16">
        <f t="shared" si="22"/>
        <v>2.5384359203347762</v>
      </c>
      <c r="H143" s="16">
        <f t="shared" si="22"/>
        <v>2.5628433192005557</v>
      </c>
      <c r="I143" s="16">
        <f t="shared" si="22"/>
        <v>2.5719958947810451</v>
      </c>
      <c r="J143" s="16">
        <f t="shared" si="22"/>
        <v>2.5742382105428225</v>
      </c>
      <c r="K143" s="16">
        <f t="shared" si="22"/>
        <v>2.5707217003135878</v>
      </c>
      <c r="L143" s="16">
        <f t="shared" si="22"/>
        <v>2.5552001672601374</v>
      </c>
      <c r="M143" s="16">
        <f t="shared" si="22"/>
        <v>2.5713203362308041</v>
      </c>
      <c r="N143" s="16">
        <f t="shared" si="22"/>
        <v>2.5697642183615024</v>
      </c>
      <c r="O143" s="16">
        <f t="shared" si="22"/>
        <v>2.5775984254336821</v>
      </c>
      <c r="P143" s="16">
        <f t="shared" si="22"/>
        <v>2.5844456780041147</v>
      </c>
      <c r="Q143" s="16">
        <f t="shared" si="22"/>
        <v>2.5864955918005661</v>
      </c>
      <c r="R143" s="16">
        <f t="shared" si="22"/>
        <v>2.5739625828984902</v>
      </c>
      <c r="S143" s="16">
        <f t="shared" si="22"/>
        <v>2.5496234574224745</v>
      </c>
      <c r="T143" s="16">
        <f t="shared" si="22"/>
        <v>2.5104553519746231</v>
      </c>
      <c r="U143" s="16">
        <f t="shared" si="22"/>
        <v>2.4775793189352351</v>
      </c>
      <c r="V143" s="16">
        <f t="shared" si="22"/>
        <v>2.4589430715744811</v>
      </c>
      <c r="W143" s="16">
        <f t="shared" si="22"/>
        <v>2.4493163730334517</v>
      </c>
      <c r="X143" s="16">
        <f t="shared" si="22"/>
        <v>2.4470375320863553</v>
      </c>
      <c r="Y143" s="16">
        <f t="shared" si="22"/>
        <v>2.4443660167991399</v>
      </c>
      <c r="Z143" s="16">
        <f t="shared" si="22"/>
        <v>2.4374836424709727</v>
      </c>
      <c r="AA143" s="16">
        <f t="shared" si="22"/>
        <v>2.429770787136933</v>
      </c>
    </row>
    <row r="146" spans="1:3" ht="15.75">
      <c r="A146" s="105" t="s">
        <v>1914</v>
      </c>
    </row>
    <row r="147" spans="1:3">
      <c r="A147" s="106" t="s">
        <v>1915</v>
      </c>
    </row>
    <row r="148" spans="1:3">
      <c r="A148" t="s">
        <v>1916</v>
      </c>
      <c r="B148" s="108">
        <v>0.2</v>
      </c>
      <c r="C148" t="s">
        <v>1792</v>
      </c>
    </row>
    <row r="150" spans="1:3">
      <c r="A150" s="101" t="s">
        <v>1917</v>
      </c>
    </row>
    <row r="151" spans="1:3">
      <c r="A151" t="s">
        <v>1918</v>
      </c>
      <c r="B151" s="108">
        <v>2</v>
      </c>
    </row>
    <row r="152" spans="1:3">
      <c r="A152" t="s">
        <v>1919</v>
      </c>
      <c r="B152" s="16">
        <f>$B$151*$B$37</f>
        <v>1.9427012104345385</v>
      </c>
    </row>
    <row r="153" spans="1:3">
      <c r="A153" t="s">
        <v>1920</v>
      </c>
      <c r="B153" s="16">
        <f>INDEX($B$143:$AA$143,MATCH($B$30,$B$137:$AA$137,0))</f>
        <v>2.463090893713527</v>
      </c>
    </row>
    <row r="154" spans="1:3">
      <c r="A154" t="s">
        <v>1921</v>
      </c>
      <c r="B154" s="99">
        <f>IF($B$152=0,"",$B$153/$B$152-1)</f>
        <v>0.26786913009777202</v>
      </c>
      <c r="C154" s="106" t="s">
        <v>1922</v>
      </c>
    </row>
    <row r="156" spans="1:3">
      <c r="A156" s="101" t="s">
        <v>1923</v>
      </c>
    </row>
    <row r="157" spans="1:3">
      <c r="A157" t="s">
        <v>1918</v>
      </c>
      <c r="B157" s="16">
        <f>$B$87*dollars_2018_to_2012/dollars_2024_to_2012</f>
        <v>0.72429075968884216</v>
      </c>
    </row>
    <row r="158" spans="1:3">
      <c r="A158" t="s">
        <v>1924</v>
      </c>
      <c r="B158" s="16">
        <f>INDEX($B$110:$AA$110,MATCH($B$30,$B$94:$AA$94,0))/$B$37</f>
        <v>1.0839411795960239</v>
      </c>
    </row>
    <row r="159" spans="1:3">
      <c r="A159" t="s">
        <v>1921</v>
      </c>
      <c r="B159" s="99">
        <f>IF($B$157=0,"",$B$158/$B$157-1)</f>
        <v>0.49655530613380838</v>
      </c>
      <c r="C159" s="106" t="s">
        <v>1925</v>
      </c>
    </row>
    <row r="161" spans="1:3">
      <c r="A161" t="s">
        <v>1926</v>
      </c>
      <c r="B161" s="97">
        <f>$B$89</f>
        <v>0.57675579943431909</v>
      </c>
      <c r="C161" s="106" t="s">
        <v>1927</v>
      </c>
    </row>
    <row r="163" spans="1:3">
      <c r="A163" t="s">
        <v>1928</v>
      </c>
      <c r="B163" t="str">
        <f>IF($B$65=0,"MISSING",$B$56)</f>
        <v>DOE</v>
      </c>
      <c r="C163" s="106" t="s">
        <v>1929</v>
      </c>
    </row>
    <row r="166" spans="1:3" ht="15.75">
      <c r="A166" s="105" t="s">
        <v>1930</v>
      </c>
    </row>
    <row r="167" spans="1:3">
      <c r="A167" s="106" t="s">
        <v>1931</v>
      </c>
    </row>
    <row r="168" spans="1:3">
      <c r="A168" s="106" t="s">
        <v>1932</v>
      </c>
    </row>
    <row r="169" spans="1:3">
      <c r="A169" s="106" t="s">
        <v>1933</v>
      </c>
    </row>
    <row r="170" spans="1:3">
      <c r="A170" s="106" t="s">
        <v>1934</v>
      </c>
    </row>
    <row r="171" spans="1:3">
      <c r="A171" s="106" t="s">
        <v>1935</v>
      </c>
    </row>
    <row r="172" spans="1:3">
      <c r="A172" s="106" t="s">
        <v>1936</v>
      </c>
    </row>
    <row r="173" spans="1:3">
      <c r="A173" s="106" t="s">
        <v>1937</v>
      </c>
    </row>
    <row r="174" spans="1:3">
      <c r="A174" s="106" t="s">
        <v>1938</v>
      </c>
    </row>
    <row r="175" spans="1:3">
      <c r="A175" s="106" t="s">
        <v>1939</v>
      </c>
    </row>
    <row r="176" spans="1:3">
      <c r="A176" s="106" t="s">
        <v>1940</v>
      </c>
    </row>
  </sheetData>
  <conditionalFormatting sqref="B154">
    <cfRule type="expression" dxfId="3" priority="1">
      <formula>AND($B$154&lt;&gt;"",ABS($B$154)&gt;$B$148)</formula>
    </cfRule>
  </conditionalFormatting>
  <conditionalFormatting sqref="B159">
    <cfRule type="expression" dxfId="2" priority="2">
      <formula>AND($B$159&lt;&gt;"",ABS($B$159)&gt;$B$148)</formula>
    </cfRule>
  </conditionalFormatting>
  <conditionalFormatting sqref="B161">
    <cfRule type="expression" dxfId="1" priority="3">
      <formula>OR($B$161&lt;0,$B$161&gt;1)</formula>
    </cfRule>
  </conditionalFormatting>
  <conditionalFormatting sqref="B163">
    <cfRule type="expression" dxfId="0" priority="4">
      <formula>$B$163="MISSING"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EDF1-1A74-443B-9FBB-3F382D549D78}">
  <sheetPr>
    <tabColor rgb="FF92D050"/>
  </sheetPr>
  <dimension ref="A1:AC34"/>
  <sheetViews>
    <sheetView workbookViewId="0">
      <selection activeCell="A33" sqref="A33"/>
    </sheetView>
  </sheetViews>
  <sheetFormatPr defaultRowHeight="15"/>
  <cols>
    <col min="1" max="1" width="32.85546875" customWidth="1"/>
  </cols>
  <sheetData>
    <row r="1" spans="1:28">
      <c r="A1" s="1" t="s">
        <v>457</v>
      </c>
      <c r="B1">
        <v>6.8000000000000005E-2</v>
      </c>
    </row>
    <row r="2" spans="1:28">
      <c r="A2" s="19" t="s">
        <v>458</v>
      </c>
    </row>
    <row r="3" spans="1:28">
      <c r="A3" t="s">
        <v>1976</v>
      </c>
    </row>
    <row r="4" spans="1:28">
      <c r="B4" s="1">
        <v>2024</v>
      </c>
      <c r="C4" s="1">
        <v>2025</v>
      </c>
      <c r="D4" s="1">
        <v>2026</v>
      </c>
      <c r="E4" s="1">
        <v>2027</v>
      </c>
      <c r="F4" s="1">
        <v>2028</v>
      </c>
      <c r="G4" s="1">
        <v>2029</v>
      </c>
      <c r="H4" s="1">
        <v>2030</v>
      </c>
      <c r="I4" s="1">
        <v>2031</v>
      </c>
      <c r="J4" s="1">
        <v>2032</v>
      </c>
      <c r="K4" s="1">
        <v>2033</v>
      </c>
      <c r="L4" s="1">
        <v>2034</v>
      </c>
      <c r="M4" s="1">
        <v>2035</v>
      </c>
      <c r="N4" s="1">
        <v>2036</v>
      </c>
      <c r="O4" s="1">
        <v>2037</v>
      </c>
      <c r="P4" s="1">
        <v>2038</v>
      </c>
      <c r="Q4" s="1">
        <v>2039</v>
      </c>
      <c r="R4" s="1">
        <v>2040</v>
      </c>
      <c r="S4" s="1">
        <v>2041</v>
      </c>
      <c r="T4" s="1">
        <v>2042</v>
      </c>
      <c r="U4" s="1">
        <v>2043</v>
      </c>
      <c r="V4" s="1">
        <v>2044</v>
      </c>
      <c r="W4" s="1">
        <v>2045</v>
      </c>
      <c r="X4" s="1">
        <v>2046</v>
      </c>
      <c r="Y4" s="1">
        <v>2047</v>
      </c>
      <c r="Z4" s="1">
        <v>2048</v>
      </c>
      <c r="AA4" s="1">
        <v>2049</v>
      </c>
      <c r="AB4" s="1">
        <v>2050</v>
      </c>
    </row>
    <row r="5" spans="1:28">
      <c r="A5" t="s">
        <v>431</v>
      </c>
      <c r="B5">
        <f t="shared" ref="B5:AB8" si="0">$B$1</f>
        <v>6.8000000000000005E-2</v>
      </c>
      <c r="C5">
        <f t="shared" si="0"/>
        <v>6.8000000000000005E-2</v>
      </c>
      <c r="D5">
        <f t="shared" si="0"/>
        <v>6.8000000000000005E-2</v>
      </c>
      <c r="E5">
        <f t="shared" si="0"/>
        <v>6.8000000000000005E-2</v>
      </c>
      <c r="F5">
        <f t="shared" si="0"/>
        <v>6.8000000000000005E-2</v>
      </c>
      <c r="G5">
        <f t="shared" si="0"/>
        <v>6.8000000000000005E-2</v>
      </c>
      <c r="H5">
        <f t="shared" si="0"/>
        <v>6.8000000000000005E-2</v>
      </c>
      <c r="I5">
        <f t="shared" si="0"/>
        <v>6.8000000000000005E-2</v>
      </c>
      <c r="J5">
        <f t="shared" si="0"/>
        <v>6.8000000000000005E-2</v>
      </c>
      <c r="K5">
        <f t="shared" si="0"/>
        <v>6.8000000000000005E-2</v>
      </c>
      <c r="L5">
        <f t="shared" si="0"/>
        <v>6.8000000000000005E-2</v>
      </c>
      <c r="M5">
        <f t="shared" si="0"/>
        <v>6.8000000000000005E-2</v>
      </c>
      <c r="N5">
        <f t="shared" si="0"/>
        <v>6.8000000000000005E-2</v>
      </c>
      <c r="O5">
        <f t="shared" si="0"/>
        <v>6.8000000000000005E-2</v>
      </c>
      <c r="P5">
        <f t="shared" si="0"/>
        <v>6.8000000000000005E-2</v>
      </c>
      <c r="Q5">
        <f t="shared" si="0"/>
        <v>6.8000000000000005E-2</v>
      </c>
      <c r="R5">
        <f t="shared" si="0"/>
        <v>6.8000000000000005E-2</v>
      </c>
      <c r="S5">
        <f t="shared" si="0"/>
        <v>6.8000000000000005E-2</v>
      </c>
      <c r="T5">
        <f t="shared" si="0"/>
        <v>6.8000000000000005E-2</v>
      </c>
      <c r="U5">
        <f t="shared" si="0"/>
        <v>6.8000000000000005E-2</v>
      </c>
      <c r="V5">
        <f t="shared" si="0"/>
        <v>6.8000000000000005E-2</v>
      </c>
      <c r="W5">
        <f t="shared" si="0"/>
        <v>6.8000000000000005E-2</v>
      </c>
      <c r="X5">
        <f t="shared" si="0"/>
        <v>6.8000000000000005E-2</v>
      </c>
      <c r="Y5">
        <f t="shared" si="0"/>
        <v>6.8000000000000005E-2</v>
      </c>
      <c r="Z5">
        <f t="shared" si="0"/>
        <v>6.8000000000000005E-2</v>
      </c>
      <c r="AA5">
        <f t="shared" si="0"/>
        <v>6.8000000000000005E-2</v>
      </c>
      <c r="AB5">
        <f t="shared" si="0"/>
        <v>6.8000000000000005E-2</v>
      </c>
    </row>
    <row r="6" spans="1:28">
      <c r="A6" t="s">
        <v>432</v>
      </c>
      <c r="B6">
        <f t="shared" ref="B6:L6" si="1">$B$1</f>
        <v>6.8000000000000005E-2</v>
      </c>
      <c r="C6">
        <f t="shared" si="1"/>
        <v>6.8000000000000005E-2</v>
      </c>
      <c r="D6">
        <f t="shared" si="1"/>
        <v>6.8000000000000005E-2</v>
      </c>
      <c r="E6">
        <f t="shared" si="1"/>
        <v>6.8000000000000005E-2</v>
      </c>
      <c r="F6">
        <f t="shared" si="1"/>
        <v>6.8000000000000005E-2</v>
      </c>
      <c r="G6">
        <f t="shared" si="1"/>
        <v>6.8000000000000005E-2</v>
      </c>
      <c r="H6">
        <f t="shared" si="1"/>
        <v>6.8000000000000005E-2</v>
      </c>
      <c r="I6">
        <f t="shared" si="1"/>
        <v>6.8000000000000005E-2</v>
      </c>
      <c r="J6">
        <f t="shared" si="1"/>
        <v>6.8000000000000005E-2</v>
      </c>
      <c r="K6">
        <f t="shared" si="1"/>
        <v>6.8000000000000005E-2</v>
      </c>
      <c r="L6">
        <f t="shared" si="1"/>
        <v>6.8000000000000005E-2</v>
      </c>
      <c r="M6">
        <f t="shared" si="0"/>
        <v>6.8000000000000005E-2</v>
      </c>
      <c r="N6">
        <f t="shared" si="0"/>
        <v>6.8000000000000005E-2</v>
      </c>
      <c r="O6">
        <f t="shared" si="0"/>
        <v>6.8000000000000005E-2</v>
      </c>
      <c r="P6">
        <f t="shared" si="0"/>
        <v>6.8000000000000005E-2</v>
      </c>
      <c r="Q6">
        <f t="shared" si="0"/>
        <v>6.8000000000000005E-2</v>
      </c>
      <c r="R6">
        <f t="shared" si="0"/>
        <v>6.8000000000000005E-2</v>
      </c>
      <c r="S6">
        <f t="shared" si="0"/>
        <v>6.8000000000000005E-2</v>
      </c>
      <c r="T6">
        <f t="shared" si="0"/>
        <v>6.8000000000000005E-2</v>
      </c>
      <c r="U6">
        <f t="shared" si="0"/>
        <v>6.8000000000000005E-2</v>
      </c>
      <c r="V6">
        <f t="shared" si="0"/>
        <v>6.8000000000000005E-2</v>
      </c>
      <c r="W6">
        <f t="shared" si="0"/>
        <v>6.8000000000000005E-2</v>
      </c>
      <c r="X6">
        <f t="shared" si="0"/>
        <v>6.8000000000000005E-2</v>
      </c>
      <c r="Y6">
        <f t="shared" si="0"/>
        <v>6.8000000000000005E-2</v>
      </c>
      <c r="Z6">
        <f t="shared" si="0"/>
        <v>6.8000000000000005E-2</v>
      </c>
      <c r="AA6">
        <f t="shared" si="0"/>
        <v>6.8000000000000005E-2</v>
      </c>
      <c r="AB6">
        <f t="shared" si="0"/>
        <v>6.8000000000000005E-2</v>
      </c>
    </row>
    <row r="7" spans="1:28">
      <c r="A7" t="s">
        <v>433</v>
      </c>
      <c r="B7">
        <f t="shared" si="0"/>
        <v>6.8000000000000005E-2</v>
      </c>
      <c r="C7">
        <f t="shared" si="0"/>
        <v>6.8000000000000005E-2</v>
      </c>
      <c r="D7">
        <f t="shared" si="0"/>
        <v>6.8000000000000005E-2</v>
      </c>
      <c r="E7">
        <f t="shared" si="0"/>
        <v>6.8000000000000005E-2</v>
      </c>
      <c r="F7">
        <f t="shared" si="0"/>
        <v>6.8000000000000005E-2</v>
      </c>
      <c r="G7">
        <f t="shared" si="0"/>
        <v>6.8000000000000005E-2</v>
      </c>
      <c r="H7">
        <f t="shared" si="0"/>
        <v>6.8000000000000005E-2</v>
      </c>
      <c r="I7">
        <f t="shared" si="0"/>
        <v>6.8000000000000005E-2</v>
      </c>
      <c r="J7">
        <f t="shared" si="0"/>
        <v>6.8000000000000005E-2</v>
      </c>
      <c r="K7">
        <f t="shared" si="0"/>
        <v>6.8000000000000005E-2</v>
      </c>
      <c r="L7">
        <f t="shared" si="0"/>
        <v>6.8000000000000005E-2</v>
      </c>
      <c r="M7">
        <f t="shared" si="0"/>
        <v>6.8000000000000005E-2</v>
      </c>
      <c r="N7">
        <f t="shared" si="0"/>
        <v>6.8000000000000005E-2</v>
      </c>
      <c r="O7">
        <f t="shared" si="0"/>
        <v>6.8000000000000005E-2</v>
      </c>
      <c r="P7">
        <f t="shared" si="0"/>
        <v>6.8000000000000005E-2</v>
      </c>
      <c r="Q7">
        <f t="shared" si="0"/>
        <v>6.8000000000000005E-2</v>
      </c>
      <c r="R7">
        <f t="shared" si="0"/>
        <v>6.8000000000000005E-2</v>
      </c>
      <c r="S7">
        <f t="shared" si="0"/>
        <v>6.8000000000000005E-2</v>
      </c>
      <c r="T7">
        <f t="shared" si="0"/>
        <v>6.8000000000000005E-2</v>
      </c>
      <c r="U7">
        <f t="shared" si="0"/>
        <v>6.8000000000000005E-2</v>
      </c>
      <c r="V7">
        <f t="shared" si="0"/>
        <v>6.8000000000000005E-2</v>
      </c>
      <c r="W7">
        <f t="shared" si="0"/>
        <v>6.8000000000000005E-2</v>
      </c>
      <c r="X7">
        <f t="shared" si="0"/>
        <v>6.8000000000000005E-2</v>
      </c>
      <c r="Y7">
        <f t="shared" si="0"/>
        <v>6.8000000000000005E-2</v>
      </c>
      <c r="Z7">
        <f t="shared" si="0"/>
        <v>6.8000000000000005E-2</v>
      </c>
      <c r="AA7">
        <f t="shared" si="0"/>
        <v>6.8000000000000005E-2</v>
      </c>
      <c r="AB7">
        <f t="shared" si="0"/>
        <v>6.8000000000000005E-2</v>
      </c>
    </row>
    <row r="8" spans="1:28">
      <c r="A8" t="s">
        <v>434</v>
      </c>
      <c r="B8">
        <f t="shared" si="0"/>
        <v>6.8000000000000005E-2</v>
      </c>
      <c r="C8">
        <f t="shared" si="0"/>
        <v>6.8000000000000005E-2</v>
      </c>
      <c r="D8">
        <f t="shared" si="0"/>
        <v>6.8000000000000005E-2</v>
      </c>
      <c r="E8">
        <f t="shared" si="0"/>
        <v>6.8000000000000005E-2</v>
      </c>
      <c r="F8">
        <f t="shared" si="0"/>
        <v>6.8000000000000005E-2</v>
      </c>
      <c r="G8">
        <f t="shared" si="0"/>
        <v>6.8000000000000005E-2</v>
      </c>
      <c r="H8">
        <f t="shared" si="0"/>
        <v>6.8000000000000005E-2</v>
      </c>
      <c r="I8">
        <f t="shared" si="0"/>
        <v>6.8000000000000005E-2</v>
      </c>
      <c r="J8">
        <f t="shared" si="0"/>
        <v>6.8000000000000005E-2</v>
      </c>
      <c r="K8">
        <f t="shared" si="0"/>
        <v>6.8000000000000005E-2</v>
      </c>
      <c r="L8">
        <f t="shared" si="0"/>
        <v>6.8000000000000005E-2</v>
      </c>
      <c r="M8">
        <f t="shared" si="0"/>
        <v>6.8000000000000005E-2</v>
      </c>
      <c r="N8">
        <f t="shared" si="0"/>
        <v>6.8000000000000005E-2</v>
      </c>
      <c r="O8">
        <f t="shared" si="0"/>
        <v>6.8000000000000005E-2</v>
      </c>
      <c r="P8">
        <f t="shared" si="0"/>
        <v>6.8000000000000005E-2</v>
      </c>
      <c r="Q8">
        <f t="shared" si="0"/>
        <v>6.8000000000000005E-2</v>
      </c>
      <c r="R8">
        <f t="shared" si="0"/>
        <v>6.8000000000000005E-2</v>
      </c>
      <c r="S8">
        <f t="shared" si="0"/>
        <v>6.8000000000000005E-2</v>
      </c>
      <c r="T8">
        <f t="shared" si="0"/>
        <v>6.8000000000000005E-2</v>
      </c>
      <c r="U8">
        <f t="shared" si="0"/>
        <v>6.8000000000000005E-2</v>
      </c>
      <c r="V8">
        <f t="shared" si="0"/>
        <v>6.8000000000000005E-2</v>
      </c>
      <c r="W8">
        <f t="shared" si="0"/>
        <v>6.8000000000000005E-2</v>
      </c>
      <c r="X8">
        <f t="shared" si="0"/>
        <v>6.8000000000000005E-2</v>
      </c>
      <c r="Y8">
        <f t="shared" si="0"/>
        <v>6.8000000000000005E-2</v>
      </c>
      <c r="Z8">
        <f t="shared" si="0"/>
        <v>6.8000000000000005E-2</v>
      </c>
      <c r="AA8">
        <f t="shared" si="0"/>
        <v>6.8000000000000005E-2</v>
      </c>
      <c r="AB8">
        <f t="shared" si="0"/>
        <v>6.8000000000000005E-2</v>
      </c>
    </row>
    <row r="9" spans="1:28">
      <c r="A9" s="17" t="s">
        <v>435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</row>
    <row r="10" spans="1:28">
      <c r="A10" s="17" t="s">
        <v>436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</row>
    <row r="11" spans="1:28">
      <c r="A11" s="17" t="s">
        <v>437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</row>
    <row r="12" spans="1:28">
      <c r="A12" t="s">
        <v>364</v>
      </c>
      <c r="B12">
        <f t="shared" ref="B12:AB12" si="2">$B$1</f>
        <v>6.8000000000000005E-2</v>
      </c>
      <c r="C12">
        <f t="shared" si="2"/>
        <v>6.8000000000000005E-2</v>
      </c>
      <c r="D12">
        <f t="shared" si="2"/>
        <v>6.8000000000000005E-2</v>
      </c>
      <c r="E12">
        <f t="shared" si="2"/>
        <v>6.8000000000000005E-2</v>
      </c>
      <c r="F12">
        <f t="shared" si="2"/>
        <v>6.8000000000000005E-2</v>
      </c>
      <c r="G12">
        <f t="shared" si="2"/>
        <v>6.8000000000000005E-2</v>
      </c>
      <c r="H12">
        <f t="shared" si="2"/>
        <v>6.8000000000000005E-2</v>
      </c>
      <c r="I12">
        <f t="shared" si="2"/>
        <v>6.8000000000000005E-2</v>
      </c>
      <c r="J12">
        <f t="shared" si="2"/>
        <v>6.8000000000000005E-2</v>
      </c>
      <c r="K12">
        <f t="shared" si="2"/>
        <v>6.8000000000000005E-2</v>
      </c>
      <c r="L12">
        <f t="shared" si="2"/>
        <v>6.8000000000000005E-2</v>
      </c>
      <c r="M12">
        <f t="shared" si="2"/>
        <v>6.8000000000000005E-2</v>
      </c>
      <c r="N12">
        <f t="shared" si="2"/>
        <v>6.8000000000000005E-2</v>
      </c>
      <c r="O12">
        <f t="shared" si="2"/>
        <v>6.8000000000000005E-2</v>
      </c>
      <c r="P12">
        <f t="shared" si="2"/>
        <v>6.8000000000000005E-2</v>
      </c>
      <c r="Q12">
        <f t="shared" si="2"/>
        <v>6.8000000000000005E-2</v>
      </c>
      <c r="R12">
        <f t="shared" si="2"/>
        <v>6.8000000000000005E-2</v>
      </c>
      <c r="S12">
        <f t="shared" si="2"/>
        <v>6.8000000000000005E-2</v>
      </c>
      <c r="T12">
        <f t="shared" si="2"/>
        <v>6.8000000000000005E-2</v>
      </c>
      <c r="U12">
        <f t="shared" si="2"/>
        <v>6.8000000000000005E-2</v>
      </c>
      <c r="V12">
        <f t="shared" si="2"/>
        <v>6.8000000000000005E-2</v>
      </c>
      <c r="W12">
        <f t="shared" si="2"/>
        <v>6.8000000000000005E-2</v>
      </c>
      <c r="X12">
        <f t="shared" si="2"/>
        <v>6.8000000000000005E-2</v>
      </c>
      <c r="Y12">
        <f t="shared" si="2"/>
        <v>6.8000000000000005E-2</v>
      </c>
      <c r="Z12">
        <f t="shared" si="2"/>
        <v>6.8000000000000005E-2</v>
      </c>
      <c r="AA12">
        <f t="shared" si="2"/>
        <v>6.8000000000000005E-2</v>
      </c>
      <c r="AB12">
        <f t="shared" si="2"/>
        <v>6.8000000000000005E-2</v>
      </c>
    </row>
    <row r="13" spans="1:28">
      <c r="A13" t="s">
        <v>438</v>
      </c>
      <c r="B13">
        <f>SUM(INDEX('AEO 2025 Table 57 - Alt Trans'!$D$15:$AH$16,0,MATCH(B$4,'AEO 2025 Table 57 - Alt Trans'!$D$5:$AH$5,0)))/INDEX('AEO 2025 Table 57 - Alt Trans'!$D$14:$AH$14,MATCH(B$4,'AEO 2025 Table 57 - Alt Trans'!$D$5:$AH$5,0))</f>
        <v>0.15792732152840769</v>
      </c>
      <c r="C13">
        <f>SUM('AEO 2026 Table 57'!E14:E15)/('AEO 2026 Table 57'!E13)</f>
        <v>0.18642213531076951</v>
      </c>
      <c r="D13">
        <f>SUM('AEO 2026 Table 57'!F14:F15)/('AEO 2026 Table 57'!F13)</f>
        <v>0.19627116602595629</v>
      </c>
      <c r="E13">
        <f>SUM('AEO 2026 Table 57'!G14:G15)/('AEO 2026 Table 57'!G13)</f>
        <v>0.20469338802581624</v>
      </c>
      <c r="F13">
        <f>SUM('AEO 2026 Table 57'!H14:H15)/('AEO 2026 Table 57'!H13)</f>
        <v>0.20728655440319274</v>
      </c>
      <c r="G13">
        <f>SUM('AEO 2026 Table 57'!I14:I15)/('AEO 2026 Table 57'!I13)</f>
        <v>0.20555791038530336</v>
      </c>
      <c r="H13">
        <f>SUM('AEO 2026 Table 57'!J14:J15)/('AEO 2026 Table 57'!J13)</f>
        <v>0.20215451397683595</v>
      </c>
      <c r="I13">
        <f>SUM('AEO 2026 Table 57'!K14:K15)/('AEO 2026 Table 57'!K13)</f>
        <v>0.19881849095557225</v>
      </c>
      <c r="J13">
        <f>SUM('AEO 2026 Table 57'!L14:L15)/('AEO 2026 Table 57'!L13)</f>
        <v>0.196583503901539</v>
      </c>
      <c r="K13">
        <f>SUM('AEO 2026 Table 57'!M14:M15)/('AEO 2026 Table 57'!M13)</f>
        <v>0.18925449358438853</v>
      </c>
      <c r="L13">
        <f>SUM('AEO 2026 Table 57'!N14:N15)/('AEO 2026 Table 57'!N13)</f>
        <v>0.18743231766391391</v>
      </c>
      <c r="M13">
        <f>SUM('AEO 2026 Table 57'!O14:O15)/('AEO 2026 Table 57'!O13)</f>
        <v>0.18410669337603788</v>
      </c>
      <c r="N13">
        <f>SUM('AEO 2026 Table 57'!P14:P15)/('AEO 2026 Table 57'!P13)</f>
        <v>0.18167432484293264</v>
      </c>
      <c r="O13">
        <f>SUM('AEO 2026 Table 57'!Q14:Q15)/('AEO 2026 Table 57'!Q13)</f>
        <v>0.17852962032460529</v>
      </c>
      <c r="P13">
        <f>SUM('AEO 2026 Table 57'!R14:R15)/('AEO 2026 Table 57'!R13)</f>
        <v>0.17631135500542869</v>
      </c>
      <c r="Q13">
        <f>SUM('AEO 2026 Table 57'!S14:S15)/('AEO 2026 Table 57'!S13)</f>
        <v>0.17460762441598926</v>
      </c>
      <c r="R13">
        <f>SUM('AEO 2026 Table 57'!T14:T15)/('AEO 2026 Table 57'!T13)</f>
        <v>0.1731911638317766</v>
      </c>
      <c r="S13">
        <f>SUM('AEO 2026 Table 57'!U14:U15)/('AEO 2026 Table 57'!U13)</f>
        <v>0.17197570113278049</v>
      </c>
      <c r="T13">
        <f>SUM('AEO 2026 Table 57'!V14:V15)/('AEO 2026 Table 57'!V13)</f>
        <v>0.17003147413682163</v>
      </c>
      <c r="U13">
        <f>SUM('AEO 2026 Table 57'!W14:W15)/('AEO 2026 Table 57'!W13)</f>
        <v>0.16886761334027298</v>
      </c>
      <c r="V13">
        <f>SUM('AEO 2026 Table 57'!X14:X15)/('AEO 2026 Table 57'!X13)</f>
        <v>0.16779814298882748</v>
      </c>
      <c r="W13">
        <f>SUM('AEO 2026 Table 57'!Y14:Y15)/('AEO 2026 Table 57'!Y13)</f>
        <v>0.16570692007350815</v>
      </c>
      <c r="X13">
        <f>SUM('AEO 2026 Table 57'!Z14:Z15)/('AEO 2026 Table 57'!Z13)</f>
        <v>0.16488030873186368</v>
      </c>
      <c r="Y13">
        <f>SUM('AEO 2026 Table 57'!AA14:AA15)/('AEO 2026 Table 57'!AA13)</f>
        <v>0.16264560362292479</v>
      </c>
      <c r="Z13">
        <f>SUM('AEO 2026 Table 57'!AB14:AB15)/('AEO 2026 Table 57'!AB13)</f>
        <v>0.16098502193183289</v>
      </c>
      <c r="AA13">
        <f>SUM('AEO 2026 Table 57'!AC14:AC15)/('AEO 2026 Table 57'!AC13)</f>
        <v>0.15887634489243835</v>
      </c>
      <c r="AB13">
        <f>SUM('AEO 2026 Table 57'!AD14:AD15)/('AEO 2026 Table 57'!AD13)</f>
        <v>0.15772907619731949</v>
      </c>
    </row>
    <row r="14" spans="1:28">
      <c r="A14" t="s">
        <v>439</v>
      </c>
      <c r="B14">
        <f>SUM(INDEX('AEO 2025 Table 57 - Alt Trans'!$D$8:$AH$9,0,MATCH(B$4,'AEO 2025 Table 57 - Alt Trans'!$D$5:$AH$5,0)))/INDEX('AEO 2025 Table 57 - Alt Trans'!$D$7:$AH$7,MATCH(B$4,'AEO 2025 Table 57 - Alt Trans'!$D$5:$AH$5,0))</f>
        <v>0.152511197674775</v>
      </c>
      <c r="C14">
        <f>SUM('AEO 2026 Table 57'!E8:E9)/('AEO 2026 Table 57'!E7)</f>
        <v>0.17648127171794512</v>
      </c>
      <c r="D14">
        <f>SUM('AEO 2026 Table 57'!F8:F9)/('AEO 2026 Table 57'!F7)</f>
        <v>0.18737654044479954</v>
      </c>
      <c r="E14">
        <f>SUM('AEO 2026 Table 57'!G8:G9)/('AEO 2026 Table 57'!G7)</f>
        <v>0.18315663411407132</v>
      </c>
      <c r="F14">
        <f>SUM('AEO 2026 Table 57'!H8:H9)/('AEO 2026 Table 57'!H7)</f>
        <v>0.18009319847080954</v>
      </c>
      <c r="G14">
        <f>SUM('AEO 2026 Table 57'!I8:I9)/('AEO 2026 Table 57'!I7)</f>
        <v>0.17807757253543005</v>
      </c>
      <c r="H14">
        <f>SUM('AEO 2026 Table 57'!J8:J9)/('AEO 2026 Table 57'!J7)</f>
        <v>0.17660534639502812</v>
      </c>
      <c r="I14">
        <f>SUM('AEO 2026 Table 57'!K8:K9)/('AEO 2026 Table 57'!K7)</f>
        <v>0.17579207988681636</v>
      </c>
      <c r="J14">
        <f>SUM('AEO 2026 Table 57'!L8:L9)/('AEO 2026 Table 57'!L7)</f>
        <v>0.17464072913227602</v>
      </c>
      <c r="K14">
        <f>SUM('AEO 2026 Table 57'!M8:M9)/('AEO 2026 Table 57'!M7)</f>
        <v>0.16631385005133914</v>
      </c>
      <c r="L14">
        <f>SUM('AEO 2026 Table 57'!N8:N9)/('AEO 2026 Table 57'!N7)</f>
        <v>0.16509406687159656</v>
      </c>
      <c r="M14">
        <f>SUM('AEO 2026 Table 57'!O8:O9)/('AEO 2026 Table 57'!O7)</f>
        <v>0.16293230713676285</v>
      </c>
      <c r="N14">
        <f>SUM('AEO 2026 Table 57'!P8:P9)/('AEO 2026 Table 57'!P7)</f>
        <v>0.15998410818065317</v>
      </c>
      <c r="O14">
        <f>SUM('AEO 2026 Table 57'!Q8:Q9)/('AEO 2026 Table 57'!Q7)</f>
        <v>0.15715376551782856</v>
      </c>
      <c r="P14">
        <f>SUM('AEO 2026 Table 57'!R8:R9)/('AEO 2026 Table 57'!R7)</f>
        <v>0.15486340144115046</v>
      </c>
      <c r="Q14">
        <f>SUM('AEO 2026 Table 57'!S8:S9)/('AEO 2026 Table 57'!S7)</f>
        <v>0.15300616363239278</v>
      </c>
      <c r="R14">
        <f>SUM('AEO 2026 Table 57'!T8:T9)/('AEO 2026 Table 57'!T7)</f>
        <v>0.15169467769535547</v>
      </c>
      <c r="S14">
        <f>SUM('AEO 2026 Table 57'!U8:U9)/('AEO 2026 Table 57'!U7)</f>
        <v>0.15020620342192204</v>
      </c>
      <c r="T14">
        <f>SUM('AEO 2026 Table 57'!V8:V9)/('AEO 2026 Table 57'!V7)</f>
        <v>0.14846488650830345</v>
      </c>
      <c r="U14">
        <f>SUM('AEO 2026 Table 57'!W8:W9)/('AEO 2026 Table 57'!W7)</f>
        <v>0.14686849687283496</v>
      </c>
      <c r="V14">
        <f>SUM('AEO 2026 Table 57'!X8:X9)/('AEO 2026 Table 57'!X7)</f>
        <v>0.14543274282486593</v>
      </c>
      <c r="W14">
        <f>SUM('AEO 2026 Table 57'!Y8:Y9)/('AEO 2026 Table 57'!Y7)</f>
        <v>0.14308809489837115</v>
      </c>
      <c r="X14">
        <f>SUM('AEO 2026 Table 57'!Z8:Z9)/('AEO 2026 Table 57'!Z7)</f>
        <v>0.14100400261653551</v>
      </c>
      <c r="Y14">
        <f>SUM('AEO 2026 Table 57'!AA8:AA9)/('AEO 2026 Table 57'!AA7)</f>
        <v>0.13979574686056842</v>
      </c>
      <c r="Z14">
        <f>SUM('AEO 2026 Table 57'!AB8:AB9)/('AEO 2026 Table 57'!AB7)</f>
        <v>0.13706831753198265</v>
      </c>
      <c r="AA14">
        <f>SUM('AEO 2026 Table 57'!AC8:AC9)/('AEO 2026 Table 57'!AC7)</f>
        <v>0.13480151623701261</v>
      </c>
      <c r="AB14">
        <f>SUM('AEO 2026 Table 57'!AD8:AD9)/('AEO 2026 Table 57'!AD7)</f>
        <v>0.13404508432023199</v>
      </c>
    </row>
    <row r="15" spans="1:28">
      <c r="A15" t="s">
        <v>440</v>
      </c>
      <c r="B15">
        <f t="shared" ref="B15:AB15" si="3">B13</f>
        <v>0.15792732152840769</v>
      </c>
      <c r="C15">
        <f t="shared" si="3"/>
        <v>0.18642213531076951</v>
      </c>
      <c r="D15">
        <f t="shared" si="3"/>
        <v>0.19627116602595629</v>
      </c>
      <c r="E15">
        <f t="shared" si="3"/>
        <v>0.20469338802581624</v>
      </c>
      <c r="F15">
        <f t="shared" si="3"/>
        <v>0.20728655440319274</v>
      </c>
      <c r="G15">
        <f t="shared" si="3"/>
        <v>0.20555791038530336</v>
      </c>
      <c r="H15">
        <f t="shared" si="3"/>
        <v>0.20215451397683595</v>
      </c>
      <c r="I15">
        <f t="shared" si="3"/>
        <v>0.19881849095557225</v>
      </c>
      <c r="J15">
        <f t="shared" si="3"/>
        <v>0.196583503901539</v>
      </c>
      <c r="K15">
        <f t="shared" si="3"/>
        <v>0.18925449358438853</v>
      </c>
      <c r="L15">
        <f t="shared" si="3"/>
        <v>0.18743231766391391</v>
      </c>
      <c r="M15">
        <f t="shared" si="3"/>
        <v>0.18410669337603788</v>
      </c>
      <c r="N15">
        <f t="shared" si="3"/>
        <v>0.18167432484293264</v>
      </c>
      <c r="O15">
        <f t="shared" si="3"/>
        <v>0.17852962032460529</v>
      </c>
      <c r="P15">
        <f t="shared" si="3"/>
        <v>0.17631135500542869</v>
      </c>
      <c r="Q15">
        <f t="shared" si="3"/>
        <v>0.17460762441598926</v>
      </c>
      <c r="R15">
        <f t="shared" si="3"/>
        <v>0.1731911638317766</v>
      </c>
      <c r="S15">
        <f t="shared" si="3"/>
        <v>0.17197570113278049</v>
      </c>
      <c r="T15">
        <f t="shared" si="3"/>
        <v>0.17003147413682163</v>
      </c>
      <c r="U15">
        <f t="shared" si="3"/>
        <v>0.16886761334027298</v>
      </c>
      <c r="V15">
        <f t="shared" si="3"/>
        <v>0.16779814298882748</v>
      </c>
      <c r="W15">
        <f t="shared" si="3"/>
        <v>0.16570692007350815</v>
      </c>
      <c r="X15">
        <f t="shared" si="3"/>
        <v>0.16488030873186368</v>
      </c>
      <c r="Y15">
        <f t="shared" si="3"/>
        <v>0.16264560362292479</v>
      </c>
      <c r="Z15">
        <f t="shared" si="3"/>
        <v>0.16098502193183289</v>
      </c>
      <c r="AA15">
        <f t="shared" si="3"/>
        <v>0.15887634489243835</v>
      </c>
      <c r="AB15">
        <f t="shared" si="3"/>
        <v>0.15772907619731949</v>
      </c>
    </row>
    <row r="16" spans="1:28">
      <c r="A16" t="s">
        <v>64</v>
      </c>
      <c r="B16">
        <f t="shared" ref="B16:AB16" si="4">B14</f>
        <v>0.152511197674775</v>
      </c>
      <c r="C16">
        <f t="shared" si="4"/>
        <v>0.17648127171794512</v>
      </c>
      <c r="D16">
        <f t="shared" si="4"/>
        <v>0.18737654044479954</v>
      </c>
      <c r="E16">
        <f t="shared" si="4"/>
        <v>0.18315663411407132</v>
      </c>
      <c r="F16">
        <f t="shared" si="4"/>
        <v>0.18009319847080954</v>
      </c>
      <c r="G16">
        <f t="shared" si="4"/>
        <v>0.17807757253543005</v>
      </c>
      <c r="H16">
        <f t="shared" si="4"/>
        <v>0.17660534639502812</v>
      </c>
      <c r="I16">
        <f t="shared" si="4"/>
        <v>0.17579207988681636</v>
      </c>
      <c r="J16">
        <f t="shared" si="4"/>
        <v>0.17464072913227602</v>
      </c>
      <c r="K16">
        <f t="shared" si="4"/>
        <v>0.16631385005133914</v>
      </c>
      <c r="L16">
        <f t="shared" si="4"/>
        <v>0.16509406687159656</v>
      </c>
      <c r="M16">
        <f t="shared" si="4"/>
        <v>0.16293230713676285</v>
      </c>
      <c r="N16">
        <f t="shared" si="4"/>
        <v>0.15998410818065317</v>
      </c>
      <c r="O16">
        <f t="shared" si="4"/>
        <v>0.15715376551782856</v>
      </c>
      <c r="P16">
        <f t="shared" si="4"/>
        <v>0.15486340144115046</v>
      </c>
      <c r="Q16">
        <f t="shared" si="4"/>
        <v>0.15300616363239278</v>
      </c>
      <c r="R16">
        <f t="shared" si="4"/>
        <v>0.15169467769535547</v>
      </c>
      <c r="S16">
        <f t="shared" si="4"/>
        <v>0.15020620342192204</v>
      </c>
      <c r="T16">
        <f t="shared" si="4"/>
        <v>0.14846488650830345</v>
      </c>
      <c r="U16">
        <f t="shared" si="4"/>
        <v>0.14686849687283496</v>
      </c>
      <c r="V16">
        <f t="shared" si="4"/>
        <v>0.14543274282486593</v>
      </c>
      <c r="W16">
        <f t="shared" si="4"/>
        <v>0.14308809489837115</v>
      </c>
      <c r="X16">
        <f t="shared" si="4"/>
        <v>0.14100400261653551</v>
      </c>
      <c r="Y16">
        <f t="shared" si="4"/>
        <v>0.13979574686056842</v>
      </c>
      <c r="Z16">
        <f t="shared" si="4"/>
        <v>0.13706831753198265</v>
      </c>
      <c r="AA16">
        <f t="shared" si="4"/>
        <v>0.13480151623701261</v>
      </c>
      <c r="AB16">
        <f t="shared" si="4"/>
        <v>0.13404508432023199</v>
      </c>
    </row>
    <row r="17" spans="1:29">
      <c r="A17" t="s">
        <v>441</v>
      </c>
      <c r="B17">
        <f>SUM(INDEX('AEO 2025 Table 57 - Alt Trans'!$D$22:$AH$23,0,MATCH(B$4,'AEO 2025 Table 57 - Alt Trans'!$D$5:$AH$5,0)))/INDEX('AEO 2025 Table 57 - Alt Trans'!$D$21:$AH$21,MATCH(B$4,'AEO 2025 Table 57 - Alt Trans'!$D$5:$AH$5,0))</f>
        <v>3.9005482403186555E-2</v>
      </c>
      <c r="C17">
        <f>SUM('AEO 2026 Table 57'!E20:E21)/'AEO 2026 Table 57'!E19</f>
        <v>4.0898994454474112E-2</v>
      </c>
      <c r="D17">
        <f>SUM('AEO 2026 Table 57'!F20:F21)/'AEO 2026 Table 57'!F19</f>
        <v>4.5267847418828187E-2</v>
      </c>
      <c r="E17">
        <f>SUM('AEO 2026 Table 57'!G20:G21)/'AEO 2026 Table 57'!G19</f>
        <v>4.1901571368612452E-2</v>
      </c>
      <c r="F17">
        <f>SUM('AEO 2026 Table 57'!H20:H21)/'AEO 2026 Table 57'!H19</f>
        <v>4.015053448609486E-2</v>
      </c>
      <c r="G17">
        <f>SUM('AEO 2026 Table 57'!I20:I21)/'AEO 2026 Table 57'!I19</f>
        <v>3.8762553543788922E-2</v>
      </c>
      <c r="H17">
        <f>SUM('AEO 2026 Table 57'!J20:J21)/'AEO 2026 Table 57'!J19</f>
        <v>3.8763227585304982E-2</v>
      </c>
      <c r="I17">
        <f>SUM('AEO 2026 Table 57'!K20:K21)/'AEO 2026 Table 57'!K19</f>
        <v>3.7284961842256638E-2</v>
      </c>
      <c r="J17">
        <f>SUM('AEO 2026 Table 57'!L20:L21)/'AEO 2026 Table 57'!L19</f>
        <v>3.6558232917716177E-2</v>
      </c>
      <c r="K17">
        <f>SUM('AEO 2026 Table 57'!M20:M21)/'AEO 2026 Table 57'!M19</f>
        <v>3.5195344456735368E-2</v>
      </c>
      <c r="L17">
        <f>SUM('AEO 2026 Table 57'!N20:N21)/'AEO 2026 Table 57'!N19</f>
        <v>3.4634110031300902E-2</v>
      </c>
      <c r="M17">
        <f>SUM('AEO 2026 Table 57'!O20:O21)/'AEO 2026 Table 57'!O19</f>
        <v>3.3670564093089543E-2</v>
      </c>
      <c r="N17">
        <f>SUM('AEO 2026 Table 57'!P20:P21)/'AEO 2026 Table 57'!P19</f>
        <v>3.3086500068856141E-2</v>
      </c>
      <c r="O17">
        <f>SUM('AEO 2026 Table 57'!Q20:Q21)/'AEO 2026 Table 57'!Q19</f>
        <v>3.2220441934662329E-2</v>
      </c>
      <c r="P17">
        <f>SUM('AEO 2026 Table 57'!R20:R21)/'AEO 2026 Table 57'!R19</f>
        <v>3.1475041372962399E-2</v>
      </c>
      <c r="Q17">
        <f>SUM('AEO 2026 Table 57'!S20:S21)/'AEO 2026 Table 57'!S19</f>
        <v>3.1018154510392915E-2</v>
      </c>
      <c r="R17">
        <f>SUM('AEO 2026 Table 57'!T20:T21)/'AEO 2026 Table 57'!T19</f>
        <v>3.0575749018996894E-2</v>
      </c>
      <c r="S17">
        <f>SUM('AEO 2026 Table 57'!U20:U21)/'AEO 2026 Table 57'!U19</f>
        <v>2.9985150570292753E-2</v>
      </c>
      <c r="T17">
        <f>SUM('AEO 2026 Table 57'!V20:V21)/'AEO 2026 Table 57'!V19</f>
        <v>2.942280349978306E-2</v>
      </c>
      <c r="U17">
        <f>SUM('AEO 2026 Table 57'!W20:W21)/'AEO 2026 Table 57'!W19</f>
        <v>2.8897610642996844E-2</v>
      </c>
      <c r="V17">
        <f>SUM('AEO 2026 Table 57'!X20:X21)/'AEO 2026 Table 57'!X19</f>
        <v>2.8390643893450751E-2</v>
      </c>
      <c r="W17">
        <f>SUM('AEO 2026 Table 57'!Y20:Y21)/'AEO 2026 Table 57'!Y19</f>
        <v>2.7691706547520144E-2</v>
      </c>
      <c r="X17">
        <f>SUM('AEO 2026 Table 57'!Z20:Z21)/'AEO 2026 Table 57'!Z19</f>
        <v>2.7109714890263519E-2</v>
      </c>
      <c r="Y17">
        <f>SUM('AEO 2026 Table 57'!AA20:AA21)/'AEO 2026 Table 57'!AA19</f>
        <v>2.6609978928773852E-2</v>
      </c>
      <c r="Z17">
        <f>SUM('AEO 2026 Table 57'!AB20:AB21)/'AEO 2026 Table 57'!AB19</f>
        <v>2.5945927457226514E-2</v>
      </c>
      <c r="AA17">
        <f>SUM('AEO 2026 Table 57'!AC20:AC21)/'AEO 2026 Table 57'!AC19</f>
        <v>2.536338896528418E-2</v>
      </c>
      <c r="AB17">
        <f>SUM('AEO 2026 Table 57'!AD20:AD21)/'AEO 2026 Table 57'!AD19</f>
        <v>2.5089358187001538E-2</v>
      </c>
    </row>
    <row r="18" spans="1:29">
      <c r="A18" t="s">
        <v>72</v>
      </c>
      <c r="B18">
        <f t="shared" ref="B18:AB18" si="5">$B$1</f>
        <v>6.8000000000000005E-2</v>
      </c>
      <c r="C18">
        <f t="shared" si="5"/>
        <v>6.8000000000000005E-2</v>
      </c>
      <c r="D18">
        <f t="shared" si="5"/>
        <v>6.8000000000000005E-2</v>
      </c>
      <c r="E18">
        <f t="shared" si="5"/>
        <v>6.8000000000000005E-2</v>
      </c>
      <c r="F18">
        <f t="shared" si="5"/>
        <v>6.8000000000000005E-2</v>
      </c>
      <c r="G18">
        <f t="shared" si="5"/>
        <v>6.8000000000000005E-2</v>
      </c>
      <c r="H18">
        <f t="shared" si="5"/>
        <v>6.8000000000000005E-2</v>
      </c>
      <c r="I18">
        <f t="shared" si="5"/>
        <v>6.8000000000000005E-2</v>
      </c>
      <c r="J18">
        <f t="shared" si="5"/>
        <v>6.8000000000000005E-2</v>
      </c>
      <c r="K18">
        <f t="shared" si="5"/>
        <v>6.8000000000000005E-2</v>
      </c>
      <c r="L18">
        <f t="shared" si="5"/>
        <v>6.8000000000000005E-2</v>
      </c>
      <c r="M18">
        <f t="shared" si="5"/>
        <v>6.8000000000000005E-2</v>
      </c>
      <c r="N18">
        <f t="shared" si="5"/>
        <v>6.8000000000000005E-2</v>
      </c>
      <c r="O18">
        <f t="shared" si="5"/>
        <v>6.8000000000000005E-2</v>
      </c>
      <c r="P18">
        <f t="shared" si="5"/>
        <v>6.8000000000000005E-2</v>
      </c>
      <c r="Q18">
        <f t="shared" si="5"/>
        <v>6.8000000000000005E-2</v>
      </c>
      <c r="R18">
        <f t="shared" si="5"/>
        <v>6.8000000000000005E-2</v>
      </c>
      <c r="S18">
        <f t="shared" si="5"/>
        <v>6.8000000000000005E-2</v>
      </c>
      <c r="T18">
        <f t="shared" si="5"/>
        <v>6.8000000000000005E-2</v>
      </c>
      <c r="U18">
        <f t="shared" si="5"/>
        <v>6.8000000000000005E-2</v>
      </c>
      <c r="V18">
        <f t="shared" si="5"/>
        <v>6.8000000000000005E-2</v>
      </c>
      <c r="W18">
        <f t="shared" si="5"/>
        <v>6.8000000000000005E-2</v>
      </c>
      <c r="X18">
        <f t="shared" si="5"/>
        <v>6.8000000000000005E-2</v>
      </c>
      <c r="Y18">
        <f t="shared" si="5"/>
        <v>6.8000000000000005E-2</v>
      </c>
      <c r="Z18">
        <f t="shared" si="5"/>
        <v>6.8000000000000005E-2</v>
      </c>
      <c r="AA18">
        <f t="shared" si="5"/>
        <v>6.8000000000000005E-2</v>
      </c>
      <c r="AB18">
        <f t="shared" si="5"/>
        <v>6.8000000000000005E-2</v>
      </c>
    </row>
    <row r="19" spans="1:29">
      <c r="A19" s="17" t="s">
        <v>442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</row>
    <row r="20" spans="1:29">
      <c r="A20" t="s">
        <v>443</v>
      </c>
      <c r="B20">
        <f t="shared" ref="B20:AB20" si="6">$B$1</f>
        <v>6.8000000000000005E-2</v>
      </c>
      <c r="C20">
        <f t="shared" si="6"/>
        <v>6.8000000000000005E-2</v>
      </c>
      <c r="D20">
        <f t="shared" si="6"/>
        <v>6.8000000000000005E-2</v>
      </c>
      <c r="E20">
        <f t="shared" si="6"/>
        <v>6.8000000000000005E-2</v>
      </c>
      <c r="F20">
        <f t="shared" si="6"/>
        <v>6.8000000000000005E-2</v>
      </c>
      <c r="G20">
        <f t="shared" si="6"/>
        <v>6.8000000000000005E-2</v>
      </c>
      <c r="H20">
        <f t="shared" si="6"/>
        <v>6.8000000000000005E-2</v>
      </c>
      <c r="I20">
        <f t="shared" si="6"/>
        <v>6.8000000000000005E-2</v>
      </c>
      <c r="J20">
        <f t="shared" si="6"/>
        <v>6.8000000000000005E-2</v>
      </c>
      <c r="K20">
        <f t="shared" si="6"/>
        <v>6.8000000000000005E-2</v>
      </c>
      <c r="L20">
        <f t="shared" si="6"/>
        <v>6.8000000000000005E-2</v>
      </c>
      <c r="M20">
        <f t="shared" si="6"/>
        <v>6.8000000000000005E-2</v>
      </c>
      <c r="N20">
        <f t="shared" si="6"/>
        <v>6.8000000000000005E-2</v>
      </c>
      <c r="O20">
        <f t="shared" si="6"/>
        <v>6.8000000000000005E-2</v>
      </c>
      <c r="P20">
        <f t="shared" si="6"/>
        <v>6.8000000000000005E-2</v>
      </c>
      <c r="Q20">
        <f t="shared" si="6"/>
        <v>6.8000000000000005E-2</v>
      </c>
      <c r="R20">
        <f t="shared" si="6"/>
        <v>6.8000000000000005E-2</v>
      </c>
      <c r="S20">
        <f t="shared" si="6"/>
        <v>6.8000000000000005E-2</v>
      </c>
      <c r="T20">
        <f t="shared" si="6"/>
        <v>6.8000000000000005E-2</v>
      </c>
      <c r="U20">
        <f t="shared" si="6"/>
        <v>6.8000000000000005E-2</v>
      </c>
      <c r="V20">
        <f t="shared" si="6"/>
        <v>6.8000000000000005E-2</v>
      </c>
      <c r="W20">
        <f t="shared" si="6"/>
        <v>6.8000000000000005E-2</v>
      </c>
      <c r="X20">
        <f t="shared" si="6"/>
        <v>6.8000000000000005E-2</v>
      </c>
      <c r="Y20">
        <f t="shared" si="6"/>
        <v>6.8000000000000005E-2</v>
      </c>
      <c r="Z20">
        <f t="shared" si="6"/>
        <v>6.8000000000000005E-2</v>
      </c>
      <c r="AA20">
        <f t="shared" si="6"/>
        <v>6.8000000000000005E-2</v>
      </c>
      <c r="AB20">
        <f t="shared" si="6"/>
        <v>6.8000000000000005E-2</v>
      </c>
    </row>
    <row r="21" spans="1:29">
      <c r="A21" t="s">
        <v>444</v>
      </c>
      <c r="B21">
        <f>$A$34/(STEO!F9*STEO!F64)</f>
        <v>3.4137281380585477E-3</v>
      </c>
      <c r="C21">
        <f>$A$34/(STEO!G9*STEO!G64)</f>
        <v>4.1037914278786889E-3</v>
      </c>
      <c r="D21">
        <f>$A$34/(STEO!H9*STEO!H64)</f>
        <v>3.1375617485337464E-3</v>
      </c>
      <c r="E21">
        <f>$A$34/(STEO!I9*STEO!I64)</f>
        <v>3.5092077160959931E-3</v>
      </c>
      <c r="F21" s="38">
        <f>E21+(H21-E21)/3</f>
        <v>3.7247112345493972E-3</v>
      </c>
      <c r="G21" s="38">
        <f>AVERAGE(F21,H21)</f>
        <v>3.9402147530028016E-3</v>
      </c>
      <c r="H21">
        <f>$A$34/('AEO 2026 Table 12'!J8*dollars_2025_to_2012)</f>
        <v>4.1557182714562057E-3</v>
      </c>
      <c r="I21">
        <f>$A$34/('AEO 2026 Table 12'!K8*dollars_2025_to_2012)</f>
        <v>3.9704813038862422E-3</v>
      </c>
      <c r="J21">
        <f>$A$34/('AEO 2026 Table 12'!L8*dollars_2025_to_2012)</f>
        <v>3.9573005714982675E-3</v>
      </c>
      <c r="K21">
        <f>$A$34/('AEO 2026 Table 12'!M8*dollars_2025_to_2012)</f>
        <v>3.8443519836781643E-3</v>
      </c>
      <c r="L21">
        <f>$A$34/('AEO 2026 Table 12'!N8*dollars_2025_to_2012)</f>
        <v>3.8111740853196611E-3</v>
      </c>
      <c r="M21">
        <f>$A$34/('AEO 2026 Table 12'!O8*dollars_2025_to_2012)</f>
        <v>3.7402714176868932E-3</v>
      </c>
      <c r="N21">
        <f>$A$34/('AEO 2026 Table 12'!P8*dollars_2025_to_2012)</f>
        <v>3.6717609717456705E-3</v>
      </c>
      <c r="O21">
        <f>$A$34/('AEO 2026 Table 12'!Q8*dollars_2025_to_2012)</f>
        <v>3.5884837366774742E-3</v>
      </c>
      <c r="P21">
        <f>$A$34/('AEO 2026 Table 12'!R8*dollars_2025_to_2012)</f>
        <v>3.5146665651409723E-3</v>
      </c>
      <c r="Q21">
        <f>$A$34/('AEO 2026 Table 12'!S8*dollars_2025_to_2012)</f>
        <v>3.4752384867462877E-3</v>
      </c>
      <c r="R21">
        <f>$A$34/('AEO 2026 Table 12'!T8*dollars_2025_to_2012)</f>
        <v>3.455049868599438E-3</v>
      </c>
      <c r="S21">
        <f>$A$34/('AEO 2026 Table 12'!U8*dollars_2025_to_2012)</f>
        <v>3.4154827212186608E-3</v>
      </c>
      <c r="T21">
        <f>$A$34/('AEO 2026 Table 12'!V8*dollars_2025_to_2012)</f>
        <v>3.3570223669806367E-3</v>
      </c>
      <c r="U21">
        <f>$A$34/('AEO 2026 Table 12'!W8*dollars_2025_to_2012)</f>
        <v>3.2931195141933413E-3</v>
      </c>
      <c r="V21">
        <f>$A$34/('AEO 2026 Table 12'!X8*dollars_2025_to_2012)</f>
        <v>3.2497205058470927E-3</v>
      </c>
      <c r="W21">
        <f>$A$34/('AEO 2026 Table 12'!Y8*dollars_2025_to_2012)</f>
        <v>3.1782145006320987E-3</v>
      </c>
      <c r="X21">
        <f>$A$34/('AEO 2026 Table 12'!Z8*dollars_2025_to_2012)</f>
        <v>3.1282632826174456E-3</v>
      </c>
      <c r="Y21">
        <f>$A$34/('AEO 2026 Table 12'!AA8*dollars_2025_to_2012)</f>
        <v>3.0946963217591984E-3</v>
      </c>
      <c r="Z21">
        <f>$A$34/('AEO 2026 Table 12'!AB8*dollars_2025_to_2012)</f>
        <v>3.0304456630973133E-3</v>
      </c>
      <c r="AA21">
        <f>$A$34/('AEO 2026 Table 12'!AC8*dollars_2025_to_2012)</f>
        <v>2.9594867713526548E-3</v>
      </c>
      <c r="AB21">
        <f>$A$34/('AEO 2026 Table 12'!AD8*dollars_2025_to_2012)</f>
        <v>2.9401410531674998E-3</v>
      </c>
    </row>
    <row r="22" spans="1:29">
      <c r="A22" t="s">
        <v>445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9">
      <c r="A23" t="s">
        <v>446</v>
      </c>
      <c r="B23">
        <f t="shared" ref="B23:L23" si="7">$B$1</f>
        <v>6.8000000000000005E-2</v>
      </c>
      <c r="C23">
        <f t="shared" si="7"/>
        <v>6.8000000000000005E-2</v>
      </c>
      <c r="D23">
        <f t="shared" si="7"/>
        <v>6.8000000000000005E-2</v>
      </c>
      <c r="E23">
        <f t="shared" si="7"/>
        <v>6.8000000000000005E-2</v>
      </c>
      <c r="F23">
        <f t="shared" si="7"/>
        <v>6.8000000000000005E-2</v>
      </c>
      <c r="G23">
        <f t="shared" si="7"/>
        <v>6.8000000000000005E-2</v>
      </c>
      <c r="H23">
        <f t="shared" si="7"/>
        <v>6.8000000000000005E-2</v>
      </c>
      <c r="I23">
        <f t="shared" si="7"/>
        <v>6.8000000000000005E-2</v>
      </c>
      <c r="J23">
        <f t="shared" si="7"/>
        <v>6.8000000000000005E-2</v>
      </c>
      <c r="K23">
        <f t="shared" si="7"/>
        <v>6.8000000000000005E-2</v>
      </c>
      <c r="L23">
        <f t="shared" si="7"/>
        <v>6.8000000000000005E-2</v>
      </c>
      <c r="M23">
        <f t="shared" ref="B23:AB25" si="8">$B$1</f>
        <v>6.8000000000000005E-2</v>
      </c>
      <c r="N23">
        <f t="shared" si="8"/>
        <v>6.8000000000000005E-2</v>
      </c>
      <c r="O23">
        <f t="shared" si="8"/>
        <v>6.8000000000000005E-2</v>
      </c>
      <c r="P23">
        <f t="shared" si="8"/>
        <v>6.8000000000000005E-2</v>
      </c>
      <c r="Q23">
        <f t="shared" si="8"/>
        <v>6.8000000000000005E-2</v>
      </c>
      <c r="R23">
        <f t="shared" si="8"/>
        <v>6.8000000000000005E-2</v>
      </c>
      <c r="S23">
        <f t="shared" si="8"/>
        <v>6.8000000000000005E-2</v>
      </c>
      <c r="T23">
        <f t="shared" si="8"/>
        <v>6.8000000000000005E-2</v>
      </c>
      <c r="U23">
        <f t="shared" si="8"/>
        <v>6.8000000000000005E-2</v>
      </c>
      <c r="V23">
        <f t="shared" si="8"/>
        <v>6.8000000000000005E-2</v>
      </c>
      <c r="W23">
        <f t="shared" si="8"/>
        <v>6.8000000000000005E-2</v>
      </c>
      <c r="X23">
        <f t="shared" si="8"/>
        <v>6.8000000000000005E-2</v>
      </c>
      <c r="Y23">
        <f t="shared" si="8"/>
        <v>6.8000000000000005E-2</v>
      </c>
      <c r="Z23">
        <f t="shared" si="8"/>
        <v>6.8000000000000005E-2</v>
      </c>
      <c r="AA23">
        <f t="shared" si="8"/>
        <v>6.8000000000000005E-2</v>
      </c>
      <c r="AB23">
        <f t="shared" si="8"/>
        <v>6.8000000000000005E-2</v>
      </c>
    </row>
    <row r="24" spans="1:29">
      <c r="A24" s="17" t="s">
        <v>459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</row>
    <row r="25" spans="1:29">
      <c r="A25" t="s">
        <v>375</v>
      </c>
      <c r="B25">
        <f t="shared" si="8"/>
        <v>6.8000000000000005E-2</v>
      </c>
      <c r="C25">
        <f t="shared" si="8"/>
        <v>6.8000000000000005E-2</v>
      </c>
      <c r="D25">
        <f t="shared" si="8"/>
        <v>6.8000000000000005E-2</v>
      </c>
      <c r="E25">
        <f t="shared" si="8"/>
        <v>6.8000000000000005E-2</v>
      </c>
      <c r="F25">
        <f t="shared" si="8"/>
        <v>6.8000000000000005E-2</v>
      </c>
      <c r="G25">
        <f t="shared" si="8"/>
        <v>6.8000000000000005E-2</v>
      </c>
      <c r="H25">
        <f t="shared" si="8"/>
        <v>6.8000000000000005E-2</v>
      </c>
      <c r="I25">
        <f t="shared" si="8"/>
        <v>6.8000000000000005E-2</v>
      </c>
      <c r="J25">
        <f t="shared" si="8"/>
        <v>6.8000000000000005E-2</v>
      </c>
      <c r="K25">
        <f t="shared" si="8"/>
        <v>6.8000000000000005E-2</v>
      </c>
      <c r="L25">
        <f t="shared" si="8"/>
        <v>6.8000000000000005E-2</v>
      </c>
      <c r="M25">
        <f t="shared" si="8"/>
        <v>6.8000000000000005E-2</v>
      </c>
      <c r="N25">
        <f t="shared" si="8"/>
        <v>6.8000000000000005E-2</v>
      </c>
      <c r="O25">
        <f t="shared" si="8"/>
        <v>6.8000000000000005E-2</v>
      </c>
      <c r="P25">
        <f t="shared" si="8"/>
        <v>6.8000000000000005E-2</v>
      </c>
      <c r="Q25">
        <f t="shared" si="8"/>
        <v>6.8000000000000005E-2</v>
      </c>
      <c r="R25">
        <f t="shared" si="8"/>
        <v>6.8000000000000005E-2</v>
      </c>
      <c r="S25">
        <f t="shared" si="8"/>
        <v>6.8000000000000005E-2</v>
      </c>
      <c r="T25">
        <f t="shared" si="8"/>
        <v>6.8000000000000005E-2</v>
      </c>
      <c r="U25">
        <f t="shared" si="8"/>
        <v>6.8000000000000005E-2</v>
      </c>
      <c r="V25">
        <f t="shared" si="8"/>
        <v>6.8000000000000005E-2</v>
      </c>
      <c r="W25">
        <f t="shared" si="8"/>
        <v>6.8000000000000005E-2</v>
      </c>
      <c r="X25">
        <f t="shared" si="8"/>
        <v>6.8000000000000005E-2</v>
      </c>
      <c r="Y25">
        <f t="shared" si="8"/>
        <v>6.8000000000000005E-2</v>
      </c>
      <c r="Z25">
        <f t="shared" si="8"/>
        <v>6.8000000000000005E-2</v>
      </c>
      <c r="AA25">
        <f t="shared" si="8"/>
        <v>6.8000000000000005E-2</v>
      </c>
      <c r="AB25">
        <f t="shared" si="8"/>
        <v>6.8000000000000005E-2</v>
      </c>
    </row>
    <row r="26" spans="1:29">
      <c r="A26" t="s">
        <v>2001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2002</v>
      </c>
    </row>
    <row r="27" spans="1:29">
      <c r="A27" s="1" t="s">
        <v>547</v>
      </c>
    </row>
    <row r="28" spans="1:29">
      <c r="A28" t="s">
        <v>1749</v>
      </c>
    </row>
    <row r="30" spans="1:29">
      <c r="A30">
        <v>0.09</v>
      </c>
      <c r="B30" t="s">
        <v>1750</v>
      </c>
      <c r="C30" t="s">
        <v>1751</v>
      </c>
    </row>
    <row r="31" spans="1:29">
      <c r="A31">
        <v>0.16400000000000001</v>
      </c>
      <c r="B31" t="s">
        <v>1750</v>
      </c>
      <c r="C31" t="s">
        <v>1752</v>
      </c>
    </row>
    <row r="32" spans="1:29">
      <c r="A32">
        <f>SUM(A30:A31)</f>
        <v>0.254</v>
      </c>
      <c r="B32" t="s">
        <v>1750</v>
      </c>
      <c r="C32" t="s">
        <v>1753</v>
      </c>
    </row>
    <row r="34" spans="1:3">
      <c r="A34" s="16">
        <f>A32*dollars_2023_2012</f>
        <v>0.19138986944621303</v>
      </c>
      <c r="B34" t="s">
        <v>1750</v>
      </c>
      <c r="C34" t="s">
        <v>1754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06FA-2A34-483A-84DB-50C292115F5C}">
  <sheetPr>
    <tabColor rgb="FFC0000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F587-DE31-460C-A19D-0974AA35223E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27" width="10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 s="3">
        <f>B4</f>
        <v>3.2489614144140586E-5</v>
      </c>
      <c r="C2" s="3">
        <f t="shared" ref="C2:BM2" si="0">C4</f>
        <v>3.2546704130367507E-5</v>
      </c>
      <c r="D2" s="3">
        <f t="shared" si="0"/>
        <v>3.181940379872305E-5</v>
      </c>
      <c r="E2" s="3">
        <f t="shared" si="0"/>
        <v>3.1112814280368667E-5</v>
      </c>
      <c r="F2" s="3">
        <f t="shared" si="0"/>
        <v>3.1302184434452214E-5</v>
      </c>
      <c r="G2" s="3">
        <f t="shared" si="0"/>
        <v>3.1619369855433447E-5</v>
      </c>
      <c r="H2" s="3">
        <f t="shared" si="0"/>
        <v>3.1928771939836796E-5</v>
      </c>
      <c r="I2" s="3">
        <f t="shared" si="0"/>
        <v>3.2153269127320644E-5</v>
      </c>
      <c r="J2" s="3">
        <f t="shared" si="0"/>
        <v>3.2391469400242338E-5</v>
      </c>
      <c r="K2" s="3">
        <f t="shared" si="0"/>
        <v>3.2624361372485394E-5</v>
      </c>
      <c r="L2" s="3">
        <f t="shared" si="0"/>
        <v>3.2784402617009959E-5</v>
      </c>
      <c r="M2" s="3">
        <f t="shared" si="0"/>
        <v>3.293446329920934E-5</v>
      </c>
      <c r="N2" s="3">
        <f t="shared" si="0"/>
        <v>3.3187784286884988E-5</v>
      </c>
      <c r="O2" s="3">
        <f t="shared" si="0"/>
        <v>3.3375455678412556E-5</v>
      </c>
      <c r="P2" s="3">
        <f t="shared" si="0"/>
        <v>3.3592830823818983E-5</v>
      </c>
      <c r="Q2" s="3">
        <f t="shared" si="0"/>
        <v>3.3835105867175233E-5</v>
      </c>
      <c r="R2" s="3">
        <f t="shared" si="0"/>
        <v>3.3968501263345214E-5</v>
      </c>
      <c r="S2" s="3">
        <f t="shared" si="0"/>
        <v>3.4004076913617682E-5</v>
      </c>
      <c r="T2" s="3">
        <f t="shared" si="0"/>
        <v>3.3973896628927932E-5</v>
      </c>
      <c r="U2" s="3">
        <f t="shared" si="0"/>
        <v>3.3958476836259208E-5</v>
      </c>
      <c r="V2" s="3">
        <f t="shared" si="0"/>
        <v>3.3877400136648947E-5</v>
      </c>
      <c r="W2" s="3">
        <f t="shared" si="0"/>
        <v>3.4046454924907538E-5</v>
      </c>
      <c r="X2" s="3">
        <f t="shared" si="0"/>
        <v>3.4220489028138501E-5</v>
      </c>
      <c r="Y2" s="3">
        <f t="shared" si="0"/>
        <v>3.4396627310654371E-5</v>
      </c>
      <c r="Z2" s="3">
        <f t="shared" si="0"/>
        <v>3.449918312148691E-5</v>
      </c>
      <c r="AA2" s="3">
        <f t="shared" si="0"/>
        <v>3.4657407301524753E-5</v>
      </c>
      <c r="AB2" s="3">
        <f t="shared" si="0"/>
        <v>3.4657407301524753E-5</v>
      </c>
      <c r="AC2" s="3">
        <f t="shared" si="0"/>
        <v>3.4657407301524753E-5</v>
      </c>
      <c r="AD2" s="3">
        <f t="shared" si="0"/>
        <v>3.4657407301524753E-5</v>
      </c>
      <c r="AE2" s="3">
        <f t="shared" si="0"/>
        <v>3.4657407301524753E-5</v>
      </c>
      <c r="AF2" s="3">
        <f t="shared" si="0"/>
        <v>3.4657407301524753E-5</v>
      </c>
      <c r="AG2" s="3">
        <f t="shared" si="0"/>
        <v>3.4657407301524753E-5</v>
      </c>
      <c r="AH2" s="3">
        <f t="shared" si="0"/>
        <v>3.4657407301524753E-5</v>
      </c>
      <c r="AI2" s="3">
        <f t="shared" si="0"/>
        <v>3.4657407301524753E-5</v>
      </c>
      <c r="AJ2" s="3">
        <f t="shared" si="0"/>
        <v>3.4657407301524753E-5</v>
      </c>
      <c r="AK2" s="3">
        <f t="shared" si="0"/>
        <v>3.4657407301524753E-5</v>
      </c>
      <c r="AL2" s="3">
        <f t="shared" si="0"/>
        <v>3.4657407301524753E-5</v>
      </c>
      <c r="AM2" s="3">
        <f t="shared" si="0"/>
        <v>3.4657407301524753E-5</v>
      </c>
      <c r="AN2" s="3">
        <f t="shared" si="0"/>
        <v>3.4657407301524753E-5</v>
      </c>
      <c r="AO2" s="3">
        <f t="shared" si="0"/>
        <v>3.4657407301524753E-5</v>
      </c>
      <c r="AP2" s="3">
        <f t="shared" si="0"/>
        <v>3.4657407301524753E-5</v>
      </c>
      <c r="AQ2" s="3">
        <f t="shared" si="0"/>
        <v>3.4657407301524753E-5</v>
      </c>
      <c r="AR2" s="3">
        <f t="shared" si="0"/>
        <v>3.4657407301524753E-5</v>
      </c>
      <c r="AS2" s="3">
        <f t="shared" si="0"/>
        <v>3.4657407301524753E-5</v>
      </c>
      <c r="AT2" s="3">
        <f t="shared" si="0"/>
        <v>3.4657407301524753E-5</v>
      </c>
      <c r="AU2" s="3">
        <f t="shared" si="0"/>
        <v>3.4657407301524753E-5</v>
      </c>
      <c r="AV2" s="3">
        <f t="shared" si="0"/>
        <v>3.4657407301524753E-5</v>
      </c>
      <c r="AW2" s="3">
        <f t="shared" si="0"/>
        <v>3.4657407301524753E-5</v>
      </c>
      <c r="AX2" s="3">
        <f t="shared" si="0"/>
        <v>3.4657407301524753E-5</v>
      </c>
      <c r="AY2" s="3">
        <f t="shared" si="0"/>
        <v>3.4657407301524753E-5</v>
      </c>
      <c r="AZ2" s="3">
        <f t="shared" si="0"/>
        <v>3.4657407301524753E-5</v>
      </c>
      <c r="BA2" s="3">
        <f t="shared" si="0"/>
        <v>3.4657407301524753E-5</v>
      </c>
      <c r="BB2" s="3">
        <f t="shared" si="0"/>
        <v>3.4657407301524753E-5</v>
      </c>
      <c r="BC2" s="3">
        <f t="shared" si="0"/>
        <v>3.4657407301524753E-5</v>
      </c>
      <c r="BD2" s="3">
        <f t="shared" si="0"/>
        <v>3.4657407301524753E-5</v>
      </c>
      <c r="BE2" s="3">
        <f t="shared" si="0"/>
        <v>3.4657407301524753E-5</v>
      </c>
      <c r="BF2" s="3">
        <f t="shared" si="0"/>
        <v>3.4657407301524753E-5</v>
      </c>
      <c r="BG2" s="3">
        <f t="shared" si="0"/>
        <v>3.4657407301524753E-5</v>
      </c>
      <c r="BH2" s="3">
        <f t="shared" si="0"/>
        <v>3.4657407301524753E-5</v>
      </c>
      <c r="BI2" s="3">
        <f t="shared" si="0"/>
        <v>3.4657407301524753E-5</v>
      </c>
      <c r="BJ2" s="3">
        <f t="shared" si="0"/>
        <v>3.4657407301524753E-5</v>
      </c>
      <c r="BK2" s="3">
        <f t="shared" si="0"/>
        <v>3.4657407301524753E-5</v>
      </c>
      <c r="BL2" s="3">
        <f t="shared" si="0"/>
        <v>3.4657407301524753E-5</v>
      </c>
      <c r="BM2" s="3">
        <f t="shared" si="0"/>
        <v>3.4657407301524753E-5</v>
      </c>
      <c r="BN2" s="3">
        <f t="shared" ref="BN2:BY2" si="1">BN4</f>
        <v>3.4657407301524753E-5</v>
      </c>
      <c r="BO2" s="3">
        <f t="shared" si="1"/>
        <v>3.4657407301524753E-5</v>
      </c>
      <c r="BP2" s="3">
        <f t="shared" si="1"/>
        <v>3.4657407301524753E-5</v>
      </c>
      <c r="BQ2" s="3">
        <f t="shared" si="1"/>
        <v>3.4657407301524753E-5</v>
      </c>
      <c r="BR2" s="3">
        <f t="shared" si="1"/>
        <v>3.4657407301524753E-5</v>
      </c>
      <c r="BS2" s="3">
        <f t="shared" si="1"/>
        <v>3.4657407301524753E-5</v>
      </c>
      <c r="BT2" s="3">
        <f t="shared" si="1"/>
        <v>3.4657407301524753E-5</v>
      </c>
      <c r="BU2" s="3">
        <f t="shared" si="1"/>
        <v>3.4657407301524753E-5</v>
      </c>
      <c r="BV2" s="3">
        <f t="shared" si="1"/>
        <v>3.4657407301524753E-5</v>
      </c>
      <c r="BW2" s="3">
        <f t="shared" si="1"/>
        <v>3.4657407301524753E-5</v>
      </c>
      <c r="BX2" s="3">
        <f t="shared" si="1"/>
        <v>3.4657407301524753E-5</v>
      </c>
      <c r="BY2" s="3">
        <f t="shared" si="1"/>
        <v>3.4657407301524753E-5</v>
      </c>
    </row>
    <row r="3" spans="1:77">
      <c r="A3" s="1" t="s">
        <v>390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3">
        <f t="shared" ref="AB3:AQ9" si="2">AA3</f>
        <v>0</v>
      </c>
      <c r="AC3" s="3">
        <f t="shared" si="2"/>
        <v>0</v>
      </c>
      <c r="AD3" s="3">
        <f t="shared" si="2"/>
        <v>0</v>
      </c>
      <c r="AE3" s="3">
        <f t="shared" si="2"/>
        <v>0</v>
      </c>
      <c r="AF3" s="3">
        <f t="shared" si="2"/>
        <v>0</v>
      </c>
      <c r="AG3" s="3">
        <f t="shared" si="2"/>
        <v>0</v>
      </c>
      <c r="AH3" s="3">
        <f t="shared" si="2"/>
        <v>0</v>
      </c>
      <c r="AI3" s="3">
        <f t="shared" si="2"/>
        <v>0</v>
      </c>
      <c r="AJ3" s="3">
        <f t="shared" si="2"/>
        <v>0</v>
      </c>
      <c r="AK3" s="3">
        <f t="shared" si="2"/>
        <v>0</v>
      </c>
      <c r="AL3" s="3">
        <f t="shared" si="2"/>
        <v>0</v>
      </c>
      <c r="AM3" s="3">
        <f t="shared" si="2"/>
        <v>0</v>
      </c>
      <c r="AN3" s="3">
        <f t="shared" si="2"/>
        <v>0</v>
      </c>
      <c r="AO3" s="3">
        <f t="shared" si="2"/>
        <v>0</v>
      </c>
      <c r="AP3" s="3">
        <f t="shared" si="2"/>
        <v>0</v>
      </c>
      <c r="AQ3" s="3">
        <f t="shared" si="2"/>
        <v>0</v>
      </c>
      <c r="AR3" s="3">
        <f t="shared" ref="AC3:BY7" si="3">AQ3</f>
        <v>0</v>
      </c>
      <c r="AS3" s="3">
        <f t="shared" si="3"/>
        <v>0</v>
      </c>
      <c r="AT3" s="3">
        <f t="shared" si="3"/>
        <v>0</v>
      </c>
      <c r="AU3" s="3">
        <f t="shared" si="3"/>
        <v>0</v>
      </c>
      <c r="AV3" s="3">
        <f t="shared" si="3"/>
        <v>0</v>
      </c>
      <c r="AW3" s="3">
        <f t="shared" si="3"/>
        <v>0</v>
      </c>
      <c r="AX3" s="3">
        <f t="shared" si="3"/>
        <v>0</v>
      </c>
      <c r="AY3" s="3">
        <f t="shared" si="3"/>
        <v>0</v>
      </c>
      <c r="AZ3" s="3">
        <f t="shared" si="3"/>
        <v>0</v>
      </c>
      <c r="BA3" s="3">
        <f t="shared" si="3"/>
        <v>0</v>
      </c>
      <c r="BB3" s="3">
        <f t="shared" si="3"/>
        <v>0</v>
      </c>
      <c r="BC3" s="3">
        <f t="shared" si="3"/>
        <v>0</v>
      </c>
      <c r="BD3" s="3">
        <f t="shared" si="3"/>
        <v>0</v>
      </c>
      <c r="BE3" s="3">
        <f t="shared" si="3"/>
        <v>0</v>
      </c>
      <c r="BF3" s="3">
        <f t="shared" si="3"/>
        <v>0</v>
      </c>
      <c r="BG3" s="3">
        <f t="shared" si="3"/>
        <v>0</v>
      </c>
      <c r="BH3" s="3">
        <f t="shared" si="3"/>
        <v>0</v>
      </c>
      <c r="BI3" s="3">
        <f t="shared" si="3"/>
        <v>0</v>
      </c>
      <c r="BJ3" s="3">
        <f t="shared" si="3"/>
        <v>0</v>
      </c>
      <c r="BK3" s="3">
        <f t="shared" si="3"/>
        <v>0</v>
      </c>
      <c r="BL3" s="3">
        <f t="shared" si="3"/>
        <v>0</v>
      </c>
      <c r="BM3" s="3">
        <f t="shared" si="3"/>
        <v>0</v>
      </c>
      <c r="BN3" s="3">
        <f t="shared" si="3"/>
        <v>0</v>
      </c>
      <c r="BO3" s="3">
        <f t="shared" si="3"/>
        <v>0</v>
      </c>
      <c r="BP3" s="3">
        <f t="shared" si="3"/>
        <v>0</v>
      </c>
      <c r="BQ3" s="3">
        <f t="shared" si="3"/>
        <v>0</v>
      </c>
      <c r="BR3" s="3">
        <f t="shared" si="3"/>
        <v>0</v>
      </c>
      <c r="BS3" s="3">
        <f t="shared" si="3"/>
        <v>0</v>
      </c>
      <c r="BT3" s="3">
        <f t="shared" si="3"/>
        <v>0</v>
      </c>
      <c r="BU3" s="3">
        <f t="shared" si="3"/>
        <v>0</v>
      </c>
      <c r="BV3" s="3">
        <f t="shared" si="3"/>
        <v>0</v>
      </c>
      <c r="BW3" s="3">
        <f t="shared" si="3"/>
        <v>0</v>
      </c>
      <c r="BX3" s="3">
        <f t="shared" si="3"/>
        <v>0</v>
      </c>
      <c r="BY3" s="3">
        <f t="shared" si="3"/>
        <v>0</v>
      </c>
    </row>
    <row r="4" spans="1:77">
      <c r="A4" s="1" t="s">
        <v>391</v>
      </c>
      <c r="B4" s="3">
        <f>'AEO 2026 Table 3'!E10
/10^6*dollars_2025_to_2012*(1-INDEX('Tax Percentages'!$B$5:$AB$5,MATCH(B$1,'Tax Percentages'!$B$4:$AB$4,0)))</f>
        <v>3.2489614144140586E-5</v>
      </c>
      <c r="C4" s="3">
        <f>'AEO 2026 Table 3'!F10
/10^6*dollars_2025_to_2012*(1-INDEX('Tax Percentages'!$B$5:$AB$5,MATCH(C$1,'Tax Percentages'!$B$4:$AB$4,0)))</f>
        <v>3.2546704130367507E-5</v>
      </c>
      <c r="D4" s="3">
        <f>'AEO 2026 Table 3'!G10
/10^6*dollars_2025_to_2012*(1-INDEX('Tax Percentages'!$B$5:$AB$5,MATCH(D$1,'Tax Percentages'!$B$4:$AB$4,0)))</f>
        <v>3.181940379872305E-5</v>
      </c>
      <c r="E4" s="3">
        <f>'AEO 2026 Table 3'!H10
/10^6*dollars_2025_to_2012*(1-INDEX('Tax Percentages'!$B$5:$AB$5,MATCH(E$1,'Tax Percentages'!$B$4:$AB$4,0)))</f>
        <v>3.1112814280368667E-5</v>
      </c>
      <c r="F4" s="3">
        <f>'AEO 2026 Table 3'!I10
/10^6*dollars_2025_to_2012*(1-INDEX('Tax Percentages'!$B$5:$AB$5,MATCH(F$1,'Tax Percentages'!$B$4:$AB$4,0)))</f>
        <v>3.1302184434452214E-5</v>
      </c>
      <c r="G4" s="3">
        <f>'AEO 2026 Table 3'!J10
/10^6*dollars_2025_to_2012*(1-INDEX('Tax Percentages'!$B$5:$AB$5,MATCH(G$1,'Tax Percentages'!$B$4:$AB$4,0)))</f>
        <v>3.1619369855433447E-5</v>
      </c>
      <c r="H4" s="3">
        <f>'AEO 2026 Table 3'!K10
/10^6*dollars_2025_to_2012*(1-INDEX('Tax Percentages'!$B$5:$AB$5,MATCH(H$1,'Tax Percentages'!$B$4:$AB$4,0)))</f>
        <v>3.1928771939836796E-5</v>
      </c>
      <c r="I4" s="3">
        <f>'AEO 2026 Table 3'!L10
/10^6*dollars_2025_to_2012*(1-INDEX('Tax Percentages'!$B$5:$AB$5,MATCH(I$1,'Tax Percentages'!$B$4:$AB$4,0)))</f>
        <v>3.2153269127320644E-5</v>
      </c>
      <c r="J4" s="3">
        <f>'AEO 2026 Table 3'!M10
/10^6*dollars_2025_to_2012*(1-INDEX('Tax Percentages'!$B$5:$AB$5,MATCH(J$1,'Tax Percentages'!$B$4:$AB$4,0)))</f>
        <v>3.2391469400242338E-5</v>
      </c>
      <c r="K4" s="3">
        <f>'AEO 2026 Table 3'!N10
/10^6*dollars_2025_to_2012*(1-INDEX('Tax Percentages'!$B$5:$AB$5,MATCH(K$1,'Tax Percentages'!$B$4:$AB$4,0)))</f>
        <v>3.2624361372485394E-5</v>
      </c>
      <c r="L4" s="3">
        <f>'AEO 2026 Table 3'!O10
/10^6*dollars_2025_to_2012*(1-INDEX('Tax Percentages'!$B$5:$AB$5,MATCH(L$1,'Tax Percentages'!$B$4:$AB$4,0)))</f>
        <v>3.2784402617009959E-5</v>
      </c>
      <c r="M4" s="3">
        <f>'AEO 2026 Table 3'!P10
/10^6*dollars_2025_to_2012*(1-INDEX('Tax Percentages'!$B$5:$AB$5,MATCH(M$1,'Tax Percentages'!$B$4:$AB$4,0)))</f>
        <v>3.293446329920934E-5</v>
      </c>
      <c r="N4" s="3">
        <f>'AEO 2026 Table 3'!Q10
/10^6*dollars_2025_to_2012*(1-INDEX('Tax Percentages'!$B$5:$AB$5,MATCH(N$1,'Tax Percentages'!$B$4:$AB$4,0)))</f>
        <v>3.3187784286884988E-5</v>
      </c>
      <c r="O4" s="3">
        <f>'AEO 2026 Table 3'!R10
/10^6*dollars_2025_to_2012*(1-INDEX('Tax Percentages'!$B$5:$AB$5,MATCH(O$1,'Tax Percentages'!$B$4:$AB$4,0)))</f>
        <v>3.3375455678412556E-5</v>
      </c>
      <c r="P4" s="3">
        <f>'AEO 2026 Table 3'!S10
/10^6*dollars_2025_to_2012*(1-INDEX('Tax Percentages'!$B$5:$AB$5,MATCH(P$1,'Tax Percentages'!$B$4:$AB$4,0)))</f>
        <v>3.3592830823818983E-5</v>
      </c>
      <c r="Q4" s="3">
        <f>'AEO 2026 Table 3'!T10
/10^6*dollars_2025_to_2012*(1-INDEX('Tax Percentages'!$B$5:$AB$5,MATCH(Q$1,'Tax Percentages'!$B$4:$AB$4,0)))</f>
        <v>3.3835105867175233E-5</v>
      </c>
      <c r="R4" s="3">
        <f>'AEO 2026 Table 3'!U10
/10^6*dollars_2025_to_2012*(1-INDEX('Tax Percentages'!$B$5:$AB$5,MATCH(R$1,'Tax Percentages'!$B$4:$AB$4,0)))</f>
        <v>3.3968501263345214E-5</v>
      </c>
      <c r="S4" s="3">
        <f>'AEO 2026 Table 3'!V10
/10^6*dollars_2025_to_2012*(1-INDEX('Tax Percentages'!$B$5:$AB$5,MATCH(S$1,'Tax Percentages'!$B$4:$AB$4,0)))</f>
        <v>3.4004076913617682E-5</v>
      </c>
      <c r="T4" s="3">
        <f>'AEO 2026 Table 3'!W10
/10^6*dollars_2025_to_2012*(1-INDEX('Tax Percentages'!$B$5:$AB$5,MATCH(T$1,'Tax Percentages'!$B$4:$AB$4,0)))</f>
        <v>3.3973896628927932E-5</v>
      </c>
      <c r="U4" s="3">
        <f>'AEO 2026 Table 3'!X10
/10^6*dollars_2025_to_2012*(1-INDEX('Tax Percentages'!$B$5:$AB$5,MATCH(U$1,'Tax Percentages'!$B$4:$AB$4,0)))</f>
        <v>3.3958476836259208E-5</v>
      </c>
      <c r="V4" s="3">
        <f>'AEO 2026 Table 3'!Y10
/10^6*dollars_2025_to_2012*(1-INDEX('Tax Percentages'!$B$5:$AB$5,MATCH(V$1,'Tax Percentages'!$B$4:$AB$4,0)))</f>
        <v>3.3877400136648947E-5</v>
      </c>
      <c r="W4" s="3">
        <f>'AEO 2026 Table 3'!Z10
/10^6*dollars_2025_to_2012*(1-INDEX('Tax Percentages'!$B$5:$AB$5,MATCH(W$1,'Tax Percentages'!$B$4:$AB$4,0)))</f>
        <v>3.4046454924907538E-5</v>
      </c>
      <c r="X4" s="3">
        <f>'AEO 2026 Table 3'!AA10
/10^6*dollars_2025_to_2012*(1-INDEX('Tax Percentages'!$B$5:$AB$5,MATCH(X$1,'Tax Percentages'!$B$4:$AB$4,0)))</f>
        <v>3.4220489028138501E-5</v>
      </c>
      <c r="Y4" s="3">
        <f>'AEO 2026 Table 3'!AB10
/10^6*dollars_2025_to_2012*(1-INDEX('Tax Percentages'!$B$5:$AB$5,MATCH(Y$1,'Tax Percentages'!$B$4:$AB$4,0)))</f>
        <v>3.4396627310654371E-5</v>
      </c>
      <c r="Z4" s="3">
        <f>'AEO 2026 Table 3'!AC10
/10^6*dollars_2025_to_2012*(1-INDEX('Tax Percentages'!$B$5:$AB$5,MATCH(Z$1,'Tax Percentages'!$B$4:$AB$4,0)))</f>
        <v>3.449918312148691E-5</v>
      </c>
      <c r="AA4" s="3">
        <f>'AEO 2026 Table 3'!AD10
/10^6*dollars_2025_to_2012*(1-INDEX('Tax Percentages'!$B$5:$AB$5,MATCH(AA$1,'Tax Percentages'!$B$4:$AB$4,0)))</f>
        <v>3.4657407301524753E-5</v>
      </c>
      <c r="AB4" s="3">
        <f t="shared" si="2"/>
        <v>3.4657407301524753E-5</v>
      </c>
      <c r="AC4" s="3">
        <f t="shared" si="3"/>
        <v>3.4657407301524753E-5</v>
      </c>
      <c r="AD4" s="3">
        <f t="shared" si="3"/>
        <v>3.4657407301524753E-5</v>
      </c>
      <c r="AE4" s="3">
        <f t="shared" si="3"/>
        <v>3.4657407301524753E-5</v>
      </c>
      <c r="AF4" s="3">
        <f t="shared" si="3"/>
        <v>3.4657407301524753E-5</v>
      </c>
      <c r="AG4" s="3">
        <f t="shared" si="3"/>
        <v>3.4657407301524753E-5</v>
      </c>
      <c r="AH4" s="3">
        <f t="shared" si="3"/>
        <v>3.4657407301524753E-5</v>
      </c>
      <c r="AI4" s="3">
        <f t="shared" si="3"/>
        <v>3.4657407301524753E-5</v>
      </c>
      <c r="AJ4" s="3">
        <f t="shared" si="3"/>
        <v>3.4657407301524753E-5</v>
      </c>
      <c r="AK4" s="3">
        <f t="shared" si="3"/>
        <v>3.4657407301524753E-5</v>
      </c>
      <c r="AL4" s="3">
        <f t="shared" si="3"/>
        <v>3.4657407301524753E-5</v>
      </c>
      <c r="AM4" s="3">
        <f t="shared" si="3"/>
        <v>3.4657407301524753E-5</v>
      </c>
      <c r="AN4" s="3">
        <f t="shared" si="3"/>
        <v>3.4657407301524753E-5</v>
      </c>
      <c r="AO4" s="3">
        <f t="shared" si="3"/>
        <v>3.4657407301524753E-5</v>
      </c>
      <c r="AP4" s="3">
        <f t="shared" si="3"/>
        <v>3.4657407301524753E-5</v>
      </c>
      <c r="AQ4" s="3">
        <f t="shared" si="3"/>
        <v>3.4657407301524753E-5</v>
      </c>
      <c r="AR4" s="3">
        <f t="shared" si="3"/>
        <v>3.4657407301524753E-5</v>
      </c>
      <c r="AS4" s="3">
        <f t="shared" si="3"/>
        <v>3.4657407301524753E-5</v>
      </c>
      <c r="AT4" s="3">
        <f t="shared" si="3"/>
        <v>3.4657407301524753E-5</v>
      </c>
      <c r="AU4" s="3">
        <f t="shared" si="3"/>
        <v>3.4657407301524753E-5</v>
      </c>
      <c r="AV4" s="3">
        <f t="shared" si="3"/>
        <v>3.4657407301524753E-5</v>
      </c>
      <c r="AW4" s="3">
        <f t="shared" si="3"/>
        <v>3.4657407301524753E-5</v>
      </c>
      <c r="AX4" s="3">
        <f t="shared" si="3"/>
        <v>3.4657407301524753E-5</v>
      </c>
      <c r="AY4" s="3">
        <f t="shared" si="3"/>
        <v>3.4657407301524753E-5</v>
      </c>
      <c r="AZ4" s="3">
        <f t="shared" si="3"/>
        <v>3.4657407301524753E-5</v>
      </c>
      <c r="BA4" s="3">
        <f t="shared" si="3"/>
        <v>3.4657407301524753E-5</v>
      </c>
      <c r="BB4" s="3">
        <f t="shared" si="3"/>
        <v>3.4657407301524753E-5</v>
      </c>
      <c r="BC4" s="3">
        <f t="shared" si="3"/>
        <v>3.4657407301524753E-5</v>
      </c>
      <c r="BD4" s="3">
        <f t="shared" si="3"/>
        <v>3.4657407301524753E-5</v>
      </c>
      <c r="BE4" s="3">
        <f t="shared" si="3"/>
        <v>3.4657407301524753E-5</v>
      </c>
      <c r="BF4" s="3">
        <f t="shared" si="3"/>
        <v>3.4657407301524753E-5</v>
      </c>
      <c r="BG4" s="3">
        <f t="shared" si="3"/>
        <v>3.4657407301524753E-5</v>
      </c>
      <c r="BH4" s="3">
        <f t="shared" si="3"/>
        <v>3.4657407301524753E-5</v>
      </c>
      <c r="BI4" s="3">
        <f t="shared" si="3"/>
        <v>3.4657407301524753E-5</v>
      </c>
      <c r="BJ4" s="3">
        <f t="shared" si="3"/>
        <v>3.4657407301524753E-5</v>
      </c>
      <c r="BK4" s="3">
        <f t="shared" si="3"/>
        <v>3.4657407301524753E-5</v>
      </c>
      <c r="BL4" s="3">
        <f t="shared" si="3"/>
        <v>3.4657407301524753E-5</v>
      </c>
      <c r="BM4" s="3">
        <f t="shared" si="3"/>
        <v>3.4657407301524753E-5</v>
      </c>
      <c r="BN4" s="3">
        <f t="shared" si="3"/>
        <v>3.4657407301524753E-5</v>
      </c>
      <c r="BO4" s="3">
        <f t="shared" si="3"/>
        <v>3.4657407301524753E-5</v>
      </c>
      <c r="BP4" s="3">
        <f t="shared" si="3"/>
        <v>3.4657407301524753E-5</v>
      </c>
      <c r="BQ4" s="3">
        <f t="shared" si="3"/>
        <v>3.4657407301524753E-5</v>
      </c>
      <c r="BR4" s="3">
        <f t="shared" si="3"/>
        <v>3.4657407301524753E-5</v>
      </c>
      <c r="BS4" s="3">
        <f t="shared" si="3"/>
        <v>3.4657407301524753E-5</v>
      </c>
      <c r="BT4" s="3">
        <f t="shared" si="3"/>
        <v>3.4657407301524753E-5</v>
      </c>
      <c r="BU4" s="3">
        <f t="shared" si="3"/>
        <v>3.4657407301524753E-5</v>
      </c>
      <c r="BV4" s="3">
        <f t="shared" si="3"/>
        <v>3.4657407301524753E-5</v>
      </c>
      <c r="BW4" s="3">
        <f t="shared" si="3"/>
        <v>3.4657407301524753E-5</v>
      </c>
      <c r="BX4" s="3">
        <f t="shared" si="3"/>
        <v>3.4657407301524753E-5</v>
      </c>
      <c r="BY4" s="3">
        <f t="shared" si="3"/>
        <v>3.4657407301524753E-5</v>
      </c>
    </row>
    <row r="5" spans="1:77">
      <c r="A5" s="1" t="s">
        <v>392</v>
      </c>
      <c r="B5" s="3">
        <f>'AEO 2026 Table 3'!E16/10^6*dollars_2025_to_2012*(1-INDEX('Tax Percentages'!$B$5:$AB$5,MATCH(B$1,'Tax Percentages'!$B$4:$AB$4,0)))</f>
        <v>2.6256222939545907E-5</v>
      </c>
      <c r="C5" s="3">
        <f>'AEO 2026 Table 3'!F16/10^6*dollars_2025_to_2012*(1-INDEX('Tax Percentages'!$B$5:$AB$5,MATCH(C$1,'Tax Percentages'!$B$4:$AB$4,0)))</f>
        <v>2.6089419875676854E-5</v>
      </c>
      <c r="D5" s="3">
        <f>'AEO 2026 Table 3'!G16/10^6*dollars_2025_to_2012*(1-INDEX('Tax Percentages'!$B$5:$AB$5,MATCH(D$1,'Tax Percentages'!$B$4:$AB$4,0)))</f>
        <v>2.5260698900040874E-5</v>
      </c>
      <c r="E5" s="3">
        <f>'AEO 2026 Table 3'!H16/10^6*dollars_2025_to_2012*(1-INDEX('Tax Percentages'!$B$5:$AB$5,MATCH(E$1,'Tax Percentages'!$B$4:$AB$4,0)))</f>
        <v>2.4609006129871646E-5</v>
      </c>
      <c r="F5" s="3">
        <f>'AEO 2026 Table 3'!I16/10^6*dollars_2025_to_2012*(1-INDEX('Tax Percentages'!$B$5:$AB$5,MATCH(F$1,'Tax Percentages'!$B$4:$AB$4,0)))</f>
        <v>2.4770653090489812E-5</v>
      </c>
      <c r="G5" s="3">
        <f>'AEO 2026 Table 3'!J16/10^6*dollars_2025_to_2012*(1-INDEX('Tax Percentages'!$B$5:$AB$5,MATCH(G$1,'Tax Percentages'!$B$4:$AB$4,0)))</f>
        <v>2.5040724435246174E-5</v>
      </c>
      <c r="H5" s="3">
        <f>'AEO 2026 Table 3'!K16/10^6*dollars_2025_to_2012*(1-INDEX('Tax Percentages'!$B$5:$AB$5,MATCH(H$1,'Tax Percentages'!$B$4:$AB$4,0)))</f>
        <v>2.5264592894491373E-5</v>
      </c>
      <c r="I5" s="3">
        <f>'AEO 2026 Table 3'!L16/10^6*dollars_2025_to_2012*(1-INDEX('Tax Percentages'!$B$5:$AB$5,MATCH(I$1,'Tax Percentages'!$B$4:$AB$4,0)))</f>
        <v>2.5368165570234174E-5</v>
      </c>
      <c r="J5" s="3">
        <f>'AEO 2026 Table 3'!M16/10^6*dollars_2025_to_2012*(1-INDEX('Tax Percentages'!$B$5:$AB$5,MATCH(J$1,'Tax Percentages'!$B$4:$AB$4,0)))</f>
        <v>2.5506530312112711E-5</v>
      </c>
      <c r="K5" s="3">
        <f>'AEO 2026 Table 3'!N16/10^6*dollars_2025_to_2012*(1-INDEX('Tax Percentages'!$B$5:$AB$5,MATCH(K$1,'Tax Percentages'!$B$4:$AB$4,0)))</f>
        <v>2.5673356637597356E-5</v>
      </c>
      <c r="L5" s="3">
        <f>'AEO 2026 Table 3'!O16/10^6*dollars_2025_to_2012*(1-INDEX('Tax Percentages'!$B$5:$AB$5,MATCH(L$1,'Tax Percentages'!$B$4:$AB$4,0)))</f>
        <v>2.5728898064843277E-5</v>
      </c>
      <c r="M5" s="3">
        <f>'AEO 2026 Table 3'!P16/10^6*dollars_2025_to_2012*(1-INDEX('Tax Percentages'!$B$5:$AB$5,MATCH(M$1,'Tax Percentages'!$B$4:$AB$4,0)))</f>
        <v>2.5765028670802069E-5</v>
      </c>
      <c r="N5" s="3">
        <f>'AEO 2026 Table 3'!Q16/10^6*dollars_2025_to_2012*(1-INDEX('Tax Percentages'!$B$5:$AB$5,MATCH(N$1,'Tax Percentages'!$B$4:$AB$4,0)))</f>
        <v>2.5905936239573861E-5</v>
      </c>
      <c r="O5" s="3">
        <f>'AEO 2026 Table 3'!R16/10^6*dollars_2025_to_2012*(1-INDEX('Tax Percentages'!$B$5:$AB$5,MATCH(O$1,'Tax Percentages'!$B$4:$AB$4,0)))</f>
        <v>2.5995410382413701E-5</v>
      </c>
      <c r="P5" s="3">
        <f>'AEO 2026 Table 3'!S16/10^6*dollars_2025_to_2012*(1-INDEX('Tax Percentages'!$B$5:$AB$5,MATCH(P$1,'Tax Percentages'!$B$4:$AB$4,0)))</f>
        <v>2.6131566600045945E-5</v>
      </c>
      <c r="Q5" s="3">
        <f>'AEO 2026 Table 3'!T16/10^6*dollars_2025_to_2012*(1-INDEX('Tax Percentages'!$B$5:$AB$5,MATCH(Q$1,'Tax Percentages'!$B$4:$AB$4,0)))</f>
        <v>2.6261131140436324E-5</v>
      </c>
      <c r="R5" s="3">
        <f>'AEO 2026 Table 3'!U16/10^6*dollars_2025_to_2012*(1-INDEX('Tax Percentages'!$B$5:$AB$5,MATCH(R$1,'Tax Percentages'!$B$4:$AB$4,0)))</f>
        <v>2.6271132970524324E-5</v>
      </c>
      <c r="S5" s="3">
        <f>'AEO 2026 Table 3'!V16/10^6*dollars_2025_to_2012*(1-INDEX('Tax Percentages'!$B$5:$AB$5,MATCH(S$1,'Tax Percentages'!$B$4:$AB$4,0)))</f>
        <v>2.6228953015275816E-5</v>
      </c>
      <c r="T5" s="3">
        <f>'AEO 2026 Table 3'!W16/10^6*dollars_2025_to_2012*(1-INDEX('Tax Percentages'!$B$5:$AB$5,MATCH(T$1,'Tax Percentages'!$B$4:$AB$4,0)))</f>
        <v>2.6120690133211592E-5</v>
      </c>
      <c r="U5" s="3">
        <f>'AEO 2026 Table 3'!X16/10^6*dollars_2025_to_2012*(1-INDEX('Tax Percentages'!$B$5:$AB$5,MATCH(U$1,'Tax Percentages'!$B$4:$AB$4,0)))</f>
        <v>2.6029829598082329E-5</v>
      </c>
      <c r="V5" s="3">
        <f>'AEO 2026 Table 3'!Y16/10^6*dollars_2025_to_2012*(1-INDEX('Tax Percentages'!$B$5:$AB$5,MATCH(V$1,'Tax Percentages'!$B$4:$AB$4,0)))</f>
        <v>2.5829732516121829E-5</v>
      </c>
      <c r="W5" s="3">
        <f>'AEO 2026 Table 3'!Z16/10^6*dollars_2025_to_2012*(1-INDEX('Tax Percentages'!$B$5:$AB$5,MATCH(W$1,'Tax Percentages'!$B$4:$AB$4,0)))</f>
        <v>2.5922923200516061E-5</v>
      </c>
      <c r="X5" s="3">
        <f>'AEO 2026 Table 3'!AA16/10^6*dollars_2025_to_2012*(1-INDEX('Tax Percentages'!$B$5:$AB$5,MATCH(X$1,'Tax Percentages'!$B$4:$AB$4,0)))</f>
        <v>2.6004382719857251E-5</v>
      </c>
      <c r="Y5" s="3">
        <f>'AEO 2026 Table 3'!AB16/10^6*dollars_2025_to_2012*(1-INDEX('Tax Percentages'!$B$5:$AB$5,MATCH(Y$1,'Tax Percentages'!$B$4:$AB$4,0)))</f>
        <v>2.6094277565630553E-5</v>
      </c>
      <c r="Z5" s="3">
        <f>'AEO 2026 Table 3'!AC16/10^6*dollars_2025_to_2012*(1-INDEX('Tax Percentages'!$B$5:$AB$5,MATCH(Z$1,'Tax Percentages'!$B$4:$AB$4,0)))</f>
        <v>2.6100433253734417E-5</v>
      </c>
      <c r="AA5" s="3">
        <f>'AEO 2026 Table 3'!AD16/10^6*dollars_2025_to_2012*(1-INDEX('Tax Percentages'!$B$5:$AB$5,MATCH(AA$1,'Tax Percentages'!$B$4:$AB$4,0)))</f>
        <v>2.6166118074614667E-5</v>
      </c>
      <c r="AB5" s="3">
        <f t="shared" si="2"/>
        <v>2.6166118074614667E-5</v>
      </c>
      <c r="AC5" s="3">
        <f t="shared" si="3"/>
        <v>2.6166118074614667E-5</v>
      </c>
      <c r="AD5" s="3">
        <f t="shared" si="3"/>
        <v>2.6166118074614667E-5</v>
      </c>
      <c r="AE5" s="3">
        <f t="shared" si="3"/>
        <v>2.6166118074614667E-5</v>
      </c>
      <c r="AF5" s="3">
        <f t="shared" si="3"/>
        <v>2.6166118074614667E-5</v>
      </c>
      <c r="AG5" s="3">
        <f t="shared" si="3"/>
        <v>2.6166118074614667E-5</v>
      </c>
      <c r="AH5" s="3">
        <f t="shared" si="3"/>
        <v>2.6166118074614667E-5</v>
      </c>
      <c r="AI5" s="3">
        <f t="shared" si="3"/>
        <v>2.6166118074614667E-5</v>
      </c>
      <c r="AJ5" s="3">
        <f t="shared" si="3"/>
        <v>2.6166118074614667E-5</v>
      </c>
      <c r="AK5" s="3">
        <f t="shared" si="3"/>
        <v>2.6166118074614667E-5</v>
      </c>
      <c r="AL5" s="3">
        <f t="shared" si="3"/>
        <v>2.6166118074614667E-5</v>
      </c>
      <c r="AM5" s="3">
        <f t="shared" si="3"/>
        <v>2.6166118074614667E-5</v>
      </c>
      <c r="AN5" s="3">
        <f t="shared" si="3"/>
        <v>2.6166118074614667E-5</v>
      </c>
      <c r="AO5" s="3">
        <f t="shared" si="3"/>
        <v>2.6166118074614667E-5</v>
      </c>
      <c r="AP5" s="3">
        <f t="shared" si="3"/>
        <v>2.6166118074614667E-5</v>
      </c>
      <c r="AQ5" s="3">
        <f t="shared" si="3"/>
        <v>2.6166118074614667E-5</v>
      </c>
      <c r="AR5" s="3">
        <f t="shared" si="3"/>
        <v>2.6166118074614667E-5</v>
      </c>
      <c r="AS5" s="3">
        <f t="shared" si="3"/>
        <v>2.6166118074614667E-5</v>
      </c>
      <c r="AT5" s="3">
        <f t="shared" si="3"/>
        <v>2.6166118074614667E-5</v>
      </c>
      <c r="AU5" s="3">
        <f t="shared" si="3"/>
        <v>2.6166118074614667E-5</v>
      </c>
      <c r="AV5" s="3">
        <f t="shared" si="3"/>
        <v>2.6166118074614667E-5</v>
      </c>
      <c r="AW5" s="3">
        <f t="shared" si="3"/>
        <v>2.6166118074614667E-5</v>
      </c>
      <c r="AX5" s="3">
        <f t="shared" si="3"/>
        <v>2.6166118074614667E-5</v>
      </c>
      <c r="AY5" s="3">
        <f t="shared" si="3"/>
        <v>2.6166118074614667E-5</v>
      </c>
      <c r="AZ5" s="3">
        <f t="shared" si="3"/>
        <v>2.6166118074614667E-5</v>
      </c>
      <c r="BA5" s="3">
        <f t="shared" si="3"/>
        <v>2.6166118074614667E-5</v>
      </c>
      <c r="BB5" s="3">
        <f t="shared" si="3"/>
        <v>2.6166118074614667E-5</v>
      </c>
      <c r="BC5" s="3">
        <f t="shared" si="3"/>
        <v>2.6166118074614667E-5</v>
      </c>
      <c r="BD5" s="3">
        <f t="shared" si="3"/>
        <v>2.6166118074614667E-5</v>
      </c>
      <c r="BE5" s="3">
        <f t="shared" si="3"/>
        <v>2.6166118074614667E-5</v>
      </c>
      <c r="BF5" s="3">
        <f t="shared" si="3"/>
        <v>2.6166118074614667E-5</v>
      </c>
      <c r="BG5" s="3">
        <f t="shared" si="3"/>
        <v>2.6166118074614667E-5</v>
      </c>
      <c r="BH5" s="3">
        <f t="shared" si="3"/>
        <v>2.6166118074614667E-5</v>
      </c>
      <c r="BI5" s="3">
        <f t="shared" si="3"/>
        <v>2.6166118074614667E-5</v>
      </c>
      <c r="BJ5" s="3">
        <f t="shared" si="3"/>
        <v>2.6166118074614667E-5</v>
      </c>
      <c r="BK5" s="3">
        <f t="shared" si="3"/>
        <v>2.6166118074614667E-5</v>
      </c>
      <c r="BL5" s="3">
        <f t="shared" si="3"/>
        <v>2.6166118074614667E-5</v>
      </c>
      <c r="BM5" s="3">
        <f t="shared" si="3"/>
        <v>2.6166118074614667E-5</v>
      </c>
      <c r="BN5" s="3">
        <f t="shared" si="3"/>
        <v>2.6166118074614667E-5</v>
      </c>
      <c r="BO5" s="3">
        <f t="shared" si="3"/>
        <v>2.6166118074614667E-5</v>
      </c>
      <c r="BP5" s="3">
        <f t="shared" si="3"/>
        <v>2.6166118074614667E-5</v>
      </c>
      <c r="BQ5" s="3">
        <f t="shared" si="3"/>
        <v>2.6166118074614667E-5</v>
      </c>
      <c r="BR5" s="3">
        <f t="shared" si="3"/>
        <v>2.6166118074614667E-5</v>
      </c>
      <c r="BS5" s="3">
        <f t="shared" si="3"/>
        <v>2.6166118074614667E-5</v>
      </c>
      <c r="BT5" s="3">
        <f t="shared" si="3"/>
        <v>2.6166118074614667E-5</v>
      </c>
      <c r="BU5" s="3">
        <f t="shared" si="3"/>
        <v>2.6166118074614667E-5</v>
      </c>
      <c r="BV5" s="3">
        <f t="shared" si="3"/>
        <v>2.6166118074614667E-5</v>
      </c>
      <c r="BW5" s="3">
        <f t="shared" si="3"/>
        <v>2.6166118074614667E-5</v>
      </c>
      <c r="BX5" s="3">
        <f t="shared" si="3"/>
        <v>2.6166118074614667E-5</v>
      </c>
      <c r="BY5" s="3">
        <f t="shared" si="3"/>
        <v>2.6166118074614667E-5</v>
      </c>
    </row>
    <row r="6" spans="1:77">
      <c r="A6" s="1" t="s">
        <v>393</v>
      </c>
      <c r="B6" s="3">
        <f>'AEO 2026 Table 3'!E25/10^6*dollars_2025_to_2012*(1-INDEX('Tax Percentages'!$B$5:$AB$5,MATCH(B$1,'Tax Percentages'!$B$4:$AB$4,0)))</f>
        <v>1.7675987276161183E-5</v>
      </c>
      <c r="C6" s="3">
        <f>'AEO 2026 Table 3'!F25/10^6*dollars_2025_to_2012*(1-INDEX('Tax Percentages'!$B$5:$AB$5,MATCH(C$1,'Tax Percentages'!$B$4:$AB$4,0)))</f>
        <v>1.7583141528295337E-5</v>
      </c>
      <c r="D6" s="3">
        <f>'AEO 2026 Table 3'!G25/10^6*dollars_2025_to_2012*(1-INDEX('Tax Percentages'!$B$5:$AB$5,MATCH(D$1,'Tax Percentages'!$B$4:$AB$4,0)))</f>
        <v>1.6787852811209201E-5</v>
      </c>
      <c r="E6" s="3">
        <f>'AEO 2026 Table 3'!H25/10^6*dollars_2025_to_2012*(1-INDEX('Tax Percentages'!$B$5:$AB$5,MATCH(E$1,'Tax Percentages'!$B$4:$AB$4,0)))</f>
        <v>1.6351839082360772E-5</v>
      </c>
      <c r="F6" s="3">
        <f>'AEO 2026 Table 3'!I25/10^6*dollars_2025_to_2012*(1-INDEX('Tax Percentages'!$B$5:$AB$5,MATCH(F$1,'Tax Percentages'!$B$4:$AB$4,0)))</f>
        <v>1.64864135101326E-5</v>
      </c>
      <c r="G6" s="3">
        <f>'AEO 2026 Table 3'!J25/10^6*dollars_2025_to_2012*(1-INDEX('Tax Percentages'!$B$5:$AB$5,MATCH(G$1,'Tax Percentages'!$B$4:$AB$4,0)))</f>
        <v>1.6731638126346214E-5</v>
      </c>
      <c r="H6" s="3">
        <f>'AEO 2026 Table 3'!K25/10^6*dollars_2025_to_2012*(1-INDEX('Tax Percentages'!$B$5:$AB$5,MATCH(H$1,'Tax Percentages'!$B$4:$AB$4,0)))</f>
        <v>1.6968921891613494E-5</v>
      </c>
      <c r="I6" s="3">
        <f>'AEO 2026 Table 3'!L25/10^6*dollars_2025_to_2012*(1-INDEX('Tax Percentages'!$B$5:$AB$5,MATCH(I$1,'Tax Percentages'!$B$4:$AB$4,0)))</f>
        <v>1.7053986961371815E-5</v>
      </c>
      <c r="J6" s="3">
        <f>'AEO 2026 Table 3'!M25/10^6*dollars_2025_to_2012*(1-INDEX('Tax Percentages'!$B$5:$AB$5,MATCH(J$1,'Tax Percentages'!$B$4:$AB$4,0)))</f>
        <v>1.7189073809304305E-5</v>
      </c>
      <c r="K6" s="3">
        <f>'AEO 2026 Table 3'!N25/10^6*dollars_2025_to_2012*(1-INDEX('Tax Percentages'!$B$5:$AB$5,MATCH(K$1,'Tax Percentages'!$B$4:$AB$4,0)))</f>
        <v>1.7271758883478523E-5</v>
      </c>
      <c r="L6" s="3">
        <f>'AEO 2026 Table 3'!O25/10^6*dollars_2025_to_2012*(1-INDEX('Tax Percentages'!$B$5:$AB$5,MATCH(L$1,'Tax Percentages'!$B$4:$AB$4,0)))</f>
        <v>1.7331955292313675E-5</v>
      </c>
      <c r="M6" s="3">
        <f>'AEO 2026 Table 3'!P25/10^6*dollars_2025_to_2012*(1-INDEX('Tax Percentages'!$B$5:$AB$5,MATCH(M$1,'Tax Percentages'!$B$4:$AB$4,0)))</f>
        <v>1.737434593133771E-5</v>
      </c>
      <c r="N6" s="3">
        <f>'AEO 2026 Table 3'!Q25/10^6*dollars_2025_to_2012*(1-INDEX('Tax Percentages'!$B$5:$AB$5,MATCH(N$1,'Tax Percentages'!$B$4:$AB$4,0)))</f>
        <v>1.745973666371435E-5</v>
      </c>
      <c r="O6" s="3">
        <f>'AEO 2026 Table 3'!R25/10^6*dollars_2025_to_2012*(1-INDEX('Tax Percentages'!$B$5:$AB$5,MATCH(O$1,'Tax Percentages'!$B$4:$AB$4,0)))</f>
        <v>1.7507942706636979E-5</v>
      </c>
      <c r="P6" s="3">
        <f>'AEO 2026 Table 3'!S25/10^6*dollars_2025_to_2012*(1-INDEX('Tax Percentages'!$B$5:$AB$5,MATCH(P$1,'Tax Percentages'!$B$4:$AB$4,0)))</f>
        <v>1.7609227104022884E-5</v>
      </c>
      <c r="Q6" s="3">
        <f>'AEO 2026 Table 3'!T25/10^6*dollars_2025_to_2012*(1-INDEX('Tax Percentages'!$B$5:$AB$5,MATCH(Q$1,'Tax Percentages'!$B$4:$AB$4,0)))</f>
        <v>1.7716739632829786E-5</v>
      </c>
      <c r="R6" s="3">
        <f>'AEO 2026 Table 3'!U25/10^6*dollars_2025_to_2012*(1-INDEX('Tax Percentages'!$B$5:$AB$5,MATCH(R$1,'Tax Percentages'!$B$4:$AB$4,0)))</f>
        <v>1.7712427593916176E-5</v>
      </c>
      <c r="S6" s="3">
        <f>'AEO 2026 Table 3'!V25/10^6*dollars_2025_to_2012*(1-INDEX('Tax Percentages'!$B$5:$AB$5,MATCH(S$1,'Tax Percentages'!$B$4:$AB$4,0)))</f>
        <v>1.7615995569543261E-5</v>
      </c>
      <c r="T6" s="3">
        <f>'AEO 2026 Table 3'!W25/10^6*dollars_2025_to_2012*(1-INDEX('Tax Percentages'!$B$5:$AB$5,MATCH(T$1,'Tax Percentages'!$B$4:$AB$4,0)))</f>
        <v>1.7514834126411217E-5</v>
      </c>
      <c r="U6" s="3">
        <f>'AEO 2026 Table 3'!X25/10^6*dollars_2025_to_2012*(1-INDEX('Tax Percentages'!$B$5:$AB$5,MATCH(U$1,'Tax Percentages'!$B$4:$AB$4,0)))</f>
        <v>1.7421769054741193E-5</v>
      </c>
      <c r="V6" s="3">
        <f>'AEO 2026 Table 3'!Y25/10^6*dollars_2025_to_2012*(1-INDEX('Tax Percentages'!$B$5:$AB$5,MATCH(V$1,'Tax Percentages'!$B$4:$AB$4,0)))</f>
        <v>1.7280909338435765E-5</v>
      </c>
      <c r="W6" s="3">
        <f>'AEO 2026 Table 3'!Z25/10^6*dollars_2025_to_2012*(1-INDEX('Tax Percentages'!$B$5:$AB$5,MATCH(W$1,'Tax Percentages'!$B$4:$AB$4,0)))</f>
        <v>1.7369980058399439E-5</v>
      </c>
      <c r="X6" s="3">
        <f>'AEO 2026 Table 3'!AA25/10^6*dollars_2025_to_2012*(1-INDEX('Tax Percentages'!$B$5:$AB$5,MATCH(X$1,'Tax Percentages'!$B$4:$AB$4,0)))</f>
        <v>1.7426044539687441E-5</v>
      </c>
      <c r="Y6" s="3">
        <f>'AEO 2026 Table 3'!AB25/10^6*dollars_2025_to_2012*(1-INDEX('Tax Percentages'!$B$5:$AB$5,MATCH(Y$1,'Tax Percentages'!$B$4:$AB$4,0)))</f>
        <v>1.7462732759802908E-5</v>
      </c>
      <c r="Z6" s="3">
        <f>'AEO 2026 Table 3'!AC25/10^6*dollars_2025_to_2012*(1-INDEX('Tax Percentages'!$B$5:$AB$5,MATCH(Z$1,'Tax Percentages'!$B$4:$AB$4,0)))</f>
        <v>1.7451345866660659E-5</v>
      </c>
      <c r="AA6" s="3">
        <f>'AEO 2026 Table 3'!AD25/10^6*dollars_2025_to_2012*(1-INDEX('Tax Percentages'!$B$5:$AB$5,MATCH(AA$1,'Tax Percentages'!$B$4:$AB$4,0)))</f>
        <v>1.7477485941030456E-5</v>
      </c>
      <c r="AB6" s="3">
        <f t="shared" si="2"/>
        <v>1.7477485941030456E-5</v>
      </c>
      <c r="AC6" s="3">
        <f t="shared" si="3"/>
        <v>1.7477485941030456E-5</v>
      </c>
      <c r="AD6" s="3">
        <f t="shared" si="3"/>
        <v>1.7477485941030456E-5</v>
      </c>
      <c r="AE6" s="3">
        <f t="shared" si="3"/>
        <v>1.7477485941030456E-5</v>
      </c>
      <c r="AF6" s="3">
        <f t="shared" si="3"/>
        <v>1.7477485941030456E-5</v>
      </c>
      <c r="AG6" s="3">
        <f t="shared" si="3"/>
        <v>1.7477485941030456E-5</v>
      </c>
      <c r="AH6" s="3">
        <f t="shared" si="3"/>
        <v>1.7477485941030456E-5</v>
      </c>
      <c r="AI6" s="3">
        <f t="shared" si="3"/>
        <v>1.7477485941030456E-5</v>
      </c>
      <c r="AJ6" s="3">
        <f t="shared" si="3"/>
        <v>1.7477485941030456E-5</v>
      </c>
      <c r="AK6" s="3">
        <f t="shared" si="3"/>
        <v>1.7477485941030456E-5</v>
      </c>
      <c r="AL6" s="3">
        <f t="shared" si="3"/>
        <v>1.7477485941030456E-5</v>
      </c>
      <c r="AM6" s="3">
        <f t="shared" si="3"/>
        <v>1.7477485941030456E-5</v>
      </c>
      <c r="AN6" s="3">
        <f t="shared" si="3"/>
        <v>1.7477485941030456E-5</v>
      </c>
      <c r="AO6" s="3">
        <f t="shared" si="3"/>
        <v>1.7477485941030456E-5</v>
      </c>
      <c r="AP6" s="3">
        <f t="shared" si="3"/>
        <v>1.7477485941030456E-5</v>
      </c>
      <c r="AQ6" s="3">
        <f t="shared" si="3"/>
        <v>1.7477485941030456E-5</v>
      </c>
      <c r="AR6" s="3">
        <f t="shared" si="3"/>
        <v>1.7477485941030456E-5</v>
      </c>
      <c r="AS6" s="3">
        <f t="shared" si="3"/>
        <v>1.7477485941030456E-5</v>
      </c>
      <c r="AT6" s="3">
        <f t="shared" si="3"/>
        <v>1.7477485941030456E-5</v>
      </c>
      <c r="AU6" s="3">
        <f t="shared" si="3"/>
        <v>1.7477485941030456E-5</v>
      </c>
      <c r="AV6" s="3">
        <f t="shared" si="3"/>
        <v>1.7477485941030456E-5</v>
      </c>
      <c r="AW6" s="3">
        <f t="shared" si="3"/>
        <v>1.7477485941030456E-5</v>
      </c>
      <c r="AX6" s="3">
        <f t="shared" si="3"/>
        <v>1.7477485941030456E-5</v>
      </c>
      <c r="AY6" s="3">
        <f t="shared" si="3"/>
        <v>1.7477485941030456E-5</v>
      </c>
      <c r="AZ6" s="3">
        <f t="shared" si="3"/>
        <v>1.7477485941030456E-5</v>
      </c>
      <c r="BA6" s="3">
        <f t="shared" si="3"/>
        <v>1.7477485941030456E-5</v>
      </c>
      <c r="BB6" s="3">
        <f t="shared" si="3"/>
        <v>1.7477485941030456E-5</v>
      </c>
      <c r="BC6" s="3">
        <f t="shared" si="3"/>
        <v>1.7477485941030456E-5</v>
      </c>
      <c r="BD6" s="3">
        <f t="shared" si="3"/>
        <v>1.7477485941030456E-5</v>
      </c>
      <c r="BE6" s="3">
        <f t="shared" si="3"/>
        <v>1.7477485941030456E-5</v>
      </c>
      <c r="BF6" s="3">
        <f t="shared" si="3"/>
        <v>1.7477485941030456E-5</v>
      </c>
      <c r="BG6" s="3">
        <f t="shared" si="3"/>
        <v>1.7477485941030456E-5</v>
      </c>
      <c r="BH6" s="3">
        <f t="shared" si="3"/>
        <v>1.7477485941030456E-5</v>
      </c>
      <c r="BI6" s="3">
        <f t="shared" si="3"/>
        <v>1.7477485941030456E-5</v>
      </c>
      <c r="BJ6" s="3">
        <f t="shared" si="3"/>
        <v>1.7477485941030456E-5</v>
      </c>
      <c r="BK6" s="3">
        <f t="shared" si="3"/>
        <v>1.7477485941030456E-5</v>
      </c>
      <c r="BL6" s="3">
        <f t="shared" si="3"/>
        <v>1.7477485941030456E-5</v>
      </c>
      <c r="BM6" s="3">
        <f t="shared" si="3"/>
        <v>1.7477485941030456E-5</v>
      </c>
      <c r="BN6" s="3">
        <f t="shared" si="3"/>
        <v>1.7477485941030456E-5</v>
      </c>
      <c r="BO6" s="3">
        <f t="shared" si="3"/>
        <v>1.7477485941030456E-5</v>
      </c>
      <c r="BP6" s="3">
        <f t="shared" si="3"/>
        <v>1.7477485941030456E-5</v>
      </c>
      <c r="BQ6" s="3">
        <f t="shared" si="3"/>
        <v>1.7477485941030456E-5</v>
      </c>
      <c r="BR6" s="3">
        <f t="shared" si="3"/>
        <v>1.7477485941030456E-5</v>
      </c>
      <c r="BS6" s="3">
        <f t="shared" si="3"/>
        <v>1.7477485941030456E-5</v>
      </c>
      <c r="BT6" s="3">
        <f t="shared" si="3"/>
        <v>1.7477485941030456E-5</v>
      </c>
      <c r="BU6" s="3">
        <f t="shared" si="3"/>
        <v>1.7477485941030456E-5</v>
      </c>
      <c r="BV6" s="3">
        <f t="shared" si="3"/>
        <v>1.7477485941030456E-5</v>
      </c>
      <c r="BW6" s="3">
        <f t="shared" si="3"/>
        <v>1.7477485941030456E-5</v>
      </c>
      <c r="BX6" s="3">
        <f t="shared" si="3"/>
        <v>1.7477485941030456E-5</v>
      </c>
      <c r="BY6" s="3">
        <f t="shared" si="3"/>
        <v>1.7477485941030456E-5</v>
      </c>
    </row>
    <row r="7" spans="1:77">
      <c r="A7" s="1" t="s">
        <v>394</v>
      </c>
      <c r="B7" s="3">
        <f t="shared" ref="B7:AA7" si="4">B6</f>
        <v>1.7675987276161183E-5</v>
      </c>
      <c r="C7" s="3">
        <f t="shared" si="4"/>
        <v>1.7583141528295337E-5</v>
      </c>
      <c r="D7" s="3">
        <f t="shared" si="4"/>
        <v>1.6787852811209201E-5</v>
      </c>
      <c r="E7" s="3">
        <f t="shared" si="4"/>
        <v>1.6351839082360772E-5</v>
      </c>
      <c r="F7" s="3">
        <f t="shared" si="4"/>
        <v>1.64864135101326E-5</v>
      </c>
      <c r="G7" s="3">
        <f t="shared" si="4"/>
        <v>1.6731638126346214E-5</v>
      </c>
      <c r="H7" s="3">
        <f t="shared" si="4"/>
        <v>1.6968921891613494E-5</v>
      </c>
      <c r="I7" s="3">
        <f t="shared" si="4"/>
        <v>1.7053986961371815E-5</v>
      </c>
      <c r="J7" s="3">
        <f t="shared" si="4"/>
        <v>1.7189073809304305E-5</v>
      </c>
      <c r="K7" s="3">
        <f t="shared" si="4"/>
        <v>1.7271758883478523E-5</v>
      </c>
      <c r="L7" s="3">
        <f t="shared" si="4"/>
        <v>1.7331955292313675E-5</v>
      </c>
      <c r="M7" s="3">
        <f t="shared" si="4"/>
        <v>1.737434593133771E-5</v>
      </c>
      <c r="N7" s="3">
        <f t="shared" si="4"/>
        <v>1.745973666371435E-5</v>
      </c>
      <c r="O7" s="3">
        <f t="shared" si="4"/>
        <v>1.7507942706636979E-5</v>
      </c>
      <c r="P7" s="3">
        <f t="shared" si="4"/>
        <v>1.7609227104022884E-5</v>
      </c>
      <c r="Q7" s="3">
        <f t="shared" si="4"/>
        <v>1.7716739632829786E-5</v>
      </c>
      <c r="R7" s="3">
        <f t="shared" si="4"/>
        <v>1.7712427593916176E-5</v>
      </c>
      <c r="S7" s="3">
        <f t="shared" si="4"/>
        <v>1.7615995569543261E-5</v>
      </c>
      <c r="T7" s="3">
        <f t="shared" si="4"/>
        <v>1.7514834126411217E-5</v>
      </c>
      <c r="U7" s="3">
        <f t="shared" si="4"/>
        <v>1.7421769054741193E-5</v>
      </c>
      <c r="V7" s="3">
        <f t="shared" si="4"/>
        <v>1.7280909338435765E-5</v>
      </c>
      <c r="W7" s="3">
        <f t="shared" si="4"/>
        <v>1.7369980058399439E-5</v>
      </c>
      <c r="X7" s="3">
        <f t="shared" si="4"/>
        <v>1.7426044539687441E-5</v>
      </c>
      <c r="Y7" s="3">
        <f t="shared" si="4"/>
        <v>1.7462732759802908E-5</v>
      </c>
      <c r="Z7" s="3">
        <f t="shared" si="4"/>
        <v>1.7451345866660659E-5</v>
      </c>
      <c r="AA7" s="3">
        <f t="shared" si="4"/>
        <v>1.7477485941030456E-5</v>
      </c>
      <c r="AB7" s="3">
        <f t="shared" si="2"/>
        <v>1.7477485941030456E-5</v>
      </c>
      <c r="AC7" s="3">
        <f t="shared" si="3"/>
        <v>1.7477485941030456E-5</v>
      </c>
      <c r="AD7" s="3">
        <f t="shared" si="3"/>
        <v>1.7477485941030456E-5</v>
      </c>
      <c r="AE7" s="3">
        <f t="shared" si="3"/>
        <v>1.7477485941030456E-5</v>
      </c>
      <c r="AF7" s="3">
        <f t="shared" si="3"/>
        <v>1.7477485941030456E-5</v>
      </c>
      <c r="AG7" s="3">
        <f t="shared" si="3"/>
        <v>1.7477485941030456E-5</v>
      </c>
      <c r="AH7" s="3">
        <f t="shared" si="3"/>
        <v>1.7477485941030456E-5</v>
      </c>
      <c r="AI7" s="3">
        <f t="shared" si="3"/>
        <v>1.7477485941030456E-5</v>
      </c>
      <c r="AJ7" s="3">
        <f t="shared" si="3"/>
        <v>1.7477485941030456E-5</v>
      </c>
      <c r="AK7" s="3">
        <f t="shared" si="3"/>
        <v>1.7477485941030456E-5</v>
      </c>
      <c r="AL7" s="3">
        <f t="shared" si="3"/>
        <v>1.7477485941030456E-5</v>
      </c>
      <c r="AM7" s="3">
        <f t="shared" si="3"/>
        <v>1.7477485941030456E-5</v>
      </c>
      <c r="AN7" s="3">
        <f t="shared" si="3"/>
        <v>1.7477485941030456E-5</v>
      </c>
      <c r="AO7" s="3">
        <f t="shared" si="3"/>
        <v>1.7477485941030456E-5</v>
      </c>
      <c r="AP7" s="3">
        <f t="shared" si="3"/>
        <v>1.7477485941030456E-5</v>
      </c>
      <c r="AQ7" s="3">
        <f t="shared" si="3"/>
        <v>1.7477485941030456E-5</v>
      </c>
      <c r="AR7" s="3">
        <f t="shared" si="3"/>
        <v>1.7477485941030456E-5</v>
      </c>
      <c r="AS7" s="3">
        <f t="shared" si="3"/>
        <v>1.7477485941030456E-5</v>
      </c>
      <c r="AT7" s="3">
        <f t="shared" si="3"/>
        <v>1.7477485941030456E-5</v>
      </c>
      <c r="AU7" s="3">
        <f t="shared" si="3"/>
        <v>1.7477485941030456E-5</v>
      </c>
      <c r="AV7" s="3">
        <f t="shared" si="3"/>
        <v>1.7477485941030456E-5</v>
      </c>
      <c r="AW7" s="3">
        <f t="shared" si="3"/>
        <v>1.7477485941030456E-5</v>
      </c>
      <c r="AX7" s="3">
        <f t="shared" si="3"/>
        <v>1.7477485941030456E-5</v>
      </c>
      <c r="AY7" s="3">
        <f t="shared" si="3"/>
        <v>1.7477485941030456E-5</v>
      </c>
      <c r="AZ7" s="3">
        <f t="shared" si="3"/>
        <v>1.7477485941030456E-5</v>
      </c>
      <c r="BA7" s="3">
        <f t="shared" si="3"/>
        <v>1.7477485941030456E-5</v>
      </c>
      <c r="BB7" s="3">
        <f t="shared" ref="AC7:BY9" si="5">BA7</f>
        <v>1.7477485941030456E-5</v>
      </c>
      <c r="BC7" s="3">
        <f t="shared" si="5"/>
        <v>1.7477485941030456E-5</v>
      </c>
      <c r="BD7" s="3">
        <f t="shared" si="5"/>
        <v>1.7477485941030456E-5</v>
      </c>
      <c r="BE7" s="3">
        <f t="shared" si="5"/>
        <v>1.7477485941030456E-5</v>
      </c>
      <c r="BF7" s="3">
        <f t="shared" si="5"/>
        <v>1.7477485941030456E-5</v>
      </c>
      <c r="BG7" s="3">
        <f t="shared" si="5"/>
        <v>1.7477485941030456E-5</v>
      </c>
      <c r="BH7" s="3">
        <f t="shared" si="5"/>
        <v>1.7477485941030456E-5</v>
      </c>
      <c r="BI7" s="3">
        <f t="shared" si="5"/>
        <v>1.7477485941030456E-5</v>
      </c>
      <c r="BJ7" s="3">
        <f t="shared" si="5"/>
        <v>1.7477485941030456E-5</v>
      </c>
      <c r="BK7" s="3">
        <f t="shared" si="5"/>
        <v>1.7477485941030456E-5</v>
      </c>
      <c r="BL7" s="3">
        <f t="shared" si="5"/>
        <v>1.7477485941030456E-5</v>
      </c>
      <c r="BM7" s="3">
        <f t="shared" si="5"/>
        <v>1.7477485941030456E-5</v>
      </c>
      <c r="BN7" s="3">
        <f t="shared" si="5"/>
        <v>1.7477485941030456E-5</v>
      </c>
      <c r="BO7" s="3">
        <f t="shared" si="5"/>
        <v>1.7477485941030456E-5</v>
      </c>
      <c r="BP7" s="3">
        <f t="shared" si="5"/>
        <v>1.7477485941030456E-5</v>
      </c>
      <c r="BQ7" s="3">
        <f t="shared" si="5"/>
        <v>1.7477485941030456E-5</v>
      </c>
      <c r="BR7" s="3">
        <f t="shared" si="5"/>
        <v>1.7477485941030456E-5</v>
      </c>
      <c r="BS7" s="3">
        <f t="shared" si="5"/>
        <v>1.7477485941030456E-5</v>
      </c>
      <c r="BT7" s="3">
        <f t="shared" si="5"/>
        <v>1.7477485941030456E-5</v>
      </c>
      <c r="BU7" s="3">
        <f t="shared" si="5"/>
        <v>1.7477485941030456E-5</v>
      </c>
      <c r="BV7" s="3">
        <f t="shared" si="5"/>
        <v>1.7477485941030456E-5</v>
      </c>
      <c r="BW7" s="3">
        <f t="shared" si="5"/>
        <v>1.7477485941030456E-5</v>
      </c>
      <c r="BX7" s="3">
        <f t="shared" si="5"/>
        <v>1.7477485941030456E-5</v>
      </c>
      <c r="BY7" s="3">
        <f t="shared" si="5"/>
        <v>1.7477485941030456E-5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2"/>
        <v>0</v>
      </c>
      <c r="AC8" s="3">
        <f t="shared" si="5"/>
        <v>0</v>
      </c>
      <c r="AD8" s="3">
        <f t="shared" si="5"/>
        <v>0</v>
      </c>
      <c r="AE8" s="3">
        <f t="shared" si="5"/>
        <v>0</v>
      </c>
      <c r="AF8" s="3">
        <f t="shared" si="5"/>
        <v>0</v>
      </c>
      <c r="AG8" s="3">
        <f t="shared" si="5"/>
        <v>0</v>
      </c>
      <c r="AH8" s="3">
        <f t="shared" si="5"/>
        <v>0</v>
      </c>
      <c r="AI8" s="3">
        <f t="shared" si="5"/>
        <v>0</v>
      </c>
      <c r="AJ8" s="3">
        <f t="shared" si="5"/>
        <v>0</v>
      </c>
      <c r="AK8" s="3">
        <f t="shared" si="5"/>
        <v>0</v>
      </c>
      <c r="AL8" s="3">
        <f t="shared" si="5"/>
        <v>0</v>
      </c>
      <c r="AM8" s="3">
        <f t="shared" si="5"/>
        <v>0</v>
      </c>
      <c r="AN8" s="3">
        <f t="shared" si="5"/>
        <v>0</v>
      </c>
      <c r="AO8" s="3">
        <f t="shared" si="5"/>
        <v>0</v>
      </c>
      <c r="AP8" s="3">
        <f t="shared" si="5"/>
        <v>0</v>
      </c>
      <c r="AQ8" s="3">
        <f t="shared" si="5"/>
        <v>0</v>
      </c>
      <c r="AR8" s="3">
        <f t="shared" si="5"/>
        <v>0</v>
      </c>
      <c r="AS8" s="3">
        <f t="shared" si="5"/>
        <v>0</v>
      </c>
      <c r="AT8" s="3">
        <f t="shared" si="5"/>
        <v>0</v>
      </c>
      <c r="AU8" s="3">
        <f t="shared" si="5"/>
        <v>0</v>
      </c>
      <c r="AV8" s="3">
        <f t="shared" si="5"/>
        <v>0</v>
      </c>
      <c r="AW8" s="3">
        <f t="shared" si="5"/>
        <v>0</v>
      </c>
      <c r="AX8" s="3">
        <f t="shared" si="5"/>
        <v>0</v>
      </c>
      <c r="AY8" s="3">
        <f t="shared" si="5"/>
        <v>0</v>
      </c>
      <c r="AZ8" s="3">
        <f t="shared" si="5"/>
        <v>0</v>
      </c>
      <c r="BA8" s="3">
        <f t="shared" si="5"/>
        <v>0</v>
      </c>
      <c r="BB8" s="3">
        <f t="shared" si="5"/>
        <v>0</v>
      </c>
      <c r="BC8" s="3">
        <f t="shared" si="5"/>
        <v>0</v>
      </c>
      <c r="BD8" s="3">
        <f t="shared" si="5"/>
        <v>0</v>
      </c>
      <c r="BE8" s="3">
        <f t="shared" si="5"/>
        <v>0</v>
      </c>
      <c r="BF8" s="3">
        <f t="shared" si="5"/>
        <v>0</v>
      </c>
      <c r="BG8" s="3">
        <f t="shared" si="5"/>
        <v>0</v>
      </c>
      <c r="BH8" s="3">
        <f t="shared" si="5"/>
        <v>0</v>
      </c>
      <c r="BI8" s="3">
        <f t="shared" si="5"/>
        <v>0</v>
      </c>
      <c r="BJ8" s="3">
        <f t="shared" si="5"/>
        <v>0</v>
      </c>
      <c r="BK8" s="3">
        <f t="shared" si="5"/>
        <v>0</v>
      </c>
      <c r="BL8" s="3">
        <f t="shared" si="5"/>
        <v>0</v>
      </c>
      <c r="BM8" s="3">
        <f t="shared" si="5"/>
        <v>0</v>
      </c>
      <c r="BN8" s="3">
        <f t="shared" si="5"/>
        <v>0</v>
      </c>
      <c r="BO8" s="3">
        <f t="shared" si="5"/>
        <v>0</v>
      </c>
      <c r="BP8" s="3">
        <f t="shared" si="5"/>
        <v>0</v>
      </c>
      <c r="BQ8" s="3">
        <f t="shared" si="5"/>
        <v>0</v>
      </c>
      <c r="BR8" s="3">
        <f t="shared" si="5"/>
        <v>0</v>
      </c>
      <c r="BS8" s="3">
        <f t="shared" si="5"/>
        <v>0</v>
      </c>
      <c r="BT8" s="3">
        <f t="shared" si="5"/>
        <v>0</v>
      </c>
      <c r="BU8" s="3">
        <f t="shared" si="5"/>
        <v>0</v>
      </c>
      <c r="BV8" s="3">
        <f t="shared" si="5"/>
        <v>0</v>
      </c>
      <c r="BW8" s="3">
        <f t="shared" si="5"/>
        <v>0</v>
      </c>
      <c r="BX8" s="3">
        <f t="shared" si="5"/>
        <v>0</v>
      </c>
      <c r="BY8" s="3">
        <f t="shared" si="5"/>
        <v>0</v>
      </c>
    </row>
    <row r="9" spans="1:77">
      <c r="A9" s="1" t="s">
        <v>396</v>
      </c>
      <c r="B9" s="3">
        <f t="shared" ref="B9:AA9" si="6">B6</f>
        <v>1.7675987276161183E-5</v>
      </c>
      <c r="C9" s="3">
        <f t="shared" si="6"/>
        <v>1.7583141528295337E-5</v>
      </c>
      <c r="D9" s="3">
        <f t="shared" si="6"/>
        <v>1.6787852811209201E-5</v>
      </c>
      <c r="E9" s="3">
        <f t="shared" si="6"/>
        <v>1.6351839082360772E-5</v>
      </c>
      <c r="F9" s="3">
        <f t="shared" si="6"/>
        <v>1.64864135101326E-5</v>
      </c>
      <c r="G9" s="3">
        <f t="shared" si="6"/>
        <v>1.6731638126346214E-5</v>
      </c>
      <c r="H9" s="3">
        <f t="shared" si="6"/>
        <v>1.6968921891613494E-5</v>
      </c>
      <c r="I9" s="3">
        <f t="shared" si="6"/>
        <v>1.7053986961371815E-5</v>
      </c>
      <c r="J9" s="3">
        <f t="shared" si="6"/>
        <v>1.7189073809304305E-5</v>
      </c>
      <c r="K9" s="3">
        <f t="shared" si="6"/>
        <v>1.7271758883478523E-5</v>
      </c>
      <c r="L9" s="3">
        <f t="shared" si="6"/>
        <v>1.7331955292313675E-5</v>
      </c>
      <c r="M9" s="3">
        <f t="shared" si="6"/>
        <v>1.737434593133771E-5</v>
      </c>
      <c r="N9" s="3">
        <f t="shared" si="6"/>
        <v>1.745973666371435E-5</v>
      </c>
      <c r="O9" s="3">
        <f t="shared" si="6"/>
        <v>1.7507942706636979E-5</v>
      </c>
      <c r="P9" s="3">
        <f t="shared" si="6"/>
        <v>1.7609227104022884E-5</v>
      </c>
      <c r="Q9" s="3">
        <f t="shared" si="6"/>
        <v>1.7716739632829786E-5</v>
      </c>
      <c r="R9" s="3">
        <f t="shared" si="6"/>
        <v>1.7712427593916176E-5</v>
      </c>
      <c r="S9" s="3">
        <f t="shared" si="6"/>
        <v>1.7615995569543261E-5</v>
      </c>
      <c r="T9" s="3">
        <f t="shared" si="6"/>
        <v>1.7514834126411217E-5</v>
      </c>
      <c r="U9" s="3">
        <f t="shared" si="6"/>
        <v>1.7421769054741193E-5</v>
      </c>
      <c r="V9" s="3">
        <f t="shared" si="6"/>
        <v>1.7280909338435765E-5</v>
      </c>
      <c r="W9" s="3">
        <f t="shared" si="6"/>
        <v>1.7369980058399439E-5</v>
      </c>
      <c r="X9" s="3">
        <f t="shared" si="6"/>
        <v>1.7426044539687441E-5</v>
      </c>
      <c r="Y9" s="3">
        <f t="shared" si="6"/>
        <v>1.7462732759802908E-5</v>
      </c>
      <c r="Z9" s="3">
        <f t="shared" si="6"/>
        <v>1.7451345866660659E-5</v>
      </c>
      <c r="AA9" s="3">
        <f t="shared" si="6"/>
        <v>1.7477485941030456E-5</v>
      </c>
      <c r="AB9" s="3">
        <f t="shared" si="2"/>
        <v>1.7477485941030456E-5</v>
      </c>
      <c r="AC9" s="3">
        <f t="shared" si="5"/>
        <v>1.7477485941030456E-5</v>
      </c>
      <c r="AD9" s="3">
        <f t="shared" si="5"/>
        <v>1.7477485941030456E-5</v>
      </c>
      <c r="AE9" s="3">
        <f t="shared" si="5"/>
        <v>1.7477485941030456E-5</v>
      </c>
      <c r="AF9" s="3">
        <f t="shared" si="5"/>
        <v>1.7477485941030456E-5</v>
      </c>
      <c r="AG9" s="3">
        <f t="shared" si="5"/>
        <v>1.7477485941030456E-5</v>
      </c>
      <c r="AH9" s="3">
        <f t="shared" si="5"/>
        <v>1.7477485941030456E-5</v>
      </c>
      <c r="AI9" s="3">
        <f t="shared" si="5"/>
        <v>1.7477485941030456E-5</v>
      </c>
      <c r="AJ9" s="3">
        <f t="shared" si="5"/>
        <v>1.7477485941030456E-5</v>
      </c>
      <c r="AK9" s="3">
        <f t="shared" si="5"/>
        <v>1.7477485941030456E-5</v>
      </c>
      <c r="AL9" s="3">
        <f t="shared" si="5"/>
        <v>1.7477485941030456E-5</v>
      </c>
      <c r="AM9" s="3">
        <f t="shared" si="5"/>
        <v>1.7477485941030456E-5</v>
      </c>
      <c r="AN9" s="3">
        <f t="shared" si="5"/>
        <v>1.7477485941030456E-5</v>
      </c>
      <c r="AO9" s="3">
        <f t="shared" si="5"/>
        <v>1.7477485941030456E-5</v>
      </c>
      <c r="AP9" s="3">
        <f t="shared" si="5"/>
        <v>1.7477485941030456E-5</v>
      </c>
      <c r="AQ9" s="3">
        <f t="shared" si="5"/>
        <v>1.7477485941030456E-5</v>
      </c>
      <c r="AR9" s="3">
        <f t="shared" si="5"/>
        <v>1.7477485941030456E-5</v>
      </c>
      <c r="AS9" s="3">
        <f t="shared" si="5"/>
        <v>1.7477485941030456E-5</v>
      </c>
      <c r="AT9" s="3">
        <f t="shared" si="5"/>
        <v>1.7477485941030456E-5</v>
      </c>
      <c r="AU9" s="3">
        <f t="shared" si="5"/>
        <v>1.7477485941030456E-5</v>
      </c>
      <c r="AV9" s="3">
        <f t="shared" si="5"/>
        <v>1.7477485941030456E-5</v>
      </c>
      <c r="AW9" s="3">
        <f t="shared" si="5"/>
        <v>1.7477485941030456E-5</v>
      </c>
      <c r="AX9" s="3">
        <f t="shared" si="5"/>
        <v>1.7477485941030456E-5</v>
      </c>
      <c r="AY9" s="3">
        <f t="shared" si="5"/>
        <v>1.7477485941030456E-5</v>
      </c>
      <c r="AZ9" s="3">
        <f t="shared" si="5"/>
        <v>1.7477485941030456E-5</v>
      </c>
      <c r="BA9" s="3">
        <f t="shared" si="5"/>
        <v>1.7477485941030456E-5</v>
      </c>
      <c r="BB9" s="3">
        <f t="shared" si="5"/>
        <v>1.7477485941030456E-5</v>
      </c>
      <c r="BC9" s="3">
        <f t="shared" si="5"/>
        <v>1.7477485941030456E-5</v>
      </c>
      <c r="BD9" s="3">
        <f t="shared" si="5"/>
        <v>1.7477485941030456E-5</v>
      </c>
      <c r="BE9" s="3">
        <f t="shared" si="5"/>
        <v>1.7477485941030456E-5</v>
      </c>
      <c r="BF9" s="3">
        <f t="shared" si="5"/>
        <v>1.7477485941030456E-5</v>
      </c>
      <c r="BG9" s="3">
        <f t="shared" si="5"/>
        <v>1.7477485941030456E-5</v>
      </c>
      <c r="BH9" s="3">
        <f t="shared" si="5"/>
        <v>1.7477485941030456E-5</v>
      </c>
      <c r="BI9" s="3">
        <f t="shared" si="5"/>
        <v>1.7477485941030456E-5</v>
      </c>
      <c r="BJ9" s="3">
        <f t="shared" si="5"/>
        <v>1.7477485941030456E-5</v>
      </c>
      <c r="BK9" s="3">
        <f t="shared" si="5"/>
        <v>1.7477485941030456E-5</v>
      </c>
      <c r="BL9" s="3">
        <f t="shared" si="5"/>
        <v>1.7477485941030456E-5</v>
      </c>
      <c r="BM9" s="3">
        <f t="shared" si="5"/>
        <v>1.7477485941030456E-5</v>
      </c>
      <c r="BN9" s="3">
        <f t="shared" si="5"/>
        <v>1.7477485941030456E-5</v>
      </c>
      <c r="BO9" s="3">
        <f t="shared" si="5"/>
        <v>1.7477485941030456E-5</v>
      </c>
      <c r="BP9" s="3">
        <f t="shared" si="5"/>
        <v>1.7477485941030456E-5</v>
      </c>
      <c r="BQ9" s="3">
        <f t="shared" si="5"/>
        <v>1.7477485941030456E-5</v>
      </c>
      <c r="BR9" s="3">
        <f t="shared" si="5"/>
        <v>1.7477485941030456E-5</v>
      </c>
      <c r="BS9" s="3">
        <f t="shared" si="5"/>
        <v>1.7477485941030456E-5</v>
      </c>
      <c r="BT9" s="3">
        <f t="shared" si="5"/>
        <v>1.7477485941030456E-5</v>
      </c>
      <c r="BU9" s="3">
        <f t="shared" si="5"/>
        <v>1.7477485941030456E-5</v>
      </c>
      <c r="BV9" s="3">
        <f t="shared" si="5"/>
        <v>1.7477485941030456E-5</v>
      </c>
      <c r="BW9" s="3">
        <f t="shared" si="5"/>
        <v>1.7477485941030456E-5</v>
      </c>
      <c r="BX9" s="3">
        <f t="shared" si="5"/>
        <v>1.7477485941030456E-5</v>
      </c>
      <c r="BY9" s="3">
        <f t="shared" si="5"/>
        <v>1.7477485941030456E-5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638A-C13C-425B-B683-0126BDD6A5BC}">
  <sheetPr>
    <tabColor rgb="FF002060"/>
  </sheetPr>
  <dimension ref="A1:BY9"/>
  <sheetViews>
    <sheetView zoomScaleNormal="100"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  <col min="20" max="77" width="12" bestFit="1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f>AA2</f>
        <v>0</v>
      </c>
      <c r="AC2">
        <f t="shared" ref="AC2:BY7" si="0">AB2</f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  <c r="BE2">
        <f t="shared" si="0"/>
        <v>0</v>
      </c>
      <c r="BF2">
        <f t="shared" si="0"/>
        <v>0</v>
      </c>
      <c r="BG2">
        <f t="shared" si="0"/>
        <v>0</v>
      </c>
      <c r="BH2">
        <f t="shared" si="0"/>
        <v>0</v>
      </c>
      <c r="BI2">
        <f t="shared" si="0"/>
        <v>0</v>
      </c>
      <c r="BJ2">
        <f t="shared" si="0"/>
        <v>0</v>
      </c>
      <c r="BK2">
        <f t="shared" si="0"/>
        <v>0</v>
      </c>
      <c r="BL2">
        <f t="shared" si="0"/>
        <v>0</v>
      </c>
      <c r="BM2">
        <f t="shared" si="0"/>
        <v>0</v>
      </c>
      <c r="BN2">
        <f t="shared" si="0"/>
        <v>0</v>
      </c>
      <c r="BO2">
        <f t="shared" si="0"/>
        <v>0</v>
      </c>
      <c r="BP2">
        <f t="shared" si="0"/>
        <v>0</v>
      </c>
      <c r="BQ2">
        <f t="shared" si="0"/>
        <v>0</v>
      </c>
      <c r="BR2">
        <f t="shared" si="0"/>
        <v>0</v>
      </c>
      <c r="BS2">
        <f t="shared" si="0"/>
        <v>0</v>
      </c>
      <c r="BT2">
        <f t="shared" si="0"/>
        <v>0</v>
      </c>
      <c r="BU2">
        <f t="shared" si="0"/>
        <v>0</v>
      </c>
      <c r="BV2">
        <f t="shared" si="0"/>
        <v>0</v>
      </c>
      <c r="BW2">
        <f t="shared" si="0"/>
        <v>0</v>
      </c>
      <c r="BX2">
        <f t="shared" si="0"/>
        <v>0</v>
      </c>
      <c r="BY2">
        <f t="shared" si="0"/>
        <v>0</v>
      </c>
    </row>
    <row r="3" spans="1:77">
      <c r="A3" s="1" t="s">
        <v>390</v>
      </c>
      <c r="B3" s="53">
        <f>'AEO 2026 Table 3'!E40/10^6*dollars_2025_to_2012*nonlignite_multiplier*(1-INDEX('Tax Percentages'!$B$6:$AB$6,MATCH(B$1,'Tax Percentages'!$B$4:$AB$4,0)))</f>
        <v>1.713535380950455E-6</v>
      </c>
      <c r="C3" s="53">
        <f>'AEO 2026 Table 3'!F40/10^6*dollars_2025_to_2012*nonlignite_multiplier*(1-INDEX('Tax Percentages'!$B$6:$AB$6,MATCH(C$1,'Tax Percentages'!$B$4:$AB$4,0)))</f>
        <v>1.6825924942327226E-6</v>
      </c>
      <c r="D3" s="53">
        <f>'AEO 2026 Table 3'!G40/10^6*dollars_2025_to_2012*nonlignite_multiplier*(1-INDEX('Tax Percentages'!$B$6:$AB$6,MATCH(D$1,'Tax Percentages'!$B$4:$AB$4,0)))</f>
        <v>1.6552185008436995E-6</v>
      </c>
      <c r="E3" s="53">
        <f>'AEO 2026 Table 3'!H40/10^6*dollars_2025_to_2012*nonlignite_multiplier*(1-INDEX('Tax Percentages'!$B$6:$AB$6,MATCH(E$1,'Tax Percentages'!$B$4:$AB$4,0)))</f>
        <v>1.6446949781477121E-6</v>
      </c>
      <c r="F3" s="53">
        <f>'AEO 2026 Table 3'!I40/10^6*dollars_2025_to_2012*nonlignite_multiplier*(1-INDEX('Tax Percentages'!$B$6:$AB$6,MATCH(F$1,'Tax Percentages'!$B$4:$AB$4,0)))</f>
        <v>1.6401254042958559E-6</v>
      </c>
      <c r="G3" s="53">
        <f>'AEO 2026 Table 3'!J40/10^6*dollars_2025_to_2012*nonlignite_multiplier*(1-INDEX('Tax Percentages'!$B$6:$AB$6,MATCH(G$1,'Tax Percentages'!$B$4:$AB$4,0)))</f>
        <v>1.6480305798915333E-6</v>
      </c>
      <c r="H3" s="53">
        <f>'AEO 2026 Table 3'!K40/10^6*dollars_2025_to_2012*nonlignite_multiplier*(1-INDEX('Tax Percentages'!$B$6:$AB$6,MATCH(H$1,'Tax Percentages'!$B$4:$AB$4,0)))</f>
        <v>1.6178176485053145E-6</v>
      </c>
      <c r="I3" s="53">
        <f>'AEO 2026 Table 3'!L40/10^6*dollars_2025_to_2012*nonlignite_multiplier*(1-INDEX('Tax Percentages'!$B$6:$AB$6,MATCH(I$1,'Tax Percentages'!$B$4:$AB$4,0)))</f>
        <v>1.6075882470051746E-6</v>
      </c>
      <c r="J3" s="53">
        <f>'AEO 2026 Table 3'!M40/10^6*dollars_2025_to_2012*nonlignite_multiplier*(1-INDEX('Tax Percentages'!$B$6:$AB$6,MATCH(J$1,'Tax Percentages'!$B$4:$AB$4,0)))</f>
        <v>1.6040046476166726E-6</v>
      </c>
      <c r="K3" s="53">
        <f>'AEO 2026 Table 3'!N40/10^6*dollars_2025_to_2012*nonlignite_multiplier*(1-INDEX('Tax Percentages'!$B$6:$AB$6,MATCH(K$1,'Tax Percentages'!$B$4:$AB$4,0)))</f>
        <v>1.5901528762067599E-6</v>
      </c>
      <c r="L3" s="53">
        <f>'AEO 2026 Table 3'!O40/10^6*dollars_2025_to_2012*nonlignite_multiplier*(1-INDEX('Tax Percentages'!$B$6:$AB$6,MATCH(L$1,'Tax Percentages'!$B$4:$AB$4,0)))</f>
        <v>1.588838020769867E-6</v>
      </c>
      <c r="M3" s="53">
        <f>'AEO 2026 Table 3'!P40/10^6*dollars_2025_to_2012*nonlignite_multiplier*(1-INDEX('Tax Percentages'!$B$6:$AB$6,MATCH(M$1,'Tax Percentages'!$B$4:$AB$4,0)))</f>
        <v>1.5864476175963389E-6</v>
      </c>
      <c r="N3" s="53">
        <f>'AEO 2026 Table 3'!Q40/10^6*dollars_2025_to_2012*nonlignite_multiplier*(1-INDEX('Tax Percentages'!$B$6:$AB$6,MATCH(N$1,'Tax Percentages'!$B$4:$AB$4,0)))</f>
        <v>1.6126284147703874E-6</v>
      </c>
      <c r="O3" s="53">
        <f>'AEO 2026 Table 3'!R40/10^6*dollars_2025_to_2012*nonlignite_multiplier*(1-INDEX('Tax Percentages'!$B$6:$AB$6,MATCH(O$1,'Tax Percentages'!$B$4:$AB$4,0)))</f>
        <v>1.6159459681681E-6</v>
      </c>
      <c r="P3" s="53">
        <f>'AEO 2026 Table 3'!S40/10^6*dollars_2025_to_2012*nonlignite_multiplier*(1-INDEX('Tax Percentages'!$B$6:$AB$6,MATCH(P$1,'Tax Percentages'!$B$4:$AB$4,0)))</f>
        <v>1.6274280585796469E-6</v>
      </c>
      <c r="Q3" s="53">
        <f>'AEO 2026 Table 3'!T40/10^6*dollars_2025_to_2012*nonlignite_multiplier*(1-INDEX('Tax Percentages'!$B$6:$AB$6,MATCH(Q$1,'Tax Percentages'!$B$4:$AB$4,0)))</f>
        <v>1.6313539080869537E-6</v>
      </c>
      <c r="R3" s="53">
        <f>'AEO 2026 Table 3'!U40/10^6*dollars_2025_to_2012*nonlignite_multiplier*(1-INDEX('Tax Percentages'!$B$6:$AB$6,MATCH(R$1,'Tax Percentages'!$B$4:$AB$4,0)))</f>
        <v>1.6265563903083151E-6</v>
      </c>
      <c r="S3" s="53">
        <f>'AEO 2026 Table 3'!V40/10^6*dollars_2025_to_2012*nonlignite_multiplier*(1-INDEX('Tax Percentages'!$B$6:$AB$6,MATCH(S$1,'Tax Percentages'!$B$4:$AB$4,0)))</f>
        <v>1.6250610514103336E-6</v>
      </c>
      <c r="T3" s="53">
        <f>'AEO 2026 Table 3'!W40/10^6*dollars_2025_to_2012*nonlignite_multiplier*(1-INDEX('Tax Percentages'!$B$6:$AB$6,MATCH(T$1,'Tax Percentages'!$B$4:$AB$4,0)))</f>
        <v>1.6315236962318295E-6</v>
      </c>
      <c r="U3" s="53">
        <f>'AEO 2026 Table 3'!X40/10^6*dollars_2025_to_2012*nonlignite_multiplier*(1-INDEX('Tax Percentages'!$B$6:$AB$6,MATCH(U$1,'Tax Percentages'!$B$4:$AB$4,0)))</f>
        <v>1.6254554411956756E-6</v>
      </c>
      <c r="V3" s="53">
        <f>'AEO 2026 Table 3'!Y40/10^6*dollars_2025_to_2012*nonlignite_multiplier*(1-INDEX('Tax Percentages'!$B$6:$AB$6,MATCH(V$1,'Tax Percentages'!$B$4:$AB$4,0)))</f>
        <v>1.6323031174008266E-6</v>
      </c>
      <c r="W3" s="53">
        <f>'AEO 2026 Table 3'!Z40/10^6*dollars_2025_to_2012*nonlignite_multiplier*(1-INDEX('Tax Percentages'!$B$6:$AB$6,MATCH(W$1,'Tax Percentages'!$B$4:$AB$4,0)))</f>
        <v>1.6411267532762657E-6</v>
      </c>
      <c r="X3" s="53">
        <f>'AEO 2026 Table 3'!AA40/10^6*dollars_2025_to_2012*nonlignite_multiplier*(1-INDEX('Tax Percentages'!$B$6:$AB$6,MATCH(X$1,'Tax Percentages'!$B$4:$AB$4,0)))</f>
        <v>1.6476174733028196E-6</v>
      </c>
      <c r="Y3" s="53">
        <f>'AEO 2026 Table 3'!AB40/10^6*dollars_2025_to_2012*nonlignite_multiplier*(1-INDEX('Tax Percentages'!$B$6:$AB$6,MATCH(Y$1,'Tax Percentages'!$B$4:$AB$4,0)))</f>
        <v>1.6535172771086246E-6</v>
      </c>
      <c r="Z3" s="53">
        <f>'AEO 2026 Table 3'!AC40/10^6*dollars_2025_to_2012*nonlignite_multiplier*(1-INDEX('Tax Percentages'!$B$6:$AB$6,MATCH(Z$1,'Tax Percentages'!$B$4:$AB$4,0)))</f>
        <v>1.6734172498367927E-6</v>
      </c>
      <c r="AA3" s="53">
        <f>'AEO 2026 Table 3'!AD40/10^6*dollars_2025_to_2012*nonlignite_multiplier*(1-INDEX('Tax Percentages'!$B$6:$AB$6,MATCH(AA$1,'Tax Percentages'!$B$4:$AB$4,0)))</f>
        <v>1.673607091699567E-6</v>
      </c>
      <c r="AB3">
        <f t="shared" ref="AB3:AQ9" si="1">AA3</f>
        <v>1.673607091699567E-6</v>
      </c>
      <c r="AC3">
        <f t="shared" si="1"/>
        <v>1.673607091699567E-6</v>
      </c>
      <c r="AD3">
        <f t="shared" si="1"/>
        <v>1.673607091699567E-6</v>
      </c>
      <c r="AE3">
        <f t="shared" si="1"/>
        <v>1.673607091699567E-6</v>
      </c>
      <c r="AF3">
        <f t="shared" si="1"/>
        <v>1.673607091699567E-6</v>
      </c>
      <c r="AG3">
        <f t="shared" si="1"/>
        <v>1.673607091699567E-6</v>
      </c>
      <c r="AH3">
        <f t="shared" si="1"/>
        <v>1.673607091699567E-6</v>
      </c>
      <c r="AI3">
        <f t="shared" si="1"/>
        <v>1.673607091699567E-6</v>
      </c>
      <c r="AJ3">
        <f t="shared" si="1"/>
        <v>1.673607091699567E-6</v>
      </c>
      <c r="AK3">
        <f t="shared" si="1"/>
        <v>1.673607091699567E-6</v>
      </c>
      <c r="AL3">
        <f t="shared" si="1"/>
        <v>1.673607091699567E-6</v>
      </c>
      <c r="AM3">
        <f t="shared" si="1"/>
        <v>1.673607091699567E-6</v>
      </c>
      <c r="AN3">
        <f t="shared" si="1"/>
        <v>1.673607091699567E-6</v>
      </c>
      <c r="AO3">
        <f t="shared" si="1"/>
        <v>1.673607091699567E-6</v>
      </c>
      <c r="AP3">
        <f t="shared" si="1"/>
        <v>1.673607091699567E-6</v>
      </c>
      <c r="AQ3">
        <f t="shared" si="1"/>
        <v>1.673607091699567E-6</v>
      </c>
      <c r="AR3">
        <f t="shared" si="0"/>
        <v>1.673607091699567E-6</v>
      </c>
      <c r="AS3">
        <f t="shared" si="0"/>
        <v>1.673607091699567E-6</v>
      </c>
      <c r="AT3">
        <f t="shared" si="0"/>
        <v>1.673607091699567E-6</v>
      </c>
      <c r="AU3">
        <f t="shared" si="0"/>
        <v>1.673607091699567E-6</v>
      </c>
      <c r="AV3">
        <f t="shared" si="0"/>
        <v>1.673607091699567E-6</v>
      </c>
      <c r="AW3">
        <f t="shared" si="0"/>
        <v>1.673607091699567E-6</v>
      </c>
      <c r="AX3">
        <f t="shared" si="0"/>
        <v>1.673607091699567E-6</v>
      </c>
      <c r="AY3">
        <f t="shared" si="0"/>
        <v>1.673607091699567E-6</v>
      </c>
      <c r="AZ3">
        <f t="shared" si="0"/>
        <v>1.673607091699567E-6</v>
      </c>
      <c r="BA3">
        <f t="shared" si="0"/>
        <v>1.673607091699567E-6</v>
      </c>
      <c r="BB3">
        <f t="shared" si="0"/>
        <v>1.673607091699567E-6</v>
      </c>
      <c r="BC3">
        <f t="shared" si="0"/>
        <v>1.673607091699567E-6</v>
      </c>
      <c r="BD3">
        <f t="shared" si="0"/>
        <v>1.673607091699567E-6</v>
      </c>
      <c r="BE3">
        <f t="shared" si="0"/>
        <v>1.673607091699567E-6</v>
      </c>
      <c r="BF3">
        <f t="shared" si="0"/>
        <v>1.673607091699567E-6</v>
      </c>
      <c r="BG3">
        <f t="shared" si="0"/>
        <v>1.673607091699567E-6</v>
      </c>
      <c r="BH3">
        <f t="shared" si="0"/>
        <v>1.673607091699567E-6</v>
      </c>
      <c r="BI3">
        <f t="shared" si="0"/>
        <v>1.673607091699567E-6</v>
      </c>
      <c r="BJ3">
        <f t="shared" si="0"/>
        <v>1.673607091699567E-6</v>
      </c>
      <c r="BK3">
        <f t="shared" si="0"/>
        <v>1.673607091699567E-6</v>
      </c>
      <c r="BL3">
        <f t="shared" si="0"/>
        <v>1.673607091699567E-6</v>
      </c>
      <c r="BM3">
        <f t="shared" si="0"/>
        <v>1.673607091699567E-6</v>
      </c>
      <c r="BN3">
        <f t="shared" si="0"/>
        <v>1.673607091699567E-6</v>
      </c>
      <c r="BO3">
        <f t="shared" si="0"/>
        <v>1.673607091699567E-6</v>
      </c>
      <c r="BP3">
        <f t="shared" si="0"/>
        <v>1.673607091699567E-6</v>
      </c>
      <c r="BQ3">
        <f t="shared" si="0"/>
        <v>1.673607091699567E-6</v>
      </c>
      <c r="BR3">
        <f t="shared" si="0"/>
        <v>1.673607091699567E-6</v>
      </c>
      <c r="BS3">
        <f t="shared" si="0"/>
        <v>1.673607091699567E-6</v>
      </c>
      <c r="BT3">
        <f t="shared" si="0"/>
        <v>1.673607091699567E-6</v>
      </c>
      <c r="BU3">
        <f t="shared" si="0"/>
        <v>1.673607091699567E-6</v>
      </c>
      <c r="BV3">
        <f t="shared" si="0"/>
        <v>1.673607091699567E-6</v>
      </c>
      <c r="BW3">
        <f t="shared" si="0"/>
        <v>1.673607091699567E-6</v>
      </c>
      <c r="BX3">
        <f t="shared" si="0"/>
        <v>1.673607091699567E-6</v>
      </c>
      <c r="BY3">
        <f t="shared" si="0"/>
        <v>1.673607091699567E-6</v>
      </c>
    </row>
    <row r="4" spans="1:77">
      <c r="A4" s="1" t="s">
        <v>391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f t="shared" si="1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H4">
        <f t="shared" si="0"/>
        <v>0</v>
      </c>
      <c r="AI4">
        <f t="shared" si="0"/>
        <v>0</v>
      </c>
      <c r="AJ4">
        <f t="shared" si="0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  <c r="BE4">
        <f t="shared" si="0"/>
        <v>0</v>
      </c>
      <c r="BF4">
        <f t="shared" si="0"/>
        <v>0</v>
      </c>
      <c r="BG4">
        <f t="shared" si="0"/>
        <v>0</v>
      </c>
      <c r="BH4">
        <f t="shared" si="0"/>
        <v>0</v>
      </c>
      <c r="BI4">
        <f t="shared" si="0"/>
        <v>0</v>
      </c>
      <c r="BJ4">
        <f t="shared" si="0"/>
        <v>0</v>
      </c>
      <c r="BK4">
        <f t="shared" si="0"/>
        <v>0</v>
      </c>
      <c r="BL4">
        <f t="shared" si="0"/>
        <v>0</v>
      </c>
      <c r="BM4">
        <f t="shared" si="0"/>
        <v>0</v>
      </c>
      <c r="BN4">
        <f t="shared" si="0"/>
        <v>0</v>
      </c>
      <c r="BO4">
        <f t="shared" si="0"/>
        <v>0</v>
      </c>
      <c r="BP4">
        <f t="shared" si="0"/>
        <v>0</v>
      </c>
      <c r="BQ4">
        <f t="shared" si="0"/>
        <v>0</v>
      </c>
      <c r="BR4">
        <f t="shared" si="0"/>
        <v>0</v>
      </c>
      <c r="BS4">
        <f t="shared" si="0"/>
        <v>0</v>
      </c>
      <c r="BT4">
        <f t="shared" si="0"/>
        <v>0</v>
      </c>
      <c r="BU4">
        <f t="shared" si="0"/>
        <v>0</v>
      </c>
      <c r="BV4">
        <f t="shared" si="0"/>
        <v>0</v>
      </c>
      <c r="BW4">
        <f t="shared" si="0"/>
        <v>0</v>
      </c>
      <c r="BX4">
        <f t="shared" si="0"/>
        <v>0</v>
      </c>
      <c r="BY4">
        <f t="shared" si="0"/>
        <v>0</v>
      </c>
    </row>
    <row r="5" spans="1:77">
      <c r="A5" s="1" t="s">
        <v>392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f t="shared" si="1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</v>
      </c>
      <c r="AJ5">
        <f t="shared" si="0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  <c r="BE5">
        <f t="shared" si="0"/>
        <v>0</v>
      </c>
      <c r="BF5">
        <f t="shared" si="0"/>
        <v>0</v>
      </c>
      <c r="BG5">
        <f t="shared" si="0"/>
        <v>0</v>
      </c>
      <c r="BH5">
        <f t="shared" si="0"/>
        <v>0</v>
      </c>
      <c r="BI5">
        <f t="shared" si="0"/>
        <v>0</v>
      </c>
      <c r="BJ5">
        <f t="shared" si="0"/>
        <v>0</v>
      </c>
      <c r="BK5">
        <f t="shared" si="0"/>
        <v>0</v>
      </c>
      <c r="BL5">
        <f t="shared" si="0"/>
        <v>0</v>
      </c>
      <c r="BM5">
        <f t="shared" si="0"/>
        <v>0</v>
      </c>
      <c r="BN5">
        <f t="shared" si="0"/>
        <v>0</v>
      </c>
      <c r="BO5">
        <f t="shared" si="0"/>
        <v>0</v>
      </c>
      <c r="BP5">
        <f t="shared" si="0"/>
        <v>0</v>
      </c>
      <c r="BQ5">
        <f t="shared" si="0"/>
        <v>0</v>
      </c>
      <c r="BR5">
        <f t="shared" si="0"/>
        <v>0</v>
      </c>
      <c r="BS5">
        <f t="shared" si="0"/>
        <v>0</v>
      </c>
      <c r="BT5">
        <f t="shared" si="0"/>
        <v>0</v>
      </c>
      <c r="BU5">
        <f t="shared" si="0"/>
        <v>0</v>
      </c>
      <c r="BV5">
        <f t="shared" si="0"/>
        <v>0</v>
      </c>
      <c r="BW5">
        <f t="shared" si="0"/>
        <v>0</v>
      </c>
      <c r="BX5">
        <f t="shared" si="0"/>
        <v>0</v>
      </c>
      <c r="BY5">
        <f t="shared" si="0"/>
        <v>0</v>
      </c>
    </row>
    <row r="6" spans="1:77">
      <c r="A6" s="1" t="s">
        <v>393</v>
      </c>
      <c r="B6" s="53">
        <f>('AEO 2026 Table 3'!E22*'AEO 2026 Table 2'!E41+'AEO 2026 Table 3'!E23*'AEO 2026 Table 2'!E42)/
SUM('AEO 2026 Table 2'!E41:E42)/
10^6*dollars_2025_to_2012*nonlignite_multiplier*(1-INDEX('Tax Percentages'!$B$6:$AB$6,MATCH(B$1,'Tax Percentages'!$B$4:$AB$4,0)))</f>
        <v>3.4979171525223516E-6</v>
      </c>
      <c r="C6" s="53">
        <f>('AEO 2026 Table 3'!F22*'AEO 2026 Table 2'!F41+'AEO 2026 Table 3'!F23*'AEO 2026 Table 2'!F42)/
SUM('AEO 2026 Table 2'!F41:F42)/
10^6*dollars_2025_to_2012*nonlignite_multiplier*(1-INDEX('Tax Percentages'!$B$6:$AB$6,MATCH(C$1,'Tax Percentages'!$B$4:$AB$4,0)))</f>
        <v>3.5081665261570472E-6</v>
      </c>
      <c r="D6" s="53">
        <f>('AEO 2026 Table 3'!G22*'AEO 2026 Table 2'!G41+'AEO 2026 Table 3'!G23*'AEO 2026 Table 2'!G42)/
SUM('AEO 2026 Table 2'!G41:G42)/
10^6*dollars_2025_to_2012*nonlignite_multiplier*(1-INDEX('Tax Percentages'!$B$6:$AB$6,MATCH(D$1,'Tax Percentages'!$B$4:$AB$4,0)))</f>
        <v>3.4914956290561689E-6</v>
      </c>
      <c r="E6" s="53">
        <f>('AEO 2026 Table 3'!H22*'AEO 2026 Table 2'!H41+'AEO 2026 Table 3'!H23*'AEO 2026 Table 2'!H42)/
SUM('AEO 2026 Table 2'!H41:H42)/
10^6*dollars_2025_to_2012*nonlignite_multiplier*(1-INDEX('Tax Percentages'!$B$6:$AB$6,MATCH(E$1,'Tax Percentages'!$B$4:$AB$4,0)))</f>
        <v>3.4824705312605127E-6</v>
      </c>
      <c r="F6" s="53">
        <f>('AEO 2026 Table 3'!I22*'AEO 2026 Table 2'!I41+'AEO 2026 Table 3'!I23*'AEO 2026 Table 2'!I42)/
SUM('AEO 2026 Table 2'!I41:I42)/
10^6*dollars_2025_to_2012*nonlignite_multiplier*(1-INDEX('Tax Percentages'!$B$6:$AB$6,MATCH(F$1,'Tax Percentages'!$B$4:$AB$4,0)))</f>
        <v>3.4737076928107865E-6</v>
      </c>
      <c r="G6" s="53">
        <f>('AEO 2026 Table 3'!J22*'AEO 2026 Table 2'!J41+'AEO 2026 Table 3'!J23*'AEO 2026 Table 2'!J42)/
SUM('AEO 2026 Table 2'!J41:J42)/
10^6*dollars_2025_to_2012*nonlignite_multiplier*(1-INDEX('Tax Percentages'!$B$6:$AB$6,MATCH(G$1,'Tax Percentages'!$B$4:$AB$4,0)))</f>
        <v>3.4663734554207644E-6</v>
      </c>
      <c r="H6" s="53">
        <f>('AEO 2026 Table 3'!K22*'AEO 2026 Table 2'!K41+'AEO 2026 Table 3'!K23*'AEO 2026 Table 2'!K42)/
SUM('AEO 2026 Table 2'!K41:K42)/
10^6*dollars_2025_to_2012*nonlignite_multiplier*(1-INDEX('Tax Percentages'!$B$6:$AB$6,MATCH(H$1,'Tax Percentages'!$B$4:$AB$4,0)))</f>
        <v>3.4564186805092346E-6</v>
      </c>
      <c r="I6" s="53">
        <f>('AEO 2026 Table 3'!L22*'AEO 2026 Table 2'!L41+'AEO 2026 Table 3'!L23*'AEO 2026 Table 2'!L42)/
SUM('AEO 2026 Table 2'!L41:L42)/
10^6*dollars_2025_to_2012*nonlignite_multiplier*(1-INDEX('Tax Percentages'!$B$6:$AB$6,MATCH(I$1,'Tax Percentages'!$B$4:$AB$4,0)))</f>
        <v>3.4511870871197717E-6</v>
      </c>
      <c r="J6" s="53">
        <f>('AEO 2026 Table 3'!M22*'AEO 2026 Table 2'!M41+'AEO 2026 Table 3'!M23*'AEO 2026 Table 2'!M42)/
SUM('AEO 2026 Table 2'!M41:M42)/
10^6*dollars_2025_to_2012*nonlignite_multiplier*(1-INDEX('Tax Percentages'!$B$6:$AB$6,MATCH(J$1,'Tax Percentages'!$B$4:$AB$4,0)))</f>
        <v>3.4407880536107907E-6</v>
      </c>
      <c r="K6" s="53">
        <f>('AEO 2026 Table 3'!N22*'AEO 2026 Table 2'!N41+'AEO 2026 Table 3'!N23*'AEO 2026 Table 2'!N42)/
SUM('AEO 2026 Table 2'!N41:N42)/
10^6*dollars_2025_to_2012*nonlignite_multiplier*(1-INDEX('Tax Percentages'!$B$6:$AB$6,MATCH(K$1,'Tax Percentages'!$B$4:$AB$4,0)))</f>
        <v>3.4169607813231054E-6</v>
      </c>
      <c r="L6" s="53">
        <f>('AEO 2026 Table 3'!O22*'AEO 2026 Table 2'!O41+'AEO 2026 Table 3'!O23*'AEO 2026 Table 2'!O42)/
SUM('AEO 2026 Table 2'!O41:O42)/
10^6*dollars_2025_to_2012*nonlignite_multiplier*(1-INDEX('Tax Percentages'!$B$6:$AB$6,MATCH(L$1,'Tax Percentages'!$B$4:$AB$4,0)))</f>
        <v>3.4064793375808243E-6</v>
      </c>
      <c r="M6" s="53">
        <f>('AEO 2026 Table 3'!P22*'AEO 2026 Table 2'!P41+'AEO 2026 Table 3'!P23*'AEO 2026 Table 2'!P42)/
SUM('AEO 2026 Table 2'!P41:P42)/
10^6*dollars_2025_to_2012*nonlignite_multiplier*(1-INDEX('Tax Percentages'!$B$6:$AB$6,MATCH(M$1,'Tax Percentages'!$B$4:$AB$4,0)))</f>
        <v>3.3851316253686544E-6</v>
      </c>
      <c r="N6" s="53">
        <f>('AEO 2026 Table 3'!Q22*'AEO 2026 Table 2'!Q41+'AEO 2026 Table 3'!Q23*'AEO 2026 Table 2'!Q42)/
SUM('AEO 2026 Table 2'!Q41:Q42)/
10^6*dollars_2025_to_2012*nonlignite_multiplier*(1-INDEX('Tax Percentages'!$B$6:$AB$6,MATCH(N$1,'Tax Percentages'!$B$4:$AB$4,0)))</f>
        <v>3.3818899631601899E-6</v>
      </c>
      <c r="O6" s="53">
        <f>('AEO 2026 Table 3'!R22*'AEO 2026 Table 2'!R41+'AEO 2026 Table 3'!R23*'AEO 2026 Table 2'!R42)/
SUM('AEO 2026 Table 2'!R41:R42)/
10^6*dollars_2025_to_2012*nonlignite_multiplier*(1-INDEX('Tax Percentages'!$B$6:$AB$6,MATCH(O$1,'Tax Percentages'!$B$4:$AB$4,0)))</f>
        <v>3.3755256197641241E-6</v>
      </c>
      <c r="P6" s="53">
        <f>('AEO 2026 Table 3'!S22*'AEO 2026 Table 2'!S41+'AEO 2026 Table 3'!S23*'AEO 2026 Table 2'!S42)/
SUM('AEO 2026 Table 2'!S41:S42)/
10^6*dollars_2025_to_2012*nonlignite_multiplier*(1-INDEX('Tax Percentages'!$B$6:$AB$6,MATCH(P$1,'Tax Percentages'!$B$4:$AB$4,0)))</f>
        <v>3.3527139163303608E-6</v>
      </c>
      <c r="Q6" s="53">
        <f>('AEO 2026 Table 3'!T22*'AEO 2026 Table 2'!T41+'AEO 2026 Table 3'!T23*'AEO 2026 Table 2'!T42)/
SUM('AEO 2026 Table 2'!T41:T42)/
10^6*dollars_2025_to_2012*nonlignite_multiplier*(1-INDEX('Tax Percentages'!$B$6:$AB$6,MATCH(Q$1,'Tax Percentages'!$B$4:$AB$4,0)))</f>
        <v>3.3538109812182142E-6</v>
      </c>
      <c r="R6" s="53">
        <f>('AEO 2026 Table 3'!U22*'AEO 2026 Table 2'!U41+'AEO 2026 Table 3'!U23*'AEO 2026 Table 2'!U42)/
SUM('AEO 2026 Table 2'!U41:U42)/
10^6*dollars_2025_to_2012*nonlignite_multiplier*(1-INDEX('Tax Percentages'!$B$6:$AB$6,MATCH(R$1,'Tax Percentages'!$B$4:$AB$4,0)))</f>
        <v>3.3453560659527231E-6</v>
      </c>
      <c r="S6" s="53">
        <f>('AEO 2026 Table 3'!V22*'AEO 2026 Table 2'!V41+'AEO 2026 Table 3'!V23*'AEO 2026 Table 2'!V42)/
SUM('AEO 2026 Table 2'!V41:V42)/
10^6*dollars_2025_to_2012*nonlignite_multiplier*(1-INDEX('Tax Percentages'!$B$6:$AB$6,MATCH(S$1,'Tax Percentages'!$B$4:$AB$4,0)))</f>
        <v>3.3396934194437118E-6</v>
      </c>
      <c r="T6" s="53">
        <f>('AEO 2026 Table 3'!W22*'AEO 2026 Table 2'!W41+'AEO 2026 Table 3'!W23*'AEO 2026 Table 2'!W42)/
SUM('AEO 2026 Table 2'!W41:W42)/
10^6*dollars_2025_to_2012*nonlignite_multiplier*(1-INDEX('Tax Percentages'!$B$6:$AB$6,MATCH(T$1,'Tax Percentages'!$B$4:$AB$4,0)))</f>
        <v>3.3325835973001112E-6</v>
      </c>
      <c r="U6" s="53">
        <f>('AEO 2026 Table 3'!X22*'AEO 2026 Table 2'!X41+'AEO 2026 Table 3'!X23*'AEO 2026 Table 2'!X42)/
SUM('AEO 2026 Table 2'!X41:X42)/
10^6*dollars_2025_to_2012*nonlignite_multiplier*(1-INDEX('Tax Percentages'!$B$6:$AB$6,MATCH(U$1,'Tax Percentages'!$B$4:$AB$4,0)))</f>
        <v>3.3233525538052873E-6</v>
      </c>
      <c r="V6" s="53">
        <f>('AEO 2026 Table 3'!Y22*'AEO 2026 Table 2'!Y41+'AEO 2026 Table 3'!Y23*'AEO 2026 Table 2'!Y42)/
SUM('AEO 2026 Table 2'!Y41:Y42)/
10^6*dollars_2025_to_2012*nonlignite_multiplier*(1-INDEX('Tax Percentages'!$B$6:$AB$6,MATCH(V$1,'Tax Percentages'!$B$4:$AB$4,0)))</f>
        <v>3.3223710552128753E-6</v>
      </c>
      <c r="W6" s="53">
        <f>('AEO 2026 Table 3'!Z22*'AEO 2026 Table 2'!Z41+'AEO 2026 Table 3'!Z23*'AEO 2026 Table 2'!Z42)/
SUM('AEO 2026 Table 2'!Z41:Z42)/
10^6*dollars_2025_to_2012*nonlignite_multiplier*(1-INDEX('Tax Percentages'!$B$6:$AB$6,MATCH(W$1,'Tax Percentages'!$B$4:$AB$4,0)))</f>
        <v>3.3106714287951937E-6</v>
      </c>
      <c r="X6" s="53">
        <f>('AEO 2026 Table 3'!AA22*'AEO 2026 Table 2'!AA41+'AEO 2026 Table 3'!AA23*'AEO 2026 Table 2'!AA42)/
SUM('AEO 2026 Table 2'!AA41:AA42)/
10^6*dollars_2025_to_2012*nonlignite_multiplier*(1-INDEX('Tax Percentages'!$B$6:$AB$6,MATCH(X$1,'Tax Percentages'!$B$4:$AB$4,0)))</f>
        <v>3.3122377830036153E-6</v>
      </c>
      <c r="Y6" s="53">
        <f>('AEO 2026 Table 3'!AB22*'AEO 2026 Table 2'!AB41+'AEO 2026 Table 3'!AB23*'AEO 2026 Table 2'!AB42)/
SUM('AEO 2026 Table 2'!AB41:AB42)/
10^6*dollars_2025_to_2012*nonlignite_multiplier*(1-INDEX('Tax Percentages'!$B$6:$AB$6,MATCH(Y$1,'Tax Percentages'!$B$4:$AB$4,0)))</f>
        <v>3.313504528810345E-6</v>
      </c>
      <c r="Z6" s="53">
        <f>('AEO 2026 Table 3'!AC22*'AEO 2026 Table 2'!AC41+'AEO 2026 Table 3'!AC23*'AEO 2026 Table 2'!AC42)/
SUM('AEO 2026 Table 2'!AC41:AC42)/
10^6*dollars_2025_to_2012*nonlignite_multiplier*(1-INDEX('Tax Percentages'!$B$6:$AB$6,MATCH(Z$1,'Tax Percentages'!$B$4:$AB$4,0)))</f>
        <v>3.3091899052493272E-6</v>
      </c>
      <c r="AA6" s="53">
        <f>('AEO 2026 Table 3'!AD22*'AEO 2026 Table 2'!AD41+'AEO 2026 Table 3'!AD23*'AEO 2026 Table 2'!AD42)/
SUM('AEO 2026 Table 2'!AD41:AD42)/
10^6*dollars_2025_to_2012*nonlignite_multiplier*(1-INDEX('Tax Percentages'!$B$6:$AB$6,MATCH(AA$1,'Tax Percentages'!$B$4:$AB$4,0)))</f>
        <v>3.3018378055641711E-6</v>
      </c>
      <c r="AB6" s="67">
        <f t="shared" si="1"/>
        <v>3.3018378055641711E-6</v>
      </c>
      <c r="AC6" s="67">
        <f t="shared" si="0"/>
        <v>3.3018378055641711E-6</v>
      </c>
      <c r="AD6" s="67">
        <f t="shared" si="0"/>
        <v>3.3018378055641711E-6</v>
      </c>
      <c r="AE6" s="67">
        <f t="shared" si="0"/>
        <v>3.3018378055641711E-6</v>
      </c>
      <c r="AF6" s="67">
        <f t="shared" si="0"/>
        <v>3.3018378055641711E-6</v>
      </c>
      <c r="AG6" s="67">
        <f t="shared" si="0"/>
        <v>3.3018378055641711E-6</v>
      </c>
      <c r="AH6" s="67">
        <f t="shared" si="0"/>
        <v>3.3018378055641711E-6</v>
      </c>
      <c r="AI6" s="67">
        <f t="shared" si="0"/>
        <v>3.3018378055641711E-6</v>
      </c>
      <c r="AJ6" s="67">
        <f t="shared" si="0"/>
        <v>3.3018378055641711E-6</v>
      </c>
      <c r="AK6" s="67">
        <f t="shared" si="0"/>
        <v>3.3018378055641711E-6</v>
      </c>
      <c r="AL6" s="67">
        <f t="shared" si="0"/>
        <v>3.3018378055641711E-6</v>
      </c>
      <c r="AM6" s="67">
        <f t="shared" si="0"/>
        <v>3.3018378055641711E-6</v>
      </c>
      <c r="AN6" s="67">
        <f t="shared" si="0"/>
        <v>3.3018378055641711E-6</v>
      </c>
      <c r="AO6" s="67">
        <f t="shared" si="0"/>
        <v>3.3018378055641711E-6</v>
      </c>
      <c r="AP6" s="67">
        <f t="shared" si="0"/>
        <v>3.3018378055641711E-6</v>
      </c>
      <c r="AQ6" s="67">
        <f t="shared" si="0"/>
        <v>3.3018378055641711E-6</v>
      </c>
      <c r="AR6" s="67">
        <f t="shared" si="0"/>
        <v>3.3018378055641711E-6</v>
      </c>
      <c r="AS6" s="67">
        <f t="shared" si="0"/>
        <v>3.3018378055641711E-6</v>
      </c>
      <c r="AT6" s="67">
        <f t="shared" si="0"/>
        <v>3.3018378055641711E-6</v>
      </c>
      <c r="AU6" s="67">
        <f t="shared" si="0"/>
        <v>3.3018378055641711E-6</v>
      </c>
      <c r="AV6" s="67">
        <f t="shared" si="0"/>
        <v>3.3018378055641711E-6</v>
      </c>
      <c r="AW6" s="67">
        <f t="shared" si="0"/>
        <v>3.3018378055641711E-6</v>
      </c>
      <c r="AX6" s="67">
        <f t="shared" si="0"/>
        <v>3.3018378055641711E-6</v>
      </c>
      <c r="AY6" s="67">
        <f t="shared" si="0"/>
        <v>3.3018378055641711E-6</v>
      </c>
      <c r="AZ6" s="67">
        <f t="shared" si="0"/>
        <v>3.3018378055641711E-6</v>
      </c>
      <c r="BA6" s="67">
        <f t="shared" si="0"/>
        <v>3.3018378055641711E-6</v>
      </c>
      <c r="BB6" s="67">
        <f t="shared" si="0"/>
        <v>3.3018378055641711E-6</v>
      </c>
      <c r="BC6" s="67">
        <f t="shared" si="0"/>
        <v>3.3018378055641711E-6</v>
      </c>
      <c r="BD6" s="67">
        <f t="shared" si="0"/>
        <v>3.3018378055641711E-6</v>
      </c>
      <c r="BE6" s="67">
        <f t="shared" si="0"/>
        <v>3.3018378055641711E-6</v>
      </c>
      <c r="BF6" s="67">
        <f t="shared" si="0"/>
        <v>3.3018378055641711E-6</v>
      </c>
      <c r="BG6" s="67">
        <f t="shared" si="0"/>
        <v>3.3018378055641711E-6</v>
      </c>
      <c r="BH6" s="67">
        <f t="shared" si="0"/>
        <v>3.3018378055641711E-6</v>
      </c>
      <c r="BI6" s="67">
        <f t="shared" si="0"/>
        <v>3.3018378055641711E-6</v>
      </c>
      <c r="BJ6" s="67">
        <f t="shared" si="0"/>
        <v>3.3018378055641711E-6</v>
      </c>
      <c r="BK6" s="67">
        <f t="shared" si="0"/>
        <v>3.3018378055641711E-6</v>
      </c>
      <c r="BL6" s="67">
        <f t="shared" si="0"/>
        <v>3.3018378055641711E-6</v>
      </c>
      <c r="BM6" s="67">
        <f t="shared" si="0"/>
        <v>3.3018378055641711E-6</v>
      </c>
      <c r="BN6" s="67">
        <f t="shared" si="0"/>
        <v>3.3018378055641711E-6</v>
      </c>
      <c r="BO6" s="67">
        <f t="shared" si="0"/>
        <v>3.3018378055641711E-6</v>
      </c>
      <c r="BP6" s="67">
        <f t="shared" si="0"/>
        <v>3.3018378055641711E-6</v>
      </c>
      <c r="BQ6" s="67">
        <f t="shared" si="0"/>
        <v>3.3018378055641711E-6</v>
      </c>
      <c r="BR6" s="67">
        <f t="shared" si="0"/>
        <v>3.3018378055641711E-6</v>
      </c>
      <c r="BS6" s="67">
        <f t="shared" si="0"/>
        <v>3.3018378055641711E-6</v>
      </c>
      <c r="BT6" s="67">
        <f t="shared" si="0"/>
        <v>3.3018378055641711E-6</v>
      </c>
      <c r="BU6" s="67">
        <f t="shared" si="0"/>
        <v>3.3018378055641711E-6</v>
      </c>
      <c r="BV6" s="67">
        <f t="shared" si="0"/>
        <v>3.3018378055641711E-6</v>
      </c>
      <c r="BW6" s="67">
        <f t="shared" si="0"/>
        <v>3.3018378055641711E-6</v>
      </c>
      <c r="BX6" s="67">
        <f t="shared" si="0"/>
        <v>3.3018378055641711E-6</v>
      </c>
      <c r="BY6" s="67">
        <f t="shared" si="0"/>
        <v>3.3018378055641711E-6</v>
      </c>
    </row>
    <row r="7" spans="1:77">
      <c r="A7" s="1" t="s">
        <v>394</v>
      </c>
      <c r="B7">
        <f t="shared" ref="B7:AA7" si="2">B3</f>
        <v>1.713535380950455E-6</v>
      </c>
      <c r="C7">
        <f t="shared" si="2"/>
        <v>1.6825924942327226E-6</v>
      </c>
      <c r="D7">
        <f t="shared" si="2"/>
        <v>1.6552185008436995E-6</v>
      </c>
      <c r="E7">
        <f t="shared" si="2"/>
        <v>1.6446949781477121E-6</v>
      </c>
      <c r="F7">
        <f t="shared" si="2"/>
        <v>1.6401254042958559E-6</v>
      </c>
      <c r="G7">
        <f t="shared" si="2"/>
        <v>1.6480305798915333E-6</v>
      </c>
      <c r="H7">
        <f t="shared" si="2"/>
        <v>1.6178176485053145E-6</v>
      </c>
      <c r="I7">
        <f t="shared" si="2"/>
        <v>1.6075882470051746E-6</v>
      </c>
      <c r="J7">
        <f t="shared" si="2"/>
        <v>1.6040046476166726E-6</v>
      </c>
      <c r="K7">
        <f t="shared" si="2"/>
        <v>1.5901528762067599E-6</v>
      </c>
      <c r="L7">
        <f t="shared" si="2"/>
        <v>1.588838020769867E-6</v>
      </c>
      <c r="M7">
        <f t="shared" si="2"/>
        <v>1.5864476175963389E-6</v>
      </c>
      <c r="N7">
        <f t="shared" si="2"/>
        <v>1.6126284147703874E-6</v>
      </c>
      <c r="O7">
        <f t="shared" si="2"/>
        <v>1.6159459681681E-6</v>
      </c>
      <c r="P7">
        <f t="shared" si="2"/>
        <v>1.6274280585796469E-6</v>
      </c>
      <c r="Q7">
        <f t="shared" si="2"/>
        <v>1.6313539080869537E-6</v>
      </c>
      <c r="R7">
        <f t="shared" si="2"/>
        <v>1.6265563903083151E-6</v>
      </c>
      <c r="S7">
        <f t="shared" si="2"/>
        <v>1.6250610514103336E-6</v>
      </c>
      <c r="T7">
        <f t="shared" si="2"/>
        <v>1.6315236962318295E-6</v>
      </c>
      <c r="U7">
        <f t="shared" si="2"/>
        <v>1.6254554411956756E-6</v>
      </c>
      <c r="V7">
        <f t="shared" si="2"/>
        <v>1.6323031174008266E-6</v>
      </c>
      <c r="W7">
        <f t="shared" si="2"/>
        <v>1.6411267532762657E-6</v>
      </c>
      <c r="X7">
        <f t="shared" si="2"/>
        <v>1.6476174733028196E-6</v>
      </c>
      <c r="Y7">
        <f t="shared" si="2"/>
        <v>1.6535172771086246E-6</v>
      </c>
      <c r="Z7">
        <f t="shared" si="2"/>
        <v>1.6734172498367927E-6</v>
      </c>
      <c r="AA7">
        <f t="shared" si="2"/>
        <v>1.673607091699567E-6</v>
      </c>
      <c r="AB7">
        <f t="shared" si="1"/>
        <v>1.673607091699567E-6</v>
      </c>
      <c r="AC7">
        <f t="shared" si="0"/>
        <v>1.673607091699567E-6</v>
      </c>
      <c r="AD7">
        <f t="shared" si="0"/>
        <v>1.673607091699567E-6</v>
      </c>
      <c r="AE7">
        <f t="shared" si="0"/>
        <v>1.673607091699567E-6</v>
      </c>
      <c r="AF7">
        <f t="shared" si="0"/>
        <v>1.673607091699567E-6</v>
      </c>
      <c r="AG7">
        <f t="shared" si="0"/>
        <v>1.673607091699567E-6</v>
      </c>
      <c r="AH7">
        <f t="shared" si="0"/>
        <v>1.673607091699567E-6</v>
      </c>
      <c r="AI7">
        <f t="shared" si="0"/>
        <v>1.673607091699567E-6</v>
      </c>
      <c r="AJ7">
        <f t="shared" si="0"/>
        <v>1.673607091699567E-6</v>
      </c>
      <c r="AK7">
        <f t="shared" si="0"/>
        <v>1.673607091699567E-6</v>
      </c>
      <c r="AL7">
        <f t="shared" si="0"/>
        <v>1.673607091699567E-6</v>
      </c>
      <c r="AM7">
        <f t="shared" si="0"/>
        <v>1.673607091699567E-6</v>
      </c>
      <c r="AN7">
        <f t="shared" si="0"/>
        <v>1.673607091699567E-6</v>
      </c>
      <c r="AO7">
        <f t="shared" si="0"/>
        <v>1.673607091699567E-6</v>
      </c>
      <c r="AP7">
        <f t="shared" si="0"/>
        <v>1.673607091699567E-6</v>
      </c>
      <c r="AQ7">
        <f t="shared" si="0"/>
        <v>1.673607091699567E-6</v>
      </c>
      <c r="AR7">
        <f t="shared" si="0"/>
        <v>1.673607091699567E-6</v>
      </c>
      <c r="AS7">
        <f t="shared" si="0"/>
        <v>1.673607091699567E-6</v>
      </c>
      <c r="AT7">
        <f t="shared" si="0"/>
        <v>1.673607091699567E-6</v>
      </c>
      <c r="AU7">
        <f t="shared" si="0"/>
        <v>1.673607091699567E-6</v>
      </c>
      <c r="AV7">
        <f t="shared" si="0"/>
        <v>1.673607091699567E-6</v>
      </c>
      <c r="AW7">
        <f t="shared" si="0"/>
        <v>1.673607091699567E-6</v>
      </c>
      <c r="AX7">
        <f t="shared" si="0"/>
        <v>1.673607091699567E-6</v>
      </c>
      <c r="AY7">
        <f t="shared" si="0"/>
        <v>1.673607091699567E-6</v>
      </c>
      <c r="AZ7">
        <f t="shared" si="0"/>
        <v>1.673607091699567E-6</v>
      </c>
      <c r="BA7">
        <f t="shared" si="0"/>
        <v>1.673607091699567E-6</v>
      </c>
      <c r="BB7">
        <f t="shared" ref="AC7:BY9" si="3">BA7</f>
        <v>1.673607091699567E-6</v>
      </c>
      <c r="BC7">
        <f t="shared" si="3"/>
        <v>1.673607091699567E-6</v>
      </c>
      <c r="BD7">
        <f t="shared" si="3"/>
        <v>1.673607091699567E-6</v>
      </c>
      <c r="BE7">
        <f t="shared" si="3"/>
        <v>1.673607091699567E-6</v>
      </c>
      <c r="BF7">
        <f t="shared" si="3"/>
        <v>1.673607091699567E-6</v>
      </c>
      <c r="BG7">
        <f t="shared" si="3"/>
        <v>1.673607091699567E-6</v>
      </c>
      <c r="BH7">
        <f t="shared" si="3"/>
        <v>1.673607091699567E-6</v>
      </c>
      <c r="BI7">
        <f t="shared" si="3"/>
        <v>1.673607091699567E-6</v>
      </c>
      <c r="BJ7">
        <f t="shared" si="3"/>
        <v>1.673607091699567E-6</v>
      </c>
      <c r="BK7">
        <f t="shared" si="3"/>
        <v>1.673607091699567E-6</v>
      </c>
      <c r="BL7">
        <f t="shared" si="3"/>
        <v>1.673607091699567E-6</v>
      </c>
      <c r="BM7">
        <f t="shared" si="3"/>
        <v>1.673607091699567E-6</v>
      </c>
      <c r="BN7">
        <f t="shared" si="3"/>
        <v>1.673607091699567E-6</v>
      </c>
      <c r="BO7">
        <f t="shared" si="3"/>
        <v>1.673607091699567E-6</v>
      </c>
      <c r="BP7">
        <f t="shared" si="3"/>
        <v>1.673607091699567E-6</v>
      </c>
      <c r="BQ7">
        <f t="shared" si="3"/>
        <v>1.673607091699567E-6</v>
      </c>
      <c r="BR7">
        <f t="shared" si="3"/>
        <v>1.673607091699567E-6</v>
      </c>
      <c r="BS7">
        <f t="shared" si="3"/>
        <v>1.673607091699567E-6</v>
      </c>
      <c r="BT7">
        <f t="shared" si="3"/>
        <v>1.673607091699567E-6</v>
      </c>
      <c r="BU7">
        <f t="shared" si="3"/>
        <v>1.673607091699567E-6</v>
      </c>
      <c r="BV7">
        <f t="shared" si="3"/>
        <v>1.673607091699567E-6</v>
      </c>
      <c r="BW7">
        <f t="shared" si="3"/>
        <v>1.673607091699567E-6</v>
      </c>
      <c r="BX7">
        <f t="shared" si="3"/>
        <v>1.673607091699567E-6</v>
      </c>
      <c r="BY7">
        <f t="shared" si="3"/>
        <v>1.673607091699567E-6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f t="shared" si="1"/>
        <v>0</v>
      </c>
      <c r="AC8">
        <f t="shared" si="3"/>
        <v>0</v>
      </c>
      <c r="AD8">
        <f t="shared" si="3"/>
        <v>0</v>
      </c>
      <c r="AE8">
        <f t="shared" si="3"/>
        <v>0</v>
      </c>
      <c r="AF8">
        <f t="shared" si="3"/>
        <v>0</v>
      </c>
      <c r="AG8">
        <f t="shared" si="3"/>
        <v>0</v>
      </c>
      <c r="AH8">
        <f t="shared" si="3"/>
        <v>0</v>
      </c>
      <c r="AI8">
        <f t="shared" si="3"/>
        <v>0</v>
      </c>
      <c r="AJ8">
        <f t="shared" si="3"/>
        <v>0</v>
      </c>
      <c r="AK8">
        <f t="shared" si="3"/>
        <v>0</v>
      </c>
      <c r="AL8">
        <f t="shared" si="3"/>
        <v>0</v>
      </c>
      <c r="AM8">
        <f t="shared" si="3"/>
        <v>0</v>
      </c>
      <c r="AN8">
        <f t="shared" si="3"/>
        <v>0</v>
      </c>
      <c r="AO8">
        <f t="shared" si="3"/>
        <v>0</v>
      </c>
      <c r="AP8">
        <f t="shared" si="3"/>
        <v>0</v>
      </c>
      <c r="AQ8">
        <f t="shared" si="3"/>
        <v>0</v>
      </c>
      <c r="AR8">
        <f t="shared" si="3"/>
        <v>0</v>
      </c>
      <c r="AS8">
        <f t="shared" si="3"/>
        <v>0</v>
      </c>
      <c r="AT8">
        <f t="shared" si="3"/>
        <v>0</v>
      </c>
      <c r="AU8">
        <f t="shared" si="3"/>
        <v>0</v>
      </c>
      <c r="AV8">
        <f t="shared" si="3"/>
        <v>0</v>
      </c>
      <c r="AW8">
        <f t="shared" si="3"/>
        <v>0</v>
      </c>
      <c r="AX8">
        <f t="shared" si="3"/>
        <v>0</v>
      </c>
      <c r="AY8">
        <f t="shared" si="3"/>
        <v>0</v>
      </c>
      <c r="AZ8">
        <f t="shared" si="3"/>
        <v>0</v>
      </c>
      <c r="BA8">
        <f t="shared" si="3"/>
        <v>0</v>
      </c>
      <c r="BB8">
        <f t="shared" si="3"/>
        <v>0</v>
      </c>
      <c r="BC8">
        <f t="shared" si="3"/>
        <v>0</v>
      </c>
      <c r="BD8">
        <f t="shared" si="3"/>
        <v>0</v>
      </c>
      <c r="BE8">
        <f t="shared" si="3"/>
        <v>0</v>
      </c>
      <c r="BF8">
        <f t="shared" si="3"/>
        <v>0</v>
      </c>
      <c r="BG8">
        <f t="shared" si="3"/>
        <v>0</v>
      </c>
      <c r="BH8">
        <f t="shared" si="3"/>
        <v>0</v>
      </c>
      <c r="BI8">
        <f t="shared" si="3"/>
        <v>0</v>
      </c>
      <c r="BJ8">
        <f t="shared" si="3"/>
        <v>0</v>
      </c>
      <c r="BK8">
        <f t="shared" si="3"/>
        <v>0</v>
      </c>
      <c r="BL8">
        <f t="shared" si="3"/>
        <v>0</v>
      </c>
      <c r="BM8">
        <f t="shared" si="3"/>
        <v>0</v>
      </c>
      <c r="BN8">
        <f t="shared" si="3"/>
        <v>0</v>
      </c>
      <c r="BO8">
        <f t="shared" si="3"/>
        <v>0</v>
      </c>
      <c r="BP8">
        <f t="shared" si="3"/>
        <v>0</v>
      </c>
      <c r="BQ8">
        <f t="shared" si="3"/>
        <v>0</v>
      </c>
      <c r="BR8">
        <f t="shared" si="3"/>
        <v>0</v>
      </c>
      <c r="BS8">
        <f t="shared" si="3"/>
        <v>0</v>
      </c>
      <c r="BT8">
        <f t="shared" si="3"/>
        <v>0</v>
      </c>
      <c r="BU8">
        <f t="shared" si="3"/>
        <v>0</v>
      </c>
      <c r="BV8">
        <f t="shared" si="3"/>
        <v>0</v>
      </c>
      <c r="BW8">
        <f t="shared" si="3"/>
        <v>0</v>
      </c>
      <c r="BX8">
        <f t="shared" si="3"/>
        <v>0</v>
      </c>
      <c r="BY8">
        <f t="shared" si="3"/>
        <v>0</v>
      </c>
    </row>
    <row r="9" spans="1:77">
      <c r="A9" s="1" t="s">
        <v>396</v>
      </c>
      <c r="B9">
        <f t="shared" ref="B9:AA9" si="4">B6</f>
        <v>3.4979171525223516E-6</v>
      </c>
      <c r="C9">
        <f t="shared" si="4"/>
        <v>3.5081665261570472E-6</v>
      </c>
      <c r="D9">
        <f t="shared" si="4"/>
        <v>3.4914956290561689E-6</v>
      </c>
      <c r="E9">
        <f t="shared" si="4"/>
        <v>3.4824705312605127E-6</v>
      </c>
      <c r="F9">
        <f t="shared" si="4"/>
        <v>3.4737076928107865E-6</v>
      </c>
      <c r="G9">
        <f t="shared" si="4"/>
        <v>3.4663734554207644E-6</v>
      </c>
      <c r="H9">
        <f t="shared" si="4"/>
        <v>3.4564186805092346E-6</v>
      </c>
      <c r="I9">
        <f t="shared" si="4"/>
        <v>3.4511870871197717E-6</v>
      </c>
      <c r="J9">
        <f t="shared" si="4"/>
        <v>3.4407880536107907E-6</v>
      </c>
      <c r="K9">
        <f t="shared" si="4"/>
        <v>3.4169607813231054E-6</v>
      </c>
      <c r="L9">
        <f t="shared" si="4"/>
        <v>3.4064793375808243E-6</v>
      </c>
      <c r="M9">
        <f t="shared" si="4"/>
        <v>3.3851316253686544E-6</v>
      </c>
      <c r="N9">
        <f t="shared" si="4"/>
        <v>3.3818899631601899E-6</v>
      </c>
      <c r="O9">
        <f t="shared" si="4"/>
        <v>3.3755256197641241E-6</v>
      </c>
      <c r="P9">
        <f t="shared" si="4"/>
        <v>3.3527139163303608E-6</v>
      </c>
      <c r="Q9">
        <f t="shared" si="4"/>
        <v>3.3538109812182142E-6</v>
      </c>
      <c r="R9">
        <f t="shared" si="4"/>
        <v>3.3453560659527231E-6</v>
      </c>
      <c r="S9">
        <f t="shared" si="4"/>
        <v>3.3396934194437118E-6</v>
      </c>
      <c r="T9">
        <f t="shared" si="4"/>
        <v>3.3325835973001112E-6</v>
      </c>
      <c r="U9">
        <f t="shared" si="4"/>
        <v>3.3233525538052873E-6</v>
      </c>
      <c r="V9">
        <f t="shared" si="4"/>
        <v>3.3223710552128753E-6</v>
      </c>
      <c r="W9">
        <f t="shared" si="4"/>
        <v>3.3106714287951937E-6</v>
      </c>
      <c r="X9">
        <f t="shared" si="4"/>
        <v>3.3122377830036153E-6</v>
      </c>
      <c r="Y9">
        <f t="shared" si="4"/>
        <v>3.313504528810345E-6</v>
      </c>
      <c r="Z9">
        <f t="shared" si="4"/>
        <v>3.3091899052493272E-6</v>
      </c>
      <c r="AA9">
        <f t="shared" si="4"/>
        <v>3.3018378055641711E-6</v>
      </c>
      <c r="AB9">
        <f t="shared" si="1"/>
        <v>3.3018378055641711E-6</v>
      </c>
      <c r="AC9">
        <f t="shared" si="3"/>
        <v>3.3018378055641711E-6</v>
      </c>
      <c r="AD9">
        <f t="shared" si="3"/>
        <v>3.3018378055641711E-6</v>
      </c>
      <c r="AE9">
        <f t="shared" si="3"/>
        <v>3.3018378055641711E-6</v>
      </c>
      <c r="AF9">
        <f t="shared" si="3"/>
        <v>3.3018378055641711E-6</v>
      </c>
      <c r="AG9">
        <f t="shared" si="3"/>
        <v>3.3018378055641711E-6</v>
      </c>
      <c r="AH9">
        <f t="shared" si="3"/>
        <v>3.3018378055641711E-6</v>
      </c>
      <c r="AI9">
        <f t="shared" si="3"/>
        <v>3.3018378055641711E-6</v>
      </c>
      <c r="AJ9">
        <f t="shared" si="3"/>
        <v>3.3018378055641711E-6</v>
      </c>
      <c r="AK9">
        <f t="shared" si="3"/>
        <v>3.3018378055641711E-6</v>
      </c>
      <c r="AL9">
        <f t="shared" si="3"/>
        <v>3.3018378055641711E-6</v>
      </c>
      <c r="AM9">
        <f t="shared" si="3"/>
        <v>3.3018378055641711E-6</v>
      </c>
      <c r="AN9">
        <f t="shared" si="3"/>
        <v>3.3018378055641711E-6</v>
      </c>
      <c r="AO9">
        <f t="shared" si="3"/>
        <v>3.3018378055641711E-6</v>
      </c>
      <c r="AP9">
        <f t="shared" si="3"/>
        <v>3.3018378055641711E-6</v>
      </c>
      <c r="AQ9">
        <f t="shared" si="3"/>
        <v>3.3018378055641711E-6</v>
      </c>
      <c r="AR9">
        <f t="shared" si="3"/>
        <v>3.3018378055641711E-6</v>
      </c>
      <c r="AS9">
        <f t="shared" si="3"/>
        <v>3.3018378055641711E-6</v>
      </c>
      <c r="AT9">
        <f t="shared" si="3"/>
        <v>3.3018378055641711E-6</v>
      </c>
      <c r="AU9">
        <f t="shared" si="3"/>
        <v>3.3018378055641711E-6</v>
      </c>
      <c r="AV9">
        <f t="shared" si="3"/>
        <v>3.3018378055641711E-6</v>
      </c>
      <c r="AW9">
        <f t="shared" si="3"/>
        <v>3.3018378055641711E-6</v>
      </c>
      <c r="AX9">
        <f t="shared" si="3"/>
        <v>3.3018378055641711E-6</v>
      </c>
      <c r="AY9">
        <f t="shared" si="3"/>
        <v>3.3018378055641711E-6</v>
      </c>
      <c r="AZ9">
        <f t="shared" si="3"/>
        <v>3.3018378055641711E-6</v>
      </c>
      <c r="BA9">
        <f t="shared" si="3"/>
        <v>3.3018378055641711E-6</v>
      </c>
      <c r="BB9">
        <f t="shared" si="3"/>
        <v>3.3018378055641711E-6</v>
      </c>
      <c r="BC9">
        <f t="shared" si="3"/>
        <v>3.3018378055641711E-6</v>
      </c>
      <c r="BD9">
        <f t="shared" si="3"/>
        <v>3.3018378055641711E-6</v>
      </c>
      <c r="BE9">
        <f t="shared" si="3"/>
        <v>3.3018378055641711E-6</v>
      </c>
      <c r="BF9">
        <f t="shared" si="3"/>
        <v>3.3018378055641711E-6</v>
      </c>
      <c r="BG9">
        <f t="shared" si="3"/>
        <v>3.3018378055641711E-6</v>
      </c>
      <c r="BH9">
        <f t="shared" si="3"/>
        <v>3.3018378055641711E-6</v>
      </c>
      <c r="BI9">
        <f t="shared" si="3"/>
        <v>3.3018378055641711E-6</v>
      </c>
      <c r="BJ9">
        <f t="shared" si="3"/>
        <v>3.3018378055641711E-6</v>
      </c>
      <c r="BK9">
        <f t="shared" si="3"/>
        <v>3.3018378055641711E-6</v>
      </c>
      <c r="BL9">
        <f t="shared" si="3"/>
        <v>3.3018378055641711E-6</v>
      </c>
      <c r="BM9">
        <f t="shared" si="3"/>
        <v>3.3018378055641711E-6</v>
      </c>
      <c r="BN9">
        <f t="shared" si="3"/>
        <v>3.3018378055641711E-6</v>
      </c>
      <c r="BO9">
        <f t="shared" si="3"/>
        <v>3.3018378055641711E-6</v>
      </c>
      <c r="BP9">
        <f t="shared" si="3"/>
        <v>3.3018378055641711E-6</v>
      </c>
      <c r="BQ9">
        <f t="shared" si="3"/>
        <v>3.3018378055641711E-6</v>
      </c>
      <c r="BR9">
        <f t="shared" si="3"/>
        <v>3.3018378055641711E-6</v>
      </c>
      <c r="BS9">
        <f t="shared" si="3"/>
        <v>3.3018378055641711E-6</v>
      </c>
      <c r="BT9">
        <f t="shared" si="3"/>
        <v>3.3018378055641711E-6</v>
      </c>
      <c r="BU9">
        <f t="shared" si="3"/>
        <v>3.3018378055641711E-6</v>
      </c>
      <c r="BV9">
        <f t="shared" si="3"/>
        <v>3.3018378055641711E-6</v>
      </c>
      <c r="BW9">
        <f t="shared" si="3"/>
        <v>3.3018378055641711E-6</v>
      </c>
      <c r="BX9">
        <f t="shared" si="3"/>
        <v>3.3018378055641711E-6</v>
      </c>
      <c r="BY9">
        <f t="shared" si="3"/>
        <v>3.3018378055641711E-6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B17E-65B8-4422-8214-87C323282E69}">
  <sheetPr>
    <tabColor rgb="FF002060"/>
  </sheetPr>
  <dimension ref="A1:BY9"/>
  <sheetViews>
    <sheetView workbookViewId="0">
      <selection activeCell="G2" sqref="G2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 s="3">
        <f>'NG Calcs'!F46/10^6*1*(1-INDEX('Tax Percentages'!$B$7:$AB$7,MATCH(B$1,'Tax Percentages'!$B$4:$AB$4,0)))</f>
        <v>1.0690148218822713E-5</v>
      </c>
      <c r="C2" s="3">
        <f>'NG Calcs'!G46/10^6*1*(1-INDEX('Tax Percentages'!$B$7:$AB$7,MATCH(C$1,'Tax Percentages'!$B$4:$AB$4,0)))</f>
        <v>1.0886847160353365E-5</v>
      </c>
      <c r="D2" s="3">
        <f>'NG Calcs'!H46/10^6*1*(1-INDEX('Tax Percentages'!$B$7:$AB$7,MATCH(D$1,'Tax Percentages'!$B$4:$AB$4,0)))</f>
        <v>9.8730946384728974E-6</v>
      </c>
      <c r="E2" s="3">
        <f>'NG Calcs'!I46/10^6*1*(1-INDEX('Tax Percentages'!$B$7:$AB$7,MATCH(E$1,'Tax Percentages'!$B$4:$AB$4,0)))</f>
        <v>1.2161591738501734E-5</v>
      </c>
      <c r="F2" s="3">
        <f>'NG Calcs'!J46/10^6*1*(1-INDEX('Tax Percentages'!$B$7:$AB$7,MATCH(F$1,'Tax Percentages'!$B$4:$AB$4,0)))</f>
        <v>1.2161591738501734E-5</v>
      </c>
      <c r="G2" s="3">
        <f>'NG Calcs'!K46/10^6*1*(1-INDEX('Tax Percentages'!$B$7:$AB$7,MATCH(G$1,'Tax Percentages'!$B$4:$AB$4,0)))</f>
        <v>1.2161591738501734E-5</v>
      </c>
      <c r="H2" s="85">
        <f>($L2-$G2)/COUNT($H$1:$L$1)+G2</f>
        <v>1.2152214037917661E-5</v>
      </c>
      <c r="I2" s="85">
        <f t="shared" ref="I2:K2" si="0">($L2-$G2)/COUNT($H$1:$L$1)+H2</f>
        <v>1.2142836337333587E-5</v>
      </c>
      <c r="J2" s="85">
        <f t="shared" si="0"/>
        <v>1.2133458636749513E-5</v>
      </c>
      <c r="K2" s="85">
        <f t="shared" si="0"/>
        <v>1.212408093616544E-5</v>
      </c>
      <c r="L2" s="52">
        <f>'AEO 2026 Table 3'!O33/10^6*dollars_2025_to_2012*(1-INDEX('Tax Percentages'!$B$7:$AB$7,MATCH(L$1,'Tax Percentages'!$B$4:$AB$4,0)))</f>
        <v>1.2114703235581366E-5</v>
      </c>
      <c r="M2" s="52">
        <f>'AEO 2026 Table 3'!P33/10^6*dollars_2025_to_2012*(1-INDEX('Tax Percentages'!$B$7:$AB$7,MATCH(M$1,'Tax Percentages'!$B$4:$AB$4,0)))</f>
        <v>1.2076162726246997E-5</v>
      </c>
      <c r="N2" s="52">
        <f>'AEO 2026 Table 3'!Q33/10^6*dollars_2025_to_2012*(1-INDEX('Tax Percentages'!$B$7:$AB$7,MATCH(N$1,'Tax Percentages'!$B$4:$AB$4,0)))</f>
        <v>1.2118074840607375E-5</v>
      </c>
      <c r="O2" s="52">
        <f>'AEO 2026 Table 3'!R33/10^6*dollars_2025_to_2012*(1-INDEX('Tax Percentages'!$B$7:$AB$7,MATCH(O$1,'Tax Percentages'!$B$4:$AB$4,0)))</f>
        <v>1.207288150921301E-5</v>
      </c>
      <c r="P2" s="52">
        <f>'AEO 2026 Table 3'!S33/10^6*dollars_2025_to_2012*(1-INDEX('Tax Percentages'!$B$7:$AB$7,MATCH(P$1,'Tax Percentages'!$B$4:$AB$4,0)))</f>
        <v>1.2037145021484151E-5</v>
      </c>
      <c r="Q2" s="52">
        <f>'AEO 2026 Table 3'!T33/10^6*dollars_2025_to_2012*(1-INDEX('Tax Percentages'!$B$7:$AB$7,MATCH(Q$1,'Tax Percentages'!$B$4:$AB$4,0)))</f>
        <v>1.1988190619156969E-5</v>
      </c>
      <c r="R2" s="52">
        <f>'AEO 2026 Table 3'!U33/10^6*dollars_2025_to_2012*(1-INDEX('Tax Percentages'!$B$7:$AB$7,MATCH(R$1,'Tax Percentages'!$B$4:$AB$4,0)))</f>
        <v>1.1898770310341791E-5</v>
      </c>
      <c r="S2" s="52">
        <f>'AEO 2026 Table 3'!V33/10^6*dollars_2025_to_2012*(1-INDEX('Tax Percentages'!$B$7:$AB$7,MATCH(S$1,'Tax Percentages'!$B$4:$AB$4,0)))</f>
        <v>1.1718670242381398E-5</v>
      </c>
      <c r="T2" s="52">
        <f>'AEO 2026 Table 3'!W33/10^6*dollars_2025_to_2012*(1-INDEX('Tax Percentages'!$B$7:$AB$7,MATCH(T$1,'Tax Percentages'!$B$4:$AB$4,0)))</f>
        <v>1.1512705251732813E-5</v>
      </c>
      <c r="U2" s="52">
        <f>'AEO 2026 Table 3'!X33/10^6*dollars_2025_to_2012*(1-INDEX('Tax Percentages'!$B$7:$AB$7,MATCH(U$1,'Tax Percentages'!$B$4:$AB$4,0)))</f>
        <v>1.1302800408020124E-5</v>
      </c>
      <c r="V2" s="52">
        <f>'AEO 2026 Table 3'!Y33/10^6*dollars_2025_to_2012*(1-INDEX('Tax Percentages'!$B$7:$AB$7,MATCH(V$1,'Tax Percentages'!$B$4:$AB$4,0)))</f>
        <v>1.1153153117960727E-5</v>
      </c>
      <c r="W2" s="52">
        <f>'AEO 2026 Table 3'!Z33/10^6*dollars_2025_to_2012*(1-INDEX('Tax Percentages'!$B$7:$AB$7,MATCH(W$1,'Tax Percentages'!$B$4:$AB$4,0)))</f>
        <v>1.1078338445268474E-5</v>
      </c>
      <c r="X2" s="52">
        <f>'AEO 2026 Table 3'!AA33/10^6*dollars_2025_to_2012*(1-INDEX('Tax Percentages'!$B$7:$AB$7,MATCH(X$1,'Tax Percentages'!$B$4:$AB$4,0)))</f>
        <v>1.1016548948073896E-5</v>
      </c>
      <c r="Y2" s="52">
        <f>'AEO 2026 Table 3'!AB33/10^6*dollars_2025_to_2012*(1-INDEX('Tax Percentages'!$B$7:$AB$7,MATCH(Y$1,'Tax Percentages'!$B$4:$AB$4,0)))</f>
        <v>1.0948720735471017E-5</v>
      </c>
      <c r="Z2" s="52">
        <f>'AEO 2026 Table 3'!AC33/10^6*dollars_2025_to_2012*(1-INDEX('Tax Percentages'!$B$7:$AB$7,MATCH(Z$1,'Tax Percentages'!$B$4:$AB$4,0)))</f>
        <v>1.0868734008705747E-5</v>
      </c>
      <c r="AA2" s="52">
        <f>'AEO 2026 Table 3'!AD33/10^6*dollars_2025_to_2012*(1-INDEX('Tax Percentages'!$B$7:$AB$7,MATCH(AA$1,'Tax Percentages'!$B$4:$AB$4,0)))</f>
        <v>1.0773697681268494E-5</v>
      </c>
      <c r="AB2" s="3">
        <f>AA2</f>
        <v>1.0773697681268494E-5</v>
      </c>
      <c r="AC2" s="3">
        <f t="shared" ref="AC2:BY6" si="1">AB2</f>
        <v>1.0773697681268494E-5</v>
      </c>
      <c r="AD2" s="3">
        <f t="shared" si="1"/>
        <v>1.0773697681268494E-5</v>
      </c>
      <c r="AE2" s="3">
        <f t="shared" si="1"/>
        <v>1.0773697681268494E-5</v>
      </c>
      <c r="AF2" s="3">
        <f t="shared" si="1"/>
        <v>1.0773697681268494E-5</v>
      </c>
      <c r="AG2" s="3">
        <f t="shared" si="1"/>
        <v>1.0773697681268494E-5</v>
      </c>
      <c r="AH2" s="3">
        <f t="shared" si="1"/>
        <v>1.0773697681268494E-5</v>
      </c>
      <c r="AI2" s="3">
        <f t="shared" si="1"/>
        <v>1.0773697681268494E-5</v>
      </c>
      <c r="AJ2" s="3">
        <f t="shared" si="1"/>
        <v>1.0773697681268494E-5</v>
      </c>
      <c r="AK2" s="3">
        <f t="shared" si="1"/>
        <v>1.0773697681268494E-5</v>
      </c>
      <c r="AL2" s="3">
        <f t="shared" si="1"/>
        <v>1.0773697681268494E-5</v>
      </c>
      <c r="AM2" s="3">
        <f t="shared" si="1"/>
        <v>1.0773697681268494E-5</v>
      </c>
      <c r="AN2" s="3">
        <f t="shared" si="1"/>
        <v>1.0773697681268494E-5</v>
      </c>
      <c r="AO2" s="3">
        <f t="shared" si="1"/>
        <v>1.0773697681268494E-5</v>
      </c>
      <c r="AP2" s="3">
        <f t="shared" si="1"/>
        <v>1.0773697681268494E-5</v>
      </c>
      <c r="AQ2" s="3">
        <f t="shared" si="1"/>
        <v>1.0773697681268494E-5</v>
      </c>
      <c r="AR2" s="3">
        <f t="shared" si="1"/>
        <v>1.0773697681268494E-5</v>
      </c>
      <c r="AS2" s="3">
        <f t="shared" si="1"/>
        <v>1.0773697681268494E-5</v>
      </c>
      <c r="AT2" s="3">
        <f t="shared" si="1"/>
        <v>1.0773697681268494E-5</v>
      </c>
      <c r="AU2" s="3">
        <f t="shared" si="1"/>
        <v>1.0773697681268494E-5</v>
      </c>
      <c r="AV2" s="3">
        <f t="shared" si="1"/>
        <v>1.0773697681268494E-5</v>
      </c>
      <c r="AW2" s="3">
        <f t="shared" si="1"/>
        <v>1.0773697681268494E-5</v>
      </c>
      <c r="AX2" s="3">
        <f t="shared" si="1"/>
        <v>1.0773697681268494E-5</v>
      </c>
      <c r="AY2" s="3">
        <f t="shared" si="1"/>
        <v>1.0773697681268494E-5</v>
      </c>
      <c r="AZ2" s="3">
        <f t="shared" si="1"/>
        <v>1.0773697681268494E-5</v>
      </c>
      <c r="BA2" s="3">
        <f t="shared" si="1"/>
        <v>1.0773697681268494E-5</v>
      </c>
      <c r="BB2" s="3">
        <f t="shared" si="1"/>
        <v>1.0773697681268494E-5</v>
      </c>
      <c r="BC2" s="3">
        <f t="shared" si="1"/>
        <v>1.0773697681268494E-5</v>
      </c>
      <c r="BD2" s="3">
        <f t="shared" si="1"/>
        <v>1.0773697681268494E-5</v>
      </c>
      <c r="BE2" s="3">
        <f t="shared" si="1"/>
        <v>1.0773697681268494E-5</v>
      </c>
      <c r="BF2" s="3">
        <f t="shared" si="1"/>
        <v>1.0773697681268494E-5</v>
      </c>
      <c r="BG2" s="3">
        <f t="shared" si="1"/>
        <v>1.0773697681268494E-5</v>
      </c>
      <c r="BH2" s="3">
        <f t="shared" si="1"/>
        <v>1.0773697681268494E-5</v>
      </c>
      <c r="BI2" s="3">
        <f t="shared" si="1"/>
        <v>1.0773697681268494E-5</v>
      </c>
      <c r="BJ2" s="3">
        <f t="shared" si="1"/>
        <v>1.0773697681268494E-5</v>
      </c>
      <c r="BK2" s="3">
        <f t="shared" si="1"/>
        <v>1.0773697681268494E-5</v>
      </c>
      <c r="BL2" s="3">
        <f t="shared" si="1"/>
        <v>1.0773697681268494E-5</v>
      </c>
      <c r="BM2" s="3">
        <f t="shared" si="1"/>
        <v>1.0773697681268494E-5</v>
      </c>
      <c r="BN2" s="3">
        <f t="shared" si="1"/>
        <v>1.0773697681268494E-5</v>
      </c>
      <c r="BO2" s="3">
        <f t="shared" si="1"/>
        <v>1.0773697681268494E-5</v>
      </c>
      <c r="BP2" s="3">
        <f t="shared" si="1"/>
        <v>1.0773697681268494E-5</v>
      </c>
      <c r="BQ2" s="3">
        <f t="shared" si="1"/>
        <v>1.0773697681268494E-5</v>
      </c>
      <c r="BR2" s="3">
        <f t="shared" si="1"/>
        <v>1.0773697681268494E-5</v>
      </c>
      <c r="BS2" s="3">
        <f t="shared" si="1"/>
        <v>1.0773697681268494E-5</v>
      </c>
      <c r="BT2" s="3">
        <f t="shared" si="1"/>
        <v>1.0773697681268494E-5</v>
      </c>
      <c r="BU2" s="3">
        <f t="shared" si="1"/>
        <v>1.0773697681268494E-5</v>
      </c>
      <c r="BV2" s="3">
        <f t="shared" si="1"/>
        <v>1.0773697681268494E-5</v>
      </c>
      <c r="BW2" s="3">
        <f t="shared" si="1"/>
        <v>1.0773697681268494E-5</v>
      </c>
      <c r="BX2" s="3">
        <f t="shared" si="1"/>
        <v>1.0773697681268494E-5</v>
      </c>
      <c r="BY2" s="3">
        <f t="shared" si="1"/>
        <v>1.0773697681268494E-5</v>
      </c>
    </row>
    <row r="3" spans="1:77">
      <c r="A3" s="1" t="s">
        <v>390</v>
      </c>
      <c r="B3" s="3">
        <f>'NG Calcs'!F45/10^6*1*(1-INDEX('Tax Percentages'!$B$7:$AB$7,MATCH(B$1,'Tax Percentages'!$B$4:$AB$4,0)))</f>
        <v>3.0416544492402303E-6</v>
      </c>
      <c r="C3" s="3">
        <f>'NG Calcs'!G45/10^6*1*(1-INDEX('Tax Percentages'!$B$7:$AB$7,MATCH(C$1,'Tax Percentages'!$B$4:$AB$4,0)))</f>
        <v>3.0976209520819877E-6</v>
      </c>
      <c r="D3" s="3">
        <f>'NG Calcs'!H45/10^6*1*(1-INDEX('Tax Percentages'!$B$7:$AB$7,MATCH(D$1,'Tax Percentages'!$B$4:$AB$4,0)))</f>
        <v>2.8091792199854227E-6</v>
      </c>
      <c r="E3" s="3">
        <f>'NG Calcs'!I45/10^6*1*(1-INDEX('Tax Percentages'!$B$7:$AB$7,MATCH(E$1,'Tax Percentages'!$B$4:$AB$4,0)))</f>
        <v>3.460322426224584E-6</v>
      </c>
      <c r="F3" s="3">
        <f>'NG Calcs'!J45/10^6*1*(1-INDEX('Tax Percentages'!$B$7:$AB$7,MATCH(F$1,'Tax Percentages'!$B$4:$AB$4,0)))</f>
        <v>3.460322426224584E-6</v>
      </c>
      <c r="G3" s="3">
        <f>'NG Calcs'!K45/10^6*1*(1-INDEX('Tax Percentages'!$B$7:$AB$7,MATCH(G$1,'Tax Percentages'!$B$4:$AB$4,0)))</f>
        <v>3.460322426224584E-6</v>
      </c>
      <c r="H3" s="85">
        <f>($L3-$G3)/COUNT($H$1:$L$1)+G3</f>
        <v>3.4206306149418365E-6</v>
      </c>
      <c r="I3" s="85">
        <f t="shared" ref="I3:K3" si="2">($L3-$G3)/COUNT($H$1:$L$1)+H3</f>
        <v>3.380938803659089E-6</v>
      </c>
      <c r="J3" s="85">
        <f t="shared" si="2"/>
        <v>3.3412469923763415E-6</v>
      </c>
      <c r="K3" s="85">
        <f t="shared" si="2"/>
        <v>3.301555181093594E-6</v>
      </c>
      <c r="L3" s="52">
        <f>'AEO 2026 Table 3'!O39/10^6*dollars_2025_to_2012*(1-INDEX('Tax Percentages'!$B$7:$AB$7,MATCH(L$1,'Tax Percentages'!$B$4:$AB$4,0)))</f>
        <v>3.2618633698108469E-6</v>
      </c>
      <c r="M3" s="52">
        <f>'AEO 2026 Table 3'!P39/10^6*dollars_2025_to_2012*(1-INDEX('Tax Percentages'!$B$7:$AB$7,MATCH(M$1,'Tax Percentages'!$B$4:$AB$4,0)))</f>
        <v>3.3172353195717257E-6</v>
      </c>
      <c r="N3" s="52">
        <f>'AEO 2026 Table 3'!Q39/10^6*dollars_2025_to_2012*(1-INDEX('Tax Percentages'!$B$7:$AB$7,MATCH(N$1,'Tax Percentages'!$B$4:$AB$4,0)))</f>
        <v>3.3913940147042197E-6</v>
      </c>
      <c r="O3" s="52">
        <f>'AEO 2026 Table 3'!R39/10^6*dollars_2025_to_2012*(1-INDEX('Tax Percentages'!$B$7:$AB$7,MATCH(O$1,'Tax Percentages'!$B$4:$AB$4,0)))</f>
        <v>3.3699235435106009E-6</v>
      </c>
      <c r="P3" s="52">
        <f>'AEO 2026 Table 3'!S39/10^6*dollars_2025_to_2012*(1-INDEX('Tax Percentages'!$B$7:$AB$7,MATCH(P$1,'Tax Percentages'!$B$4:$AB$4,0)))</f>
        <v>3.4413845558517342E-6</v>
      </c>
      <c r="Q3" s="52">
        <f>'AEO 2026 Table 3'!T39/10^6*dollars_2025_to_2012*(1-INDEX('Tax Percentages'!$B$7:$AB$7,MATCH(Q$1,'Tax Percentages'!$B$4:$AB$4,0)))</f>
        <v>3.4628271131066399E-6</v>
      </c>
      <c r="R3" s="52">
        <f>'AEO 2026 Table 3'!U39/10^6*dollars_2025_to_2012*(1-INDEX('Tax Percentages'!$B$7:$AB$7,MATCH(R$1,'Tax Percentages'!$B$4:$AB$4,0)))</f>
        <v>3.4161988723388972E-6</v>
      </c>
      <c r="S3" s="52">
        <f>'AEO 2026 Table 3'!V39/10^6*dollars_2025_to_2012*(1-INDEX('Tax Percentages'!$B$7:$AB$7,MATCH(S$1,'Tax Percentages'!$B$4:$AB$4,0)))</f>
        <v>3.3092938040078014E-6</v>
      </c>
      <c r="T3" s="52">
        <f>'AEO 2026 Table 3'!W39/10^6*dollars_2025_to_2012*(1-INDEX('Tax Percentages'!$B$7:$AB$7,MATCH(T$1,'Tax Percentages'!$B$4:$AB$4,0)))</f>
        <v>3.1922765790690329E-6</v>
      </c>
      <c r="U3" s="52">
        <f>'AEO 2026 Table 3'!X39/10^6*dollars_2025_to_2012*(1-INDEX('Tax Percentages'!$B$7:$AB$7,MATCH(U$1,'Tax Percentages'!$B$4:$AB$4,0)))</f>
        <v>3.0697868929072872E-6</v>
      </c>
      <c r="V3" s="52">
        <f>'AEO 2026 Table 3'!Y39/10^6*dollars_2025_to_2012*(1-INDEX('Tax Percentages'!$B$7:$AB$7,MATCH(V$1,'Tax Percentages'!$B$4:$AB$4,0)))</f>
        <v>2.988980692655506E-6</v>
      </c>
      <c r="W3" s="52">
        <f>'AEO 2026 Table 3'!Z39/10^6*dollars_2025_to_2012*(1-INDEX('Tax Percentages'!$B$7:$AB$7,MATCH(W$1,'Tax Percentages'!$B$4:$AB$4,0)))</f>
        <v>2.9752835887759422E-6</v>
      </c>
      <c r="X3" s="52">
        <f>'AEO 2026 Table 3'!AA39/10^6*dollars_2025_to_2012*(1-INDEX('Tax Percentages'!$B$7:$AB$7,MATCH(X$1,'Tax Percentages'!$B$4:$AB$4,0)))</f>
        <v>2.9699845927435411E-6</v>
      </c>
      <c r="Y3" s="52">
        <f>'AEO 2026 Table 3'!AB39/10^6*dollars_2025_to_2012*(1-INDEX('Tax Percentages'!$B$7:$AB$7,MATCH(Y$1,'Tax Percentages'!$B$4:$AB$4,0)))</f>
        <v>2.9842160491641866E-6</v>
      </c>
      <c r="Z3" s="52">
        <f>'AEO 2026 Table 3'!AC39/10^6*dollars_2025_to_2012*(1-INDEX('Tax Percentages'!$B$7:$AB$7,MATCH(Z$1,'Tax Percentages'!$B$4:$AB$4,0)))</f>
        <v>2.9788858161051305E-6</v>
      </c>
      <c r="AA3" s="52">
        <f>'AEO 2026 Table 3'!AD39/10^6*dollars_2025_to_2012*(1-INDEX('Tax Percentages'!$B$7:$AB$7,MATCH(AA$1,'Tax Percentages'!$B$4:$AB$4,0)))</f>
        <v>2.9645726117211095E-6</v>
      </c>
      <c r="AB3" s="66">
        <f t="shared" ref="AB3:AQ6" si="3">AA3</f>
        <v>2.9645726117211095E-6</v>
      </c>
      <c r="AC3" s="66">
        <f t="shared" si="3"/>
        <v>2.9645726117211095E-6</v>
      </c>
      <c r="AD3" s="66">
        <f t="shared" si="3"/>
        <v>2.9645726117211095E-6</v>
      </c>
      <c r="AE3" s="66">
        <f t="shared" si="3"/>
        <v>2.9645726117211095E-6</v>
      </c>
      <c r="AF3" s="66">
        <f t="shared" si="3"/>
        <v>2.9645726117211095E-6</v>
      </c>
      <c r="AG3" s="66">
        <f t="shared" si="3"/>
        <v>2.9645726117211095E-6</v>
      </c>
      <c r="AH3" s="66">
        <f t="shared" si="3"/>
        <v>2.9645726117211095E-6</v>
      </c>
      <c r="AI3" s="66">
        <f t="shared" si="3"/>
        <v>2.9645726117211095E-6</v>
      </c>
      <c r="AJ3" s="66">
        <f t="shared" si="3"/>
        <v>2.9645726117211095E-6</v>
      </c>
      <c r="AK3" s="66">
        <f t="shared" si="3"/>
        <v>2.9645726117211095E-6</v>
      </c>
      <c r="AL3" s="66">
        <f t="shared" si="3"/>
        <v>2.9645726117211095E-6</v>
      </c>
      <c r="AM3" s="66">
        <f t="shared" si="3"/>
        <v>2.9645726117211095E-6</v>
      </c>
      <c r="AN3" s="66">
        <f t="shared" si="3"/>
        <v>2.9645726117211095E-6</v>
      </c>
      <c r="AO3" s="66">
        <f t="shared" si="3"/>
        <v>2.9645726117211095E-6</v>
      </c>
      <c r="AP3" s="66">
        <f t="shared" si="3"/>
        <v>2.9645726117211095E-6</v>
      </c>
      <c r="AQ3" s="66">
        <f t="shared" si="3"/>
        <v>2.9645726117211095E-6</v>
      </c>
      <c r="AR3" s="66">
        <f t="shared" si="1"/>
        <v>2.9645726117211095E-6</v>
      </c>
      <c r="AS3" s="66">
        <f t="shared" si="1"/>
        <v>2.9645726117211095E-6</v>
      </c>
      <c r="AT3" s="66">
        <f t="shared" si="1"/>
        <v>2.9645726117211095E-6</v>
      </c>
      <c r="AU3" s="66">
        <f t="shared" si="1"/>
        <v>2.9645726117211095E-6</v>
      </c>
      <c r="AV3" s="66">
        <f t="shared" si="1"/>
        <v>2.9645726117211095E-6</v>
      </c>
      <c r="AW3" s="66">
        <f t="shared" si="1"/>
        <v>2.9645726117211095E-6</v>
      </c>
      <c r="AX3" s="66">
        <f t="shared" si="1"/>
        <v>2.9645726117211095E-6</v>
      </c>
      <c r="AY3" s="66">
        <f t="shared" si="1"/>
        <v>2.9645726117211095E-6</v>
      </c>
      <c r="AZ3" s="66">
        <f t="shared" si="1"/>
        <v>2.9645726117211095E-6</v>
      </c>
      <c r="BA3" s="66">
        <f t="shared" si="1"/>
        <v>2.9645726117211095E-6</v>
      </c>
      <c r="BB3" s="66">
        <f t="shared" si="1"/>
        <v>2.9645726117211095E-6</v>
      </c>
      <c r="BC3" s="66">
        <f t="shared" si="1"/>
        <v>2.9645726117211095E-6</v>
      </c>
      <c r="BD3" s="66">
        <f t="shared" si="1"/>
        <v>2.9645726117211095E-6</v>
      </c>
      <c r="BE3" s="66">
        <f t="shared" si="1"/>
        <v>2.9645726117211095E-6</v>
      </c>
      <c r="BF3" s="66">
        <f t="shared" si="1"/>
        <v>2.9645726117211095E-6</v>
      </c>
      <c r="BG3" s="66">
        <f t="shared" si="1"/>
        <v>2.9645726117211095E-6</v>
      </c>
      <c r="BH3" s="66">
        <f t="shared" si="1"/>
        <v>2.9645726117211095E-6</v>
      </c>
      <c r="BI3" s="66">
        <f t="shared" si="1"/>
        <v>2.9645726117211095E-6</v>
      </c>
      <c r="BJ3" s="66">
        <f t="shared" si="1"/>
        <v>2.9645726117211095E-6</v>
      </c>
      <c r="BK3" s="66">
        <f t="shared" si="1"/>
        <v>2.9645726117211095E-6</v>
      </c>
      <c r="BL3" s="66">
        <f t="shared" si="1"/>
        <v>2.9645726117211095E-6</v>
      </c>
      <c r="BM3" s="66">
        <f t="shared" si="1"/>
        <v>2.9645726117211095E-6</v>
      </c>
      <c r="BN3" s="66">
        <f t="shared" si="1"/>
        <v>2.9645726117211095E-6</v>
      </c>
      <c r="BO3" s="66">
        <f t="shared" si="1"/>
        <v>2.9645726117211095E-6</v>
      </c>
      <c r="BP3" s="66">
        <f t="shared" si="1"/>
        <v>2.9645726117211095E-6</v>
      </c>
      <c r="BQ3" s="66">
        <f t="shared" si="1"/>
        <v>2.9645726117211095E-6</v>
      </c>
      <c r="BR3" s="66">
        <f t="shared" si="1"/>
        <v>2.9645726117211095E-6</v>
      </c>
      <c r="BS3" s="66">
        <f t="shared" si="1"/>
        <v>2.9645726117211095E-6</v>
      </c>
      <c r="BT3" s="66">
        <f t="shared" si="1"/>
        <v>2.9645726117211095E-6</v>
      </c>
      <c r="BU3" s="66">
        <f t="shared" si="1"/>
        <v>2.9645726117211095E-6</v>
      </c>
      <c r="BV3" s="66">
        <f t="shared" si="1"/>
        <v>2.9645726117211095E-6</v>
      </c>
      <c r="BW3" s="66">
        <f t="shared" si="1"/>
        <v>2.9645726117211095E-6</v>
      </c>
      <c r="BX3" s="66">
        <f t="shared" si="1"/>
        <v>2.9645726117211095E-6</v>
      </c>
      <c r="BY3" s="66">
        <f t="shared" si="1"/>
        <v>2.9645726117211095E-6</v>
      </c>
    </row>
    <row r="4" spans="1:77">
      <c r="A4" s="1" t="s">
        <v>391</v>
      </c>
      <c r="B4" s="3">
        <f>'NG Calcs'!F42/10^6*1*(1-INDEX('Tax Percentages'!$B$7:$AB$7,MATCH(B$1,'Tax Percentages'!$B$4:$AB$4,0)))</f>
        <v>1.0690148218822713E-5</v>
      </c>
      <c r="C4" s="3">
        <f>'NG Calcs'!G42/10^6*1*(1-INDEX('Tax Percentages'!$B$7:$AB$7,MATCH(C$1,'Tax Percentages'!$B$4:$AB$4,0)))</f>
        <v>1.0886847160353365E-5</v>
      </c>
      <c r="D4" s="3">
        <f>'NG Calcs'!H42/10^6*1*(1-INDEX('Tax Percentages'!$B$7:$AB$7,MATCH(D$1,'Tax Percentages'!$B$4:$AB$4,0)))</f>
        <v>9.8730946384728974E-6</v>
      </c>
      <c r="E4" s="3">
        <f>'NG Calcs'!I42/10^6*1*(1-INDEX('Tax Percentages'!$B$7:$AB$7,MATCH(E$1,'Tax Percentages'!$B$4:$AB$4,0)))</f>
        <v>1.2161591738501734E-5</v>
      </c>
      <c r="F4" s="3">
        <f>'NG Calcs'!J42/10^6*1*(1-INDEX('Tax Percentages'!$B$7:$AB$7,MATCH(F$1,'Tax Percentages'!$B$4:$AB$4,0)))</f>
        <v>1.2161591738501734E-5</v>
      </c>
      <c r="G4" s="3">
        <f>'NG Calcs'!K42/10^6*1*(1-INDEX('Tax Percentages'!$B$7:$AB$7,MATCH(G$1,'Tax Percentages'!$B$4:$AB$4,0)))</f>
        <v>1.2161591738501734E-5</v>
      </c>
      <c r="H4" s="85">
        <f t="shared" ref="H4:K4" si="4">($L4-$G4)/COUNT($H$1:$L$1)+G4</f>
        <v>1.1724586055029255E-5</v>
      </c>
      <c r="I4" s="85">
        <f t="shared" si="4"/>
        <v>1.1287580371556776E-5</v>
      </c>
      <c r="J4" s="85">
        <f t="shared" si="4"/>
        <v>1.0850574688084297E-5</v>
      </c>
      <c r="K4" s="85">
        <f t="shared" si="4"/>
        <v>1.0413569004611818E-5</v>
      </c>
      <c r="L4" s="52">
        <f>'AEO 2026 Table 3'!O9/10^6*dollars_2025_to_2012*(1-INDEX('Tax Percentages'!$B$7:$AB$7,MATCH(L$1,'Tax Percentages'!$B$4:$AB$4,0)))</f>
        <v>9.9765633211393392E-6</v>
      </c>
      <c r="M4" s="52">
        <f>'AEO 2026 Table 3'!P9/10^6*dollars_2025_to_2012*(1-INDEX('Tax Percentages'!$B$7:$AB$7,MATCH(M$1,'Tax Percentages'!$B$4:$AB$4,0)))</f>
        <v>1.0027486320763393E-5</v>
      </c>
      <c r="N4" s="52">
        <f>'AEO 2026 Table 3'!Q9/10^6*dollars_2025_to_2012*(1-INDEX('Tax Percentages'!$B$7:$AB$7,MATCH(N$1,'Tax Percentages'!$B$4:$AB$4,0)))</f>
        <v>1.0155656493453288E-5</v>
      </c>
      <c r="O4" s="52">
        <f>'AEO 2026 Table 3'!R9/10^6*dollars_2025_to_2012*(1-INDEX('Tax Percentages'!$B$7:$AB$7,MATCH(O$1,'Tax Percentages'!$B$4:$AB$4,0)))</f>
        <v>1.0225126976117132E-5</v>
      </c>
      <c r="P4" s="52">
        <f>'AEO 2026 Table 3'!S9/10^6*dollars_2025_to_2012*(1-INDEX('Tax Percentages'!$B$7:$AB$7,MATCH(P$1,'Tax Percentages'!$B$4:$AB$4,0)))</f>
        <v>1.0296229759578111E-5</v>
      </c>
      <c r="Q4" s="52">
        <f>'AEO 2026 Table 3'!T9/10^6*dollars_2025_to_2012*(1-INDEX('Tax Percentages'!$B$7:$AB$7,MATCH(Q$1,'Tax Percentages'!$B$4:$AB$4,0)))</f>
        <v>1.0355569476341803E-5</v>
      </c>
      <c r="R4" s="52">
        <f>'AEO 2026 Table 3'!U9/10^6*dollars_2025_to_2012*(1-INDEX('Tax Percentages'!$B$7:$AB$7,MATCH(R$1,'Tax Percentages'!$B$4:$AB$4,0)))</f>
        <v>1.0389440382499998E-5</v>
      </c>
      <c r="S4" s="52">
        <f>'AEO 2026 Table 3'!V9/10^6*dollars_2025_to_2012*(1-INDEX('Tax Percentages'!$B$7:$AB$7,MATCH(S$1,'Tax Percentages'!$B$4:$AB$4,0)))</f>
        <v>1.0366147529878954E-5</v>
      </c>
      <c r="T4" s="52">
        <f>'AEO 2026 Table 3'!W9/10^6*dollars_2025_to_2012*(1-INDEX('Tax Percentages'!$B$7:$AB$7,MATCH(T$1,'Tax Percentages'!$B$4:$AB$4,0)))</f>
        <v>1.0324414862267449E-5</v>
      </c>
      <c r="U4" s="52">
        <f>'AEO 2026 Table 3'!X9/10^6*dollars_2025_to_2012*(1-INDEX('Tax Percentages'!$B$7:$AB$7,MATCH(U$1,'Tax Percentages'!$B$4:$AB$4,0)))</f>
        <v>1.0265057200828867E-5</v>
      </c>
      <c r="V4" s="52">
        <f>'AEO 2026 Table 3'!Y9/10^6*dollars_2025_to_2012*(1-INDEX('Tax Percentages'!$B$7:$AB$7,MATCH(V$1,'Tax Percentages'!$B$4:$AB$4,0)))</f>
        <v>1.025814650714457E-5</v>
      </c>
      <c r="W4" s="52">
        <f>'AEO 2026 Table 3'!Z9/10^6*dollars_2025_to_2012*(1-INDEX('Tax Percentages'!$B$7:$AB$7,MATCH(W$1,'Tax Percentages'!$B$4:$AB$4,0)))</f>
        <v>1.0302075735885776E-5</v>
      </c>
      <c r="X4" s="52">
        <f>'AEO 2026 Table 3'!AA9/10^6*dollars_2025_to_2012*(1-INDEX('Tax Percentages'!$B$7:$AB$7,MATCH(X$1,'Tax Percentages'!$B$4:$AB$4,0)))</f>
        <v>1.0354121274616656E-5</v>
      </c>
      <c r="Y4" s="52">
        <f>'AEO 2026 Table 3'!AB9/10^6*dollars_2025_to_2012*(1-INDEX('Tax Percentages'!$B$7:$AB$7,MATCH(Y$1,'Tax Percentages'!$B$4:$AB$4,0)))</f>
        <v>1.0398705816300035E-5</v>
      </c>
      <c r="Z4" s="52">
        <f>'AEO 2026 Table 3'!AC9/10^6*dollars_2025_to_2012*(1-INDEX('Tax Percentages'!$B$7:$AB$7,MATCH(Z$1,'Tax Percentages'!$B$4:$AB$4,0)))</f>
        <v>1.0440696355535848E-5</v>
      </c>
      <c r="AA4" s="52">
        <f>'AEO 2026 Table 3'!AD9/10^6*dollars_2025_to_2012*(1-INDEX('Tax Percentages'!$B$7:$AB$7,MATCH(AA$1,'Tax Percentages'!$B$4:$AB$4,0)))</f>
        <v>1.0467766229911829E-5</v>
      </c>
      <c r="AB4" s="66">
        <f t="shared" si="3"/>
        <v>1.0467766229911829E-5</v>
      </c>
      <c r="AC4" s="66">
        <f t="shared" si="1"/>
        <v>1.0467766229911829E-5</v>
      </c>
      <c r="AD4" s="66">
        <f t="shared" si="1"/>
        <v>1.0467766229911829E-5</v>
      </c>
      <c r="AE4" s="66">
        <f t="shared" si="1"/>
        <v>1.0467766229911829E-5</v>
      </c>
      <c r="AF4" s="66">
        <f t="shared" si="1"/>
        <v>1.0467766229911829E-5</v>
      </c>
      <c r="AG4" s="66">
        <f t="shared" si="1"/>
        <v>1.0467766229911829E-5</v>
      </c>
      <c r="AH4" s="66">
        <f t="shared" si="1"/>
        <v>1.0467766229911829E-5</v>
      </c>
      <c r="AI4" s="66">
        <f t="shared" si="1"/>
        <v>1.0467766229911829E-5</v>
      </c>
      <c r="AJ4" s="66">
        <f t="shared" si="1"/>
        <v>1.0467766229911829E-5</v>
      </c>
      <c r="AK4" s="66">
        <f t="shared" si="1"/>
        <v>1.0467766229911829E-5</v>
      </c>
      <c r="AL4" s="66">
        <f t="shared" si="1"/>
        <v>1.0467766229911829E-5</v>
      </c>
      <c r="AM4" s="66">
        <f t="shared" si="1"/>
        <v>1.0467766229911829E-5</v>
      </c>
      <c r="AN4" s="66">
        <f t="shared" si="1"/>
        <v>1.0467766229911829E-5</v>
      </c>
      <c r="AO4" s="66">
        <f t="shared" si="1"/>
        <v>1.0467766229911829E-5</v>
      </c>
      <c r="AP4" s="66">
        <f t="shared" si="1"/>
        <v>1.0467766229911829E-5</v>
      </c>
      <c r="AQ4" s="66">
        <f t="shared" si="1"/>
        <v>1.0467766229911829E-5</v>
      </c>
      <c r="AR4" s="66">
        <f t="shared" si="1"/>
        <v>1.0467766229911829E-5</v>
      </c>
      <c r="AS4" s="66">
        <f t="shared" si="1"/>
        <v>1.0467766229911829E-5</v>
      </c>
      <c r="AT4" s="66">
        <f t="shared" si="1"/>
        <v>1.0467766229911829E-5</v>
      </c>
      <c r="AU4" s="66">
        <f t="shared" si="1"/>
        <v>1.0467766229911829E-5</v>
      </c>
      <c r="AV4" s="66">
        <f t="shared" si="1"/>
        <v>1.0467766229911829E-5</v>
      </c>
      <c r="AW4" s="66">
        <f t="shared" si="1"/>
        <v>1.0467766229911829E-5</v>
      </c>
      <c r="AX4" s="66">
        <f t="shared" si="1"/>
        <v>1.0467766229911829E-5</v>
      </c>
      <c r="AY4" s="66">
        <f t="shared" si="1"/>
        <v>1.0467766229911829E-5</v>
      </c>
      <c r="AZ4" s="66">
        <f t="shared" si="1"/>
        <v>1.0467766229911829E-5</v>
      </c>
      <c r="BA4" s="66">
        <f t="shared" si="1"/>
        <v>1.0467766229911829E-5</v>
      </c>
      <c r="BB4" s="66">
        <f t="shared" si="1"/>
        <v>1.0467766229911829E-5</v>
      </c>
      <c r="BC4" s="66">
        <f t="shared" si="1"/>
        <v>1.0467766229911829E-5</v>
      </c>
      <c r="BD4" s="66">
        <f t="shared" si="1"/>
        <v>1.0467766229911829E-5</v>
      </c>
      <c r="BE4" s="66">
        <f t="shared" si="1"/>
        <v>1.0467766229911829E-5</v>
      </c>
      <c r="BF4" s="66">
        <f t="shared" si="1"/>
        <v>1.0467766229911829E-5</v>
      </c>
      <c r="BG4" s="66">
        <f t="shared" si="1"/>
        <v>1.0467766229911829E-5</v>
      </c>
      <c r="BH4" s="66">
        <f t="shared" si="1"/>
        <v>1.0467766229911829E-5</v>
      </c>
      <c r="BI4" s="66">
        <f t="shared" si="1"/>
        <v>1.0467766229911829E-5</v>
      </c>
      <c r="BJ4" s="66">
        <f t="shared" si="1"/>
        <v>1.0467766229911829E-5</v>
      </c>
      <c r="BK4" s="66">
        <f t="shared" si="1"/>
        <v>1.0467766229911829E-5</v>
      </c>
      <c r="BL4" s="66">
        <f t="shared" si="1"/>
        <v>1.0467766229911829E-5</v>
      </c>
      <c r="BM4" s="66">
        <f t="shared" si="1"/>
        <v>1.0467766229911829E-5</v>
      </c>
      <c r="BN4" s="66">
        <f t="shared" si="1"/>
        <v>1.0467766229911829E-5</v>
      </c>
      <c r="BO4" s="66">
        <f t="shared" si="1"/>
        <v>1.0467766229911829E-5</v>
      </c>
      <c r="BP4" s="66">
        <f t="shared" si="1"/>
        <v>1.0467766229911829E-5</v>
      </c>
      <c r="BQ4" s="66">
        <f t="shared" si="1"/>
        <v>1.0467766229911829E-5</v>
      </c>
      <c r="BR4" s="66">
        <f t="shared" si="1"/>
        <v>1.0467766229911829E-5</v>
      </c>
      <c r="BS4" s="66">
        <f t="shared" si="1"/>
        <v>1.0467766229911829E-5</v>
      </c>
      <c r="BT4" s="66">
        <f t="shared" si="1"/>
        <v>1.0467766229911829E-5</v>
      </c>
      <c r="BU4" s="66">
        <f t="shared" si="1"/>
        <v>1.0467766229911829E-5</v>
      </c>
      <c r="BV4" s="66">
        <f t="shared" si="1"/>
        <v>1.0467766229911829E-5</v>
      </c>
      <c r="BW4" s="66">
        <f t="shared" si="1"/>
        <v>1.0467766229911829E-5</v>
      </c>
      <c r="BX4" s="66">
        <f t="shared" si="1"/>
        <v>1.0467766229911829E-5</v>
      </c>
      <c r="BY4" s="66">
        <f t="shared" si="1"/>
        <v>1.0467766229911829E-5</v>
      </c>
    </row>
    <row r="5" spans="1:77">
      <c r="A5" s="1" t="s">
        <v>392</v>
      </c>
      <c r="B5" s="3">
        <f>'NG Calcs'!F43/10^6*1*(1-INDEX('Tax Percentages'!$B$7:$AB$7,MATCH(B$1,'Tax Percentages'!$B$4:$AB$4,0)))</f>
        <v>7.6585317518299281E-6</v>
      </c>
      <c r="C5" s="3">
        <f>'NG Calcs'!G43/10^6*1*(1-INDEX('Tax Percentages'!$B$7:$AB$7,MATCH(C$1,'Tax Percentages'!$B$4:$AB$4,0)))</f>
        <v>7.799448889593405E-6</v>
      </c>
      <c r="D5" s="3">
        <f>'NG Calcs'!H43/10^6*1*(1-INDEX('Tax Percentages'!$B$7:$AB$7,MATCH(D$1,'Tax Percentages'!$B$4:$AB$4,0)))</f>
        <v>7.0731861925384667E-6</v>
      </c>
      <c r="E5" s="3">
        <f>'NG Calcs'!I43/10^6*1*(1-INDEX('Tax Percentages'!$B$7:$AB$7,MATCH(E$1,'Tax Percentages'!$B$4:$AB$4,0)))</f>
        <v>8.7126889707770012E-6</v>
      </c>
      <c r="F5" s="3">
        <f>'NG Calcs'!J43/10^6*1*(1-INDEX('Tax Percentages'!$B$7:$AB$7,MATCH(F$1,'Tax Percentages'!$B$4:$AB$4,0)))</f>
        <v>8.7126889707770012E-6</v>
      </c>
      <c r="G5" s="3">
        <f>'NG Calcs'!K43/10^6*1*(1-INDEX('Tax Percentages'!$B$7:$AB$7,MATCH(G$1,'Tax Percentages'!$B$4:$AB$4,0)))</f>
        <v>8.7126889707770012E-6</v>
      </c>
      <c r="H5" s="85">
        <f t="shared" ref="H5:K5" si="5">($L5-$G5)/COUNT($H$1:$L$1)+G5</f>
        <v>8.6251319160401603E-6</v>
      </c>
      <c r="I5" s="85">
        <f t="shared" si="5"/>
        <v>8.5375748613033195E-6</v>
      </c>
      <c r="J5" s="85">
        <f t="shared" si="5"/>
        <v>8.4500178065664787E-6</v>
      </c>
      <c r="K5" s="85">
        <f t="shared" si="5"/>
        <v>8.3624607518296379E-6</v>
      </c>
      <c r="L5" s="52">
        <f>'AEO 2026 Table 3'!O15/10^6*dollars_2025_to_2012*(1-INDEX('Tax Percentages'!$B$7:$AB$7,MATCH(L$1,'Tax Percentages'!$B$4:$AB$4,0)))</f>
        <v>8.2749036970928004E-6</v>
      </c>
      <c r="M5" s="52">
        <f>'AEO 2026 Table 3'!P15/10^6*dollars_2025_to_2012*(1-INDEX('Tax Percentages'!$B$7:$AB$7,MATCH(M$1,'Tax Percentages'!$B$4:$AB$4,0)))</f>
        <v>8.3140044790541993E-6</v>
      </c>
      <c r="N5" s="52">
        <f>'AEO 2026 Table 3'!Q15/10^6*dollars_2025_to_2012*(1-INDEX('Tax Percentages'!$B$7:$AB$7,MATCH(N$1,'Tax Percentages'!$B$4:$AB$4,0)))</f>
        <v>8.4231984903597827E-6</v>
      </c>
      <c r="O5" s="52">
        <f>'AEO 2026 Table 3'!R15/10^6*dollars_2025_to_2012*(1-INDEX('Tax Percentages'!$B$7:$AB$7,MATCH(O$1,'Tax Percentages'!$B$4:$AB$4,0)))</f>
        <v>8.4843619177860731E-6</v>
      </c>
      <c r="P5" s="52">
        <f>'AEO 2026 Table 3'!S15/10^6*dollars_2025_to_2012*(1-INDEX('Tax Percentages'!$B$7:$AB$7,MATCH(P$1,'Tax Percentages'!$B$4:$AB$4,0)))</f>
        <v>8.5490252214329394E-6</v>
      </c>
      <c r="Q5" s="52">
        <f>'AEO 2026 Table 3'!T15/10^6*dollars_2025_to_2012*(1-INDEX('Tax Percentages'!$B$7:$AB$7,MATCH(Q$1,'Tax Percentages'!$B$4:$AB$4,0)))</f>
        <v>8.6009989814642714E-6</v>
      </c>
      <c r="R5" s="52">
        <f>'AEO 2026 Table 3'!U15/10^6*dollars_2025_to_2012*(1-INDEX('Tax Percentages'!$B$7:$AB$7,MATCH(R$1,'Tax Percentages'!$B$4:$AB$4,0)))</f>
        <v>8.6245643272965618E-6</v>
      </c>
      <c r="S5" s="52">
        <f>'AEO 2026 Table 3'!V15/10^6*dollars_2025_to_2012*(1-INDEX('Tax Percentages'!$B$7:$AB$7,MATCH(S$1,'Tax Percentages'!$B$4:$AB$4,0)))</f>
        <v>8.5903604477265765E-6</v>
      </c>
      <c r="T5" s="52">
        <f>'AEO 2026 Table 3'!W15/10^6*dollars_2025_to_2012*(1-INDEX('Tax Percentages'!$B$7:$AB$7,MATCH(T$1,'Tax Percentages'!$B$4:$AB$4,0)))</f>
        <v>8.5380364342261502E-6</v>
      </c>
      <c r="U5" s="52">
        <f>'AEO 2026 Table 3'!X15/10^6*dollars_2025_to_2012*(1-INDEX('Tax Percentages'!$B$7:$AB$7,MATCH(U$1,'Tax Percentages'!$B$4:$AB$4,0)))</f>
        <v>8.4665262401834738E-6</v>
      </c>
      <c r="V5" s="52">
        <f>'AEO 2026 Table 3'!Y15/10^6*dollars_2025_to_2012*(1-INDEX('Tax Percentages'!$B$7:$AB$7,MATCH(V$1,'Tax Percentages'!$B$4:$AB$4,0)))</f>
        <v>8.4465843894432004E-6</v>
      </c>
      <c r="W5" s="52">
        <f>'AEO 2026 Table 3'!Z15/10^6*dollars_2025_to_2012*(1-INDEX('Tax Percentages'!$B$7:$AB$7,MATCH(W$1,'Tax Percentages'!$B$4:$AB$4,0)))</f>
        <v>8.4758654465358261E-6</v>
      </c>
      <c r="X5" s="52">
        <f>'AEO 2026 Table 3'!AA15/10^6*dollars_2025_to_2012*(1-INDEX('Tax Percentages'!$B$7:$AB$7,MATCH(X$1,'Tax Percentages'!$B$4:$AB$4,0)))</f>
        <v>8.5130547883129564E-6</v>
      </c>
      <c r="Y5" s="52">
        <f>'AEO 2026 Table 3'!AB15/10^6*dollars_2025_to_2012*(1-INDEX('Tax Percentages'!$B$7:$AB$7,MATCH(Y$1,'Tax Percentages'!$B$4:$AB$4,0)))</f>
        <v>8.5428110469812947E-6</v>
      </c>
      <c r="Z5" s="52">
        <f>'AEO 2026 Table 3'!AC15/10^6*dollars_2025_to_2012*(1-INDEX('Tax Percentages'!$B$7:$AB$7,MATCH(Z$1,'Tax Percentages'!$B$4:$AB$4,0)))</f>
        <v>8.5694774984811124E-6</v>
      </c>
      <c r="AA5" s="52">
        <f>'AEO 2026 Table 3'!AD15/10^6*dollars_2025_to_2012*(1-INDEX('Tax Percentages'!$B$7:$AB$7,MATCH(AA$1,'Tax Percentages'!$B$4:$AB$4,0)))</f>
        <v>8.5819762968487708E-6</v>
      </c>
      <c r="AB5" s="66">
        <f t="shared" si="3"/>
        <v>8.5819762968487708E-6</v>
      </c>
      <c r="AC5" s="66">
        <f t="shared" si="1"/>
        <v>8.5819762968487708E-6</v>
      </c>
      <c r="AD5" s="66">
        <f t="shared" si="1"/>
        <v>8.5819762968487708E-6</v>
      </c>
      <c r="AE5" s="66">
        <f t="shared" si="1"/>
        <v>8.5819762968487708E-6</v>
      </c>
      <c r="AF5" s="66">
        <f t="shared" si="1"/>
        <v>8.5819762968487708E-6</v>
      </c>
      <c r="AG5" s="66">
        <f t="shared" si="1"/>
        <v>8.5819762968487708E-6</v>
      </c>
      <c r="AH5" s="66">
        <f t="shared" si="1"/>
        <v>8.5819762968487708E-6</v>
      </c>
      <c r="AI5" s="66">
        <f t="shared" si="1"/>
        <v>8.5819762968487708E-6</v>
      </c>
      <c r="AJ5" s="66">
        <f t="shared" si="1"/>
        <v>8.5819762968487708E-6</v>
      </c>
      <c r="AK5" s="66">
        <f t="shared" si="1"/>
        <v>8.5819762968487708E-6</v>
      </c>
      <c r="AL5" s="66">
        <f t="shared" si="1"/>
        <v>8.5819762968487708E-6</v>
      </c>
      <c r="AM5" s="66">
        <f t="shared" si="1"/>
        <v>8.5819762968487708E-6</v>
      </c>
      <c r="AN5" s="66">
        <f t="shared" si="1"/>
        <v>8.5819762968487708E-6</v>
      </c>
      <c r="AO5" s="66">
        <f t="shared" si="1"/>
        <v>8.5819762968487708E-6</v>
      </c>
      <c r="AP5" s="66">
        <f t="shared" si="1"/>
        <v>8.5819762968487708E-6</v>
      </c>
      <c r="AQ5" s="66">
        <f t="shared" si="1"/>
        <v>8.5819762968487708E-6</v>
      </c>
      <c r="AR5" s="66">
        <f t="shared" si="1"/>
        <v>8.5819762968487708E-6</v>
      </c>
      <c r="AS5" s="66">
        <f t="shared" si="1"/>
        <v>8.5819762968487708E-6</v>
      </c>
      <c r="AT5" s="66">
        <f t="shared" si="1"/>
        <v>8.5819762968487708E-6</v>
      </c>
      <c r="AU5" s="66">
        <f t="shared" si="1"/>
        <v>8.5819762968487708E-6</v>
      </c>
      <c r="AV5" s="66">
        <f t="shared" si="1"/>
        <v>8.5819762968487708E-6</v>
      </c>
      <c r="AW5" s="66">
        <f t="shared" si="1"/>
        <v>8.5819762968487708E-6</v>
      </c>
      <c r="AX5" s="66">
        <f t="shared" si="1"/>
        <v>8.5819762968487708E-6</v>
      </c>
      <c r="AY5" s="66">
        <f t="shared" si="1"/>
        <v>8.5819762968487708E-6</v>
      </c>
      <c r="AZ5" s="66">
        <f t="shared" si="1"/>
        <v>8.5819762968487708E-6</v>
      </c>
      <c r="BA5" s="66">
        <f t="shared" si="1"/>
        <v>8.5819762968487708E-6</v>
      </c>
      <c r="BB5" s="66">
        <f t="shared" si="1"/>
        <v>8.5819762968487708E-6</v>
      </c>
      <c r="BC5" s="66">
        <f t="shared" si="1"/>
        <v>8.5819762968487708E-6</v>
      </c>
      <c r="BD5" s="66">
        <f t="shared" si="1"/>
        <v>8.5819762968487708E-6</v>
      </c>
      <c r="BE5" s="66">
        <f t="shared" si="1"/>
        <v>8.5819762968487708E-6</v>
      </c>
      <c r="BF5" s="66">
        <f t="shared" si="1"/>
        <v>8.5819762968487708E-6</v>
      </c>
      <c r="BG5" s="66">
        <f t="shared" si="1"/>
        <v>8.5819762968487708E-6</v>
      </c>
      <c r="BH5" s="66">
        <f t="shared" si="1"/>
        <v>8.5819762968487708E-6</v>
      </c>
      <c r="BI5" s="66">
        <f t="shared" si="1"/>
        <v>8.5819762968487708E-6</v>
      </c>
      <c r="BJ5" s="66">
        <f t="shared" si="1"/>
        <v>8.5819762968487708E-6</v>
      </c>
      <c r="BK5" s="66">
        <f t="shared" si="1"/>
        <v>8.5819762968487708E-6</v>
      </c>
      <c r="BL5" s="66">
        <f t="shared" si="1"/>
        <v>8.5819762968487708E-6</v>
      </c>
      <c r="BM5" s="66">
        <f t="shared" si="1"/>
        <v>8.5819762968487708E-6</v>
      </c>
      <c r="BN5" s="66">
        <f t="shared" si="1"/>
        <v>8.5819762968487708E-6</v>
      </c>
      <c r="BO5" s="66">
        <f t="shared" si="1"/>
        <v>8.5819762968487708E-6</v>
      </c>
      <c r="BP5" s="66">
        <f t="shared" si="1"/>
        <v>8.5819762968487708E-6</v>
      </c>
      <c r="BQ5" s="66">
        <f t="shared" si="1"/>
        <v>8.5819762968487708E-6</v>
      </c>
      <c r="BR5" s="66">
        <f t="shared" si="1"/>
        <v>8.5819762968487708E-6</v>
      </c>
      <c r="BS5" s="66">
        <f t="shared" si="1"/>
        <v>8.5819762968487708E-6</v>
      </c>
      <c r="BT5" s="66">
        <f t="shared" si="1"/>
        <v>8.5819762968487708E-6</v>
      </c>
      <c r="BU5" s="66">
        <f t="shared" si="1"/>
        <v>8.5819762968487708E-6</v>
      </c>
      <c r="BV5" s="66">
        <f t="shared" si="1"/>
        <v>8.5819762968487708E-6</v>
      </c>
      <c r="BW5" s="66">
        <f t="shared" si="1"/>
        <v>8.5819762968487708E-6</v>
      </c>
      <c r="BX5" s="66">
        <f t="shared" si="1"/>
        <v>8.5819762968487708E-6</v>
      </c>
      <c r="BY5" s="66">
        <f t="shared" si="1"/>
        <v>8.5819762968487708E-6</v>
      </c>
    </row>
    <row r="6" spans="1:77">
      <c r="A6" s="1" t="s">
        <v>393</v>
      </c>
      <c r="B6" s="3">
        <f>'NG Calcs'!F44/10^6*1*(1-INDEX('Tax Percentages'!$B$7:$AB$7,MATCH(B$1,'Tax Percentages'!$B$4:$AB$4,0)))</f>
        <v>3.6737874491298696E-6</v>
      </c>
      <c r="C6" s="3">
        <f>'NG Calcs'!G44/10^6*1*(1-INDEX('Tax Percentages'!$B$7:$AB$7,MATCH(C$1,'Tax Percentages'!$B$4:$AB$4,0)))</f>
        <v>3.7413852118419017E-6</v>
      </c>
      <c r="D6" s="3">
        <f>'NG Calcs'!H44/10^6*1*(1-INDEX('Tax Percentages'!$B$7:$AB$7,MATCH(D$1,'Tax Percentages'!$B$4:$AB$4,0)))</f>
        <v>3.3929979663918696E-6</v>
      </c>
      <c r="E6" s="3">
        <f>'NG Calcs'!I44/10^6*1*(1-INDEX('Tax Percentages'!$B$7:$AB$7,MATCH(E$1,'Tax Percentages'!$B$4:$AB$4,0)))</f>
        <v>4.1794652586463009E-6</v>
      </c>
      <c r="F6" s="3">
        <f>'NG Calcs'!J44/10^6*1*(1-INDEX('Tax Percentages'!$B$7:$AB$7,MATCH(F$1,'Tax Percentages'!$B$4:$AB$4,0)))</f>
        <v>4.1794652586463009E-6</v>
      </c>
      <c r="G6" s="3">
        <f>'NG Calcs'!K44/10^6*1*(1-INDEX('Tax Percentages'!$B$7:$AB$7,MATCH(G$1,'Tax Percentages'!$B$4:$AB$4,0)))</f>
        <v>4.1794652586463009E-6</v>
      </c>
      <c r="H6" s="85">
        <f t="shared" ref="H6:K6" si="6">($L6-$G6)/COUNT($H$1:$L$1)+G6</f>
        <v>4.1189392776375953E-6</v>
      </c>
      <c r="I6" s="85">
        <f t="shared" si="6"/>
        <v>4.0584132966288897E-6</v>
      </c>
      <c r="J6" s="85">
        <f t="shared" si="6"/>
        <v>3.9978873156201841E-6</v>
      </c>
      <c r="K6" s="85">
        <f t="shared" si="6"/>
        <v>3.9373613346114785E-6</v>
      </c>
      <c r="L6" s="52">
        <f>'AEO 2026 Table 3'!O21/10^6*dollars_2025_to_2012*(1-INDEX('Tax Percentages'!$B$7:$AB$7,MATCH(L$1,'Tax Percentages'!$B$4:$AB$4,0)))</f>
        <v>3.8768353536027729E-6</v>
      </c>
      <c r="M6" s="52">
        <f>'AEO 2026 Table 3'!P21/10^6*dollars_2025_to_2012*(1-INDEX('Tax Percentages'!$B$7:$AB$7,MATCH(M$1,'Tax Percentages'!$B$4:$AB$4,0)))</f>
        <v>3.9173192047656555E-6</v>
      </c>
      <c r="N6" s="52">
        <f>'AEO 2026 Table 3'!Q21/10^6*dollars_2025_to_2012*(1-INDEX('Tax Percentages'!$B$7:$AB$7,MATCH(N$1,'Tax Percentages'!$B$4:$AB$4,0)))</f>
        <v>3.9575026487785758E-6</v>
      </c>
      <c r="O6" s="52">
        <f>'AEO 2026 Table 3'!R21/10^6*dollars_2025_to_2012*(1-INDEX('Tax Percentages'!$B$7:$AB$7,MATCH(O$1,'Tax Percentages'!$B$4:$AB$4,0)))</f>
        <v>3.9972288358906705E-6</v>
      </c>
      <c r="P6" s="52">
        <f>'AEO 2026 Table 3'!S21/10^6*dollars_2025_to_2012*(1-INDEX('Tax Percentages'!$B$7:$AB$7,MATCH(P$1,'Tax Percentages'!$B$4:$AB$4,0)))</f>
        <v>4.0447609565786523E-6</v>
      </c>
      <c r="Q6" s="52">
        <f>'AEO 2026 Table 3'!T21/10^6*dollars_2025_to_2012*(1-INDEX('Tax Percentages'!$B$7:$AB$7,MATCH(Q$1,'Tax Percentages'!$B$4:$AB$4,0)))</f>
        <v>4.0788319126309561E-6</v>
      </c>
      <c r="R6" s="52">
        <f>'AEO 2026 Table 3'!U21/10^6*dollars_2025_to_2012*(1-INDEX('Tax Percentages'!$B$7:$AB$7,MATCH(R$1,'Tax Percentages'!$B$4:$AB$4,0)))</f>
        <v>4.0522498675648681E-6</v>
      </c>
      <c r="S6" s="52">
        <f>'AEO 2026 Table 3'!V21/10^6*dollars_2025_to_2012*(1-INDEX('Tax Percentages'!$B$7:$AB$7,MATCH(S$1,'Tax Percentages'!$B$4:$AB$4,0)))</f>
        <v>3.9336249326797322E-6</v>
      </c>
      <c r="T6" s="52">
        <f>'AEO 2026 Table 3'!W21/10^6*dollars_2025_to_2012*(1-INDEX('Tax Percentages'!$B$7:$AB$7,MATCH(T$1,'Tax Percentages'!$B$4:$AB$4,0)))</f>
        <v>3.7783536485871993E-6</v>
      </c>
      <c r="U6" s="52">
        <f>'AEO 2026 Table 3'!X21/10^6*dollars_2025_to_2012*(1-INDEX('Tax Percentages'!$B$7:$AB$7,MATCH(U$1,'Tax Percentages'!$B$4:$AB$4,0)))</f>
        <v>3.6285262471613421E-6</v>
      </c>
      <c r="V6" s="52">
        <f>'AEO 2026 Table 3'!Y21/10^6*dollars_2025_to_2012*(1-INDEX('Tax Percentages'!$B$7:$AB$7,MATCH(V$1,'Tax Percentages'!$B$4:$AB$4,0)))</f>
        <v>3.5572925340354454E-6</v>
      </c>
      <c r="W6" s="52">
        <f>'AEO 2026 Table 3'!Z21/10^6*dollars_2025_to_2012*(1-INDEX('Tax Percentages'!$B$7:$AB$7,MATCH(W$1,'Tax Percentages'!$B$4:$AB$4,0)))</f>
        <v>3.5527106603809391E-6</v>
      </c>
      <c r="X6" s="52">
        <f>'AEO 2026 Table 3'!AA21/10^6*dollars_2025_to_2012*(1-INDEX('Tax Percentages'!$B$7:$AB$7,MATCH(X$1,'Tax Percentages'!$B$4:$AB$4,0)))</f>
        <v>3.5613925599383521E-6</v>
      </c>
      <c r="Y6" s="52">
        <f>'AEO 2026 Table 3'!AB21/10^6*dollars_2025_to_2012*(1-INDEX('Tax Percentages'!$B$7:$AB$7,MATCH(Y$1,'Tax Percentages'!$B$4:$AB$4,0)))</f>
        <v>3.5627483798187108E-6</v>
      </c>
      <c r="Z6" s="52">
        <f>'AEO 2026 Table 3'!AC21/10^6*dollars_2025_to_2012*(1-INDEX('Tax Percentages'!$B$7:$AB$7,MATCH(Z$1,'Tax Percentages'!$B$4:$AB$4,0)))</f>
        <v>3.5504695698728172E-6</v>
      </c>
      <c r="AA6" s="52">
        <f>'AEO 2026 Table 3'!AD21/10^6*dollars_2025_to_2012*(1-INDEX('Tax Percentages'!$B$7:$AB$7,MATCH(AA$1,'Tax Percentages'!$B$4:$AB$4,0)))</f>
        <v>3.5257059185286219E-6</v>
      </c>
      <c r="AB6" s="66">
        <f t="shared" si="3"/>
        <v>3.5257059185286219E-6</v>
      </c>
      <c r="AC6" s="66">
        <f t="shared" si="1"/>
        <v>3.5257059185286219E-6</v>
      </c>
      <c r="AD6" s="66">
        <f t="shared" si="1"/>
        <v>3.5257059185286219E-6</v>
      </c>
      <c r="AE6" s="66">
        <f t="shared" si="1"/>
        <v>3.5257059185286219E-6</v>
      </c>
      <c r="AF6" s="66">
        <f t="shared" si="1"/>
        <v>3.5257059185286219E-6</v>
      </c>
      <c r="AG6" s="66">
        <f t="shared" si="1"/>
        <v>3.5257059185286219E-6</v>
      </c>
      <c r="AH6" s="66">
        <f t="shared" si="1"/>
        <v>3.5257059185286219E-6</v>
      </c>
      <c r="AI6" s="66">
        <f t="shared" si="1"/>
        <v>3.5257059185286219E-6</v>
      </c>
      <c r="AJ6" s="66">
        <f t="shared" si="1"/>
        <v>3.5257059185286219E-6</v>
      </c>
      <c r="AK6" s="66">
        <f t="shared" si="1"/>
        <v>3.5257059185286219E-6</v>
      </c>
      <c r="AL6" s="66">
        <f t="shared" si="1"/>
        <v>3.5257059185286219E-6</v>
      </c>
      <c r="AM6" s="66">
        <f t="shared" si="1"/>
        <v>3.5257059185286219E-6</v>
      </c>
      <c r="AN6" s="66">
        <f t="shared" si="1"/>
        <v>3.5257059185286219E-6</v>
      </c>
      <c r="AO6" s="66">
        <f t="shared" si="1"/>
        <v>3.5257059185286219E-6</v>
      </c>
      <c r="AP6" s="66">
        <f t="shared" si="1"/>
        <v>3.5257059185286219E-6</v>
      </c>
      <c r="AQ6" s="66">
        <f t="shared" si="1"/>
        <v>3.5257059185286219E-6</v>
      </c>
      <c r="AR6" s="66">
        <f t="shared" si="1"/>
        <v>3.5257059185286219E-6</v>
      </c>
      <c r="AS6" s="66">
        <f t="shared" si="1"/>
        <v>3.5257059185286219E-6</v>
      </c>
      <c r="AT6" s="66">
        <f t="shared" si="1"/>
        <v>3.5257059185286219E-6</v>
      </c>
      <c r="AU6" s="66">
        <f t="shared" si="1"/>
        <v>3.5257059185286219E-6</v>
      </c>
      <c r="AV6" s="66">
        <f t="shared" si="1"/>
        <v>3.5257059185286219E-6</v>
      </c>
      <c r="AW6" s="66">
        <f t="shared" si="1"/>
        <v>3.5257059185286219E-6</v>
      </c>
      <c r="AX6" s="66">
        <f t="shared" si="1"/>
        <v>3.5257059185286219E-6</v>
      </c>
      <c r="AY6" s="66">
        <f t="shared" si="1"/>
        <v>3.5257059185286219E-6</v>
      </c>
      <c r="AZ6" s="66">
        <f t="shared" si="1"/>
        <v>3.5257059185286219E-6</v>
      </c>
      <c r="BA6" s="66">
        <f t="shared" si="1"/>
        <v>3.5257059185286219E-6</v>
      </c>
      <c r="BB6" s="66">
        <f t="shared" si="1"/>
        <v>3.5257059185286219E-6</v>
      </c>
      <c r="BC6" s="66">
        <f t="shared" si="1"/>
        <v>3.5257059185286219E-6</v>
      </c>
      <c r="BD6" s="66">
        <f t="shared" si="1"/>
        <v>3.5257059185286219E-6</v>
      </c>
      <c r="BE6" s="66">
        <f t="shared" si="1"/>
        <v>3.5257059185286219E-6</v>
      </c>
      <c r="BF6" s="66">
        <f t="shared" si="1"/>
        <v>3.5257059185286219E-6</v>
      </c>
      <c r="BG6" s="66">
        <f t="shared" si="1"/>
        <v>3.5257059185286219E-6</v>
      </c>
      <c r="BH6" s="66">
        <f t="shared" si="1"/>
        <v>3.5257059185286219E-6</v>
      </c>
      <c r="BI6" s="66">
        <f t="shared" si="1"/>
        <v>3.5257059185286219E-6</v>
      </c>
      <c r="BJ6" s="66">
        <f t="shared" si="1"/>
        <v>3.5257059185286219E-6</v>
      </c>
      <c r="BK6" s="66">
        <f t="shared" si="1"/>
        <v>3.5257059185286219E-6</v>
      </c>
      <c r="BL6" s="66">
        <f t="shared" si="1"/>
        <v>3.5257059185286219E-6</v>
      </c>
      <c r="BM6" s="66">
        <f t="shared" si="1"/>
        <v>3.5257059185286219E-6</v>
      </c>
      <c r="BN6" s="66">
        <f t="shared" si="1"/>
        <v>3.5257059185286219E-6</v>
      </c>
      <c r="BO6" s="66">
        <f t="shared" si="1"/>
        <v>3.5257059185286219E-6</v>
      </c>
      <c r="BP6" s="66">
        <f t="shared" si="1"/>
        <v>3.5257059185286219E-6</v>
      </c>
      <c r="BQ6" s="66">
        <f t="shared" si="1"/>
        <v>3.5257059185286219E-6</v>
      </c>
      <c r="BR6" s="66">
        <f t="shared" si="1"/>
        <v>3.5257059185286219E-6</v>
      </c>
      <c r="BS6" s="66">
        <f t="shared" si="1"/>
        <v>3.5257059185286219E-6</v>
      </c>
      <c r="BT6" s="66">
        <f t="shared" si="1"/>
        <v>3.5257059185286219E-6</v>
      </c>
      <c r="BU6" s="66">
        <f t="shared" si="1"/>
        <v>3.5257059185286219E-6</v>
      </c>
      <c r="BV6" s="66">
        <f t="shared" si="1"/>
        <v>3.5257059185286219E-6</v>
      </c>
      <c r="BW6" s="66">
        <f t="shared" si="1"/>
        <v>3.5257059185286219E-6</v>
      </c>
      <c r="BX6" s="66">
        <f t="shared" si="1"/>
        <v>3.5257059185286219E-6</v>
      </c>
      <c r="BY6" s="66">
        <f t="shared" si="1"/>
        <v>3.5257059185286219E-6</v>
      </c>
    </row>
    <row r="7" spans="1:77">
      <c r="A7" s="1" t="s">
        <v>394</v>
      </c>
      <c r="B7" s="3">
        <f t="shared" ref="B7:AF7" si="7">B3</f>
        <v>3.0416544492402303E-6</v>
      </c>
      <c r="C7" s="3">
        <f t="shared" si="7"/>
        <v>3.0976209520819877E-6</v>
      </c>
      <c r="D7" s="3">
        <f t="shared" si="7"/>
        <v>2.8091792199854227E-6</v>
      </c>
      <c r="E7" s="3">
        <f t="shared" ref="E7:G7" si="8">E3</f>
        <v>3.460322426224584E-6</v>
      </c>
      <c r="F7" s="3">
        <f t="shared" si="8"/>
        <v>3.460322426224584E-6</v>
      </c>
      <c r="G7" s="3">
        <f t="shared" si="8"/>
        <v>3.460322426224584E-6</v>
      </c>
      <c r="H7" s="3">
        <f t="shared" si="7"/>
        <v>3.4206306149418365E-6</v>
      </c>
      <c r="I7" s="3">
        <f t="shared" si="7"/>
        <v>3.380938803659089E-6</v>
      </c>
      <c r="J7" s="3">
        <f t="shared" si="7"/>
        <v>3.3412469923763415E-6</v>
      </c>
      <c r="K7" s="3">
        <f t="shared" si="7"/>
        <v>3.301555181093594E-6</v>
      </c>
      <c r="L7" s="3">
        <f t="shared" si="7"/>
        <v>3.2618633698108469E-6</v>
      </c>
      <c r="M7" s="3">
        <f t="shared" si="7"/>
        <v>3.3172353195717257E-6</v>
      </c>
      <c r="N7" s="3">
        <f t="shared" si="7"/>
        <v>3.3913940147042197E-6</v>
      </c>
      <c r="O7" s="3">
        <f t="shared" si="7"/>
        <v>3.3699235435106009E-6</v>
      </c>
      <c r="P7" s="3">
        <f t="shared" si="7"/>
        <v>3.4413845558517342E-6</v>
      </c>
      <c r="Q7" s="3">
        <f t="shared" si="7"/>
        <v>3.4628271131066399E-6</v>
      </c>
      <c r="R7" s="3">
        <f t="shared" si="7"/>
        <v>3.4161988723388972E-6</v>
      </c>
      <c r="S7" s="3">
        <f t="shared" si="7"/>
        <v>3.3092938040078014E-6</v>
      </c>
      <c r="T7" s="3">
        <f t="shared" si="7"/>
        <v>3.1922765790690329E-6</v>
      </c>
      <c r="U7" s="3">
        <f t="shared" si="7"/>
        <v>3.0697868929072872E-6</v>
      </c>
      <c r="V7" s="3">
        <f t="shared" si="7"/>
        <v>2.988980692655506E-6</v>
      </c>
      <c r="W7" s="3">
        <f t="shared" si="7"/>
        <v>2.9752835887759422E-6</v>
      </c>
      <c r="X7" s="3">
        <f t="shared" si="7"/>
        <v>2.9699845927435411E-6</v>
      </c>
      <c r="Y7" s="3">
        <f t="shared" si="7"/>
        <v>2.9842160491641866E-6</v>
      </c>
      <c r="Z7" s="3">
        <f t="shared" si="7"/>
        <v>2.9788858161051305E-6</v>
      </c>
      <c r="AA7" s="3">
        <f t="shared" si="7"/>
        <v>2.9645726117211095E-6</v>
      </c>
      <c r="AB7" s="3">
        <f t="shared" si="7"/>
        <v>2.9645726117211095E-6</v>
      </c>
      <c r="AC7" s="3">
        <f t="shared" si="7"/>
        <v>2.9645726117211095E-6</v>
      </c>
      <c r="AD7" s="3">
        <f t="shared" si="7"/>
        <v>2.9645726117211095E-6</v>
      </c>
      <c r="AE7" s="3">
        <f t="shared" si="7"/>
        <v>2.9645726117211095E-6</v>
      </c>
      <c r="AF7" s="3">
        <f t="shared" si="7"/>
        <v>2.9645726117211095E-6</v>
      </c>
      <c r="AG7" s="3">
        <f t="shared" ref="AG7:BK7" si="9">AG3</f>
        <v>2.9645726117211095E-6</v>
      </c>
      <c r="AH7" s="3">
        <f t="shared" si="9"/>
        <v>2.9645726117211095E-6</v>
      </c>
      <c r="AI7" s="3">
        <f t="shared" si="9"/>
        <v>2.9645726117211095E-6</v>
      </c>
      <c r="AJ7" s="3">
        <f t="shared" si="9"/>
        <v>2.9645726117211095E-6</v>
      </c>
      <c r="AK7" s="3">
        <f t="shared" si="9"/>
        <v>2.9645726117211095E-6</v>
      </c>
      <c r="AL7" s="3">
        <f t="shared" si="9"/>
        <v>2.9645726117211095E-6</v>
      </c>
      <c r="AM7" s="3">
        <f t="shared" si="9"/>
        <v>2.9645726117211095E-6</v>
      </c>
      <c r="AN7" s="3">
        <f t="shared" si="9"/>
        <v>2.9645726117211095E-6</v>
      </c>
      <c r="AO7" s="3">
        <f t="shared" si="9"/>
        <v>2.9645726117211095E-6</v>
      </c>
      <c r="AP7" s="3">
        <f t="shared" si="9"/>
        <v>2.9645726117211095E-6</v>
      </c>
      <c r="AQ7" s="3">
        <f t="shared" si="9"/>
        <v>2.9645726117211095E-6</v>
      </c>
      <c r="AR7" s="3">
        <f t="shared" si="9"/>
        <v>2.9645726117211095E-6</v>
      </c>
      <c r="AS7" s="3">
        <f t="shared" si="9"/>
        <v>2.9645726117211095E-6</v>
      </c>
      <c r="AT7" s="3">
        <f t="shared" si="9"/>
        <v>2.9645726117211095E-6</v>
      </c>
      <c r="AU7" s="3">
        <f t="shared" si="9"/>
        <v>2.9645726117211095E-6</v>
      </c>
      <c r="AV7" s="3">
        <f t="shared" si="9"/>
        <v>2.9645726117211095E-6</v>
      </c>
      <c r="AW7" s="3">
        <f t="shared" si="9"/>
        <v>2.9645726117211095E-6</v>
      </c>
      <c r="AX7" s="3">
        <f t="shared" si="9"/>
        <v>2.9645726117211095E-6</v>
      </c>
      <c r="AY7" s="3">
        <f t="shared" si="9"/>
        <v>2.9645726117211095E-6</v>
      </c>
      <c r="AZ7" s="3">
        <f t="shared" si="9"/>
        <v>2.9645726117211095E-6</v>
      </c>
      <c r="BA7" s="3">
        <f t="shared" si="9"/>
        <v>2.9645726117211095E-6</v>
      </c>
      <c r="BB7" s="3">
        <f t="shared" si="9"/>
        <v>2.9645726117211095E-6</v>
      </c>
      <c r="BC7" s="3">
        <f t="shared" si="9"/>
        <v>2.9645726117211095E-6</v>
      </c>
      <c r="BD7" s="3">
        <f t="shared" si="9"/>
        <v>2.9645726117211095E-6</v>
      </c>
      <c r="BE7" s="3">
        <f t="shared" si="9"/>
        <v>2.9645726117211095E-6</v>
      </c>
      <c r="BF7" s="3">
        <f t="shared" si="9"/>
        <v>2.9645726117211095E-6</v>
      </c>
      <c r="BG7" s="3">
        <f t="shared" si="9"/>
        <v>2.9645726117211095E-6</v>
      </c>
      <c r="BH7" s="3">
        <f t="shared" si="9"/>
        <v>2.9645726117211095E-6</v>
      </c>
      <c r="BI7" s="3">
        <f t="shared" si="9"/>
        <v>2.9645726117211095E-6</v>
      </c>
      <c r="BJ7" s="3">
        <f t="shared" si="9"/>
        <v>2.9645726117211095E-6</v>
      </c>
      <c r="BK7" s="3">
        <f t="shared" si="9"/>
        <v>2.9645726117211095E-6</v>
      </c>
      <c r="BL7" s="3">
        <f t="shared" ref="BL7:BY7" si="10">BL3</f>
        <v>2.9645726117211095E-6</v>
      </c>
      <c r="BM7" s="3">
        <f t="shared" si="10"/>
        <v>2.9645726117211095E-6</v>
      </c>
      <c r="BN7" s="3">
        <f t="shared" si="10"/>
        <v>2.9645726117211095E-6</v>
      </c>
      <c r="BO7" s="3">
        <f t="shared" si="10"/>
        <v>2.9645726117211095E-6</v>
      </c>
      <c r="BP7" s="3">
        <f t="shared" si="10"/>
        <v>2.9645726117211095E-6</v>
      </c>
      <c r="BQ7" s="3">
        <f t="shared" si="10"/>
        <v>2.9645726117211095E-6</v>
      </c>
      <c r="BR7" s="3">
        <f t="shared" si="10"/>
        <v>2.9645726117211095E-6</v>
      </c>
      <c r="BS7" s="3">
        <f t="shared" si="10"/>
        <v>2.9645726117211095E-6</v>
      </c>
      <c r="BT7" s="3">
        <f t="shared" si="10"/>
        <v>2.9645726117211095E-6</v>
      </c>
      <c r="BU7" s="3">
        <f t="shared" si="10"/>
        <v>2.9645726117211095E-6</v>
      </c>
      <c r="BV7" s="3">
        <f t="shared" si="10"/>
        <v>2.9645726117211095E-6</v>
      </c>
      <c r="BW7" s="3">
        <f t="shared" si="10"/>
        <v>2.9645726117211095E-6</v>
      </c>
      <c r="BX7" s="3">
        <f t="shared" si="10"/>
        <v>2.9645726117211095E-6</v>
      </c>
      <c r="BY7" s="3">
        <f t="shared" si="10"/>
        <v>2.9645726117211095E-6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</row>
    <row r="9" spans="1:77">
      <c r="A9" s="1" t="s">
        <v>396</v>
      </c>
      <c r="B9" s="3">
        <f t="shared" ref="B9:AF9" si="11">B6</f>
        <v>3.6737874491298696E-6</v>
      </c>
      <c r="C9" s="3">
        <f t="shared" si="11"/>
        <v>3.7413852118419017E-6</v>
      </c>
      <c r="D9" s="3">
        <f t="shared" si="11"/>
        <v>3.3929979663918696E-6</v>
      </c>
      <c r="E9" s="3">
        <f t="shared" ref="E9:G9" si="12">E6</f>
        <v>4.1794652586463009E-6</v>
      </c>
      <c r="F9" s="3">
        <f t="shared" si="12"/>
        <v>4.1794652586463009E-6</v>
      </c>
      <c r="G9" s="3">
        <f t="shared" si="12"/>
        <v>4.1794652586463009E-6</v>
      </c>
      <c r="H9" s="3">
        <f t="shared" si="11"/>
        <v>4.1189392776375953E-6</v>
      </c>
      <c r="I9" s="3">
        <f t="shared" si="11"/>
        <v>4.0584132966288897E-6</v>
      </c>
      <c r="J9" s="3">
        <f t="shared" si="11"/>
        <v>3.9978873156201841E-6</v>
      </c>
      <c r="K9" s="3">
        <f t="shared" si="11"/>
        <v>3.9373613346114785E-6</v>
      </c>
      <c r="L9" s="3">
        <f t="shared" si="11"/>
        <v>3.8768353536027729E-6</v>
      </c>
      <c r="M9" s="3">
        <f t="shared" si="11"/>
        <v>3.9173192047656555E-6</v>
      </c>
      <c r="N9" s="3">
        <f t="shared" si="11"/>
        <v>3.9575026487785758E-6</v>
      </c>
      <c r="O9" s="3">
        <f t="shared" si="11"/>
        <v>3.9972288358906705E-6</v>
      </c>
      <c r="P9" s="3">
        <f t="shared" si="11"/>
        <v>4.0447609565786523E-6</v>
      </c>
      <c r="Q9" s="3">
        <f t="shared" si="11"/>
        <v>4.0788319126309561E-6</v>
      </c>
      <c r="R9" s="3">
        <f t="shared" si="11"/>
        <v>4.0522498675648681E-6</v>
      </c>
      <c r="S9" s="3">
        <f t="shared" si="11"/>
        <v>3.9336249326797322E-6</v>
      </c>
      <c r="T9" s="3">
        <f t="shared" si="11"/>
        <v>3.7783536485871993E-6</v>
      </c>
      <c r="U9" s="3">
        <f t="shared" si="11"/>
        <v>3.6285262471613421E-6</v>
      </c>
      <c r="V9" s="3">
        <f t="shared" si="11"/>
        <v>3.5572925340354454E-6</v>
      </c>
      <c r="W9" s="3">
        <f t="shared" si="11"/>
        <v>3.5527106603809391E-6</v>
      </c>
      <c r="X9" s="3">
        <f t="shared" si="11"/>
        <v>3.5613925599383521E-6</v>
      </c>
      <c r="Y9" s="3">
        <f t="shared" si="11"/>
        <v>3.5627483798187108E-6</v>
      </c>
      <c r="Z9" s="3">
        <f t="shared" si="11"/>
        <v>3.5504695698728172E-6</v>
      </c>
      <c r="AA9" s="3">
        <f t="shared" si="11"/>
        <v>3.5257059185286219E-6</v>
      </c>
      <c r="AB9" s="3">
        <f t="shared" si="11"/>
        <v>3.5257059185286219E-6</v>
      </c>
      <c r="AC9" s="3">
        <f t="shared" si="11"/>
        <v>3.5257059185286219E-6</v>
      </c>
      <c r="AD9" s="3">
        <f t="shared" si="11"/>
        <v>3.5257059185286219E-6</v>
      </c>
      <c r="AE9" s="3">
        <f t="shared" si="11"/>
        <v>3.5257059185286219E-6</v>
      </c>
      <c r="AF9" s="3">
        <f t="shared" si="11"/>
        <v>3.5257059185286219E-6</v>
      </c>
      <c r="AG9" s="3">
        <f t="shared" ref="AG9:BK9" si="13">AG6</f>
        <v>3.5257059185286219E-6</v>
      </c>
      <c r="AH9" s="3">
        <f t="shared" si="13"/>
        <v>3.5257059185286219E-6</v>
      </c>
      <c r="AI9" s="3">
        <f t="shared" si="13"/>
        <v>3.5257059185286219E-6</v>
      </c>
      <c r="AJ9" s="3">
        <f t="shared" si="13"/>
        <v>3.5257059185286219E-6</v>
      </c>
      <c r="AK9" s="3">
        <f t="shared" si="13"/>
        <v>3.5257059185286219E-6</v>
      </c>
      <c r="AL9" s="3">
        <f t="shared" si="13"/>
        <v>3.5257059185286219E-6</v>
      </c>
      <c r="AM9" s="3">
        <f t="shared" si="13"/>
        <v>3.5257059185286219E-6</v>
      </c>
      <c r="AN9" s="3">
        <f t="shared" si="13"/>
        <v>3.5257059185286219E-6</v>
      </c>
      <c r="AO9" s="3">
        <f t="shared" si="13"/>
        <v>3.5257059185286219E-6</v>
      </c>
      <c r="AP9" s="3">
        <f t="shared" si="13"/>
        <v>3.5257059185286219E-6</v>
      </c>
      <c r="AQ9" s="3">
        <f t="shared" si="13"/>
        <v>3.5257059185286219E-6</v>
      </c>
      <c r="AR9" s="3">
        <f t="shared" si="13"/>
        <v>3.5257059185286219E-6</v>
      </c>
      <c r="AS9" s="3">
        <f t="shared" si="13"/>
        <v>3.5257059185286219E-6</v>
      </c>
      <c r="AT9" s="3">
        <f t="shared" si="13"/>
        <v>3.5257059185286219E-6</v>
      </c>
      <c r="AU9" s="3">
        <f t="shared" si="13"/>
        <v>3.5257059185286219E-6</v>
      </c>
      <c r="AV9" s="3">
        <f t="shared" si="13"/>
        <v>3.5257059185286219E-6</v>
      </c>
      <c r="AW9" s="3">
        <f t="shared" si="13"/>
        <v>3.5257059185286219E-6</v>
      </c>
      <c r="AX9" s="3">
        <f t="shared" si="13"/>
        <v>3.5257059185286219E-6</v>
      </c>
      <c r="AY9" s="3">
        <f t="shared" si="13"/>
        <v>3.5257059185286219E-6</v>
      </c>
      <c r="AZ9" s="3">
        <f t="shared" si="13"/>
        <v>3.5257059185286219E-6</v>
      </c>
      <c r="BA9" s="3">
        <f t="shared" si="13"/>
        <v>3.5257059185286219E-6</v>
      </c>
      <c r="BB9" s="3">
        <f t="shared" si="13"/>
        <v>3.5257059185286219E-6</v>
      </c>
      <c r="BC9" s="3">
        <f t="shared" si="13"/>
        <v>3.5257059185286219E-6</v>
      </c>
      <c r="BD9" s="3">
        <f t="shared" si="13"/>
        <v>3.5257059185286219E-6</v>
      </c>
      <c r="BE9" s="3">
        <f t="shared" si="13"/>
        <v>3.5257059185286219E-6</v>
      </c>
      <c r="BF9" s="3">
        <f t="shared" si="13"/>
        <v>3.5257059185286219E-6</v>
      </c>
      <c r="BG9" s="3">
        <f t="shared" si="13"/>
        <v>3.5257059185286219E-6</v>
      </c>
      <c r="BH9" s="3">
        <f t="shared" si="13"/>
        <v>3.5257059185286219E-6</v>
      </c>
      <c r="BI9" s="3">
        <f t="shared" si="13"/>
        <v>3.5257059185286219E-6</v>
      </c>
      <c r="BJ9" s="3">
        <f t="shared" si="13"/>
        <v>3.5257059185286219E-6</v>
      </c>
      <c r="BK9" s="3">
        <f t="shared" si="13"/>
        <v>3.5257059185286219E-6</v>
      </c>
      <c r="BL9" s="3">
        <f t="shared" ref="BL9:BY9" si="14">BL6</f>
        <v>3.5257059185286219E-6</v>
      </c>
      <c r="BM9" s="3">
        <f t="shared" si="14"/>
        <v>3.5257059185286219E-6</v>
      </c>
      <c r="BN9" s="3">
        <f t="shared" si="14"/>
        <v>3.5257059185286219E-6</v>
      </c>
      <c r="BO9" s="3">
        <f t="shared" si="14"/>
        <v>3.5257059185286219E-6</v>
      </c>
      <c r="BP9" s="3">
        <f t="shared" si="14"/>
        <v>3.5257059185286219E-6</v>
      </c>
      <c r="BQ9" s="3">
        <f t="shared" si="14"/>
        <v>3.5257059185286219E-6</v>
      </c>
      <c r="BR9" s="3">
        <f t="shared" si="14"/>
        <v>3.5257059185286219E-6</v>
      </c>
      <c r="BS9" s="3">
        <f t="shared" si="14"/>
        <v>3.5257059185286219E-6</v>
      </c>
      <c r="BT9" s="3">
        <f t="shared" si="14"/>
        <v>3.5257059185286219E-6</v>
      </c>
      <c r="BU9" s="3">
        <f t="shared" si="14"/>
        <v>3.5257059185286219E-6</v>
      </c>
      <c r="BV9" s="3">
        <f t="shared" si="14"/>
        <v>3.5257059185286219E-6</v>
      </c>
      <c r="BW9" s="3">
        <f t="shared" si="14"/>
        <v>3.5257059185286219E-6</v>
      </c>
      <c r="BX9" s="3">
        <f t="shared" si="14"/>
        <v>3.5257059185286219E-6</v>
      </c>
      <c r="BY9" s="3">
        <f t="shared" si="14"/>
        <v>3.5257059185286219E-6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478BF-CCB1-4B88-BB77-2F6DCE02CE18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3">
        <f>AA2</f>
        <v>0</v>
      </c>
      <c r="AC2" s="3">
        <f t="shared" ref="AC2:BY7" si="0">AB2</f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  <c r="BA2" s="3">
        <f t="shared" si="0"/>
        <v>0</v>
      </c>
      <c r="BB2" s="3">
        <f t="shared" si="0"/>
        <v>0</v>
      </c>
      <c r="BC2" s="3">
        <f t="shared" si="0"/>
        <v>0</v>
      </c>
      <c r="BD2" s="3">
        <f t="shared" si="0"/>
        <v>0</v>
      </c>
      <c r="BE2" s="3">
        <f t="shared" si="0"/>
        <v>0</v>
      </c>
      <c r="BF2" s="3">
        <f t="shared" si="0"/>
        <v>0</v>
      </c>
      <c r="BG2" s="3">
        <f t="shared" si="0"/>
        <v>0</v>
      </c>
      <c r="BH2" s="3">
        <f t="shared" si="0"/>
        <v>0</v>
      </c>
      <c r="BI2" s="3">
        <f t="shared" si="0"/>
        <v>0</v>
      </c>
      <c r="BJ2" s="3">
        <f t="shared" si="0"/>
        <v>0</v>
      </c>
      <c r="BK2" s="3">
        <f t="shared" si="0"/>
        <v>0</v>
      </c>
      <c r="BL2" s="3">
        <f t="shared" si="0"/>
        <v>0</v>
      </c>
      <c r="BM2" s="3">
        <f t="shared" si="0"/>
        <v>0</v>
      </c>
      <c r="BN2" s="3">
        <f t="shared" si="0"/>
        <v>0</v>
      </c>
      <c r="BO2" s="3">
        <f t="shared" si="0"/>
        <v>0</v>
      </c>
      <c r="BP2" s="3">
        <f t="shared" si="0"/>
        <v>0</v>
      </c>
      <c r="BQ2" s="3">
        <f t="shared" si="0"/>
        <v>0</v>
      </c>
      <c r="BR2" s="3">
        <f t="shared" si="0"/>
        <v>0</v>
      </c>
      <c r="BS2" s="3">
        <f t="shared" si="0"/>
        <v>0</v>
      </c>
      <c r="BT2" s="3">
        <f t="shared" si="0"/>
        <v>0</v>
      </c>
      <c r="BU2" s="3">
        <f t="shared" si="0"/>
        <v>0</v>
      </c>
      <c r="BV2" s="3">
        <f t="shared" si="0"/>
        <v>0</v>
      </c>
      <c r="BW2" s="3">
        <f t="shared" si="0"/>
        <v>0</v>
      </c>
      <c r="BX2" s="3">
        <f t="shared" si="0"/>
        <v>0</v>
      </c>
      <c r="BY2" s="3">
        <f t="shared" si="0"/>
        <v>0</v>
      </c>
    </row>
    <row r="3" spans="1:77">
      <c r="A3" s="1" t="s">
        <v>390</v>
      </c>
      <c r="B3" s="52">
        <f>'AEO 2026 Table 3'!E41/10^6*dollars_2025_to_2012*(1-INDEX('Tax Percentages'!$B$8:$AB$8,MATCH(B$1,'Tax Percentages'!$B$4:$AB$4,0)))</f>
        <v>3.6553767977331485E-7</v>
      </c>
      <c r="C3" s="52">
        <f>'AEO 2026 Table 3'!F41/10^6*dollars_2025_to_2012*(1-INDEX('Tax Percentages'!$B$8:$AB$8,MATCH(C$1,'Tax Percentages'!$B$4:$AB$4,0)))</f>
        <v>3.6226177968003681E-7</v>
      </c>
      <c r="D3" s="52">
        <f>'AEO 2026 Table 3'!G41/10^6*dollars_2025_to_2012*(1-INDEX('Tax Percentages'!$B$8:$AB$8,MATCH(D$1,'Tax Percentages'!$B$4:$AB$4,0)))</f>
        <v>3.6160713135545186E-7</v>
      </c>
      <c r="E3" s="52">
        <f>'AEO 2026 Table 3'!H41/10^6*dollars_2025_to_2012*(1-INDEX('Tax Percentages'!$B$8:$AB$8,MATCH(E$1,'Tax Percentages'!$B$4:$AB$4,0)))</f>
        <v>3.6029650547110532E-7</v>
      </c>
      <c r="F3" s="52">
        <f>'AEO 2026 Table 3'!I41/10^6*dollars_2025_to_2012*(1-INDEX('Tax Percentages'!$B$8:$AB$8,MATCH(F$1,'Tax Percentages'!$B$4:$AB$4,0)))</f>
        <v>3.5898654420434704E-7</v>
      </c>
      <c r="G3" s="52">
        <f>'AEO 2026 Table 3'!J41/10^6*dollars_2025_to_2012*(1-INDEX('Tax Percentages'!$B$8:$AB$8,MATCH(G$1,'Tax Percentages'!$B$4:$AB$4,0)))</f>
        <v>3.5767658293758887E-7</v>
      </c>
      <c r="H3" s="52">
        <f>'AEO 2026 Table 3'!K41/10^6*dollars_2025_to_2012*(1-INDEX('Tax Percentages'!$B$8:$AB$8,MATCH(H$1,'Tax Percentages'!$B$4:$AB$4,0)))</f>
        <v>3.5571130872865737E-7</v>
      </c>
      <c r="I3" s="52">
        <f>'AEO 2026 Table 3'!L41/10^6*dollars_2025_to_2012*(1-INDEX('Tax Percentages'!$B$8:$AB$8,MATCH(I$1,'Tax Percentages'!$B$4:$AB$4,0)))</f>
        <v>3.5374603451972593E-7</v>
      </c>
      <c r="J3" s="52">
        <f>'AEO 2026 Table 3'!M41/10^6*dollars_2025_to_2012*(1-INDEX('Tax Percentages'!$B$8:$AB$8,MATCH(J$1,'Tax Percentages'!$B$4:$AB$4,0)))</f>
        <v>3.5178076031079444E-7</v>
      </c>
      <c r="K3" s="52">
        <f>'AEO 2026 Table 3'!N41/10^6*dollars_2025_to_2012*(1-INDEX('Tax Percentages'!$B$8:$AB$8,MATCH(K$1,'Tax Percentages'!$B$4:$AB$4,0)))</f>
        <v>3.4916017315968962E-7</v>
      </c>
      <c r="L3" s="52">
        <f>'AEO 2026 Table 3'!O41/10^6*dollars_2025_to_2012*(1-INDEX('Tax Percentages'!$B$8:$AB$8,MATCH(L$1,'Tax Percentages'!$B$4:$AB$4,0)))</f>
        <v>3.4654025062617327E-7</v>
      </c>
      <c r="M3" s="52">
        <f>'AEO 2026 Table 3'!P41/10^6*dollars_2025_to_2012*(1-INDEX('Tax Percentages'!$B$8:$AB$8,MATCH(M$1,'Tax Percentages'!$B$4:$AB$4,0)))</f>
        <v>3.439196634750684E-7</v>
      </c>
      <c r="N3" s="52">
        <f>'AEO 2026 Table 3'!Q41/10^6*dollars_2025_to_2012*(1-INDEX('Tax Percentages'!$B$8:$AB$8,MATCH(N$1,'Tax Percentages'!$B$4:$AB$4,0)))</f>
        <v>3.4195438926613701E-7</v>
      </c>
      <c r="O3" s="52">
        <f>'AEO 2026 Table 3'!R41/10^6*dollars_2025_to_2012*(1-INDEX('Tax Percentages'!$B$8:$AB$8,MATCH(O$1,'Tax Percentages'!$B$4:$AB$4,0)))</f>
        <v>3.3998911505720552E-7</v>
      </c>
      <c r="P3" s="52">
        <f>'AEO 2026 Table 3'!S41/10^6*dollars_2025_to_2012*(1-INDEX('Tax Percentages'!$B$8:$AB$8,MATCH(P$1,'Tax Percentages'!$B$4:$AB$4,0)))</f>
        <v>3.3802384084827407E-7</v>
      </c>
      <c r="Q3" s="52">
        <f>'AEO 2026 Table 3'!T41/10^6*dollars_2025_to_2012*(1-INDEX('Tax Percentages'!$B$8:$AB$8,MATCH(Q$1,'Tax Percentages'!$B$4:$AB$4,0)))</f>
        <v>3.354032536971692E-7</v>
      </c>
      <c r="R3" s="52">
        <f>'AEO 2026 Table 3'!U41/10^6*dollars_2025_to_2012*(1-INDEX('Tax Percentages'!$B$8:$AB$8,MATCH(R$1,'Tax Percentages'!$B$4:$AB$4,0)))</f>
        <v>3.3343797948823776E-7</v>
      </c>
      <c r="S3" s="52">
        <f>'AEO 2026 Table 3'!V41/10^6*dollars_2025_to_2012*(1-INDEX('Tax Percentages'!$B$8:$AB$8,MATCH(S$1,'Tax Percentages'!$B$4:$AB$4,0)))</f>
        <v>3.3081805695472136E-7</v>
      </c>
      <c r="T3" s="52">
        <f>'AEO 2026 Table 3'!W41/10^6*dollars_2025_to_2012*(1-INDEX('Tax Percentages'!$B$8:$AB$8,MATCH(T$1,'Tax Percentages'!$B$4:$AB$4,0)))</f>
        <v>3.2885278274578987E-7</v>
      </c>
      <c r="U3" s="52">
        <f>'AEO 2026 Table 3'!X41/10^6*dollars_2025_to_2012*(1-INDEX('Tax Percentages'!$B$8:$AB$8,MATCH(U$1,'Tax Percentages'!$B$4:$AB$4,0)))</f>
        <v>3.262321955946851E-7</v>
      </c>
      <c r="V3" s="52">
        <f>'AEO 2026 Table 3'!Y41/10^6*dollars_2025_to_2012*(1-INDEX('Tax Percentages'!$B$8:$AB$8,MATCH(V$1,'Tax Percentages'!$B$4:$AB$4,0)))</f>
        <v>3.2361227306116865E-7</v>
      </c>
      <c r="W3" s="52">
        <f>'AEO 2026 Table 3'!Z41/10^6*dollars_2025_to_2012*(1-INDEX('Tax Percentages'!$B$8:$AB$8,MATCH(W$1,'Tax Percentages'!$B$4:$AB$4,0)))</f>
        <v>3.2099168591006394E-7</v>
      </c>
      <c r="X3" s="52">
        <f>'AEO 2026 Table 3'!AA41/10^6*dollars_2025_to_2012*(1-INDEX('Tax Percentages'!$B$8:$AB$8,MATCH(X$1,'Tax Percentages'!$B$4:$AB$4,0)))</f>
        <v>3.1902641170113244E-7</v>
      </c>
      <c r="Y3" s="52">
        <f>'AEO 2026 Table 3'!AB41/10^6*dollars_2025_to_2012*(1-INDEX('Tax Percentages'!$B$8:$AB$8,MATCH(Y$1,'Tax Percentages'!$B$4:$AB$4,0)))</f>
        <v>3.1640582455002763E-7</v>
      </c>
      <c r="Z3" s="52">
        <f>'AEO 2026 Table 3'!AC41/10^6*dollars_2025_to_2012*(1-INDEX('Tax Percentages'!$B$8:$AB$8,MATCH(Z$1,'Tax Percentages'!$B$4:$AB$4,0)))</f>
        <v>3.1378590201651123E-7</v>
      </c>
      <c r="AA3" s="52">
        <f>'AEO 2026 Table 3'!AD41/10^6*dollars_2025_to_2012*(1-INDEX('Tax Percentages'!$B$8:$AB$8,MATCH(AA$1,'Tax Percentages'!$B$4:$AB$4,0)))</f>
        <v>3.1116531486540646E-7</v>
      </c>
      <c r="AB3" s="3">
        <f t="shared" ref="AB3:AQ9" si="1">AA3</f>
        <v>3.1116531486540646E-7</v>
      </c>
      <c r="AC3" s="3">
        <f t="shared" si="1"/>
        <v>3.1116531486540646E-7</v>
      </c>
      <c r="AD3" s="3">
        <f t="shared" si="1"/>
        <v>3.1116531486540646E-7</v>
      </c>
      <c r="AE3" s="3">
        <f t="shared" si="1"/>
        <v>3.1116531486540646E-7</v>
      </c>
      <c r="AF3" s="3">
        <f t="shared" si="1"/>
        <v>3.1116531486540646E-7</v>
      </c>
      <c r="AG3" s="3">
        <f t="shared" si="1"/>
        <v>3.1116531486540646E-7</v>
      </c>
      <c r="AH3" s="3">
        <f t="shared" si="1"/>
        <v>3.1116531486540646E-7</v>
      </c>
      <c r="AI3" s="3">
        <f t="shared" si="1"/>
        <v>3.1116531486540646E-7</v>
      </c>
      <c r="AJ3" s="3">
        <f t="shared" si="1"/>
        <v>3.1116531486540646E-7</v>
      </c>
      <c r="AK3" s="3">
        <f t="shared" si="1"/>
        <v>3.1116531486540646E-7</v>
      </c>
      <c r="AL3" s="3">
        <f t="shared" si="1"/>
        <v>3.1116531486540646E-7</v>
      </c>
      <c r="AM3" s="3">
        <f t="shared" si="1"/>
        <v>3.1116531486540646E-7</v>
      </c>
      <c r="AN3" s="3">
        <f t="shared" si="1"/>
        <v>3.1116531486540646E-7</v>
      </c>
      <c r="AO3" s="3">
        <f t="shared" si="1"/>
        <v>3.1116531486540646E-7</v>
      </c>
      <c r="AP3" s="3">
        <f t="shared" si="1"/>
        <v>3.1116531486540646E-7</v>
      </c>
      <c r="AQ3" s="3">
        <f t="shared" si="1"/>
        <v>3.1116531486540646E-7</v>
      </c>
      <c r="AR3" s="3">
        <f t="shared" si="0"/>
        <v>3.1116531486540646E-7</v>
      </c>
      <c r="AS3" s="3">
        <f t="shared" si="0"/>
        <v>3.1116531486540646E-7</v>
      </c>
      <c r="AT3" s="3">
        <f t="shared" si="0"/>
        <v>3.1116531486540646E-7</v>
      </c>
      <c r="AU3" s="3">
        <f t="shared" si="0"/>
        <v>3.1116531486540646E-7</v>
      </c>
      <c r="AV3" s="3">
        <f t="shared" si="0"/>
        <v>3.1116531486540646E-7</v>
      </c>
      <c r="AW3" s="3">
        <f t="shared" si="0"/>
        <v>3.1116531486540646E-7</v>
      </c>
      <c r="AX3" s="3">
        <f t="shared" si="0"/>
        <v>3.1116531486540646E-7</v>
      </c>
      <c r="AY3" s="3">
        <f t="shared" si="0"/>
        <v>3.1116531486540646E-7</v>
      </c>
      <c r="AZ3" s="3">
        <f t="shared" si="0"/>
        <v>3.1116531486540646E-7</v>
      </c>
      <c r="BA3" s="3">
        <f t="shared" si="0"/>
        <v>3.1116531486540646E-7</v>
      </c>
      <c r="BB3" s="3">
        <f t="shared" si="0"/>
        <v>3.1116531486540646E-7</v>
      </c>
      <c r="BC3" s="3">
        <f t="shared" si="0"/>
        <v>3.1116531486540646E-7</v>
      </c>
      <c r="BD3" s="3">
        <f t="shared" si="0"/>
        <v>3.1116531486540646E-7</v>
      </c>
      <c r="BE3" s="3">
        <f t="shared" si="0"/>
        <v>3.1116531486540646E-7</v>
      </c>
      <c r="BF3" s="3">
        <f t="shared" si="0"/>
        <v>3.1116531486540646E-7</v>
      </c>
      <c r="BG3" s="3">
        <f t="shared" si="0"/>
        <v>3.1116531486540646E-7</v>
      </c>
      <c r="BH3" s="3">
        <f t="shared" si="0"/>
        <v>3.1116531486540646E-7</v>
      </c>
      <c r="BI3" s="3">
        <f t="shared" si="0"/>
        <v>3.1116531486540646E-7</v>
      </c>
      <c r="BJ3" s="3">
        <f t="shared" si="0"/>
        <v>3.1116531486540646E-7</v>
      </c>
      <c r="BK3" s="3">
        <f t="shared" si="0"/>
        <v>3.1116531486540646E-7</v>
      </c>
      <c r="BL3" s="3">
        <f t="shared" si="0"/>
        <v>3.1116531486540646E-7</v>
      </c>
      <c r="BM3" s="3">
        <f t="shared" si="0"/>
        <v>3.1116531486540646E-7</v>
      </c>
      <c r="BN3" s="3">
        <f t="shared" si="0"/>
        <v>3.1116531486540646E-7</v>
      </c>
      <c r="BO3" s="3">
        <f t="shared" si="0"/>
        <v>3.1116531486540646E-7</v>
      </c>
      <c r="BP3" s="3">
        <f t="shared" si="0"/>
        <v>3.1116531486540646E-7</v>
      </c>
      <c r="BQ3" s="3">
        <f t="shared" si="0"/>
        <v>3.1116531486540646E-7</v>
      </c>
      <c r="BR3" s="3">
        <f t="shared" si="0"/>
        <v>3.1116531486540646E-7</v>
      </c>
      <c r="BS3" s="3">
        <f t="shared" si="0"/>
        <v>3.1116531486540646E-7</v>
      </c>
      <c r="BT3" s="3">
        <f t="shared" si="0"/>
        <v>3.1116531486540646E-7</v>
      </c>
      <c r="BU3" s="3">
        <f t="shared" si="0"/>
        <v>3.1116531486540646E-7</v>
      </c>
      <c r="BV3" s="3">
        <f t="shared" si="0"/>
        <v>3.1116531486540646E-7</v>
      </c>
      <c r="BW3" s="3">
        <f t="shared" si="0"/>
        <v>3.1116531486540646E-7</v>
      </c>
      <c r="BX3" s="3">
        <f t="shared" si="0"/>
        <v>3.1116531486540646E-7</v>
      </c>
      <c r="BY3" s="3">
        <f t="shared" si="0"/>
        <v>3.1116531486540646E-7</v>
      </c>
    </row>
    <row r="4" spans="1:77">
      <c r="A4" s="1" t="s">
        <v>391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3">
        <f t="shared" si="1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  <c r="AG4" s="3">
        <f t="shared" si="0"/>
        <v>0</v>
      </c>
      <c r="AH4" s="3">
        <f t="shared" si="0"/>
        <v>0</v>
      </c>
      <c r="AI4" s="3">
        <f t="shared" si="0"/>
        <v>0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si="0"/>
        <v>0</v>
      </c>
      <c r="AZ4" s="3">
        <f t="shared" si="0"/>
        <v>0</v>
      </c>
      <c r="BA4" s="3">
        <f t="shared" si="0"/>
        <v>0</v>
      </c>
      <c r="BB4" s="3">
        <f t="shared" si="0"/>
        <v>0</v>
      </c>
      <c r="BC4" s="3">
        <f t="shared" si="0"/>
        <v>0</v>
      </c>
      <c r="BD4" s="3">
        <f t="shared" si="0"/>
        <v>0</v>
      </c>
      <c r="BE4" s="3">
        <f t="shared" si="0"/>
        <v>0</v>
      </c>
      <c r="BF4" s="3">
        <f t="shared" si="0"/>
        <v>0</v>
      </c>
      <c r="BG4" s="3">
        <f t="shared" si="0"/>
        <v>0</v>
      </c>
      <c r="BH4" s="3">
        <f t="shared" si="0"/>
        <v>0</v>
      </c>
      <c r="BI4" s="3">
        <f t="shared" si="0"/>
        <v>0</v>
      </c>
      <c r="BJ4" s="3">
        <f t="shared" si="0"/>
        <v>0</v>
      </c>
      <c r="BK4" s="3">
        <f t="shared" si="0"/>
        <v>0</v>
      </c>
      <c r="BL4" s="3">
        <f t="shared" si="0"/>
        <v>0</v>
      </c>
      <c r="BM4" s="3">
        <f t="shared" si="0"/>
        <v>0</v>
      </c>
      <c r="BN4" s="3">
        <f t="shared" si="0"/>
        <v>0</v>
      </c>
      <c r="BO4" s="3">
        <f t="shared" si="0"/>
        <v>0</v>
      </c>
      <c r="BP4" s="3">
        <f t="shared" si="0"/>
        <v>0</v>
      </c>
      <c r="BQ4" s="3">
        <f t="shared" si="0"/>
        <v>0</v>
      </c>
      <c r="BR4" s="3">
        <f t="shared" si="0"/>
        <v>0</v>
      </c>
      <c r="BS4" s="3">
        <f t="shared" si="0"/>
        <v>0</v>
      </c>
      <c r="BT4" s="3">
        <f t="shared" si="0"/>
        <v>0</v>
      </c>
      <c r="BU4" s="3">
        <f t="shared" si="0"/>
        <v>0</v>
      </c>
      <c r="BV4" s="3">
        <f t="shared" si="0"/>
        <v>0</v>
      </c>
      <c r="BW4" s="3">
        <f t="shared" si="0"/>
        <v>0</v>
      </c>
      <c r="BX4" s="3">
        <f t="shared" si="0"/>
        <v>0</v>
      </c>
      <c r="BY4" s="3">
        <f t="shared" si="0"/>
        <v>0</v>
      </c>
    </row>
    <row r="5" spans="1:77">
      <c r="A5" s="1" t="s">
        <v>392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3">
        <f t="shared" si="1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  <c r="AG5" s="3">
        <f t="shared" si="0"/>
        <v>0</v>
      </c>
      <c r="AH5" s="3">
        <f t="shared" si="0"/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0"/>
        <v>0</v>
      </c>
      <c r="AZ5" s="3">
        <f t="shared" si="0"/>
        <v>0</v>
      </c>
      <c r="BA5" s="3">
        <f t="shared" si="0"/>
        <v>0</v>
      </c>
      <c r="BB5" s="3">
        <f t="shared" si="0"/>
        <v>0</v>
      </c>
      <c r="BC5" s="3">
        <f t="shared" si="0"/>
        <v>0</v>
      </c>
      <c r="BD5" s="3">
        <f t="shared" si="0"/>
        <v>0</v>
      </c>
      <c r="BE5" s="3">
        <f t="shared" si="0"/>
        <v>0</v>
      </c>
      <c r="BF5" s="3">
        <f t="shared" si="0"/>
        <v>0</v>
      </c>
      <c r="BG5" s="3">
        <f t="shared" si="0"/>
        <v>0</v>
      </c>
      <c r="BH5" s="3">
        <f t="shared" si="0"/>
        <v>0</v>
      </c>
      <c r="BI5" s="3">
        <f t="shared" si="0"/>
        <v>0</v>
      </c>
      <c r="BJ5" s="3">
        <f t="shared" si="0"/>
        <v>0</v>
      </c>
      <c r="BK5" s="3">
        <f t="shared" si="0"/>
        <v>0</v>
      </c>
      <c r="BL5" s="3">
        <f t="shared" si="0"/>
        <v>0</v>
      </c>
      <c r="BM5" s="3">
        <f t="shared" si="0"/>
        <v>0</v>
      </c>
      <c r="BN5" s="3">
        <f t="shared" si="0"/>
        <v>0</v>
      </c>
      <c r="BO5" s="3">
        <f t="shared" si="0"/>
        <v>0</v>
      </c>
      <c r="BP5" s="3">
        <f t="shared" si="0"/>
        <v>0</v>
      </c>
      <c r="BQ5" s="3">
        <f t="shared" si="0"/>
        <v>0</v>
      </c>
      <c r="BR5" s="3">
        <f t="shared" si="0"/>
        <v>0</v>
      </c>
      <c r="BS5" s="3">
        <f t="shared" si="0"/>
        <v>0</v>
      </c>
      <c r="BT5" s="3">
        <f t="shared" si="0"/>
        <v>0</v>
      </c>
      <c r="BU5" s="3">
        <f t="shared" si="0"/>
        <v>0</v>
      </c>
      <c r="BV5" s="3">
        <f t="shared" si="0"/>
        <v>0</v>
      </c>
      <c r="BW5" s="3">
        <f t="shared" si="0"/>
        <v>0</v>
      </c>
      <c r="BX5" s="3">
        <f t="shared" si="0"/>
        <v>0</v>
      </c>
      <c r="BY5" s="3">
        <f t="shared" si="0"/>
        <v>0</v>
      </c>
    </row>
    <row r="6" spans="1:77">
      <c r="A6" s="1" t="s">
        <v>393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3">
        <f t="shared" si="1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G6" s="3">
        <f t="shared" si="0"/>
        <v>0</v>
      </c>
      <c r="AH6" s="3">
        <f t="shared" si="0"/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0"/>
        <v>0</v>
      </c>
      <c r="AZ6" s="3">
        <f t="shared" si="0"/>
        <v>0</v>
      </c>
      <c r="BA6" s="3">
        <f t="shared" si="0"/>
        <v>0</v>
      </c>
      <c r="BB6" s="3">
        <f t="shared" si="0"/>
        <v>0</v>
      </c>
      <c r="BC6" s="3">
        <f t="shared" si="0"/>
        <v>0</v>
      </c>
      <c r="BD6" s="3">
        <f t="shared" si="0"/>
        <v>0</v>
      </c>
      <c r="BE6" s="3">
        <f t="shared" si="0"/>
        <v>0</v>
      </c>
      <c r="BF6" s="3">
        <f t="shared" si="0"/>
        <v>0</v>
      </c>
      <c r="BG6" s="3">
        <f t="shared" si="0"/>
        <v>0</v>
      </c>
      <c r="BH6" s="3">
        <f t="shared" si="0"/>
        <v>0</v>
      </c>
      <c r="BI6" s="3">
        <f t="shared" si="0"/>
        <v>0</v>
      </c>
      <c r="BJ6" s="3">
        <f t="shared" si="0"/>
        <v>0</v>
      </c>
      <c r="BK6" s="3">
        <f t="shared" si="0"/>
        <v>0</v>
      </c>
      <c r="BL6" s="3">
        <f t="shared" si="0"/>
        <v>0</v>
      </c>
      <c r="BM6" s="3">
        <f t="shared" si="0"/>
        <v>0</v>
      </c>
      <c r="BN6" s="3">
        <f t="shared" si="0"/>
        <v>0</v>
      </c>
      <c r="BO6" s="3">
        <f t="shared" si="0"/>
        <v>0</v>
      </c>
      <c r="BP6" s="3">
        <f t="shared" si="0"/>
        <v>0</v>
      </c>
      <c r="BQ6" s="3">
        <f t="shared" si="0"/>
        <v>0</v>
      </c>
      <c r="BR6" s="3">
        <f t="shared" si="0"/>
        <v>0</v>
      </c>
      <c r="BS6" s="3">
        <f t="shared" si="0"/>
        <v>0</v>
      </c>
      <c r="BT6" s="3">
        <f t="shared" si="0"/>
        <v>0</v>
      </c>
      <c r="BU6" s="3">
        <f t="shared" si="0"/>
        <v>0</v>
      </c>
      <c r="BV6" s="3">
        <f t="shared" si="0"/>
        <v>0</v>
      </c>
      <c r="BW6" s="3">
        <f t="shared" si="0"/>
        <v>0</v>
      </c>
      <c r="BX6" s="3">
        <f t="shared" si="0"/>
        <v>0</v>
      </c>
      <c r="BY6" s="3">
        <f t="shared" si="0"/>
        <v>0</v>
      </c>
    </row>
    <row r="7" spans="1:77">
      <c r="A7" s="1" t="s">
        <v>394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3">
        <f t="shared" si="1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G7" s="3">
        <f t="shared" si="0"/>
        <v>0</v>
      </c>
      <c r="AH7" s="3">
        <f t="shared" si="0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ref="AC7:BY9" si="2">BA7</f>
        <v>0</v>
      </c>
      <c r="BC7" s="3">
        <f t="shared" si="2"/>
        <v>0</v>
      </c>
      <c r="BD7" s="3">
        <f t="shared" si="2"/>
        <v>0</v>
      </c>
      <c r="BE7" s="3">
        <f t="shared" si="2"/>
        <v>0</v>
      </c>
      <c r="BF7" s="3">
        <f t="shared" si="2"/>
        <v>0</v>
      </c>
      <c r="BG7" s="3">
        <f t="shared" si="2"/>
        <v>0</v>
      </c>
      <c r="BH7" s="3">
        <f t="shared" si="2"/>
        <v>0</v>
      </c>
      <c r="BI7" s="3">
        <f t="shared" si="2"/>
        <v>0</v>
      </c>
      <c r="BJ7" s="3">
        <f t="shared" si="2"/>
        <v>0</v>
      </c>
      <c r="BK7" s="3">
        <f t="shared" si="2"/>
        <v>0</v>
      </c>
      <c r="BL7" s="3">
        <f t="shared" si="2"/>
        <v>0</v>
      </c>
      <c r="BM7" s="3">
        <f t="shared" si="2"/>
        <v>0</v>
      </c>
      <c r="BN7" s="3">
        <f t="shared" si="2"/>
        <v>0</v>
      </c>
      <c r="BO7" s="3">
        <f t="shared" si="2"/>
        <v>0</v>
      </c>
      <c r="BP7" s="3">
        <f t="shared" si="2"/>
        <v>0</v>
      </c>
      <c r="BQ7" s="3">
        <f t="shared" si="2"/>
        <v>0</v>
      </c>
      <c r="BR7" s="3">
        <f t="shared" si="2"/>
        <v>0</v>
      </c>
      <c r="BS7" s="3">
        <f t="shared" si="2"/>
        <v>0</v>
      </c>
      <c r="BT7" s="3">
        <f t="shared" si="2"/>
        <v>0</v>
      </c>
      <c r="BU7" s="3">
        <f t="shared" si="2"/>
        <v>0</v>
      </c>
      <c r="BV7" s="3">
        <f t="shared" si="2"/>
        <v>0</v>
      </c>
      <c r="BW7" s="3">
        <f t="shared" si="2"/>
        <v>0</v>
      </c>
      <c r="BX7" s="3">
        <f t="shared" si="2"/>
        <v>0</v>
      </c>
      <c r="BY7" s="3">
        <f t="shared" si="2"/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2"/>
        <v>0</v>
      </c>
      <c r="AD8" s="3">
        <f t="shared" si="2"/>
        <v>0</v>
      </c>
      <c r="AE8" s="3">
        <f t="shared" si="2"/>
        <v>0</v>
      </c>
      <c r="AF8" s="3">
        <f t="shared" si="2"/>
        <v>0</v>
      </c>
      <c r="AG8" s="3">
        <f t="shared" si="2"/>
        <v>0</v>
      </c>
      <c r="AH8" s="3">
        <f t="shared" si="2"/>
        <v>0</v>
      </c>
      <c r="AI8" s="3">
        <f t="shared" si="2"/>
        <v>0</v>
      </c>
      <c r="AJ8" s="3">
        <f t="shared" si="2"/>
        <v>0</v>
      </c>
      <c r="AK8" s="3">
        <f t="shared" si="2"/>
        <v>0</v>
      </c>
      <c r="AL8" s="3">
        <f t="shared" si="2"/>
        <v>0</v>
      </c>
      <c r="AM8" s="3">
        <f t="shared" si="2"/>
        <v>0</v>
      </c>
      <c r="AN8" s="3">
        <f t="shared" si="2"/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0</v>
      </c>
      <c r="AV8" s="3">
        <f t="shared" si="2"/>
        <v>0</v>
      </c>
      <c r="AW8" s="3">
        <f t="shared" si="2"/>
        <v>0</v>
      </c>
      <c r="AX8" s="3">
        <f t="shared" si="2"/>
        <v>0</v>
      </c>
      <c r="AY8" s="3">
        <f t="shared" si="2"/>
        <v>0</v>
      </c>
      <c r="AZ8" s="3">
        <f t="shared" si="2"/>
        <v>0</v>
      </c>
      <c r="BA8" s="3">
        <f t="shared" si="2"/>
        <v>0</v>
      </c>
      <c r="BB8" s="3">
        <f t="shared" si="2"/>
        <v>0</v>
      </c>
      <c r="BC8" s="3">
        <f t="shared" si="2"/>
        <v>0</v>
      </c>
      <c r="BD8" s="3">
        <f t="shared" si="2"/>
        <v>0</v>
      </c>
      <c r="BE8" s="3">
        <f t="shared" si="2"/>
        <v>0</v>
      </c>
      <c r="BF8" s="3">
        <f t="shared" si="2"/>
        <v>0</v>
      </c>
      <c r="BG8" s="3">
        <f t="shared" si="2"/>
        <v>0</v>
      </c>
      <c r="BH8" s="3">
        <f t="shared" si="2"/>
        <v>0</v>
      </c>
      <c r="BI8" s="3">
        <f t="shared" si="2"/>
        <v>0</v>
      </c>
      <c r="BJ8" s="3">
        <f t="shared" si="2"/>
        <v>0</v>
      </c>
      <c r="BK8" s="3">
        <f t="shared" si="2"/>
        <v>0</v>
      </c>
      <c r="BL8" s="3">
        <f t="shared" si="2"/>
        <v>0</v>
      </c>
      <c r="BM8" s="3">
        <f t="shared" si="2"/>
        <v>0</v>
      </c>
      <c r="BN8" s="3">
        <f t="shared" si="2"/>
        <v>0</v>
      </c>
      <c r="BO8" s="3">
        <f t="shared" si="2"/>
        <v>0</v>
      </c>
      <c r="BP8" s="3">
        <f t="shared" si="2"/>
        <v>0</v>
      </c>
      <c r="BQ8" s="3">
        <f t="shared" si="2"/>
        <v>0</v>
      </c>
      <c r="BR8" s="3">
        <f t="shared" si="2"/>
        <v>0</v>
      </c>
      <c r="BS8" s="3">
        <f t="shared" si="2"/>
        <v>0</v>
      </c>
      <c r="BT8" s="3">
        <f t="shared" si="2"/>
        <v>0</v>
      </c>
      <c r="BU8" s="3">
        <f t="shared" si="2"/>
        <v>0</v>
      </c>
      <c r="BV8" s="3">
        <f t="shared" si="2"/>
        <v>0</v>
      </c>
      <c r="BW8" s="3">
        <f t="shared" si="2"/>
        <v>0</v>
      </c>
      <c r="BX8" s="3">
        <f t="shared" si="2"/>
        <v>0</v>
      </c>
      <c r="BY8" s="3">
        <f t="shared" si="2"/>
        <v>0</v>
      </c>
    </row>
    <row r="9" spans="1:77">
      <c r="A9" s="1" t="s">
        <v>396</v>
      </c>
      <c r="B9">
        <f t="shared" ref="B9:AA9" si="3">B6</f>
        <v>0</v>
      </c>
      <c r="C9">
        <f t="shared" si="3"/>
        <v>0</v>
      </c>
      <c r="D9">
        <f t="shared" si="3"/>
        <v>0</v>
      </c>
      <c r="E9">
        <f t="shared" si="3"/>
        <v>0</v>
      </c>
      <c r="F9">
        <f t="shared" si="3"/>
        <v>0</v>
      </c>
      <c r="G9">
        <f t="shared" si="3"/>
        <v>0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0</v>
      </c>
      <c r="S9">
        <f t="shared" si="3"/>
        <v>0</v>
      </c>
      <c r="T9">
        <f t="shared" si="3"/>
        <v>0</v>
      </c>
      <c r="U9">
        <f t="shared" si="3"/>
        <v>0</v>
      </c>
      <c r="V9">
        <f t="shared" si="3"/>
        <v>0</v>
      </c>
      <c r="W9">
        <f t="shared" si="3"/>
        <v>0</v>
      </c>
      <c r="X9">
        <f t="shared" si="3"/>
        <v>0</v>
      </c>
      <c r="Y9">
        <f t="shared" si="3"/>
        <v>0</v>
      </c>
      <c r="Z9">
        <f t="shared" si="3"/>
        <v>0</v>
      </c>
      <c r="AA9">
        <f t="shared" si="3"/>
        <v>0</v>
      </c>
      <c r="AB9" s="3">
        <f t="shared" si="1"/>
        <v>0</v>
      </c>
      <c r="AC9" s="3">
        <f t="shared" si="2"/>
        <v>0</v>
      </c>
      <c r="AD9" s="3">
        <f t="shared" si="2"/>
        <v>0</v>
      </c>
      <c r="AE9" s="3">
        <f t="shared" si="2"/>
        <v>0</v>
      </c>
      <c r="AF9" s="3">
        <f t="shared" si="2"/>
        <v>0</v>
      </c>
      <c r="AG9" s="3">
        <f t="shared" si="2"/>
        <v>0</v>
      </c>
      <c r="AH9" s="3">
        <f t="shared" si="2"/>
        <v>0</v>
      </c>
      <c r="AI9" s="3">
        <f t="shared" si="2"/>
        <v>0</v>
      </c>
      <c r="AJ9" s="3">
        <f t="shared" si="2"/>
        <v>0</v>
      </c>
      <c r="AK9" s="3">
        <f t="shared" si="2"/>
        <v>0</v>
      </c>
      <c r="AL9" s="3">
        <f t="shared" si="2"/>
        <v>0</v>
      </c>
      <c r="AM9" s="3">
        <f t="shared" si="2"/>
        <v>0</v>
      </c>
      <c r="AN9" s="3">
        <f t="shared" si="2"/>
        <v>0</v>
      </c>
      <c r="AO9" s="3">
        <f t="shared" si="2"/>
        <v>0</v>
      </c>
      <c r="AP9" s="3">
        <f t="shared" si="2"/>
        <v>0</v>
      </c>
      <c r="AQ9" s="3">
        <f t="shared" si="2"/>
        <v>0</v>
      </c>
      <c r="AR9" s="3">
        <f t="shared" si="2"/>
        <v>0</v>
      </c>
      <c r="AS9" s="3">
        <f t="shared" si="2"/>
        <v>0</v>
      </c>
      <c r="AT9" s="3">
        <f t="shared" si="2"/>
        <v>0</v>
      </c>
      <c r="AU9" s="3">
        <f t="shared" si="2"/>
        <v>0</v>
      </c>
      <c r="AV9" s="3">
        <f t="shared" si="2"/>
        <v>0</v>
      </c>
      <c r="AW9" s="3">
        <f t="shared" si="2"/>
        <v>0</v>
      </c>
      <c r="AX9" s="3">
        <f t="shared" si="2"/>
        <v>0</v>
      </c>
      <c r="AY9" s="3">
        <f t="shared" si="2"/>
        <v>0</v>
      </c>
      <c r="AZ9" s="3">
        <f t="shared" si="2"/>
        <v>0</v>
      </c>
      <c r="BA9" s="3">
        <f t="shared" si="2"/>
        <v>0</v>
      </c>
      <c r="BB9" s="3">
        <f t="shared" si="2"/>
        <v>0</v>
      </c>
      <c r="BC9" s="3">
        <f t="shared" si="2"/>
        <v>0</v>
      </c>
      <c r="BD9" s="3">
        <f t="shared" si="2"/>
        <v>0</v>
      </c>
      <c r="BE9" s="3">
        <f t="shared" si="2"/>
        <v>0</v>
      </c>
      <c r="BF9" s="3">
        <f t="shared" si="2"/>
        <v>0</v>
      </c>
      <c r="BG9" s="3">
        <f t="shared" si="2"/>
        <v>0</v>
      </c>
      <c r="BH9" s="3">
        <f t="shared" si="2"/>
        <v>0</v>
      </c>
      <c r="BI9" s="3">
        <f t="shared" si="2"/>
        <v>0</v>
      </c>
      <c r="BJ9" s="3">
        <f t="shared" si="2"/>
        <v>0</v>
      </c>
      <c r="BK9" s="3">
        <f t="shared" si="2"/>
        <v>0</v>
      </c>
      <c r="BL9" s="3">
        <f t="shared" si="2"/>
        <v>0</v>
      </c>
      <c r="BM9" s="3">
        <f t="shared" si="2"/>
        <v>0</v>
      </c>
      <c r="BN9" s="3">
        <f t="shared" si="2"/>
        <v>0</v>
      </c>
      <c r="BO9" s="3">
        <f t="shared" si="2"/>
        <v>0</v>
      </c>
      <c r="BP9" s="3">
        <f t="shared" si="2"/>
        <v>0</v>
      </c>
      <c r="BQ9" s="3">
        <f t="shared" si="2"/>
        <v>0</v>
      </c>
      <c r="BR9" s="3">
        <f t="shared" si="2"/>
        <v>0</v>
      </c>
      <c r="BS9" s="3">
        <f t="shared" si="2"/>
        <v>0</v>
      </c>
      <c r="BT9" s="3">
        <f t="shared" si="2"/>
        <v>0</v>
      </c>
      <c r="BU9" s="3">
        <f t="shared" si="2"/>
        <v>0</v>
      </c>
      <c r="BV9" s="3">
        <f t="shared" si="2"/>
        <v>0</v>
      </c>
      <c r="BW9" s="3">
        <f t="shared" si="2"/>
        <v>0</v>
      </c>
      <c r="BX9" s="3">
        <f t="shared" si="2"/>
        <v>0</v>
      </c>
      <c r="BY9" s="3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0C831-8DD0-4A1A-B7BD-E940E766EF3C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3">
        <f>AA2</f>
        <v>0</v>
      </c>
      <c r="AC2" s="3">
        <f t="shared" ref="AC2:BY7" si="0">AB2</f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  <c r="BA2" s="3">
        <f t="shared" si="0"/>
        <v>0</v>
      </c>
      <c r="BB2" s="3">
        <f t="shared" si="0"/>
        <v>0</v>
      </c>
      <c r="BC2" s="3">
        <f t="shared" si="0"/>
        <v>0</v>
      </c>
      <c r="BD2" s="3">
        <f t="shared" si="0"/>
        <v>0</v>
      </c>
      <c r="BE2" s="3">
        <f t="shared" si="0"/>
        <v>0</v>
      </c>
      <c r="BF2" s="3">
        <f t="shared" si="0"/>
        <v>0</v>
      </c>
      <c r="BG2" s="3">
        <f t="shared" si="0"/>
        <v>0</v>
      </c>
      <c r="BH2" s="3">
        <f t="shared" si="0"/>
        <v>0</v>
      </c>
      <c r="BI2" s="3">
        <f t="shared" si="0"/>
        <v>0</v>
      </c>
      <c r="BJ2" s="3">
        <f t="shared" si="0"/>
        <v>0</v>
      </c>
      <c r="BK2" s="3">
        <f t="shared" si="0"/>
        <v>0</v>
      </c>
      <c r="BL2" s="3">
        <f t="shared" si="0"/>
        <v>0</v>
      </c>
      <c r="BM2" s="3">
        <f t="shared" si="0"/>
        <v>0</v>
      </c>
      <c r="BN2" s="3">
        <f t="shared" si="0"/>
        <v>0</v>
      </c>
      <c r="BO2" s="3">
        <f t="shared" si="0"/>
        <v>0</v>
      </c>
      <c r="BP2" s="3">
        <f t="shared" si="0"/>
        <v>0</v>
      </c>
      <c r="BQ2" s="3">
        <f t="shared" si="0"/>
        <v>0</v>
      </c>
      <c r="BR2" s="3">
        <f t="shared" si="0"/>
        <v>0</v>
      </c>
      <c r="BS2" s="3">
        <f t="shared" si="0"/>
        <v>0</v>
      </c>
      <c r="BT2" s="3">
        <f t="shared" si="0"/>
        <v>0</v>
      </c>
      <c r="BU2" s="3">
        <f t="shared" si="0"/>
        <v>0</v>
      </c>
      <c r="BV2" s="3">
        <f t="shared" si="0"/>
        <v>0</v>
      </c>
      <c r="BW2" s="3">
        <f t="shared" si="0"/>
        <v>0</v>
      </c>
      <c r="BX2" s="3">
        <f t="shared" si="0"/>
        <v>0</v>
      </c>
      <c r="BY2" s="3">
        <f t="shared" si="0"/>
        <v>0</v>
      </c>
    </row>
    <row r="3" spans="1:77">
      <c r="A3" s="1" t="s">
        <v>390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3">
        <f t="shared" ref="AB3:AQ9" si="1">AA3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0"/>
        <v>0</v>
      </c>
      <c r="AS3" s="3">
        <f t="shared" si="0"/>
        <v>0</v>
      </c>
      <c r="AT3" s="3">
        <f t="shared" si="0"/>
        <v>0</v>
      </c>
      <c r="AU3" s="3">
        <f t="shared" si="0"/>
        <v>0</v>
      </c>
      <c r="AV3" s="3">
        <f t="shared" si="0"/>
        <v>0</v>
      </c>
      <c r="AW3" s="3">
        <f t="shared" si="0"/>
        <v>0</v>
      </c>
      <c r="AX3" s="3">
        <f t="shared" si="0"/>
        <v>0</v>
      </c>
      <c r="AY3" s="3">
        <f t="shared" si="0"/>
        <v>0</v>
      </c>
      <c r="AZ3" s="3">
        <f t="shared" si="0"/>
        <v>0</v>
      </c>
      <c r="BA3" s="3">
        <f t="shared" si="0"/>
        <v>0</v>
      </c>
      <c r="BB3" s="3">
        <f t="shared" si="0"/>
        <v>0</v>
      </c>
      <c r="BC3" s="3">
        <f t="shared" si="0"/>
        <v>0</v>
      </c>
      <c r="BD3" s="3">
        <f t="shared" si="0"/>
        <v>0</v>
      </c>
      <c r="BE3" s="3">
        <f t="shared" si="0"/>
        <v>0</v>
      </c>
      <c r="BF3" s="3">
        <f t="shared" si="0"/>
        <v>0</v>
      </c>
      <c r="BG3" s="3">
        <f t="shared" si="0"/>
        <v>0</v>
      </c>
      <c r="BH3" s="3">
        <f t="shared" si="0"/>
        <v>0</v>
      </c>
      <c r="BI3" s="3">
        <f t="shared" si="0"/>
        <v>0</v>
      </c>
      <c r="BJ3" s="3">
        <f t="shared" si="0"/>
        <v>0</v>
      </c>
      <c r="BK3" s="3">
        <f t="shared" si="0"/>
        <v>0</v>
      </c>
      <c r="BL3" s="3">
        <f t="shared" si="0"/>
        <v>0</v>
      </c>
      <c r="BM3" s="3">
        <f t="shared" si="0"/>
        <v>0</v>
      </c>
      <c r="BN3" s="3">
        <f t="shared" si="0"/>
        <v>0</v>
      </c>
      <c r="BO3" s="3">
        <f t="shared" si="0"/>
        <v>0</v>
      </c>
      <c r="BP3" s="3">
        <f t="shared" si="0"/>
        <v>0</v>
      </c>
      <c r="BQ3" s="3">
        <f t="shared" si="0"/>
        <v>0</v>
      </c>
      <c r="BR3" s="3">
        <f t="shared" si="0"/>
        <v>0</v>
      </c>
      <c r="BS3" s="3">
        <f t="shared" si="0"/>
        <v>0</v>
      </c>
      <c r="BT3" s="3">
        <f t="shared" si="0"/>
        <v>0</v>
      </c>
      <c r="BU3" s="3">
        <f t="shared" si="0"/>
        <v>0</v>
      </c>
      <c r="BV3" s="3">
        <f t="shared" si="0"/>
        <v>0</v>
      </c>
      <c r="BW3" s="3">
        <f t="shared" si="0"/>
        <v>0</v>
      </c>
      <c r="BX3" s="3">
        <f t="shared" si="0"/>
        <v>0</v>
      </c>
      <c r="BY3" s="3">
        <f t="shared" si="0"/>
        <v>0</v>
      </c>
    </row>
    <row r="4" spans="1:77">
      <c r="A4" s="1" t="s">
        <v>391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3">
        <f t="shared" si="1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  <c r="AG4" s="3">
        <f t="shared" si="0"/>
        <v>0</v>
      </c>
      <c r="AH4" s="3">
        <f t="shared" si="0"/>
        <v>0</v>
      </c>
      <c r="AI4" s="3">
        <f t="shared" si="0"/>
        <v>0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si="0"/>
        <v>0</v>
      </c>
      <c r="AZ4" s="3">
        <f t="shared" si="0"/>
        <v>0</v>
      </c>
      <c r="BA4" s="3">
        <f t="shared" si="0"/>
        <v>0</v>
      </c>
      <c r="BB4" s="3">
        <f t="shared" si="0"/>
        <v>0</v>
      </c>
      <c r="BC4" s="3">
        <f t="shared" si="0"/>
        <v>0</v>
      </c>
      <c r="BD4" s="3">
        <f t="shared" si="0"/>
        <v>0</v>
      </c>
      <c r="BE4" s="3">
        <f t="shared" si="0"/>
        <v>0</v>
      </c>
      <c r="BF4" s="3">
        <f t="shared" si="0"/>
        <v>0</v>
      </c>
      <c r="BG4" s="3">
        <f t="shared" si="0"/>
        <v>0</v>
      </c>
      <c r="BH4" s="3">
        <f t="shared" si="0"/>
        <v>0</v>
      </c>
      <c r="BI4" s="3">
        <f t="shared" si="0"/>
        <v>0</v>
      </c>
      <c r="BJ4" s="3">
        <f t="shared" si="0"/>
        <v>0</v>
      </c>
      <c r="BK4" s="3">
        <f t="shared" si="0"/>
        <v>0</v>
      </c>
      <c r="BL4" s="3">
        <f t="shared" si="0"/>
        <v>0</v>
      </c>
      <c r="BM4" s="3">
        <f t="shared" si="0"/>
        <v>0</v>
      </c>
      <c r="BN4" s="3">
        <f t="shared" si="0"/>
        <v>0</v>
      </c>
      <c r="BO4" s="3">
        <f t="shared" si="0"/>
        <v>0</v>
      </c>
      <c r="BP4" s="3">
        <f t="shared" si="0"/>
        <v>0</v>
      </c>
      <c r="BQ4" s="3">
        <f t="shared" si="0"/>
        <v>0</v>
      </c>
      <c r="BR4" s="3">
        <f t="shared" si="0"/>
        <v>0</v>
      </c>
      <c r="BS4" s="3">
        <f t="shared" si="0"/>
        <v>0</v>
      </c>
      <c r="BT4" s="3">
        <f t="shared" si="0"/>
        <v>0</v>
      </c>
      <c r="BU4" s="3">
        <f t="shared" si="0"/>
        <v>0</v>
      </c>
      <c r="BV4" s="3">
        <f t="shared" si="0"/>
        <v>0</v>
      </c>
      <c r="BW4" s="3">
        <f t="shared" si="0"/>
        <v>0</v>
      </c>
      <c r="BX4" s="3">
        <f t="shared" si="0"/>
        <v>0</v>
      </c>
      <c r="BY4" s="3">
        <f t="shared" si="0"/>
        <v>0</v>
      </c>
    </row>
    <row r="5" spans="1:77">
      <c r="A5" s="1" t="s">
        <v>392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3">
        <f t="shared" si="1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  <c r="AG5" s="3">
        <f t="shared" si="0"/>
        <v>0</v>
      </c>
      <c r="AH5" s="3">
        <f t="shared" si="0"/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0"/>
        <v>0</v>
      </c>
      <c r="AZ5" s="3">
        <f t="shared" si="0"/>
        <v>0</v>
      </c>
      <c r="BA5" s="3">
        <f t="shared" si="0"/>
        <v>0</v>
      </c>
      <c r="BB5" s="3">
        <f t="shared" si="0"/>
        <v>0</v>
      </c>
      <c r="BC5" s="3">
        <f t="shared" si="0"/>
        <v>0</v>
      </c>
      <c r="BD5" s="3">
        <f t="shared" si="0"/>
        <v>0</v>
      </c>
      <c r="BE5" s="3">
        <f t="shared" si="0"/>
        <v>0</v>
      </c>
      <c r="BF5" s="3">
        <f t="shared" si="0"/>
        <v>0</v>
      </c>
      <c r="BG5" s="3">
        <f t="shared" si="0"/>
        <v>0</v>
      </c>
      <c r="BH5" s="3">
        <f t="shared" si="0"/>
        <v>0</v>
      </c>
      <c r="BI5" s="3">
        <f t="shared" si="0"/>
        <v>0</v>
      </c>
      <c r="BJ5" s="3">
        <f t="shared" si="0"/>
        <v>0</v>
      </c>
      <c r="BK5" s="3">
        <f t="shared" si="0"/>
        <v>0</v>
      </c>
      <c r="BL5" s="3">
        <f t="shared" si="0"/>
        <v>0</v>
      </c>
      <c r="BM5" s="3">
        <f t="shared" si="0"/>
        <v>0</v>
      </c>
      <c r="BN5" s="3">
        <f t="shared" si="0"/>
        <v>0</v>
      </c>
      <c r="BO5" s="3">
        <f t="shared" si="0"/>
        <v>0</v>
      </c>
      <c r="BP5" s="3">
        <f t="shared" si="0"/>
        <v>0</v>
      </c>
      <c r="BQ5" s="3">
        <f t="shared" si="0"/>
        <v>0</v>
      </c>
      <c r="BR5" s="3">
        <f t="shared" si="0"/>
        <v>0</v>
      </c>
      <c r="BS5" s="3">
        <f t="shared" si="0"/>
        <v>0</v>
      </c>
      <c r="BT5" s="3">
        <f t="shared" si="0"/>
        <v>0</v>
      </c>
      <c r="BU5" s="3">
        <f t="shared" si="0"/>
        <v>0</v>
      </c>
      <c r="BV5" s="3">
        <f t="shared" si="0"/>
        <v>0</v>
      </c>
      <c r="BW5" s="3">
        <f t="shared" si="0"/>
        <v>0</v>
      </c>
      <c r="BX5" s="3">
        <f t="shared" si="0"/>
        <v>0</v>
      </c>
      <c r="BY5" s="3">
        <f t="shared" si="0"/>
        <v>0</v>
      </c>
    </row>
    <row r="6" spans="1:77">
      <c r="A6" s="1" t="s">
        <v>393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3">
        <f t="shared" si="1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G6" s="3">
        <f t="shared" si="0"/>
        <v>0</v>
      </c>
      <c r="AH6" s="3">
        <f t="shared" si="0"/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0"/>
        <v>0</v>
      </c>
      <c r="AZ6" s="3">
        <f t="shared" si="0"/>
        <v>0</v>
      </c>
      <c r="BA6" s="3">
        <f t="shared" si="0"/>
        <v>0</v>
      </c>
      <c r="BB6" s="3">
        <f t="shared" si="0"/>
        <v>0</v>
      </c>
      <c r="BC6" s="3">
        <f t="shared" si="0"/>
        <v>0</v>
      </c>
      <c r="BD6" s="3">
        <f t="shared" si="0"/>
        <v>0</v>
      </c>
      <c r="BE6" s="3">
        <f t="shared" si="0"/>
        <v>0</v>
      </c>
      <c r="BF6" s="3">
        <f t="shared" si="0"/>
        <v>0</v>
      </c>
      <c r="BG6" s="3">
        <f t="shared" si="0"/>
        <v>0</v>
      </c>
      <c r="BH6" s="3">
        <f t="shared" si="0"/>
        <v>0</v>
      </c>
      <c r="BI6" s="3">
        <f t="shared" si="0"/>
        <v>0</v>
      </c>
      <c r="BJ6" s="3">
        <f t="shared" si="0"/>
        <v>0</v>
      </c>
      <c r="BK6" s="3">
        <f t="shared" si="0"/>
        <v>0</v>
      </c>
      <c r="BL6" s="3">
        <f t="shared" si="0"/>
        <v>0</v>
      </c>
      <c r="BM6" s="3">
        <f t="shared" si="0"/>
        <v>0</v>
      </c>
      <c r="BN6" s="3">
        <f t="shared" si="0"/>
        <v>0</v>
      </c>
      <c r="BO6" s="3">
        <f t="shared" si="0"/>
        <v>0</v>
      </c>
      <c r="BP6" s="3">
        <f t="shared" si="0"/>
        <v>0</v>
      </c>
      <c r="BQ6" s="3">
        <f t="shared" si="0"/>
        <v>0</v>
      </c>
      <c r="BR6" s="3">
        <f t="shared" si="0"/>
        <v>0</v>
      </c>
      <c r="BS6" s="3">
        <f t="shared" si="0"/>
        <v>0</v>
      </c>
      <c r="BT6" s="3">
        <f t="shared" si="0"/>
        <v>0</v>
      </c>
      <c r="BU6" s="3">
        <f t="shared" si="0"/>
        <v>0</v>
      </c>
      <c r="BV6" s="3">
        <f t="shared" si="0"/>
        <v>0</v>
      </c>
      <c r="BW6" s="3">
        <f t="shared" si="0"/>
        <v>0</v>
      </c>
      <c r="BX6" s="3">
        <f t="shared" si="0"/>
        <v>0</v>
      </c>
      <c r="BY6" s="3">
        <f t="shared" si="0"/>
        <v>0</v>
      </c>
    </row>
    <row r="7" spans="1:77">
      <c r="A7" s="1" t="s">
        <v>394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3">
        <f t="shared" si="1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G7" s="3">
        <f t="shared" si="0"/>
        <v>0</v>
      </c>
      <c r="AH7" s="3">
        <f t="shared" si="0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ref="AC7:BY9" si="2">BA7</f>
        <v>0</v>
      </c>
      <c r="BC7" s="3">
        <f t="shared" si="2"/>
        <v>0</v>
      </c>
      <c r="BD7" s="3">
        <f t="shared" si="2"/>
        <v>0</v>
      </c>
      <c r="BE7" s="3">
        <f t="shared" si="2"/>
        <v>0</v>
      </c>
      <c r="BF7" s="3">
        <f t="shared" si="2"/>
        <v>0</v>
      </c>
      <c r="BG7" s="3">
        <f t="shared" si="2"/>
        <v>0</v>
      </c>
      <c r="BH7" s="3">
        <f t="shared" si="2"/>
        <v>0</v>
      </c>
      <c r="BI7" s="3">
        <f t="shared" si="2"/>
        <v>0</v>
      </c>
      <c r="BJ7" s="3">
        <f t="shared" si="2"/>
        <v>0</v>
      </c>
      <c r="BK7" s="3">
        <f t="shared" si="2"/>
        <v>0</v>
      </c>
      <c r="BL7" s="3">
        <f t="shared" si="2"/>
        <v>0</v>
      </c>
      <c r="BM7" s="3">
        <f t="shared" si="2"/>
        <v>0</v>
      </c>
      <c r="BN7" s="3">
        <f t="shared" si="2"/>
        <v>0</v>
      </c>
      <c r="BO7" s="3">
        <f t="shared" si="2"/>
        <v>0</v>
      </c>
      <c r="BP7" s="3">
        <f t="shared" si="2"/>
        <v>0</v>
      </c>
      <c r="BQ7" s="3">
        <f t="shared" si="2"/>
        <v>0</v>
      </c>
      <c r="BR7" s="3">
        <f t="shared" si="2"/>
        <v>0</v>
      </c>
      <c r="BS7" s="3">
        <f t="shared" si="2"/>
        <v>0</v>
      </c>
      <c r="BT7" s="3">
        <f t="shared" si="2"/>
        <v>0</v>
      </c>
      <c r="BU7" s="3">
        <f t="shared" si="2"/>
        <v>0</v>
      </c>
      <c r="BV7" s="3">
        <f t="shared" si="2"/>
        <v>0</v>
      </c>
      <c r="BW7" s="3">
        <f t="shared" si="2"/>
        <v>0</v>
      </c>
      <c r="BX7" s="3">
        <f t="shared" si="2"/>
        <v>0</v>
      </c>
      <c r="BY7" s="3">
        <f t="shared" si="2"/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2"/>
        <v>0</v>
      </c>
      <c r="AD8" s="3">
        <f t="shared" si="2"/>
        <v>0</v>
      </c>
      <c r="AE8" s="3">
        <f t="shared" si="2"/>
        <v>0</v>
      </c>
      <c r="AF8" s="3">
        <f t="shared" si="2"/>
        <v>0</v>
      </c>
      <c r="AG8" s="3">
        <f t="shared" si="2"/>
        <v>0</v>
      </c>
      <c r="AH8" s="3">
        <f t="shared" si="2"/>
        <v>0</v>
      </c>
      <c r="AI8" s="3">
        <f t="shared" si="2"/>
        <v>0</v>
      </c>
      <c r="AJ8" s="3">
        <f t="shared" si="2"/>
        <v>0</v>
      </c>
      <c r="AK8" s="3">
        <f t="shared" si="2"/>
        <v>0</v>
      </c>
      <c r="AL8" s="3">
        <f t="shared" si="2"/>
        <v>0</v>
      </c>
      <c r="AM8" s="3">
        <f t="shared" si="2"/>
        <v>0</v>
      </c>
      <c r="AN8" s="3">
        <f t="shared" si="2"/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0</v>
      </c>
      <c r="AV8" s="3">
        <f t="shared" si="2"/>
        <v>0</v>
      </c>
      <c r="AW8" s="3">
        <f t="shared" si="2"/>
        <v>0</v>
      </c>
      <c r="AX8" s="3">
        <f t="shared" si="2"/>
        <v>0</v>
      </c>
      <c r="AY8" s="3">
        <f t="shared" si="2"/>
        <v>0</v>
      </c>
      <c r="AZ8" s="3">
        <f t="shared" si="2"/>
        <v>0</v>
      </c>
      <c r="BA8" s="3">
        <f t="shared" si="2"/>
        <v>0</v>
      </c>
      <c r="BB8" s="3">
        <f t="shared" si="2"/>
        <v>0</v>
      </c>
      <c r="BC8" s="3">
        <f t="shared" si="2"/>
        <v>0</v>
      </c>
      <c r="BD8" s="3">
        <f t="shared" si="2"/>
        <v>0</v>
      </c>
      <c r="BE8" s="3">
        <f t="shared" si="2"/>
        <v>0</v>
      </c>
      <c r="BF8" s="3">
        <f t="shared" si="2"/>
        <v>0</v>
      </c>
      <c r="BG8" s="3">
        <f t="shared" si="2"/>
        <v>0</v>
      </c>
      <c r="BH8" s="3">
        <f t="shared" si="2"/>
        <v>0</v>
      </c>
      <c r="BI8" s="3">
        <f t="shared" si="2"/>
        <v>0</v>
      </c>
      <c r="BJ8" s="3">
        <f t="shared" si="2"/>
        <v>0</v>
      </c>
      <c r="BK8" s="3">
        <f t="shared" si="2"/>
        <v>0</v>
      </c>
      <c r="BL8" s="3">
        <f t="shared" si="2"/>
        <v>0</v>
      </c>
      <c r="BM8" s="3">
        <f t="shared" si="2"/>
        <v>0</v>
      </c>
      <c r="BN8" s="3">
        <f t="shared" si="2"/>
        <v>0</v>
      </c>
      <c r="BO8" s="3">
        <f t="shared" si="2"/>
        <v>0</v>
      </c>
      <c r="BP8" s="3">
        <f t="shared" si="2"/>
        <v>0</v>
      </c>
      <c r="BQ8" s="3">
        <f t="shared" si="2"/>
        <v>0</v>
      </c>
      <c r="BR8" s="3">
        <f t="shared" si="2"/>
        <v>0</v>
      </c>
      <c r="BS8" s="3">
        <f t="shared" si="2"/>
        <v>0</v>
      </c>
      <c r="BT8" s="3">
        <f t="shared" si="2"/>
        <v>0</v>
      </c>
      <c r="BU8" s="3">
        <f t="shared" si="2"/>
        <v>0</v>
      </c>
      <c r="BV8" s="3">
        <f t="shared" si="2"/>
        <v>0</v>
      </c>
      <c r="BW8" s="3">
        <f t="shared" si="2"/>
        <v>0</v>
      </c>
      <c r="BX8" s="3">
        <f t="shared" si="2"/>
        <v>0</v>
      </c>
      <c r="BY8" s="3">
        <f t="shared" si="2"/>
        <v>0</v>
      </c>
    </row>
    <row r="9" spans="1:77">
      <c r="A9" s="1" t="s">
        <v>396</v>
      </c>
      <c r="B9">
        <f t="shared" ref="B9:S9" si="3">B6</f>
        <v>0</v>
      </c>
      <c r="C9">
        <f t="shared" si="3"/>
        <v>0</v>
      </c>
      <c r="D9">
        <f t="shared" si="3"/>
        <v>0</v>
      </c>
      <c r="E9">
        <f t="shared" si="3"/>
        <v>0</v>
      </c>
      <c r="F9">
        <f t="shared" si="3"/>
        <v>0</v>
      </c>
      <c r="G9">
        <f t="shared" si="3"/>
        <v>0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0</v>
      </c>
      <c r="S9">
        <f t="shared" si="3"/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3">
        <f t="shared" si="1"/>
        <v>0</v>
      </c>
      <c r="AC9" s="3">
        <f t="shared" si="2"/>
        <v>0</v>
      </c>
      <c r="AD9" s="3">
        <f t="shared" si="2"/>
        <v>0</v>
      </c>
      <c r="AE9" s="3">
        <f t="shared" si="2"/>
        <v>0</v>
      </c>
      <c r="AF9" s="3">
        <f t="shared" si="2"/>
        <v>0</v>
      </c>
      <c r="AG9" s="3">
        <f t="shared" si="2"/>
        <v>0</v>
      </c>
      <c r="AH9" s="3">
        <f t="shared" si="2"/>
        <v>0</v>
      </c>
      <c r="AI9" s="3">
        <f t="shared" si="2"/>
        <v>0</v>
      </c>
      <c r="AJ9" s="3">
        <f t="shared" si="2"/>
        <v>0</v>
      </c>
      <c r="AK9" s="3">
        <f t="shared" si="2"/>
        <v>0</v>
      </c>
      <c r="AL9" s="3">
        <f t="shared" si="2"/>
        <v>0</v>
      </c>
      <c r="AM9" s="3">
        <f t="shared" si="2"/>
        <v>0</v>
      </c>
      <c r="AN9" s="3">
        <f t="shared" si="2"/>
        <v>0</v>
      </c>
      <c r="AO9" s="3">
        <f t="shared" si="2"/>
        <v>0</v>
      </c>
      <c r="AP9" s="3">
        <f t="shared" si="2"/>
        <v>0</v>
      </c>
      <c r="AQ9" s="3">
        <f t="shared" si="2"/>
        <v>0</v>
      </c>
      <c r="AR9" s="3">
        <f t="shared" si="2"/>
        <v>0</v>
      </c>
      <c r="AS9" s="3">
        <f t="shared" si="2"/>
        <v>0</v>
      </c>
      <c r="AT9" s="3">
        <f t="shared" si="2"/>
        <v>0</v>
      </c>
      <c r="AU9" s="3">
        <f t="shared" si="2"/>
        <v>0</v>
      </c>
      <c r="AV9" s="3">
        <f t="shared" si="2"/>
        <v>0</v>
      </c>
      <c r="AW9" s="3">
        <f t="shared" si="2"/>
        <v>0</v>
      </c>
      <c r="AX9" s="3">
        <f t="shared" si="2"/>
        <v>0</v>
      </c>
      <c r="AY9" s="3">
        <f t="shared" si="2"/>
        <v>0</v>
      </c>
      <c r="AZ9" s="3">
        <f t="shared" si="2"/>
        <v>0</v>
      </c>
      <c r="BA9" s="3">
        <f t="shared" si="2"/>
        <v>0</v>
      </c>
      <c r="BB9" s="3">
        <f t="shared" si="2"/>
        <v>0</v>
      </c>
      <c r="BC9" s="3">
        <f t="shared" si="2"/>
        <v>0</v>
      </c>
      <c r="BD9" s="3">
        <f t="shared" si="2"/>
        <v>0</v>
      </c>
      <c r="BE9" s="3">
        <f t="shared" si="2"/>
        <v>0</v>
      </c>
      <c r="BF9" s="3">
        <f t="shared" si="2"/>
        <v>0</v>
      </c>
      <c r="BG9" s="3">
        <f t="shared" si="2"/>
        <v>0</v>
      </c>
      <c r="BH9" s="3">
        <f t="shared" si="2"/>
        <v>0</v>
      </c>
      <c r="BI9" s="3">
        <f t="shared" si="2"/>
        <v>0</v>
      </c>
      <c r="BJ9" s="3">
        <f t="shared" si="2"/>
        <v>0</v>
      </c>
      <c r="BK9" s="3">
        <f t="shared" si="2"/>
        <v>0</v>
      </c>
      <c r="BL9" s="3">
        <f t="shared" si="2"/>
        <v>0</v>
      </c>
      <c r="BM9" s="3">
        <f t="shared" si="2"/>
        <v>0</v>
      </c>
      <c r="BN9" s="3">
        <f t="shared" si="2"/>
        <v>0</v>
      </c>
      <c r="BO9" s="3">
        <f t="shared" si="2"/>
        <v>0</v>
      </c>
      <c r="BP9" s="3">
        <f t="shared" si="2"/>
        <v>0</v>
      </c>
      <c r="BQ9" s="3">
        <f t="shared" si="2"/>
        <v>0</v>
      </c>
      <c r="BR9" s="3">
        <f t="shared" si="2"/>
        <v>0</v>
      </c>
      <c r="BS9" s="3">
        <f t="shared" si="2"/>
        <v>0</v>
      </c>
      <c r="BT9" s="3">
        <f t="shared" si="2"/>
        <v>0</v>
      </c>
      <c r="BU9" s="3">
        <f t="shared" si="2"/>
        <v>0</v>
      </c>
      <c r="BV9" s="3">
        <f t="shared" si="2"/>
        <v>0</v>
      </c>
      <c r="BW9" s="3">
        <f t="shared" si="2"/>
        <v>0</v>
      </c>
      <c r="BX9" s="3">
        <f t="shared" si="2"/>
        <v>0</v>
      </c>
      <c r="BY9" s="3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8F11-10C3-4086-88E7-9CD265F65730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3">
        <f>AA2</f>
        <v>0</v>
      </c>
      <c r="AC2" s="3">
        <f t="shared" ref="AC2:BY7" si="0">AB2</f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  <c r="BA2" s="3">
        <f t="shared" si="0"/>
        <v>0</v>
      </c>
      <c r="BB2" s="3">
        <f t="shared" si="0"/>
        <v>0</v>
      </c>
      <c r="BC2" s="3">
        <f t="shared" si="0"/>
        <v>0</v>
      </c>
      <c r="BD2" s="3">
        <f t="shared" si="0"/>
        <v>0</v>
      </c>
      <c r="BE2" s="3">
        <f t="shared" si="0"/>
        <v>0</v>
      </c>
      <c r="BF2" s="3">
        <f t="shared" si="0"/>
        <v>0</v>
      </c>
      <c r="BG2" s="3">
        <f t="shared" si="0"/>
        <v>0</v>
      </c>
      <c r="BH2" s="3">
        <f t="shared" si="0"/>
        <v>0</v>
      </c>
      <c r="BI2" s="3">
        <f t="shared" si="0"/>
        <v>0</v>
      </c>
      <c r="BJ2" s="3">
        <f t="shared" si="0"/>
        <v>0</v>
      </c>
      <c r="BK2" s="3">
        <f t="shared" si="0"/>
        <v>0</v>
      </c>
      <c r="BL2" s="3">
        <f t="shared" si="0"/>
        <v>0</v>
      </c>
      <c r="BM2" s="3">
        <f t="shared" si="0"/>
        <v>0</v>
      </c>
      <c r="BN2" s="3">
        <f t="shared" si="0"/>
        <v>0</v>
      </c>
      <c r="BO2" s="3">
        <f t="shared" si="0"/>
        <v>0</v>
      </c>
      <c r="BP2" s="3">
        <f t="shared" si="0"/>
        <v>0</v>
      </c>
      <c r="BQ2" s="3">
        <f t="shared" si="0"/>
        <v>0</v>
      </c>
      <c r="BR2" s="3">
        <f t="shared" si="0"/>
        <v>0</v>
      </c>
      <c r="BS2" s="3">
        <f t="shared" si="0"/>
        <v>0</v>
      </c>
      <c r="BT2" s="3">
        <f t="shared" si="0"/>
        <v>0</v>
      </c>
      <c r="BU2" s="3">
        <f t="shared" si="0"/>
        <v>0</v>
      </c>
      <c r="BV2" s="3">
        <f t="shared" si="0"/>
        <v>0</v>
      </c>
      <c r="BW2" s="3">
        <f t="shared" si="0"/>
        <v>0</v>
      </c>
      <c r="BX2" s="3">
        <f t="shared" si="0"/>
        <v>0</v>
      </c>
      <c r="BY2" s="3">
        <f t="shared" si="0"/>
        <v>0</v>
      </c>
    </row>
    <row r="3" spans="1:77">
      <c r="A3" s="1" t="s">
        <v>390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3">
        <f t="shared" ref="AB3:AQ9" si="1">AA3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0"/>
        <v>0</v>
      </c>
      <c r="AS3" s="3">
        <f t="shared" si="0"/>
        <v>0</v>
      </c>
      <c r="AT3" s="3">
        <f t="shared" si="0"/>
        <v>0</v>
      </c>
      <c r="AU3" s="3">
        <f t="shared" si="0"/>
        <v>0</v>
      </c>
      <c r="AV3" s="3">
        <f t="shared" si="0"/>
        <v>0</v>
      </c>
      <c r="AW3" s="3">
        <f t="shared" si="0"/>
        <v>0</v>
      </c>
      <c r="AX3" s="3">
        <f t="shared" si="0"/>
        <v>0</v>
      </c>
      <c r="AY3" s="3">
        <f t="shared" si="0"/>
        <v>0</v>
      </c>
      <c r="AZ3" s="3">
        <f t="shared" si="0"/>
        <v>0</v>
      </c>
      <c r="BA3" s="3">
        <f t="shared" si="0"/>
        <v>0</v>
      </c>
      <c r="BB3" s="3">
        <f t="shared" si="0"/>
        <v>0</v>
      </c>
      <c r="BC3" s="3">
        <f t="shared" si="0"/>
        <v>0</v>
      </c>
      <c r="BD3" s="3">
        <f t="shared" si="0"/>
        <v>0</v>
      </c>
      <c r="BE3" s="3">
        <f t="shared" si="0"/>
        <v>0</v>
      </c>
      <c r="BF3" s="3">
        <f t="shared" si="0"/>
        <v>0</v>
      </c>
      <c r="BG3" s="3">
        <f t="shared" si="0"/>
        <v>0</v>
      </c>
      <c r="BH3" s="3">
        <f t="shared" si="0"/>
        <v>0</v>
      </c>
      <c r="BI3" s="3">
        <f t="shared" si="0"/>
        <v>0</v>
      </c>
      <c r="BJ3" s="3">
        <f t="shared" si="0"/>
        <v>0</v>
      </c>
      <c r="BK3" s="3">
        <f t="shared" si="0"/>
        <v>0</v>
      </c>
      <c r="BL3" s="3">
        <f t="shared" si="0"/>
        <v>0</v>
      </c>
      <c r="BM3" s="3">
        <f t="shared" si="0"/>
        <v>0</v>
      </c>
      <c r="BN3" s="3">
        <f t="shared" si="0"/>
        <v>0</v>
      </c>
      <c r="BO3" s="3">
        <f t="shared" si="0"/>
        <v>0</v>
      </c>
      <c r="BP3" s="3">
        <f t="shared" si="0"/>
        <v>0</v>
      </c>
      <c r="BQ3" s="3">
        <f t="shared" si="0"/>
        <v>0</v>
      </c>
      <c r="BR3" s="3">
        <f t="shared" si="0"/>
        <v>0</v>
      </c>
      <c r="BS3" s="3">
        <f t="shared" si="0"/>
        <v>0</v>
      </c>
      <c r="BT3" s="3">
        <f t="shared" si="0"/>
        <v>0</v>
      </c>
      <c r="BU3" s="3">
        <f t="shared" si="0"/>
        <v>0</v>
      </c>
      <c r="BV3" s="3">
        <f t="shared" si="0"/>
        <v>0</v>
      </c>
      <c r="BW3" s="3">
        <f t="shared" si="0"/>
        <v>0</v>
      </c>
      <c r="BX3" s="3">
        <f t="shared" si="0"/>
        <v>0</v>
      </c>
      <c r="BY3" s="3">
        <f t="shared" si="0"/>
        <v>0</v>
      </c>
    </row>
    <row r="4" spans="1:77">
      <c r="A4" s="1" t="s">
        <v>391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3">
        <f t="shared" si="1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  <c r="AG4" s="3">
        <f t="shared" si="0"/>
        <v>0</v>
      </c>
      <c r="AH4" s="3">
        <f t="shared" si="0"/>
        <v>0</v>
      </c>
      <c r="AI4" s="3">
        <f t="shared" si="0"/>
        <v>0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si="0"/>
        <v>0</v>
      </c>
      <c r="AZ4" s="3">
        <f t="shared" si="0"/>
        <v>0</v>
      </c>
      <c r="BA4" s="3">
        <f t="shared" si="0"/>
        <v>0</v>
      </c>
      <c r="BB4" s="3">
        <f t="shared" si="0"/>
        <v>0</v>
      </c>
      <c r="BC4" s="3">
        <f t="shared" si="0"/>
        <v>0</v>
      </c>
      <c r="BD4" s="3">
        <f t="shared" si="0"/>
        <v>0</v>
      </c>
      <c r="BE4" s="3">
        <f t="shared" si="0"/>
        <v>0</v>
      </c>
      <c r="BF4" s="3">
        <f t="shared" si="0"/>
        <v>0</v>
      </c>
      <c r="BG4" s="3">
        <f t="shared" si="0"/>
        <v>0</v>
      </c>
      <c r="BH4" s="3">
        <f t="shared" si="0"/>
        <v>0</v>
      </c>
      <c r="BI4" s="3">
        <f t="shared" si="0"/>
        <v>0</v>
      </c>
      <c r="BJ4" s="3">
        <f t="shared" si="0"/>
        <v>0</v>
      </c>
      <c r="BK4" s="3">
        <f t="shared" si="0"/>
        <v>0</v>
      </c>
      <c r="BL4" s="3">
        <f t="shared" si="0"/>
        <v>0</v>
      </c>
      <c r="BM4" s="3">
        <f t="shared" si="0"/>
        <v>0</v>
      </c>
      <c r="BN4" s="3">
        <f t="shared" si="0"/>
        <v>0</v>
      </c>
      <c r="BO4" s="3">
        <f t="shared" si="0"/>
        <v>0</v>
      </c>
      <c r="BP4" s="3">
        <f t="shared" si="0"/>
        <v>0</v>
      </c>
      <c r="BQ4" s="3">
        <f t="shared" si="0"/>
        <v>0</v>
      </c>
      <c r="BR4" s="3">
        <f t="shared" si="0"/>
        <v>0</v>
      </c>
      <c r="BS4" s="3">
        <f t="shared" si="0"/>
        <v>0</v>
      </c>
      <c r="BT4" s="3">
        <f t="shared" si="0"/>
        <v>0</v>
      </c>
      <c r="BU4" s="3">
        <f t="shared" si="0"/>
        <v>0</v>
      </c>
      <c r="BV4" s="3">
        <f t="shared" si="0"/>
        <v>0</v>
      </c>
      <c r="BW4" s="3">
        <f t="shared" si="0"/>
        <v>0</v>
      </c>
      <c r="BX4" s="3">
        <f t="shared" si="0"/>
        <v>0</v>
      </c>
      <c r="BY4" s="3">
        <f t="shared" si="0"/>
        <v>0</v>
      </c>
    </row>
    <row r="5" spans="1:77">
      <c r="A5" s="1" t="s">
        <v>392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3">
        <f t="shared" si="1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  <c r="AG5" s="3">
        <f t="shared" si="0"/>
        <v>0</v>
      </c>
      <c r="AH5" s="3">
        <f t="shared" si="0"/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0"/>
        <v>0</v>
      </c>
      <c r="AZ5" s="3">
        <f t="shared" si="0"/>
        <v>0</v>
      </c>
      <c r="BA5" s="3">
        <f t="shared" si="0"/>
        <v>0</v>
      </c>
      <c r="BB5" s="3">
        <f t="shared" si="0"/>
        <v>0</v>
      </c>
      <c r="BC5" s="3">
        <f t="shared" si="0"/>
        <v>0</v>
      </c>
      <c r="BD5" s="3">
        <f t="shared" si="0"/>
        <v>0</v>
      </c>
      <c r="BE5" s="3">
        <f t="shared" si="0"/>
        <v>0</v>
      </c>
      <c r="BF5" s="3">
        <f t="shared" si="0"/>
        <v>0</v>
      </c>
      <c r="BG5" s="3">
        <f t="shared" si="0"/>
        <v>0</v>
      </c>
      <c r="BH5" s="3">
        <f t="shared" si="0"/>
        <v>0</v>
      </c>
      <c r="BI5" s="3">
        <f t="shared" si="0"/>
        <v>0</v>
      </c>
      <c r="BJ5" s="3">
        <f t="shared" si="0"/>
        <v>0</v>
      </c>
      <c r="BK5" s="3">
        <f t="shared" si="0"/>
        <v>0</v>
      </c>
      <c r="BL5" s="3">
        <f t="shared" si="0"/>
        <v>0</v>
      </c>
      <c r="BM5" s="3">
        <f t="shared" si="0"/>
        <v>0</v>
      </c>
      <c r="BN5" s="3">
        <f t="shared" si="0"/>
        <v>0</v>
      </c>
      <c r="BO5" s="3">
        <f t="shared" si="0"/>
        <v>0</v>
      </c>
      <c r="BP5" s="3">
        <f t="shared" si="0"/>
        <v>0</v>
      </c>
      <c r="BQ5" s="3">
        <f t="shared" si="0"/>
        <v>0</v>
      </c>
      <c r="BR5" s="3">
        <f t="shared" si="0"/>
        <v>0</v>
      </c>
      <c r="BS5" s="3">
        <f t="shared" si="0"/>
        <v>0</v>
      </c>
      <c r="BT5" s="3">
        <f t="shared" si="0"/>
        <v>0</v>
      </c>
      <c r="BU5" s="3">
        <f t="shared" si="0"/>
        <v>0</v>
      </c>
      <c r="BV5" s="3">
        <f t="shared" si="0"/>
        <v>0</v>
      </c>
      <c r="BW5" s="3">
        <f t="shared" si="0"/>
        <v>0</v>
      </c>
      <c r="BX5" s="3">
        <f t="shared" si="0"/>
        <v>0</v>
      </c>
      <c r="BY5" s="3">
        <f t="shared" si="0"/>
        <v>0</v>
      </c>
    </row>
    <row r="6" spans="1:77">
      <c r="A6" s="1" t="s">
        <v>393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3">
        <f t="shared" si="1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G6" s="3">
        <f t="shared" si="0"/>
        <v>0</v>
      </c>
      <c r="AH6" s="3">
        <f t="shared" si="0"/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0"/>
        <v>0</v>
      </c>
      <c r="AZ6" s="3">
        <f t="shared" si="0"/>
        <v>0</v>
      </c>
      <c r="BA6" s="3">
        <f t="shared" si="0"/>
        <v>0</v>
      </c>
      <c r="BB6" s="3">
        <f t="shared" si="0"/>
        <v>0</v>
      </c>
      <c r="BC6" s="3">
        <f t="shared" si="0"/>
        <v>0</v>
      </c>
      <c r="BD6" s="3">
        <f t="shared" si="0"/>
        <v>0</v>
      </c>
      <c r="BE6" s="3">
        <f t="shared" si="0"/>
        <v>0</v>
      </c>
      <c r="BF6" s="3">
        <f t="shared" si="0"/>
        <v>0</v>
      </c>
      <c r="BG6" s="3">
        <f t="shared" si="0"/>
        <v>0</v>
      </c>
      <c r="BH6" s="3">
        <f t="shared" si="0"/>
        <v>0</v>
      </c>
      <c r="BI6" s="3">
        <f t="shared" si="0"/>
        <v>0</v>
      </c>
      <c r="BJ6" s="3">
        <f t="shared" si="0"/>
        <v>0</v>
      </c>
      <c r="BK6" s="3">
        <f t="shared" si="0"/>
        <v>0</v>
      </c>
      <c r="BL6" s="3">
        <f t="shared" si="0"/>
        <v>0</v>
      </c>
      <c r="BM6" s="3">
        <f t="shared" si="0"/>
        <v>0</v>
      </c>
      <c r="BN6" s="3">
        <f t="shared" si="0"/>
        <v>0</v>
      </c>
      <c r="BO6" s="3">
        <f t="shared" si="0"/>
        <v>0</v>
      </c>
      <c r="BP6" s="3">
        <f t="shared" si="0"/>
        <v>0</v>
      </c>
      <c r="BQ6" s="3">
        <f t="shared" si="0"/>
        <v>0</v>
      </c>
      <c r="BR6" s="3">
        <f t="shared" si="0"/>
        <v>0</v>
      </c>
      <c r="BS6" s="3">
        <f t="shared" si="0"/>
        <v>0</v>
      </c>
      <c r="BT6" s="3">
        <f t="shared" si="0"/>
        <v>0</v>
      </c>
      <c r="BU6" s="3">
        <f t="shared" si="0"/>
        <v>0</v>
      </c>
      <c r="BV6" s="3">
        <f t="shared" si="0"/>
        <v>0</v>
      </c>
      <c r="BW6" s="3">
        <f t="shared" si="0"/>
        <v>0</v>
      </c>
      <c r="BX6" s="3">
        <f t="shared" si="0"/>
        <v>0</v>
      </c>
      <c r="BY6" s="3">
        <f t="shared" si="0"/>
        <v>0</v>
      </c>
    </row>
    <row r="7" spans="1:77">
      <c r="A7" s="1" t="s">
        <v>394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3">
        <f t="shared" si="1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G7" s="3">
        <f t="shared" si="0"/>
        <v>0</v>
      </c>
      <c r="AH7" s="3">
        <f t="shared" si="0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ref="AC7:BY9" si="2">BA7</f>
        <v>0</v>
      </c>
      <c r="BC7" s="3">
        <f t="shared" si="2"/>
        <v>0</v>
      </c>
      <c r="BD7" s="3">
        <f t="shared" si="2"/>
        <v>0</v>
      </c>
      <c r="BE7" s="3">
        <f t="shared" si="2"/>
        <v>0</v>
      </c>
      <c r="BF7" s="3">
        <f t="shared" si="2"/>
        <v>0</v>
      </c>
      <c r="BG7" s="3">
        <f t="shared" si="2"/>
        <v>0</v>
      </c>
      <c r="BH7" s="3">
        <f t="shared" si="2"/>
        <v>0</v>
      </c>
      <c r="BI7" s="3">
        <f t="shared" si="2"/>
        <v>0</v>
      </c>
      <c r="BJ7" s="3">
        <f t="shared" si="2"/>
        <v>0</v>
      </c>
      <c r="BK7" s="3">
        <f t="shared" si="2"/>
        <v>0</v>
      </c>
      <c r="BL7" s="3">
        <f t="shared" si="2"/>
        <v>0</v>
      </c>
      <c r="BM7" s="3">
        <f t="shared" si="2"/>
        <v>0</v>
      </c>
      <c r="BN7" s="3">
        <f t="shared" si="2"/>
        <v>0</v>
      </c>
      <c r="BO7" s="3">
        <f t="shared" si="2"/>
        <v>0</v>
      </c>
      <c r="BP7" s="3">
        <f t="shared" si="2"/>
        <v>0</v>
      </c>
      <c r="BQ7" s="3">
        <f t="shared" si="2"/>
        <v>0</v>
      </c>
      <c r="BR7" s="3">
        <f t="shared" si="2"/>
        <v>0</v>
      </c>
      <c r="BS7" s="3">
        <f t="shared" si="2"/>
        <v>0</v>
      </c>
      <c r="BT7" s="3">
        <f t="shared" si="2"/>
        <v>0</v>
      </c>
      <c r="BU7" s="3">
        <f t="shared" si="2"/>
        <v>0</v>
      </c>
      <c r="BV7" s="3">
        <f t="shared" si="2"/>
        <v>0</v>
      </c>
      <c r="BW7" s="3">
        <f t="shared" si="2"/>
        <v>0</v>
      </c>
      <c r="BX7" s="3">
        <f t="shared" si="2"/>
        <v>0</v>
      </c>
      <c r="BY7" s="3">
        <f t="shared" si="2"/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2"/>
        <v>0</v>
      </c>
      <c r="AD8" s="3">
        <f t="shared" si="2"/>
        <v>0</v>
      </c>
      <c r="AE8" s="3">
        <f t="shared" si="2"/>
        <v>0</v>
      </c>
      <c r="AF8" s="3">
        <f t="shared" si="2"/>
        <v>0</v>
      </c>
      <c r="AG8" s="3">
        <f t="shared" si="2"/>
        <v>0</v>
      </c>
      <c r="AH8" s="3">
        <f t="shared" si="2"/>
        <v>0</v>
      </c>
      <c r="AI8" s="3">
        <f t="shared" si="2"/>
        <v>0</v>
      </c>
      <c r="AJ8" s="3">
        <f t="shared" si="2"/>
        <v>0</v>
      </c>
      <c r="AK8" s="3">
        <f t="shared" si="2"/>
        <v>0</v>
      </c>
      <c r="AL8" s="3">
        <f t="shared" si="2"/>
        <v>0</v>
      </c>
      <c r="AM8" s="3">
        <f t="shared" si="2"/>
        <v>0</v>
      </c>
      <c r="AN8" s="3">
        <f t="shared" si="2"/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0</v>
      </c>
      <c r="AV8" s="3">
        <f t="shared" si="2"/>
        <v>0</v>
      </c>
      <c r="AW8" s="3">
        <f t="shared" si="2"/>
        <v>0</v>
      </c>
      <c r="AX8" s="3">
        <f t="shared" si="2"/>
        <v>0</v>
      </c>
      <c r="AY8" s="3">
        <f t="shared" si="2"/>
        <v>0</v>
      </c>
      <c r="AZ8" s="3">
        <f t="shared" si="2"/>
        <v>0</v>
      </c>
      <c r="BA8" s="3">
        <f t="shared" si="2"/>
        <v>0</v>
      </c>
      <c r="BB8" s="3">
        <f t="shared" si="2"/>
        <v>0</v>
      </c>
      <c r="BC8" s="3">
        <f t="shared" si="2"/>
        <v>0</v>
      </c>
      <c r="BD8" s="3">
        <f t="shared" si="2"/>
        <v>0</v>
      </c>
      <c r="BE8" s="3">
        <f t="shared" si="2"/>
        <v>0</v>
      </c>
      <c r="BF8" s="3">
        <f t="shared" si="2"/>
        <v>0</v>
      </c>
      <c r="BG8" s="3">
        <f t="shared" si="2"/>
        <v>0</v>
      </c>
      <c r="BH8" s="3">
        <f t="shared" si="2"/>
        <v>0</v>
      </c>
      <c r="BI8" s="3">
        <f t="shared" si="2"/>
        <v>0</v>
      </c>
      <c r="BJ8" s="3">
        <f t="shared" si="2"/>
        <v>0</v>
      </c>
      <c r="BK8" s="3">
        <f t="shared" si="2"/>
        <v>0</v>
      </c>
      <c r="BL8" s="3">
        <f t="shared" si="2"/>
        <v>0</v>
      </c>
      <c r="BM8" s="3">
        <f t="shared" si="2"/>
        <v>0</v>
      </c>
      <c r="BN8" s="3">
        <f t="shared" si="2"/>
        <v>0</v>
      </c>
      <c r="BO8" s="3">
        <f t="shared" si="2"/>
        <v>0</v>
      </c>
      <c r="BP8" s="3">
        <f t="shared" si="2"/>
        <v>0</v>
      </c>
      <c r="BQ8" s="3">
        <f t="shared" si="2"/>
        <v>0</v>
      </c>
      <c r="BR8" s="3">
        <f t="shared" si="2"/>
        <v>0</v>
      </c>
      <c r="BS8" s="3">
        <f t="shared" si="2"/>
        <v>0</v>
      </c>
      <c r="BT8" s="3">
        <f t="shared" si="2"/>
        <v>0</v>
      </c>
      <c r="BU8" s="3">
        <f t="shared" si="2"/>
        <v>0</v>
      </c>
      <c r="BV8" s="3">
        <f t="shared" si="2"/>
        <v>0</v>
      </c>
      <c r="BW8" s="3">
        <f t="shared" si="2"/>
        <v>0</v>
      </c>
      <c r="BX8" s="3">
        <f t="shared" si="2"/>
        <v>0</v>
      </c>
      <c r="BY8" s="3">
        <f t="shared" si="2"/>
        <v>0</v>
      </c>
    </row>
    <row r="9" spans="1:77">
      <c r="A9" s="1" t="s">
        <v>396</v>
      </c>
      <c r="B9">
        <f t="shared" ref="B9:S9" si="3">B6</f>
        <v>0</v>
      </c>
      <c r="C9">
        <f t="shared" si="3"/>
        <v>0</v>
      </c>
      <c r="D9">
        <f t="shared" si="3"/>
        <v>0</v>
      </c>
      <c r="E9">
        <f t="shared" si="3"/>
        <v>0</v>
      </c>
      <c r="F9">
        <f t="shared" si="3"/>
        <v>0</v>
      </c>
      <c r="G9">
        <f t="shared" si="3"/>
        <v>0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0</v>
      </c>
      <c r="S9">
        <f t="shared" si="3"/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3">
        <f t="shared" si="1"/>
        <v>0</v>
      </c>
      <c r="AC9" s="3">
        <f t="shared" si="2"/>
        <v>0</v>
      </c>
      <c r="AD9" s="3">
        <f t="shared" si="2"/>
        <v>0</v>
      </c>
      <c r="AE9" s="3">
        <f t="shared" si="2"/>
        <v>0</v>
      </c>
      <c r="AF9" s="3">
        <f t="shared" si="2"/>
        <v>0</v>
      </c>
      <c r="AG9" s="3">
        <f t="shared" si="2"/>
        <v>0</v>
      </c>
      <c r="AH9" s="3">
        <f t="shared" si="2"/>
        <v>0</v>
      </c>
      <c r="AI9" s="3">
        <f t="shared" si="2"/>
        <v>0</v>
      </c>
      <c r="AJ9" s="3">
        <f t="shared" si="2"/>
        <v>0</v>
      </c>
      <c r="AK9" s="3">
        <f t="shared" si="2"/>
        <v>0</v>
      </c>
      <c r="AL9" s="3">
        <f t="shared" si="2"/>
        <v>0</v>
      </c>
      <c r="AM9" s="3">
        <f t="shared" si="2"/>
        <v>0</v>
      </c>
      <c r="AN9" s="3">
        <f t="shared" si="2"/>
        <v>0</v>
      </c>
      <c r="AO9" s="3">
        <f t="shared" si="2"/>
        <v>0</v>
      </c>
      <c r="AP9" s="3">
        <f t="shared" si="2"/>
        <v>0</v>
      </c>
      <c r="AQ9" s="3">
        <f t="shared" si="2"/>
        <v>0</v>
      </c>
      <c r="AR9" s="3">
        <f t="shared" si="2"/>
        <v>0</v>
      </c>
      <c r="AS9" s="3">
        <f t="shared" si="2"/>
        <v>0</v>
      </c>
      <c r="AT9" s="3">
        <f t="shared" si="2"/>
        <v>0</v>
      </c>
      <c r="AU9" s="3">
        <f t="shared" si="2"/>
        <v>0</v>
      </c>
      <c r="AV9" s="3">
        <f t="shared" si="2"/>
        <v>0</v>
      </c>
      <c r="AW9" s="3">
        <f t="shared" si="2"/>
        <v>0</v>
      </c>
      <c r="AX9" s="3">
        <f t="shared" si="2"/>
        <v>0</v>
      </c>
      <c r="AY9" s="3">
        <f t="shared" si="2"/>
        <v>0</v>
      </c>
      <c r="AZ9" s="3">
        <f t="shared" si="2"/>
        <v>0</v>
      </c>
      <c r="BA9" s="3">
        <f t="shared" si="2"/>
        <v>0</v>
      </c>
      <c r="BB9" s="3">
        <f t="shared" si="2"/>
        <v>0</v>
      </c>
      <c r="BC9" s="3">
        <f t="shared" si="2"/>
        <v>0</v>
      </c>
      <c r="BD9" s="3">
        <f t="shared" si="2"/>
        <v>0</v>
      </c>
      <c r="BE9" s="3">
        <f t="shared" si="2"/>
        <v>0</v>
      </c>
      <c r="BF9" s="3">
        <f t="shared" si="2"/>
        <v>0</v>
      </c>
      <c r="BG9" s="3">
        <f t="shared" si="2"/>
        <v>0</v>
      </c>
      <c r="BH9" s="3">
        <f t="shared" si="2"/>
        <v>0</v>
      </c>
      <c r="BI9" s="3">
        <f t="shared" si="2"/>
        <v>0</v>
      </c>
      <c r="BJ9" s="3">
        <f t="shared" si="2"/>
        <v>0</v>
      </c>
      <c r="BK9" s="3">
        <f t="shared" si="2"/>
        <v>0</v>
      </c>
      <c r="BL9" s="3">
        <f t="shared" si="2"/>
        <v>0</v>
      </c>
      <c r="BM9" s="3">
        <f t="shared" si="2"/>
        <v>0</v>
      </c>
      <c r="BN9" s="3">
        <f t="shared" si="2"/>
        <v>0</v>
      </c>
      <c r="BO9" s="3">
        <f t="shared" si="2"/>
        <v>0</v>
      </c>
      <c r="BP9" s="3">
        <f t="shared" si="2"/>
        <v>0</v>
      </c>
      <c r="BQ9" s="3">
        <f t="shared" si="2"/>
        <v>0</v>
      </c>
      <c r="BR9" s="3">
        <f t="shared" si="2"/>
        <v>0</v>
      </c>
      <c r="BS9" s="3">
        <f t="shared" si="2"/>
        <v>0</v>
      </c>
      <c r="BT9" s="3">
        <f t="shared" si="2"/>
        <v>0</v>
      </c>
      <c r="BU9" s="3">
        <f t="shared" si="2"/>
        <v>0</v>
      </c>
      <c r="BV9" s="3">
        <f t="shared" si="2"/>
        <v>0</v>
      </c>
      <c r="BW9" s="3">
        <f t="shared" si="2"/>
        <v>0</v>
      </c>
      <c r="BX9" s="3">
        <f t="shared" si="2"/>
        <v>0</v>
      </c>
      <c r="BY9" s="3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2542C-A60E-45B7-97CC-F892EFBE0B64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3">
        <f>AA2</f>
        <v>0</v>
      </c>
      <c r="AC2" s="3">
        <f t="shared" ref="AC2:BY7" si="0">AB2</f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  <c r="BA2" s="3">
        <f t="shared" si="0"/>
        <v>0</v>
      </c>
      <c r="BB2" s="3">
        <f t="shared" si="0"/>
        <v>0</v>
      </c>
      <c r="BC2" s="3">
        <f t="shared" si="0"/>
        <v>0</v>
      </c>
      <c r="BD2" s="3">
        <f t="shared" si="0"/>
        <v>0</v>
      </c>
      <c r="BE2" s="3">
        <f t="shared" si="0"/>
        <v>0</v>
      </c>
      <c r="BF2" s="3">
        <f t="shared" si="0"/>
        <v>0</v>
      </c>
      <c r="BG2" s="3">
        <f t="shared" si="0"/>
        <v>0</v>
      </c>
      <c r="BH2" s="3">
        <f t="shared" si="0"/>
        <v>0</v>
      </c>
      <c r="BI2" s="3">
        <f t="shared" si="0"/>
        <v>0</v>
      </c>
      <c r="BJ2" s="3">
        <f t="shared" si="0"/>
        <v>0</v>
      </c>
      <c r="BK2" s="3">
        <f t="shared" si="0"/>
        <v>0</v>
      </c>
      <c r="BL2" s="3">
        <f t="shared" si="0"/>
        <v>0</v>
      </c>
      <c r="BM2" s="3">
        <f t="shared" si="0"/>
        <v>0</v>
      </c>
      <c r="BN2" s="3">
        <f t="shared" si="0"/>
        <v>0</v>
      </c>
      <c r="BO2" s="3">
        <f t="shared" si="0"/>
        <v>0</v>
      </c>
      <c r="BP2" s="3">
        <f t="shared" si="0"/>
        <v>0</v>
      </c>
      <c r="BQ2" s="3">
        <f t="shared" si="0"/>
        <v>0</v>
      </c>
      <c r="BR2" s="3">
        <f t="shared" si="0"/>
        <v>0</v>
      </c>
      <c r="BS2" s="3">
        <f t="shared" si="0"/>
        <v>0</v>
      </c>
      <c r="BT2" s="3">
        <f t="shared" si="0"/>
        <v>0</v>
      </c>
      <c r="BU2" s="3">
        <f t="shared" si="0"/>
        <v>0</v>
      </c>
      <c r="BV2" s="3">
        <f t="shared" si="0"/>
        <v>0</v>
      </c>
      <c r="BW2" s="3">
        <f t="shared" si="0"/>
        <v>0</v>
      </c>
      <c r="BX2" s="3">
        <f t="shared" si="0"/>
        <v>0</v>
      </c>
      <c r="BY2" s="3">
        <f t="shared" si="0"/>
        <v>0</v>
      </c>
    </row>
    <row r="3" spans="1:77">
      <c r="A3" s="1" t="s">
        <v>390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3">
        <f t="shared" ref="AB3:AQ9" si="1">AA3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0"/>
        <v>0</v>
      </c>
      <c r="AS3" s="3">
        <f t="shared" si="0"/>
        <v>0</v>
      </c>
      <c r="AT3" s="3">
        <f t="shared" si="0"/>
        <v>0</v>
      </c>
      <c r="AU3" s="3">
        <f t="shared" si="0"/>
        <v>0</v>
      </c>
      <c r="AV3" s="3">
        <f t="shared" si="0"/>
        <v>0</v>
      </c>
      <c r="AW3" s="3">
        <f t="shared" si="0"/>
        <v>0</v>
      </c>
      <c r="AX3" s="3">
        <f t="shared" si="0"/>
        <v>0</v>
      </c>
      <c r="AY3" s="3">
        <f t="shared" si="0"/>
        <v>0</v>
      </c>
      <c r="AZ3" s="3">
        <f t="shared" si="0"/>
        <v>0</v>
      </c>
      <c r="BA3" s="3">
        <f t="shared" si="0"/>
        <v>0</v>
      </c>
      <c r="BB3" s="3">
        <f t="shared" si="0"/>
        <v>0</v>
      </c>
      <c r="BC3" s="3">
        <f t="shared" si="0"/>
        <v>0</v>
      </c>
      <c r="BD3" s="3">
        <f t="shared" si="0"/>
        <v>0</v>
      </c>
      <c r="BE3" s="3">
        <f t="shared" si="0"/>
        <v>0</v>
      </c>
      <c r="BF3" s="3">
        <f t="shared" si="0"/>
        <v>0</v>
      </c>
      <c r="BG3" s="3">
        <f t="shared" si="0"/>
        <v>0</v>
      </c>
      <c r="BH3" s="3">
        <f t="shared" si="0"/>
        <v>0</v>
      </c>
      <c r="BI3" s="3">
        <f t="shared" si="0"/>
        <v>0</v>
      </c>
      <c r="BJ3" s="3">
        <f t="shared" si="0"/>
        <v>0</v>
      </c>
      <c r="BK3" s="3">
        <f t="shared" si="0"/>
        <v>0</v>
      </c>
      <c r="BL3" s="3">
        <f t="shared" si="0"/>
        <v>0</v>
      </c>
      <c r="BM3" s="3">
        <f t="shared" si="0"/>
        <v>0</v>
      </c>
      <c r="BN3" s="3">
        <f t="shared" si="0"/>
        <v>0</v>
      </c>
      <c r="BO3" s="3">
        <f t="shared" si="0"/>
        <v>0</v>
      </c>
      <c r="BP3" s="3">
        <f t="shared" si="0"/>
        <v>0</v>
      </c>
      <c r="BQ3" s="3">
        <f t="shared" si="0"/>
        <v>0</v>
      </c>
      <c r="BR3" s="3">
        <f t="shared" si="0"/>
        <v>0</v>
      </c>
      <c r="BS3" s="3">
        <f t="shared" si="0"/>
        <v>0</v>
      </c>
      <c r="BT3" s="3">
        <f t="shared" si="0"/>
        <v>0</v>
      </c>
      <c r="BU3" s="3">
        <f t="shared" si="0"/>
        <v>0</v>
      </c>
      <c r="BV3" s="3">
        <f t="shared" si="0"/>
        <v>0</v>
      </c>
      <c r="BW3" s="3">
        <f t="shared" si="0"/>
        <v>0</v>
      </c>
      <c r="BX3" s="3">
        <f t="shared" si="0"/>
        <v>0</v>
      </c>
      <c r="BY3" s="3">
        <f t="shared" si="0"/>
        <v>0</v>
      </c>
    </row>
    <row r="4" spans="1:77">
      <c r="A4" s="1" t="s">
        <v>391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3">
        <f t="shared" si="1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  <c r="AG4" s="3">
        <f t="shared" si="0"/>
        <v>0</v>
      </c>
      <c r="AH4" s="3">
        <f t="shared" si="0"/>
        <v>0</v>
      </c>
      <c r="AI4" s="3">
        <f t="shared" si="0"/>
        <v>0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si="0"/>
        <v>0</v>
      </c>
      <c r="AZ4" s="3">
        <f t="shared" si="0"/>
        <v>0</v>
      </c>
      <c r="BA4" s="3">
        <f t="shared" si="0"/>
        <v>0</v>
      </c>
      <c r="BB4" s="3">
        <f t="shared" si="0"/>
        <v>0</v>
      </c>
      <c r="BC4" s="3">
        <f t="shared" si="0"/>
        <v>0</v>
      </c>
      <c r="BD4" s="3">
        <f t="shared" si="0"/>
        <v>0</v>
      </c>
      <c r="BE4" s="3">
        <f t="shared" si="0"/>
        <v>0</v>
      </c>
      <c r="BF4" s="3">
        <f t="shared" si="0"/>
        <v>0</v>
      </c>
      <c r="BG4" s="3">
        <f t="shared" si="0"/>
        <v>0</v>
      </c>
      <c r="BH4" s="3">
        <f t="shared" si="0"/>
        <v>0</v>
      </c>
      <c r="BI4" s="3">
        <f t="shared" si="0"/>
        <v>0</v>
      </c>
      <c r="BJ4" s="3">
        <f t="shared" si="0"/>
        <v>0</v>
      </c>
      <c r="BK4" s="3">
        <f t="shared" si="0"/>
        <v>0</v>
      </c>
      <c r="BL4" s="3">
        <f t="shared" si="0"/>
        <v>0</v>
      </c>
      <c r="BM4" s="3">
        <f t="shared" si="0"/>
        <v>0</v>
      </c>
      <c r="BN4" s="3">
        <f t="shared" si="0"/>
        <v>0</v>
      </c>
      <c r="BO4" s="3">
        <f t="shared" si="0"/>
        <v>0</v>
      </c>
      <c r="BP4" s="3">
        <f t="shared" si="0"/>
        <v>0</v>
      </c>
      <c r="BQ4" s="3">
        <f t="shared" si="0"/>
        <v>0</v>
      </c>
      <c r="BR4" s="3">
        <f t="shared" si="0"/>
        <v>0</v>
      </c>
      <c r="BS4" s="3">
        <f t="shared" si="0"/>
        <v>0</v>
      </c>
      <c r="BT4" s="3">
        <f t="shared" si="0"/>
        <v>0</v>
      </c>
      <c r="BU4" s="3">
        <f t="shared" si="0"/>
        <v>0</v>
      </c>
      <c r="BV4" s="3">
        <f t="shared" si="0"/>
        <v>0</v>
      </c>
      <c r="BW4" s="3">
        <f t="shared" si="0"/>
        <v>0</v>
      </c>
      <c r="BX4" s="3">
        <f t="shared" si="0"/>
        <v>0</v>
      </c>
      <c r="BY4" s="3">
        <f t="shared" si="0"/>
        <v>0</v>
      </c>
    </row>
    <row r="5" spans="1:77">
      <c r="A5" s="1" t="s">
        <v>392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3">
        <f t="shared" si="1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  <c r="AG5" s="3">
        <f t="shared" si="0"/>
        <v>0</v>
      </c>
      <c r="AH5" s="3">
        <f t="shared" si="0"/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0"/>
        <v>0</v>
      </c>
      <c r="AZ5" s="3">
        <f t="shared" si="0"/>
        <v>0</v>
      </c>
      <c r="BA5" s="3">
        <f t="shared" si="0"/>
        <v>0</v>
      </c>
      <c r="BB5" s="3">
        <f t="shared" si="0"/>
        <v>0</v>
      </c>
      <c r="BC5" s="3">
        <f t="shared" si="0"/>
        <v>0</v>
      </c>
      <c r="BD5" s="3">
        <f t="shared" si="0"/>
        <v>0</v>
      </c>
      <c r="BE5" s="3">
        <f t="shared" si="0"/>
        <v>0</v>
      </c>
      <c r="BF5" s="3">
        <f t="shared" si="0"/>
        <v>0</v>
      </c>
      <c r="BG5" s="3">
        <f t="shared" si="0"/>
        <v>0</v>
      </c>
      <c r="BH5" s="3">
        <f t="shared" si="0"/>
        <v>0</v>
      </c>
      <c r="BI5" s="3">
        <f t="shared" si="0"/>
        <v>0</v>
      </c>
      <c r="BJ5" s="3">
        <f t="shared" si="0"/>
        <v>0</v>
      </c>
      <c r="BK5" s="3">
        <f t="shared" si="0"/>
        <v>0</v>
      </c>
      <c r="BL5" s="3">
        <f t="shared" si="0"/>
        <v>0</v>
      </c>
      <c r="BM5" s="3">
        <f t="shared" si="0"/>
        <v>0</v>
      </c>
      <c r="BN5" s="3">
        <f t="shared" si="0"/>
        <v>0</v>
      </c>
      <c r="BO5" s="3">
        <f t="shared" si="0"/>
        <v>0</v>
      </c>
      <c r="BP5" s="3">
        <f t="shared" si="0"/>
        <v>0</v>
      </c>
      <c r="BQ5" s="3">
        <f t="shared" si="0"/>
        <v>0</v>
      </c>
      <c r="BR5" s="3">
        <f t="shared" si="0"/>
        <v>0</v>
      </c>
      <c r="BS5" s="3">
        <f t="shared" si="0"/>
        <v>0</v>
      </c>
      <c r="BT5" s="3">
        <f t="shared" si="0"/>
        <v>0</v>
      </c>
      <c r="BU5" s="3">
        <f t="shared" si="0"/>
        <v>0</v>
      </c>
      <c r="BV5" s="3">
        <f t="shared" si="0"/>
        <v>0</v>
      </c>
      <c r="BW5" s="3">
        <f t="shared" si="0"/>
        <v>0</v>
      </c>
      <c r="BX5" s="3">
        <f t="shared" si="0"/>
        <v>0</v>
      </c>
      <c r="BY5" s="3">
        <f t="shared" si="0"/>
        <v>0</v>
      </c>
    </row>
    <row r="6" spans="1:77">
      <c r="A6" s="1" t="s">
        <v>393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3">
        <f t="shared" si="1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G6" s="3">
        <f t="shared" si="0"/>
        <v>0</v>
      </c>
      <c r="AH6" s="3">
        <f t="shared" si="0"/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0"/>
        <v>0</v>
      </c>
      <c r="AZ6" s="3">
        <f t="shared" si="0"/>
        <v>0</v>
      </c>
      <c r="BA6" s="3">
        <f t="shared" si="0"/>
        <v>0</v>
      </c>
      <c r="BB6" s="3">
        <f t="shared" si="0"/>
        <v>0</v>
      </c>
      <c r="BC6" s="3">
        <f t="shared" si="0"/>
        <v>0</v>
      </c>
      <c r="BD6" s="3">
        <f t="shared" si="0"/>
        <v>0</v>
      </c>
      <c r="BE6" s="3">
        <f t="shared" si="0"/>
        <v>0</v>
      </c>
      <c r="BF6" s="3">
        <f t="shared" si="0"/>
        <v>0</v>
      </c>
      <c r="BG6" s="3">
        <f t="shared" si="0"/>
        <v>0</v>
      </c>
      <c r="BH6" s="3">
        <f t="shared" si="0"/>
        <v>0</v>
      </c>
      <c r="BI6" s="3">
        <f t="shared" si="0"/>
        <v>0</v>
      </c>
      <c r="BJ6" s="3">
        <f t="shared" si="0"/>
        <v>0</v>
      </c>
      <c r="BK6" s="3">
        <f t="shared" si="0"/>
        <v>0</v>
      </c>
      <c r="BL6" s="3">
        <f t="shared" si="0"/>
        <v>0</v>
      </c>
      <c r="BM6" s="3">
        <f t="shared" si="0"/>
        <v>0</v>
      </c>
      <c r="BN6" s="3">
        <f t="shared" si="0"/>
        <v>0</v>
      </c>
      <c r="BO6" s="3">
        <f t="shared" si="0"/>
        <v>0</v>
      </c>
      <c r="BP6" s="3">
        <f t="shared" si="0"/>
        <v>0</v>
      </c>
      <c r="BQ6" s="3">
        <f t="shared" si="0"/>
        <v>0</v>
      </c>
      <c r="BR6" s="3">
        <f t="shared" si="0"/>
        <v>0</v>
      </c>
      <c r="BS6" s="3">
        <f t="shared" si="0"/>
        <v>0</v>
      </c>
      <c r="BT6" s="3">
        <f t="shared" si="0"/>
        <v>0</v>
      </c>
      <c r="BU6" s="3">
        <f t="shared" si="0"/>
        <v>0</v>
      </c>
      <c r="BV6" s="3">
        <f t="shared" si="0"/>
        <v>0</v>
      </c>
      <c r="BW6" s="3">
        <f t="shared" si="0"/>
        <v>0</v>
      </c>
      <c r="BX6" s="3">
        <f t="shared" si="0"/>
        <v>0</v>
      </c>
      <c r="BY6" s="3">
        <f t="shared" si="0"/>
        <v>0</v>
      </c>
    </row>
    <row r="7" spans="1:77">
      <c r="A7" s="1" t="s">
        <v>394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3">
        <f t="shared" si="1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G7" s="3">
        <f t="shared" si="0"/>
        <v>0</v>
      </c>
      <c r="AH7" s="3">
        <f t="shared" si="0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ref="AC7:BY9" si="2">BA7</f>
        <v>0</v>
      </c>
      <c r="BC7" s="3">
        <f t="shared" si="2"/>
        <v>0</v>
      </c>
      <c r="BD7" s="3">
        <f t="shared" si="2"/>
        <v>0</v>
      </c>
      <c r="BE7" s="3">
        <f t="shared" si="2"/>
        <v>0</v>
      </c>
      <c r="BF7" s="3">
        <f t="shared" si="2"/>
        <v>0</v>
      </c>
      <c r="BG7" s="3">
        <f t="shared" si="2"/>
        <v>0</v>
      </c>
      <c r="BH7" s="3">
        <f t="shared" si="2"/>
        <v>0</v>
      </c>
      <c r="BI7" s="3">
        <f t="shared" si="2"/>
        <v>0</v>
      </c>
      <c r="BJ7" s="3">
        <f t="shared" si="2"/>
        <v>0</v>
      </c>
      <c r="BK7" s="3">
        <f t="shared" si="2"/>
        <v>0</v>
      </c>
      <c r="BL7" s="3">
        <f t="shared" si="2"/>
        <v>0</v>
      </c>
      <c r="BM7" s="3">
        <f t="shared" si="2"/>
        <v>0</v>
      </c>
      <c r="BN7" s="3">
        <f t="shared" si="2"/>
        <v>0</v>
      </c>
      <c r="BO7" s="3">
        <f t="shared" si="2"/>
        <v>0</v>
      </c>
      <c r="BP7" s="3">
        <f t="shared" si="2"/>
        <v>0</v>
      </c>
      <c r="BQ7" s="3">
        <f t="shared" si="2"/>
        <v>0</v>
      </c>
      <c r="BR7" s="3">
        <f t="shared" si="2"/>
        <v>0</v>
      </c>
      <c r="BS7" s="3">
        <f t="shared" si="2"/>
        <v>0</v>
      </c>
      <c r="BT7" s="3">
        <f t="shared" si="2"/>
        <v>0</v>
      </c>
      <c r="BU7" s="3">
        <f t="shared" si="2"/>
        <v>0</v>
      </c>
      <c r="BV7" s="3">
        <f t="shared" si="2"/>
        <v>0</v>
      </c>
      <c r="BW7" s="3">
        <f t="shared" si="2"/>
        <v>0</v>
      </c>
      <c r="BX7" s="3">
        <f t="shared" si="2"/>
        <v>0</v>
      </c>
      <c r="BY7" s="3">
        <f t="shared" si="2"/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2"/>
        <v>0</v>
      </c>
      <c r="AD8" s="3">
        <f t="shared" si="2"/>
        <v>0</v>
      </c>
      <c r="AE8" s="3">
        <f t="shared" si="2"/>
        <v>0</v>
      </c>
      <c r="AF8" s="3">
        <f t="shared" si="2"/>
        <v>0</v>
      </c>
      <c r="AG8" s="3">
        <f t="shared" si="2"/>
        <v>0</v>
      </c>
      <c r="AH8" s="3">
        <f t="shared" si="2"/>
        <v>0</v>
      </c>
      <c r="AI8" s="3">
        <f t="shared" si="2"/>
        <v>0</v>
      </c>
      <c r="AJ8" s="3">
        <f t="shared" si="2"/>
        <v>0</v>
      </c>
      <c r="AK8" s="3">
        <f t="shared" si="2"/>
        <v>0</v>
      </c>
      <c r="AL8" s="3">
        <f t="shared" si="2"/>
        <v>0</v>
      </c>
      <c r="AM8" s="3">
        <f t="shared" si="2"/>
        <v>0</v>
      </c>
      <c r="AN8" s="3">
        <f t="shared" si="2"/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0</v>
      </c>
      <c r="AV8" s="3">
        <f t="shared" si="2"/>
        <v>0</v>
      </c>
      <c r="AW8" s="3">
        <f t="shared" si="2"/>
        <v>0</v>
      </c>
      <c r="AX8" s="3">
        <f t="shared" si="2"/>
        <v>0</v>
      </c>
      <c r="AY8" s="3">
        <f t="shared" si="2"/>
        <v>0</v>
      </c>
      <c r="AZ8" s="3">
        <f t="shared" si="2"/>
        <v>0</v>
      </c>
      <c r="BA8" s="3">
        <f t="shared" si="2"/>
        <v>0</v>
      </c>
      <c r="BB8" s="3">
        <f t="shared" si="2"/>
        <v>0</v>
      </c>
      <c r="BC8" s="3">
        <f t="shared" si="2"/>
        <v>0</v>
      </c>
      <c r="BD8" s="3">
        <f t="shared" si="2"/>
        <v>0</v>
      </c>
      <c r="BE8" s="3">
        <f t="shared" si="2"/>
        <v>0</v>
      </c>
      <c r="BF8" s="3">
        <f t="shared" si="2"/>
        <v>0</v>
      </c>
      <c r="BG8" s="3">
        <f t="shared" si="2"/>
        <v>0</v>
      </c>
      <c r="BH8" s="3">
        <f t="shared" si="2"/>
        <v>0</v>
      </c>
      <c r="BI8" s="3">
        <f t="shared" si="2"/>
        <v>0</v>
      </c>
      <c r="BJ8" s="3">
        <f t="shared" si="2"/>
        <v>0</v>
      </c>
      <c r="BK8" s="3">
        <f t="shared" si="2"/>
        <v>0</v>
      </c>
      <c r="BL8" s="3">
        <f t="shared" si="2"/>
        <v>0</v>
      </c>
      <c r="BM8" s="3">
        <f t="shared" si="2"/>
        <v>0</v>
      </c>
      <c r="BN8" s="3">
        <f t="shared" si="2"/>
        <v>0</v>
      </c>
      <c r="BO8" s="3">
        <f t="shared" si="2"/>
        <v>0</v>
      </c>
      <c r="BP8" s="3">
        <f t="shared" si="2"/>
        <v>0</v>
      </c>
      <c r="BQ8" s="3">
        <f t="shared" si="2"/>
        <v>0</v>
      </c>
      <c r="BR8" s="3">
        <f t="shared" si="2"/>
        <v>0</v>
      </c>
      <c r="BS8" s="3">
        <f t="shared" si="2"/>
        <v>0</v>
      </c>
      <c r="BT8" s="3">
        <f t="shared" si="2"/>
        <v>0</v>
      </c>
      <c r="BU8" s="3">
        <f t="shared" si="2"/>
        <v>0</v>
      </c>
      <c r="BV8" s="3">
        <f t="shared" si="2"/>
        <v>0</v>
      </c>
      <c r="BW8" s="3">
        <f t="shared" si="2"/>
        <v>0</v>
      </c>
      <c r="BX8" s="3">
        <f t="shared" si="2"/>
        <v>0</v>
      </c>
      <c r="BY8" s="3">
        <f t="shared" si="2"/>
        <v>0</v>
      </c>
    </row>
    <row r="9" spans="1:77">
      <c r="A9" s="1" t="s">
        <v>396</v>
      </c>
      <c r="B9">
        <f t="shared" ref="B9:S9" si="3">B6</f>
        <v>0</v>
      </c>
      <c r="C9">
        <f t="shared" si="3"/>
        <v>0</v>
      </c>
      <c r="D9">
        <f t="shared" si="3"/>
        <v>0</v>
      </c>
      <c r="E9">
        <f t="shared" si="3"/>
        <v>0</v>
      </c>
      <c r="F9">
        <f t="shared" si="3"/>
        <v>0</v>
      </c>
      <c r="G9">
        <f t="shared" si="3"/>
        <v>0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0</v>
      </c>
      <c r="S9">
        <f t="shared" si="3"/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3">
        <f t="shared" si="1"/>
        <v>0</v>
      </c>
      <c r="AC9" s="3">
        <f t="shared" si="2"/>
        <v>0</v>
      </c>
      <c r="AD9" s="3">
        <f t="shared" si="2"/>
        <v>0</v>
      </c>
      <c r="AE9" s="3">
        <f t="shared" si="2"/>
        <v>0</v>
      </c>
      <c r="AF9" s="3">
        <f t="shared" si="2"/>
        <v>0</v>
      </c>
      <c r="AG9" s="3">
        <f t="shared" si="2"/>
        <v>0</v>
      </c>
      <c r="AH9" s="3">
        <f t="shared" si="2"/>
        <v>0</v>
      </c>
      <c r="AI9" s="3">
        <f t="shared" si="2"/>
        <v>0</v>
      </c>
      <c r="AJ9" s="3">
        <f t="shared" si="2"/>
        <v>0</v>
      </c>
      <c r="AK9" s="3">
        <f t="shared" si="2"/>
        <v>0</v>
      </c>
      <c r="AL9" s="3">
        <f t="shared" si="2"/>
        <v>0</v>
      </c>
      <c r="AM9" s="3">
        <f t="shared" si="2"/>
        <v>0</v>
      </c>
      <c r="AN9" s="3">
        <f t="shared" si="2"/>
        <v>0</v>
      </c>
      <c r="AO9" s="3">
        <f t="shared" si="2"/>
        <v>0</v>
      </c>
      <c r="AP9" s="3">
        <f t="shared" si="2"/>
        <v>0</v>
      </c>
      <c r="AQ9" s="3">
        <f t="shared" si="2"/>
        <v>0</v>
      </c>
      <c r="AR9" s="3">
        <f t="shared" si="2"/>
        <v>0</v>
      </c>
      <c r="AS9" s="3">
        <f t="shared" si="2"/>
        <v>0</v>
      </c>
      <c r="AT9" s="3">
        <f t="shared" si="2"/>
        <v>0</v>
      </c>
      <c r="AU9" s="3">
        <f t="shared" si="2"/>
        <v>0</v>
      </c>
      <c r="AV9" s="3">
        <f t="shared" si="2"/>
        <v>0</v>
      </c>
      <c r="AW9" s="3">
        <f t="shared" si="2"/>
        <v>0</v>
      </c>
      <c r="AX9" s="3">
        <f t="shared" si="2"/>
        <v>0</v>
      </c>
      <c r="AY9" s="3">
        <f t="shared" si="2"/>
        <v>0</v>
      </c>
      <c r="AZ9" s="3">
        <f t="shared" si="2"/>
        <v>0</v>
      </c>
      <c r="BA9" s="3">
        <f t="shared" si="2"/>
        <v>0</v>
      </c>
      <c r="BB9" s="3">
        <f t="shared" si="2"/>
        <v>0</v>
      </c>
      <c r="BC9" s="3">
        <f t="shared" si="2"/>
        <v>0</v>
      </c>
      <c r="BD9" s="3">
        <f t="shared" si="2"/>
        <v>0</v>
      </c>
      <c r="BE9" s="3">
        <f t="shared" si="2"/>
        <v>0</v>
      </c>
      <c r="BF9" s="3">
        <f t="shared" si="2"/>
        <v>0</v>
      </c>
      <c r="BG9" s="3">
        <f t="shared" si="2"/>
        <v>0</v>
      </c>
      <c r="BH9" s="3">
        <f t="shared" si="2"/>
        <v>0</v>
      </c>
      <c r="BI9" s="3">
        <f t="shared" si="2"/>
        <v>0</v>
      </c>
      <c r="BJ9" s="3">
        <f t="shared" si="2"/>
        <v>0</v>
      </c>
      <c r="BK9" s="3">
        <f t="shared" si="2"/>
        <v>0</v>
      </c>
      <c r="BL9" s="3">
        <f t="shared" si="2"/>
        <v>0</v>
      </c>
      <c r="BM9" s="3">
        <f t="shared" si="2"/>
        <v>0</v>
      </c>
      <c r="BN9" s="3">
        <f t="shared" si="2"/>
        <v>0</v>
      </c>
      <c r="BO9" s="3">
        <f t="shared" si="2"/>
        <v>0</v>
      </c>
      <c r="BP9" s="3">
        <f t="shared" si="2"/>
        <v>0</v>
      </c>
      <c r="BQ9" s="3">
        <f t="shared" si="2"/>
        <v>0</v>
      </c>
      <c r="BR9" s="3">
        <f t="shared" si="2"/>
        <v>0</v>
      </c>
      <c r="BS9" s="3">
        <f t="shared" si="2"/>
        <v>0</v>
      </c>
      <c r="BT9" s="3">
        <f t="shared" si="2"/>
        <v>0</v>
      </c>
      <c r="BU9" s="3">
        <f t="shared" si="2"/>
        <v>0</v>
      </c>
      <c r="BV9" s="3">
        <f t="shared" si="2"/>
        <v>0</v>
      </c>
      <c r="BW9" s="3">
        <f t="shared" si="2"/>
        <v>0</v>
      </c>
      <c r="BX9" s="3">
        <f t="shared" si="2"/>
        <v>0</v>
      </c>
      <c r="BY9" s="3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A8FB-F2E9-4040-9592-A83962A24A6E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21" width="10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</row>
    <row r="3" spans="1:77">
      <c r="A3" s="1" t="s">
        <v>390</v>
      </c>
      <c r="B3" s="7">
        <f>'Other Fuels'!E20*(1-INDEX('Tax Percentages'!$B$12:$AB$12,MATCH(B$1,'Tax Percentages'!$B$4:$AB$4,0)))</f>
        <v>1.9522972288990548E-6</v>
      </c>
      <c r="C3" s="7">
        <f>'Other Fuels'!F20*(1-INDEX('Tax Percentages'!$B$12:$AB$12,MATCH(C$1,'Tax Percentages'!$B$4:$AB$4,0)))</f>
        <v>1.9522972288990548E-6</v>
      </c>
      <c r="D3" s="7">
        <f>'Other Fuels'!G20*(1-INDEX('Tax Percentages'!$B$12:$AB$12,MATCH(D$1,'Tax Percentages'!$B$4:$AB$4,0)))</f>
        <v>1.9522972288990548E-6</v>
      </c>
      <c r="E3" s="7">
        <f>'Other Fuels'!H20*(1-INDEX('Tax Percentages'!$B$12:$AB$12,MATCH(E$1,'Tax Percentages'!$B$4:$AB$4,0)))</f>
        <v>1.9522972288990548E-6</v>
      </c>
      <c r="F3" s="7">
        <f>'Other Fuels'!I20*(1-INDEX('Tax Percentages'!$B$12:$AB$12,MATCH(F$1,'Tax Percentages'!$B$4:$AB$4,0)))</f>
        <v>1.9522972288990548E-6</v>
      </c>
      <c r="G3" s="7">
        <f>'Other Fuels'!J20*(1-INDEX('Tax Percentages'!$B$12:$AB$12,MATCH(G$1,'Tax Percentages'!$B$4:$AB$4,0)))</f>
        <v>1.9522972288990548E-6</v>
      </c>
      <c r="H3" s="7">
        <f>'Other Fuels'!K20*(1-INDEX('Tax Percentages'!$B$12:$AB$12,MATCH(H$1,'Tax Percentages'!$B$4:$AB$4,0)))</f>
        <v>1.9522972288990548E-6</v>
      </c>
      <c r="I3" s="7">
        <f>'Other Fuels'!L20*(1-INDEX('Tax Percentages'!$B$12:$AB$12,MATCH(I$1,'Tax Percentages'!$B$4:$AB$4,0)))</f>
        <v>1.9522972288990548E-6</v>
      </c>
      <c r="J3" s="7">
        <f>'Other Fuels'!M20*(1-INDEX('Tax Percentages'!$B$12:$AB$12,MATCH(J$1,'Tax Percentages'!$B$4:$AB$4,0)))</f>
        <v>1.9522972288990548E-6</v>
      </c>
      <c r="K3" s="7">
        <f>'Other Fuels'!N20*(1-INDEX('Tax Percentages'!$B$12:$AB$12,MATCH(K$1,'Tax Percentages'!$B$4:$AB$4,0)))</f>
        <v>1.9522972288990548E-6</v>
      </c>
      <c r="L3" s="7">
        <f>'Other Fuels'!O20*(1-INDEX('Tax Percentages'!$B$12:$AB$12,MATCH(L$1,'Tax Percentages'!$B$4:$AB$4,0)))</f>
        <v>1.9522972288990548E-6</v>
      </c>
      <c r="M3" s="7">
        <f>'Other Fuels'!P20*(1-INDEX('Tax Percentages'!$B$12:$AB$12,MATCH(M$1,'Tax Percentages'!$B$4:$AB$4,0)))</f>
        <v>1.9522972288990548E-6</v>
      </c>
      <c r="N3" s="7">
        <f>'Other Fuels'!Q20*(1-INDEX('Tax Percentages'!$B$12:$AB$12,MATCH(N$1,'Tax Percentages'!$B$4:$AB$4,0)))</f>
        <v>1.9522972288990548E-6</v>
      </c>
      <c r="O3" s="7">
        <f>'Other Fuels'!R20*(1-INDEX('Tax Percentages'!$B$12:$AB$12,MATCH(O$1,'Tax Percentages'!$B$4:$AB$4,0)))</f>
        <v>1.9522972288990548E-6</v>
      </c>
      <c r="P3" s="7">
        <f>'Other Fuels'!S20*(1-INDEX('Tax Percentages'!$B$12:$AB$12,MATCH(P$1,'Tax Percentages'!$B$4:$AB$4,0)))</f>
        <v>1.9522972288990548E-6</v>
      </c>
      <c r="Q3" s="7">
        <f>'Other Fuels'!T20*(1-INDEX('Tax Percentages'!$B$12:$AB$12,MATCH(Q$1,'Tax Percentages'!$B$4:$AB$4,0)))</f>
        <v>1.9522972288990548E-6</v>
      </c>
      <c r="R3" s="7">
        <f>'Other Fuels'!U20*(1-INDEX('Tax Percentages'!$B$12:$AB$12,MATCH(R$1,'Tax Percentages'!$B$4:$AB$4,0)))</f>
        <v>1.9522972288990548E-6</v>
      </c>
      <c r="S3" s="7">
        <f>'Other Fuels'!V20*(1-INDEX('Tax Percentages'!$B$12:$AB$12,MATCH(S$1,'Tax Percentages'!$B$4:$AB$4,0)))</f>
        <v>1.9522972288990548E-6</v>
      </c>
      <c r="T3" s="7">
        <f>'Other Fuels'!W20*(1-INDEX('Tax Percentages'!$B$12:$AB$12,MATCH(T$1,'Tax Percentages'!$B$4:$AB$4,0)))</f>
        <v>1.9522972288990548E-6</v>
      </c>
      <c r="U3" s="7">
        <f>'Other Fuels'!X20*(1-INDEX('Tax Percentages'!$B$12:$AB$12,MATCH(U$1,'Tax Percentages'!$B$4:$AB$4,0)))</f>
        <v>1.9522972288990548E-6</v>
      </c>
      <c r="V3" s="7">
        <f>'Other Fuels'!Y20*(1-INDEX('Tax Percentages'!$B$12:$AB$12,MATCH(V$1,'Tax Percentages'!$B$4:$AB$4,0)))</f>
        <v>1.9522972288990548E-6</v>
      </c>
      <c r="W3" s="7">
        <f>'Other Fuels'!Z20*(1-INDEX('Tax Percentages'!$B$12:$AB$12,MATCH(W$1,'Tax Percentages'!$B$4:$AB$4,0)))</f>
        <v>1.9522972288990548E-6</v>
      </c>
      <c r="X3" s="7">
        <f>'Other Fuels'!AA20*(1-INDEX('Tax Percentages'!$B$12:$AB$12,MATCH(X$1,'Tax Percentages'!$B$4:$AB$4,0)))</f>
        <v>1.9522972288990548E-6</v>
      </c>
      <c r="Y3" s="7">
        <f>'Other Fuels'!AB20*(1-INDEX('Tax Percentages'!$B$12:$AB$12,MATCH(Y$1,'Tax Percentages'!$B$4:$AB$4,0)))</f>
        <v>1.9522972288990548E-6</v>
      </c>
      <c r="Z3" s="7">
        <f>'Other Fuels'!AC20*(1-INDEX('Tax Percentages'!$B$12:$AB$12,MATCH(Z$1,'Tax Percentages'!$B$4:$AB$4,0)))</f>
        <v>1.9522972288990548E-6</v>
      </c>
      <c r="AA3" s="7">
        <f>'Other Fuels'!AD20*(1-INDEX('Tax Percentages'!$B$12:$AB$12,MATCH(AA$1,'Tax Percentages'!$B$4:$AB$4,0)))</f>
        <v>1.9522972288990548E-6</v>
      </c>
      <c r="AB3" s="3">
        <f t="shared" ref="AB3:AQ9" si="0">AA3</f>
        <v>1.9522972288990548E-6</v>
      </c>
      <c r="AC3" s="3">
        <f t="shared" si="0"/>
        <v>1.9522972288990548E-6</v>
      </c>
      <c r="AD3" s="3">
        <f t="shared" si="0"/>
        <v>1.9522972288990548E-6</v>
      </c>
      <c r="AE3" s="3">
        <f t="shared" si="0"/>
        <v>1.9522972288990548E-6</v>
      </c>
      <c r="AF3" s="3">
        <f t="shared" si="0"/>
        <v>1.9522972288990548E-6</v>
      </c>
      <c r="AG3" s="3">
        <f t="shared" si="0"/>
        <v>1.9522972288990548E-6</v>
      </c>
      <c r="AH3" s="3">
        <f t="shared" si="0"/>
        <v>1.9522972288990548E-6</v>
      </c>
      <c r="AI3" s="3">
        <f t="shared" si="0"/>
        <v>1.9522972288990548E-6</v>
      </c>
      <c r="AJ3" s="3">
        <f t="shared" si="0"/>
        <v>1.9522972288990548E-6</v>
      </c>
      <c r="AK3" s="3">
        <f t="shared" si="0"/>
        <v>1.9522972288990548E-6</v>
      </c>
      <c r="AL3" s="3">
        <f t="shared" si="0"/>
        <v>1.9522972288990548E-6</v>
      </c>
      <c r="AM3" s="3">
        <f t="shared" si="0"/>
        <v>1.9522972288990548E-6</v>
      </c>
      <c r="AN3" s="3">
        <f t="shared" si="0"/>
        <v>1.9522972288990548E-6</v>
      </c>
      <c r="AO3" s="3">
        <f t="shared" si="0"/>
        <v>1.9522972288990548E-6</v>
      </c>
      <c r="AP3" s="3">
        <f t="shared" si="0"/>
        <v>1.9522972288990548E-6</v>
      </c>
      <c r="AQ3" s="3">
        <f t="shared" si="0"/>
        <v>1.9522972288990548E-6</v>
      </c>
      <c r="AR3" s="3">
        <f t="shared" ref="AC3:BY7" si="1">AQ3</f>
        <v>1.9522972288990548E-6</v>
      </c>
      <c r="AS3" s="3">
        <f t="shared" si="1"/>
        <v>1.9522972288990548E-6</v>
      </c>
      <c r="AT3" s="3">
        <f t="shared" si="1"/>
        <v>1.9522972288990548E-6</v>
      </c>
      <c r="AU3" s="3">
        <f t="shared" si="1"/>
        <v>1.9522972288990548E-6</v>
      </c>
      <c r="AV3" s="3">
        <f t="shared" si="1"/>
        <v>1.9522972288990548E-6</v>
      </c>
      <c r="AW3" s="3">
        <f t="shared" si="1"/>
        <v>1.9522972288990548E-6</v>
      </c>
      <c r="AX3" s="3">
        <f t="shared" si="1"/>
        <v>1.9522972288990548E-6</v>
      </c>
      <c r="AY3" s="3">
        <f t="shared" si="1"/>
        <v>1.9522972288990548E-6</v>
      </c>
      <c r="AZ3" s="3">
        <f t="shared" si="1"/>
        <v>1.9522972288990548E-6</v>
      </c>
      <c r="BA3" s="3">
        <f t="shared" si="1"/>
        <v>1.9522972288990548E-6</v>
      </c>
      <c r="BB3" s="3">
        <f t="shared" si="1"/>
        <v>1.9522972288990548E-6</v>
      </c>
      <c r="BC3" s="3">
        <f t="shared" si="1"/>
        <v>1.9522972288990548E-6</v>
      </c>
      <c r="BD3" s="3">
        <f t="shared" si="1"/>
        <v>1.9522972288990548E-6</v>
      </c>
      <c r="BE3" s="3">
        <f t="shared" si="1"/>
        <v>1.9522972288990548E-6</v>
      </c>
      <c r="BF3" s="3">
        <f t="shared" si="1"/>
        <v>1.9522972288990548E-6</v>
      </c>
      <c r="BG3" s="3">
        <f t="shared" si="1"/>
        <v>1.9522972288990548E-6</v>
      </c>
      <c r="BH3" s="3">
        <f t="shared" si="1"/>
        <v>1.9522972288990548E-6</v>
      </c>
      <c r="BI3" s="3">
        <f t="shared" si="1"/>
        <v>1.9522972288990548E-6</v>
      </c>
      <c r="BJ3" s="3">
        <f t="shared" si="1"/>
        <v>1.9522972288990548E-6</v>
      </c>
      <c r="BK3" s="3">
        <f t="shared" si="1"/>
        <v>1.9522972288990548E-6</v>
      </c>
      <c r="BL3" s="3">
        <f t="shared" si="1"/>
        <v>1.9522972288990548E-6</v>
      </c>
      <c r="BM3" s="3">
        <f t="shared" si="1"/>
        <v>1.9522972288990548E-6</v>
      </c>
      <c r="BN3" s="3">
        <f t="shared" si="1"/>
        <v>1.9522972288990548E-6</v>
      </c>
      <c r="BO3" s="3">
        <f t="shared" si="1"/>
        <v>1.9522972288990548E-6</v>
      </c>
      <c r="BP3" s="3">
        <f t="shared" si="1"/>
        <v>1.9522972288990548E-6</v>
      </c>
      <c r="BQ3" s="3">
        <f t="shared" si="1"/>
        <v>1.9522972288990548E-6</v>
      </c>
      <c r="BR3" s="3">
        <f t="shared" si="1"/>
        <v>1.9522972288990548E-6</v>
      </c>
      <c r="BS3" s="3">
        <f t="shared" si="1"/>
        <v>1.9522972288990548E-6</v>
      </c>
      <c r="BT3" s="3">
        <f t="shared" si="1"/>
        <v>1.9522972288990548E-6</v>
      </c>
      <c r="BU3" s="3">
        <f t="shared" si="1"/>
        <v>1.9522972288990548E-6</v>
      </c>
      <c r="BV3" s="3">
        <f t="shared" si="1"/>
        <v>1.9522972288990548E-6</v>
      </c>
      <c r="BW3" s="3">
        <f t="shared" si="1"/>
        <v>1.9522972288990548E-6</v>
      </c>
      <c r="BX3" s="3">
        <f t="shared" si="1"/>
        <v>1.9522972288990548E-6</v>
      </c>
      <c r="BY3" s="3">
        <f t="shared" si="1"/>
        <v>1.9522972288990548E-6</v>
      </c>
    </row>
    <row r="4" spans="1:77">
      <c r="A4" s="1" t="s">
        <v>391</v>
      </c>
      <c r="B4" s="7">
        <f>'Other Fuels'!E21*(1-INDEX('Tax Percentages'!$B$12:$AB$12,MATCH(B$1,'Tax Percentages'!$B$4:$AB$4,0)))</f>
        <v>8.3780237196999036E-6</v>
      </c>
      <c r="C4" s="7">
        <f>'Other Fuels'!F21*(1-INDEX('Tax Percentages'!$B$12:$AB$12,MATCH(C$1,'Tax Percentages'!$B$4:$AB$4,0)))</f>
        <v>8.3780237196999036E-6</v>
      </c>
      <c r="D4" s="7">
        <f>'Other Fuels'!G21*(1-INDEX('Tax Percentages'!$B$12:$AB$12,MATCH(D$1,'Tax Percentages'!$B$4:$AB$4,0)))</f>
        <v>8.3780237196999036E-6</v>
      </c>
      <c r="E4" s="7">
        <f>'Other Fuels'!H21*(1-INDEX('Tax Percentages'!$B$12:$AB$12,MATCH(E$1,'Tax Percentages'!$B$4:$AB$4,0)))</f>
        <v>8.3780237196999036E-6</v>
      </c>
      <c r="F4" s="7">
        <f>'Other Fuels'!I21*(1-INDEX('Tax Percentages'!$B$12:$AB$12,MATCH(F$1,'Tax Percentages'!$B$4:$AB$4,0)))</f>
        <v>8.3780237196999036E-6</v>
      </c>
      <c r="G4" s="7">
        <f>'Other Fuels'!J21*(1-INDEX('Tax Percentages'!$B$12:$AB$12,MATCH(G$1,'Tax Percentages'!$B$4:$AB$4,0)))</f>
        <v>8.3780237196999036E-6</v>
      </c>
      <c r="H4" s="7">
        <f>'Other Fuels'!K21*(1-INDEX('Tax Percentages'!$B$12:$AB$12,MATCH(H$1,'Tax Percentages'!$B$4:$AB$4,0)))</f>
        <v>8.3780237196999036E-6</v>
      </c>
      <c r="I4" s="7">
        <f>'Other Fuels'!L21*(1-INDEX('Tax Percentages'!$B$12:$AB$12,MATCH(I$1,'Tax Percentages'!$B$4:$AB$4,0)))</f>
        <v>8.3780237196999036E-6</v>
      </c>
      <c r="J4" s="7">
        <f>'Other Fuels'!M21*(1-INDEX('Tax Percentages'!$B$12:$AB$12,MATCH(J$1,'Tax Percentages'!$B$4:$AB$4,0)))</f>
        <v>8.3780237196999036E-6</v>
      </c>
      <c r="K4" s="7">
        <f>'Other Fuels'!N21*(1-INDEX('Tax Percentages'!$B$12:$AB$12,MATCH(K$1,'Tax Percentages'!$B$4:$AB$4,0)))</f>
        <v>8.3780237196999036E-6</v>
      </c>
      <c r="L4" s="7">
        <f>'Other Fuels'!O21*(1-INDEX('Tax Percentages'!$B$12:$AB$12,MATCH(L$1,'Tax Percentages'!$B$4:$AB$4,0)))</f>
        <v>8.3780237196999036E-6</v>
      </c>
      <c r="M4" s="7">
        <f>'Other Fuels'!P21*(1-INDEX('Tax Percentages'!$B$12:$AB$12,MATCH(M$1,'Tax Percentages'!$B$4:$AB$4,0)))</f>
        <v>8.3780237196999036E-6</v>
      </c>
      <c r="N4" s="7">
        <f>'Other Fuels'!Q21*(1-INDEX('Tax Percentages'!$B$12:$AB$12,MATCH(N$1,'Tax Percentages'!$B$4:$AB$4,0)))</f>
        <v>8.3780237196999036E-6</v>
      </c>
      <c r="O4" s="7">
        <f>'Other Fuels'!R21*(1-INDEX('Tax Percentages'!$B$12:$AB$12,MATCH(O$1,'Tax Percentages'!$B$4:$AB$4,0)))</f>
        <v>8.3780237196999036E-6</v>
      </c>
      <c r="P4" s="7">
        <f>'Other Fuels'!S21*(1-INDEX('Tax Percentages'!$B$12:$AB$12,MATCH(P$1,'Tax Percentages'!$B$4:$AB$4,0)))</f>
        <v>8.3780237196999036E-6</v>
      </c>
      <c r="Q4" s="7">
        <f>'Other Fuels'!T21*(1-INDEX('Tax Percentages'!$B$12:$AB$12,MATCH(Q$1,'Tax Percentages'!$B$4:$AB$4,0)))</f>
        <v>8.3780237196999036E-6</v>
      </c>
      <c r="R4" s="7">
        <f>'Other Fuels'!U21*(1-INDEX('Tax Percentages'!$B$12:$AB$12,MATCH(R$1,'Tax Percentages'!$B$4:$AB$4,0)))</f>
        <v>8.3780237196999036E-6</v>
      </c>
      <c r="S4" s="7">
        <f>'Other Fuels'!V21*(1-INDEX('Tax Percentages'!$B$12:$AB$12,MATCH(S$1,'Tax Percentages'!$B$4:$AB$4,0)))</f>
        <v>8.3780237196999036E-6</v>
      </c>
      <c r="T4" s="7">
        <f>'Other Fuels'!W21*(1-INDEX('Tax Percentages'!$B$12:$AB$12,MATCH(T$1,'Tax Percentages'!$B$4:$AB$4,0)))</f>
        <v>8.3780237196999036E-6</v>
      </c>
      <c r="U4" s="7">
        <f>'Other Fuels'!X21*(1-INDEX('Tax Percentages'!$B$12:$AB$12,MATCH(U$1,'Tax Percentages'!$B$4:$AB$4,0)))</f>
        <v>8.3780237196999036E-6</v>
      </c>
      <c r="V4" s="7">
        <f>'Other Fuels'!Y21*(1-INDEX('Tax Percentages'!$B$12:$AB$12,MATCH(V$1,'Tax Percentages'!$B$4:$AB$4,0)))</f>
        <v>8.3780237196999036E-6</v>
      </c>
      <c r="W4" s="7">
        <f>'Other Fuels'!Z21*(1-INDEX('Tax Percentages'!$B$12:$AB$12,MATCH(W$1,'Tax Percentages'!$B$4:$AB$4,0)))</f>
        <v>8.3780237196999036E-6</v>
      </c>
      <c r="X4" s="7">
        <f>'Other Fuels'!AA21*(1-INDEX('Tax Percentages'!$B$12:$AB$12,MATCH(X$1,'Tax Percentages'!$B$4:$AB$4,0)))</f>
        <v>8.3780237196999036E-6</v>
      </c>
      <c r="Y4" s="7">
        <f>'Other Fuels'!AB21*(1-INDEX('Tax Percentages'!$B$12:$AB$12,MATCH(Y$1,'Tax Percentages'!$B$4:$AB$4,0)))</f>
        <v>8.3780237196999036E-6</v>
      </c>
      <c r="Z4" s="7">
        <f>'Other Fuels'!AC21*(1-INDEX('Tax Percentages'!$B$12:$AB$12,MATCH(Z$1,'Tax Percentages'!$B$4:$AB$4,0)))</f>
        <v>8.3780237196999036E-6</v>
      </c>
      <c r="AA4" s="7">
        <f>'Other Fuels'!AD21*(1-INDEX('Tax Percentages'!$B$12:$AB$12,MATCH(AA$1,'Tax Percentages'!$B$4:$AB$4,0)))</f>
        <v>8.3780237196999036E-6</v>
      </c>
      <c r="AB4" s="3">
        <f t="shared" si="0"/>
        <v>8.3780237196999036E-6</v>
      </c>
      <c r="AC4" s="3">
        <f t="shared" si="1"/>
        <v>8.3780237196999036E-6</v>
      </c>
      <c r="AD4" s="3">
        <f t="shared" si="1"/>
        <v>8.3780237196999036E-6</v>
      </c>
      <c r="AE4" s="3">
        <f t="shared" si="1"/>
        <v>8.3780237196999036E-6</v>
      </c>
      <c r="AF4" s="3">
        <f t="shared" si="1"/>
        <v>8.3780237196999036E-6</v>
      </c>
      <c r="AG4" s="3">
        <f t="shared" si="1"/>
        <v>8.3780237196999036E-6</v>
      </c>
      <c r="AH4" s="3">
        <f t="shared" si="1"/>
        <v>8.3780237196999036E-6</v>
      </c>
      <c r="AI4" s="3">
        <f t="shared" si="1"/>
        <v>8.3780237196999036E-6</v>
      </c>
      <c r="AJ4" s="3">
        <f t="shared" si="1"/>
        <v>8.3780237196999036E-6</v>
      </c>
      <c r="AK4" s="3">
        <f t="shared" si="1"/>
        <v>8.3780237196999036E-6</v>
      </c>
      <c r="AL4" s="3">
        <f t="shared" si="1"/>
        <v>8.3780237196999036E-6</v>
      </c>
      <c r="AM4" s="3">
        <f t="shared" si="1"/>
        <v>8.3780237196999036E-6</v>
      </c>
      <c r="AN4" s="3">
        <f t="shared" si="1"/>
        <v>8.3780237196999036E-6</v>
      </c>
      <c r="AO4" s="3">
        <f t="shared" si="1"/>
        <v>8.3780237196999036E-6</v>
      </c>
      <c r="AP4" s="3">
        <f t="shared" si="1"/>
        <v>8.3780237196999036E-6</v>
      </c>
      <c r="AQ4" s="3">
        <f t="shared" si="1"/>
        <v>8.3780237196999036E-6</v>
      </c>
      <c r="AR4" s="3">
        <f t="shared" si="1"/>
        <v>8.3780237196999036E-6</v>
      </c>
      <c r="AS4" s="3">
        <f t="shared" si="1"/>
        <v>8.3780237196999036E-6</v>
      </c>
      <c r="AT4" s="3">
        <f t="shared" si="1"/>
        <v>8.3780237196999036E-6</v>
      </c>
      <c r="AU4" s="3">
        <f t="shared" si="1"/>
        <v>8.3780237196999036E-6</v>
      </c>
      <c r="AV4" s="3">
        <f t="shared" si="1"/>
        <v>8.3780237196999036E-6</v>
      </c>
      <c r="AW4" s="3">
        <f t="shared" si="1"/>
        <v>8.3780237196999036E-6</v>
      </c>
      <c r="AX4" s="3">
        <f t="shared" si="1"/>
        <v>8.3780237196999036E-6</v>
      </c>
      <c r="AY4" s="3">
        <f t="shared" si="1"/>
        <v>8.3780237196999036E-6</v>
      </c>
      <c r="AZ4" s="3">
        <f t="shared" si="1"/>
        <v>8.3780237196999036E-6</v>
      </c>
      <c r="BA4" s="3">
        <f t="shared" si="1"/>
        <v>8.3780237196999036E-6</v>
      </c>
      <c r="BB4" s="3">
        <f t="shared" si="1"/>
        <v>8.3780237196999036E-6</v>
      </c>
      <c r="BC4" s="3">
        <f t="shared" si="1"/>
        <v>8.3780237196999036E-6</v>
      </c>
      <c r="BD4" s="3">
        <f t="shared" si="1"/>
        <v>8.3780237196999036E-6</v>
      </c>
      <c r="BE4" s="3">
        <f t="shared" si="1"/>
        <v>8.3780237196999036E-6</v>
      </c>
      <c r="BF4" s="3">
        <f t="shared" si="1"/>
        <v>8.3780237196999036E-6</v>
      </c>
      <c r="BG4" s="3">
        <f t="shared" si="1"/>
        <v>8.3780237196999036E-6</v>
      </c>
      <c r="BH4" s="3">
        <f t="shared" si="1"/>
        <v>8.3780237196999036E-6</v>
      </c>
      <c r="BI4" s="3">
        <f t="shared" si="1"/>
        <v>8.3780237196999036E-6</v>
      </c>
      <c r="BJ4" s="3">
        <f t="shared" si="1"/>
        <v>8.3780237196999036E-6</v>
      </c>
      <c r="BK4" s="3">
        <f t="shared" si="1"/>
        <v>8.3780237196999036E-6</v>
      </c>
      <c r="BL4" s="3">
        <f t="shared" si="1"/>
        <v>8.3780237196999036E-6</v>
      </c>
      <c r="BM4" s="3">
        <f t="shared" si="1"/>
        <v>8.3780237196999036E-6</v>
      </c>
      <c r="BN4" s="3">
        <f t="shared" si="1"/>
        <v>8.3780237196999036E-6</v>
      </c>
      <c r="BO4" s="3">
        <f t="shared" si="1"/>
        <v>8.3780237196999036E-6</v>
      </c>
      <c r="BP4" s="3">
        <f t="shared" si="1"/>
        <v>8.3780237196999036E-6</v>
      </c>
      <c r="BQ4" s="3">
        <f t="shared" si="1"/>
        <v>8.3780237196999036E-6</v>
      </c>
      <c r="BR4" s="3">
        <f t="shared" si="1"/>
        <v>8.3780237196999036E-6</v>
      </c>
      <c r="BS4" s="3">
        <f t="shared" si="1"/>
        <v>8.3780237196999036E-6</v>
      </c>
      <c r="BT4" s="3">
        <f t="shared" si="1"/>
        <v>8.3780237196999036E-6</v>
      </c>
      <c r="BU4" s="3">
        <f t="shared" si="1"/>
        <v>8.3780237196999036E-6</v>
      </c>
      <c r="BV4" s="3">
        <f t="shared" si="1"/>
        <v>8.3780237196999036E-6</v>
      </c>
      <c r="BW4" s="3">
        <f t="shared" si="1"/>
        <v>8.3780237196999036E-6</v>
      </c>
      <c r="BX4" s="3">
        <f t="shared" si="1"/>
        <v>8.3780237196999036E-6</v>
      </c>
      <c r="BY4" s="3">
        <f t="shared" si="1"/>
        <v>8.3780237196999036E-6</v>
      </c>
    </row>
    <row r="5" spans="1:77">
      <c r="A5" s="1" t="s">
        <v>392</v>
      </c>
      <c r="B5" s="7">
        <f>'Other Fuels'!E22*(1-INDEX('Tax Percentages'!$B$12:$AB$12,MATCH(B$1,'Tax Percentages'!$B$4:$AB$4,0)))</f>
        <v>2.9144005395435541E-6</v>
      </c>
      <c r="C5" s="7">
        <f>'Other Fuels'!F22*(1-INDEX('Tax Percentages'!$B$12:$AB$12,MATCH(C$1,'Tax Percentages'!$B$4:$AB$4,0)))</f>
        <v>2.9144005395435541E-6</v>
      </c>
      <c r="D5" s="7">
        <f>'Other Fuels'!G22*(1-INDEX('Tax Percentages'!$B$12:$AB$12,MATCH(D$1,'Tax Percentages'!$B$4:$AB$4,0)))</f>
        <v>2.9144005395435541E-6</v>
      </c>
      <c r="E5" s="7">
        <f>'Other Fuels'!H22*(1-INDEX('Tax Percentages'!$B$12:$AB$12,MATCH(E$1,'Tax Percentages'!$B$4:$AB$4,0)))</f>
        <v>2.9144005395435541E-6</v>
      </c>
      <c r="F5" s="7">
        <f>'Other Fuels'!I22*(1-INDEX('Tax Percentages'!$B$12:$AB$12,MATCH(F$1,'Tax Percentages'!$B$4:$AB$4,0)))</f>
        <v>2.9144005395435541E-6</v>
      </c>
      <c r="G5" s="7">
        <f>'Other Fuels'!J22*(1-INDEX('Tax Percentages'!$B$12:$AB$12,MATCH(G$1,'Tax Percentages'!$B$4:$AB$4,0)))</f>
        <v>2.9144005395435541E-6</v>
      </c>
      <c r="H5" s="7">
        <f>'Other Fuels'!K22*(1-INDEX('Tax Percentages'!$B$12:$AB$12,MATCH(H$1,'Tax Percentages'!$B$4:$AB$4,0)))</f>
        <v>2.9144005395435541E-6</v>
      </c>
      <c r="I5" s="7">
        <f>'Other Fuels'!L22*(1-INDEX('Tax Percentages'!$B$12:$AB$12,MATCH(I$1,'Tax Percentages'!$B$4:$AB$4,0)))</f>
        <v>2.9144005395435541E-6</v>
      </c>
      <c r="J5" s="7">
        <f>'Other Fuels'!M22*(1-INDEX('Tax Percentages'!$B$12:$AB$12,MATCH(J$1,'Tax Percentages'!$B$4:$AB$4,0)))</f>
        <v>2.9144005395435541E-6</v>
      </c>
      <c r="K5" s="7">
        <f>'Other Fuels'!N22*(1-INDEX('Tax Percentages'!$B$12:$AB$12,MATCH(K$1,'Tax Percentages'!$B$4:$AB$4,0)))</f>
        <v>2.9144005395435541E-6</v>
      </c>
      <c r="L5" s="7">
        <f>'Other Fuels'!O22*(1-INDEX('Tax Percentages'!$B$12:$AB$12,MATCH(L$1,'Tax Percentages'!$B$4:$AB$4,0)))</f>
        <v>2.9144005395435541E-6</v>
      </c>
      <c r="M5" s="7">
        <f>'Other Fuels'!P22*(1-INDEX('Tax Percentages'!$B$12:$AB$12,MATCH(M$1,'Tax Percentages'!$B$4:$AB$4,0)))</f>
        <v>2.9144005395435541E-6</v>
      </c>
      <c r="N5" s="7">
        <f>'Other Fuels'!Q22*(1-INDEX('Tax Percentages'!$B$12:$AB$12,MATCH(N$1,'Tax Percentages'!$B$4:$AB$4,0)))</f>
        <v>2.9144005395435541E-6</v>
      </c>
      <c r="O5" s="7">
        <f>'Other Fuels'!R22*(1-INDEX('Tax Percentages'!$B$12:$AB$12,MATCH(O$1,'Tax Percentages'!$B$4:$AB$4,0)))</f>
        <v>2.9144005395435541E-6</v>
      </c>
      <c r="P5" s="7">
        <f>'Other Fuels'!S22*(1-INDEX('Tax Percentages'!$B$12:$AB$12,MATCH(P$1,'Tax Percentages'!$B$4:$AB$4,0)))</f>
        <v>2.9144005395435541E-6</v>
      </c>
      <c r="Q5" s="7">
        <f>'Other Fuels'!T22*(1-INDEX('Tax Percentages'!$B$12:$AB$12,MATCH(Q$1,'Tax Percentages'!$B$4:$AB$4,0)))</f>
        <v>2.9144005395435541E-6</v>
      </c>
      <c r="R5" s="7">
        <f>'Other Fuels'!U22*(1-INDEX('Tax Percentages'!$B$12:$AB$12,MATCH(R$1,'Tax Percentages'!$B$4:$AB$4,0)))</f>
        <v>2.9144005395435541E-6</v>
      </c>
      <c r="S5" s="7">
        <f>'Other Fuels'!V22*(1-INDEX('Tax Percentages'!$B$12:$AB$12,MATCH(S$1,'Tax Percentages'!$B$4:$AB$4,0)))</f>
        <v>2.9144005395435541E-6</v>
      </c>
      <c r="T5" s="7">
        <f>'Other Fuels'!W22*(1-INDEX('Tax Percentages'!$B$12:$AB$12,MATCH(T$1,'Tax Percentages'!$B$4:$AB$4,0)))</f>
        <v>2.9144005395435541E-6</v>
      </c>
      <c r="U5" s="7">
        <f>'Other Fuels'!X22*(1-INDEX('Tax Percentages'!$B$12:$AB$12,MATCH(U$1,'Tax Percentages'!$B$4:$AB$4,0)))</f>
        <v>2.9144005395435541E-6</v>
      </c>
      <c r="V5" s="7">
        <f>'Other Fuels'!Y22*(1-INDEX('Tax Percentages'!$B$12:$AB$12,MATCH(V$1,'Tax Percentages'!$B$4:$AB$4,0)))</f>
        <v>2.9144005395435541E-6</v>
      </c>
      <c r="W5" s="7">
        <f>'Other Fuels'!Z22*(1-INDEX('Tax Percentages'!$B$12:$AB$12,MATCH(W$1,'Tax Percentages'!$B$4:$AB$4,0)))</f>
        <v>2.9144005395435541E-6</v>
      </c>
      <c r="X5" s="7">
        <f>'Other Fuels'!AA22*(1-INDEX('Tax Percentages'!$B$12:$AB$12,MATCH(X$1,'Tax Percentages'!$B$4:$AB$4,0)))</f>
        <v>2.9144005395435541E-6</v>
      </c>
      <c r="Y5" s="7">
        <f>'Other Fuels'!AB22*(1-INDEX('Tax Percentages'!$B$12:$AB$12,MATCH(Y$1,'Tax Percentages'!$B$4:$AB$4,0)))</f>
        <v>2.9144005395435541E-6</v>
      </c>
      <c r="Z5" s="7">
        <f>'Other Fuels'!AC22*(1-INDEX('Tax Percentages'!$B$12:$AB$12,MATCH(Z$1,'Tax Percentages'!$B$4:$AB$4,0)))</f>
        <v>2.9144005395435541E-6</v>
      </c>
      <c r="AA5" s="7">
        <f>'Other Fuels'!AD22*(1-INDEX('Tax Percentages'!$B$12:$AB$12,MATCH(AA$1,'Tax Percentages'!$B$4:$AB$4,0)))</f>
        <v>2.9144005395435541E-6</v>
      </c>
      <c r="AB5" s="3">
        <f t="shared" si="0"/>
        <v>2.9144005395435541E-6</v>
      </c>
      <c r="AC5" s="3">
        <f t="shared" si="1"/>
        <v>2.9144005395435541E-6</v>
      </c>
      <c r="AD5" s="3">
        <f t="shared" si="1"/>
        <v>2.9144005395435541E-6</v>
      </c>
      <c r="AE5" s="3">
        <f t="shared" si="1"/>
        <v>2.9144005395435541E-6</v>
      </c>
      <c r="AF5" s="3">
        <f t="shared" si="1"/>
        <v>2.9144005395435541E-6</v>
      </c>
      <c r="AG5" s="3">
        <f t="shared" si="1"/>
        <v>2.9144005395435541E-6</v>
      </c>
      <c r="AH5" s="3">
        <f t="shared" si="1"/>
        <v>2.9144005395435541E-6</v>
      </c>
      <c r="AI5" s="3">
        <f t="shared" si="1"/>
        <v>2.9144005395435541E-6</v>
      </c>
      <c r="AJ5" s="3">
        <f t="shared" si="1"/>
        <v>2.9144005395435541E-6</v>
      </c>
      <c r="AK5" s="3">
        <f t="shared" si="1"/>
        <v>2.9144005395435541E-6</v>
      </c>
      <c r="AL5" s="3">
        <f t="shared" si="1"/>
        <v>2.9144005395435541E-6</v>
      </c>
      <c r="AM5" s="3">
        <f t="shared" si="1"/>
        <v>2.9144005395435541E-6</v>
      </c>
      <c r="AN5" s="3">
        <f t="shared" si="1"/>
        <v>2.9144005395435541E-6</v>
      </c>
      <c r="AO5" s="3">
        <f t="shared" si="1"/>
        <v>2.9144005395435541E-6</v>
      </c>
      <c r="AP5" s="3">
        <f t="shared" si="1"/>
        <v>2.9144005395435541E-6</v>
      </c>
      <c r="AQ5" s="3">
        <f t="shared" si="1"/>
        <v>2.9144005395435541E-6</v>
      </c>
      <c r="AR5" s="3">
        <f t="shared" si="1"/>
        <v>2.9144005395435541E-6</v>
      </c>
      <c r="AS5" s="3">
        <f t="shared" si="1"/>
        <v>2.9144005395435541E-6</v>
      </c>
      <c r="AT5" s="3">
        <f t="shared" si="1"/>
        <v>2.9144005395435541E-6</v>
      </c>
      <c r="AU5" s="3">
        <f t="shared" si="1"/>
        <v>2.9144005395435541E-6</v>
      </c>
      <c r="AV5" s="3">
        <f t="shared" si="1"/>
        <v>2.9144005395435541E-6</v>
      </c>
      <c r="AW5" s="3">
        <f t="shared" si="1"/>
        <v>2.9144005395435541E-6</v>
      </c>
      <c r="AX5" s="3">
        <f t="shared" si="1"/>
        <v>2.9144005395435541E-6</v>
      </c>
      <c r="AY5" s="3">
        <f t="shared" si="1"/>
        <v>2.9144005395435541E-6</v>
      </c>
      <c r="AZ5" s="3">
        <f t="shared" si="1"/>
        <v>2.9144005395435541E-6</v>
      </c>
      <c r="BA5" s="3">
        <f t="shared" si="1"/>
        <v>2.9144005395435541E-6</v>
      </c>
      <c r="BB5" s="3">
        <f t="shared" si="1"/>
        <v>2.9144005395435541E-6</v>
      </c>
      <c r="BC5" s="3">
        <f t="shared" si="1"/>
        <v>2.9144005395435541E-6</v>
      </c>
      <c r="BD5" s="3">
        <f t="shared" si="1"/>
        <v>2.9144005395435541E-6</v>
      </c>
      <c r="BE5" s="3">
        <f t="shared" si="1"/>
        <v>2.9144005395435541E-6</v>
      </c>
      <c r="BF5" s="3">
        <f t="shared" si="1"/>
        <v>2.9144005395435541E-6</v>
      </c>
      <c r="BG5" s="3">
        <f t="shared" si="1"/>
        <v>2.9144005395435541E-6</v>
      </c>
      <c r="BH5" s="3">
        <f t="shared" si="1"/>
        <v>2.9144005395435541E-6</v>
      </c>
      <c r="BI5" s="3">
        <f t="shared" si="1"/>
        <v>2.9144005395435541E-6</v>
      </c>
      <c r="BJ5" s="3">
        <f t="shared" si="1"/>
        <v>2.9144005395435541E-6</v>
      </c>
      <c r="BK5" s="3">
        <f t="shared" si="1"/>
        <v>2.9144005395435541E-6</v>
      </c>
      <c r="BL5" s="3">
        <f t="shared" si="1"/>
        <v>2.9144005395435541E-6</v>
      </c>
      <c r="BM5" s="3">
        <f t="shared" si="1"/>
        <v>2.9144005395435541E-6</v>
      </c>
      <c r="BN5" s="3">
        <f t="shared" si="1"/>
        <v>2.9144005395435541E-6</v>
      </c>
      <c r="BO5" s="3">
        <f t="shared" si="1"/>
        <v>2.9144005395435541E-6</v>
      </c>
      <c r="BP5" s="3">
        <f t="shared" si="1"/>
        <v>2.9144005395435541E-6</v>
      </c>
      <c r="BQ5" s="3">
        <f t="shared" si="1"/>
        <v>2.9144005395435541E-6</v>
      </c>
      <c r="BR5" s="3">
        <f t="shared" si="1"/>
        <v>2.9144005395435541E-6</v>
      </c>
      <c r="BS5" s="3">
        <f t="shared" si="1"/>
        <v>2.9144005395435541E-6</v>
      </c>
      <c r="BT5" s="3">
        <f t="shared" si="1"/>
        <v>2.9144005395435541E-6</v>
      </c>
      <c r="BU5" s="3">
        <f t="shared" si="1"/>
        <v>2.9144005395435541E-6</v>
      </c>
      <c r="BV5" s="3">
        <f t="shared" si="1"/>
        <v>2.9144005395435541E-6</v>
      </c>
      <c r="BW5" s="3">
        <f t="shared" si="1"/>
        <v>2.9144005395435541E-6</v>
      </c>
      <c r="BX5" s="3">
        <f t="shared" si="1"/>
        <v>2.9144005395435541E-6</v>
      </c>
      <c r="BY5" s="3">
        <f t="shared" si="1"/>
        <v>2.9144005395435541E-6</v>
      </c>
    </row>
    <row r="6" spans="1:77">
      <c r="A6" s="1" t="s">
        <v>393</v>
      </c>
      <c r="B6" s="7">
        <f>'Other Fuels'!E23*(1-INDEX('Tax Percentages'!$B$12:$AB$12,MATCH(B$1,'Tax Percentages'!$B$4:$AB$4,0)))</f>
        <v>2.1770220897795219E-6</v>
      </c>
      <c r="C6" s="7">
        <f>'Other Fuels'!F23*(1-INDEX('Tax Percentages'!$B$12:$AB$12,MATCH(C$1,'Tax Percentages'!$B$4:$AB$4,0)))</f>
        <v>2.1770220897795219E-6</v>
      </c>
      <c r="D6" s="7">
        <f>'Other Fuels'!G23*(1-INDEX('Tax Percentages'!$B$12:$AB$12,MATCH(D$1,'Tax Percentages'!$B$4:$AB$4,0)))</f>
        <v>2.1770220897795219E-6</v>
      </c>
      <c r="E6" s="7">
        <f>'Other Fuels'!H23*(1-INDEX('Tax Percentages'!$B$12:$AB$12,MATCH(E$1,'Tax Percentages'!$B$4:$AB$4,0)))</f>
        <v>2.1770220897795219E-6</v>
      </c>
      <c r="F6" s="7">
        <f>'Other Fuels'!I23*(1-INDEX('Tax Percentages'!$B$12:$AB$12,MATCH(F$1,'Tax Percentages'!$B$4:$AB$4,0)))</f>
        <v>2.1770220897795219E-6</v>
      </c>
      <c r="G6" s="7">
        <f>'Other Fuels'!J23*(1-INDEX('Tax Percentages'!$B$12:$AB$12,MATCH(G$1,'Tax Percentages'!$B$4:$AB$4,0)))</f>
        <v>2.1770220897795219E-6</v>
      </c>
      <c r="H6" s="7">
        <f>'Other Fuels'!K23*(1-INDEX('Tax Percentages'!$B$12:$AB$12,MATCH(H$1,'Tax Percentages'!$B$4:$AB$4,0)))</f>
        <v>2.1770220897795219E-6</v>
      </c>
      <c r="I6" s="7">
        <f>'Other Fuels'!L23*(1-INDEX('Tax Percentages'!$B$12:$AB$12,MATCH(I$1,'Tax Percentages'!$B$4:$AB$4,0)))</f>
        <v>2.1770220897795219E-6</v>
      </c>
      <c r="J6" s="7">
        <f>'Other Fuels'!M23*(1-INDEX('Tax Percentages'!$B$12:$AB$12,MATCH(J$1,'Tax Percentages'!$B$4:$AB$4,0)))</f>
        <v>2.1770220897795219E-6</v>
      </c>
      <c r="K6" s="7">
        <f>'Other Fuels'!N23*(1-INDEX('Tax Percentages'!$B$12:$AB$12,MATCH(K$1,'Tax Percentages'!$B$4:$AB$4,0)))</f>
        <v>2.1770220897795219E-6</v>
      </c>
      <c r="L6" s="7">
        <f>'Other Fuels'!O23*(1-INDEX('Tax Percentages'!$B$12:$AB$12,MATCH(L$1,'Tax Percentages'!$B$4:$AB$4,0)))</f>
        <v>2.1770220897795219E-6</v>
      </c>
      <c r="M6" s="7">
        <f>'Other Fuels'!P23*(1-INDEX('Tax Percentages'!$B$12:$AB$12,MATCH(M$1,'Tax Percentages'!$B$4:$AB$4,0)))</f>
        <v>2.1770220897795219E-6</v>
      </c>
      <c r="N6" s="7">
        <f>'Other Fuels'!Q23*(1-INDEX('Tax Percentages'!$B$12:$AB$12,MATCH(N$1,'Tax Percentages'!$B$4:$AB$4,0)))</f>
        <v>2.1770220897795219E-6</v>
      </c>
      <c r="O6" s="7">
        <f>'Other Fuels'!R23*(1-INDEX('Tax Percentages'!$B$12:$AB$12,MATCH(O$1,'Tax Percentages'!$B$4:$AB$4,0)))</f>
        <v>2.1770220897795219E-6</v>
      </c>
      <c r="P6" s="7">
        <f>'Other Fuels'!S23*(1-INDEX('Tax Percentages'!$B$12:$AB$12,MATCH(P$1,'Tax Percentages'!$B$4:$AB$4,0)))</f>
        <v>2.1770220897795219E-6</v>
      </c>
      <c r="Q6" s="7">
        <f>'Other Fuels'!T23*(1-INDEX('Tax Percentages'!$B$12:$AB$12,MATCH(Q$1,'Tax Percentages'!$B$4:$AB$4,0)))</f>
        <v>2.1770220897795219E-6</v>
      </c>
      <c r="R6" s="7">
        <f>'Other Fuels'!U23*(1-INDEX('Tax Percentages'!$B$12:$AB$12,MATCH(R$1,'Tax Percentages'!$B$4:$AB$4,0)))</f>
        <v>2.1770220897795219E-6</v>
      </c>
      <c r="S6" s="7">
        <f>'Other Fuels'!V23*(1-INDEX('Tax Percentages'!$B$12:$AB$12,MATCH(S$1,'Tax Percentages'!$B$4:$AB$4,0)))</f>
        <v>2.1770220897795219E-6</v>
      </c>
      <c r="T6" s="7">
        <f>'Other Fuels'!W23*(1-INDEX('Tax Percentages'!$B$12:$AB$12,MATCH(T$1,'Tax Percentages'!$B$4:$AB$4,0)))</f>
        <v>2.1770220897795219E-6</v>
      </c>
      <c r="U6" s="7">
        <f>'Other Fuels'!X23*(1-INDEX('Tax Percentages'!$B$12:$AB$12,MATCH(U$1,'Tax Percentages'!$B$4:$AB$4,0)))</f>
        <v>2.1770220897795219E-6</v>
      </c>
      <c r="V6" s="7">
        <f>'Other Fuels'!Y23*(1-INDEX('Tax Percentages'!$B$12:$AB$12,MATCH(V$1,'Tax Percentages'!$B$4:$AB$4,0)))</f>
        <v>2.1770220897795219E-6</v>
      </c>
      <c r="W6" s="7">
        <f>'Other Fuels'!Z23*(1-INDEX('Tax Percentages'!$B$12:$AB$12,MATCH(W$1,'Tax Percentages'!$B$4:$AB$4,0)))</f>
        <v>2.1770220897795219E-6</v>
      </c>
      <c r="X6" s="7">
        <f>'Other Fuels'!AA23*(1-INDEX('Tax Percentages'!$B$12:$AB$12,MATCH(X$1,'Tax Percentages'!$B$4:$AB$4,0)))</f>
        <v>2.1770220897795219E-6</v>
      </c>
      <c r="Y6" s="7">
        <f>'Other Fuels'!AB23*(1-INDEX('Tax Percentages'!$B$12:$AB$12,MATCH(Y$1,'Tax Percentages'!$B$4:$AB$4,0)))</f>
        <v>2.1770220897795219E-6</v>
      </c>
      <c r="Z6" s="7">
        <f>'Other Fuels'!AC23*(1-INDEX('Tax Percentages'!$B$12:$AB$12,MATCH(Z$1,'Tax Percentages'!$B$4:$AB$4,0)))</f>
        <v>2.1770220897795219E-6</v>
      </c>
      <c r="AA6" s="7">
        <f>'Other Fuels'!AD23*(1-INDEX('Tax Percentages'!$B$12:$AB$12,MATCH(AA$1,'Tax Percentages'!$B$4:$AB$4,0)))</f>
        <v>2.1770220897795219E-6</v>
      </c>
      <c r="AB6" s="3">
        <f t="shared" si="0"/>
        <v>2.1770220897795219E-6</v>
      </c>
      <c r="AC6" s="3">
        <f t="shared" si="1"/>
        <v>2.1770220897795219E-6</v>
      </c>
      <c r="AD6" s="3">
        <f t="shared" si="1"/>
        <v>2.1770220897795219E-6</v>
      </c>
      <c r="AE6" s="3">
        <f t="shared" si="1"/>
        <v>2.1770220897795219E-6</v>
      </c>
      <c r="AF6" s="3">
        <f t="shared" si="1"/>
        <v>2.1770220897795219E-6</v>
      </c>
      <c r="AG6" s="3">
        <f t="shared" si="1"/>
        <v>2.1770220897795219E-6</v>
      </c>
      <c r="AH6" s="3">
        <f t="shared" si="1"/>
        <v>2.1770220897795219E-6</v>
      </c>
      <c r="AI6" s="3">
        <f t="shared" si="1"/>
        <v>2.1770220897795219E-6</v>
      </c>
      <c r="AJ6" s="3">
        <f t="shared" si="1"/>
        <v>2.1770220897795219E-6</v>
      </c>
      <c r="AK6" s="3">
        <f t="shared" si="1"/>
        <v>2.1770220897795219E-6</v>
      </c>
      <c r="AL6" s="3">
        <f t="shared" si="1"/>
        <v>2.1770220897795219E-6</v>
      </c>
      <c r="AM6" s="3">
        <f t="shared" si="1"/>
        <v>2.1770220897795219E-6</v>
      </c>
      <c r="AN6" s="3">
        <f t="shared" si="1"/>
        <v>2.1770220897795219E-6</v>
      </c>
      <c r="AO6" s="3">
        <f t="shared" si="1"/>
        <v>2.1770220897795219E-6</v>
      </c>
      <c r="AP6" s="3">
        <f t="shared" si="1"/>
        <v>2.1770220897795219E-6</v>
      </c>
      <c r="AQ6" s="3">
        <f t="shared" si="1"/>
        <v>2.1770220897795219E-6</v>
      </c>
      <c r="AR6" s="3">
        <f t="shared" si="1"/>
        <v>2.1770220897795219E-6</v>
      </c>
      <c r="AS6" s="3">
        <f t="shared" si="1"/>
        <v>2.1770220897795219E-6</v>
      </c>
      <c r="AT6" s="3">
        <f t="shared" si="1"/>
        <v>2.1770220897795219E-6</v>
      </c>
      <c r="AU6" s="3">
        <f t="shared" si="1"/>
        <v>2.1770220897795219E-6</v>
      </c>
      <c r="AV6" s="3">
        <f t="shared" si="1"/>
        <v>2.1770220897795219E-6</v>
      </c>
      <c r="AW6" s="3">
        <f t="shared" si="1"/>
        <v>2.1770220897795219E-6</v>
      </c>
      <c r="AX6" s="3">
        <f t="shared" si="1"/>
        <v>2.1770220897795219E-6</v>
      </c>
      <c r="AY6" s="3">
        <f t="shared" si="1"/>
        <v>2.1770220897795219E-6</v>
      </c>
      <c r="AZ6" s="3">
        <f t="shared" si="1"/>
        <v>2.1770220897795219E-6</v>
      </c>
      <c r="BA6" s="3">
        <f t="shared" si="1"/>
        <v>2.1770220897795219E-6</v>
      </c>
      <c r="BB6" s="3">
        <f t="shared" si="1"/>
        <v>2.1770220897795219E-6</v>
      </c>
      <c r="BC6" s="3">
        <f t="shared" si="1"/>
        <v>2.1770220897795219E-6</v>
      </c>
      <c r="BD6" s="3">
        <f t="shared" si="1"/>
        <v>2.1770220897795219E-6</v>
      </c>
      <c r="BE6" s="3">
        <f t="shared" si="1"/>
        <v>2.1770220897795219E-6</v>
      </c>
      <c r="BF6" s="3">
        <f t="shared" si="1"/>
        <v>2.1770220897795219E-6</v>
      </c>
      <c r="BG6" s="3">
        <f t="shared" si="1"/>
        <v>2.1770220897795219E-6</v>
      </c>
      <c r="BH6" s="3">
        <f t="shared" si="1"/>
        <v>2.1770220897795219E-6</v>
      </c>
      <c r="BI6" s="3">
        <f t="shared" si="1"/>
        <v>2.1770220897795219E-6</v>
      </c>
      <c r="BJ6" s="3">
        <f t="shared" si="1"/>
        <v>2.1770220897795219E-6</v>
      </c>
      <c r="BK6" s="3">
        <f t="shared" si="1"/>
        <v>2.1770220897795219E-6</v>
      </c>
      <c r="BL6" s="3">
        <f t="shared" si="1"/>
        <v>2.1770220897795219E-6</v>
      </c>
      <c r="BM6" s="3">
        <f t="shared" si="1"/>
        <v>2.1770220897795219E-6</v>
      </c>
      <c r="BN6" s="3">
        <f t="shared" si="1"/>
        <v>2.1770220897795219E-6</v>
      </c>
      <c r="BO6" s="3">
        <f t="shared" si="1"/>
        <v>2.1770220897795219E-6</v>
      </c>
      <c r="BP6" s="3">
        <f t="shared" si="1"/>
        <v>2.1770220897795219E-6</v>
      </c>
      <c r="BQ6" s="3">
        <f t="shared" si="1"/>
        <v>2.1770220897795219E-6</v>
      </c>
      <c r="BR6" s="3">
        <f t="shared" si="1"/>
        <v>2.1770220897795219E-6</v>
      </c>
      <c r="BS6" s="3">
        <f t="shared" si="1"/>
        <v>2.1770220897795219E-6</v>
      </c>
      <c r="BT6" s="3">
        <f t="shared" si="1"/>
        <v>2.1770220897795219E-6</v>
      </c>
      <c r="BU6" s="3">
        <f t="shared" si="1"/>
        <v>2.1770220897795219E-6</v>
      </c>
      <c r="BV6" s="3">
        <f t="shared" si="1"/>
        <v>2.1770220897795219E-6</v>
      </c>
      <c r="BW6" s="3">
        <f t="shared" si="1"/>
        <v>2.1770220897795219E-6</v>
      </c>
      <c r="BX6" s="3">
        <f t="shared" si="1"/>
        <v>2.1770220897795219E-6</v>
      </c>
      <c r="BY6" s="3">
        <f t="shared" si="1"/>
        <v>2.1770220897795219E-6</v>
      </c>
    </row>
    <row r="7" spans="1:77">
      <c r="A7" s="1" t="s">
        <v>394</v>
      </c>
      <c r="B7" s="7">
        <f t="shared" ref="B7:AA7" si="2">B3</f>
        <v>1.9522972288990548E-6</v>
      </c>
      <c r="C7" s="7">
        <f t="shared" si="2"/>
        <v>1.9522972288990548E-6</v>
      </c>
      <c r="D7" s="7">
        <f t="shared" si="2"/>
        <v>1.9522972288990548E-6</v>
      </c>
      <c r="E7" s="7">
        <f t="shared" si="2"/>
        <v>1.9522972288990548E-6</v>
      </c>
      <c r="F7" s="7">
        <f t="shared" si="2"/>
        <v>1.9522972288990548E-6</v>
      </c>
      <c r="G7" s="7">
        <f t="shared" si="2"/>
        <v>1.9522972288990548E-6</v>
      </c>
      <c r="H7" s="7">
        <f t="shared" si="2"/>
        <v>1.9522972288990548E-6</v>
      </c>
      <c r="I7" s="7">
        <f t="shared" si="2"/>
        <v>1.9522972288990548E-6</v>
      </c>
      <c r="J7" s="7">
        <f t="shared" si="2"/>
        <v>1.9522972288990548E-6</v>
      </c>
      <c r="K7" s="7">
        <f t="shared" si="2"/>
        <v>1.9522972288990548E-6</v>
      </c>
      <c r="L7" s="7">
        <f t="shared" si="2"/>
        <v>1.9522972288990548E-6</v>
      </c>
      <c r="M7" s="7">
        <f t="shared" si="2"/>
        <v>1.9522972288990548E-6</v>
      </c>
      <c r="N7" s="7">
        <f t="shared" si="2"/>
        <v>1.9522972288990548E-6</v>
      </c>
      <c r="O7" s="7">
        <f t="shared" si="2"/>
        <v>1.9522972288990548E-6</v>
      </c>
      <c r="P7" s="7">
        <f t="shared" si="2"/>
        <v>1.9522972288990548E-6</v>
      </c>
      <c r="Q7" s="7">
        <f t="shared" si="2"/>
        <v>1.9522972288990548E-6</v>
      </c>
      <c r="R7" s="7">
        <f t="shared" si="2"/>
        <v>1.9522972288990548E-6</v>
      </c>
      <c r="S7" s="7">
        <f t="shared" si="2"/>
        <v>1.9522972288990548E-6</v>
      </c>
      <c r="T7" s="7">
        <f t="shared" si="2"/>
        <v>1.9522972288990548E-6</v>
      </c>
      <c r="U7" s="7">
        <f t="shared" si="2"/>
        <v>1.9522972288990548E-6</v>
      </c>
      <c r="V7" s="7">
        <f t="shared" si="2"/>
        <v>1.9522972288990548E-6</v>
      </c>
      <c r="W7" s="7">
        <f t="shared" si="2"/>
        <v>1.9522972288990548E-6</v>
      </c>
      <c r="X7" s="7">
        <f t="shared" si="2"/>
        <v>1.9522972288990548E-6</v>
      </c>
      <c r="Y7" s="7">
        <f t="shared" si="2"/>
        <v>1.9522972288990548E-6</v>
      </c>
      <c r="Z7" s="7">
        <f t="shared" si="2"/>
        <v>1.9522972288990548E-6</v>
      </c>
      <c r="AA7" s="7">
        <f t="shared" si="2"/>
        <v>1.9522972288990548E-6</v>
      </c>
      <c r="AB7" s="3">
        <f t="shared" si="0"/>
        <v>1.9522972288990548E-6</v>
      </c>
      <c r="AC7" s="3">
        <f t="shared" si="1"/>
        <v>1.9522972288990548E-6</v>
      </c>
      <c r="AD7" s="3">
        <f t="shared" si="1"/>
        <v>1.9522972288990548E-6</v>
      </c>
      <c r="AE7" s="3">
        <f t="shared" si="1"/>
        <v>1.9522972288990548E-6</v>
      </c>
      <c r="AF7" s="3">
        <f t="shared" si="1"/>
        <v>1.9522972288990548E-6</v>
      </c>
      <c r="AG7" s="3">
        <f t="shared" si="1"/>
        <v>1.9522972288990548E-6</v>
      </c>
      <c r="AH7" s="3">
        <f t="shared" si="1"/>
        <v>1.9522972288990548E-6</v>
      </c>
      <c r="AI7" s="3">
        <f t="shared" si="1"/>
        <v>1.9522972288990548E-6</v>
      </c>
      <c r="AJ7" s="3">
        <f t="shared" si="1"/>
        <v>1.9522972288990548E-6</v>
      </c>
      <c r="AK7" s="3">
        <f t="shared" si="1"/>
        <v>1.9522972288990548E-6</v>
      </c>
      <c r="AL7" s="3">
        <f t="shared" si="1"/>
        <v>1.9522972288990548E-6</v>
      </c>
      <c r="AM7" s="3">
        <f t="shared" si="1"/>
        <v>1.9522972288990548E-6</v>
      </c>
      <c r="AN7" s="3">
        <f t="shared" si="1"/>
        <v>1.9522972288990548E-6</v>
      </c>
      <c r="AO7" s="3">
        <f t="shared" si="1"/>
        <v>1.9522972288990548E-6</v>
      </c>
      <c r="AP7" s="3">
        <f t="shared" si="1"/>
        <v>1.9522972288990548E-6</v>
      </c>
      <c r="AQ7" s="3">
        <f t="shared" si="1"/>
        <v>1.9522972288990548E-6</v>
      </c>
      <c r="AR7" s="3">
        <f t="shared" si="1"/>
        <v>1.9522972288990548E-6</v>
      </c>
      <c r="AS7" s="3">
        <f t="shared" si="1"/>
        <v>1.9522972288990548E-6</v>
      </c>
      <c r="AT7" s="3">
        <f t="shared" si="1"/>
        <v>1.9522972288990548E-6</v>
      </c>
      <c r="AU7" s="3">
        <f t="shared" si="1"/>
        <v>1.9522972288990548E-6</v>
      </c>
      <c r="AV7" s="3">
        <f t="shared" si="1"/>
        <v>1.9522972288990548E-6</v>
      </c>
      <c r="AW7" s="3">
        <f t="shared" si="1"/>
        <v>1.9522972288990548E-6</v>
      </c>
      <c r="AX7" s="3">
        <f t="shared" si="1"/>
        <v>1.9522972288990548E-6</v>
      </c>
      <c r="AY7" s="3">
        <f t="shared" si="1"/>
        <v>1.9522972288990548E-6</v>
      </c>
      <c r="AZ7" s="3">
        <f t="shared" si="1"/>
        <v>1.9522972288990548E-6</v>
      </c>
      <c r="BA7" s="3">
        <f t="shared" si="1"/>
        <v>1.9522972288990548E-6</v>
      </c>
      <c r="BB7" s="3">
        <f t="shared" ref="AC7:BY9" si="3">BA7</f>
        <v>1.9522972288990548E-6</v>
      </c>
      <c r="BC7" s="3">
        <f t="shared" si="3"/>
        <v>1.9522972288990548E-6</v>
      </c>
      <c r="BD7" s="3">
        <f t="shared" si="3"/>
        <v>1.9522972288990548E-6</v>
      </c>
      <c r="BE7" s="3">
        <f t="shared" si="3"/>
        <v>1.9522972288990548E-6</v>
      </c>
      <c r="BF7" s="3">
        <f t="shared" si="3"/>
        <v>1.9522972288990548E-6</v>
      </c>
      <c r="BG7" s="3">
        <f t="shared" si="3"/>
        <v>1.9522972288990548E-6</v>
      </c>
      <c r="BH7" s="3">
        <f t="shared" si="3"/>
        <v>1.9522972288990548E-6</v>
      </c>
      <c r="BI7" s="3">
        <f t="shared" si="3"/>
        <v>1.9522972288990548E-6</v>
      </c>
      <c r="BJ7" s="3">
        <f t="shared" si="3"/>
        <v>1.9522972288990548E-6</v>
      </c>
      <c r="BK7" s="3">
        <f t="shared" si="3"/>
        <v>1.9522972288990548E-6</v>
      </c>
      <c r="BL7" s="3">
        <f t="shared" si="3"/>
        <v>1.9522972288990548E-6</v>
      </c>
      <c r="BM7" s="3">
        <f t="shared" si="3"/>
        <v>1.9522972288990548E-6</v>
      </c>
      <c r="BN7" s="3">
        <f t="shared" si="3"/>
        <v>1.9522972288990548E-6</v>
      </c>
      <c r="BO7" s="3">
        <f t="shared" si="3"/>
        <v>1.9522972288990548E-6</v>
      </c>
      <c r="BP7" s="3">
        <f t="shared" si="3"/>
        <v>1.9522972288990548E-6</v>
      </c>
      <c r="BQ7" s="3">
        <f t="shared" si="3"/>
        <v>1.9522972288990548E-6</v>
      </c>
      <c r="BR7" s="3">
        <f t="shared" si="3"/>
        <v>1.9522972288990548E-6</v>
      </c>
      <c r="BS7" s="3">
        <f t="shared" si="3"/>
        <v>1.9522972288990548E-6</v>
      </c>
      <c r="BT7" s="3">
        <f t="shared" si="3"/>
        <v>1.9522972288990548E-6</v>
      </c>
      <c r="BU7" s="3">
        <f t="shared" si="3"/>
        <v>1.9522972288990548E-6</v>
      </c>
      <c r="BV7" s="3">
        <f t="shared" si="3"/>
        <v>1.9522972288990548E-6</v>
      </c>
      <c r="BW7" s="3">
        <f t="shared" si="3"/>
        <v>1.9522972288990548E-6</v>
      </c>
      <c r="BX7" s="3">
        <f t="shared" si="3"/>
        <v>1.9522972288990548E-6</v>
      </c>
      <c r="BY7" s="3">
        <f t="shared" si="3"/>
        <v>1.9522972288990548E-6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</row>
    <row r="9" spans="1:77">
      <c r="A9" s="1" t="s">
        <v>396</v>
      </c>
      <c r="B9">
        <f t="shared" ref="B9:AA9" si="4">B6</f>
        <v>2.1770220897795219E-6</v>
      </c>
      <c r="C9">
        <f t="shared" si="4"/>
        <v>2.1770220897795219E-6</v>
      </c>
      <c r="D9">
        <f t="shared" si="4"/>
        <v>2.1770220897795219E-6</v>
      </c>
      <c r="E9">
        <f t="shared" si="4"/>
        <v>2.1770220897795219E-6</v>
      </c>
      <c r="F9">
        <f t="shared" si="4"/>
        <v>2.1770220897795219E-6</v>
      </c>
      <c r="G9">
        <f t="shared" si="4"/>
        <v>2.1770220897795219E-6</v>
      </c>
      <c r="H9">
        <f t="shared" si="4"/>
        <v>2.1770220897795219E-6</v>
      </c>
      <c r="I9">
        <f t="shared" si="4"/>
        <v>2.1770220897795219E-6</v>
      </c>
      <c r="J9">
        <f t="shared" si="4"/>
        <v>2.1770220897795219E-6</v>
      </c>
      <c r="K9">
        <f t="shared" si="4"/>
        <v>2.1770220897795219E-6</v>
      </c>
      <c r="L9">
        <f t="shared" si="4"/>
        <v>2.1770220897795219E-6</v>
      </c>
      <c r="M9">
        <f t="shared" si="4"/>
        <v>2.1770220897795219E-6</v>
      </c>
      <c r="N9">
        <f t="shared" si="4"/>
        <v>2.1770220897795219E-6</v>
      </c>
      <c r="O9">
        <f t="shared" si="4"/>
        <v>2.1770220897795219E-6</v>
      </c>
      <c r="P9">
        <f t="shared" si="4"/>
        <v>2.1770220897795219E-6</v>
      </c>
      <c r="Q9">
        <f t="shared" si="4"/>
        <v>2.1770220897795219E-6</v>
      </c>
      <c r="R9">
        <f t="shared" si="4"/>
        <v>2.1770220897795219E-6</v>
      </c>
      <c r="S9">
        <f t="shared" si="4"/>
        <v>2.1770220897795219E-6</v>
      </c>
      <c r="T9">
        <f t="shared" si="4"/>
        <v>2.1770220897795219E-6</v>
      </c>
      <c r="U9">
        <f t="shared" si="4"/>
        <v>2.1770220897795219E-6</v>
      </c>
      <c r="V9">
        <f t="shared" si="4"/>
        <v>2.1770220897795219E-6</v>
      </c>
      <c r="W9">
        <f t="shared" si="4"/>
        <v>2.1770220897795219E-6</v>
      </c>
      <c r="X9">
        <f t="shared" si="4"/>
        <v>2.1770220897795219E-6</v>
      </c>
      <c r="Y9">
        <f t="shared" si="4"/>
        <v>2.1770220897795219E-6</v>
      </c>
      <c r="Z9">
        <f t="shared" si="4"/>
        <v>2.1770220897795219E-6</v>
      </c>
      <c r="AA9">
        <f t="shared" si="4"/>
        <v>2.1770220897795219E-6</v>
      </c>
      <c r="AB9" s="3">
        <f t="shared" si="0"/>
        <v>2.1770220897795219E-6</v>
      </c>
      <c r="AC9" s="3">
        <f t="shared" si="3"/>
        <v>2.1770220897795219E-6</v>
      </c>
      <c r="AD9" s="3">
        <f t="shared" si="3"/>
        <v>2.1770220897795219E-6</v>
      </c>
      <c r="AE9" s="3">
        <f t="shared" si="3"/>
        <v>2.1770220897795219E-6</v>
      </c>
      <c r="AF9" s="3">
        <f t="shared" si="3"/>
        <v>2.1770220897795219E-6</v>
      </c>
      <c r="AG9" s="3">
        <f t="shared" si="3"/>
        <v>2.1770220897795219E-6</v>
      </c>
      <c r="AH9" s="3">
        <f t="shared" si="3"/>
        <v>2.1770220897795219E-6</v>
      </c>
      <c r="AI9" s="3">
        <f t="shared" si="3"/>
        <v>2.1770220897795219E-6</v>
      </c>
      <c r="AJ9" s="3">
        <f t="shared" si="3"/>
        <v>2.1770220897795219E-6</v>
      </c>
      <c r="AK9" s="3">
        <f t="shared" si="3"/>
        <v>2.1770220897795219E-6</v>
      </c>
      <c r="AL9" s="3">
        <f t="shared" si="3"/>
        <v>2.1770220897795219E-6</v>
      </c>
      <c r="AM9" s="3">
        <f t="shared" si="3"/>
        <v>2.1770220897795219E-6</v>
      </c>
      <c r="AN9" s="3">
        <f t="shared" si="3"/>
        <v>2.1770220897795219E-6</v>
      </c>
      <c r="AO9" s="3">
        <f t="shared" si="3"/>
        <v>2.1770220897795219E-6</v>
      </c>
      <c r="AP9" s="3">
        <f t="shared" si="3"/>
        <v>2.1770220897795219E-6</v>
      </c>
      <c r="AQ9" s="3">
        <f t="shared" si="3"/>
        <v>2.1770220897795219E-6</v>
      </c>
      <c r="AR9" s="3">
        <f t="shared" si="3"/>
        <v>2.1770220897795219E-6</v>
      </c>
      <c r="AS9" s="3">
        <f t="shared" si="3"/>
        <v>2.1770220897795219E-6</v>
      </c>
      <c r="AT9" s="3">
        <f t="shared" si="3"/>
        <v>2.1770220897795219E-6</v>
      </c>
      <c r="AU9" s="3">
        <f t="shared" si="3"/>
        <v>2.1770220897795219E-6</v>
      </c>
      <c r="AV9" s="3">
        <f t="shared" si="3"/>
        <v>2.1770220897795219E-6</v>
      </c>
      <c r="AW9" s="3">
        <f t="shared" si="3"/>
        <v>2.1770220897795219E-6</v>
      </c>
      <c r="AX9" s="3">
        <f t="shared" si="3"/>
        <v>2.1770220897795219E-6</v>
      </c>
      <c r="AY9" s="3">
        <f t="shared" si="3"/>
        <v>2.1770220897795219E-6</v>
      </c>
      <c r="AZ9" s="3">
        <f t="shared" si="3"/>
        <v>2.1770220897795219E-6</v>
      </c>
      <c r="BA9" s="3">
        <f t="shared" si="3"/>
        <v>2.1770220897795219E-6</v>
      </c>
      <c r="BB9" s="3">
        <f t="shared" si="3"/>
        <v>2.1770220897795219E-6</v>
      </c>
      <c r="BC9" s="3">
        <f t="shared" si="3"/>
        <v>2.1770220897795219E-6</v>
      </c>
      <c r="BD9" s="3">
        <f t="shared" si="3"/>
        <v>2.1770220897795219E-6</v>
      </c>
      <c r="BE9" s="3">
        <f t="shared" si="3"/>
        <v>2.1770220897795219E-6</v>
      </c>
      <c r="BF9" s="3">
        <f t="shared" si="3"/>
        <v>2.1770220897795219E-6</v>
      </c>
      <c r="BG9" s="3">
        <f t="shared" si="3"/>
        <v>2.1770220897795219E-6</v>
      </c>
      <c r="BH9" s="3">
        <f t="shared" si="3"/>
        <v>2.1770220897795219E-6</v>
      </c>
      <c r="BI9" s="3">
        <f t="shared" si="3"/>
        <v>2.1770220897795219E-6</v>
      </c>
      <c r="BJ9" s="3">
        <f t="shared" si="3"/>
        <v>2.1770220897795219E-6</v>
      </c>
      <c r="BK9" s="3">
        <f t="shared" si="3"/>
        <v>2.1770220897795219E-6</v>
      </c>
      <c r="BL9" s="3">
        <f t="shared" si="3"/>
        <v>2.1770220897795219E-6</v>
      </c>
      <c r="BM9" s="3">
        <f t="shared" si="3"/>
        <v>2.1770220897795219E-6</v>
      </c>
      <c r="BN9" s="3">
        <f t="shared" si="3"/>
        <v>2.1770220897795219E-6</v>
      </c>
      <c r="BO9" s="3">
        <f t="shared" si="3"/>
        <v>2.1770220897795219E-6</v>
      </c>
      <c r="BP9" s="3">
        <f t="shared" si="3"/>
        <v>2.1770220897795219E-6</v>
      </c>
      <c r="BQ9" s="3">
        <f t="shared" si="3"/>
        <v>2.1770220897795219E-6</v>
      </c>
      <c r="BR9" s="3">
        <f t="shared" si="3"/>
        <v>2.1770220897795219E-6</v>
      </c>
      <c r="BS9" s="3">
        <f t="shared" si="3"/>
        <v>2.1770220897795219E-6</v>
      </c>
      <c r="BT9" s="3">
        <f t="shared" si="3"/>
        <v>2.1770220897795219E-6</v>
      </c>
      <c r="BU9" s="3">
        <f t="shared" si="3"/>
        <v>2.1770220897795219E-6</v>
      </c>
      <c r="BV9" s="3">
        <f t="shared" si="3"/>
        <v>2.1770220897795219E-6</v>
      </c>
      <c r="BW9" s="3">
        <f t="shared" si="3"/>
        <v>2.1770220897795219E-6</v>
      </c>
      <c r="BX9" s="3">
        <f t="shared" si="3"/>
        <v>2.1770220897795219E-6</v>
      </c>
      <c r="BY9" s="3">
        <f t="shared" si="3"/>
        <v>2.1770220897795219E-6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0D1DD-E1E9-4193-89C2-A5B90183F8DB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 s="62">
        <f>STEO!G48*(1-INDEX('Tax Percentages'!$B$13:$AB$13,MATCH(B$1,'Tax Percentages'!$B$4:$AB$4,0)))</f>
        <v>1.5554534713291254E-5</v>
      </c>
      <c r="C2" s="62">
        <f>STEO!H48*(1-INDEX('Tax Percentages'!$B$13:$AB$13,MATCH(C$1,'Tax Percentages'!$B$4:$AB$4,0)))</f>
        <v>1.8684129764482921E-5</v>
      </c>
      <c r="D2" s="62">
        <f>STEO!I48*(1-INDEX('Tax Percentages'!$B$13:$AB$13,MATCH(D$1,'Tax Percentages'!$B$4:$AB$4,0)))</f>
        <v>1.6705882272565658E-5</v>
      </c>
      <c r="E2" s="3">
        <f>AVERAGE(D2,F2)</f>
        <v>1.4878828264479211E-5</v>
      </c>
      <c r="F2" s="52">
        <f>'AEO 2026 Table 3'!I29/10^6*dollars_2025_to_2012*(1-INDEX('Tax Percentages'!$B$13:$AB$13,MATCH(F$1,'Tax Percentages'!$B$4:$AB$4,0)))</f>
        <v>1.3051774256392763E-5</v>
      </c>
      <c r="G2" s="52">
        <f>'AEO 2026 Table 3'!J29/10^6*dollars_2025_to_2012*(1-INDEX('Tax Percentages'!$B$13:$AB$13,MATCH(G$1,'Tax Percentages'!$B$4:$AB$4,0)))</f>
        <v>1.3250717842808748E-5</v>
      </c>
      <c r="H2" s="52">
        <f>'AEO 2026 Table 3'!K29/10^6*dollars_2025_to_2012*(1-INDEX('Tax Percentages'!$B$13:$AB$13,MATCH(H$1,'Tax Percentages'!$B$4:$AB$4,0)))</f>
        <v>1.3465493078393483E-5</v>
      </c>
      <c r="I2" s="52">
        <f>'AEO 2026 Table 3'!L29/10^6*dollars_2025_to_2012*(1-INDEX('Tax Percentages'!$B$13:$AB$13,MATCH(I$1,'Tax Percentages'!$B$4:$AB$4,0)))</f>
        <v>1.356913302179641E-5</v>
      </c>
      <c r="J2" s="52">
        <f>'AEO 2026 Table 3'!M29/10^6*dollars_2025_to_2012*(1-INDEX('Tax Percentages'!$B$13:$AB$13,MATCH(J$1,'Tax Percentages'!$B$4:$AB$4,0)))</f>
        <v>1.4136296229196441E-5</v>
      </c>
      <c r="K2" s="52">
        <f>'AEO 2026 Table 3'!N29/10^6*dollars_2025_to_2012*(1-INDEX('Tax Percentages'!$B$13:$AB$13,MATCH(K$1,'Tax Percentages'!$B$4:$AB$4,0)))</f>
        <v>1.4211894068214088E-5</v>
      </c>
      <c r="L2" s="52">
        <f>'AEO 2026 Table 3'!O29/10^6*dollars_2025_to_2012*(1-INDEX('Tax Percentages'!$B$13:$AB$13,MATCH(L$1,'Tax Percentages'!$B$4:$AB$4,0)))</f>
        <v>1.4439815713099011E-5</v>
      </c>
      <c r="M2" s="52">
        <f>'AEO 2026 Table 3'!P29/10^6*dollars_2025_to_2012*(1-INDEX('Tax Percentages'!$B$13:$AB$13,MATCH(M$1,'Tax Percentages'!$B$4:$AB$4,0)))</f>
        <v>1.4582355704744392E-5</v>
      </c>
      <c r="N2" s="52">
        <f>'AEO 2026 Table 3'!Q29/10^6*dollars_2025_to_2012*(1-INDEX('Tax Percentages'!$B$13:$AB$13,MATCH(N$1,'Tax Percentages'!$B$4:$AB$4,0)))</f>
        <v>1.4807851405906401E-5</v>
      </c>
      <c r="O2" s="52">
        <f>'AEO 2026 Table 3'!R29/10^6*dollars_2025_to_2012*(1-INDEX('Tax Percentages'!$B$13:$AB$13,MATCH(O$1,'Tax Percentages'!$B$4:$AB$4,0)))</f>
        <v>1.4947286611922221E-5</v>
      </c>
      <c r="P2" s="52">
        <f>'AEO 2026 Table 3'!S29/10^6*dollars_2025_to_2012*(1-INDEX('Tax Percentages'!$B$13:$AB$13,MATCH(P$1,'Tax Percentages'!$B$4:$AB$4,0)))</f>
        <v>1.5034117960542012E-5</v>
      </c>
      <c r="Q2" s="52">
        <f>'AEO 2026 Table 3'!T29/10^6*dollars_2025_to_2012*(1-INDEX('Tax Percentages'!$B$13:$AB$13,MATCH(Q$1,'Tax Percentages'!$B$4:$AB$4,0)))</f>
        <v>1.5094049140478287E-5</v>
      </c>
      <c r="R2" s="52">
        <f>'AEO 2026 Table 3'!U29/10^6*dollars_2025_to_2012*(1-INDEX('Tax Percentages'!$B$13:$AB$13,MATCH(R$1,'Tax Percentages'!$B$4:$AB$4,0)))</f>
        <v>1.5137076115292132E-5</v>
      </c>
      <c r="S2" s="52">
        <f>'AEO 2026 Table 3'!V29/10^6*dollars_2025_to_2012*(1-INDEX('Tax Percentages'!$B$13:$AB$13,MATCH(S$1,'Tax Percentages'!$B$4:$AB$4,0)))</f>
        <v>1.5265380352654924E-5</v>
      </c>
      <c r="T2" s="52">
        <f>'AEO 2026 Table 3'!W29/10^6*dollars_2025_to_2012*(1-INDEX('Tax Percentages'!$B$13:$AB$13,MATCH(T$1,'Tax Percentages'!$B$4:$AB$4,0)))</f>
        <v>1.5301578042081064E-5</v>
      </c>
      <c r="U2" s="52">
        <f>'AEO 2026 Table 3'!X29/10^6*dollars_2025_to_2012*(1-INDEX('Tax Percentages'!$B$13:$AB$13,MATCH(U$1,'Tax Percentages'!$B$4:$AB$4,0)))</f>
        <v>1.5338675233052775E-5</v>
      </c>
      <c r="V2" s="52">
        <f>'AEO 2026 Table 3'!Y29/10^6*dollars_2025_to_2012*(1-INDEX('Tax Percentages'!$B$13:$AB$13,MATCH(V$1,'Tax Percentages'!$B$4:$AB$4,0)))</f>
        <v>1.5496304830684612E-5</v>
      </c>
      <c r="W2" s="52">
        <f>'AEO 2026 Table 3'!Z29/10^6*dollars_2025_to_2012*(1-INDEX('Tax Percentages'!$B$13:$AB$13,MATCH(W$1,'Tax Percentages'!$B$4:$AB$4,0)))</f>
        <v>1.5510595430079458E-5</v>
      </c>
      <c r="X2" s="52">
        <f>'AEO 2026 Table 3'!AA29/10^6*dollars_2025_to_2012*(1-INDEX('Tax Percentages'!$B$13:$AB$13,MATCH(X$1,'Tax Percentages'!$B$4:$AB$4,0)))</f>
        <v>1.5699089860619088E-5</v>
      </c>
      <c r="Y2" s="52">
        <f>'AEO 2026 Table 3'!AB29/10^6*dollars_2025_to_2012*(1-INDEX('Tax Percentages'!$B$13:$AB$13,MATCH(Y$1,'Tax Percentages'!$B$4:$AB$4,0)))</f>
        <v>1.5814697248982558E-5</v>
      </c>
      <c r="Z2" s="52">
        <f>'AEO 2026 Table 3'!AC29/10^6*dollars_2025_to_2012*(1-INDEX('Tax Percentages'!$B$13:$AB$13,MATCH(Z$1,'Tax Percentages'!$B$4:$AB$4,0)))</f>
        <v>1.5991257675662749E-5</v>
      </c>
      <c r="AA2" s="52">
        <f>'AEO 2026 Table 3'!AD29/10^6*dollars_2025_to_2012*(1-INDEX('Tax Percentages'!$B$13:$AB$13,MATCH(AA$1,'Tax Percentages'!$B$4:$AB$4,0)))</f>
        <v>1.6052717546806073E-5</v>
      </c>
      <c r="AB2" s="52">
        <f>AA2</f>
        <v>1.6052717546806073E-5</v>
      </c>
      <c r="AC2" s="52">
        <f t="shared" ref="AC2:BY7" si="0">AB2</f>
        <v>1.6052717546806073E-5</v>
      </c>
      <c r="AD2" s="52">
        <f t="shared" si="0"/>
        <v>1.6052717546806073E-5</v>
      </c>
      <c r="AE2" s="52">
        <f t="shared" si="0"/>
        <v>1.6052717546806073E-5</v>
      </c>
      <c r="AF2" s="52">
        <f t="shared" si="0"/>
        <v>1.6052717546806073E-5</v>
      </c>
      <c r="AG2" s="52">
        <f t="shared" si="0"/>
        <v>1.6052717546806073E-5</v>
      </c>
      <c r="AH2" s="52">
        <f t="shared" si="0"/>
        <v>1.6052717546806073E-5</v>
      </c>
      <c r="AI2" s="52">
        <f t="shared" si="0"/>
        <v>1.6052717546806073E-5</v>
      </c>
      <c r="AJ2" s="52">
        <f t="shared" si="0"/>
        <v>1.6052717546806073E-5</v>
      </c>
      <c r="AK2" s="52">
        <f t="shared" si="0"/>
        <v>1.6052717546806073E-5</v>
      </c>
      <c r="AL2" s="52">
        <f t="shared" si="0"/>
        <v>1.6052717546806073E-5</v>
      </c>
      <c r="AM2" s="52">
        <f t="shared" si="0"/>
        <v>1.6052717546806073E-5</v>
      </c>
      <c r="AN2" s="52">
        <f t="shared" si="0"/>
        <v>1.6052717546806073E-5</v>
      </c>
      <c r="AO2" s="52">
        <f t="shared" si="0"/>
        <v>1.6052717546806073E-5</v>
      </c>
      <c r="AP2" s="52">
        <f t="shared" si="0"/>
        <v>1.6052717546806073E-5</v>
      </c>
      <c r="AQ2" s="52">
        <f t="shared" si="0"/>
        <v>1.6052717546806073E-5</v>
      </c>
      <c r="AR2" s="52">
        <f t="shared" si="0"/>
        <v>1.6052717546806073E-5</v>
      </c>
      <c r="AS2" s="52">
        <f t="shared" si="0"/>
        <v>1.6052717546806073E-5</v>
      </c>
      <c r="AT2" s="52">
        <f t="shared" si="0"/>
        <v>1.6052717546806073E-5</v>
      </c>
      <c r="AU2" s="52">
        <f t="shared" si="0"/>
        <v>1.6052717546806073E-5</v>
      </c>
      <c r="AV2" s="52">
        <f t="shared" si="0"/>
        <v>1.6052717546806073E-5</v>
      </c>
      <c r="AW2" s="52">
        <f t="shared" si="0"/>
        <v>1.6052717546806073E-5</v>
      </c>
      <c r="AX2" s="52">
        <f t="shared" si="0"/>
        <v>1.6052717546806073E-5</v>
      </c>
      <c r="AY2" s="52">
        <f t="shared" si="0"/>
        <v>1.6052717546806073E-5</v>
      </c>
      <c r="AZ2" s="52">
        <f t="shared" si="0"/>
        <v>1.6052717546806073E-5</v>
      </c>
      <c r="BA2" s="52">
        <f t="shared" si="0"/>
        <v>1.6052717546806073E-5</v>
      </c>
      <c r="BB2" s="52">
        <f t="shared" si="0"/>
        <v>1.6052717546806073E-5</v>
      </c>
      <c r="BC2" s="52">
        <f t="shared" si="0"/>
        <v>1.6052717546806073E-5</v>
      </c>
      <c r="BD2" s="52">
        <f t="shared" si="0"/>
        <v>1.6052717546806073E-5</v>
      </c>
      <c r="BE2" s="52">
        <f t="shared" si="0"/>
        <v>1.6052717546806073E-5</v>
      </c>
      <c r="BF2" s="52">
        <f t="shared" si="0"/>
        <v>1.6052717546806073E-5</v>
      </c>
      <c r="BG2" s="52">
        <f t="shared" si="0"/>
        <v>1.6052717546806073E-5</v>
      </c>
      <c r="BH2" s="52">
        <f t="shared" si="0"/>
        <v>1.6052717546806073E-5</v>
      </c>
      <c r="BI2" s="52">
        <f t="shared" si="0"/>
        <v>1.6052717546806073E-5</v>
      </c>
      <c r="BJ2" s="52">
        <f t="shared" si="0"/>
        <v>1.6052717546806073E-5</v>
      </c>
      <c r="BK2" s="52">
        <f t="shared" si="0"/>
        <v>1.6052717546806073E-5</v>
      </c>
      <c r="BL2" s="52">
        <f t="shared" si="0"/>
        <v>1.6052717546806073E-5</v>
      </c>
      <c r="BM2" s="52">
        <f t="shared" si="0"/>
        <v>1.6052717546806073E-5</v>
      </c>
      <c r="BN2" s="52">
        <f t="shared" si="0"/>
        <v>1.6052717546806073E-5</v>
      </c>
      <c r="BO2" s="52">
        <f t="shared" si="0"/>
        <v>1.6052717546806073E-5</v>
      </c>
      <c r="BP2" s="52">
        <f t="shared" si="0"/>
        <v>1.6052717546806073E-5</v>
      </c>
      <c r="BQ2" s="52">
        <f t="shared" si="0"/>
        <v>1.6052717546806073E-5</v>
      </c>
      <c r="BR2" s="52">
        <f t="shared" si="0"/>
        <v>1.6052717546806073E-5</v>
      </c>
      <c r="BS2" s="52">
        <f t="shared" si="0"/>
        <v>1.6052717546806073E-5</v>
      </c>
      <c r="BT2" s="52">
        <f t="shared" si="0"/>
        <v>1.6052717546806073E-5</v>
      </c>
      <c r="BU2" s="52">
        <f t="shared" si="0"/>
        <v>1.6052717546806073E-5</v>
      </c>
      <c r="BV2" s="52">
        <f t="shared" si="0"/>
        <v>1.6052717546806073E-5</v>
      </c>
      <c r="BW2" s="52">
        <f t="shared" si="0"/>
        <v>1.6052717546806073E-5</v>
      </c>
      <c r="BX2" s="52">
        <f t="shared" si="0"/>
        <v>1.6052717546806073E-5</v>
      </c>
      <c r="BY2" s="52">
        <f t="shared" si="0"/>
        <v>1.6052717546806073E-5</v>
      </c>
    </row>
    <row r="3" spans="1:77">
      <c r="A3" s="1" t="s">
        <v>390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3">
        <f t="shared" ref="AB3:AQ9" si="1">AA3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0"/>
        <v>0</v>
      </c>
      <c r="AS3" s="3">
        <f t="shared" si="0"/>
        <v>0</v>
      </c>
      <c r="AT3" s="3">
        <f t="shared" si="0"/>
        <v>0</v>
      </c>
      <c r="AU3" s="3">
        <f t="shared" si="0"/>
        <v>0</v>
      </c>
      <c r="AV3" s="3">
        <f t="shared" si="0"/>
        <v>0</v>
      </c>
      <c r="AW3" s="3">
        <f t="shared" si="0"/>
        <v>0</v>
      </c>
      <c r="AX3" s="3">
        <f t="shared" si="0"/>
        <v>0</v>
      </c>
      <c r="AY3" s="3">
        <f t="shared" si="0"/>
        <v>0</v>
      </c>
      <c r="AZ3" s="3">
        <f t="shared" si="0"/>
        <v>0</v>
      </c>
      <c r="BA3" s="3">
        <f t="shared" si="0"/>
        <v>0</v>
      </c>
      <c r="BB3" s="3">
        <f t="shared" si="0"/>
        <v>0</v>
      </c>
      <c r="BC3" s="3">
        <f t="shared" si="0"/>
        <v>0</v>
      </c>
      <c r="BD3" s="3">
        <f t="shared" si="0"/>
        <v>0</v>
      </c>
      <c r="BE3" s="3">
        <f t="shared" si="0"/>
        <v>0</v>
      </c>
      <c r="BF3" s="3">
        <f t="shared" si="0"/>
        <v>0</v>
      </c>
      <c r="BG3" s="3">
        <f t="shared" si="0"/>
        <v>0</v>
      </c>
      <c r="BH3" s="3">
        <f t="shared" si="0"/>
        <v>0</v>
      </c>
      <c r="BI3" s="3">
        <f t="shared" si="0"/>
        <v>0</v>
      </c>
      <c r="BJ3" s="3">
        <f t="shared" si="0"/>
        <v>0</v>
      </c>
      <c r="BK3" s="3">
        <f t="shared" si="0"/>
        <v>0</v>
      </c>
      <c r="BL3" s="3">
        <f t="shared" si="0"/>
        <v>0</v>
      </c>
      <c r="BM3" s="3">
        <f t="shared" si="0"/>
        <v>0</v>
      </c>
      <c r="BN3" s="3">
        <f t="shared" si="0"/>
        <v>0</v>
      </c>
      <c r="BO3" s="3">
        <f t="shared" si="0"/>
        <v>0</v>
      </c>
      <c r="BP3" s="3">
        <f t="shared" si="0"/>
        <v>0</v>
      </c>
      <c r="BQ3" s="3">
        <f t="shared" si="0"/>
        <v>0</v>
      </c>
      <c r="BR3" s="3">
        <f t="shared" si="0"/>
        <v>0</v>
      </c>
      <c r="BS3" s="3">
        <f t="shared" si="0"/>
        <v>0</v>
      </c>
      <c r="BT3" s="3">
        <f t="shared" si="0"/>
        <v>0</v>
      </c>
      <c r="BU3" s="3">
        <f t="shared" si="0"/>
        <v>0</v>
      </c>
      <c r="BV3" s="3">
        <f t="shared" si="0"/>
        <v>0</v>
      </c>
      <c r="BW3" s="3">
        <f t="shared" si="0"/>
        <v>0</v>
      </c>
      <c r="BX3" s="3">
        <f t="shared" si="0"/>
        <v>0</v>
      </c>
      <c r="BY3" s="3">
        <f t="shared" si="0"/>
        <v>0</v>
      </c>
    </row>
    <row r="4" spans="1:77">
      <c r="A4" s="1" t="s">
        <v>391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3">
        <f t="shared" si="1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  <c r="AG4" s="3">
        <f t="shared" si="0"/>
        <v>0</v>
      </c>
      <c r="AH4" s="3">
        <f t="shared" si="0"/>
        <v>0</v>
      </c>
      <c r="AI4" s="3">
        <f t="shared" si="0"/>
        <v>0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si="0"/>
        <v>0</v>
      </c>
      <c r="AZ4" s="3">
        <f t="shared" si="0"/>
        <v>0</v>
      </c>
      <c r="BA4" s="3">
        <f t="shared" si="0"/>
        <v>0</v>
      </c>
      <c r="BB4" s="3">
        <f t="shared" si="0"/>
        <v>0</v>
      </c>
      <c r="BC4" s="3">
        <f t="shared" si="0"/>
        <v>0</v>
      </c>
      <c r="BD4" s="3">
        <f t="shared" si="0"/>
        <v>0</v>
      </c>
      <c r="BE4" s="3">
        <f t="shared" si="0"/>
        <v>0</v>
      </c>
      <c r="BF4" s="3">
        <f t="shared" si="0"/>
        <v>0</v>
      </c>
      <c r="BG4" s="3">
        <f t="shared" si="0"/>
        <v>0</v>
      </c>
      <c r="BH4" s="3">
        <f t="shared" si="0"/>
        <v>0</v>
      </c>
      <c r="BI4" s="3">
        <f t="shared" si="0"/>
        <v>0</v>
      </c>
      <c r="BJ4" s="3">
        <f t="shared" si="0"/>
        <v>0</v>
      </c>
      <c r="BK4" s="3">
        <f t="shared" si="0"/>
        <v>0</v>
      </c>
      <c r="BL4" s="3">
        <f t="shared" si="0"/>
        <v>0</v>
      </c>
      <c r="BM4" s="3">
        <f t="shared" si="0"/>
        <v>0</v>
      </c>
      <c r="BN4" s="3">
        <f t="shared" si="0"/>
        <v>0</v>
      </c>
      <c r="BO4" s="3">
        <f t="shared" si="0"/>
        <v>0</v>
      </c>
      <c r="BP4" s="3">
        <f t="shared" si="0"/>
        <v>0</v>
      </c>
      <c r="BQ4" s="3">
        <f t="shared" si="0"/>
        <v>0</v>
      </c>
      <c r="BR4" s="3">
        <f t="shared" si="0"/>
        <v>0</v>
      </c>
      <c r="BS4" s="3">
        <f t="shared" si="0"/>
        <v>0</v>
      </c>
      <c r="BT4" s="3">
        <f t="shared" si="0"/>
        <v>0</v>
      </c>
      <c r="BU4" s="3">
        <f t="shared" si="0"/>
        <v>0</v>
      </c>
      <c r="BV4" s="3">
        <f t="shared" si="0"/>
        <v>0</v>
      </c>
      <c r="BW4" s="3">
        <f t="shared" si="0"/>
        <v>0</v>
      </c>
      <c r="BX4" s="3">
        <f t="shared" si="0"/>
        <v>0</v>
      </c>
      <c r="BY4" s="3">
        <f t="shared" si="0"/>
        <v>0</v>
      </c>
    </row>
    <row r="5" spans="1:77">
      <c r="A5" s="1" t="s">
        <v>392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3">
        <f t="shared" si="1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  <c r="AG5" s="3">
        <f t="shared" si="0"/>
        <v>0</v>
      </c>
      <c r="AH5" s="3">
        <f t="shared" si="0"/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0"/>
        <v>0</v>
      </c>
      <c r="AZ5" s="3">
        <f t="shared" si="0"/>
        <v>0</v>
      </c>
      <c r="BA5" s="3">
        <f t="shared" si="0"/>
        <v>0</v>
      </c>
      <c r="BB5" s="3">
        <f t="shared" si="0"/>
        <v>0</v>
      </c>
      <c r="BC5" s="3">
        <f t="shared" si="0"/>
        <v>0</v>
      </c>
      <c r="BD5" s="3">
        <f t="shared" si="0"/>
        <v>0</v>
      </c>
      <c r="BE5" s="3">
        <f t="shared" si="0"/>
        <v>0</v>
      </c>
      <c r="BF5" s="3">
        <f t="shared" si="0"/>
        <v>0</v>
      </c>
      <c r="BG5" s="3">
        <f t="shared" si="0"/>
        <v>0</v>
      </c>
      <c r="BH5" s="3">
        <f t="shared" si="0"/>
        <v>0</v>
      </c>
      <c r="BI5" s="3">
        <f t="shared" si="0"/>
        <v>0</v>
      </c>
      <c r="BJ5" s="3">
        <f t="shared" si="0"/>
        <v>0</v>
      </c>
      <c r="BK5" s="3">
        <f t="shared" si="0"/>
        <v>0</v>
      </c>
      <c r="BL5" s="3">
        <f t="shared" si="0"/>
        <v>0</v>
      </c>
      <c r="BM5" s="3">
        <f t="shared" si="0"/>
        <v>0</v>
      </c>
      <c r="BN5" s="3">
        <f t="shared" si="0"/>
        <v>0</v>
      </c>
      <c r="BO5" s="3">
        <f t="shared" si="0"/>
        <v>0</v>
      </c>
      <c r="BP5" s="3">
        <f t="shared" si="0"/>
        <v>0</v>
      </c>
      <c r="BQ5" s="3">
        <f t="shared" si="0"/>
        <v>0</v>
      </c>
      <c r="BR5" s="3">
        <f t="shared" si="0"/>
        <v>0</v>
      </c>
      <c r="BS5" s="3">
        <f t="shared" si="0"/>
        <v>0</v>
      </c>
      <c r="BT5" s="3">
        <f t="shared" si="0"/>
        <v>0</v>
      </c>
      <c r="BU5" s="3">
        <f t="shared" si="0"/>
        <v>0</v>
      </c>
      <c r="BV5" s="3">
        <f t="shared" si="0"/>
        <v>0</v>
      </c>
      <c r="BW5" s="3">
        <f t="shared" si="0"/>
        <v>0</v>
      </c>
      <c r="BX5" s="3">
        <f t="shared" si="0"/>
        <v>0</v>
      </c>
      <c r="BY5" s="3">
        <f t="shared" si="0"/>
        <v>0</v>
      </c>
    </row>
    <row r="6" spans="1:77">
      <c r="A6" s="1" t="s">
        <v>393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3">
        <f t="shared" si="1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G6" s="3">
        <f t="shared" si="0"/>
        <v>0</v>
      </c>
      <c r="AH6" s="3">
        <f t="shared" si="0"/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0"/>
        <v>0</v>
      </c>
      <c r="AZ6" s="3">
        <f t="shared" si="0"/>
        <v>0</v>
      </c>
      <c r="BA6" s="3">
        <f t="shared" si="0"/>
        <v>0</v>
      </c>
      <c r="BB6" s="3">
        <f t="shared" si="0"/>
        <v>0</v>
      </c>
      <c r="BC6" s="3">
        <f t="shared" si="0"/>
        <v>0</v>
      </c>
      <c r="BD6" s="3">
        <f t="shared" si="0"/>
        <v>0</v>
      </c>
      <c r="BE6" s="3">
        <f t="shared" si="0"/>
        <v>0</v>
      </c>
      <c r="BF6" s="3">
        <f t="shared" si="0"/>
        <v>0</v>
      </c>
      <c r="BG6" s="3">
        <f t="shared" si="0"/>
        <v>0</v>
      </c>
      <c r="BH6" s="3">
        <f t="shared" si="0"/>
        <v>0</v>
      </c>
      <c r="BI6" s="3">
        <f t="shared" si="0"/>
        <v>0</v>
      </c>
      <c r="BJ6" s="3">
        <f t="shared" si="0"/>
        <v>0</v>
      </c>
      <c r="BK6" s="3">
        <f t="shared" si="0"/>
        <v>0</v>
      </c>
      <c r="BL6" s="3">
        <f t="shared" si="0"/>
        <v>0</v>
      </c>
      <c r="BM6" s="3">
        <f t="shared" si="0"/>
        <v>0</v>
      </c>
      <c r="BN6" s="3">
        <f t="shared" si="0"/>
        <v>0</v>
      </c>
      <c r="BO6" s="3">
        <f t="shared" si="0"/>
        <v>0</v>
      </c>
      <c r="BP6" s="3">
        <f t="shared" si="0"/>
        <v>0</v>
      </c>
      <c r="BQ6" s="3">
        <f t="shared" si="0"/>
        <v>0</v>
      </c>
      <c r="BR6" s="3">
        <f t="shared" si="0"/>
        <v>0</v>
      </c>
      <c r="BS6" s="3">
        <f t="shared" si="0"/>
        <v>0</v>
      </c>
      <c r="BT6" s="3">
        <f t="shared" si="0"/>
        <v>0</v>
      </c>
      <c r="BU6" s="3">
        <f t="shared" si="0"/>
        <v>0</v>
      </c>
      <c r="BV6" s="3">
        <f t="shared" si="0"/>
        <v>0</v>
      </c>
      <c r="BW6" s="3">
        <f t="shared" si="0"/>
        <v>0</v>
      </c>
      <c r="BX6" s="3">
        <f t="shared" si="0"/>
        <v>0</v>
      </c>
      <c r="BY6" s="3">
        <f t="shared" si="0"/>
        <v>0</v>
      </c>
    </row>
    <row r="7" spans="1:77">
      <c r="A7" s="1" t="s">
        <v>394</v>
      </c>
      <c r="B7">
        <f t="shared" ref="B7:S7" si="2">B3</f>
        <v>0</v>
      </c>
      <c r="C7">
        <f t="shared" si="2"/>
        <v>0</v>
      </c>
      <c r="D7">
        <f t="shared" si="2"/>
        <v>0</v>
      </c>
      <c r="E7">
        <f t="shared" si="2"/>
        <v>0</v>
      </c>
      <c r="F7">
        <f t="shared" si="2"/>
        <v>0</v>
      </c>
      <c r="G7">
        <f t="shared" si="2"/>
        <v>0</v>
      </c>
      <c r="H7">
        <f t="shared" si="2"/>
        <v>0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</v>
      </c>
      <c r="M7">
        <f t="shared" si="2"/>
        <v>0</v>
      </c>
      <c r="N7">
        <f t="shared" si="2"/>
        <v>0</v>
      </c>
      <c r="O7">
        <f t="shared" si="2"/>
        <v>0</v>
      </c>
      <c r="P7">
        <f t="shared" si="2"/>
        <v>0</v>
      </c>
      <c r="Q7">
        <f t="shared" si="2"/>
        <v>0</v>
      </c>
      <c r="R7">
        <f t="shared" si="2"/>
        <v>0</v>
      </c>
      <c r="S7">
        <f t="shared" si="2"/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3">
        <f t="shared" si="1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G7" s="3">
        <f t="shared" si="0"/>
        <v>0</v>
      </c>
      <c r="AH7" s="3">
        <f t="shared" si="0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ref="AC7:BY9" si="3">BA7</f>
        <v>0</v>
      </c>
      <c r="BC7" s="3">
        <f t="shared" si="3"/>
        <v>0</v>
      </c>
      <c r="BD7" s="3">
        <f t="shared" si="3"/>
        <v>0</v>
      </c>
      <c r="BE7" s="3">
        <f t="shared" si="3"/>
        <v>0</v>
      </c>
      <c r="BF7" s="3">
        <f t="shared" si="3"/>
        <v>0</v>
      </c>
      <c r="BG7" s="3">
        <f t="shared" si="3"/>
        <v>0</v>
      </c>
      <c r="BH7" s="3">
        <f t="shared" si="3"/>
        <v>0</v>
      </c>
      <c r="BI7" s="3">
        <f t="shared" si="3"/>
        <v>0</v>
      </c>
      <c r="BJ7" s="3">
        <f t="shared" si="3"/>
        <v>0</v>
      </c>
      <c r="BK7" s="3">
        <f t="shared" si="3"/>
        <v>0</v>
      </c>
      <c r="BL7" s="3">
        <f t="shared" si="3"/>
        <v>0</v>
      </c>
      <c r="BM7" s="3">
        <f t="shared" si="3"/>
        <v>0</v>
      </c>
      <c r="BN7" s="3">
        <f t="shared" si="3"/>
        <v>0</v>
      </c>
      <c r="BO7" s="3">
        <f t="shared" si="3"/>
        <v>0</v>
      </c>
      <c r="BP7" s="3">
        <f t="shared" si="3"/>
        <v>0</v>
      </c>
      <c r="BQ7" s="3">
        <f t="shared" si="3"/>
        <v>0</v>
      </c>
      <c r="BR7" s="3">
        <f t="shared" si="3"/>
        <v>0</v>
      </c>
      <c r="BS7" s="3">
        <f t="shared" si="3"/>
        <v>0</v>
      </c>
      <c r="BT7" s="3">
        <f t="shared" si="3"/>
        <v>0</v>
      </c>
      <c r="BU7" s="3">
        <f t="shared" si="3"/>
        <v>0</v>
      </c>
      <c r="BV7" s="3">
        <f t="shared" si="3"/>
        <v>0</v>
      </c>
      <c r="BW7" s="3">
        <f t="shared" si="3"/>
        <v>0</v>
      </c>
      <c r="BX7" s="3">
        <f t="shared" si="3"/>
        <v>0</v>
      </c>
      <c r="BY7" s="3">
        <f t="shared" si="3"/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3"/>
        <v>0</v>
      </c>
      <c r="AD8" s="3">
        <f t="shared" si="3"/>
        <v>0</v>
      </c>
      <c r="AE8" s="3">
        <f t="shared" si="3"/>
        <v>0</v>
      </c>
      <c r="AF8" s="3">
        <f t="shared" si="3"/>
        <v>0</v>
      </c>
      <c r="AG8" s="3">
        <f t="shared" si="3"/>
        <v>0</v>
      </c>
      <c r="AH8" s="3">
        <f t="shared" si="3"/>
        <v>0</v>
      </c>
      <c r="AI8" s="3">
        <f t="shared" si="3"/>
        <v>0</v>
      </c>
      <c r="AJ8" s="3">
        <f t="shared" si="3"/>
        <v>0</v>
      </c>
      <c r="AK8" s="3">
        <f t="shared" si="3"/>
        <v>0</v>
      </c>
      <c r="AL8" s="3">
        <f t="shared" si="3"/>
        <v>0</v>
      </c>
      <c r="AM8" s="3">
        <f t="shared" si="3"/>
        <v>0</v>
      </c>
      <c r="AN8" s="3">
        <f t="shared" si="3"/>
        <v>0</v>
      </c>
      <c r="AO8" s="3">
        <f t="shared" si="3"/>
        <v>0</v>
      </c>
      <c r="AP8" s="3">
        <f t="shared" si="3"/>
        <v>0</v>
      </c>
      <c r="AQ8" s="3">
        <f t="shared" si="3"/>
        <v>0</v>
      </c>
      <c r="AR8" s="3">
        <f t="shared" si="3"/>
        <v>0</v>
      </c>
      <c r="AS8" s="3">
        <f t="shared" si="3"/>
        <v>0</v>
      </c>
      <c r="AT8" s="3">
        <f t="shared" si="3"/>
        <v>0</v>
      </c>
      <c r="AU8" s="3">
        <f t="shared" si="3"/>
        <v>0</v>
      </c>
      <c r="AV8" s="3">
        <f t="shared" si="3"/>
        <v>0</v>
      </c>
      <c r="AW8" s="3">
        <f t="shared" si="3"/>
        <v>0</v>
      </c>
      <c r="AX8" s="3">
        <f t="shared" si="3"/>
        <v>0</v>
      </c>
      <c r="AY8" s="3">
        <f t="shared" si="3"/>
        <v>0</v>
      </c>
      <c r="AZ8" s="3">
        <f t="shared" si="3"/>
        <v>0</v>
      </c>
      <c r="BA8" s="3">
        <f t="shared" si="3"/>
        <v>0</v>
      </c>
      <c r="BB8" s="3">
        <f t="shared" si="3"/>
        <v>0</v>
      </c>
      <c r="BC8" s="3">
        <f t="shared" si="3"/>
        <v>0</v>
      </c>
      <c r="BD8" s="3">
        <f t="shared" si="3"/>
        <v>0</v>
      </c>
      <c r="BE8" s="3">
        <f t="shared" si="3"/>
        <v>0</v>
      </c>
      <c r="BF8" s="3">
        <f t="shared" si="3"/>
        <v>0</v>
      </c>
      <c r="BG8" s="3">
        <f t="shared" si="3"/>
        <v>0</v>
      </c>
      <c r="BH8" s="3">
        <f t="shared" si="3"/>
        <v>0</v>
      </c>
      <c r="BI8" s="3">
        <f t="shared" si="3"/>
        <v>0</v>
      </c>
      <c r="BJ8" s="3">
        <f t="shared" si="3"/>
        <v>0</v>
      </c>
      <c r="BK8" s="3">
        <f t="shared" si="3"/>
        <v>0</v>
      </c>
      <c r="BL8" s="3">
        <f t="shared" si="3"/>
        <v>0</v>
      </c>
      <c r="BM8" s="3">
        <f t="shared" si="3"/>
        <v>0</v>
      </c>
      <c r="BN8" s="3">
        <f t="shared" si="3"/>
        <v>0</v>
      </c>
      <c r="BO8" s="3">
        <f t="shared" si="3"/>
        <v>0</v>
      </c>
      <c r="BP8" s="3">
        <f t="shared" si="3"/>
        <v>0</v>
      </c>
      <c r="BQ8" s="3">
        <f t="shared" si="3"/>
        <v>0</v>
      </c>
      <c r="BR8" s="3">
        <f t="shared" si="3"/>
        <v>0</v>
      </c>
      <c r="BS8" s="3">
        <f t="shared" si="3"/>
        <v>0</v>
      </c>
      <c r="BT8" s="3">
        <f t="shared" si="3"/>
        <v>0</v>
      </c>
      <c r="BU8" s="3">
        <f t="shared" si="3"/>
        <v>0</v>
      </c>
      <c r="BV8" s="3">
        <f t="shared" si="3"/>
        <v>0</v>
      </c>
      <c r="BW8" s="3">
        <f t="shared" si="3"/>
        <v>0</v>
      </c>
      <c r="BX8" s="3">
        <f t="shared" si="3"/>
        <v>0</v>
      </c>
      <c r="BY8" s="3">
        <f t="shared" si="3"/>
        <v>0</v>
      </c>
    </row>
    <row r="9" spans="1:77">
      <c r="A9" s="1" t="s">
        <v>396</v>
      </c>
      <c r="B9">
        <f t="shared" ref="B9:S9" si="4">B6</f>
        <v>0</v>
      </c>
      <c r="C9">
        <f t="shared" si="4"/>
        <v>0</v>
      </c>
      <c r="D9">
        <f t="shared" si="4"/>
        <v>0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4"/>
        <v>0</v>
      </c>
      <c r="K9">
        <f t="shared" si="4"/>
        <v>0</v>
      </c>
      <c r="L9">
        <f t="shared" si="4"/>
        <v>0</v>
      </c>
      <c r="M9">
        <f t="shared" si="4"/>
        <v>0</v>
      </c>
      <c r="N9">
        <f t="shared" si="4"/>
        <v>0</v>
      </c>
      <c r="O9">
        <f t="shared" si="4"/>
        <v>0</v>
      </c>
      <c r="P9">
        <f t="shared" si="4"/>
        <v>0</v>
      </c>
      <c r="Q9">
        <f t="shared" si="4"/>
        <v>0</v>
      </c>
      <c r="R9">
        <f t="shared" si="4"/>
        <v>0</v>
      </c>
      <c r="S9">
        <f t="shared" si="4"/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3">
        <f t="shared" si="1"/>
        <v>0</v>
      </c>
      <c r="AC9" s="3">
        <f t="shared" si="3"/>
        <v>0</v>
      </c>
      <c r="AD9" s="3">
        <f t="shared" si="3"/>
        <v>0</v>
      </c>
      <c r="AE9" s="3">
        <f t="shared" si="3"/>
        <v>0</v>
      </c>
      <c r="AF9" s="3">
        <f t="shared" si="3"/>
        <v>0</v>
      </c>
      <c r="AG9" s="3">
        <f t="shared" si="3"/>
        <v>0</v>
      </c>
      <c r="AH9" s="3">
        <f t="shared" si="3"/>
        <v>0</v>
      </c>
      <c r="AI9" s="3">
        <f t="shared" si="3"/>
        <v>0</v>
      </c>
      <c r="AJ9" s="3">
        <f t="shared" si="3"/>
        <v>0</v>
      </c>
      <c r="AK9" s="3">
        <f t="shared" si="3"/>
        <v>0</v>
      </c>
      <c r="AL9" s="3">
        <f t="shared" si="3"/>
        <v>0</v>
      </c>
      <c r="AM9" s="3">
        <f t="shared" si="3"/>
        <v>0</v>
      </c>
      <c r="AN9" s="3">
        <f t="shared" si="3"/>
        <v>0</v>
      </c>
      <c r="AO9" s="3">
        <f t="shared" si="3"/>
        <v>0</v>
      </c>
      <c r="AP9" s="3">
        <f t="shared" si="3"/>
        <v>0</v>
      </c>
      <c r="AQ9" s="3">
        <f t="shared" si="3"/>
        <v>0</v>
      </c>
      <c r="AR9" s="3">
        <f t="shared" si="3"/>
        <v>0</v>
      </c>
      <c r="AS9" s="3">
        <f t="shared" si="3"/>
        <v>0</v>
      </c>
      <c r="AT9" s="3">
        <f t="shared" si="3"/>
        <v>0</v>
      </c>
      <c r="AU9" s="3">
        <f t="shared" si="3"/>
        <v>0</v>
      </c>
      <c r="AV9" s="3">
        <f t="shared" si="3"/>
        <v>0</v>
      </c>
      <c r="AW9" s="3">
        <f t="shared" si="3"/>
        <v>0</v>
      </c>
      <c r="AX9" s="3">
        <f t="shared" si="3"/>
        <v>0</v>
      </c>
      <c r="AY9" s="3">
        <f t="shared" si="3"/>
        <v>0</v>
      </c>
      <c r="AZ9" s="3">
        <f t="shared" si="3"/>
        <v>0</v>
      </c>
      <c r="BA9" s="3">
        <f t="shared" si="3"/>
        <v>0</v>
      </c>
      <c r="BB9" s="3">
        <f t="shared" si="3"/>
        <v>0</v>
      </c>
      <c r="BC9" s="3">
        <f t="shared" si="3"/>
        <v>0</v>
      </c>
      <c r="BD9" s="3">
        <f t="shared" si="3"/>
        <v>0</v>
      </c>
      <c r="BE9" s="3">
        <f t="shared" si="3"/>
        <v>0</v>
      </c>
      <c r="BF9" s="3">
        <f t="shared" si="3"/>
        <v>0</v>
      </c>
      <c r="BG9" s="3">
        <f t="shared" si="3"/>
        <v>0</v>
      </c>
      <c r="BH9" s="3">
        <f t="shared" si="3"/>
        <v>0</v>
      </c>
      <c r="BI9" s="3">
        <f t="shared" si="3"/>
        <v>0</v>
      </c>
      <c r="BJ9" s="3">
        <f t="shared" si="3"/>
        <v>0</v>
      </c>
      <c r="BK9" s="3">
        <f t="shared" si="3"/>
        <v>0</v>
      </c>
      <c r="BL9" s="3">
        <f t="shared" si="3"/>
        <v>0</v>
      </c>
      <c r="BM9" s="3">
        <f t="shared" si="3"/>
        <v>0</v>
      </c>
      <c r="BN9" s="3">
        <f t="shared" si="3"/>
        <v>0</v>
      </c>
      <c r="BO9" s="3">
        <f t="shared" si="3"/>
        <v>0</v>
      </c>
      <c r="BP9" s="3">
        <f t="shared" si="3"/>
        <v>0</v>
      </c>
      <c r="BQ9" s="3">
        <f t="shared" si="3"/>
        <v>0</v>
      </c>
      <c r="BR9" s="3">
        <f t="shared" si="3"/>
        <v>0</v>
      </c>
      <c r="BS9" s="3">
        <f t="shared" si="3"/>
        <v>0</v>
      </c>
      <c r="BT9" s="3">
        <f t="shared" si="3"/>
        <v>0</v>
      </c>
      <c r="BU9" s="3">
        <f t="shared" si="3"/>
        <v>0</v>
      </c>
      <c r="BV9" s="3">
        <f t="shared" si="3"/>
        <v>0</v>
      </c>
      <c r="BW9" s="3">
        <f t="shared" si="3"/>
        <v>0</v>
      </c>
      <c r="BX9" s="3">
        <f t="shared" si="3"/>
        <v>0</v>
      </c>
      <c r="BY9" s="3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ADCD-2455-4B4D-832C-D75D82332189}">
  <sheetPr>
    <tabColor rgb="FF002060"/>
  </sheetPr>
  <dimension ref="A1:BY9"/>
  <sheetViews>
    <sheetView workbookViewId="0">
      <selection activeCell="F2" sqref="F2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 s="62">
        <f>STEO!G49*(1-INDEX('Tax Percentages'!$B$14:$AB$14,MATCH(B1,'Tax Percentages'!$B$4:$AB$4,0)))</f>
        <v>1.5637215455876179E-5</v>
      </c>
      <c r="C2" s="62">
        <f>STEO!H49*(1-INDEX('Tax Percentages'!$B$14:$AB$14,MATCH(C1,'Tax Percentages'!$B$4:$AB$4,0)))</f>
        <v>2.1218490891416731E-5</v>
      </c>
      <c r="D2" s="62">
        <f>STEO!I49*(1-INDEX('Tax Percentages'!$B$14:$AB$14,MATCH(D1,'Tax Percentages'!$B$4:$AB$4,0)))</f>
        <v>1.8250203145626097E-5</v>
      </c>
      <c r="E2" s="3">
        <f>AVERAGE(D2,F2)</f>
        <v>1.6594079785380014E-5</v>
      </c>
      <c r="F2" s="52">
        <f>'AEO 2026 Table 3'!I31/10^6*dollars_2025_to_2012*(1-INDEX('Tax Percentages'!$B$14:$AB$14,MATCH(F$1,'Tax Percentages'!$B$4:$AB$4,0)))</f>
        <v>1.4937956425133928E-5</v>
      </c>
      <c r="G2" s="52">
        <f>'AEO 2026 Table 3'!J31/10^6*dollars_2025_to_2012*(1-INDEX('Tax Percentages'!$B$14:$AB$14,MATCH(G$1,'Tax Percentages'!$B$4:$AB$4,0)))</f>
        <v>1.4979817046313832E-5</v>
      </c>
      <c r="H2" s="52">
        <f>'AEO 2026 Table 3'!K31/10^6*dollars_2025_to_2012*(1-INDEX('Tax Percentages'!$B$14:$AB$14,MATCH(H$1,'Tax Percentages'!$B$4:$AB$4,0)))</f>
        <v>1.495779300035261E-5</v>
      </c>
      <c r="I2" s="52">
        <f>'AEO 2026 Table 3'!L31/10^6*dollars_2025_to_2012*(1-INDEX('Tax Percentages'!$B$14:$AB$14,MATCH(I$1,'Tax Percentages'!$B$4:$AB$4,0)))</f>
        <v>1.4971094063719768E-5</v>
      </c>
      <c r="J2" s="52">
        <f>'AEO 2026 Table 3'!M31/10^6*dollars_2025_to_2012*(1-INDEX('Tax Percentages'!$B$14:$AB$14,MATCH(J$1,'Tax Percentages'!$B$4:$AB$4,0)))</f>
        <v>1.5765836089492398E-5</v>
      </c>
      <c r="K2" s="52">
        <f>'AEO 2026 Table 3'!N31/10^6*dollars_2025_to_2012*(1-INDEX('Tax Percentages'!$B$14:$AB$14,MATCH(K$1,'Tax Percentages'!$B$4:$AB$4,0)))</f>
        <v>1.5796782054718137E-5</v>
      </c>
      <c r="L2" s="52">
        <f>'AEO 2026 Table 3'!O31/10^6*dollars_2025_to_2012*(1-INDEX('Tax Percentages'!$B$14:$AB$14,MATCH(L$1,'Tax Percentages'!$B$4:$AB$4,0)))</f>
        <v>1.5937435468320718E-5</v>
      </c>
      <c r="M2" s="52">
        <f>'AEO 2026 Table 3'!P31/10^6*dollars_2025_to_2012*(1-INDEX('Tax Percentages'!$B$14:$AB$14,MATCH(M$1,'Tax Percentages'!$B$4:$AB$4,0)))</f>
        <v>1.618126523643863E-5</v>
      </c>
      <c r="N2" s="52">
        <f>'AEO 2026 Table 3'!Q31/10^6*dollars_2025_to_2012*(1-INDEX('Tax Percentages'!$B$14:$AB$14,MATCH(N$1,'Tax Percentages'!$B$4:$AB$4,0)))</f>
        <v>1.6425765776913045E-5</v>
      </c>
      <c r="O2" s="52">
        <f>'AEO 2026 Table 3'!R31/10^6*dollars_2025_to_2012*(1-INDEX('Tax Percentages'!$B$14:$AB$14,MATCH(O$1,'Tax Percentages'!$B$4:$AB$4,0)))</f>
        <v>1.6612544012593558E-5</v>
      </c>
      <c r="P2" s="52">
        <f>'AEO 2026 Table 3'!S31/10^6*dollars_2025_to_2012*(1-INDEX('Tax Percentages'!$B$14:$AB$14,MATCH(P$1,'Tax Percentages'!$B$4:$AB$4,0)))</f>
        <v>1.6750768106989929E-5</v>
      </c>
      <c r="Q2" s="52">
        <f>'AEO 2026 Table 3'!T31/10^6*dollars_2025_to_2012*(1-INDEX('Tax Percentages'!$B$14:$AB$14,MATCH(Q$1,'Tax Percentages'!$B$4:$AB$4,0)))</f>
        <v>1.6821090843946149E-5</v>
      </c>
      <c r="R2" s="52">
        <f>'AEO 2026 Table 3'!U31/10^6*dollars_2025_to_2012*(1-INDEX('Tax Percentages'!$B$14:$AB$14,MATCH(R$1,'Tax Percentages'!$B$4:$AB$4,0)))</f>
        <v>1.6918627673239376E-5</v>
      </c>
      <c r="S2" s="52">
        <f>'AEO 2026 Table 3'!V31/10^6*dollars_2025_to_2012*(1-INDEX('Tax Percentages'!$B$14:$AB$14,MATCH(S$1,'Tax Percentages'!$B$4:$AB$4,0)))</f>
        <v>1.7056781718743259E-5</v>
      </c>
      <c r="T2" s="52">
        <f>'AEO 2026 Table 3'!W31/10^6*dollars_2025_to_2012*(1-INDEX('Tax Percentages'!$B$14:$AB$14,MATCH(T$1,'Tax Percentages'!$B$4:$AB$4,0)))</f>
        <v>1.7181982861687085E-5</v>
      </c>
      <c r="U2" s="52">
        <f>'AEO 2026 Table 3'!X31/10^6*dollars_2025_to_2012*(1-INDEX('Tax Percentages'!$B$14:$AB$14,MATCH(U$1,'Tax Percentages'!$B$4:$AB$4,0)))</f>
        <v>1.7289780707492384E-5</v>
      </c>
      <c r="V2" s="52">
        <f>'AEO 2026 Table 3'!Y31/10^6*dollars_2025_to_2012*(1-INDEX('Tax Percentages'!$B$14:$AB$14,MATCH(V$1,'Tax Percentages'!$B$4:$AB$4,0)))</f>
        <v>1.7531645199866731E-5</v>
      </c>
      <c r="W2" s="52">
        <f>'AEO 2026 Table 3'!Z31/10^6*dollars_2025_to_2012*(1-INDEX('Tax Percentages'!$B$14:$AB$14,MATCH(W$1,'Tax Percentages'!$B$4:$AB$4,0)))</f>
        <v>1.7744076289451015E-5</v>
      </c>
      <c r="X2" s="52">
        <f>'AEO 2026 Table 3'!AA31/10^6*dollars_2025_to_2012*(1-INDEX('Tax Percentages'!$B$14:$AB$14,MATCH(X$1,'Tax Percentages'!$B$4:$AB$4,0)))</f>
        <v>1.7832699286960553E-5</v>
      </c>
      <c r="Y2" s="52">
        <f>'AEO 2026 Table 3'!AB31/10^6*dollars_2025_to_2012*(1-INDEX('Tax Percentages'!$B$14:$AB$14,MATCH(Y$1,'Tax Percentages'!$B$4:$AB$4,0)))</f>
        <v>1.8155447623428729E-5</v>
      </c>
      <c r="Z2" s="52">
        <f>'AEO 2026 Table 3'!AC31/10^6*dollars_2025_to_2012*(1-INDEX('Tax Percentages'!$B$14:$AB$14,MATCH(Z$1,'Tax Percentages'!$B$4:$AB$4,0)))</f>
        <v>1.8422270066707781E-5</v>
      </c>
      <c r="AA2" s="52">
        <f>'AEO 2026 Table 3'!AD31/10^6*dollars_2025_to_2012*(1-INDEX('Tax Percentages'!$B$14:$AB$14,MATCH(AA$1,'Tax Percentages'!$B$4:$AB$4,0)))</f>
        <v>1.8456547571415938E-5</v>
      </c>
      <c r="AB2" s="3">
        <f>AA2</f>
        <v>1.8456547571415938E-5</v>
      </c>
      <c r="AC2" s="3">
        <f t="shared" ref="AC2:BY7" si="0">AB2</f>
        <v>1.8456547571415938E-5</v>
      </c>
      <c r="AD2" s="3">
        <f t="shared" si="0"/>
        <v>1.8456547571415938E-5</v>
      </c>
      <c r="AE2" s="3">
        <f t="shared" si="0"/>
        <v>1.8456547571415938E-5</v>
      </c>
      <c r="AF2" s="3">
        <f t="shared" si="0"/>
        <v>1.8456547571415938E-5</v>
      </c>
      <c r="AG2" s="3">
        <f t="shared" si="0"/>
        <v>1.8456547571415938E-5</v>
      </c>
      <c r="AH2" s="3">
        <f t="shared" si="0"/>
        <v>1.8456547571415938E-5</v>
      </c>
      <c r="AI2" s="3">
        <f t="shared" si="0"/>
        <v>1.8456547571415938E-5</v>
      </c>
      <c r="AJ2" s="3">
        <f t="shared" si="0"/>
        <v>1.8456547571415938E-5</v>
      </c>
      <c r="AK2" s="3">
        <f t="shared" si="0"/>
        <v>1.8456547571415938E-5</v>
      </c>
      <c r="AL2" s="3">
        <f t="shared" si="0"/>
        <v>1.8456547571415938E-5</v>
      </c>
      <c r="AM2" s="3">
        <f t="shared" si="0"/>
        <v>1.8456547571415938E-5</v>
      </c>
      <c r="AN2" s="3">
        <f t="shared" si="0"/>
        <v>1.8456547571415938E-5</v>
      </c>
      <c r="AO2" s="3">
        <f t="shared" si="0"/>
        <v>1.8456547571415938E-5</v>
      </c>
      <c r="AP2" s="3">
        <f t="shared" si="0"/>
        <v>1.8456547571415938E-5</v>
      </c>
      <c r="AQ2" s="3">
        <f t="shared" si="0"/>
        <v>1.8456547571415938E-5</v>
      </c>
      <c r="AR2" s="3">
        <f t="shared" si="0"/>
        <v>1.8456547571415938E-5</v>
      </c>
      <c r="AS2" s="3">
        <f t="shared" si="0"/>
        <v>1.8456547571415938E-5</v>
      </c>
      <c r="AT2" s="3">
        <f t="shared" si="0"/>
        <v>1.8456547571415938E-5</v>
      </c>
      <c r="AU2" s="3">
        <f t="shared" si="0"/>
        <v>1.8456547571415938E-5</v>
      </c>
      <c r="AV2" s="3">
        <f t="shared" si="0"/>
        <v>1.8456547571415938E-5</v>
      </c>
      <c r="AW2" s="3">
        <f t="shared" si="0"/>
        <v>1.8456547571415938E-5</v>
      </c>
      <c r="AX2" s="3">
        <f t="shared" si="0"/>
        <v>1.8456547571415938E-5</v>
      </c>
      <c r="AY2" s="3">
        <f t="shared" si="0"/>
        <v>1.8456547571415938E-5</v>
      </c>
      <c r="AZ2" s="3">
        <f t="shared" si="0"/>
        <v>1.8456547571415938E-5</v>
      </c>
      <c r="BA2" s="3">
        <f t="shared" si="0"/>
        <v>1.8456547571415938E-5</v>
      </c>
      <c r="BB2" s="3">
        <f t="shared" si="0"/>
        <v>1.8456547571415938E-5</v>
      </c>
      <c r="BC2" s="3">
        <f t="shared" si="0"/>
        <v>1.8456547571415938E-5</v>
      </c>
      <c r="BD2" s="3">
        <f t="shared" si="0"/>
        <v>1.8456547571415938E-5</v>
      </c>
      <c r="BE2" s="3">
        <f t="shared" si="0"/>
        <v>1.8456547571415938E-5</v>
      </c>
      <c r="BF2" s="3">
        <f t="shared" si="0"/>
        <v>1.8456547571415938E-5</v>
      </c>
      <c r="BG2" s="3">
        <f t="shared" si="0"/>
        <v>1.8456547571415938E-5</v>
      </c>
      <c r="BH2" s="3">
        <f t="shared" si="0"/>
        <v>1.8456547571415938E-5</v>
      </c>
      <c r="BI2" s="3">
        <f t="shared" si="0"/>
        <v>1.8456547571415938E-5</v>
      </c>
      <c r="BJ2" s="3">
        <f t="shared" si="0"/>
        <v>1.8456547571415938E-5</v>
      </c>
      <c r="BK2" s="3">
        <f t="shared" si="0"/>
        <v>1.8456547571415938E-5</v>
      </c>
      <c r="BL2" s="3">
        <f t="shared" si="0"/>
        <v>1.8456547571415938E-5</v>
      </c>
      <c r="BM2" s="3">
        <f t="shared" si="0"/>
        <v>1.8456547571415938E-5</v>
      </c>
      <c r="BN2" s="3">
        <f t="shared" si="0"/>
        <v>1.8456547571415938E-5</v>
      </c>
      <c r="BO2" s="3">
        <f t="shared" si="0"/>
        <v>1.8456547571415938E-5</v>
      </c>
      <c r="BP2" s="3">
        <f t="shared" si="0"/>
        <v>1.8456547571415938E-5</v>
      </c>
      <c r="BQ2" s="3">
        <f t="shared" si="0"/>
        <v>1.8456547571415938E-5</v>
      </c>
      <c r="BR2" s="3">
        <f t="shared" si="0"/>
        <v>1.8456547571415938E-5</v>
      </c>
      <c r="BS2" s="3">
        <f t="shared" si="0"/>
        <v>1.8456547571415938E-5</v>
      </c>
      <c r="BT2" s="3">
        <f t="shared" si="0"/>
        <v>1.8456547571415938E-5</v>
      </c>
      <c r="BU2" s="3">
        <f t="shared" si="0"/>
        <v>1.8456547571415938E-5</v>
      </c>
      <c r="BV2" s="3">
        <f t="shared" si="0"/>
        <v>1.8456547571415938E-5</v>
      </c>
      <c r="BW2" s="3">
        <f t="shared" si="0"/>
        <v>1.8456547571415938E-5</v>
      </c>
      <c r="BX2" s="3">
        <f t="shared" si="0"/>
        <v>1.8456547571415938E-5</v>
      </c>
      <c r="BY2" s="3">
        <f t="shared" si="0"/>
        <v>1.8456547571415938E-5</v>
      </c>
    </row>
    <row r="3" spans="1:77">
      <c r="A3" s="1" t="s">
        <v>390</v>
      </c>
      <c r="B3" s="52">
        <f>B2/(1-INDEX('Tax Percentages'!$B$14:$AB$14,MATCH(B$1,'Tax Percentages'!$B$4:$AB$4,0)))*'AEO 2026 Table 3'!E37/'AEO 2026 Table 3'!E31*(1-INDEX('Tax Percentages'!$B$26:$AB$26,MATCH(B$1,'Tax Percentages'!$B$4:$AB$4,0)))</f>
        <v>1.8794742034174337E-5</v>
      </c>
      <c r="C3" s="52">
        <f>C2/(1-INDEX('Tax Percentages'!$B$14:$AB$14,MATCH(C$1,'Tax Percentages'!$B$4:$AB$4,0)))*'AEO 2026 Table 3'!F37/'AEO 2026 Table 3'!F31*(1-INDEX('Tax Percentages'!$B$26:$AB$26,MATCH(C$1,'Tax Percentages'!$B$4:$AB$4,0)))</f>
        <v>2.5140210144278409E-5</v>
      </c>
      <c r="D3" s="52">
        <f>D2/(1-INDEX('Tax Percentages'!$B$14:$AB$14,MATCH(D$1,'Tax Percentages'!$B$4:$AB$4,0)))*'AEO 2026 Table 3'!G37/'AEO 2026 Table 3'!G31*(1-INDEX('Tax Percentages'!$B$26:$AB$26,MATCH(D$1,'Tax Percentages'!$B$4:$AB$4,0)))</f>
        <v>2.1028730237176706E-5</v>
      </c>
      <c r="E3" s="52">
        <f>E2/(1-INDEX('Tax Percentages'!$B$14:$AB$14,MATCH(E$1,'Tax Percentages'!$B$4:$AB$4,0)))*'AEO 2026 Table 3'!H37/'AEO 2026 Table 3'!H31*(1-INDEX('Tax Percentages'!$B$26:$AB$26,MATCH(E$1,'Tax Percentages'!$B$4:$AB$4,0)))</f>
        <v>1.8399236329913058E-5</v>
      </c>
      <c r="F3" s="52">
        <f>F2/(1-INDEX('Tax Percentages'!$B$14:$AB$14,MATCH(F$1,'Tax Percentages'!$B$4:$AB$4,0)))*'AEO 2026 Table 3'!I37/'AEO 2026 Table 3'!I31*(1-INDEX('Tax Percentages'!$B$26:$AB$26,MATCH(F$1,'Tax Percentages'!$B$4:$AB$4,0)))</f>
        <v>1.6022270651946503E-5</v>
      </c>
      <c r="G3" s="52">
        <f>G2/(1-INDEX('Tax Percentages'!$B$14:$AB$14,MATCH(G$1,'Tax Percentages'!$B$4:$AB$4,0)))*'AEO 2026 Table 3'!J37/'AEO 2026 Table 3'!J31*(1-INDEX('Tax Percentages'!$B$26:$AB$26,MATCH(G$1,'Tax Percentages'!$B$4:$AB$4,0)))</f>
        <v>1.5096151714419716E-5</v>
      </c>
      <c r="H3" s="52">
        <f>H2/(1-INDEX('Tax Percentages'!$B$14:$AB$14,MATCH(H$1,'Tax Percentages'!$B$4:$AB$4,0)))*'AEO 2026 Table 3'!K37/'AEO 2026 Table 3'!K31*(1-INDEX('Tax Percentages'!$B$26:$AB$26,MATCH(H$1,'Tax Percentages'!$B$4:$AB$4,0)))</f>
        <v>1.4489153333244296E-5</v>
      </c>
      <c r="I3" s="52">
        <f>I2/(1-INDEX('Tax Percentages'!$B$14:$AB$14,MATCH(I$1,'Tax Percentages'!$B$4:$AB$4,0)))*'AEO 2026 Table 3'!L37/'AEO 2026 Table 3'!L31*(1-INDEX('Tax Percentages'!$B$26:$AB$26,MATCH(I$1,'Tax Percentages'!$B$4:$AB$4,0)))</f>
        <v>1.4618599731440358E-5</v>
      </c>
      <c r="J3" s="52">
        <f>J2/(1-INDEX('Tax Percentages'!$B$14:$AB$14,MATCH(J$1,'Tax Percentages'!$B$4:$AB$4,0)))*'AEO 2026 Table 3'!M37/'AEO 2026 Table 3'!M31*(1-INDEX('Tax Percentages'!$B$26:$AB$26,MATCH(J$1,'Tax Percentages'!$B$4:$AB$4,0)))</f>
        <v>1.4892745929351911E-5</v>
      </c>
      <c r="K3" s="52">
        <f>K2/(1-INDEX('Tax Percentages'!$B$14:$AB$14,MATCH(K$1,'Tax Percentages'!$B$4:$AB$4,0)))*'AEO 2026 Table 3'!N37/'AEO 2026 Table 3'!N31*(1-INDEX('Tax Percentages'!$B$26:$AB$26,MATCH(K$1,'Tax Percentages'!$B$4:$AB$4,0)))</f>
        <v>1.4965188533379714E-5</v>
      </c>
      <c r="L3" s="52">
        <f>L2/(1-INDEX('Tax Percentages'!$B$14:$AB$14,MATCH(L$1,'Tax Percentages'!$B$4:$AB$4,0)))*'AEO 2026 Table 3'!O37/'AEO 2026 Table 3'!O31*(1-INDEX('Tax Percentages'!$B$26:$AB$26,MATCH(L$1,'Tax Percentages'!$B$4:$AB$4,0)))</f>
        <v>1.5167518950074859E-5</v>
      </c>
      <c r="M3" s="52">
        <f>M2/(1-INDEX('Tax Percentages'!$B$14:$AB$14,MATCH(M$1,'Tax Percentages'!$B$4:$AB$4,0)))*'AEO 2026 Table 3'!P37/'AEO 2026 Table 3'!P31*(1-INDEX('Tax Percentages'!$B$26:$AB$26,MATCH(M$1,'Tax Percentages'!$B$4:$AB$4,0)))</f>
        <v>1.5234814333337474E-5</v>
      </c>
      <c r="N3" s="52">
        <f>N2/(1-INDEX('Tax Percentages'!$B$14:$AB$14,MATCH(N$1,'Tax Percentages'!$B$4:$AB$4,0)))*'AEO 2026 Table 3'!Q37/'AEO 2026 Table 3'!Q31*(1-INDEX('Tax Percentages'!$B$26:$AB$26,MATCH(N$1,'Tax Percentages'!$B$4:$AB$4,0)))</f>
        <v>1.5454063974177076E-5</v>
      </c>
      <c r="O3" s="52">
        <f>O2/(1-INDEX('Tax Percentages'!$B$14:$AB$14,MATCH(O$1,'Tax Percentages'!$B$4:$AB$4,0)))*'AEO 2026 Table 3'!R37/'AEO 2026 Table 3'!R31*(1-INDEX('Tax Percentages'!$B$26:$AB$26,MATCH(O$1,'Tax Percentages'!$B$4:$AB$4,0)))</f>
        <v>1.5607346753821882E-5</v>
      </c>
      <c r="P3" s="52">
        <f>P2/(1-INDEX('Tax Percentages'!$B$14:$AB$14,MATCH(P$1,'Tax Percentages'!$B$4:$AB$4,0)))*'AEO 2026 Table 3'!S37/'AEO 2026 Table 3'!S31*(1-INDEX('Tax Percentages'!$B$26:$AB$26,MATCH(P$1,'Tax Percentages'!$B$4:$AB$4,0)))</f>
        <v>1.5671751193196713E-5</v>
      </c>
      <c r="Q3" s="52">
        <f>Q2/(1-INDEX('Tax Percentages'!$B$14:$AB$14,MATCH(Q$1,'Tax Percentages'!$B$4:$AB$4,0)))*'AEO 2026 Table 3'!T37/'AEO 2026 Table 3'!T31*(1-INDEX('Tax Percentages'!$B$26:$AB$26,MATCH(Q$1,'Tax Percentages'!$B$4:$AB$4,0)))</f>
        <v>1.5725301400475832E-5</v>
      </c>
      <c r="R3" s="52">
        <f>R2/(1-INDEX('Tax Percentages'!$B$14:$AB$14,MATCH(R$1,'Tax Percentages'!$B$4:$AB$4,0)))*'AEO 2026 Table 3'!U37/'AEO 2026 Table 3'!U31*(1-INDEX('Tax Percentages'!$B$26:$AB$26,MATCH(R$1,'Tax Percentages'!$B$4:$AB$4,0)))</f>
        <v>1.5814885005547238E-5</v>
      </c>
      <c r="S3" s="52">
        <f>S2/(1-INDEX('Tax Percentages'!$B$14:$AB$14,MATCH(S$1,'Tax Percentages'!$B$4:$AB$4,0)))*'AEO 2026 Table 3'!V37/'AEO 2026 Table 3'!V31*(1-INDEX('Tax Percentages'!$B$26:$AB$26,MATCH(S$1,'Tax Percentages'!$B$4:$AB$4,0)))</f>
        <v>1.5905438438859248E-5</v>
      </c>
      <c r="T3" s="52">
        <f>T2/(1-INDEX('Tax Percentages'!$B$14:$AB$14,MATCH(T$1,'Tax Percentages'!$B$4:$AB$4,0)))*'AEO 2026 Table 3'!W37/'AEO 2026 Table 3'!W31*(1-INDEX('Tax Percentages'!$B$26:$AB$26,MATCH(T$1,'Tax Percentages'!$B$4:$AB$4,0)))</f>
        <v>1.6014577632049746E-5</v>
      </c>
      <c r="U3" s="52">
        <f>U2/(1-INDEX('Tax Percentages'!$B$14:$AB$14,MATCH(U$1,'Tax Percentages'!$B$4:$AB$4,0)))*'AEO 2026 Table 3'!X37/'AEO 2026 Table 3'!X31*(1-INDEX('Tax Percentages'!$B$26:$AB$26,MATCH(U$1,'Tax Percentages'!$B$4:$AB$4,0)))</f>
        <v>1.6076419870785993E-5</v>
      </c>
      <c r="V3" s="52">
        <f>V2/(1-INDEX('Tax Percentages'!$B$14:$AB$14,MATCH(V$1,'Tax Percentages'!$B$4:$AB$4,0)))*'AEO 2026 Table 3'!Y37/'AEO 2026 Table 3'!Y31*(1-INDEX('Tax Percentages'!$B$26:$AB$26,MATCH(V$1,'Tax Percentages'!$B$4:$AB$4,0)))</f>
        <v>1.6235718437958518E-5</v>
      </c>
      <c r="W3" s="52">
        <f>W2/(1-INDEX('Tax Percentages'!$B$14:$AB$14,MATCH(W$1,'Tax Percentages'!$B$4:$AB$4,0)))*'AEO 2026 Table 3'!Z37/'AEO 2026 Table 3'!Z31*(1-INDEX('Tax Percentages'!$B$26:$AB$26,MATCH(W$1,'Tax Percentages'!$B$4:$AB$4,0)))</f>
        <v>1.6422624306974118E-5</v>
      </c>
      <c r="X3" s="52">
        <f>X2/(1-INDEX('Tax Percentages'!$B$14:$AB$14,MATCH(X$1,'Tax Percentages'!$B$4:$AB$4,0)))*'AEO 2026 Table 3'!AA37/'AEO 2026 Table 3'!AA31*(1-INDEX('Tax Percentages'!$B$26:$AB$26,MATCH(X$1,'Tax Percentages'!$B$4:$AB$4,0)))</f>
        <v>1.6540496232984016E-5</v>
      </c>
      <c r="Y3" s="52">
        <f>Y2/(1-INDEX('Tax Percentages'!$B$14:$AB$14,MATCH(Y$1,'Tax Percentages'!$B$4:$AB$4,0)))*'AEO 2026 Table 3'!AB37/'AEO 2026 Table 3'!AB31*(1-INDEX('Tax Percentages'!$B$26:$AB$26,MATCH(Y$1,'Tax Percentages'!$B$4:$AB$4,0)))</f>
        <v>1.6770336968698167E-5</v>
      </c>
      <c r="Z3" s="52">
        <f>Z2/(1-INDEX('Tax Percentages'!$B$14:$AB$14,MATCH(Z$1,'Tax Percentages'!$B$4:$AB$4,0)))*'AEO 2026 Table 3'!AC37/'AEO 2026 Table 3'!AC31*(1-INDEX('Tax Percentages'!$B$26:$AB$26,MATCH(Z$1,'Tax Percentages'!$B$4:$AB$4,0)))</f>
        <v>1.7026210461582426E-5</v>
      </c>
      <c r="AA3" s="52">
        <f>AA2/(1-INDEX('Tax Percentages'!$B$14:$AB$14,MATCH(AA$1,'Tax Percentages'!$B$4:$AB$4,0)))*'AEO 2026 Table 3'!AD37/'AEO 2026 Table 3'!AD31*(1-INDEX('Tax Percentages'!$B$26:$AB$26,MATCH(AA$1,'Tax Percentages'!$B$4:$AB$4,0)))</f>
        <v>1.7083677776600966E-5</v>
      </c>
      <c r="AB3" s="3">
        <f t="shared" ref="AB3:AQ9" si="1">AA3</f>
        <v>1.7083677776600966E-5</v>
      </c>
      <c r="AC3" s="3">
        <f t="shared" si="1"/>
        <v>1.7083677776600966E-5</v>
      </c>
      <c r="AD3" s="3">
        <f t="shared" si="1"/>
        <v>1.7083677776600966E-5</v>
      </c>
      <c r="AE3" s="3">
        <f t="shared" si="1"/>
        <v>1.7083677776600966E-5</v>
      </c>
      <c r="AF3" s="3">
        <f t="shared" si="1"/>
        <v>1.7083677776600966E-5</v>
      </c>
      <c r="AG3" s="3">
        <f t="shared" si="1"/>
        <v>1.7083677776600966E-5</v>
      </c>
      <c r="AH3" s="3">
        <f t="shared" si="1"/>
        <v>1.7083677776600966E-5</v>
      </c>
      <c r="AI3" s="3">
        <f t="shared" si="1"/>
        <v>1.7083677776600966E-5</v>
      </c>
      <c r="AJ3" s="3">
        <f t="shared" si="1"/>
        <v>1.7083677776600966E-5</v>
      </c>
      <c r="AK3" s="3">
        <f t="shared" si="1"/>
        <v>1.7083677776600966E-5</v>
      </c>
      <c r="AL3" s="3">
        <f t="shared" si="1"/>
        <v>1.7083677776600966E-5</v>
      </c>
      <c r="AM3" s="3">
        <f t="shared" si="1"/>
        <v>1.7083677776600966E-5</v>
      </c>
      <c r="AN3" s="3">
        <f t="shared" si="1"/>
        <v>1.7083677776600966E-5</v>
      </c>
      <c r="AO3" s="3">
        <f t="shared" si="1"/>
        <v>1.7083677776600966E-5</v>
      </c>
      <c r="AP3" s="3">
        <f t="shared" si="1"/>
        <v>1.7083677776600966E-5</v>
      </c>
      <c r="AQ3" s="3">
        <f t="shared" si="1"/>
        <v>1.7083677776600966E-5</v>
      </c>
      <c r="AR3" s="3">
        <f t="shared" si="0"/>
        <v>1.7083677776600966E-5</v>
      </c>
      <c r="AS3" s="3">
        <f t="shared" si="0"/>
        <v>1.7083677776600966E-5</v>
      </c>
      <c r="AT3" s="3">
        <f t="shared" si="0"/>
        <v>1.7083677776600966E-5</v>
      </c>
      <c r="AU3" s="3">
        <f t="shared" si="0"/>
        <v>1.7083677776600966E-5</v>
      </c>
      <c r="AV3" s="3">
        <f t="shared" si="0"/>
        <v>1.7083677776600966E-5</v>
      </c>
      <c r="AW3" s="3">
        <f t="shared" si="0"/>
        <v>1.7083677776600966E-5</v>
      </c>
      <c r="AX3" s="3">
        <f t="shared" si="0"/>
        <v>1.7083677776600966E-5</v>
      </c>
      <c r="AY3" s="3">
        <f t="shared" si="0"/>
        <v>1.7083677776600966E-5</v>
      </c>
      <c r="AZ3" s="3">
        <f t="shared" si="0"/>
        <v>1.7083677776600966E-5</v>
      </c>
      <c r="BA3" s="3">
        <f t="shared" si="0"/>
        <v>1.7083677776600966E-5</v>
      </c>
      <c r="BB3" s="3">
        <f t="shared" si="0"/>
        <v>1.7083677776600966E-5</v>
      </c>
      <c r="BC3" s="3">
        <f t="shared" si="0"/>
        <v>1.7083677776600966E-5</v>
      </c>
      <c r="BD3" s="3">
        <f t="shared" si="0"/>
        <v>1.7083677776600966E-5</v>
      </c>
      <c r="BE3" s="3">
        <f t="shared" si="0"/>
        <v>1.7083677776600966E-5</v>
      </c>
      <c r="BF3" s="3">
        <f t="shared" si="0"/>
        <v>1.7083677776600966E-5</v>
      </c>
      <c r="BG3" s="3">
        <f t="shared" si="0"/>
        <v>1.7083677776600966E-5</v>
      </c>
      <c r="BH3" s="3">
        <f t="shared" si="0"/>
        <v>1.7083677776600966E-5</v>
      </c>
      <c r="BI3" s="3">
        <f t="shared" si="0"/>
        <v>1.7083677776600966E-5</v>
      </c>
      <c r="BJ3" s="3">
        <f t="shared" si="0"/>
        <v>1.7083677776600966E-5</v>
      </c>
      <c r="BK3" s="3">
        <f t="shared" si="0"/>
        <v>1.7083677776600966E-5</v>
      </c>
      <c r="BL3" s="3">
        <f t="shared" si="0"/>
        <v>1.7083677776600966E-5</v>
      </c>
      <c r="BM3" s="3">
        <f t="shared" si="0"/>
        <v>1.7083677776600966E-5</v>
      </c>
      <c r="BN3" s="3">
        <f t="shared" si="0"/>
        <v>1.7083677776600966E-5</v>
      </c>
      <c r="BO3" s="3">
        <f t="shared" si="0"/>
        <v>1.7083677776600966E-5</v>
      </c>
      <c r="BP3" s="3">
        <f t="shared" si="0"/>
        <v>1.7083677776600966E-5</v>
      </c>
      <c r="BQ3" s="3">
        <f t="shared" si="0"/>
        <v>1.7083677776600966E-5</v>
      </c>
      <c r="BR3" s="3">
        <f t="shared" si="0"/>
        <v>1.7083677776600966E-5</v>
      </c>
      <c r="BS3" s="3">
        <f t="shared" si="0"/>
        <v>1.7083677776600966E-5</v>
      </c>
      <c r="BT3" s="3">
        <f t="shared" si="0"/>
        <v>1.7083677776600966E-5</v>
      </c>
      <c r="BU3" s="3">
        <f t="shared" si="0"/>
        <v>1.7083677776600966E-5</v>
      </c>
      <c r="BV3" s="3">
        <f t="shared" si="0"/>
        <v>1.7083677776600966E-5</v>
      </c>
      <c r="BW3" s="3">
        <f t="shared" si="0"/>
        <v>1.7083677776600966E-5</v>
      </c>
      <c r="BX3" s="3">
        <f t="shared" si="0"/>
        <v>1.7083677776600966E-5</v>
      </c>
      <c r="BY3" s="3">
        <f t="shared" si="0"/>
        <v>1.7083677776600966E-5</v>
      </c>
    </row>
    <row r="4" spans="1:77">
      <c r="A4" s="1" t="s">
        <v>391</v>
      </c>
      <c r="B4" s="52">
        <f>STEO!G50*(1-INDEX('Tax Percentages'!$B$26:$AB$26,MATCH(B$1,'Tax Percentages'!$B$4:$AB$4,0)))</f>
        <v>1.863866123896452E-5</v>
      </c>
      <c r="C4" s="52">
        <f>STEO!H50*(1-INDEX('Tax Percentages'!$B$26:$AB$26,MATCH(C$1,'Tax Percentages'!$B$4:$AB$4,0)))</f>
        <v>2.5464153591103132E-5</v>
      </c>
      <c r="D4" s="52">
        <f>STEO!I50*(1-INDEX('Tax Percentages'!$B$26:$AB$26,MATCH(D$1,'Tax Percentages'!$B$4:$AB$4,0)))</f>
        <v>2.1926374925076418E-5</v>
      </c>
      <c r="E4" s="52">
        <f>AVERAGE(D4,F4)</f>
        <v>2.0249471856640622E-5</v>
      </c>
      <c r="F4" s="52">
        <f>F2/(1-INDEX('Tax Percentages'!$B$14:$AB$14,MATCH(F$1,'Tax Percentages'!$B$4:$AB$4,0)))*'AEO 2026 Table 3'!I8/'AEO 2026 Table 3'!I31*(1-INDEX('Tax Percentages'!$B$26:$AB$26,MATCH(F$1,'Tax Percentages'!$B$4:$AB$4,0)))</f>
        <v>1.8572568788204823E-5</v>
      </c>
      <c r="G4" s="52">
        <f>G2/(1-INDEX('Tax Percentages'!$B$14:$AB$14,MATCH(G$1,'Tax Percentages'!$B$4:$AB$4,0)))*'AEO 2026 Table 3'!J8/'AEO 2026 Table 3'!J31*(1-INDEX('Tax Percentages'!$B$26:$AB$26,MATCH(G$1,'Tax Percentages'!$B$4:$AB$4,0)))</f>
        <v>1.8795090173138449E-5</v>
      </c>
      <c r="H4" s="52">
        <f>H2/(1-INDEX('Tax Percentages'!$B$14:$AB$14,MATCH(H$1,'Tax Percentages'!$B$4:$AB$4,0)))*'AEO 2026 Table 3'!K8/'AEO 2026 Table 3'!K31*(1-INDEX('Tax Percentages'!$B$26:$AB$26,MATCH(H$1,'Tax Percentages'!$B$4:$AB$4,0)))</f>
        <v>1.9175266408998576E-5</v>
      </c>
      <c r="I4" s="52">
        <f>I2/(1-INDEX('Tax Percentages'!$B$14:$AB$14,MATCH(I$1,'Tax Percentages'!$B$4:$AB$4,0)))*'AEO 2026 Table 3'!L8/'AEO 2026 Table 3'!L31*(1-INDEX('Tax Percentages'!$B$26:$AB$26,MATCH(I$1,'Tax Percentages'!$B$4:$AB$4,0)))</f>
        <v>1.9244139189370174E-5</v>
      </c>
      <c r="J4" s="52">
        <f>J2/(1-INDEX('Tax Percentages'!$B$14:$AB$14,MATCH(J$1,'Tax Percentages'!$B$4:$AB$4,0)))*'AEO 2026 Table 3'!M8/'AEO 2026 Table 3'!M31*(1-INDEX('Tax Percentages'!$B$26:$AB$26,MATCH(J$1,'Tax Percentages'!$B$4:$AB$4,0)))</f>
        <v>1.956150335825346E-5</v>
      </c>
      <c r="K4" s="52">
        <f>K2/(1-INDEX('Tax Percentages'!$B$14:$AB$14,MATCH(K$1,'Tax Percentages'!$B$4:$AB$4,0)))*'AEO 2026 Table 3'!N8/'AEO 2026 Table 3'!N31*(1-INDEX('Tax Percentages'!$B$26:$AB$26,MATCH(K$1,'Tax Percentages'!$B$4:$AB$4,0)))</f>
        <v>1.9593912022996502E-5</v>
      </c>
      <c r="L4" s="52">
        <f>L2/(1-INDEX('Tax Percentages'!$B$14:$AB$14,MATCH(L$1,'Tax Percentages'!$B$4:$AB$4,0)))*'AEO 2026 Table 3'!O8/'AEO 2026 Table 3'!O31*(1-INDEX('Tax Percentages'!$B$26:$AB$26,MATCH(L$1,'Tax Percentages'!$B$4:$AB$4,0)))</f>
        <v>1.9782748991185301E-5</v>
      </c>
      <c r="M4" s="52">
        <f>M2/(1-INDEX('Tax Percentages'!$B$14:$AB$14,MATCH(M$1,'Tax Percentages'!$B$4:$AB$4,0)))*'AEO 2026 Table 3'!P8/'AEO 2026 Table 3'!P31*(1-INDEX('Tax Percentages'!$B$26:$AB$26,MATCH(M$1,'Tax Percentages'!$B$4:$AB$4,0)))</f>
        <v>1.9959372541523529E-5</v>
      </c>
      <c r="N4" s="52">
        <f>N2/(1-INDEX('Tax Percentages'!$B$14:$AB$14,MATCH(N$1,'Tax Percentages'!$B$4:$AB$4,0)))*'AEO 2026 Table 3'!Q8/'AEO 2026 Table 3'!Q31*(1-INDEX('Tax Percentages'!$B$26:$AB$26,MATCH(N$1,'Tax Percentages'!$B$4:$AB$4,0)))</f>
        <v>2.0102473550860039E-5</v>
      </c>
      <c r="O4" s="52">
        <f>O2/(1-INDEX('Tax Percentages'!$B$14:$AB$14,MATCH(O$1,'Tax Percentages'!$B$4:$AB$4,0)))*'AEO 2026 Table 3'!R8/'AEO 2026 Table 3'!R31*(1-INDEX('Tax Percentages'!$B$26:$AB$26,MATCH(O$1,'Tax Percentages'!$B$4:$AB$4,0)))</f>
        <v>2.026816442711252E-5</v>
      </c>
      <c r="P4" s="52">
        <f>P2/(1-INDEX('Tax Percentages'!$B$14:$AB$14,MATCH(P$1,'Tax Percentages'!$B$4:$AB$4,0)))*'AEO 2026 Table 3'!S8/'AEO 2026 Table 3'!S31*(1-INDEX('Tax Percentages'!$B$26:$AB$26,MATCH(P$1,'Tax Percentages'!$B$4:$AB$4,0)))</f>
        <v>2.0370572584447856E-5</v>
      </c>
      <c r="Q4" s="52">
        <f>Q2/(1-INDEX('Tax Percentages'!$B$14:$AB$14,MATCH(Q$1,'Tax Percentages'!$B$4:$AB$4,0)))*'AEO 2026 Table 3'!T8/'AEO 2026 Table 3'!T31*(1-INDEX('Tax Percentages'!$B$26:$AB$26,MATCH(Q$1,'Tax Percentages'!$B$4:$AB$4,0)))</f>
        <v>2.0454560423192798E-5</v>
      </c>
      <c r="R4" s="52">
        <f>R2/(1-INDEX('Tax Percentages'!$B$14:$AB$14,MATCH(R$1,'Tax Percentages'!$B$4:$AB$4,0)))*'AEO 2026 Table 3'!U8/'AEO 2026 Table 3'!U31*(1-INDEX('Tax Percentages'!$B$26:$AB$26,MATCH(R$1,'Tax Percentages'!$B$4:$AB$4,0)))</f>
        <v>2.0585071493126517E-5</v>
      </c>
      <c r="S4" s="52">
        <f>S2/(1-INDEX('Tax Percentages'!$B$14:$AB$14,MATCH(S$1,'Tax Percentages'!$B$4:$AB$4,0)))*'AEO 2026 Table 3'!V8/'AEO 2026 Table 3'!V31*(1-INDEX('Tax Percentages'!$B$26:$AB$26,MATCH(S$1,'Tax Percentages'!$B$4:$AB$4,0)))</f>
        <v>2.070066147033501E-5</v>
      </c>
      <c r="T4" s="52">
        <f>T2/(1-INDEX('Tax Percentages'!$B$14:$AB$14,MATCH(T$1,'Tax Percentages'!$B$4:$AB$4,0)))*'AEO 2026 Table 3'!W8/'AEO 2026 Table 3'!W31*(1-INDEX('Tax Percentages'!$B$26:$AB$26,MATCH(T$1,'Tax Percentages'!$B$4:$AB$4,0)))</f>
        <v>2.0820150014448909E-5</v>
      </c>
      <c r="U4" s="52">
        <f>U2/(1-INDEX('Tax Percentages'!$B$14:$AB$14,MATCH(U$1,'Tax Percentages'!$B$4:$AB$4,0)))*'AEO 2026 Table 3'!X8/'AEO 2026 Table 3'!X31*(1-INDEX('Tax Percentages'!$B$26:$AB$26,MATCH(U$1,'Tax Percentages'!$B$4:$AB$4,0)))</f>
        <v>2.0930627000124242E-5</v>
      </c>
      <c r="V4" s="52">
        <f>V2/(1-INDEX('Tax Percentages'!$B$14:$AB$14,MATCH(V$1,'Tax Percentages'!$B$4:$AB$4,0)))*'AEO 2026 Table 3'!Y8/'AEO 2026 Table 3'!Y31*(1-INDEX('Tax Percentages'!$B$26:$AB$26,MATCH(V$1,'Tax Percentages'!$B$4:$AB$4,0)))</f>
        <v>2.1140238972822881E-5</v>
      </c>
      <c r="W4" s="52">
        <f>W2/(1-INDEX('Tax Percentages'!$B$14:$AB$14,MATCH(W$1,'Tax Percentages'!$B$4:$AB$4,0)))*'AEO 2026 Table 3'!Z8/'AEO 2026 Table 3'!Z31*(1-INDEX('Tax Percentages'!$B$26:$AB$26,MATCH(W$1,'Tax Percentages'!$B$4:$AB$4,0)))</f>
        <v>2.1313224241040871E-5</v>
      </c>
      <c r="X4" s="52">
        <f>X2/(1-INDEX('Tax Percentages'!$B$14:$AB$14,MATCH(X$1,'Tax Percentages'!$B$4:$AB$4,0)))*'AEO 2026 Table 3'!AA8/'AEO 2026 Table 3'!AA31*(1-INDEX('Tax Percentages'!$B$26:$AB$26,MATCH(X$1,'Tax Percentages'!$B$4:$AB$4,0)))</f>
        <v>2.1454968917058533E-5</v>
      </c>
      <c r="Y4" s="52">
        <f>Y2/(1-INDEX('Tax Percentages'!$B$14:$AB$14,MATCH(Y$1,'Tax Percentages'!$B$4:$AB$4,0)))*'AEO 2026 Table 3'!AB8/'AEO 2026 Table 3'!AB31*(1-INDEX('Tax Percentages'!$B$26:$AB$26,MATCH(Y$1,'Tax Percentages'!$B$4:$AB$4,0)))</f>
        <v>2.1702310773861513E-5</v>
      </c>
      <c r="Z4" s="52">
        <f>Z2/(1-INDEX('Tax Percentages'!$B$14:$AB$14,MATCH(Z$1,'Tax Percentages'!$B$4:$AB$4,0)))*'AEO 2026 Table 3'!AC8/'AEO 2026 Table 3'!AC31*(1-INDEX('Tax Percentages'!$B$26:$AB$26,MATCH(Z$1,'Tax Percentages'!$B$4:$AB$4,0)))</f>
        <v>2.1929124361868794E-5</v>
      </c>
      <c r="AA4" s="52">
        <f>AA2/(1-INDEX('Tax Percentages'!$B$14:$AB$14,MATCH(AA$1,'Tax Percentages'!$B$4:$AB$4,0)))*'AEO 2026 Table 3'!AD8/'AEO 2026 Table 3'!AD31*(1-INDEX('Tax Percentages'!$B$26:$AB$26,MATCH(AA$1,'Tax Percentages'!$B$4:$AB$4,0)))</f>
        <v>2.1985535562457684E-5</v>
      </c>
      <c r="AB4" s="3">
        <f t="shared" si="1"/>
        <v>2.1985535562457684E-5</v>
      </c>
      <c r="AC4" s="3">
        <f t="shared" si="0"/>
        <v>2.1985535562457684E-5</v>
      </c>
      <c r="AD4" s="3">
        <f t="shared" si="0"/>
        <v>2.1985535562457684E-5</v>
      </c>
      <c r="AE4" s="3">
        <f t="shared" si="0"/>
        <v>2.1985535562457684E-5</v>
      </c>
      <c r="AF4" s="3">
        <f t="shared" si="0"/>
        <v>2.1985535562457684E-5</v>
      </c>
      <c r="AG4" s="3">
        <f t="shared" si="0"/>
        <v>2.1985535562457684E-5</v>
      </c>
      <c r="AH4" s="3">
        <f t="shared" si="0"/>
        <v>2.1985535562457684E-5</v>
      </c>
      <c r="AI4" s="3">
        <f t="shared" si="0"/>
        <v>2.1985535562457684E-5</v>
      </c>
      <c r="AJ4" s="3">
        <f t="shared" si="0"/>
        <v>2.1985535562457684E-5</v>
      </c>
      <c r="AK4" s="3">
        <f t="shared" si="0"/>
        <v>2.1985535562457684E-5</v>
      </c>
      <c r="AL4" s="3">
        <f t="shared" si="0"/>
        <v>2.1985535562457684E-5</v>
      </c>
      <c r="AM4" s="3">
        <f t="shared" si="0"/>
        <v>2.1985535562457684E-5</v>
      </c>
      <c r="AN4" s="3">
        <f t="shared" si="0"/>
        <v>2.1985535562457684E-5</v>
      </c>
      <c r="AO4" s="3">
        <f t="shared" si="0"/>
        <v>2.1985535562457684E-5</v>
      </c>
      <c r="AP4" s="3">
        <f t="shared" si="0"/>
        <v>2.1985535562457684E-5</v>
      </c>
      <c r="AQ4" s="3">
        <f t="shared" si="0"/>
        <v>2.1985535562457684E-5</v>
      </c>
      <c r="AR4" s="3">
        <f t="shared" si="0"/>
        <v>2.1985535562457684E-5</v>
      </c>
      <c r="AS4" s="3">
        <f t="shared" si="0"/>
        <v>2.1985535562457684E-5</v>
      </c>
      <c r="AT4" s="3">
        <f t="shared" si="0"/>
        <v>2.1985535562457684E-5</v>
      </c>
      <c r="AU4" s="3">
        <f t="shared" si="0"/>
        <v>2.1985535562457684E-5</v>
      </c>
      <c r="AV4" s="3">
        <f t="shared" si="0"/>
        <v>2.1985535562457684E-5</v>
      </c>
      <c r="AW4" s="3">
        <f t="shared" si="0"/>
        <v>2.1985535562457684E-5</v>
      </c>
      <c r="AX4" s="3">
        <f t="shared" si="0"/>
        <v>2.1985535562457684E-5</v>
      </c>
      <c r="AY4" s="3">
        <f t="shared" si="0"/>
        <v>2.1985535562457684E-5</v>
      </c>
      <c r="AZ4" s="3">
        <f t="shared" si="0"/>
        <v>2.1985535562457684E-5</v>
      </c>
      <c r="BA4" s="3">
        <f t="shared" si="0"/>
        <v>2.1985535562457684E-5</v>
      </c>
      <c r="BB4" s="3">
        <f t="shared" si="0"/>
        <v>2.1985535562457684E-5</v>
      </c>
      <c r="BC4" s="3">
        <f t="shared" si="0"/>
        <v>2.1985535562457684E-5</v>
      </c>
      <c r="BD4" s="3">
        <f t="shared" si="0"/>
        <v>2.1985535562457684E-5</v>
      </c>
      <c r="BE4" s="3">
        <f t="shared" si="0"/>
        <v>2.1985535562457684E-5</v>
      </c>
      <c r="BF4" s="3">
        <f t="shared" si="0"/>
        <v>2.1985535562457684E-5</v>
      </c>
      <c r="BG4" s="3">
        <f t="shared" si="0"/>
        <v>2.1985535562457684E-5</v>
      </c>
      <c r="BH4" s="3">
        <f t="shared" si="0"/>
        <v>2.1985535562457684E-5</v>
      </c>
      <c r="BI4" s="3">
        <f t="shared" si="0"/>
        <v>2.1985535562457684E-5</v>
      </c>
      <c r="BJ4" s="3">
        <f t="shared" si="0"/>
        <v>2.1985535562457684E-5</v>
      </c>
      <c r="BK4" s="3">
        <f t="shared" si="0"/>
        <v>2.1985535562457684E-5</v>
      </c>
      <c r="BL4" s="3">
        <f t="shared" si="0"/>
        <v>2.1985535562457684E-5</v>
      </c>
      <c r="BM4" s="3">
        <f t="shared" si="0"/>
        <v>2.1985535562457684E-5</v>
      </c>
      <c r="BN4" s="3">
        <f t="shared" si="0"/>
        <v>2.1985535562457684E-5</v>
      </c>
      <c r="BO4" s="3">
        <f t="shared" si="0"/>
        <v>2.1985535562457684E-5</v>
      </c>
      <c r="BP4" s="3">
        <f t="shared" si="0"/>
        <v>2.1985535562457684E-5</v>
      </c>
      <c r="BQ4" s="3">
        <f t="shared" si="0"/>
        <v>2.1985535562457684E-5</v>
      </c>
      <c r="BR4" s="3">
        <f t="shared" si="0"/>
        <v>2.1985535562457684E-5</v>
      </c>
      <c r="BS4" s="3">
        <f t="shared" si="0"/>
        <v>2.1985535562457684E-5</v>
      </c>
      <c r="BT4" s="3">
        <f t="shared" si="0"/>
        <v>2.1985535562457684E-5</v>
      </c>
      <c r="BU4" s="3">
        <f t="shared" si="0"/>
        <v>2.1985535562457684E-5</v>
      </c>
      <c r="BV4" s="3">
        <f t="shared" si="0"/>
        <v>2.1985535562457684E-5</v>
      </c>
      <c r="BW4" s="3">
        <f t="shared" si="0"/>
        <v>2.1985535562457684E-5</v>
      </c>
      <c r="BX4" s="3">
        <f t="shared" si="0"/>
        <v>2.1985535562457684E-5</v>
      </c>
      <c r="BY4" s="3">
        <f t="shared" si="0"/>
        <v>2.1985535562457684E-5</v>
      </c>
    </row>
    <row r="5" spans="1:77">
      <c r="A5" s="1" t="s">
        <v>392</v>
      </c>
      <c r="B5" s="52">
        <f>B2/(1-INDEX('Tax Percentages'!$B$14:$AB$14,MATCH(B$1,'Tax Percentages'!$B$4:$AB$4,0)))*'AEO 2026 Table 3'!E13/'AEO 2026 Table 3'!E31*(1-INDEX('Tax Percentages'!$B$26:$AB$26,MATCH(B$1,'Tax Percentages'!$B$4:$AB$4,0)))</f>
        <v>1.8890888467351204E-5</v>
      </c>
      <c r="C5" s="52">
        <f>C2/(1-INDEX('Tax Percentages'!$B$14:$AB$14,MATCH(C$1,'Tax Percentages'!$B$4:$AB$4,0)))*'AEO 2026 Table 3'!F13/'AEO 2026 Table 3'!F31*(1-INDEX('Tax Percentages'!$B$26:$AB$26,MATCH(C$1,'Tax Percentages'!$B$4:$AB$4,0)))</f>
        <v>2.5256558438877558E-5</v>
      </c>
      <c r="D5" s="52">
        <f>D2/(1-INDEX('Tax Percentages'!$B$14:$AB$14,MATCH(D$1,'Tax Percentages'!$B$4:$AB$4,0)))*'AEO 2026 Table 3'!G13/'AEO 2026 Table 3'!G31*(1-INDEX('Tax Percentages'!$B$26:$AB$26,MATCH(D$1,'Tax Percentages'!$B$4:$AB$4,0)))</f>
        <v>2.1134842437179458E-5</v>
      </c>
      <c r="E5" s="52">
        <f>E2/(1-INDEX('Tax Percentages'!$B$14:$AB$14,MATCH(E$1,'Tax Percentages'!$B$4:$AB$4,0)))*'AEO 2026 Table 3'!H13/'AEO 2026 Table 3'!H31*(1-INDEX('Tax Percentages'!$B$26:$AB$26,MATCH(E$1,'Tax Percentages'!$B$4:$AB$4,0)))</f>
        <v>1.852541270465112E-5</v>
      </c>
      <c r="F5" s="52">
        <f>F2/(1-INDEX('Tax Percentages'!$B$14:$AB$14,MATCH(F$1,'Tax Percentages'!$B$4:$AB$4,0)))*'AEO 2026 Table 3'!I13/'AEO 2026 Table 3'!I31*(1-INDEX('Tax Percentages'!$B$26:$AB$26,MATCH(F$1,'Tax Percentages'!$B$4:$AB$4,0)))</f>
        <v>1.6109745593703606E-5</v>
      </c>
      <c r="G5" s="52">
        <f>G2/(1-INDEX('Tax Percentages'!$B$14:$AB$14,MATCH(G$1,'Tax Percentages'!$B$4:$AB$4,0)))*'AEO 2026 Table 3'!J13/'AEO 2026 Table 3'!J31*(1-INDEX('Tax Percentages'!$B$26:$AB$26,MATCH(G$1,'Tax Percentages'!$B$4:$AB$4,0)))</f>
        <v>1.5438536025692478E-5</v>
      </c>
      <c r="H5" s="52">
        <f>H2/(1-INDEX('Tax Percentages'!$B$14:$AB$14,MATCH(H$1,'Tax Percentages'!$B$4:$AB$4,0)))*'AEO 2026 Table 3'!K13/'AEO 2026 Table 3'!K31*(1-INDEX('Tax Percentages'!$B$26:$AB$26,MATCH(H$1,'Tax Percentages'!$B$4:$AB$4,0)))</f>
        <v>1.4977299263534205E-5</v>
      </c>
      <c r="I5" s="52">
        <f>I2/(1-INDEX('Tax Percentages'!$B$14:$AB$14,MATCH(I$1,'Tax Percentages'!$B$4:$AB$4,0)))*'AEO 2026 Table 3'!L13/'AEO 2026 Table 3'!L31*(1-INDEX('Tax Percentages'!$B$26:$AB$26,MATCH(I$1,'Tax Percentages'!$B$4:$AB$4,0)))</f>
        <v>1.504684664502022E-5</v>
      </c>
      <c r="J5" s="52">
        <f>J2/(1-INDEX('Tax Percentages'!$B$14:$AB$14,MATCH(J$1,'Tax Percentages'!$B$4:$AB$4,0)))*'AEO 2026 Table 3'!M13/'AEO 2026 Table 3'!M31*(1-INDEX('Tax Percentages'!$B$26:$AB$26,MATCH(J$1,'Tax Percentages'!$B$4:$AB$4,0)))</f>
        <v>1.5621939816406906E-5</v>
      </c>
      <c r="K5" s="52">
        <f>K2/(1-INDEX('Tax Percentages'!$B$14:$AB$14,MATCH(K$1,'Tax Percentages'!$B$4:$AB$4,0)))*'AEO 2026 Table 3'!N13/'AEO 2026 Table 3'!N31*(1-INDEX('Tax Percentages'!$B$26:$AB$26,MATCH(K$1,'Tax Percentages'!$B$4:$AB$4,0)))</f>
        <v>1.5652865214429031E-5</v>
      </c>
      <c r="L5" s="52">
        <f>L2/(1-INDEX('Tax Percentages'!$B$14:$AB$14,MATCH(L$1,'Tax Percentages'!$B$4:$AB$4,0)))*'AEO 2026 Table 3'!O13/'AEO 2026 Table 3'!O31*(1-INDEX('Tax Percentages'!$B$26:$AB$26,MATCH(L$1,'Tax Percentages'!$B$4:$AB$4,0)))</f>
        <v>1.5842391045912253E-5</v>
      </c>
      <c r="M5" s="52">
        <f>M2/(1-INDEX('Tax Percentages'!$B$14:$AB$14,MATCH(M$1,'Tax Percentages'!$B$4:$AB$4,0)))*'AEO 2026 Table 3'!P13/'AEO 2026 Table 3'!P31*(1-INDEX('Tax Percentages'!$B$26:$AB$26,MATCH(M$1,'Tax Percentages'!$B$4:$AB$4,0)))</f>
        <v>1.5996782710052737E-5</v>
      </c>
      <c r="N5" s="52">
        <f>N2/(1-INDEX('Tax Percentages'!$B$14:$AB$14,MATCH(N$1,'Tax Percentages'!$B$4:$AB$4,0)))*'AEO 2026 Table 3'!Q13/'AEO 2026 Table 3'!Q31*(1-INDEX('Tax Percentages'!$B$26:$AB$26,MATCH(N$1,'Tax Percentages'!$B$4:$AB$4,0)))</f>
        <v>1.6187798939346876E-5</v>
      </c>
      <c r="O5" s="52">
        <f>O2/(1-INDEX('Tax Percentages'!$B$14:$AB$14,MATCH(O$1,'Tax Percentages'!$B$4:$AB$4,0)))*'AEO 2026 Table 3'!R13/'AEO 2026 Table 3'!R31*(1-INDEX('Tax Percentages'!$B$26:$AB$26,MATCH(O$1,'Tax Percentages'!$B$4:$AB$4,0)))</f>
        <v>1.6351686362937243E-5</v>
      </c>
      <c r="P5" s="52">
        <f>P2/(1-INDEX('Tax Percentages'!$B$14:$AB$14,MATCH(P$1,'Tax Percentages'!$B$4:$AB$4,0)))*'AEO 2026 Table 3'!S13/'AEO 2026 Table 3'!S31*(1-INDEX('Tax Percentages'!$B$26:$AB$26,MATCH(P$1,'Tax Percentages'!$B$4:$AB$4,0)))</f>
        <v>1.6445182797094067E-5</v>
      </c>
      <c r="Q5" s="52">
        <f>Q2/(1-INDEX('Tax Percentages'!$B$14:$AB$14,MATCH(Q$1,'Tax Percentages'!$B$4:$AB$4,0)))*'AEO 2026 Table 3'!T13/'AEO 2026 Table 3'!T31*(1-INDEX('Tax Percentages'!$B$26:$AB$26,MATCH(Q$1,'Tax Percentages'!$B$4:$AB$4,0)))</f>
        <v>1.6517855735329017E-5</v>
      </c>
      <c r="R5" s="52">
        <f>R2/(1-INDEX('Tax Percentages'!$B$14:$AB$14,MATCH(R$1,'Tax Percentages'!$B$4:$AB$4,0)))*'AEO 2026 Table 3'!U13/'AEO 2026 Table 3'!U31*(1-INDEX('Tax Percentages'!$B$26:$AB$26,MATCH(R$1,'Tax Percentages'!$B$4:$AB$4,0)))</f>
        <v>1.664131201792137E-5</v>
      </c>
      <c r="S5" s="52">
        <f>S2/(1-INDEX('Tax Percentages'!$B$14:$AB$14,MATCH(S$1,'Tax Percentages'!$B$4:$AB$4,0)))*'AEO 2026 Table 3'!V13/'AEO 2026 Table 3'!V31*(1-INDEX('Tax Percentages'!$B$26:$AB$26,MATCH(S$1,'Tax Percentages'!$B$4:$AB$4,0)))</f>
        <v>1.6762748775824479E-5</v>
      </c>
      <c r="T5" s="52">
        <f>T2/(1-INDEX('Tax Percentages'!$B$14:$AB$14,MATCH(T$1,'Tax Percentages'!$B$4:$AB$4,0)))*'AEO 2026 Table 3'!W13/'AEO 2026 Table 3'!W31*(1-INDEX('Tax Percentages'!$B$26:$AB$26,MATCH(T$1,'Tax Percentages'!$B$4:$AB$4,0)))</f>
        <v>1.6877711217112579E-5</v>
      </c>
      <c r="U5" s="52">
        <f>U2/(1-INDEX('Tax Percentages'!$B$14:$AB$14,MATCH(U$1,'Tax Percentages'!$B$4:$AB$4,0)))*'AEO 2026 Table 3'!X13/'AEO 2026 Table 3'!X31*(1-INDEX('Tax Percentages'!$B$26:$AB$26,MATCH(U$1,'Tax Percentages'!$B$4:$AB$4,0)))</f>
        <v>1.6994810132966005E-5</v>
      </c>
      <c r="V5" s="52">
        <f>V2/(1-INDEX('Tax Percentages'!$B$14:$AB$14,MATCH(V$1,'Tax Percentages'!$B$4:$AB$4,0)))*'AEO 2026 Table 3'!Y13/'AEO 2026 Table 3'!Y31*(1-INDEX('Tax Percentages'!$B$26:$AB$26,MATCH(V$1,'Tax Percentages'!$B$4:$AB$4,0)))</f>
        <v>1.7201125402755607E-5</v>
      </c>
      <c r="W5" s="52">
        <f>W2/(1-INDEX('Tax Percentages'!$B$14:$AB$14,MATCH(W$1,'Tax Percentages'!$B$4:$AB$4,0)))*'AEO 2026 Table 3'!Z13/'AEO 2026 Table 3'!Z31*(1-INDEX('Tax Percentages'!$B$26:$AB$26,MATCH(W$1,'Tax Percentages'!$B$4:$AB$4,0)))</f>
        <v>1.7371471454562961E-5</v>
      </c>
      <c r="X5" s="52">
        <f>X2/(1-INDEX('Tax Percentages'!$B$14:$AB$14,MATCH(X$1,'Tax Percentages'!$B$4:$AB$4,0)))*'AEO 2026 Table 3'!AA13/'AEO 2026 Table 3'!AA31*(1-INDEX('Tax Percentages'!$B$26:$AB$26,MATCH(X$1,'Tax Percentages'!$B$4:$AB$4,0)))</f>
        <v>1.7513879321951038E-5</v>
      </c>
      <c r="Y5" s="52">
        <f>Y2/(1-INDEX('Tax Percentages'!$B$14:$AB$14,MATCH(Y$1,'Tax Percentages'!$B$4:$AB$4,0)))*'AEO 2026 Table 3'!AB13/'AEO 2026 Table 3'!AB31*(1-INDEX('Tax Percentages'!$B$26:$AB$26,MATCH(Y$1,'Tax Percentages'!$B$4:$AB$4,0)))</f>
        <v>1.7756688657947214E-5</v>
      </c>
      <c r="Z5" s="52">
        <f>Z2/(1-INDEX('Tax Percentages'!$B$14:$AB$14,MATCH(Z$1,'Tax Percentages'!$B$4:$AB$4,0)))*'AEO 2026 Table 3'!AC13/'AEO 2026 Table 3'!AC31*(1-INDEX('Tax Percentages'!$B$26:$AB$26,MATCH(Z$1,'Tax Percentages'!$B$4:$AB$4,0)))</f>
        <v>1.7978457712885371E-5</v>
      </c>
      <c r="AA5" s="52">
        <f>AA2/(1-INDEX('Tax Percentages'!$B$14:$AB$14,MATCH(AA$1,'Tax Percentages'!$B$4:$AB$4,0)))*'AEO 2026 Table 3'!AD13/'AEO 2026 Table 3'!AD31*(1-INDEX('Tax Percentages'!$B$26:$AB$26,MATCH(AA$1,'Tax Percentages'!$B$4:$AB$4,0)))</f>
        <v>1.8029201123138756E-5</v>
      </c>
      <c r="AB5" s="3">
        <f t="shared" si="1"/>
        <v>1.8029201123138756E-5</v>
      </c>
      <c r="AC5" s="3">
        <f t="shared" si="0"/>
        <v>1.8029201123138756E-5</v>
      </c>
      <c r="AD5" s="3">
        <f t="shared" si="0"/>
        <v>1.8029201123138756E-5</v>
      </c>
      <c r="AE5" s="3">
        <f t="shared" si="0"/>
        <v>1.8029201123138756E-5</v>
      </c>
      <c r="AF5" s="3">
        <f t="shared" si="0"/>
        <v>1.8029201123138756E-5</v>
      </c>
      <c r="AG5" s="3">
        <f t="shared" si="0"/>
        <v>1.8029201123138756E-5</v>
      </c>
      <c r="AH5" s="3">
        <f t="shared" si="0"/>
        <v>1.8029201123138756E-5</v>
      </c>
      <c r="AI5" s="3">
        <f t="shared" si="0"/>
        <v>1.8029201123138756E-5</v>
      </c>
      <c r="AJ5" s="3">
        <f t="shared" si="0"/>
        <v>1.8029201123138756E-5</v>
      </c>
      <c r="AK5" s="3">
        <f t="shared" si="0"/>
        <v>1.8029201123138756E-5</v>
      </c>
      <c r="AL5" s="3">
        <f t="shared" si="0"/>
        <v>1.8029201123138756E-5</v>
      </c>
      <c r="AM5" s="3">
        <f t="shared" si="0"/>
        <v>1.8029201123138756E-5</v>
      </c>
      <c r="AN5" s="3">
        <f t="shared" si="0"/>
        <v>1.8029201123138756E-5</v>
      </c>
      <c r="AO5" s="3">
        <f t="shared" si="0"/>
        <v>1.8029201123138756E-5</v>
      </c>
      <c r="AP5" s="3">
        <f t="shared" si="0"/>
        <v>1.8029201123138756E-5</v>
      </c>
      <c r="AQ5" s="3">
        <f t="shared" si="0"/>
        <v>1.8029201123138756E-5</v>
      </c>
      <c r="AR5" s="3">
        <f t="shared" si="0"/>
        <v>1.8029201123138756E-5</v>
      </c>
      <c r="AS5" s="3">
        <f t="shared" si="0"/>
        <v>1.8029201123138756E-5</v>
      </c>
      <c r="AT5" s="3">
        <f t="shared" si="0"/>
        <v>1.8029201123138756E-5</v>
      </c>
      <c r="AU5" s="3">
        <f t="shared" si="0"/>
        <v>1.8029201123138756E-5</v>
      </c>
      <c r="AV5" s="3">
        <f t="shared" si="0"/>
        <v>1.8029201123138756E-5</v>
      </c>
      <c r="AW5" s="3">
        <f t="shared" si="0"/>
        <v>1.8029201123138756E-5</v>
      </c>
      <c r="AX5" s="3">
        <f t="shared" si="0"/>
        <v>1.8029201123138756E-5</v>
      </c>
      <c r="AY5" s="3">
        <f t="shared" si="0"/>
        <v>1.8029201123138756E-5</v>
      </c>
      <c r="AZ5" s="3">
        <f t="shared" si="0"/>
        <v>1.8029201123138756E-5</v>
      </c>
      <c r="BA5" s="3">
        <f t="shared" si="0"/>
        <v>1.8029201123138756E-5</v>
      </c>
      <c r="BB5" s="3">
        <f t="shared" si="0"/>
        <v>1.8029201123138756E-5</v>
      </c>
      <c r="BC5" s="3">
        <f t="shared" si="0"/>
        <v>1.8029201123138756E-5</v>
      </c>
      <c r="BD5" s="3">
        <f t="shared" si="0"/>
        <v>1.8029201123138756E-5</v>
      </c>
      <c r="BE5" s="3">
        <f t="shared" si="0"/>
        <v>1.8029201123138756E-5</v>
      </c>
      <c r="BF5" s="3">
        <f t="shared" si="0"/>
        <v>1.8029201123138756E-5</v>
      </c>
      <c r="BG5" s="3">
        <f t="shared" si="0"/>
        <v>1.8029201123138756E-5</v>
      </c>
      <c r="BH5" s="3">
        <f t="shared" si="0"/>
        <v>1.8029201123138756E-5</v>
      </c>
      <c r="BI5" s="3">
        <f t="shared" si="0"/>
        <v>1.8029201123138756E-5</v>
      </c>
      <c r="BJ5" s="3">
        <f t="shared" si="0"/>
        <v>1.8029201123138756E-5</v>
      </c>
      <c r="BK5" s="3">
        <f t="shared" si="0"/>
        <v>1.8029201123138756E-5</v>
      </c>
      <c r="BL5" s="3">
        <f t="shared" si="0"/>
        <v>1.8029201123138756E-5</v>
      </c>
      <c r="BM5" s="3">
        <f t="shared" si="0"/>
        <v>1.8029201123138756E-5</v>
      </c>
      <c r="BN5" s="3">
        <f t="shared" si="0"/>
        <v>1.8029201123138756E-5</v>
      </c>
      <c r="BO5" s="3">
        <f t="shared" si="0"/>
        <v>1.8029201123138756E-5</v>
      </c>
      <c r="BP5" s="3">
        <f t="shared" si="0"/>
        <v>1.8029201123138756E-5</v>
      </c>
      <c r="BQ5" s="3">
        <f t="shared" si="0"/>
        <v>1.8029201123138756E-5</v>
      </c>
      <c r="BR5" s="3">
        <f t="shared" si="0"/>
        <v>1.8029201123138756E-5</v>
      </c>
      <c r="BS5" s="3">
        <f t="shared" si="0"/>
        <v>1.8029201123138756E-5</v>
      </c>
      <c r="BT5" s="3">
        <f t="shared" si="0"/>
        <v>1.8029201123138756E-5</v>
      </c>
      <c r="BU5" s="3">
        <f t="shared" si="0"/>
        <v>1.8029201123138756E-5</v>
      </c>
      <c r="BV5" s="3">
        <f t="shared" si="0"/>
        <v>1.8029201123138756E-5</v>
      </c>
      <c r="BW5" s="3">
        <f t="shared" si="0"/>
        <v>1.8029201123138756E-5</v>
      </c>
      <c r="BX5" s="3">
        <f t="shared" si="0"/>
        <v>1.8029201123138756E-5</v>
      </c>
      <c r="BY5" s="3">
        <f t="shared" si="0"/>
        <v>1.8029201123138756E-5</v>
      </c>
    </row>
    <row r="6" spans="1:77">
      <c r="A6" s="1" t="s">
        <v>393</v>
      </c>
      <c r="B6" s="52">
        <f>B2/(1-INDEX('Tax Percentages'!$B$14:$AB$14,MATCH(B$1,'Tax Percentages'!$B$4:$AB$4,0)))*'AEO 2026 Table 3'!E19/'AEO 2026 Table 3'!E31*(1-INDEX('Tax Percentages'!$B$26:$AB$26,MATCH(B$1,'Tax Percentages'!$B$4:$AB$4,0)))</f>
        <v>1.8807207434147853E-5</v>
      </c>
      <c r="C6" s="52">
        <f>C2/(1-INDEX('Tax Percentages'!$B$14:$AB$14,MATCH(C$1,'Tax Percentages'!$B$4:$AB$4,0)))*'AEO 2026 Table 3'!F19/'AEO 2026 Table 3'!F31*(1-INDEX('Tax Percentages'!$B$26:$AB$26,MATCH(C$1,'Tax Percentages'!$B$4:$AB$4,0)))</f>
        <v>2.5139831468832039E-5</v>
      </c>
      <c r="D6" s="52">
        <f>D2/(1-INDEX('Tax Percentages'!$B$14:$AB$14,MATCH(D$1,'Tax Percentages'!$B$4:$AB$4,0)))*'AEO 2026 Table 3'!G19/'AEO 2026 Table 3'!G31*(1-INDEX('Tax Percentages'!$B$26:$AB$26,MATCH(D$1,'Tax Percentages'!$B$4:$AB$4,0)))</f>
        <v>2.1003207973175982E-5</v>
      </c>
      <c r="E6" s="52">
        <f>E2/(1-INDEX('Tax Percentages'!$B$14:$AB$14,MATCH(E$1,'Tax Percentages'!$B$4:$AB$4,0)))*'AEO 2026 Table 3'!H19/'AEO 2026 Table 3'!H31*(1-INDEX('Tax Percentages'!$B$26:$AB$26,MATCH(E$1,'Tax Percentages'!$B$4:$AB$4,0)))</f>
        <v>1.8368409215401031E-5</v>
      </c>
      <c r="F6" s="52">
        <f>F2/(1-INDEX('Tax Percentages'!$B$14:$AB$14,MATCH(F$1,'Tax Percentages'!$B$4:$AB$4,0)))*'AEO 2026 Table 3'!I19/'AEO 2026 Table 3'!I31*(1-INDEX('Tax Percentages'!$B$26:$AB$26,MATCH(F$1,'Tax Percentages'!$B$4:$AB$4,0)))</f>
        <v>1.5935017487088538E-5</v>
      </c>
      <c r="G6" s="52">
        <f>G2/(1-INDEX('Tax Percentages'!$B$14:$AB$14,MATCH(G$1,'Tax Percentages'!$B$4:$AB$4,0)))*'AEO 2026 Table 3'!J19/'AEO 2026 Table 3'!J31*(1-INDEX('Tax Percentages'!$B$26:$AB$26,MATCH(G$1,'Tax Percentages'!$B$4:$AB$4,0)))</f>
        <v>1.5262991409271902E-5</v>
      </c>
      <c r="H6" s="52">
        <f>H2/(1-INDEX('Tax Percentages'!$B$14:$AB$14,MATCH(H$1,'Tax Percentages'!$B$4:$AB$4,0)))*'AEO 2026 Table 3'!K19/'AEO 2026 Table 3'!K31*(1-INDEX('Tax Percentages'!$B$26:$AB$26,MATCH(H$1,'Tax Percentages'!$B$4:$AB$4,0)))</f>
        <v>1.4762748297898507E-5</v>
      </c>
      <c r="I6" s="52">
        <f>I2/(1-INDEX('Tax Percentages'!$B$14:$AB$14,MATCH(I$1,'Tax Percentages'!$B$4:$AB$4,0)))*'AEO 2026 Table 3'!L19/'AEO 2026 Table 3'!L31*(1-INDEX('Tax Percentages'!$B$26:$AB$26,MATCH(I$1,'Tax Percentages'!$B$4:$AB$4,0)))</f>
        <v>1.4826996566402248E-5</v>
      </c>
      <c r="J6" s="52">
        <f>J2/(1-INDEX('Tax Percentages'!$B$14:$AB$14,MATCH(J$1,'Tax Percentages'!$B$4:$AB$4,0)))*'AEO 2026 Table 3'!M19/'AEO 2026 Table 3'!M31*(1-INDEX('Tax Percentages'!$B$26:$AB$26,MATCH(J$1,'Tax Percentages'!$B$4:$AB$4,0)))</f>
        <v>1.5143303907746877E-5</v>
      </c>
      <c r="K6" s="52">
        <f>K2/(1-INDEX('Tax Percentages'!$B$14:$AB$14,MATCH(K$1,'Tax Percentages'!$B$4:$AB$4,0)))*'AEO 2026 Table 3'!N19/'AEO 2026 Table 3'!N31*(1-INDEX('Tax Percentages'!$B$26:$AB$26,MATCH(K$1,'Tax Percentages'!$B$4:$AB$4,0)))</f>
        <v>1.517827905178251E-5</v>
      </c>
      <c r="L6" s="52">
        <f>L2/(1-INDEX('Tax Percentages'!$B$14:$AB$14,MATCH(L$1,'Tax Percentages'!$B$4:$AB$4,0)))*'AEO 2026 Table 3'!O19/'AEO 2026 Table 3'!O31*(1-INDEX('Tax Percentages'!$B$26:$AB$26,MATCH(L$1,'Tax Percentages'!$B$4:$AB$4,0)))</f>
        <v>1.537042413262435E-5</v>
      </c>
      <c r="M6" s="52">
        <f>M2/(1-INDEX('Tax Percentages'!$B$14:$AB$14,MATCH(M$1,'Tax Percentages'!$B$4:$AB$4,0)))*'AEO 2026 Table 3'!P19/'AEO 2026 Table 3'!P31*(1-INDEX('Tax Percentages'!$B$26:$AB$26,MATCH(M$1,'Tax Percentages'!$B$4:$AB$4,0)))</f>
        <v>1.5539013083854616E-5</v>
      </c>
      <c r="N6" s="52">
        <f>N2/(1-INDEX('Tax Percentages'!$B$14:$AB$14,MATCH(N$1,'Tax Percentages'!$B$4:$AB$4,0)))*'AEO 2026 Table 3'!Q19/'AEO 2026 Table 3'!Q31*(1-INDEX('Tax Percentages'!$B$26:$AB$26,MATCH(N$1,'Tax Percentages'!$B$4:$AB$4,0)))</f>
        <v>1.5683811292612171E-5</v>
      </c>
      <c r="O6" s="52">
        <f>O2/(1-INDEX('Tax Percentages'!$B$14:$AB$14,MATCH(O$1,'Tax Percentages'!$B$4:$AB$4,0)))*'AEO 2026 Table 3'!R19/'AEO 2026 Table 3'!R31*(1-INDEX('Tax Percentages'!$B$26:$AB$26,MATCH(O$1,'Tax Percentages'!$B$4:$AB$4,0)))</f>
        <v>1.5843876451960172E-5</v>
      </c>
      <c r="P6" s="52">
        <f>P2/(1-INDEX('Tax Percentages'!$B$14:$AB$14,MATCH(P$1,'Tax Percentages'!$B$4:$AB$4,0)))*'AEO 2026 Table 3'!S19/'AEO 2026 Table 3'!S31*(1-INDEX('Tax Percentages'!$B$26:$AB$26,MATCH(P$1,'Tax Percentages'!$B$4:$AB$4,0)))</f>
        <v>1.5945306936855903E-5</v>
      </c>
      <c r="Q6" s="52">
        <f>Q2/(1-INDEX('Tax Percentages'!$B$14:$AB$14,MATCH(Q$1,'Tax Percentages'!$B$4:$AB$4,0)))*'AEO 2026 Table 3'!T19/'AEO 2026 Table 3'!T31*(1-INDEX('Tax Percentages'!$B$26:$AB$26,MATCH(Q$1,'Tax Percentages'!$B$4:$AB$4,0)))</f>
        <v>1.6022476027338631E-5</v>
      </c>
      <c r="R6" s="52">
        <f>R2/(1-INDEX('Tax Percentages'!$B$14:$AB$14,MATCH(R$1,'Tax Percentages'!$B$4:$AB$4,0)))*'AEO 2026 Table 3'!U19/'AEO 2026 Table 3'!U31*(1-INDEX('Tax Percentages'!$B$26:$AB$26,MATCH(R$1,'Tax Percentages'!$B$4:$AB$4,0)))</f>
        <v>1.6149489297625187E-5</v>
      </c>
      <c r="S6" s="52">
        <f>S2/(1-INDEX('Tax Percentages'!$B$14:$AB$14,MATCH(S$1,'Tax Percentages'!$B$4:$AB$4,0)))*'AEO 2026 Table 3'!V19/'AEO 2026 Table 3'!V31*(1-INDEX('Tax Percentages'!$B$26:$AB$26,MATCH(S$1,'Tax Percentages'!$B$4:$AB$4,0)))</f>
        <v>1.6271876629825883E-5</v>
      </c>
      <c r="T6" s="52">
        <f>T2/(1-INDEX('Tax Percentages'!$B$14:$AB$14,MATCH(T$1,'Tax Percentages'!$B$4:$AB$4,0)))*'AEO 2026 Table 3'!W19/'AEO 2026 Table 3'!W31*(1-INDEX('Tax Percentages'!$B$26:$AB$26,MATCH(T$1,'Tax Percentages'!$B$4:$AB$4,0)))</f>
        <v>1.638924510088147E-5</v>
      </c>
      <c r="U6" s="52">
        <f>U2/(1-INDEX('Tax Percentages'!$B$14:$AB$14,MATCH(U$1,'Tax Percentages'!$B$4:$AB$4,0)))*'AEO 2026 Table 3'!X19/'AEO 2026 Table 3'!X31*(1-INDEX('Tax Percentages'!$B$26:$AB$26,MATCH(U$1,'Tax Percentages'!$B$4:$AB$4,0)))</f>
        <v>1.6507239681639451E-5</v>
      </c>
      <c r="V6" s="52">
        <f>V2/(1-INDEX('Tax Percentages'!$B$14:$AB$14,MATCH(V$1,'Tax Percentages'!$B$4:$AB$4,0)))*'AEO 2026 Table 3'!Y19/'AEO 2026 Table 3'!Y31*(1-INDEX('Tax Percentages'!$B$26:$AB$26,MATCH(V$1,'Tax Percentages'!$B$4:$AB$4,0)))</f>
        <v>1.6720256036706199E-5</v>
      </c>
      <c r="W6" s="52">
        <f>W2/(1-INDEX('Tax Percentages'!$B$14:$AB$14,MATCH(W$1,'Tax Percentages'!$B$4:$AB$4,0)))*'AEO 2026 Table 3'!Z19/'AEO 2026 Table 3'!Z31*(1-INDEX('Tax Percentages'!$B$26:$AB$26,MATCH(W$1,'Tax Percentages'!$B$4:$AB$4,0)))</f>
        <v>1.6894953479634241E-5</v>
      </c>
      <c r="X6" s="52">
        <f>X2/(1-INDEX('Tax Percentages'!$B$14:$AB$14,MATCH(X$1,'Tax Percentages'!$B$4:$AB$4,0)))*'AEO 2026 Table 3'!AA19/'AEO 2026 Table 3'!AA31*(1-INDEX('Tax Percentages'!$B$26:$AB$26,MATCH(X$1,'Tax Percentages'!$B$4:$AB$4,0)))</f>
        <v>1.7041682074455992E-5</v>
      </c>
      <c r="Y6" s="52">
        <f>Y2/(1-INDEX('Tax Percentages'!$B$14:$AB$14,MATCH(Y$1,'Tax Percentages'!$B$4:$AB$4,0)))*'AEO 2026 Table 3'!AB19/'AEO 2026 Table 3'!AB31*(1-INDEX('Tax Percentages'!$B$26:$AB$26,MATCH(Y$1,'Tax Percentages'!$B$4:$AB$4,0)))</f>
        <v>1.7295188045458782E-5</v>
      </c>
      <c r="Z6" s="52">
        <f>Z2/(1-INDEX('Tax Percentages'!$B$14:$AB$14,MATCH(Z$1,'Tax Percentages'!$B$4:$AB$4,0)))*'AEO 2026 Table 3'!AC19/'AEO 2026 Table 3'!AC31*(1-INDEX('Tax Percentages'!$B$26:$AB$26,MATCH(Z$1,'Tax Percentages'!$B$4:$AB$4,0)))</f>
        <v>1.752170783255788E-5</v>
      </c>
      <c r="AA6" s="52">
        <f>AA2/(1-INDEX('Tax Percentages'!$B$14:$AB$14,MATCH(AA$1,'Tax Percentages'!$B$4:$AB$4,0)))*'AEO 2026 Table 3'!AD19/'AEO 2026 Table 3'!AD31*(1-INDEX('Tax Percentages'!$B$26:$AB$26,MATCH(AA$1,'Tax Percentages'!$B$4:$AB$4,0)))</f>
        <v>1.7577107131475144E-5</v>
      </c>
      <c r="AB6" s="3">
        <f t="shared" si="1"/>
        <v>1.7577107131475144E-5</v>
      </c>
      <c r="AC6" s="3">
        <f t="shared" si="0"/>
        <v>1.7577107131475144E-5</v>
      </c>
      <c r="AD6" s="3">
        <f t="shared" si="0"/>
        <v>1.7577107131475144E-5</v>
      </c>
      <c r="AE6" s="3">
        <f t="shared" si="0"/>
        <v>1.7577107131475144E-5</v>
      </c>
      <c r="AF6" s="3">
        <f t="shared" si="0"/>
        <v>1.7577107131475144E-5</v>
      </c>
      <c r="AG6" s="3">
        <f t="shared" si="0"/>
        <v>1.7577107131475144E-5</v>
      </c>
      <c r="AH6" s="3">
        <f t="shared" si="0"/>
        <v>1.7577107131475144E-5</v>
      </c>
      <c r="AI6" s="3">
        <f t="shared" si="0"/>
        <v>1.7577107131475144E-5</v>
      </c>
      <c r="AJ6" s="3">
        <f t="shared" si="0"/>
        <v>1.7577107131475144E-5</v>
      </c>
      <c r="AK6" s="3">
        <f t="shared" si="0"/>
        <v>1.7577107131475144E-5</v>
      </c>
      <c r="AL6" s="3">
        <f t="shared" si="0"/>
        <v>1.7577107131475144E-5</v>
      </c>
      <c r="AM6" s="3">
        <f t="shared" si="0"/>
        <v>1.7577107131475144E-5</v>
      </c>
      <c r="AN6" s="3">
        <f t="shared" si="0"/>
        <v>1.7577107131475144E-5</v>
      </c>
      <c r="AO6" s="3">
        <f t="shared" si="0"/>
        <v>1.7577107131475144E-5</v>
      </c>
      <c r="AP6" s="3">
        <f t="shared" si="0"/>
        <v>1.7577107131475144E-5</v>
      </c>
      <c r="AQ6" s="3">
        <f t="shared" si="0"/>
        <v>1.7577107131475144E-5</v>
      </c>
      <c r="AR6" s="3">
        <f t="shared" si="0"/>
        <v>1.7577107131475144E-5</v>
      </c>
      <c r="AS6" s="3">
        <f t="shared" si="0"/>
        <v>1.7577107131475144E-5</v>
      </c>
      <c r="AT6" s="3">
        <f t="shared" si="0"/>
        <v>1.7577107131475144E-5</v>
      </c>
      <c r="AU6" s="3">
        <f t="shared" si="0"/>
        <v>1.7577107131475144E-5</v>
      </c>
      <c r="AV6" s="3">
        <f t="shared" si="0"/>
        <v>1.7577107131475144E-5</v>
      </c>
      <c r="AW6" s="3">
        <f t="shared" si="0"/>
        <v>1.7577107131475144E-5</v>
      </c>
      <c r="AX6" s="3">
        <f t="shared" si="0"/>
        <v>1.7577107131475144E-5</v>
      </c>
      <c r="AY6" s="3">
        <f t="shared" si="0"/>
        <v>1.7577107131475144E-5</v>
      </c>
      <c r="AZ6" s="3">
        <f t="shared" si="0"/>
        <v>1.7577107131475144E-5</v>
      </c>
      <c r="BA6" s="3">
        <f t="shared" si="0"/>
        <v>1.7577107131475144E-5</v>
      </c>
      <c r="BB6" s="3">
        <f t="shared" si="0"/>
        <v>1.7577107131475144E-5</v>
      </c>
      <c r="BC6" s="3">
        <f t="shared" si="0"/>
        <v>1.7577107131475144E-5</v>
      </c>
      <c r="BD6" s="3">
        <f t="shared" si="0"/>
        <v>1.7577107131475144E-5</v>
      </c>
      <c r="BE6" s="3">
        <f t="shared" si="0"/>
        <v>1.7577107131475144E-5</v>
      </c>
      <c r="BF6" s="3">
        <f t="shared" si="0"/>
        <v>1.7577107131475144E-5</v>
      </c>
      <c r="BG6" s="3">
        <f t="shared" si="0"/>
        <v>1.7577107131475144E-5</v>
      </c>
      <c r="BH6" s="3">
        <f t="shared" si="0"/>
        <v>1.7577107131475144E-5</v>
      </c>
      <c r="BI6" s="3">
        <f t="shared" si="0"/>
        <v>1.7577107131475144E-5</v>
      </c>
      <c r="BJ6" s="3">
        <f t="shared" si="0"/>
        <v>1.7577107131475144E-5</v>
      </c>
      <c r="BK6" s="3">
        <f t="shared" si="0"/>
        <v>1.7577107131475144E-5</v>
      </c>
      <c r="BL6" s="3">
        <f t="shared" si="0"/>
        <v>1.7577107131475144E-5</v>
      </c>
      <c r="BM6" s="3">
        <f t="shared" si="0"/>
        <v>1.7577107131475144E-5</v>
      </c>
      <c r="BN6" s="3">
        <f t="shared" si="0"/>
        <v>1.7577107131475144E-5</v>
      </c>
      <c r="BO6" s="3">
        <f t="shared" si="0"/>
        <v>1.7577107131475144E-5</v>
      </c>
      <c r="BP6" s="3">
        <f t="shared" si="0"/>
        <v>1.7577107131475144E-5</v>
      </c>
      <c r="BQ6" s="3">
        <f t="shared" si="0"/>
        <v>1.7577107131475144E-5</v>
      </c>
      <c r="BR6" s="3">
        <f t="shared" si="0"/>
        <v>1.7577107131475144E-5</v>
      </c>
      <c r="BS6" s="3">
        <f t="shared" si="0"/>
        <v>1.7577107131475144E-5</v>
      </c>
      <c r="BT6" s="3">
        <f t="shared" si="0"/>
        <v>1.7577107131475144E-5</v>
      </c>
      <c r="BU6" s="3">
        <f t="shared" si="0"/>
        <v>1.7577107131475144E-5</v>
      </c>
      <c r="BV6" s="3">
        <f t="shared" si="0"/>
        <v>1.7577107131475144E-5</v>
      </c>
      <c r="BW6" s="3">
        <f t="shared" si="0"/>
        <v>1.7577107131475144E-5</v>
      </c>
      <c r="BX6" s="3">
        <f t="shared" si="0"/>
        <v>1.7577107131475144E-5</v>
      </c>
      <c r="BY6" s="3">
        <f t="shared" si="0"/>
        <v>1.7577107131475144E-5</v>
      </c>
    </row>
    <row r="7" spans="1:77">
      <c r="A7" s="1" t="s">
        <v>394</v>
      </c>
      <c r="B7" s="3">
        <f>($F7-'SYBFPaT-pretax'!$K7)/5+'SYBFPaT-pretax'!K7</f>
        <v>1.8548845755912826E-5</v>
      </c>
      <c r="C7" s="3">
        <f>($F7-'SYBFPaT-pretax'!$K7)/5+B7</f>
        <v>1.7917201979921244E-5</v>
      </c>
      <c r="D7" s="3">
        <f>($F7-'SYBFPaT-pretax'!$K7)/5+C7</f>
        <v>1.7285558203929661E-5</v>
      </c>
      <c r="E7" s="3">
        <f>($F7-'SYBFPaT-pretax'!$K7)/5+D7</f>
        <v>1.6653914427938079E-5</v>
      </c>
      <c r="F7">
        <f t="shared" ref="F7:AA7" si="2">F3</f>
        <v>1.6022270651946503E-5</v>
      </c>
      <c r="G7">
        <f t="shared" si="2"/>
        <v>1.5096151714419716E-5</v>
      </c>
      <c r="H7">
        <f t="shared" si="2"/>
        <v>1.4489153333244296E-5</v>
      </c>
      <c r="I7">
        <f t="shared" si="2"/>
        <v>1.4618599731440358E-5</v>
      </c>
      <c r="J7">
        <f t="shared" si="2"/>
        <v>1.4892745929351911E-5</v>
      </c>
      <c r="K7">
        <f t="shared" si="2"/>
        <v>1.4965188533379714E-5</v>
      </c>
      <c r="L7">
        <f t="shared" si="2"/>
        <v>1.5167518950074859E-5</v>
      </c>
      <c r="M7">
        <f t="shared" si="2"/>
        <v>1.5234814333337474E-5</v>
      </c>
      <c r="N7">
        <f t="shared" si="2"/>
        <v>1.5454063974177076E-5</v>
      </c>
      <c r="O7">
        <f t="shared" si="2"/>
        <v>1.5607346753821882E-5</v>
      </c>
      <c r="P7">
        <f t="shared" si="2"/>
        <v>1.5671751193196713E-5</v>
      </c>
      <c r="Q7">
        <f t="shared" si="2"/>
        <v>1.5725301400475832E-5</v>
      </c>
      <c r="R7">
        <f t="shared" si="2"/>
        <v>1.5814885005547238E-5</v>
      </c>
      <c r="S7">
        <f t="shared" si="2"/>
        <v>1.5905438438859248E-5</v>
      </c>
      <c r="T7">
        <f t="shared" si="2"/>
        <v>1.6014577632049746E-5</v>
      </c>
      <c r="U7">
        <f t="shared" si="2"/>
        <v>1.6076419870785993E-5</v>
      </c>
      <c r="V7">
        <f t="shared" si="2"/>
        <v>1.6235718437958518E-5</v>
      </c>
      <c r="W7">
        <f t="shared" si="2"/>
        <v>1.6422624306974118E-5</v>
      </c>
      <c r="X7">
        <f t="shared" si="2"/>
        <v>1.6540496232984016E-5</v>
      </c>
      <c r="Y7">
        <f t="shared" si="2"/>
        <v>1.6770336968698167E-5</v>
      </c>
      <c r="Z7">
        <f t="shared" si="2"/>
        <v>1.7026210461582426E-5</v>
      </c>
      <c r="AA7">
        <f t="shared" si="2"/>
        <v>1.7083677776600966E-5</v>
      </c>
      <c r="AB7" s="3">
        <f t="shared" si="1"/>
        <v>1.7083677776600966E-5</v>
      </c>
      <c r="AC7" s="3">
        <f t="shared" si="0"/>
        <v>1.7083677776600966E-5</v>
      </c>
      <c r="AD7" s="3">
        <f t="shared" si="0"/>
        <v>1.7083677776600966E-5</v>
      </c>
      <c r="AE7" s="3">
        <f t="shared" si="0"/>
        <v>1.7083677776600966E-5</v>
      </c>
      <c r="AF7" s="3">
        <f t="shared" si="0"/>
        <v>1.7083677776600966E-5</v>
      </c>
      <c r="AG7" s="3">
        <f t="shared" si="0"/>
        <v>1.7083677776600966E-5</v>
      </c>
      <c r="AH7" s="3">
        <f t="shared" si="0"/>
        <v>1.7083677776600966E-5</v>
      </c>
      <c r="AI7" s="3">
        <f t="shared" si="0"/>
        <v>1.7083677776600966E-5</v>
      </c>
      <c r="AJ7" s="3">
        <f t="shared" si="0"/>
        <v>1.7083677776600966E-5</v>
      </c>
      <c r="AK7" s="3">
        <f t="shared" si="0"/>
        <v>1.7083677776600966E-5</v>
      </c>
      <c r="AL7" s="3">
        <f t="shared" si="0"/>
        <v>1.7083677776600966E-5</v>
      </c>
      <c r="AM7" s="3">
        <f t="shared" si="0"/>
        <v>1.7083677776600966E-5</v>
      </c>
      <c r="AN7" s="3">
        <f t="shared" si="0"/>
        <v>1.7083677776600966E-5</v>
      </c>
      <c r="AO7" s="3">
        <f t="shared" si="0"/>
        <v>1.7083677776600966E-5</v>
      </c>
      <c r="AP7" s="3">
        <f t="shared" si="0"/>
        <v>1.7083677776600966E-5</v>
      </c>
      <c r="AQ7" s="3">
        <f t="shared" si="0"/>
        <v>1.7083677776600966E-5</v>
      </c>
      <c r="AR7" s="3">
        <f t="shared" si="0"/>
        <v>1.7083677776600966E-5</v>
      </c>
      <c r="AS7" s="3">
        <f t="shared" si="0"/>
        <v>1.7083677776600966E-5</v>
      </c>
      <c r="AT7" s="3">
        <f t="shared" si="0"/>
        <v>1.7083677776600966E-5</v>
      </c>
      <c r="AU7" s="3">
        <f t="shared" si="0"/>
        <v>1.7083677776600966E-5</v>
      </c>
      <c r="AV7" s="3">
        <f t="shared" si="0"/>
        <v>1.7083677776600966E-5</v>
      </c>
      <c r="AW7" s="3">
        <f t="shared" si="0"/>
        <v>1.7083677776600966E-5</v>
      </c>
      <c r="AX7" s="3">
        <f t="shared" si="0"/>
        <v>1.7083677776600966E-5</v>
      </c>
      <c r="AY7" s="3">
        <f t="shared" si="0"/>
        <v>1.7083677776600966E-5</v>
      </c>
      <c r="AZ7" s="3">
        <f t="shared" si="0"/>
        <v>1.7083677776600966E-5</v>
      </c>
      <c r="BA7" s="3">
        <f t="shared" si="0"/>
        <v>1.7083677776600966E-5</v>
      </c>
      <c r="BB7" s="3">
        <f t="shared" ref="AC7:BY9" si="3">BA7</f>
        <v>1.7083677776600966E-5</v>
      </c>
      <c r="BC7" s="3">
        <f t="shared" si="3"/>
        <v>1.7083677776600966E-5</v>
      </c>
      <c r="BD7" s="3">
        <f t="shared" si="3"/>
        <v>1.7083677776600966E-5</v>
      </c>
      <c r="BE7" s="3">
        <f t="shared" si="3"/>
        <v>1.7083677776600966E-5</v>
      </c>
      <c r="BF7" s="3">
        <f t="shared" si="3"/>
        <v>1.7083677776600966E-5</v>
      </c>
      <c r="BG7" s="3">
        <f t="shared" si="3"/>
        <v>1.7083677776600966E-5</v>
      </c>
      <c r="BH7" s="3">
        <f t="shared" si="3"/>
        <v>1.7083677776600966E-5</v>
      </c>
      <c r="BI7" s="3">
        <f t="shared" si="3"/>
        <v>1.7083677776600966E-5</v>
      </c>
      <c r="BJ7" s="3">
        <f t="shared" si="3"/>
        <v>1.7083677776600966E-5</v>
      </c>
      <c r="BK7" s="3">
        <f t="shared" si="3"/>
        <v>1.7083677776600966E-5</v>
      </c>
      <c r="BL7" s="3">
        <f t="shared" si="3"/>
        <v>1.7083677776600966E-5</v>
      </c>
      <c r="BM7" s="3">
        <f t="shared" si="3"/>
        <v>1.7083677776600966E-5</v>
      </c>
      <c r="BN7" s="3">
        <f t="shared" si="3"/>
        <v>1.7083677776600966E-5</v>
      </c>
      <c r="BO7" s="3">
        <f t="shared" si="3"/>
        <v>1.7083677776600966E-5</v>
      </c>
      <c r="BP7" s="3">
        <f t="shared" si="3"/>
        <v>1.7083677776600966E-5</v>
      </c>
      <c r="BQ7" s="3">
        <f t="shared" si="3"/>
        <v>1.7083677776600966E-5</v>
      </c>
      <c r="BR7" s="3">
        <f t="shared" si="3"/>
        <v>1.7083677776600966E-5</v>
      </c>
      <c r="BS7" s="3">
        <f t="shared" si="3"/>
        <v>1.7083677776600966E-5</v>
      </c>
      <c r="BT7" s="3">
        <f t="shared" si="3"/>
        <v>1.7083677776600966E-5</v>
      </c>
      <c r="BU7" s="3">
        <f t="shared" si="3"/>
        <v>1.7083677776600966E-5</v>
      </c>
      <c r="BV7" s="3">
        <f t="shared" si="3"/>
        <v>1.7083677776600966E-5</v>
      </c>
      <c r="BW7" s="3">
        <f t="shared" si="3"/>
        <v>1.7083677776600966E-5</v>
      </c>
      <c r="BX7" s="3">
        <f t="shared" si="3"/>
        <v>1.7083677776600966E-5</v>
      </c>
      <c r="BY7" s="3">
        <f t="shared" si="3"/>
        <v>1.7083677776600966E-5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3"/>
        <v>0</v>
      </c>
      <c r="AD8" s="3">
        <f t="shared" si="3"/>
        <v>0</v>
      </c>
      <c r="AE8" s="3">
        <f t="shared" si="3"/>
        <v>0</v>
      </c>
      <c r="AF8" s="3">
        <f t="shared" si="3"/>
        <v>0</v>
      </c>
      <c r="AG8" s="3">
        <f t="shared" si="3"/>
        <v>0</v>
      </c>
      <c r="AH8" s="3">
        <f t="shared" si="3"/>
        <v>0</v>
      </c>
      <c r="AI8" s="3">
        <f t="shared" si="3"/>
        <v>0</v>
      </c>
      <c r="AJ8" s="3">
        <f t="shared" si="3"/>
        <v>0</v>
      </c>
      <c r="AK8" s="3">
        <f t="shared" si="3"/>
        <v>0</v>
      </c>
      <c r="AL8" s="3">
        <f t="shared" si="3"/>
        <v>0</v>
      </c>
      <c r="AM8" s="3">
        <f t="shared" si="3"/>
        <v>0</v>
      </c>
      <c r="AN8" s="3">
        <f t="shared" si="3"/>
        <v>0</v>
      </c>
      <c r="AO8" s="3">
        <f t="shared" si="3"/>
        <v>0</v>
      </c>
      <c r="AP8" s="3">
        <f t="shared" si="3"/>
        <v>0</v>
      </c>
      <c r="AQ8" s="3">
        <f t="shared" si="3"/>
        <v>0</v>
      </c>
      <c r="AR8" s="3">
        <f t="shared" si="3"/>
        <v>0</v>
      </c>
      <c r="AS8" s="3">
        <f t="shared" si="3"/>
        <v>0</v>
      </c>
      <c r="AT8" s="3">
        <f t="shared" si="3"/>
        <v>0</v>
      </c>
      <c r="AU8" s="3">
        <f t="shared" si="3"/>
        <v>0</v>
      </c>
      <c r="AV8" s="3">
        <f t="shared" si="3"/>
        <v>0</v>
      </c>
      <c r="AW8" s="3">
        <f t="shared" si="3"/>
        <v>0</v>
      </c>
      <c r="AX8" s="3">
        <f t="shared" si="3"/>
        <v>0</v>
      </c>
      <c r="AY8" s="3">
        <f t="shared" si="3"/>
        <v>0</v>
      </c>
      <c r="AZ8" s="3">
        <f t="shared" si="3"/>
        <v>0</v>
      </c>
      <c r="BA8" s="3">
        <f t="shared" si="3"/>
        <v>0</v>
      </c>
      <c r="BB8" s="3">
        <f t="shared" si="3"/>
        <v>0</v>
      </c>
      <c r="BC8" s="3">
        <f t="shared" si="3"/>
        <v>0</v>
      </c>
      <c r="BD8" s="3">
        <f t="shared" si="3"/>
        <v>0</v>
      </c>
      <c r="BE8" s="3">
        <f t="shared" si="3"/>
        <v>0</v>
      </c>
      <c r="BF8" s="3">
        <f t="shared" si="3"/>
        <v>0</v>
      </c>
      <c r="BG8" s="3">
        <f t="shared" si="3"/>
        <v>0</v>
      </c>
      <c r="BH8" s="3">
        <f t="shared" si="3"/>
        <v>0</v>
      </c>
      <c r="BI8" s="3">
        <f t="shared" si="3"/>
        <v>0</v>
      </c>
      <c r="BJ8" s="3">
        <f t="shared" si="3"/>
        <v>0</v>
      </c>
      <c r="BK8" s="3">
        <f t="shared" si="3"/>
        <v>0</v>
      </c>
      <c r="BL8" s="3">
        <f t="shared" si="3"/>
        <v>0</v>
      </c>
      <c r="BM8" s="3">
        <f t="shared" si="3"/>
        <v>0</v>
      </c>
      <c r="BN8" s="3">
        <f t="shared" si="3"/>
        <v>0</v>
      </c>
      <c r="BO8" s="3">
        <f t="shared" si="3"/>
        <v>0</v>
      </c>
      <c r="BP8" s="3">
        <f t="shared" si="3"/>
        <v>0</v>
      </c>
      <c r="BQ8" s="3">
        <f t="shared" si="3"/>
        <v>0</v>
      </c>
      <c r="BR8" s="3">
        <f t="shared" si="3"/>
        <v>0</v>
      </c>
      <c r="BS8" s="3">
        <f t="shared" si="3"/>
        <v>0</v>
      </c>
      <c r="BT8" s="3">
        <f t="shared" si="3"/>
        <v>0</v>
      </c>
      <c r="BU8" s="3">
        <f t="shared" si="3"/>
        <v>0</v>
      </c>
      <c r="BV8" s="3">
        <f t="shared" si="3"/>
        <v>0</v>
      </c>
      <c r="BW8" s="3">
        <f t="shared" si="3"/>
        <v>0</v>
      </c>
      <c r="BX8" s="3">
        <f t="shared" si="3"/>
        <v>0</v>
      </c>
      <c r="BY8" s="3">
        <f t="shared" si="3"/>
        <v>0</v>
      </c>
    </row>
    <row r="9" spans="1:77">
      <c r="A9" s="1" t="s">
        <v>396</v>
      </c>
      <c r="B9">
        <f t="shared" ref="B9:AA9" si="4">B6</f>
        <v>1.8807207434147853E-5</v>
      </c>
      <c r="C9">
        <f t="shared" si="4"/>
        <v>2.5139831468832039E-5</v>
      </c>
      <c r="D9">
        <f t="shared" si="4"/>
        <v>2.1003207973175982E-5</v>
      </c>
      <c r="E9">
        <f t="shared" si="4"/>
        <v>1.8368409215401031E-5</v>
      </c>
      <c r="F9">
        <f t="shared" si="4"/>
        <v>1.5935017487088538E-5</v>
      </c>
      <c r="G9">
        <f t="shared" si="4"/>
        <v>1.5262991409271902E-5</v>
      </c>
      <c r="H9">
        <f t="shared" si="4"/>
        <v>1.4762748297898507E-5</v>
      </c>
      <c r="I9">
        <f t="shared" si="4"/>
        <v>1.4826996566402248E-5</v>
      </c>
      <c r="J9">
        <f t="shared" si="4"/>
        <v>1.5143303907746877E-5</v>
      </c>
      <c r="K9">
        <f t="shared" si="4"/>
        <v>1.517827905178251E-5</v>
      </c>
      <c r="L9">
        <f t="shared" si="4"/>
        <v>1.537042413262435E-5</v>
      </c>
      <c r="M9">
        <f t="shared" si="4"/>
        <v>1.5539013083854616E-5</v>
      </c>
      <c r="N9">
        <f t="shared" si="4"/>
        <v>1.5683811292612171E-5</v>
      </c>
      <c r="O9">
        <f t="shared" si="4"/>
        <v>1.5843876451960172E-5</v>
      </c>
      <c r="P9">
        <f t="shared" si="4"/>
        <v>1.5945306936855903E-5</v>
      </c>
      <c r="Q9">
        <f t="shared" si="4"/>
        <v>1.6022476027338631E-5</v>
      </c>
      <c r="R9">
        <f t="shared" si="4"/>
        <v>1.6149489297625187E-5</v>
      </c>
      <c r="S9">
        <f t="shared" si="4"/>
        <v>1.6271876629825883E-5</v>
      </c>
      <c r="T9">
        <f t="shared" si="4"/>
        <v>1.638924510088147E-5</v>
      </c>
      <c r="U9">
        <f t="shared" si="4"/>
        <v>1.6507239681639451E-5</v>
      </c>
      <c r="V9">
        <f t="shared" si="4"/>
        <v>1.6720256036706199E-5</v>
      </c>
      <c r="W9">
        <f t="shared" si="4"/>
        <v>1.6894953479634241E-5</v>
      </c>
      <c r="X9">
        <f t="shared" si="4"/>
        <v>1.7041682074455992E-5</v>
      </c>
      <c r="Y9">
        <f t="shared" si="4"/>
        <v>1.7295188045458782E-5</v>
      </c>
      <c r="Z9">
        <f t="shared" si="4"/>
        <v>1.752170783255788E-5</v>
      </c>
      <c r="AA9">
        <f t="shared" si="4"/>
        <v>1.7577107131475144E-5</v>
      </c>
      <c r="AB9" s="3">
        <f t="shared" si="1"/>
        <v>1.7577107131475144E-5</v>
      </c>
      <c r="AC9" s="3">
        <f t="shared" si="3"/>
        <v>1.7577107131475144E-5</v>
      </c>
      <c r="AD9" s="3">
        <f t="shared" si="3"/>
        <v>1.7577107131475144E-5</v>
      </c>
      <c r="AE9" s="3">
        <f t="shared" si="3"/>
        <v>1.7577107131475144E-5</v>
      </c>
      <c r="AF9" s="3">
        <f t="shared" si="3"/>
        <v>1.7577107131475144E-5</v>
      </c>
      <c r="AG9" s="3">
        <f t="shared" si="3"/>
        <v>1.7577107131475144E-5</v>
      </c>
      <c r="AH9" s="3">
        <f t="shared" si="3"/>
        <v>1.7577107131475144E-5</v>
      </c>
      <c r="AI9" s="3">
        <f t="shared" si="3"/>
        <v>1.7577107131475144E-5</v>
      </c>
      <c r="AJ9" s="3">
        <f t="shared" si="3"/>
        <v>1.7577107131475144E-5</v>
      </c>
      <c r="AK9" s="3">
        <f t="shared" si="3"/>
        <v>1.7577107131475144E-5</v>
      </c>
      <c r="AL9" s="3">
        <f t="shared" si="3"/>
        <v>1.7577107131475144E-5</v>
      </c>
      <c r="AM9" s="3">
        <f t="shared" si="3"/>
        <v>1.7577107131475144E-5</v>
      </c>
      <c r="AN9" s="3">
        <f t="shared" si="3"/>
        <v>1.7577107131475144E-5</v>
      </c>
      <c r="AO9" s="3">
        <f t="shared" si="3"/>
        <v>1.7577107131475144E-5</v>
      </c>
      <c r="AP9" s="3">
        <f t="shared" si="3"/>
        <v>1.7577107131475144E-5</v>
      </c>
      <c r="AQ9" s="3">
        <f t="shared" si="3"/>
        <v>1.7577107131475144E-5</v>
      </c>
      <c r="AR9" s="3">
        <f t="shared" si="3"/>
        <v>1.7577107131475144E-5</v>
      </c>
      <c r="AS9" s="3">
        <f t="shared" si="3"/>
        <v>1.7577107131475144E-5</v>
      </c>
      <c r="AT9" s="3">
        <f t="shared" si="3"/>
        <v>1.7577107131475144E-5</v>
      </c>
      <c r="AU9" s="3">
        <f t="shared" si="3"/>
        <v>1.7577107131475144E-5</v>
      </c>
      <c r="AV9" s="3">
        <f t="shared" si="3"/>
        <v>1.7577107131475144E-5</v>
      </c>
      <c r="AW9" s="3">
        <f t="shared" si="3"/>
        <v>1.7577107131475144E-5</v>
      </c>
      <c r="AX9" s="3">
        <f t="shared" si="3"/>
        <v>1.7577107131475144E-5</v>
      </c>
      <c r="AY9" s="3">
        <f t="shared" si="3"/>
        <v>1.7577107131475144E-5</v>
      </c>
      <c r="AZ9" s="3">
        <f t="shared" si="3"/>
        <v>1.7577107131475144E-5</v>
      </c>
      <c r="BA9" s="3">
        <f t="shared" si="3"/>
        <v>1.7577107131475144E-5</v>
      </c>
      <c r="BB9" s="3">
        <f t="shared" si="3"/>
        <v>1.7577107131475144E-5</v>
      </c>
      <c r="BC9" s="3">
        <f t="shared" si="3"/>
        <v>1.7577107131475144E-5</v>
      </c>
      <c r="BD9" s="3">
        <f t="shared" si="3"/>
        <v>1.7577107131475144E-5</v>
      </c>
      <c r="BE9" s="3">
        <f t="shared" si="3"/>
        <v>1.7577107131475144E-5</v>
      </c>
      <c r="BF9" s="3">
        <f t="shared" si="3"/>
        <v>1.7577107131475144E-5</v>
      </c>
      <c r="BG9" s="3">
        <f t="shared" si="3"/>
        <v>1.7577107131475144E-5</v>
      </c>
      <c r="BH9" s="3">
        <f t="shared" si="3"/>
        <v>1.7577107131475144E-5</v>
      </c>
      <c r="BI9" s="3">
        <f t="shared" si="3"/>
        <v>1.7577107131475144E-5</v>
      </c>
      <c r="BJ9" s="3">
        <f t="shared" si="3"/>
        <v>1.7577107131475144E-5</v>
      </c>
      <c r="BK9" s="3">
        <f t="shared" si="3"/>
        <v>1.7577107131475144E-5</v>
      </c>
      <c r="BL9" s="3">
        <f t="shared" si="3"/>
        <v>1.7577107131475144E-5</v>
      </c>
      <c r="BM9" s="3">
        <f t="shared" si="3"/>
        <v>1.7577107131475144E-5</v>
      </c>
      <c r="BN9" s="3">
        <f t="shared" si="3"/>
        <v>1.7577107131475144E-5</v>
      </c>
      <c r="BO9" s="3">
        <f t="shared" si="3"/>
        <v>1.7577107131475144E-5</v>
      </c>
      <c r="BP9" s="3">
        <f t="shared" si="3"/>
        <v>1.7577107131475144E-5</v>
      </c>
      <c r="BQ9" s="3">
        <f t="shared" si="3"/>
        <v>1.7577107131475144E-5</v>
      </c>
      <c r="BR9" s="3">
        <f t="shared" si="3"/>
        <v>1.7577107131475144E-5</v>
      </c>
      <c r="BS9" s="3">
        <f t="shared" si="3"/>
        <v>1.7577107131475144E-5</v>
      </c>
      <c r="BT9" s="3">
        <f t="shared" si="3"/>
        <v>1.7577107131475144E-5</v>
      </c>
      <c r="BU9" s="3">
        <f t="shared" si="3"/>
        <v>1.7577107131475144E-5</v>
      </c>
      <c r="BV9" s="3">
        <f t="shared" si="3"/>
        <v>1.7577107131475144E-5</v>
      </c>
      <c r="BW9" s="3">
        <f t="shared" si="3"/>
        <v>1.7577107131475144E-5</v>
      </c>
      <c r="BX9" s="3">
        <f t="shared" si="3"/>
        <v>1.7577107131475144E-5</v>
      </c>
      <c r="BY9" s="3">
        <f t="shared" si="3"/>
        <v>1.7577107131475144E-5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C95B2-C082-4109-BBBA-F9BDD3480D97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 s="52">
        <f>'AEO 2026 Table 3'!E28/10^6*dollars_2025_to_2012*(1-INDEX('Tax Percentages'!$B$15:$AB$15,MATCH(B$1,'Tax Percentages'!$B$4:$AB$4,0)))</f>
        <v>1.7745745696564773E-5</v>
      </c>
      <c r="C2" s="52">
        <f>'AEO 2026 Table 3'!F28/10^6*dollars_2025_to_2012*(1-INDEX('Tax Percentages'!$B$15:$AB$15,MATCH(C$1,'Tax Percentages'!$B$4:$AB$4,0)))</f>
        <v>1.7405987832357061E-5</v>
      </c>
      <c r="D2" s="52">
        <f>'AEO 2026 Table 3'!G28/10^6*dollars_2025_to_2012*(1-INDEX('Tax Percentages'!$B$15:$AB$15,MATCH(D$1,'Tax Percentages'!$B$4:$AB$4,0)))</f>
        <v>1.62639096949932E-5</v>
      </c>
      <c r="E2" s="52">
        <f>'AEO 2026 Table 3'!H28/10^6*dollars_2025_to_2012*(1-INDEX('Tax Percentages'!$B$15:$AB$15,MATCH(E$1,'Tax Percentages'!$B$4:$AB$4,0)))</f>
        <v>1.5944317918695749E-5</v>
      </c>
      <c r="F2" s="52">
        <f>'AEO 2026 Table 3'!I28/10^6*dollars_2025_to_2012*(1-INDEX('Tax Percentages'!$B$15:$AB$15,MATCH(F$1,'Tax Percentages'!$B$4:$AB$4,0)))</f>
        <v>1.6051645268723788E-5</v>
      </c>
      <c r="G2" s="52">
        <f>'AEO 2026 Table 3'!J28/10^6*dollars_2025_to_2012*(1-INDEX('Tax Percentages'!$B$15:$AB$15,MATCH(G$1,'Tax Percentages'!$B$4:$AB$4,0)))</f>
        <v>1.5877687135085604E-5</v>
      </c>
      <c r="H2" s="52">
        <f>'AEO 2026 Table 3'!K28/10^6*dollars_2025_to_2012*(1-INDEX('Tax Percentages'!$B$15:$AB$15,MATCH(H$1,'Tax Percentages'!$B$4:$AB$4,0)))</f>
        <v>1.6167222315467406E-5</v>
      </c>
      <c r="I2" s="52">
        <f>'AEO 2026 Table 3'!L28/10^6*dollars_2025_to_2012*(1-INDEX('Tax Percentages'!$B$15:$AB$15,MATCH(I$1,'Tax Percentages'!$B$4:$AB$4,0)))</f>
        <v>1.6249952813826597E-5</v>
      </c>
      <c r="J2" s="52">
        <f>'AEO 2026 Table 3'!M28/10^6*dollars_2025_to_2012*(1-INDEX('Tax Percentages'!$B$15:$AB$15,MATCH(J$1,'Tax Percentages'!$B$4:$AB$4,0)))</f>
        <v>1.6712455946643331E-5</v>
      </c>
      <c r="K2" s="52">
        <f>'AEO 2026 Table 3'!N28/10^6*dollars_2025_to_2012*(1-INDEX('Tax Percentages'!$B$15:$AB$15,MATCH(K$1,'Tax Percentages'!$B$4:$AB$4,0)))</f>
        <v>1.6823438000834168E-5</v>
      </c>
      <c r="L2" s="52">
        <f>'AEO 2026 Table 3'!O28/10^6*dollars_2025_to_2012*(1-INDEX('Tax Percentages'!$B$15:$AB$15,MATCH(L$1,'Tax Percentages'!$B$4:$AB$4,0)))</f>
        <v>1.7111457976203682E-5</v>
      </c>
      <c r="M2" s="52">
        <f>'AEO 2026 Table 3'!P28/10^6*dollars_2025_to_2012*(1-INDEX('Tax Percentages'!$B$15:$AB$15,MATCH(M$1,'Tax Percentages'!$B$4:$AB$4,0)))</f>
        <v>1.7278796580255642E-5</v>
      </c>
      <c r="N2" s="52">
        <f>'AEO 2026 Table 3'!Q28/10^6*dollars_2025_to_2012*(1-INDEX('Tax Percentages'!$B$15:$AB$15,MATCH(N$1,'Tax Percentages'!$B$4:$AB$4,0)))</f>
        <v>1.7603451896938402E-5</v>
      </c>
      <c r="O2" s="52">
        <f>'AEO 2026 Table 3'!R28/10^6*dollars_2025_to_2012*(1-INDEX('Tax Percentages'!$B$15:$AB$15,MATCH(O$1,'Tax Percentages'!$B$4:$AB$4,0)))</f>
        <v>1.7758592584927497E-5</v>
      </c>
      <c r="P2" s="52">
        <f>'AEO 2026 Table 3'!S28/10^6*dollars_2025_to_2012*(1-INDEX('Tax Percentages'!$B$15:$AB$15,MATCH(P$1,'Tax Percentages'!$B$4:$AB$4,0)))</f>
        <v>1.7886118418397651E-5</v>
      </c>
      <c r="Q2" s="52">
        <f>'AEO 2026 Table 3'!T28/10^6*dollars_2025_to_2012*(1-INDEX('Tax Percentages'!$B$15:$AB$15,MATCH(Q$1,'Tax Percentages'!$B$4:$AB$4,0)))</f>
        <v>1.7960819813438561E-5</v>
      </c>
      <c r="R2" s="52">
        <f>'AEO 2026 Table 3'!U28/10^6*dollars_2025_to_2012*(1-INDEX('Tax Percentages'!$B$15:$AB$15,MATCH(R$1,'Tax Percentages'!$B$4:$AB$4,0)))</f>
        <v>1.7990167476604676E-5</v>
      </c>
      <c r="S2" s="52">
        <f>'AEO 2026 Table 3'!V28/10^6*dollars_2025_to_2012*(1-INDEX('Tax Percentages'!$B$15:$AB$15,MATCH(S$1,'Tax Percentages'!$B$4:$AB$4,0)))</f>
        <v>1.8142349541072979E-5</v>
      </c>
      <c r="T2" s="52">
        <f>'AEO 2026 Table 3'!W28/10^6*dollars_2025_to_2012*(1-INDEX('Tax Percentages'!$B$15:$AB$15,MATCH(T$1,'Tax Percentages'!$B$4:$AB$4,0)))</f>
        <v>1.8219522647052735E-5</v>
      </c>
      <c r="U2" s="52">
        <f>'AEO 2026 Table 3'!X28/10^6*dollars_2025_to_2012*(1-INDEX('Tax Percentages'!$B$15:$AB$15,MATCH(U$1,'Tax Percentages'!$B$4:$AB$4,0)))</f>
        <v>1.8280924549564922E-5</v>
      </c>
      <c r="V2" s="52">
        <f>'AEO 2026 Table 3'!Y28/10^6*dollars_2025_to_2012*(1-INDEX('Tax Percentages'!$B$15:$AB$15,MATCH(V$1,'Tax Percentages'!$B$4:$AB$4,0)))</f>
        <v>1.8503369672714446E-5</v>
      </c>
      <c r="W2" s="52">
        <f>'AEO 2026 Table 3'!Z28/10^6*dollars_2025_to_2012*(1-INDEX('Tax Percentages'!$B$15:$AB$15,MATCH(W$1,'Tax Percentages'!$B$4:$AB$4,0)))</f>
        <v>1.8529422546076282E-5</v>
      </c>
      <c r="X2" s="52">
        <f>'AEO 2026 Table 3'!AA28/10^6*dollars_2025_to_2012*(1-INDEX('Tax Percentages'!$B$15:$AB$15,MATCH(X$1,'Tax Percentages'!$B$4:$AB$4,0)))</f>
        <v>1.86867591995474E-5</v>
      </c>
      <c r="Y2" s="52">
        <f>'AEO 2026 Table 3'!AB28/10^6*dollars_2025_to_2012*(1-INDEX('Tax Percentages'!$B$15:$AB$15,MATCH(Y$1,'Tax Percentages'!$B$4:$AB$4,0)))</f>
        <v>1.8849987684712593E-5</v>
      </c>
      <c r="Z2" s="52">
        <f>'AEO 2026 Table 3'!AC28/10^6*dollars_2025_to_2012*(1-INDEX('Tax Percentages'!$B$15:$AB$15,MATCH(Z$1,'Tax Percentages'!$B$4:$AB$4,0)))</f>
        <v>1.9051922100141507E-5</v>
      </c>
      <c r="AA2" s="52">
        <f>'AEO 2026 Table 3'!AD28/10^6*dollars_2025_to_2012*(1-INDEX('Tax Percentages'!$B$15:$AB$15,MATCH(AA$1,'Tax Percentages'!$B$4:$AB$4,0)))</f>
        <v>1.9127414786555124E-5</v>
      </c>
      <c r="AB2" s="52">
        <f>AA2</f>
        <v>1.9127414786555124E-5</v>
      </c>
      <c r="AC2" s="52">
        <f t="shared" ref="AC2:BY7" si="0">AB2</f>
        <v>1.9127414786555124E-5</v>
      </c>
      <c r="AD2" s="52">
        <f t="shared" si="0"/>
        <v>1.9127414786555124E-5</v>
      </c>
      <c r="AE2" s="52">
        <f t="shared" si="0"/>
        <v>1.9127414786555124E-5</v>
      </c>
      <c r="AF2" s="52">
        <f t="shared" si="0"/>
        <v>1.9127414786555124E-5</v>
      </c>
      <c r="AG2" s="52">
        <f t="shared" si="0"/>
        <v>1.9127414786555124E-5</v>
      </c>
      <c r="AH2" s="52">
        <f t="shared" si="0"/>
        <v>1.9127414786555124E-5</v>
      </c>
      <c r="AI2" s="52">
        <f t="shared" si="0"/>
        <v>1.9127414786555124E-5</v>
      </c>
      <c r="AJ2" s="52">
        <f t="shared" si="0"/>
        <v>1.9127414786555124E-5</v>
      </c>
      <c r="AK2" s="52">
        <f t="shared" si="0"/>
        <v>1.9127414786555124E-5</v>
      </c>
      <c r="AL2" s="52">
        <f t="shared" si="0"/>
        <v>1.9127414786555124E-5</v>
      </c>
      <c r="AM2" s="52">
        <f t="shared" si="0"/>
        <v>1.9127414786555124E-5</v>
      </c>
      <c r="AN2" s="52">
        <f t="shared" si="0"/>
        <v>1.9127414786555124E-5</v>
      </c>
      <c r="AO2" s="52">
        <f t="shared" si="0"/>
        <v>1.9127414786555124E-5</v>
      </c>
      <c r="AP2" s="52">
        <f t="shared" si="0"/>
        <v>1.9127414786555124E-5</v>
      </c>
      <c r="AQ2" s="52">
        <f t="shared" si="0"/>
        <v>1.9127414786555124E-5</v>
      </c>
      <c r="AR2" s="52">
        <f t="shared" si="0"/>
        <v>1.9127414786555124E-5</v>
      </c>
      <c r="AS2" s="52">
        <f t="shared" si="0"/>
        <v>1.9127414786555124E-5</v>
      </c>
      <c r="AT2" s="52">
        <f t="shared" si="0"/>
        <v>1.9127414786555124E-5</v>
      </c>
      <c r="AU2" s="52">
        <f t="shared" si="0"/>
        <v>1.9127414786555124E-5</v>
      </c>
      <c r="AV2" s="52">
        <f t="shared" si="0"/>
        <v>1.9127414786555124E-5</v>
      </c>
      <c r="AW2" s="52">
        <f t="shared" si="0"/>
        <v>1.9127414786555124E-5</v>
      </c>
      <c r="AX2" s="52">
        <f t="shared" si="0"/>
        <v>1.9127414786555124E-5</v>
      </c>
      <c r="AY2" s="52">
        <f t="shared" si="0"/>
        <v>1.9127414786555124E-5</v>
      </c>
      <c r="AZ2" s="52">
        <f t="shared" si="0"/>
        <v>1.9127414786555124E-5</v>
      </c>
      <c r="BA2" s="52">
        <f t="shared" si="0"/>
        <v>1.9127414786555124E-5</v>
      </c>
      <c r="BB2" s="52">
        <f t="shared" si="0"/>
        <v>1.9127414786555124E-5</v>
      </c>
      <c r="BC2" s="52">
        <f t="shared" si="0"/>
        <v>1.9127414786555124E-5</v>
      </c>
      <c r="BD2" s="52">
        <f t="shared" si="0"/>
        <v>1.9127414786555124E-5</v>
      </c>
      <c r="BE2" s="52">
        <f t="shared" si="0"/>
        <v>1.9127414786555124E-5</v>
      </c>
      <c r="BF2" s="52">
        <f t="shared" si="0"/>
        <v>1.9127414786555124E-5</v>
      </c>
      <c r="BG2" s="52">
        <f t="shared" si="0"/>
        <v>1.9127414786555124E-5</v>
      </c>
      <c r="BH2" s="52">
        <f t="shared" si="0"/>
        <v>1.9127414786555124E-5</v>
      </c>
      <c r="BI2" s="52">
        <f t="shared" si="0"/>
        <v>1.9127414786555124E-5</v>
      </c>
      <c r="BJ2" s="52">
        <f t="shared" si="0"/>
        <v>1.9127414786555124E-5</v>
      </c>
      <c r="BK2" s="52">
        <f t="shared" si="0"/>
        <v>1.9127414786555124E-5</v>
      </c>
      <c r="BL2" s="52">
        <f t="shared" si="0"/>
        <v>1.9127414786555124E-5</v>
      </c>
      <c r="BM2" s="52">
        <f t="shared" si="0"/>
        <v>1.9127414786555124E-5</v>
      </c>
      <c r="BN2" s="52">
        <f t="shared" si="0"/>
        <v>1.9127414786555124E-5</v>
      </c>
      <c r="BO2" s="52">
        <f t="shared" si="0"/>
        <v>1.9127414786555124E-5</v>
      </c>
      <c r="BP2" s="52">
        <f t="shared" si="0"/>
        <v>1.9127414786555124E-5</v>
      </c>
      <c r="BQ2" s="52">
        <f t="shared" si="0"/>
        <v>1.9127414786555124E-5</v>
      </c>
      <c r="BR2" s="52">
        <f t="shared" si="0"/>
        <v>1.9127414786555124E-5</v>
      </c>
      <c r="BS2" s="52">
        <f t="shared" si="0"/>
        <v>1.9127414786555124E-5</v>
      </c>
      <c r="BT2" s="52">
        <f t="shared" si="0"/>
        <v>1.9127414786555124E-5</v>
      </c>
      <c r="BU2" s="52">
        <f t="shared" si="0"/>
        <v>1.9127414786555124E-5</v>
      </c>
      <c r="BV2" s="52">
        <f t="shared" si="0"/>
        <v>1.9127414786555124E-5</v>
      </c>
      <c r="BW2" s="52">
        <f t="shared" si="0"/>
        <v>1.9127414786555124E-5</v>
      </c>
      <c r="BX2" s="52">
        <f t="shared" si="0"/>
        <v>1.9127414786555124E-5</v>
      </c>
      <c r="BY2" s="52">
        <f t="shared" si="0"/>
        <v>1.9127414786555124E-5</v>
      </c>
    </row>
    <row r="3" spans="1:77">
      <c r="A3" s="1" t="s">
        <v>390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3">
        <f t="shared" ref="AB3:AQ9" si="1">AA3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0"/>
        <v>0</v>
      </c>
      <c r="AS3" s="3">
        <f t="shared" si="0"/>
        <v>0</v>
      </c>
      <c r="AT3" s="3">
        <f t="shared" si="0"/>
        <v>0</v>
      </c>
      <c r="AU3" s="3">
        <f t="shared" si="0"/>
        <v>0</v>
      </c>
      <c r="AV3" s="3">
        <f t="shared" si="0"/>
        <v>0</v>
      </c>
      <c r="AW3" s="3">
        <f t="shared" si="0"/>
        <v>0</v>
      </c>
      <c r="AX3" s="3">
        <f t="shared" si="0"/>
        <v>0</v>
      </c>
      <c r="AY3" s="3">
        <f t="shared" si="0"/>
        <v>0</v>
      </c>
      <c r="AZ3" s="3">
        <f t="shared" si="0"/>
        <v>0</v>
      </c>
      <c r="BA3" s="3">
        <f t="shared" si="0"/>
        <v>0</v>
      </c>
      <c r="BB3" s="3">
        <f t="shared" si="0"/>
        <v>0</v>
      </c>
      <c r="BC3" s="3">
        <f t="shared" si="0"/>
        <v>0</v>
      </c>
      <c r="BD3" s="3">
        <f t="shared" si="0"/>
        <v>0</v>
      </c>
      <c r="BE3" s="3">
        <f t="shared" si="0"/>
        <v>0</v>
      </c>
      <c r="BF3" s="3">
        <f t="shared" si="0"/>
        <v>0</v>
      </c>
      <c r="BG3" s="3">
        <f t="shared" si="0"/>
        <v>0</v>
      </c>
      <c r="BH3" s="3">
        <f t="shared" si="0"/>
        <v>0</v>
      </c>
      <c r="BI3" s="3">
        <f t="shared" si="0"/>
        <v>0</v>
      </c>
      <c r="BJ3" s="3">
        <f t="shared" si="0"/>
        <v>0</v>
      </c>
      <c r="BK3" s="3">
        <f t="shared" si="0"/>
        <v>0</v>
      </c>
      <c r="BL3" s="3">
        <f t="shared" si="0"/>
        <v>0</v>
      </c>
      <c r="BM3" s="3">
        <f t="shared" si="0"/>
        <v>0</v>
      </c>
      <c r="BN3" s="3">
        <f t="shared" si="0"/>
        <v>0</v>
      </c>
      <c r="BO3" s="3">
        <f t="shared" si="0"/>
        <v>0</v>
      </c>
      <c r="BP3" s="3">
        <f t="shared" si="0"/>
        <v>0</v>
      </c>
      <c r="BQ3" s="3">
        <f t="shared" si="0"/>
        <v>0</v>
      </c>
      <c r="BR3" s="3">
        <f t="shared" si="0"/>
        <v>0</v>
      </c>
      <c r="BS3" s="3">
        <f t="shared" si="0"/>
        <v>0</v>
      </c>
      <c r="BT3" s="3">
        <f t="shared" si="0"/>
        <v>0</v>
      </c>
      <c r="BU3" s="3">
        <f t="shared" si="0"/>
        <v>0</v>
      </c>
      <c r="BV3" s="3">
        <f t="shared" si="0"/>
        <v>0</v>
      </c>
      <c r="BW3" s="3">
        <f t="shared" si="0"/>
        <v>0</v>
      </c>
      <c r="BX3" s="3">
        <f t="shared" si="0"/>
        <v>0</v>
      </c>
      <c r="BY3" s="3">
        <f t="shared" si="0"/>
        <v>0</v>
      </c>
    </row>
    <row r="4" spans="1:77">
      <c r="A4" s="1" t="s">
        <v>391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3">
        <f t="shared" si="1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  <c r="AG4" s="3">
        <f t="shared" si="0"/>
        <v>0</v>
      </c>
      <c r="AH4" s="3">
        <f t="shared" si="0"/>
        <v>0</v>
      </c>
      <c r="AI4" s="3">
        <f t="shared" si="0"/>
        <v>0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si="0"/>
        <v>0</v>
      </c>
      <c r="AZ4" s="3">
        <f t="shared" si="0"/>
        <v>0</v>
      </c>
      <c r="BA4" s="3">
        <f t="shared" si="0"/>
        <v>0</v>
      </c>
      <c r="BB4" s="3">
        <f t="shared" si="0"/>
        <v>0</v>
      </c>
      <c r="BC4" s="3">
        <f t="shared" si="0"/>
        <v>0</v>
      </c>
      <c r="BD4" s="3">
        <f t="shared" si="0"/>
        <v>0</v>
      </c>
      <c r="BE4" s="3">
        <f t="shared" si="0"/>
        <v>0</v>
      </c>
      <c r="BF4" s="3">
        <f t="shared" si="0"/>
        <v>0</v>
      </c>
      <c r="BG4" s="3">
        <f t="shared" si="0"/>
        <v>0</v>
      </c>
      <c r="BH4" s="3">
        <f t="shared" si="0"/>
        <v>0</v>
      </c>
      <c r="BI4" s="3">
        <f t="shared" si="0"/>
        <v>0</v>
      </c>
      <c r="BJ4" s="3">
        <f t="shared" si="0"/>
        <v>0</v>
      </c>
      <c r="BK4" s="3">
        <f t="shared" si="0"/>
        <v>0</v>
      </c>
      <c r="BL4" s="3">
        <f t="shared" si="0"/>
        <v>0</v>
      </c>
      <c r="BM4" s="3">
        <f t="shared" si="0"/>
        <v>0</v>
      </c>
      <c r="BN4" s="3">
        <f t="shared" si="0"/>
        <v>0</v>
      </c>
      <c r="BO4" s="3">
        <f t="shared" si="0"/>
        <v>0</v>
      </c>
      <c r="BP4" s="3">
        <f t="shared" si="0"/>
        <v>0</v>
      </c>
      <c r="BQ4" s="3">
        <f t="shared" si="0"/>
        <v>0</v>
      </c>
      <c r="BR4" s="3">
        <f t="shared" si="0"/>
        <v>0</v>
      </c>
      <c r="BS4" s="3">
        <f t="shared" si="0"/>
        <v>0</v>
      </c>
      <c r="BT4" s="3">
        <f t="shared" si="0"/>
        <v>0</v>
      </c>
      <c r="BU4" s="3">
        <f t="shared" si="0"/>
        <v>0</v>
      </c>
      <c r="BV4" s="3">
        <f t="shared" si="0"/>
        <v>0</v>
      </c>
      <c r="BW4" s="3">
        <f t="shared" si="0"/>
        <v>0</v>
      </c>
      <c r="BX4" s="3">
        <f t="shared" si="0"/>
        <v>0</v>
      </c>
      <c r="BY4" s="3">
        <f t="shared" si="0"/>
        <v>0</v>
      </c>
    </row>
    <row r="5" spans="1:77">
      <c r="A5" s="1" t="s">
        <v>392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3">
        <f t="shared" si="1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  <c r="AG5" s="3">
        <f t="shared" si="0"/>
        <v>0</v>
      </c>
      <c r="AH5" s="3">
        <f t="shared" si="0"/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0"/>
        <v>0</v>
      </c>
      <c r="AZ5" s="3">
        <f t="shared" si="0"/>
        <v>0</v>
      </c>
      <c r="BA5" s="3">
        <f t="shared" si="0"/>
        <v>0</v>
      </c>
      <c r="BB5" s="3">
        <f t="shared" si="0"/>
        <v>0</v>
      </c>
      <c r="BC5" s="3">
        <f t="shared" si="0"/>
        <v>0</v>
      </c>
      <c r="BD5" s="3">
        <f t="shared" si="0"/>
        <v>0</v>
      </c>
      <c r="BE5" s="3">
        <f t="shared" si="0"/>
        <v>0</v>
      </c>
      <c r="BF5" s="3">
        <f t="shared" si="0"/>
        <v>0</v>
      </c>
      <c r="BG5" s="3">
        <f t="shared" si="0"/>
        <v>0</v>
      </c>
      <c r="BH5" s="3">
        <f t="shared" si="0"/>
        <v>0</v>
      </c>
      <c r="BI5" s="3">
        <f t="shared" si="0"/>
        <v>0</v>
      </c>
      <c r="BJ5" s="3">
        <f t="shared" si="0"/>
        <v>0</v>
      </c>
      <c r="BK5" s="3">
        <f t="shared" si="0"/>
        <v>0</v>
      </c>
      <c r="BL5" s="3">
        <f t="shared" si="0"/>
        <v>0</v>
      </c>
      <c r="BM5" s="3">
        <f t="shared" si="0"/>
        <v>0</v>
      </c>
      <c r="BN5" s="3">
        <f t="shared" si="0"/>
        <v>0</v>
      </c>
      <c r="BO5" s="3">
        <f t="shared" si="0"/>
        <v>0</v>
      </c>
      <c r="BP5" s="3">
        <f t="shared" si="0"/>
        <v>0</v>
      </c>
      <c r="BQ5" s="3">
        <f t="shared" si="0"/>
        <v>0</v>
      </c>
      <c r="BR5" s="3">
        <f t="shared" si="0"/>
        <v>0</v>
      </c>
      <c r="BS5" s="3">
        <f t="shared" si="0"/>
        <v>0</v>
      </c>
      <c r="BT5" s="3">
        <f t="shared" si="0"/>
        <v>0</v>
      </c>
      <c r="BU5" s="3">
        <f t="shared" si="0"/>
        <v>0</v>
      </c>
      <c r="BV5" s="3">
        <f t="shared" si="0"/>
        <v>0</v>
      </c>
      <c r="BW5" s="3">
        <f t="shared" si="0"/>
        <v>0</v>
      </c>
      <c r="BX5" s="3">
        <f t="shared" si="0"/>
        <v>0</v>
      </c>
      <c r="BY5" s="3">
        <f t="shared" si="0"/>
        <v>0</v>
      </c>
    </row>
    <row r="6" spans="1:77">
      <c r="A6" s="1" t="s">
        <v>393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3">
        <f t="shared" si="1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G6" s="3">
        <f t="shared" si="0"/>
        <v>0</v>
      </c>
      <c r="AH6" s="3">
        <f t="shared" si="0"/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0"/>
        <v>0</v>
      </c>
      <c r="AZ6" s="3">
        <f t="shared" si="0"/>
        <v>0</v>
      </c>
      <c r="BA6" s="3">
        <f t="shared" si="0"/>
        <v>0</v>
      </c>
      <c r="BB6" s="3">
        <f t="shared" si="0"/>
        <v>0</v>
      </c>
      <c r="BC6" s="3">
        <f t="shared" si="0"/>
        <v>0</v>
      </c>
      <c r="BD6" s="3">
        <f t="shared" si="0"/>
        <v>0</v>
      </c>
      <c r="BE6" s="3">
        <f t="shared" si="0"/>
        <v>0</v>
      </c>
      <c r="BF6" s="3">
        <f t="shared" si="0"/>
        <v>0</v>
      </c>
      <c r="BG6" s="3">
        <f t="shared" si="0"/>
        <v>0</v>
      </c>
      <c r="BH6" s="3">
        <f t="shared" si="0"/>
        <v>0</v>
      </c>
      <c r="BI6" s="3">
        <f t="shared" si="0"/>
        <v>0</v>
      </c>
      <c r="BJ6" s="3">
        <f t="shared" si="0"/>
        <v>0</v>
      </c>
      <c r="BK6" s="3">
        <f t="shared" si="0"/>
        <v>0</v>
      </c>
      <c r="BL6" s="3">
        <f t="shared" si="0"/>
        <v>0</v>
      </c>
      <c r="BM6" s="3">
        <f t="shared" si="0"/>
        <v>0</v>
      </c>
      <c r="BN6" s="3">
        <f t="shared" si="0"/>
        <v>0</v>
      </c>
      <c r="BO6" s="3">
        <f t="shared" si="0"/>
        <v>0</v>
      </c>
      <c r="BP6" s="3">
        <f t="shared" si="0"/>
        <v>0</v>
      </c>
      <c r="BQ6" s="3">
        <f t="shared" si="0"/>
        <v>0</v>
      </c>
      <c r="BR6" s="3">
        <f t="shared" si="0"/>
        <v>0</v>
      </c>
      <c r="BS6" s="3">
        <f t="shared" si="0"/>
        <v>0</v>
      </c>
      <c r="BT6" s="3">
        <f t="shared" si="0"/>
        <v>0</v>
      </c>
      <c r="BU6" s="3">
        <f t="shared" si="0"/>
        <v>0</v>
      </c>
      <c r="BV6" s="3">
        <f t="shared" si="0"/>
        <v>0</v>
      </c>
      <c r="BW6" s="3">
        <f t="shared" si="0"/>
        <v>0</v>
      </c>
      <c r="BX6" s="3">
        <f t="shared" si="0"/>
        <v>0</v>
      </c>
      <c r="BY6" s="3">
        <f t="shared" si="0"/>
        <v>0</v>
      </c>
    </row>
    <row r="7" spans="1:77">
      <c r="A7" s="1" t="s">
        <v>394</v>
      </c>
      <c r="B7">
        <f t="shared" ref="B7:S7" si="2">B3</f>
        <v>0</v>
      </c>
      <c r="C7">
        <f t="shared" si="2"/>
        <v>0</v>
      </c>
      <c r="D7">
        <f t="shared" si="2"/>
        <v>0</v>
      </c>
      <c r="E7">
        <f t="shared" si="2"/>
        <v>0</v>
      </c>
      <c r="F7">
        <f t="shared" si="2"/>
        <v>0</v>
      </c>
      <c r="G7">
        <f t="shared" si="2"/>
        <v>0</v>
      </c>
      <c r="H7">
        <f t="shared" si="2"/>
        <v>0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</v>
      </c>
      <c r="M7">
        <f t="shared" si="2"/>
        <v>0</v>
      </c>
      <c r="N7">
        <f t="shared" si="2"/>
        <v>0</v>
      </c>
      <c r="O7">
        <f t="shared" si="2"/>
        <v>0</v>
      </c>
      <c r="P7">
        <f t="shared" si="2"/>
        <v>0</v>
      </c>
      <c r="Q7">
        <f t="shared" si="2"/>
        <v>0</v>
      </c>
      <c r="R7">
        <f t="shared" si="2"/>
        <v>0</v>
      </c>
      <c r="S7">
        <f t="shared" si="2"/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3">
        <f t="shared" si="1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G7" s="3">
        <f t="shared" si="0"/>
        <v>0</v>
      </c>
      <c r="AH7" s="3">
        <f t="shared" si="0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ref="AC7:BY9" si="3">BA7</f>
        <v>0</v>
      </c>
      <c r="BC7" s="3">
        <f t="shared" si="3"/>
        <v>0</v>
      </c>
      <c r="BD7" s="3">
        <f t="shared" si="3"/>
        <v>0</v>
      </c>
      <c r="BE7" s="3">
        <f t="shared" si="3"/>
        <v>0</v>
      </c>
      <c r="BF7" s="3">
        <f t="shared" si="3"/>
        <v>0</v>
      </c>
      <c r="BG7" s="3">
        <f t="shared" si="3"/>
        <v>0</v>
      </c>
      <c r="BH7" s="3">
        <f t="shared" si="3"/>
        <v>0</v>
      </c>
      <c r="BI7" s="3">
        <f t="shared" si="3"/>
        <v>0</v>
      </c>
      <c r="BJ7" s="3">
        <f t="shared" si="3"/>
        <v>0</v>
      </c>
      <c r="BK7" s="3">
        <f t="shared" si="3"/>
        <v>0</v>
      </c>
      <c r="BL7" s="3">
        <f t="shared" si="3"/>
        <v>0</v>
      </c>
      <c r="BM7" s="3">
        <f t="shared" si="3"/>
        <v>0</v>
      </c>
      <c r="BN7" s="3">
        <f t="shared" si="3"/>
        <v>0</v>
      </c>
      <c r="BO7" s="3">
        <f t="shared" si="3"/>
        <v>0</v>
      </c>
      <c r="BP7" s="3">
        <f t="shared" si="3"/>
        <v>0</v>
      </c>
      <c r="BQ7" s="3">
        <f t="shared" si="3"/>
        <v>0</v>
      </c>
      <c r="BR7" s="3">
        <f t="shared" si="3"/>
        <v>0</v>
      </c>
      <c r="BS7" s="3">
        <f t="shared" si="3"/>
        <v>0</v>
      </c>
      <c r="BT7" s="3">
        <f t="shared" si="3"/>
        <v>0</v>
      </c>
      <c r="BU7" s="3">
        <f t="shared" si="3"/>
        <v>0</v>
      </c>
      <c r="BV7" s="3">
        <f t="shared" si="3"/>
        <v>0</v>
      </c>
      <c r="BW7" s="3">
        <f t="shared" si="3"/>
        <v>0</v>
      </c>
      <c r="BX7" s="3">
        <f t="shared" si="3"/>
        <v>0</v>
      </c>
      <c r="BY7" s="3">
        <f t="shared" si="3"/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3"/>
        <v>0</v>
      </c>
      <c r="AD8" s="3">
        <f t="shared" si="3"/>
        <v>0</v>
      </c>
      <c r="AE8" s="3">
        <f t="shared" si="3"/>
        <v>0</v>
      </c>
      <c r="AF8" s="3">
        <f t="shared" si="3"/>
        <v>0</v>
      </c>
      <c r="AG8" s="3">
        <f t="shared" si="3"/>
        <v>0</v>
      </c>
      <c r="AH8" s="3">
        <f t="shared" si="3"/>
        <v>0</v>
      </c>
      <c r="AI8" s="3">
        <f t="shared" si="3"/>
        <v>0</v>
      </c>
      <c r="AJ8" s="3">
        <f t="shared" si="3"/>
        <v>0</v>
      </c>
      <c r="AK8" s="3">
        <f t="shared" si="3"/>
        <v>0</v>
      </c>
      <c r="AL8" s="3">
        <f t="shared" si="3"/>
        <v>0</v>
      </c>
      <c r="AM8" s="3">
        <f t="shared" si="3"/>
        <v>0</v>
      </c>
      <c r="AN8" s="3">
        <f t="shared" si="3"/>
        <v>0</v>
      </c>
      <c r="AO8" s="3">
        <f t="shared" si="3"/>
        <v>0</v>
      </c>
      <c r="AP8" s="3">
        <f t="shared" si="3"/>
        <v>0</v>
      </c>
      <c r="AQ8" s="3">
        <f t="shared" si="3"/>
        <v>0</v>
      </c>
      <c r="AR8" s="3">
        <f t="shared" si="3"/>
        <v>0</v>
      </c>
      <c r="AS8" s="3">
        <f t="shared" si="3"/>
        <v>0</v>
      </c>
      <c r="AT8" s="3">
        <f t="shared" si="3"/>
        <v>0</v>
      </c>
      <c r="AU8" s="3">
        <f t="shared" si="3"/>
        <v>0</v>
      </c>
      <c r="AV8" s="3">
        <f t="shared" si="3"/>
        <v>0</v>
      </c>
      <c r="AW8" s="3">
        <f t="shared" si="3"/>
        <v>0</v>
      </c>
      <c r="AX8" s="3">
        <f t="shared" si="3"/>
        <v>0</v>
      </c>
      <c r="AY8" s="3">
        <f t="shared" si="3"/>
        <v>0</v>
      </c>
      <c r="AZ8" s="3">
        <f t="shared" si="3"/>
        <v>0</v>
      </c>
      <c r="BA8" s="3">
        <f t="shared" si="3"/>
        <v>0</v>
      </c>
      <c r="BB8" s="3">
        <f t="shared" si="3"/>
        <v>0</v>
      </c>
      <c r="BC8" s="3">
        <f t="shared" si="3"/>
        <v>0</v>
      </c>
      <c r="BD8" s="3">
        <f t="shared" si="3"/>
        <v>0</v>
      </c>
      <c r="BE8" s="3">
        <f t="shared" si="3"/>
        <v>0</v>
      </c>
      <c r="BF8" s="3">
        <f t="shared" si="3"/>
        <v>0</v>
      </c>
      <c r="BG8" s="3">
        <f t="shared" si="3"/>
        <v>0</v>
      </c>
      <c r="BH8" s="3">
        <f t="shared" si="3"/>
        <v>0</v>
      </c>
      <c r="BI8" s="3">
        <f t="shared" si="3"/>
        <v>0</v>
      </c>
      <c r="BJ8" s="3">
        <f t="shared" si="3"/>
        <v>0</v>
      </c>
      <c r="BK8" s="3">
        <f t="shared" si="3"/>
        <v>0</v>
      </c>
      <c r="BL8" s="3">
        <f t="shared" si="3"/>
        <v>0</v>
      </c>
      <c r="BM8" s="3">
        <f t="shared" si="3"/>
        <v>0</v>
      </c>
      <c r="BN8" s="3">
        <f t="shared" si="3"/>
        <v>0</v>
      </c>
      <c r="BO8" s="3">
        <f t="shared" si="3"/>
        <v>0</v>
      </c>
      <c r="BP8" s="3">
        <f t="shared" si="3"/>
        <v>0</v>
      </c>
      <c r="BQ8" s="3">
        <f t="shared" si="3"/>
        <v>0</v>
      </c>
      <c r="BR8" s="3">
        <f t="shared" si="3"/>
        <v>0</v>
      </c>
      <c r="BS8" s="3">
        <f t="shared" si="3"/>
        <v>0</v>
      </c>
      <c r="BT8" s="3">
        <f t="shared" si="3"/>
        <v>0</v>
      </c>
      <c r="BU8" s="3">
        <f t="shared" si="3"/>
        <v>0</v>
      </c>
      <c r="BV8" s="3">
        <f t="shared" si="3"/>
        <v>0</v>
      </c>
      <c r="BW8" s="3">
        <f t="shared" si="3"/>
        <v>0</v>
      </c>
      <c r="BX8" s="3">
        <f t="shared" si="3"/>
        <v>0</v>
      </c>
      <c r="BY8" s="3">
        <f t="shared" si="3"/>
        <v>0</v>
      </c>
    </row>
    <row r="9" spans="1:77">
      <c r="A9" s="1" t="s">
        <v>396</v>
      </c>
      <c r="B9">
        <f t="shared" ref="B9:S9" si="4">B6</f>
        <v>0</v>
      </c>
      <c r="C9">
        <f t="shared" si="4"/>
        <v>0</v>
      </c>
      <c r="D9">
        <f t="shared" si="4"/>
        <v>0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4"/>
        <v>0</v>
      </c>
      <c r="K9">
        <f t="shared" si="4"/>
        <v>0</v>
      </c>
      <c r="L9">
        <f t="shared" si="4"/>
        <v>0</v>
      </c>
      <c r="M9">
        <f t="shared" si="4"/>
        <v>0</v>
      </c>
      <c r="N9">
        <f t="shared" si="4"/>
        <v>0</v>
      </c>
      <c r="O9">
        <f t="shared" si="4"/>
        <v>0</v>
      </c>
      <c r="P9">
        <f t="shared" si="4"/>
        <v>0</v>
      </c>
      <c r="Q9">
        <f t="shared" si="4"/>
        <v>0</v>
      </c>
      <c r="R9">
        <f t="shared" si="4"/>
        <v>0</v>
      </c>
      <c r="S9">
        <f t="shared" si="4"/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3">
        <f t="shared" si="1"/>
        <v>0</v>
      </c>
      <c r="AC9" s="3">
        <f t="shared" si="3"/>
        <v>0</v>
      </c>
      <c r="AD9" s="3">
        <f t="shared" si="3"/>
        <v>0</v>
      </c>
      <c r="AE9" s="3">
        <f t="shared" si="3"/>
        <v>0</v>
      </c>
      <c r="AF9" s="3">
        <f t="shared" si="3"/>
        <v>0</v>
      </c>
      <c r="AG9" s="3">
        <f t="shared" si="3"/>
        <v>0</v>
      </c>
      <c r="AH9" s="3">
        <f t="shared" si="3"/>
        <v>0</v>
      </c>
      <c r="AI9" s="3">
        <f t="shared" si="3"/>
        <v>0</v>
      </c>
      <c r="AJ9" s="3">
        <f t="shared" si="3"/>
        <v>0</v>
      </c>
      <c r="AK9" s="3">
        <f t="shared" si="3"/>
        <v>0</v>
      </c>
      <c r="AL9" s="3">
        <f t="shared" si="3"/>
        <v>0</v>
      </c>
      <c r="AM9" s="3">
        <f t="shared" si="3"/>
        <v>0</v>
      </c>
      <c r="AN9" s="3">
        <f t="shared" si="3"/>
        <v>0</v>
      </c>
      <c r="AO9" s="3">
        <f t="shared" si="3"/>
        <v>0</v>
      </c>
      <c r="AP9" s="3">
        <f t="shared" si="3"/>
        <v>0</v>
      </c>
      <c r="AQ9" s="3">
        <f t="shared" si="3"/>
        <v>0</v>
      </c>
      <c r="AR9" s="3">
        <f t="shared" si="3"/>
        <v>0</v>
      </c>
      <c r="AS9" s="3">
        <f t="shared" si="3"/>
        <v>0</v>
      </c>
      <c r="AT9" s="3">
        <f t="shared" si="3"/>
        <v>0</v>
      </c>
      <c r="AU9" s="3">
        <f t="shared" si="3"/>
        <v>0</v>
      </c>
      <c r="AV9" s="3">
        <f t="shared" si="3"/>
        <v>0</v>
      </c>
      <c r="AW9" s="3">
        <f t="shared" si="3"/>
        <v>0</v>
      </c>
      <c r="AX9" s="3">
        <f t="shared" si="3"/>
        <v>0</v>
      </c>
      <c r="AY9" s="3">
        <f t="shared" si="3"/>
        <v>0</v>
      </c>
      <c r="AZ9" s="3">
        <f t="shared" si="3"/>
        <v>0</v>
      </c>
      <c r="BA9" s="3">
        <f t="shared" si="3"/>
        <v>0</v>
      </c>
      <c r="BB9" s="3">
        <f t="shared" si="3"/>
        <v>0</v>
      </c>
      <c r="BC9" s="3">
        <f t="shared" si="3"/>
        <v>0</v>
      </c>
      <c r="BD9" s="3">
        <f t="shared" si="3"/>
        <v>0</v>
      </c>
      <c r="BE9" s="3">
        <f t="shared" si="3"/>
        <v>0</v>
      </c>
      <c r="BF9" s="3">
        <f t="shared" si="3"/>
        <v>0</v>
      </c>
      <c r="BG9" s="3">
        <f t="shared" si="3"/>
        <v>0</v>
      </c>
      <c r="BH9" s="3">
        <f t="shared" si="3"/>
        <v>0</v>
      </c>
      <c r="BI9" s="3">
        <f t="shared" si="3"/>
        <v>0</v>
      </c>
      <c r="BJ9" s="3">
        <f t="shared" si="3"/>
        <v>0</v>
      </c>
      <c r="BK9" s="3">
        <f t="shared" si="3"/>
        <v>0</v>
      </c>
      <c r="BL9" s="3">
        <f t="shared" si="3"/>
        <v>0</v>
      </c>
      <c r="BM9" s="3">
        <f t="shared" si="3"/>
        <v>0</v>
      </c>
      <c r="BN9" s="3">
        <f t="shared" si="3"/>
        <v>0</v>
      </c>
      <c r="BO9" s="3">
        <f t="shared" si="3"/>
        <v>0</v>
      </c>
      <c r="BP9" s="3">
        <f t="shared" si="3"/>
        <v>0</v>
      </c>
      <c r="BQ9" s="3">
        <f t="shared" si="3"/>
        <v>0</v>
      </c>
      <c r="BR9" s="3">
        <f t="shared" si="3"/>
        <v>0</v>
      </c>
      <c r="BS9" s="3">
        <f t="shared" si="3"/>
        <v>0</v>
      </c>
      <c r="BT9" s="3">
        <f t="shared" si="3"/>
        <v>0</v>
      </c>
      <c r="BU9" s="3">
        <f t="shared" si="3"/>
        <v>0</v>
      </c>
      <c r="BV9" s="3">
        <f t="shared" si="3"/>
        <v>0</v>
      </c>
      <c r="BW9" s="3">
        <f t="shared" si="3"/>
        <v>0</v>
      </c>
      <c r="BX9" s="3">
        <f t="shared" si="3"/>
        <v>0</v>
      </c>
      <c r="BY9" s="3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F02E-8976-417D-8B16-058256E8BC2D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 s="3">
        <f>'Other Fuels'!E24*(1-INDEX('Tax Percentages'!$B$16:$AB$16,MATCH(B$1,'Tax Percentages'!$B$4:$AB$4,0)))</f>
        <v>1.4558247667157897E-5</v>
      </c>
      <c r="C2" s="3">
        <f>'Other Fuels'!F24*(1-INDEX('Tax Percentages'!$B$16:$AB$16,MATCH(C$1,'Tax Percentages'!$B$4:$AB$4,0)))</f>
        <v>1.9493061431855819E-5</v>
      </c>
      <c r="D2" s="3">
        <f>'Other Fuels'!G24*(1-INDEX('Tax Percentages'!$B$16:$AB$16,MATCH(D$1,'Tax Percentages'!$B$4:$AB$4,0)))</f>
        <v>1.685321232513221E-5</v>
      </c>
      <c r="E2" s="3">
        <f>'Other Fuels'!H24*(1-INDEX('Tax Percentages'!$B$16:$AB$16,MATCH(E$1,'Tax Percentages'!$B$4:$AB$4,0)))</f>
        <v>1.5381329156184934E-5</v>
      </c>
      <c r="F2" s="3">
        <f>'Other Fuels'!I24*(1-INDEX('Tax Percentages'!$B$16:$AB$16,MATCH(F$1,'Tax Percentages'!$B$4:$AB$4,0)))</f>
        <v>1.3880279850044497E-5</v>
      </c>
      <c r="G2" s="3">
        <f>'Other Fuels'!J24*(1-INDEX('Tax Percentages'!$B$16:$AB$16,MATCH(G$1,'Tax Percentages'!$B$4:$AB$4,0)))</f>
        <v>1.3944108551971737E-5</v>
      </c>
      <c r="H2" s="3">
        <f>'Other Fuels'!K24*(1-INDEX('Tax Percentages'!$B$16:$AB$16,MATCH(H$1,'Tax Percentages'!$B$4:$AB$4,0)))</f>
        <v>1.3937359594617282E-5</v>
      </c>
      <c r="I2" s="3">
        <f>'Other Fuels'!L24*(1-INDEX('Tax Percentages'!$B$16:$AB$16,MATCH(I$1,'Tax Percentages'!$B$4:$AB$4,0)))</f>
        <v>1.3969239907383814E-5</v>
      </c>
      <c r="J2" s="3">
        <f>'Other Fuels'!M24*(1-INDEX('Tax Percentages'!$B$16:$AB$16,MATCH(J$1,'Tax Percentages'!$B$4:$AB$4,0)))</f>
        <v>1.4859212609429764E-5</v>
      </c>
      <c r="K2" s="3">
        <f>'Other Fuels'!N24*(1-INDEX('Tax Percentages'!$B$16:$AB$16,MATCH(K$1,'Tax Percentages'!$B$4:$AB$4,0)))</f>
        <v>1.4910162499564782E-5</v>
      </c>
      <c r="L2" s="3">
        <f>'Other Fuels'!O24*(1-INDEX('Tax Percentages'!$B$16:$AB$16,MATCH(L$1,'Tax Percentages'!$B$4:$AB$4,0)))</f>
        <v>1.5081871032318003E-5</v>
      </c>
      <c r="M2" s="3">
        <f>'Other Fuels'!P24*(1-INDEX('Tax Percentages'!$B$16:$AB$16,MATCH(M$1,'Tax Percentages'!$B$4:$AB$4,0)))</f>
        <v>1.5366543230762157E-5</v>
      </c>
      <c r="N2" s="3">
        <f>'Other Fuels'!Q24*(1-INDEX('Tax Percentages'!$B$16:$AB$16,MATCH(N$1,'Tax Percentages'!$B$4:$AB$4,0)))</f>
        <v>1.5651291483988991E-5</v>
      </c>
      <c r="O2" s="3">
        <f>'Other Fuels'!R24*(1-INDEX('Tax Percentages'!$B$16:$AB$16,MATCH(O$1,'Tax Percentages'!$B$4:$AB$4,0)))</f>
        <v>1.5872277829554454E-5</v>
      </c>
      <c r="P2" s="3">
        <f>'Other Fuels'!S24*(1-INDEX('Tax Percentages'!$B$16:$AB$16,MATCH(P$1,'Tax Percentages'!$B$4:$AB$4,0)))</f>
        <v>1.603951305709617E-5</v>
      </c>
      <c r="Q2" s="3">
        <f>'Other Fuels'!T24*(1-INDEX('Tax Percentages'!$B$16:$AB$16,MATCH(Q$1,'Tax Percentages'!$B$4:$AB$4,0)))</f>
        <v>1.6131789676645328E-5</v>
      </c>
      <c r="R2" s="3">
        <f>'Other Fuels'!U24*(1-INDEX('Tax Percentages'!$B$16:$AB$16,MATCH(R$1,'Tax Percentages'!$B$4:$AB$4,0)))</f>
        <v>1.6253799289471135E-5</v>
      </c>
      <c r="S2" s="3">
        <f>'Other Fuels'!V24*(1-INDEX('Tax Percentages'!$B$16:$AB$16,MATCH(S$1,'Tax Percentages'!$B$4:$AB$4,0)))</f>
        <v>1.6420102195704538E-5</v>
      </c>
      <c r="T2" s="3">
        <f>'Other Fuels'!W24*(1-INDEX('Tax Percentages'!$B$16:$AB$16,MATCH(T$1,'Tax Percentages'!$B$4:$AB$4,0)))</f>
        <v>1.6571638992494881E-5</v>
      </c>
      <c r="U2" s="3">
        <f>'Other Fuels'!X24*(1-INDEX('Tax Percentages'!$B$16:$AB$16,MATCH(U$1,'Tax Percentages'!$B$4:$AB$4,0)))</f>
        <v>1.6703671361112359E-5</v>
      </c>
      <c r="V2" s="3">
        <f>'Other Fuels'!Y24*(1-INDEX('Tax Percentages'!$B$16:$AB$16,MATCH(V$1,'Tax Percentages'!$B$4:$AB$4,0)))</f>
        <v>1.6983807257168169E-5</v>
      </c>
      <c r="W2" s="3">
        <f>'Other Fuels'!Z24*(1-INDEX('Tax Percentages'!$B$16:$AB$16,MATCH(W$1,'Tax Percentages'!$B$4:$AB$4,0)))</f>
        <v>1.7231406953060194E-5</v>
      </c>
      <c r="X2" s="3">
        <f>'Other Fuels'!AA24*(1-INDEX('Tax Percentages'!$B$16:$AB$16,MATCH(X$1,'Tax Percentages'!$B$4:$AB$4,0)))</f>
        <v>1.7341828008465997E-5</v>
      </c>
      <c r="Y2" s="3">
        <f>'Other Fuels'!AB24*(1-INDEX('Tax Percentages'!$B$16:$AB$16,MATCH(Y$1,'Tax Percentages'!$B$4:$AB$4,0)))</f>
        <v>1.7711672708969564E-5</v>
      </c>
      <c r="Z2" s="3">
        <f>'Other Fuels'!AC24*(1-INDEX('Tax Percentages'!$B$16:$AB$16,MATCH(Z$1,'Tax Percentages'!$B$4:$AB$4,0)))</f>
        <v>1.8019183061527801E-5</v>
      </c>
      <c r="AA2" s="3">
        <f>'Other Fuels'!AD24*(1-INDEX('Tax Percentages'!$B$16:$AB$16,MATCH(AA$1,'Tax Percentages'!$B$4:$AB$4,0)))</f>
        <v>1.8068493812908737E-5</v>
      </c>
      <c r="AB2" s="3">
        <f>AA2</f>
        <v>1.8068493812908737E-5</v>
      </c>
      <c r="AC2" s="3">
        <f t="shared" ref="AC2:BY7" si="0">AB2</f>
        <v>1.8068493812908737E-5</v>
      </c>
      <c r="AD2" s="3">
        <f t="shared" si="0"/>
        <v>1.8068493812908737E-5</v>
      </c>
      <c r="AE2" s="3">
        <f t="shared" si="0"/>
        <v>1.8068493812908737E-5</v>
      </c>
      <c r="AF2" s="3">
        <f t="shared" si="0"/>
        <v>1.8068493812908737E-5</v>
      </c>
      <c r="AG2" s="3">
        <f t="shared" si="0"/>
        <v>1.8068493812908737E-5</v>
      </c>
      <c r="AH2" s="3">
        <f t="shared" si="0"/>
        <v>1.8068493812908737E-5</v>
      </c>
      <c r="AI2" s="3">
        <f t="shared" si="0"/>
        <v>1.8068493812908737E-5</v>
      </c>
      <c r="AJ2" s="3">
        <f t="shared" si="0"/>
        <v>1.8068493812908737E-5</v>
      </c>
      <c r="AK2" s="3">
        <f t="shared" si="0"/>
        <v>1.8068493812908737E-5</v>
      </c>
      <c r="AL2" s="3">
        <f t="shared" si="0"/>
        <v>1.8068493812908737E-5</v>
      </c>
      <c r="AM2" s="3">
        <f t="shared" si="0"/>
        <v>1.8068493812908737E-5</v>
      </c>
      <c r="AN2" s="3">
        <f t="shared" si="0"/>
        <v>1.8068493812908737E-5</v>
      </c>
      <c r="AO2" s="3">
        <f t="shared" si="0"/>
        <v>1.8068493812908737E-5</v>
      </c>
      <c r="AP2" s="3">
        <f t="shared" si="0"/>
        <v>1.8068493812908737E-5</v>
      </c>
      <c r="AQ2" s="3">
        <f t="shared" si="0"/>
        <v>1.8068493812908737E-5</v>
      </c>
      <c r="AR2" s="3">
        <f t="shared" si="0"/>
        <v>1.8068493812908737E-5</v>
      </c>
      <c r="AS2" s="3">
        <f t="shared" si="0"/>
        <v>1.8068493812908737E-5</v>
      </c>
      <c r="AT2" s="3">
        <f t="shared" si="0"/>
        <v>1.8068493812908737E-5</v>
      </c>
      <c r="AU2" s="3">
        <f t="shared" si="0"/>
        <v>1.8068493812908737E-5</v>
      </c>
      <c r="AV2" s="3">
        <f t="shared" si="0"/>
        <v>1.8068493812908737E-5</v>
      </c>
      <c r="AW2" s="3">
        <f t="shared" si="0"/>
        <v>1.8068493812908737E-5</v>
      </c>
      <c r="AX2" s="3">
        <f t="shared" si="0"/>
        <v>1.8068493812908737E-5</v>
      </c>
      <c r="AY2" s="3">
        <f t="shared" si="0"/>
        <v>1.8068493812908737E-5</v>
      </c>
      <c r="AZ2" s="3">
        <f t="shared" si="0"/>
        <v>1.8068493812908737E-5</v>
      </c>
      <c r="BA2" s="3">
        <f t="shared" si="0"/>
        <v>1.8068493812908737E-5</v>
      </c>
      <c r="BB2" s="3">
        <f t="shared" si="0"/>
        <v>1.8068493812908737E-5</v>
      </c>
      <c r="BC2" s="3">
        <f t="shared" si="0"/>
        <v>1.8068493812908737E-5</v>
      </c>
      <c r="BD2" s="3">
        <f t="shared" si="0"/>
        <v>1.8068493812908737E-5</v>
      </c>
      <c r="BE2" s="3">
        <f t="shared" si="0"/>
        <v>1.8068493812908737E-5</v>
      </c>
      <c r="BF2" s="3">
        <f t="shared" si="0"/>
        <v>1.8068493812908737E-5</v>
      </c>
      <c r="BG2" s="3">
        <f t="shared" si="0"/>
        <v>1.8068493812908737E-5</v>
      </c>
      <c r="BH2" s="3">
        <f t="shared" si="0"/>
        <v>1.8068493812908737E-5</v>
      </c>
      <c r="BI2" s="3">
        <f t="shared" si="0"/>
        <v>1.8068493812908737E-5</v>
      </c>
      <c r="BJ2" s="3">
        <f t="shared" si="0"/>
        <v>1.8068493812908737E-5</v>
      </c>
      <c r="BK2" s="3">
        <f t="shared" si="0"/>
        <v>1.8068493812908737E-5</v>
      </c>
      <c r="BL2" s="3">
        <f t="shared" si="0"/>
        <v>1.8068493812908737E-5</v>
      </c>
      <c r="BM2" s="3">
        <f t="shared" si="0"/>
        <v>1.8068493812908737E-5</v>
      </c>
      <c r="BN2" s="3">
        <f t="shared" si="0"/>
        <v>1.8068493812908737E-5</v>
      </c>
      <c r="BO2" s="3">
        <f t="shared" si="0"/>
        <v>1.8068493812908737E-5</v>
      </c>
      <c r="BP2" s="3">
        <f t="shared" si="0"/>
        <v>1.8068493812908737E-5</v>
      </c>
      <c r="BQ2" s="3">
        <f t="shared" si="0"/>
        <v>1.8068493812908737E-5</v>
      </c>
      <c r="BR2" s="3">
        <f t="shared" si="0"/>
        <v>1.8068493812908737E-5</v>
      </c>
      <c r="BS2" s="3">
        <f t="shared" si="0"/>
        <v>1.8068493812908737E-5</v>
      </c>
      <c r="BT2" s="3">
        <f t="shared" si="0"/>
        <v>1.8068493812908737E-5</v>
      </c>
      <c r="BU2" s="3">
        <f t="shared" si="0"/>
        <v>1.8068493812908737E-5</v>
      </c>
      <c r="BV2" s="3">
        <f t="shared" si="0"/>
        <v>1.8068493812908737E-5</v>
      </c>
      <c r="BW2" s="3">
        <f t="shared" si="0"/>
        <v>1.8068493812908737E-5</v>
      </c>
      <c r="BX2" s="3">
        <f t="shared" si="0"/>
        <v>1.8068493812908737E-5</v>
      </c>
      <c r="BY2" s="3">
        <f t="shared" si="0"/>
        <v>1.8068493812908737E-5</v>
      </c>
    </row>
    <row r="3" spans="1:77">
      <c r="A3" s="1" t="s">
        <v>390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3">
        <f t="shared" ref="AB3:AQ9" si="1">AA3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0"/>
        <v>0</v>
      </c>
      <c r="AS3" s="3">
        <f t="shared" si="0"/>
        <v>0</v>
      </c>
      <c r="AT3" s="3">
        <f t="shared" si="0"/>
        <v>0</v>
      </c>
      <c r="AU3" s="3">
        <f t="shared" si="0"/>
        <v>0</v>
      </c>
      <c r="AV3" s="3">
        <f t="shared" si="0"/>
        <v>0</v>
      </c>
      <c r="AW3" s="3">
        <f t="shared" si="0"/>
        <v>0</v>
      </c>
      <c r="AX3" s="3">
        <f t="shared" si="0"/>
        <v>0</v>
      </c>
      <c r="AY3" s="3">
        <f t="shared" si="0"/>
        <v>0</v>
      </c>
      <c r="AZ3" s="3">
        <f t="shared" si="0"/>
        <v>0</v>
      </c>
      <c r="BA3" s="3">
        <f t="shared" si="0"/>
        <v>0</v>
      </c>
      <c r="BB3" s="3">
        <f t="shared" si="0"/>
        <v>0</v>
      </c>
      <c r="BC3" s="3">
        <f t="shared" si="0"/>
        <v>0</v>
      </c>
      <c r="BD3" s="3">
        <f t="shared" si="0"/>
        <v>0</v>
      </c>
      <c r="BE3" s="3">
        <f t="shared" si="0"/>
        <v>0</v>
      </c>
      <c r="BF3" s="3">
        <f t="shared" si="0"/>
        <v>0</v>
      </c>
      <c r="BG3" s="3">
        <f t="shared" si="0"/>
        <v>0</v>
      </c>
      <c r="BH3" s="3">
        <f t="shared" si="0"/>
        <v>0</v>
      </c>
      <c r="BI3" s="3">
        <f t="shared" si="0"/>
        <v>0</v>
      </c>
      <c r="BJ3" s="3">
        <f t="shared" si="0"/>
        <v>0</v>
      </c>
      <c r="BK3" s="3">
        <f t="shared" si="0"/>
        <v>0</v>
      </c>
      <c r="BL3" s="3">
        <f t="shared" si="0"/>
        <v>0</v>
      </c>
      <c r="BM3" s="3">
        <f t="shared" si="0"/>
        <v>0</v>
      </c>
      <c r="BN3" s="3">
        <f t="shared" si="0"/>
        <v>0</v>
      </c>
      <c r="BO3" s="3">
        <f t="shared" si="0"/>
        <v>0</v>
      </c>
      <c r="BP3" s="3">
        <f t="shared" si="0"/>
        <v>0</v>
      </c>
      <c r="BQ3" s="3">
        <f t="shared" si="0"/>
        <v>0</v>
      </c>
      <c r="BR3" s="3">
        <f t="shared" si="0"/>
        <v>0</v>
      </c>
      <c r="BS3" s="3">
        <f t="shared" si="0"/>
        <v>0</v>
      </c>
      <c r="BT3" s="3">
        <f t="shared" si="0"/>
        <v>0</v>
      </c>
      <c r="BU3" s="3">
        <f t="shared" si="0"/>
        <v>0</v>
      </c>
      <c r="BV3" s="3">
        <f t="shared" si="0"/>
        <v>0</v>
      </c>
      <c r="BW3" s="3">
        <f t="shared" si="0"/>
        <v>0</v>
      </c>
      <c r="BX3" s="3">
        <f t="shared" si="0"/>
        <v>0</v>
      </c>
      <c r="BY3" s="3">
        <f t="shared" si="0"/>
        <v>0</v>
      </c>
    </row>
    <row r="4" spans="1:77">
      <c r="A4" s="1" t="s">
        <v>391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3">
        <f t="shared" si="1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  <c r="AG4" s="3">
        <f t="shared" si="0"/>
        <v>0</v>
      </c>
      <c r="AH4" s="3">
        <f t="shared" si="0"/>
        <v>0</v>
      </c>
      <c r="AI4" s="3">
        <f t="shared" si="0"/>
        <v>0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si="0"/>
        <v>0</v>
      </c>
      <c r="AZ4" s="3">
        <f t="shared" si="0"/>
        <v>0</v>
      </c>
      <c r="BA4" s="3">
        <f t="shared" si="0"/>
        <v>0</v>
      </c>
      <c r="BB4" s="3">
        <f t="shared" si="0"/>
        <v>0</v>
      </c>
      <c r="BC4" s="3">
        <f t="shared" si="0"/>
        <v>0</v>
      </c>
      <c r="BD4" s="3">
        <f t="shared" si="0"/>
        <v>0</v>
      </c>
      <c r="BE4" s="3">
        <f t="shared" si="0"/>
        <v>0</v>
      </c>
      <c r="BF4" s="3">
        <f t="shared" si="0"/>
        <v>0</v>
      </c>
      <c r="BG4" s="3">
        <f t="shared" si="0"/>
        <v>0</v>
      </c>
      <c r="BH4" s="3">
        <f t="shared" si="0"/>
        <v>0</v>
      </c>
      <c r="BI4" s="3">
        <f t="shared" si="0"/>
        <v>0</v>
      </c>
      <c r="BJ4" s="3">
        <f t="shared" si="0"/>
        <v>0</v>
      </c>
      <c r="BK4" s="3">
        <f t="shared" si="0"/>
        <v>0</v>
      </c>
      <c r="BL4" s="3">
        <f t="shared" si="0"/>
        <v>0</v>
      </c>
      <c r="BM4" s="3">
        <f t="shared" si="0"/>
        <v>0</v>
      </c>
      <c r="BN4" s="3">
        <f t="shared" si="0"/>
        <v>0</v>
      </c>
      <c r="BO4" s="3">
        <f t="shared" si="0"/>
        <v>0</v>
      </c>
      <c r="BP4" s="3">
        <f t="shared" si="0"/>
        <v>0</v>
      </c>
      <c r="BQ4" s="3">
        <f t="shared" si="0"/>
        <v>0</v>
      </c>
      <c r="BR4" s="3">
        <f t="shared" si="0"/>
        <v>0</v>
      </c>
      <c r="BS4" s="3">
        <f t="shared" si="0"/>
        <v>0</v>
      </c>
      <c r="BT4" s="3">
        <f t="shared" si="0"/>
        <v>0</v>
      </c>
      <c r="BU4" s="3">
        <f t="shared" si="0"/>
        <v>0</v>
      </c>
      <c r="BV4" s="3">
        <f t="shared" si="0"/>
        <v>0</v>
      </c>
      <c r="BW4" s="3">
        <f t="shared" si="0"/>
        <v>0</v>
      </c>
      <c r="BX4" s="3">
        <f t="shared" si="0"/>
        <v>0</v>
      </c>
      <c r="BY4" s="3">
        <f t="shared" si="0"/>
        <v>0</v>
      </c>
    </row>
    <row r="5" spans="1:77">
      <c r="A5" s="1" t="s">
        <v>392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3">
        <f t="shared" si="1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  <c r="AG5" s="3">
        <f t="shared" si="0"/>
        <v>0</v>
      </c>
      <c r="AH5" s="3">
        <f t="shared" si="0"/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0"/>
        <v>0</v>
      </c>
      <c r="AZ5" s="3">
        <f t="shared" si="0"/>
        <v>0</v>
      </c>
      <c r="BA5" s="3">
        <f t="shared" si="0"/>
        <v>0</v>
      </c>
      <c r="BB5" s="3">
        <f t="shared" si="0"/>
        <v>0</v>
      </c>
      <c r="BC5" s="3">
        <f t="shared" si="0"/>
        <v>0</v>
      </c>
      <c r="BD5" s="3">
        <f t="shared" si="0"/>
        <v>0</v>
      </c>
      <c r="BE5" s="3">
        <f t="shared" si="0"/>
        <v>0</v>
      </c>
      <c r="BF5" s="3">
        <f t="shared" si="0"/>
        <v>0</v>
      </c>
      <c r="BG5" s="3">
        <f t="shared" si="0"/>
        <v>0</v>
      </c>
      <c r="BH5" s="3">
        <f t="shared" si="0"/>
        <v>0</v>
      </c>
      <c r="BI5" s="3">
        <f t="shared" si="0"/>
        <v>0</v>
      </c>
      <c r="BJ5" s="3">
        <f t="shared" si="0"/>
        <v>0</v>
      </c>
      <c r="BK5" s="3">
        <f t="shared" si="0"/>
        <v>0</v>
      </c>
      <c r="BL5" s="3">
        <f t="shared" si="0"/>
        <v>0</v>
      </c>
      <c r="BM5" s="3">
        <f t="shared" si="0"/>
        <v>0</v>
      </c>
      <c r="BN5" s="3">
        <f t="shared" si="0"/>
        <v>0</v>
      </c>
      <c r="BO5" s="3">
        <f t="shared" si="0"/>
        <v>0</v>
      </c>
      <c r="BP5" s="3">
        <f t="shared" si="0"/>
        <v>0</v>
      </c>
      <c r="BQ5" s="3">
        <f t="shared" si="0"/>
        <v>0</v>
      </c>
      <c r="BR5" s="3">
        <f t="shared" si="0"/>
        <v>0</v>
      </c>
      <c r="BS5" s="3">
        <f t="shared" si="0"/>
        <v>0</v>
      </c>
      <c r="BT5" s="3">
        <f t="shared" si="0"/>
        <v>0</v>
      </c>
      <c r="BU5" s="3">
        <f t="shared" si="0"/>
        <v>0</v>
      </c>
      <c r="BV5" s="3">
        <f t="shared" si="0"/>
        <v>0</v>
      </c>
      <c r="BW5" s="3">
        <f t="shared" si="0"/>
        <v>0</v>
      </c>
      <c r="BX5" s="3">
        <f t="shared" si="0"/>
        <v>0</v>
      </c>
      <c r="BY5" s="3">
        <f t="shared" si="0"/>
        <v>0</v>
      </c>
    </row>
    <row r="6" spans="1:77">
      <c r="A6" s="1" t="s">
        <v>393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3">
        <f t="shared" si="1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G6" s="3">
        <f t="shared" si="0"/>
        <v>0</v>
      </c>
      <c r="AH6" s="3">
        <f t="shared" si="0"/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0"/>
        <v>0</v>
      </c>
      <c r="AZ6" s="3">
        <f t="shared" si="0"/>
        <v>0</v>
      </c>
      <c r="BA6" s="3">
        <f t="shared" si="0"/>
        <v>0</v>
      </c>
      <c r="BB6" s="3">
        <f t="shared" si="0"/>
        <v>0</v>
      </c>
      <c r="BC6" s="3">
        <f t="shared" si="0"/>
        <v>0</v>
      </c>
      <c r="BD6" s="3">
        <f t="shared" si="0"/>
        <v>0</v>
      </c>
      <c r="BE6" s="3">
        <f t="shared" si="0"/>
        <v>0</v>
      </c>
      <c r="BF6" s="3">
        <f t="shared" si="0"/>
        <v>0</v>
      </c>
      <c r="BG6" s="3">
        <f t="shared" si="0"/>
        <v>0</v>
      </c>
      <c r="BH6" s="3">
        <f t="shared" si="0"/>
        <v>0</v>
      </c>
      <c r="BI6" s="3">
        <f t="shared" si="0"/>
        <v>0</v>
      </c>
      <c r="BJ6" s="3">
        <f t="shared" si="0"/>
        <v>0</v>
      </c>
      <c r="BK6" s="3">
        <f t="shared" si="0"/>
        <v>0</v>
      </c>
      <c r="BL6" s="3">
        <f t="shared" si="0"/>
        <v>0</v>
      </c>
      <c r="BM6" s="3">
        <f t="shared" si="0"/>
        <v>0</v>
      </c>
      <c r="BN6" s="3">
        <f t="shared" si="0"/>
        <v>0</v>
      </c>
      <c r="BO6" s="3">
        <f t="shared" si="0"/>
        <v>0</v>
      </c>
      <c r="BP6" s="3">
        <f t="shared" si="0"/>
        <v>0</v>
      </c>
      <c r="BQ6" s="3">
        <f t="shared" si="0"/>
        <v>0</v>
      </c>
      <c r="BR6" s="3">
        <f t="shared" si="0"/>
        <v>0</v>
      </c>
      <c r="BS6" s="3">
        <f t="shared" si="0"/>
        <v>0</v>
      </c>
      <c r="BT6" s="3">
        <f t="shared" si="0"/>
        <v>0</v>
      </c>
      <c r="BU6" s="3">
        <f t="shared" si="0"/>
        <v>0</v>
      </c>
      <c r="BV6" s="3">
        <f t="shared" si="0"/>
        <v>0</v>
      </c>
      <c r="BW6" s="3">
        <f t="shared" si="0"/>
        <v>0</v>
      </c>
      <c r="BX6" s="3">
        <f t="shared" si="0"/>
        <v>0</v>
      </c>
      <c r="BY6" s="3">
        <f t="shared" si="0"/>
        <v>0</v>
      </c>
    </row>
    <row r="7" spans="1:77">
      <c r="A7" s="1" t="s">
        <v>394</v>
      </c>
      <c r="B7">
        <f t="shared" ref="B7:S7" si="2">B3</f>
        <v>0</v>
      </c>
      <c r="C7">
        <f t="shared" si="2"/>
        <v>0</v>
      </c>
      <c r="D7">
        <f t="shared" si="2"/>
        <v>0</v>
      </c>
      <c r="E7">
        <f t="shared" si="2"/>
        <v>0</v>
      </c>
      <c r="F7">
        <f t="shared" si="2"/>
        <v>0</v>
      </c>
      <c r="G7">
        <f t="shared" si="2"/>
        <v>0</v>
      </c>
      <c r="H7">
        <f t="shared" si="2"/>
        <v>0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</v>
      </c>
      <c r="M7">
        <f t="shared" si="2"/>
        <v>0</v>
      </c>
      <c r="N7">
        <f t="shared" si="2"/>
        <v>0</v>
      </c>
      <c r="O7">
        <f t="shared" si="2"/>
        <v>0</v>
      </c>
      <c r="P7">
        <f t="shared" si="2"/>
        <v>0</v>
      </c>
      <c r="Q7">
        <f t="shared" si="2"/>
        <v>0</v>
      </c>
      <c r="R7">
        <f t="shared" si="2"/>
        <v>0</v>
      </c>
      <c r="S7">
        <f t="shared" si="2"/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3">
        <f t="shared" si="1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G7" s="3">
        <f t="shared" si="0"/>
        <v>0</v>
      </c>
      <c r="AH7" s="3">
        <f t="shared" si="0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ref="AC7:BY9" si="3">BA7</f>
        <v>0</v>
      </c>
      <c r="BC7" s="3">
        <f t="shared" si="3"/>
        <v>0</v>
      </c>
      <c r="BD7" s="3">
        <f t="shared" si="3"/>
        <v>0</v>
      </c>
      <c r="BE7" s="3">
        <f t="shared" si="3"/>
        <v>0</v>
      </c>
      <c r="BF7" s="3">
        <f t="shared" si="3"/>
        <v>0</v>
      </c>
      <c r="BG7" s="3">
        <f t="shared" si="3"/>
        <v>0</v>
      </c>
      <c r="BH7" s="3">
        <f t="shared" si="3"/>
        <v>0</v>
      </c>
      <c r="BI7" s="3">
        <f t="shared" si="3"/>
        <v>0</v>
      </c>
      <c r="BJ7" s="3">
        <f t="shared" si="3"/>
        <v>0</v>
      </c>
      <c r="BK7" s="3">
        <f t="shared" si="3"/>
        <v>0</v>
      </c>
      <c r="BL7" s="3">
        <f t="shared" si="3"/>
        <v>0</v>
      </c>
      <c r="BM7" s="3">
        <f t="shared" si="3"/>
        <v>0</v>
      </c>
      <c r="BN7" s="3">
        <f t="shared" si="3"/>
        <v>0</v>
      </c>
      <c r="BO7" s="3">
        <f t="shared" si="3"/>
        <v>0</v>
      </c>
      <c r="BP7" s="3">
        <f t="shared" si="3"/>
        <v>0</v>
      </c>
      <c r="BQ7" s="3">
        <f t="shared" si="3"/>
        <v>0</v>
      </c>
      <c r="BR7" s="3">
        <f t="shared" si="3"/>
        <v>0</v>
      </c>
      <c r="BS7" s="3">
        <f t="shared" si="3"/>
        <v>0</v>
      </c>
      <c r="BT7" s="3">
        <f t="shared" si="3"/>
        <v>0</v>
      </c>
      <c r="BU7" s="3">
        <f t="shared" si="3"/>
        <v>0</v>
      </c>
      <c r="BV7" s="3">
        <f t="shared" si="3"/>
        <v>0</v>
      </c>
      <c r="BW7" s="3">
        <f t="shared" si="3"/>
        <v>0</v>
      </c>
      <c r="BX7" s="3">
        <f t="shared" si="3"/>
        <v>0</v>
      </c>
      <c r="BY7" s="3">
        <f t="shared" si="3"/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3"/>
        <v>0</v>
      </c>
      <c r="AD8" s="3">
        <f t="shared" si="3"/>
        <v>0</v>
      </c>
      <c r="AE8" s="3">
        <f t="shared" si="3"/>
        <v>0</v>
      </c>
      <c r="AF8" s="3">
        <f t="shared" si="3"/>
        <v>0</v>
      </c>
      <c r="AG8" s="3">
        <f t="shared" si="3"/>
        <v>0</v>
      </c>
      <c r="AH8" s="3">
        <f t="shared" si="3"/>
        <v>0</v>
      </c>
      <c r="AI8" s="3">
        <f t="shared" si="3"/>
        <v>0</v>
      </c>
      <c r="AJ8" s="3">
        <f t="shared" si="3"/>
        <v>0</v>
      </c>
      <c r="AK8" s="3">
        <f t="shared" si="3"/>
        <v>0</v>
      </c>
      <c r="AL8" s="3">
        <f t="shared" si="3"/>
        <v>0</v>
      </c>
      <c r="AM8" s="3">
        <f t="shared" si="3"/>
        <v>0</v>
      </c>
      <c r="AN8" s="3">
        <f t="shared" si="3"/>
        <v>0</v>
      </c>
      <c r="AO8" s="3">
        <f t="shared" si="3"/>
        <v>0</v>
      </c>
      <c r="AP8" s="3">
        <f t="shared" si="3"/>
        <v>0</v>
      </c>
      <c r="AQ8" s="3">
        <f t="shared" si="3"/>
        <v>0</v>
      </c>
      <c r="AR8" s="3">
        <f t="shared" si="3"/>
        <v>0</v>
      </c>
      <c r="AS8" s="3">
        <f t="shared" si="3"/>
        <v>0</v>
      </c>
      <c r="AT8" s="3">
        <f t="shared" si="3"/>
        <v>0</v>
      </c>
      <c r="AU8" s="3">
        <f t="shared" si="3"/>
        <v>0</v>
      </c>
      <c r="AV8" s="3">
        <f t="shared" si="3"/>
        <v>0</v>
      </c>
      <c r="AW8" s="3">
        <f t="shared" si="3"/>
        <v>0</v>
      </c>
      <c r="AX8" s="3">
        <f t="shared" si="3"/>
        <v>0</v>
      </c>
      <c r="AY8" s="3">
        <f t="shared" si="3"/>
        <v>0</v>
      </c>
      <c r="AZ8" s="3">
        <f t="shared" si="3"/>
        <v>0</v>
      </c>
      <c r="BA8" s="3">
        <f t="shared" si="3"/>
        <v>0</v>
      </c>
      <c r="BB8" s="3">
        <f t="shared" si="3"/>
        <v>0</v>
      </c>
      <c r="BC8" s="3">
        <f t="shared" si="3"/>
        <v>0</v>
      </c>
      <c r="BD8" s="3">
        <f t="shared" si="3"/>
        <v>0</v>
      </c>
      <c r="BE8" s="3">
        <f t="shared" si="3"/>
        <v>0</v>
      </c>
      <c r="BF8" s="3">
        <f t="shared" si="3"/>
        <v>0</v>
      </c>
      <c r="BG8" s="3">
        <f t="shared" si="3"/>
        <v>0</v>
      </c>
      <c r="BH8" s="3">
        <f t="shared" si="3"/>
        <v>0</v>
      </c>
      <c r="BI8" s="3">
        <f t="shared" si="3"/>
        <v>0</v>
      </c>
      <c r="BJ8" s="3">
        <f t="shared" si="3"/>
        <v>0</v>
      </c>
      <c r="BK8" s="3">
        <f t="shared" si="3"/>
        <v>0</v>
      </c>
      <c r="BL8" s="3">
        <f t="shared" si="3"/>
        <v>0</v>
      </c>
      <c r="BM8" s="3">
        <f t="shared" si="3"/>
        <v>0</v>
      </c>
      <c r="BN8" s="3">
        <f t="shared" si="3"/>
        <v>0</v>
      </c>
      <c r="BO8" s="3">
        <f t="shared" si="3"/>
        <v>0</v>
      </c>
      <c r="BP8" s="3">
        <f t="shared" si="3"/>
        <v>0</v>
      </c>
      <c r="BQ8" s="3">
        <f t="shared" si="3"/>
        <v>0</v>
      </c>
      <c r="BR8" s="3">
        <f t="shared" si="3"/>
        <v>0</v>
      </c>
      <c r="BS8" s="3">
        <f t="shared" si="3"/>
        <v>0</v>
      </c>
      <c r="BT8" s="3">
        <f t="shared" si="3"/>
        <v>0</v>
      </c>
      <c r="BU8" s="3">
        <f t="shared" si="3"/>
        <v>0</v>
      </c>
      <c r="BV8" s="3">
        <f t="shared" si="3"/>
        <v>0</v>
      </c>
      <c r="BW8" s="3">
        <f t="shared" si="3"/>
        <v>0</v>
      </c>
      <c r="BX8" s="3">
        <f t="shared" si="3"/>
        <v>0</v>
      </c>
      <c r="BY8" s="3">
        <f t="shared" si="3"/>
        <v>0</v>
      </c>
    </row>
    <row r="9" spans="1:77">
      <c r="A9" s="1" t="s">
        <v>396</v>
      </c>
      <c r="B9">
        <f t="shared" ref="B9:S9" si="4">B6</f>
        <v>0</v>
      </c>
      <c r="C9">
        <f t="shared" si="4"/>
        <v>0</v>
      </c>
      <c r="D9">
        <f t="shared" si="4"/>
        <v>0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4"/>
        <v>0</v>
      </c>
      <c r="K9">
        <f t="shared" si="4"/>
        <v>0</v>
      </c>
      <c r="L9">
        <f t="shared" si="4"/>
        <v>0</v>
      </c>
      <c r="M9">
        <f t="shared" si="4"/>
        <v>0</v>
      </c>
      <c r="N9">
        <f t="shared" si="4"/>
        <v>0</v>
      </c>
      <c r="O9">
        <f t="shared" si="4"/>
        <v>0</v>
      </c>
      <c r="P9">
        <f t="shared" si="4"/>
        <v>0</v>
      </c>
      <c r="Q9">
        <f t="shared" si="4"/>
        <v>0</v>
      </c>
      <c r="R9">
        <f t="shared" si="4"/>
        <v>0</v>
      </c>
      <c r="S9">
        <f t="shared" si="4"/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3">
        <f t="shared" si="1"/>
        <v>0</v>
      </c>
      <c r="AC9" s="3">
        <f t="shared" si="3"/>
        <v>0</v>
      </c>
      <c r="AD9" s="3">
        <f t="shared" si="3"/>
        <v>0</v>
      </c>
      <c r="AE9" s="3">
        <f t="shared" si="3"/>
        <v>0</v>
      </c>
      <c r="AF9" s="3">
        <f t="shared" si="3"/>
        <v>0</v>
      </c>
      <c r="AG9" s="3">
        <f t="shared" si="3"/>
        <v>0</v>
      </c>
      <c r="AH9" s="3">
        <f t="shared" si="3"/>
        <v>0</v>
      </c>
      <c r="AI9" s="3">
        <f t="shared" si="3"/>
        <v>0</v>
      </c>
      <c r="AJ9" s="3">
        <f t="shared" si="3"/>
        <v>0</v>
      </c>
      <c r="AK9" s="3">
        <f t="shared" si="3"/>
        <v>0</v>
      </c>
      <c r="AL9" s="3">
        <f t="shared" si="3"/>
        <v>0</v>
      </c>
      <c r="AM9" s="3">
        <f t="shared" si="3"/>
        <v>0</v>
      </c>
      <c r="AN9" s="3">
        <f t="shared" si="3"/>
        <v>0</v>
      </c>
      <c r="AO9" s="3">
        <f t="shared" si="3"/>
        <v>0</v>
      </c>
      <c r="AP9" s="3">
        <f t="shared" si="3"/>
        <v>0</v>
      </c>
      <c r="AQ9" s="3">
        <f t="shared" si="3"/>
        <v>0</v>
      </c>
      <c r="AR9" s="3">
        <f t="shared" si="3"/>
        <v>0</v>
      </c>
      <c r="AS9" s="3">
        <f t="shared" si="3"/>
        <v>0</v>
      </c>
      <c r="AT9" s="3">
        <f t="shared" si="3"/>
        <v>0</v>
      </c>
      <c r="AU9" s="3">
        <f t="shared" si="3"/>
        <v>0</v>
      </c>
      <c r="AV9" s="3">
        <f t="shared" si="3"/>
        <v>0</v>
      </c>
      <c r="AW9" s="3">
        <f t="shared" si="3"/>
        <v>0</v>
      </c>
      <c r="AX9" s="3">
        <f t="shared" si="3"/>
        <v>0</v>
      </c>
      <c r="AY9" s="3">
        <f t="shared" si="3"/>
        <v>0</v>
      </c>
      <c r="AZ9" s="3">
        <f t="shared" si="3"/>
        <v>0</v>
      </c>
      <c r="BA9" s="3">
        <f t="shared" si="3"/>
        <v>0</v>
      </c>
      <c r="BB9" s="3">
        <f t="shared" si="3"/>
        <v>0</v>
      </c>
      <c r="BC9" s="3">
        <f t="shared" si="3"/>
        <v>0</v>
      </c>
      <c r="BD9" s="3">
        <f t="shared" si="3"/>
        <v>0</v>
      </c>
      <c r="BE9" s="3">
        <f t="shared" si="3"/>
        <v>0</v>
      </c>
      <c r="BF9" s="3">
        <f t="shared" si="3"/>
        <v>0</v>
      </c>
      <c r="BG9" s="3">
        <f t="shared" si="3"/>
        <v>0</v>
      </c>
      <c r="BH9" s="3">
        <f t="shared" si="3"/>
        <v>0</v>
      </c>
      <c r="BI9" s="3">
        <f t="shared" si="3"/>
        <v>0</v>
      </c>
      <c r="BJ9" s="3">
        <f t="shared" si="3"/>
        <v>0</v>
      </c>
      <c r="BK9" s="3">
        <f t="shared" si="3"/>
        <v>0</v>
      </c>
      <c r="BL9" s="3">
        <f t="shared" si="3"/>
        <v>0</v>
      </c>
      <c r="BM9" s="3">
        <f t="shared" si="3"/>
        <v>0</v>
      </c>
      <c r="BN9" s="3">
        <f t="shared" si="3"/>
        <v>0</v>
      </c>
      <c r="BO9" s="3">
        <f t="shared" si="3"/>
        <v>0</v>
      </c>
      <c r="BP9" s="3">
        <f t="shared" si="3"/>
        <v>0</v>
      </c>
      <c r="BQ9" s="3">
        <f t="shared" si="3"/>
        <v>0</v>
      </c>
      <c r="BR9" s="3">
        <f t="shared" si="3"/>
        <v>0</v>
      </c>
      <c r="BS9" s="3">
        <f t="shared" si="3"/>
        <v>0</v>
      </c>
      <c r="BT9" s="3">
        <f t="shared" si="3"/>
        <v>0</v>
      </c>
      <c r="BU9" s="3">
        <f t="shared" si="3"/>
        <v>0</v>
      </c>
      <c r="BV9" s="3">
        <f t="shared" si="3"/>
        <v>0</v>
      </c>
      <c r="BW9" s="3">
        <f t="shared" si="3"/>
        <v>0</v>
      </c>
      <c r="BX9" s="3">
        <f t="shared" si="3"/>
        <v>0</v>
      </c>
      <c r="BY9" s="3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53074-F6AA-4971-BD0C-9796DF39449D}">
  <sheetPr>
    <tabColor rgb="FF002060"/>
  </sheetPr>
  <dimension ref="A1:BY9"/>
  <sheetViews>
    <sheetView workbookViewId="0">
      <selection activeCell="C12" sqref="C12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 s="95">
        <f>STEO!G51</f>
        <v>1.1515389784899853E-5</v>
      </c>
      <c r="C2" s="95">
        <f>STEO!H51</f>
        <v>1.8184586371685742E-5</v>
      </c>
      <c r="D2" s="95">
        <f>STEO!I51</f>
        <v>1.5047221710970236E-5</v>
      </c>
      <c r="E2" s="3">
        <f>AVERAGE(D2,F2)</f>
        <v>1.3165969331854902E-5</v>
      </c>
      <c r="F2" s="52">
        <f>'AEO 2026 Table 3'!I30/10^6*dollars_2025_to_2012*(1-INDEX('Tax Percentages'!$B$17:$AB$17,MATCH(F$1,'Tax Percentages'!$B$4:$AB$4,0)))</f>
        <v>1.128471695273957E-5</v>
      </c>
      <c r="G2" s="52">
        <f>'AEO 2026 Table 3'!J30/10^6*dollars_2025_to_2012*(1-INDEX('Tax Percentages'!$B$17:$AB$17,MATCH(G$1,'Tax Percentages'!$B$4:$AB$4,0)))</f>
        <v>1.1181819132952738E-5</v>
      </c>
      <c r="H2" s="52">
        <f>'AEO 2026 Table 3'!K30/10^6*dollars_2025_to_2012*(1-INDEX('Tax Percentages'!$B$17:$AB$17,MATCH(H$1,'Tax Percentages'!$B$4:$AB$4,0)))</f>
        <v>1.1536644952601046E-5</v>
      </c>
      <c r="I2" s="52">
        <f>'AEO 2026 Table 3'!L30/10^6*dollars_2025_to_2012*(1-INDEX('Tax Percentages'!$B$17:$AB$17,MATCH(I$1,'Tax Percentages'!$B$4:$AB$4,0)))</f>
        <v>1.1670174228055489E-5</v>
      </c>
      <c r="J2" s="52">
        <f>'AEO 2026 Table 3'!M30/10^6*dollars_2025_to_2012*(1-INDEX('Tax Percentages'!$B$17:$AB$17,MATCH(J$1,'Tax Percentages'!$B$4:$AB$4,0)))</f>
        <v>1.2029327458028047E-5</v>
      </c>
      <c r="K2" s="52">
        <f>'AEO 2026 Table 3'!N30/10^6*dollars_2025_to_2012*(1-INDEX('Tax Percentages'!$B$17:$AB$17,MATCH(K$1,'Tax Percentages'!$B$4:$AB$4,0)))</f>
        <v>1.2125655302235342E-5</v>
      </c>
      <c r="L2" s="52">
        <f>'AEO 2026 Table 3'!O30/10^6*dollars_2025_to_2012*(1-INDEX('Tax Percentages'!$B$17:$AB$17,MATCH(L$1,'Tax Percentages'!$B$4:$AB$4,0)))</f>
        <v>1.2377467803860667E-5</v>
      </c>
      <c r="M2" s="52">
        <f>'AEO 2026 Table 3'!P30/10^6*dollars_2025_to_2012*(1-INDEX('Tax Percentages'!$B$17:$AB$17,MATCH(M$1,'Tax Percentages'!$B$4:$AB$4,0)))</f>
        <v>1.2498761609918503E-5</v>
      </c>
      <c r="N2" s="52">
        <f>'AEO 2026 Table 3'!Q30/10^6*dollars_2025_to_2012*(1-INDEX('Tax Percentages'!$B$17:$AB$17,MATCH(N$1,'Tax Percentages'!$B$4:$AB$4,0)))</f>
        <v>1.2746258663620899E-5</v>
      </c>
      <c r="O2" s="52">
        <f>'AEO 2026 Table 3'!R30/10^6*dollars_2025_to_2012*(1-INDEX('Tax Percentages'!$B$17:$AB$17,MATCH(O$1,'Tax Percentages'!$B$4:$AB$4,0)))</f>
        <v>1.295609161728309E-5</v>
      </c>
      <c r="P2" s="52">
        <f>'AEO 2026 Table 3'!S30/10^6*dollars_2025_to_2012*(1-INDEX('Tax Percentages'!$B$17:$AB$17,MATCH(P$1,'Tax Percentages'!$B$4:$AB$4,0)))</f>
        <v>1.3052308509357173E-5</v>
      </c>
      <c r="Q2" s="52">
        <f>'AEO 2026 Table 3'!T30/10^6*dollars_2025_to_2012*(1-INDEX('Tax Percentages'!$B$17:$AB$17,MATCH(Q$1,'Tax Percentages'!$B$4:$AB$4,0)))</f>
        <v>1.3147727494168757E-5</v>
      </c>
      <c r="R2" s="52">
        <f>'AEO 2026 Table 3'!U30/10^6*dollars_2025_to_2012*(1-INDEX('Tax Percentages'!$B$17:$AB$17,MATCH(R$1,'Tax Percentages'!$B$4:$AB$4,0)))</f>
        <v>1.3315748947186455E-5</v>
      </c>
      <c r="S2" s="52">
        <f>'AEO 2026 Table 3'!V30/10^6*dollars_2025_to_2012*(1-INDEX('Tax Percentages'!$B$17:$AB$17,MATCH(S$1,'Tax Percentages'!$B$4:$AB$4,0)))</f>
        <v>1.3482450140013357E-5</v>
      </c>
      <c r="T2" s="52">
        <f>'AEO 2026 Table 3'!W30/10^6*dollars_2025_to_2012*(1-INDEX('Tax Percentages'!$B$17:$AB$17,MATCH(T$1,'Tax Percentages'!$B$4:$AB$4,0)))</f>
        <v>1.3641009554326445E-5</v>
      </c>
      <c r="U2" s="52">
        <f>'AEO 2026 Table 3'!X30/10^6*dollars_2025_to_2012*(1-INDEX('Tax Percentages'!$B$17:$AB$17,MATCH(U$1,'Tax Percentages'!$B$4:$AB$4,0)))</f>
        <v>1.3798744829928805E-5</v>
      </c>
      <c r="V2" s="52">
        <f>'AEO 2026 Table 3'!Y30/10^6*dollars_2025_to_2012*(1-INDEX('Tax Percentages'!$B$17:$AB$17,MATCH(V$1,'Tax Percentages'!$B$4:$AB$4,0)))</f>
        <v>1.4064278927075963E-5</v>
      </c>
      <c r="W2" s="52">
        <f>'AEO 2026 Table 3'!Z30/10^6*dollars_2025_to_2012*(1-INDEX('Tax Percentages'!$B$17:$AB$17,MATCH(W$1,'Tax Percentages'!$B$4:$AB$4,0)))</f>
        <v>1.428116201125099E-5</v>
      </c>
      <c r="X2" s="52">
        <f>'AEO 2026 Table 3'!AA30/10^6*dollars_2025_to_2012*(1-INDEX('Tax Percentages'!$B$17:$AB$17,MATCH(X$1,'Tax Percentages'!$B$4:$AB$4,0)))</f>
        <v>1.4460418514481906E-5</v>
      </c>
      <c r="Y2" s="52">
        <f>'AEO 2026 Table 3'!AB30/10^6*dollars_2025_to_2012*(1-INDEX('Tax Percentages'!$B$17:$AB$17,MATCH(Y$1,'Tax Percentages'!$B$4:$AB$4,0)))</f>
        <v>1.4741875407778605E-5</v>
      </c>
      <c r="Z2" s="52">
        <f>'AEO 2026 Table 3'!AC30/10^6*dollars_2025_to_2012*(1-INDEX('Tax Percentages'!$B$17:$AB$17,MATCH(Z$1,'Tax Percentages'!$B$4:$AB$4,0)))</f>
        <v>1.4990628801946346E-5</v>
      </c>
      <c r="AA2" s="52">
        <f>'AEO 2026 Table 3'!AD30/10^6*dollars_2025_to_2012*(1-INDEX('Tax Percentages'!$B$17:$AB$17,MATCH(AA$1,'Tax Percentages'!$B$4:$AB$4,0)))</f>
        <v>1.506173534443923E-5</v>
      </c>
      <c r="AB2" s="52">
        <f>AA2</f>
        <v>1.506173534443923E-5</v>
      </c>
      <c r="AC2" s="52">
        <f t="shared" ref="AC2:BY5" si="0">AB2</f>
        <v>1.506173534443923E-5</v>
      </c>
      <c r="AD2" s="52">
        <f t="shared" si="0"/>
        <v>1.506173534443923E-5</v>
      </c>
      <c r="AE2" s="52">
        <f t="shared" si="0"/>
        <v>1.506173534443923E-5</v>
      </c>
      <c r="AF2" s="52">
        <f t="shared" si="0"/>
        <v>1.506173534443923E-5</v>
      </c>
      <c r="AG2" s="52">
        <f t="shared" si="0"/>
        <v>1.506173534443923E-5</v>
      </c>
      <c r="AH2" s="52">
        <f t="shared" si="0"/>
        <v>1.506173534443923E-5</v>
      </c>
      <c r="AI2" s="52">
        <f t="shared" si="0"/>
        <v>1.506173534443923E-5</v>
      </c>
      <c r="AJ2" s="52">
        <f t="shared" si="0"/>
        <v>1.506173534443923E-5</v>
      </c>
      <c r="AK2" s="52">
        <f t="shared" si="0"/>
        <v>1.506173534443923E-5</v>
      </c>
      <c r="AL2" s="52">
        <f t="shared" si="0"/>
        <v>1.506173534443923E-5</v>
      </c>
      <c r="AM2" s="52">
        <f t="shared" si="0"/>
        <v>1.506173534443923E-5</v>
      </c>
      <c r="AN2" s="52">
        <f t="shared" si="0"/>
        <v>1.506173534443923E-5</v>
      </c>
      <c r="AO2" s="52">
        <f t="shared" si="0"/>
        <v>1.506173534443923E-5</v>
      </c>
      <c r="AP2" s="52">
        <f t="shared" si="0"/>
        <v>1.506173534443923E-5</v>
      </c>
      <c r="AQ2" s="52">
        <f t="shared" si="0"/>
        <v>1.506173534443923E-5</v>
      </c>
      <c r="AR2" s="52">
        <f t="shared" si="0"/>
        <v>1.506173534443923E-5</v>
      </c>
      <c r="AS2" s="52">
        <f t="shared" si="0"/>
        <v>1.506173534443923E-5</v>
      </c>
      <c r="AT2" s="52">
        <f t="shared" si="0"/>
        <v>1.506173534443923E-5</v>
      </c>
      <c r="AU2" s="52">
        <f t="shared" si="0"/>
        <v>1.506173534443923E-5</v>
      </c>
      <c r="AV2" s="52">
        <f t="shared" si="0"/>
        <v>1.506173534443923E-5</v>
      </c>
      <c r="AW2" s="52">
        <f t="shared" si="0"/>
        <v>1.506173534443923E-5</v>
      </c>
      <c r="AX2" s="52">
        <f t="shared" si="0"/>
        <v>1.506173534443923E-5</v>
      </c>
      <c r="AY2" s="52">
        <f t="shared" si="0"/>
        <v>1.506173534443923E-5</v>
      </c>
      <c r="AZ2" s="52">
        <f t="shared" si="0"/>
        <v>1.506173534443923E-5</v>
      </c>
      <c r="BA2" s="52">
        <f t="shared" si="0"/>
        <v>1.506173534443923E-5</v>
      </c>
      <c r="BB2" s="52">
        <f t="shared" si="0"/>
        <v>1.506173534443923E-5</v>
      </c>
      <c r="BC2" s="52">
        <f t="shared" si="0"/>
        <v>1.506173534443923E-5</v>
      </c>
      <c r="BD2" s="52">
        <f t="shared" si="0"/>
        <v>1.506173534443923E-5</v>
      </c>
      <c r="BE2" s="52">
        <f t="shared" si="0"/>
        <v>1.506173534443923E-5</v>
      </c>
      <c r="BF2" s="52">
        <f t="shared" si="0"/>
        <v>1.506173534443923E-5</v>
      </c>
      <c r="BG2" s="52">
        <f t="shared" si="0"/>
        <v>1.506173534443923E-5</v>
      </c>
      <c r="BH2" s="52">
        <f t="shared" si="0"/>
        <v>1.506173534443923E-5</v>
      </c>
      <c r="BI2" s="52">
        <f t="shared" si="0"/>
        <v>1.506173534443923E-5</v>
      </c>
      <c r="BJ2" s="52">
        <f t="shared" si="0"/>
        <v>1.506173534443923E-5</v>
      </c>
      <c r="BK2" s="52">
        <f t="shared" si="0"/>
        <v>1.506173534443923E-5</v>
      </c>
      <c r="BL2" s="52">
        <f t="shared" si="0"/>
        <v>1.506173534443923E-5</v>
      </c>
      <c r="BM2" s="52">
        <f t="shared" si="0"/>
        <v>1.506173534443923E-5</v>
      </c>
      <c r="BN2" s="52">
        <f t="shared" si="0"/>
        <v>1.506173534443923E-5</v>
      </c>
      <c r="BO2" s="52">
        <f t="shared" si="0"/>
        <v>1.506173534443923E-5</v>
      </c>
      <c r="BP2" s="52">
        <f t="shared" si="0"/>
        <v>1.506173534443923E-5</v>
      </c>
      <c r="BQ2" s="52">
        <f t="shared" si="0"/>
        <v>1.506173534443923E-5</v>
      </c>
      <c r="BR2" s="52">
        <f t="shared" si="0"/>
        <v>1.506173534443923E-5</v>
      </c>
      <c r="BS2" s="52">
        <f t="shared" si="0"/>
        <v>1.506173534443923E-5</v>
      </c>
      <c r="BT2" s="52">
        <f t="shared" si="0"/>
        <v>1.506173534443923E-5</v>
      </c>
      <c r="BU2" s="52">
        <f t="shared" si="0"/>
        <v>1.506173534443923E-5</v>
      </c>
      <c r="BV2" s="52">
        <f t="shared" si="0"/>
        <v>1.506173534443923E-5</v>
      </c>
      <c r="BW2" s="52">
        <f t="shared" si="0"/>
        <v>1.506173534443923E-5</v>
      </c>
      <c r="BX2" s="52">
        <f t="shared" si="0"/>
        <v>1.506173534443923E-5</v>
      </c>
      <c r="BY2" s="52">
        <f t="shared" si="0"/>
        <v>1.506173534443923E-5</v>
      </c>
    </row>
    <row r="3" spans="1:77">
      <c r="A3" s="1" t="s">
        <v>390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</row>
    <row r="4" spans="1:77">
      <c r="A4" s="1" t="s">
        <v>391</v>
      </c>
      <c r="B4" s="3">
        <f>($F4-'SYBFPaT-pretax'!$N4)/5+'SYBFPaT-pretax'!N4</f>
        <v>1.9031102548539042E-5</v>
      </c>
      <c r="C4" s="3">
        <f>($F4-'SYBFPaT-pretax'!$N4)/5+B4</f>
        <v>1.8916469108455487E-5</v>
      </c>
      <c r="D4" s="3">
        <f>($F4-'SYBFPaT-pretax'!$N4)/5+C4</f>
        <v>1.8801835668371933E-5</v>
      </c>
      <c r="E4" s="3">
        <f>($F4-'SYBFPaT-pretax'!$N4)/5+D4</f>
        <v>1.8687202228288378E-5</v>
      </c>
      <c r="F4" s="52">
        <f>'AEO 2026 Table 3'!I8/10^6*dollars_2025_to_2012*(1-INDEX('Tax Percentages'!$B$26:$AB$26,MATCH(F$1,'Tax Percentages'!$B$4:$AB$4,0)))</f>
        <v>1.857256878820482E-5</v>
      </c>
      <c r="G4" s="52">
        <f>'AEO 2026 Table 3'!J8/10^6*dollars_2025_to_2012*(1-INDEX('Tax Percentages'!$B$26:$AB$26,MATCH(G$1,'Tax Percentages'!$B$4:$AB$4,0)))</f>
        <v>1.8795090173138446E-5</v>
      </c>
      <c r="H4" s="52">
        <f>'AEO 2026 Table 3'!K8/10^6*dollars_2025_to_2012*(1-INDEX('Tax Percentages'!$B$26:$AB$26,MATCH(H$1,'Tax Percentages'!$B$4:$AB$4,0)))</f>
        <v>1.9175266408998576E-5</v>
      </c>
      <c r="I4" s="52">
        <f>'AEO 2026 Table 3'!L8/10^6*dollars_2025_to_2012*(1-INDEX('Tax Percentages'!$B$26:$AB$26,MATCH(I$1,'Tax Percentages'!$B$4:$AB$4,0)))</f>
        <v>1.9244139189370174E-5</v>
      </c>
      <c r="J4" s="52">
        <f>'AEO 2026 Table 3'!M8/10^6*dollars_2025_to_2012*(1-INDEX('Tax Percentages'!$B$26:$AB$26,MATCH(J$1,'Tax Percentages'!$B$4:$AB$4,0)))</f>
        <v>1.956150335825346E-5</v>
      </c>
      <c r="K4" s="52">
        <f>'AEO 2026 Table 3'!N8/10^6*dollars_2025_to_2012*(1-INDEX('Tax Percentages'!$B$26:$AB$26,MATCH(K$1,'Tax Percentages'!$B$4:$AB$4,0)))</f>
        <v>1.9593912022996506E-5</v>
      </c>
      <c r="L4" s="52">
        <f>'AEO 2026 Table 3'!O8/10^6*dollars_2025_to_2012*(1-INDEX('Tax Percentages'!$B$26:$AB$26,MATCH(L$1,'Tax Percentages'!$B$4:$AB$4,0)))</f>
        <v>1.9782748991185294E-5</v>
      </c>
      <c r="M4" s="52">
        <f>'AEO 2026 Table 3'!P8/10^6*dollars_2025_to_2012*(1-INDEX('Tax Percentages'!$B$26:$AB$26,MATCH(M$1,'Tax Percentages'!$B$4:$AB$4,0)))</f>
        <v>1.9959372541523536E-5</v>
      </c>
      <c r="N4" s="52">
        <f>'AEO 2026 Table 3'!Q8/10^6*dollars_2025_to_2012*(1-INDEX('Tax Percentages'!$B$26:$AB$26,MATCH(N$1,'Tax Percentages'!$B$4:$AB$4,0)))</f>
        <v>2.0102473550860039E-5</v>
      </c>
      <c r="O4" s="52">
        <f>'AEO 2026 Table 3'!R8/10^6*dollars_2025_to_2012*(1-INDEX('Tax Percentages'!$B$26:$AB$26,MATCH(O$1,'Tax Percentages'!$B$4:$AB$4,0)))</f>
        <v>2.026816442711252E-5</v>
      </c>
      <c r="P4" s="52">
        <f>'AEO 2026 Table 3'!S8/10^6*dollars_2025_to_2012*(1-INDEX('Tax Percentages'!$B$26:$AB$26,MATCH(P$1,'Tax Percentages'!$B$4:$AB$4,0)))</f>
        <v>2.0370572584447856E-5</v>
      </c>
      <c r="Q4" s="52">
        <f>'AEO 2026 Table 3'!T8/10^6*dollars_2025_to_2012*(1-INDEX('Tax Percentages'!$B$26:$AB$26,MATCH(Q$1,'Tax Percentages'!$B$4:$AB$4,0)))</f>
        <v>2.0454560423192798E-5</v>
      </c>
      <c r="R4" s="52">
        <f>'AEO 2026 Table 3'!U8/10^6*dollars_2025_to_2012*(1-INDEX('Tax Percentages'!$B$26:$AB$26,MATCH(R$1,'Tax Percentages'!$B$4:$AB$4,0)))</f>
        <v>2.058507149312652E-5</v>
      </c>
      <c r="S4" s="52">
        <f>'AEO 2026 Table 3'!V8/10^6*dollars_2025_to_2012*(1-INDEX('Tax Percentages'!$B$26:$AB$26,MATCH(S$1,'Tax Percentages'!$B$4:$AB$4,0)))</f>
        <v>2.070066147033501E-5</v>
      </c>
      <c r="T4" s="52">
        <f>'AEO 2026 Table 3'!W8/10^6*dollars_2025_to_2012*(1-INDEX('Tax Percentages'!$B$26:$AB$26,MATCH(T$1,'Tax Percentages'!$B$4:$AB$4,0)))</f>
        <v>2.0820150014448909E-5</v>
      </c>
      <c r="U4" s="52">
        <f>'AEO 2026 Table 3'!X8/10^6*dollars_2025_to_2012*(1-INDEX('Tax Percentages'!$B$26:$AB$26,MATCH(U$1,'Tax Percentages'!$B$4:$AB$4,0)))</f>
        <v>2.0930627000124239E-5</v>
      </c>
      <c r="V4" s="52">
        <f>'AEO 2026 Table 3'!Y8/10^6*dollars_2025_to_2012*(1-INDEX('Tax Percentages'!$B$26:$AB$26,MATCH(V$1,'Tax Percentages'!$B$4:$AB$4,0)))</f>
        <v>2.1140238972822878E-5</v>
      </c>
      <c r="W4" s="52">
        <f>'AEO 2026 Table 3'!Z8/10^6*dollars_2025_to_2012*(1-INDEX('Tax Percentages'!$B$26:$AB$26,MATCH(W$1,'Tax Percentages'!$B$4:$AB$4,0)))</f>
        <v>2.1313224241040871E-5</v>
      </c>
      <c r="X4" s="52">
        <f>'AEO 2026 Table 3'!AA8/10^6*dollars_2025_to_2012*(1-INDEX('Tax Percentages'!$B$26:$AB$26,MATCH(X$1,'Tax Percentages'!$B$4:$AB$4,0)))</f>
        <v>2.1454968917058536E-5</v>
      </c>
      <c r="Y4" s="52">
        <f>'AEO 2026 Table 3'!AB8/10^6*dollars_2025_to_2012*(1-INDEX('Tax Percentages'!$B$26:$AB$26,MATCH(Y$1,'Tax Percentages'!$B$4:$AB$4,0)))</f>
        <v>2.1702310773861513E-5</v>
      </c>
      <c r="Z4" s="52">
        <f>'AEO 2026 Table 3'!AC8/10^6*dollars_2025_to_2012*(1-INDEX('Tax Percentages'!$B$26:$AB$26,MATCH(Z$1,'Tax Percentages'!$B$4:$AB$4,0)))</f>
        <v>2.1929124361868791E-5</v>
      </c>
      <c r="AA4" s="52">
        <f>'AEO 2026 Table 3'!AD8/10^6*dollars_2025_to_2012*(1-INDEX('Tax Percentages'!$B$26:$AB$26,MATCH(AA$1,'Tax Percentages'!$B$4:$AB$4,0)))</f>
        <v>2.1985535562457681E-5</v>
      </c>
      <c r="AB4" s="66">
        <f t="shared" ref="AB4:AB5" si="1">AA4</f>
        <v>2.1985535562457681E-5</v>
      </c>
      <c r="AC4" s="66">
        <f t="shared" si="0"/>
        <v>2.1985535562457681E-5</v>
      </c>
      <c r="AD4" s="66">
        <f t="shared" si="0"/>
        <v>2.1985535562457681E-5</v>
      </c>
      <c r="AE4" s="66">
        <f t="shared" si="0"/>
        <v>2.1985535562457681E-5</v>
      </c>
      <c r="AF4" s="66">
        <f t="shared" si="0"/>
        <v>2.1985535562457681E-5</v>
      </c>
      <c r="AG4" s="66">
        <f t="shared" si="0"/>
        <v>2.1985535562457681E-5</v>
      </c>
      <c r="AH4" s="66">
        <f t="shared" si="0"/>
        <v>2.1985535562457681E-5</v>
      </c>
      <c r="AI4" s="66">
        <f t="shared" si="0"/>
        <v>2.1985535562457681E-5</v>
      </c>
      <c r="AJ4" s="66">
        <f t="shared" si="0"/>
        <v>2.1985535562457681E-5</v>
      </c>
      <c r="AK4" s="66">
        <f t="shared" si="0"/>
        <v>2.1985535562457681E-5</v>
      </c>
      <c r="AL4" s="66">
        <f t="shared" si="0"/>
        <v>2.1985535562457681E-5</v>
      </c>
      <c r="AM4" s="66">
        <f t="shared" si="0"/>
        <v>2.1985535562457681E-5</v>
      </c>
      <c r="AN4" s="66">
        <f t="shared" si="0"/>
        <v>2.1985535562457681E-5</v>
      </c>
      <c r="AO4" s="66">
        <f t="shared" si="0"/>
        <v>2.1985535562457681E-5</v>
      </c>
      <c r="AP4" s="66">
        <f t="shared" si="0"/>
        <v>2.1985535562457681E-5</v>
      </c>
      <c r="AQ4" s="66">
        <f t="shared" si="0"/>
        <v>2.1985535562457681E-5</v>
      </c>
      <c r="AR4" s="66">
        <f t="shared" si="0"/>
        <v>2.1985535562457681E-5</v>
      </c>
      <c r="AS4" s="66">
        <f t="shared" si="0"/>
        <v>2.1985535562457681E-5</v>
      </c>
      <c r="AT4" s="66">
        <f t="shared" si="0"/>
        <v>2.1985535562457681E-5</v>
      </c>
      <c r="AU4" s="66">
        <f t="shared" si="0"/>
        <v>2.1985535562457681E-5</v>
      </c>
      <c r="AV4" s="66">
        <f t="shared" si="0"/>
        <v>2.1985535562457681E-5</v>
      </c>
      <c r="AW4" s="66">
        <f t="shared" si="0"/>
        <v>2.1985535562457681E-5</v>
      </c>
      <c r="AX4" s="66">
        <f t="shared" si="0"/>
        <v>2.1985535562457681E-5</v>
      </c>
      <c r="AY4" s="66">
        <f t="shared" si="0"/>
        <v>2.1985535562457681E-5</v>
      </c>
      <c r="AZ4" s="66">
        <f t="shared" si="0"/>
        <v>2.1985535562457681E-5</v>
      </c>
      <c r="BA4" s="66">
        <f t="shared" si="0"/>
        <v>2.1985535562457681E-5</v>
      </c>
      <c r="BB4" s="66">
        <f t="shared" si="0"/>
        <v>2.1985535562457681E-5</v>
      </c>
      <c r="BC4" s="66">
        <f t="shared" si="0"/>
        <v>2.1985535562457681E-5</v>
      </c>
      <c r="BD4" s="66">
        <f t="shared" si="0"/>
        <v>2.1985535562457681E-5</v>
      </c>
      <c r="BE4" s="66">
        <f t="shared" si="0"/>
        <v>2.1985535562457681E-5</v>
      </c>
      <c r="BF4" s="66">
        <f t="shared" si="0"/>
        <v>2.1985535562457681E-5</v>
      </c>
      <c r="BG4" s="66">
        <f t="shared" si="0"/>
        <v>2.1985535562457681E-5</v>
      </c>
      <c r="BH4" s="66">
        <f t="shared" si="0"/>
        <v>2.1985535562457681E-5</v>
      </c>
      <c r="BI4" s="66">
        <f t="shared" si="0"/>
        <v>2.1985535562457681E-5</v>
      </c>
      <c r="BJ4" s="66">
        <f t="shared" si="0"/>
        <v>2.1985535562457681E-5</v>
      </c>
      <c r="BK4" s="66">
        <f t="shared" si="0"/>
        <v>2.1985535562457681E-5</v>
      </c>
      <c r="BL4" s="66">
        <f t="shared" si="0"/>
        <v>2.1985535562457681E-5</v>
      </c>
      <c r="BM4" s="66">
        <f t="shared" si="0"/>
        <v>2.1985535562457681E-5</v>
      </c>
      <c r="BN4" s="66">
        <f t="shared" si="0"/>
        <v>2.1985535562457681E-5</v>
      </c>
      <c r="BO4" s="66">
        <f t="shared" si="0"/>
        <v>2.1985535562457681E-5</v>
      </c>
      <c r="BP4" s="66">
        <f t="shared" si="0"/>
        <v>2.1985535562457681E-5</v>
      </c>
      <c r="BQ4" s="66">
        <f t="shared" si="0"/>
        <v>2.1985535562457681E-5</v>
      </c>
      <c r="BR4" s="66">
        <f t="shared" si="0"/>
        <v>2.1985535562457681E-5</v>
      </c>
      <c r="BS4" s="66">
        <f t="shared" si="0"/>
        <v>2.1985535562457681E-5</v>
      </c>
      <c r="BT4" s="66">
        <f t="shared" si="0"/>
        <v>2.1985535562457681E-5</v>
      </c>
      <c r="BU4" s="66">
        <f t="shared" si="0"/>
        <v>2.1985535562457681E-5</v>
      </c>
      <c r="BV4" s="66">
        <f t="shared" si="0"/>
        <v>2.1985535562457681E-5</v>
      </c>
      <c r="BW4" s="66">
        <f t="shared" si="0"/>
        <v>2.1985535562457681E-5</v>
      </c>
      <c r="BX4" s="66">
        <f t="shared" si="0"/>
        <v>2.1985535562457681E-5</v>
      </c>
      <c r="BY4" s="66">
        <f t="shared" si="0"/>
        <v>2.1985535562457681E-5</v>
      </c>
    </row>
    <row r="5" spans="1:77">
      <c r="A5" s="1" t="s">
        <v>392</v>
      </c>
      <c r="B5" s="3">
        <f>($F5-'SYBFPaT-pretax'!$N5)/5+'SYBFPaT-pretax'!N5</f>
        <v>1.8567552768396384E-5</v>
      </c>
      <c r="C5" s="3">
        <f>($F5-'SYBFPaT-pretax'!$N5)/5+B5</f>
        <v>1.7953100974723187E-5</v>
      </c>
      <c r="D5" s="3">
        <f>($F5-'SYBFPaT-pretax'!$N5)/5+C5</f>
        <v>1.733864918104999E-5</v>
      </c>
      <c r="E5" s="3">
        <f>($F5-'SYBFPaT-pretax'!$N5)/5+D5</f>
        <v>1.6724197387376793E-5</v>
      </c>
      <c r="F5" s="52">
        <f>'AEO 2026 Table 3'!I13/10^6*dollars_2025_to_2012*(1-INDEX('Tax Percentages'!$B$26:$AB$26,MATCH(F$1,'Tax Percentages'!$B$4:$AB$4,0)))</f>
        <v>1.6109745593703603E-5</v>
      </c>
      <c r="G5" s="52">
        <f>'AEO 2026 Table 3'!J13/10^6*dollars_2025_to_2012*(1-INDEX('Tax Percentages'!$B$26:$AB$26,MATCH(G$1,'Tax Percentages'!$B$4:$AB$4,0)))</f>
        <v>1.5438536025692474E-5</v>
      </c>
      <c r="H5" s="52">
        <f>'AEO 2026 Table 3'!K13/10^6*dollars_2025_to_2012*(1-INDEX('Tax Percentages'!$B$26:$AB$26,MATCH(H$1,'Tax Percentages'!$B$4:$AB$4,0)))</f>
        <v>1.4977299263534207E-5</v>
      </c>
      <c r="I5" s="52">
        <f>'AEO 2026 Table 3'!L13/10^6*dollars_2025_to_2012*(1-INDEX('Tax Percentages'!$B$26:$AB$26,MATCH(I$1,'Tax Percentages'!$B$4:$AB$4,0)))</f>
        <v>1.5046846645020218E-5</v>
      </c>
      <c r="J5" s="52">
        <f>'AEO 2026 Table 3'!M13/10^6*dollars_2025_to_2012*(1-INDEX('Tax Percentages'!$B$26:$AB$26,MATCH(J$1,'Tax Percentages'!$B$4:$AB$4,0)))</f>
        <v>1.5621939816406906E-5</v>
      </c>
      <c r="K5" s="52">
        <f>'AEO 2026 Table 3'!N13/10^6*dollars_2025_to_2012*(1-INDEX('Tax Percentages'!$B$26:$AB$26,MATCH(K$1,'Tax Percentages'!$B$4:$AB$4,0)))</f>
        <v>1.5652865214429031E-5</v>
      </c>
      <c r="L5" s="52">
        <f>'AEO 2026 Table 3'!O13/10^6*dollars_2025_to_2012*(1-INDEX('Tax Percentages'!$B$26:$AB$26,MATCH(L$1,'Tax Percentages'!$B$4:$AB$4,0)))</f>
        <v>1.584239104591225E-5</v>
      </c>
      <c r="M5" s="52">
        <f>'AEO 2026 Table 3'!P13/10^6*dollars_2025_to_2012*(1-INDEX('Tax Percentages'!$B$26:$AB$26,MATCH(M$1,'Tax Percentages'!$B$4:$AB$4,0)))</f>
        <v>1.5996782710052741E-5</v>
      </c>
      <c r="N5" s="52">
        <f>'AEO 2026 Table 3'!Q13/10^6*dollars_2025_to_2012*(1-INDEX('Tax Percentages'!$B$26:$AB$26,MATCH(N$1,'Tax Percentages'!$B$4:$AB$4,0)))</f>
        <v>1.6187798939346879E-5</v>
      </c>
      <c r="O5" s="52">
        <f>'AEO 2026 Table 3'!R13/10^6*dollars_2025_to_2012*(1-INDEX('Tax Percentages'!$B$26:$AB$26,MATCH(O$1,'Tax Percentages'!$B$4:$AB$4,0)))</f>
        <v>1.6351686362937243E-5</v>
      </c>
      <c r="P5" s="52">
        <f>'AEO 2026 Table 3'!S13/10^6*dollars_2025_to_2012*(1-INDEX('Tax Percentages'!$B$26:$AB$26,MATCH(P$1,'Tax Percentages'!$B$4:$AB$4,0)))</f>
        <v>1.6445182797094067E-5</v>
      </c>
      <c r="Q5" s="52">
        <f>'AEO 2026 Table 3'!T13/10^6*dollars_2025_to_2012*(1-INDEX('Tax Percentages'!$B$26:$AB$26,MATCH(Q$1,'Tax Percentages'!$B$4:$AB$4,0)))</f>
        <v>1.6517855735329014E-5</v>
      </c>
      <c r="R5" s="52">
        <f>'AEO 2026 Table 3'!U13/10^6*dollars_2025_to_2012*(1-INDEX('Tax Percentages'!$B$26:$AB$26,MATCH(R$1,'Tax Percentages'!$B$4:$AB$4,0)))</f>
        <v>1.664131201792137E-5</v>
      </c>
      <c r="S5" s="52">
        <f>'AEO 2026 Table 3'!V13/10^6*dollars_2025_to_2012*(1-INDEX('Tax Percentages'!$B$26:$AB$26,MATCH(S$1,'Tax Percentages'!$B$4:$AB$4,0)))</f>
        <v>1.6762748775824476E-5</v>
      </c>
      <c r="T5" s="52">
        <f>'AEO 2026 Table 3'!W13/10^6*dollars_2025_to_2012*(1-INDEX('Tax Percentages'!$B$26:$AB$26,MATCH(T$1,'Tax Percentages'!$B$4:$AB$4,0)))</f>
        <v>1.6877711217112579E-5</v>
      </c>
      <c r="U5" s="52">
        <f>'AEO 2026 Table 3'!X13/10^6*dollars_2025_to_2012*(1-INDEX('Tax Percentages'!$B$26:$AB$26,MATCH(U$1,'Tax Percentages'!$B$4:$AB$4,0)))</f>
        <v>1.6994810132966001E-5</v>
      </c>
      <c r="V5" s="52">
        <f>'AEO 2026 Table 3'!Y13/10^6*dollars_2025_to_2012*(1-INDEX('Tax Percentages'!$B$26:$AB$26,MATCH(V$1,'Tax Percentages'!$B$4:$AB$4,0)))</f>
        <v>1.7201125402755607E-5</v>
      </c>
      <c r="W5" s="52">
        <f>'AEO 2026 Table 3'!Z13/10^6*dollars_2025_to_2012*(1-INDEX('Tax Percentages'!$B$26:$AB$26,MATCH(W$1,'Tax Percentages'!$B$4:$AB$4,0)))</f>
        <v>1.7371471454562961E-5</v>
      </c>
      <c r="X5" s="52">
        <f>'AEO 2026 Table 3'!AA13/10^6*dollars_2025_to_2012*(1-INDEX('Tax Percentages'!$B$26:$AB$26,MATCH(X$1,'Tax Percentages'!$B$4:$AB$4,0)))</f>
        <v>1.7513879321951038E-5</v>
      </c>
      <c r="Y5" s="52">
        <f>'AEO 2026 Table 3'!AB13/10^6*dollars_2025_to_2012*(1-INDEX('Tax Percentages'!$B$26:$AB$26,MATCH(Y$1,'Tax Percentages'!$B$4:$AB$4,0)))</f>
        <v>1.775668865794721E-5</v>
      </c>
      <c r="Z5" s="52">
        <f>'AEO 2026 Table 3'!AC13/10^6*dollars_2025_to_2012*(1-INDEX('Tax Percentages'!$B$26:$AB$26,MATCH(Z$1,'Tax Percentages'!$B$4:$AB$4,0)))</f>
        <v>1.7978457712885371E-5</v>
      </c>
      <c r="AA5" s="52">
        <f>'AEO 2026 Table 3'!AD13/10^6*dollars_2025_to_2012*(1-INDEX('Tax Percentages'!$B$26:$AB$26,MATCH(AA$1,'Tax Percentages'!$B$4:$AB$4,0)))</f>
        <v>1.8029201123138756E-5</v>
      </c>
      <c r="AB5" s="66">
        <f t="shared" si="1"/>
        <v>1.8029201123138756E-5</v>
      </c>
      <c r="AC5" s="66">
        <f t="shared" si="0"/>
        <v>1.8029201123138756E-5</v>
      </c>
      <c r="AD5" s="66">
        <f t="shared" si="0"/>
        <v>1.8029201123138756E-5</v>
      </c>
      <c r="AE5" s="66">
        <f t="shared" si="0"/>
        <v>1.8029201123138756E-5</v>
      </c>
      <c r="AF5" s="66">
        <f t="shared" si="0"/>
        <v>1.8029201123138756E-5</v>
      </c>
      <c r="AG5" s="66">
        <f t="shared" si="0"/>
        <v>1.8029201123138756E-5</v>
      </c>
      <c r="AH5" s="66">
        <f t="shared" si="0"/>
        <v>1.8029201123138756E-5</v>
      </c>
      <c r="AI5" s="66">
        <f t="shared" si="0"/>
        <v>1.8029201123138756E-5</v>
      </c>
      <c r="AJ5" s="66">
        <f t="shared" si="0"/>
        <v>1.8029201123138756E-5</v>
      </c>
      <c r="AK5" s="66">
        <f t="shared" si="0"/>
        <v>1.8029201123138756E-5</v>
      </c>
      <c r="AL5" s="66">
        <f t="shared" si="0"/>
        <v>1.8029201123138756E-5</v>
      </c>
      <c r="AM5" s="66">
        <f t="shared" si="0"/>
        <v>1.8029201123138756E-5</v>
      </c>
      <c r="AN5" s="66">
        <f t="shared" si="0"/>
        <v>1.8029201123138756E-5</v>
      </c>
      <c r="AO5" s="66">
        <f t="shared" si="0"/>
        <v>1.8029201123138756E-5</v>
      </c>
      <c r="AP5" s="66">
        <f t="shared" si="0"/>
        <v>1.8029201123138756E-5</v>
      </c>
      <c r="AQ5" s="66">
        <f t="shared" si="0"/>
        <v>1.8029201123138756E-5</v>
      </c>
      <c r="AR5" s="66">
        <f t="shared" si="0"/>
        <v>1.8029201123138756E-5</v>
      </c>
      <c r="AS5" s="66">
        <f t="shared" si="0"/>
        <v>1.8029201123138756E-5</v>
      </c>
      <c r="AT5" s="66">
        <f t="shared" si="0"/>
        <v>1.8029201123138756E-5</v>
      </c>
      <c r="AU5" s="66">
        <f t="shared" si="0"/>
        <v>1.8029201123138756E-5</v>
      </c>
      <c r="AV5" s="66">
        <f t="shared" si="0"/>
        <v>1.8029201123138756E-5</v>
      </c>
      <c r="AW5" s="66">
        <f t="shared" si="0"/>
        <v>1.8029201123138756E-5</v>
      </c>
      <c r="AX5" s="66">
        <f t="shared" si="0"/>
        <v>1.8029201123138756E-5</v>
      </c>
      <c r="AY5" s="66">
        <f t="shared" si="0"/>
        <v>1.8029201123138756E-5</v>
      </c>
      <c r="AZ5" s="66">
        <f t="shared" si="0"/>
        <v>1.8029201123138756E-5</v>
      </c>
      <c r="BA5" s="66">
        <f t="shared" si="0"/>
        <v>1.8029201123138756E-5</v>
      </c>
      <c r="BB5" s="66">
        <f t="shared" si="0"/>
        <v>1.8029201123138756E-5</v>
      </c>
      <c r="BC5" s="66">
        <f t="shared" si="0"/>
        <v>1.8029201123138756E-5</v>
      </c>
      <c r="BD5" s="66">
        <f t="shared" si="0"/>
        <v>1.8029201123138756E-5</v>
      </c>
      <c r="BE5" s="66">
        <f t="shared" si="0"/>
        <v>1.8029201123138756E-5</v>
      </c>
      <c r="BF5" s="66">
        <f t="shared" si="0"/>
        <v>1.8029201123138756E-5</v>
      </c>
      <c r="BG5" s="66">
        <f t="shared" si="0"/>
        <v>1.8029201123138756E-5</v>
      </c>
      <c r="BH5" s="66">
        <f t="shared" si="0"/>
        <v>1.8029201123138756E-5</v>
      </c>
      <c r="BI5" s="66">
        <f t="shared" si="0"/>
        <v>1.8029201123138756E-5</v>
      </c>
      <c r="BJ5" s="66">
        <f t="shared" si="0"/>
        <v>1.8029201123138756E-5</v>
      </c>
      <c r="BK5" s="66">
        <f t="shared" si="0"/>
        <v>1.8029201123138756E-5</v>
      </c>
      <c r="BL5" s="66">
        <f t="shared" si="0"/>
        <v>1.8029201123138756E-5</v>
      </c>
      <c r="BM5" s="66">
        <f t="shared" si="0"/>
        <v>1.8029201123138756E-5</v>
      </c>
      <c r="BN5" s="66">
        <f t="shared" si="0"/>
        <v>1.8029201123138756E-5</v>
      </c>
      <c r="BO5" s="66">
        <f t="shared" si="0"/>
        <v>1.8029201123138756E-5</v>
      </c>
      <c r="BP5" s="66">
        <f t="shared" si="0"/>
        <v>1.8029201123138756E-5</v>
      </c>
      <c r="BQ5" s="66">
        <f t="shared" si="0"/>
        <v>1.8029201123138756E-5</v>
      </c>
      <c r="BR5" s="66">
        <f t="shared" si="0"/>
        <v>1.8029201123138756E-5</v>
      </c>
      <c r="BS5" s="66">
        <f t="shared" si="0"/>
        <v>1.8029201123138756E-5</v>
      </c>
      <c r="BT5" s="66">
        <f t="shared" si="0"/>
        <v>1.8029201123138756E-5</v>
      </c>
      <c r="BU5" s="66">
        <f t="shared" si="0"/>
        <v>1.8029201123138756E-5</v>
      </c>
      <c r="BV5" s="66">
        <f t="shared" si="0"/>
        <v>1.8029201123138756E-5</v>
      </c>
      <c r="BW5" s="66">
        <f t="shared" si="0"/>
        <v>1.8029201123138756E-5</v>
      </c>
      <c r="BX5" s="66">
        <f t="shared" si="0"/>
        <v>1.8029201123138756E-5</v>
      </c>
      <c r="BY5" s="66">
        <f t="shared" si="0"/>
        <v>1.8029201123138756E-5</v>
      </c>
    </row>
    <row r="6" spans="1:77">
      <c r="A6" s="1" t="s">
        <v>393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</row>
    <row r="7" spans="1:77">
      <c r="A7" s="1" t="s">
        <v>394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</row>
    <row r="9" spans="1:77">
      <c r="A9" s="1" t="s">
        <v>396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16A3D-C077-4D63-8E90-2A35472C3585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21" width="10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3">
        <f>AA2</f>
        <v>0</v>
      </c>
      <c r="AC2" s="3">
        <f t="shared" ref="AC2:BY7" si="0">AB2</f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  <c r="BA2" s="3">
        <f t="shared" si="0"/>
        <v>0</v>
      </c>
      <c r="BB2" s="3">
        <f t="shared" si="0"/>
        <v>0</v>
      </c>
      <c r="BC2" s="3">
        <f t="shared" si="0"/>
        <v>0</v>
      </c>
      <c r="BD2" s="3">
        <f t="shared" si="0"/>
        <v>0</v>
      </c>
      <c r="BE2" s="3">
        <f t="shared" si="0"/>
        <v>0</v>
      </c>
      <c r="BF2" s="3">
        <f t="shared" si="0"/>
        <v>0</v>
      </c>
      <c r="BG2" s="3">
        <f t="shared" si="0"/>
        <v>0</v>
      </c>
      <c r="BH2" s="3">
        <f t="shared" si="0"/>
        <v>0</v>
      </c>
      <c r="BI2" s="3">
        <f t="shared" si="0"/>
        <v>0</v>
      </c>
      <c r="BJ2" s="3">
        <f t="shared" si="0"/>
        <v>0</v>
      </c>
      <c r="BK2" s="3">
        <f t="shared" si="0"/>
        <v>0</v>
      </c>
      <c r="BL2" s="3">
        <f t="shared" si="0"/>
        <v>0</v>
      </c>
      <c r="BM2" s="3">
        <f t="shared" si="0"/>
        <v>0</v>
      </c>
      <c r="BN2" s="3">
        <f t="shared" si="0"/>
        <v>0</v>
      </c>
      <c r="BO2" s="3">
        <f t="shared" si="0"/>
        <v>0</v>
      </c>
      <c r="BP2" s="3">
        <f t="shared" si="0"/>
        <v>0</v>
      </c>
      <c r="BQ2" s="3">
        <f t="shared" si="0"/>
        <v>0</v>
      </c>
      <c r="BR2" s="3">
        <f t="shared" si="0"/>
        <v>0</v>
      </c>
      <c r="BS2" s="3">
        <f t="shared" si="0"/>
        <v>0</v>
      </c>
      <c r="BT2" s="3">
        <f t="shared" si="0"/>
        <v>0</v>
      </c>
      <c r="BU2" s="3">
        <f t="shared" si="0"/>
        <v>0</v>
      </c>
      <c r="BV2" s="3">
        <f t="shared" si="0"/>
        <v>0</v>
      </c>
      <c r="BW2" s="3">
        <f t="shared" si="0"/>
        <v>0</v>
      </c>
      <c r="BX2" s="3">
        <f t="shared" si="0"/>
        <v>0</v>
      </c>
      <c r="BY2" s="3">
        <f t="shared" si="0"/>
        <v>0</v>
      </c>
    </row>
    <row r="3" spans="1:77">
      <c r="A3" s="1" t="s">
        <v>390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3">
        <f t="shared" ref="AB3:AQ9" si="1">AA3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0"/>
        <v>0</v>
      </c>
      <c r="AS3" s="3">
        <f t="shared" si="0"/>
        <v>0</v>
      </c>
      <c r="AT3" s="3">
        <f t="shared" si="0"/>
        <v>0</v>
      </c>
      <c r="AU3" s="3">
        <f t="shared" si="0"/>
        <v>0</v>
      </c>
      <c r="AV3" s="3">
        <f t="shared" si="0"/>
        <v>0</v>
      </c>
      <c r="AW3" s="3">
        <f t="shared" si="0"/>
        <v>0</v>
      </c>
      <c r="AX3" s="3">
        <f t="shared" si="0"/>
        <v>0</v>
      </c>
      <c r="AY3" s="3">
        <f t="shared" si="0"/>
        <v>0</v>
      </c>
      <c r="AZ3" s="3">
        <f t="shared" si="0"/>
        <v>0</v>
      </c>
      <c r="BA3" s="3">
        <f t="shared" si="0"/>
        <v>0</v>
      </c>
      <c r="BB3" s="3">
        <f t="shared" si="0"/>
        <v>0</v>
      </c>
      <c r="BC3" s="3">
        <f t="shared" si="0"/>
        <v>0</v>
      </c>
      <c r="BD3" s="3">
        <f t="shared" si="0"/>
        <v>0</v>
      </c>
      <c r="BE3" s="3">
        <f t="shared" si="0"/>
        <v>0</v>
      </c>
      <c r="BF3" s="3">
        <f t="shared" si="0"/>
        <v>0</v>
      </c>
      <c r="BG3" s="3">
        <f t="shared" si="0"/>
        <v>0</v>
      </c>
      <c r="BH3" s="3">
        <f t="shared" si="0"/>
        <v>0</v>
      </c>
      <c r="BI3" s="3">
        <f t="shared" si="0"/>
        <v>0</v>
      </c>
      <c r="BJ3" s="3">
        <f t="shared" si="0"/>
        <v>0</v>
      </c>
      <c r="BK3" s="3">
        <f t="shared" si="0"/>
        <v>0</v>
      </c>
      <c r="BL3" s="3">
        <f t="shared" si="0"/>
        <v>0</v>
      </c>
      <c r="BM3" s="3">
        <f t="shared" si="0"/>
        <v>0</v>
      </c>
      <c r="BN3" s="3">
        <f t="shared" si="0"/>
        <v>0</v>
      </c>
      <c r="BO3" s="3">
        <f t="shared" si="0"/>
        <v>0</v>
      </c>
      <c r="BP3" s="3">
        <f t="shared" si="0"/>
        <v>0</v>
      </c>
      <c r="BQ3" s="3">
        <f t="shared" si="0"/>
        <v>0</v>
      </c>
      <c r="BR3" s="3">
        <f t="shared" si="0"/>
        <v>0</v>
      </c>
      <c r="BS3" s="3">
        <f t="shared" si="0"/>
        <v>0</v>
      </c>
      <c r="BT3" s="3">
        <f t="shared" si="0"/>
        <v>0</v>
      </c>
      <c r="BU3" s="3">
        <f t="shared" si="0"/>
        <v>0</v>
      </c>
      <c r="BV3" s="3">
        <f t="shared" si="0"/>
        <v>0</v>
      </c>
      <c r="BW3" s="3">
        <f t="shared" si="0"/>
        <v>0</v>
      </c>
      <c r="BX3" s="3">
        <f t="shared" si="0"/>
        <v>0</v>
      </c>
      <c r="BY3" s="3">
        <f t="shared" si="0"/>
        <v>0</v>
      </c>
    </row>
    <row r="4" spans="1:77">
      <c r="A4" s="1" t="s">
        <v>391</v>
      </c>
      <c r="B4" s="7">
        <f>'Other Fuels'!E$25*(1-INDEX('Tax Percentages'!$B$18:$AB$18,MATCH(B$1,'Tax Percentages'!$B$4:$AB$4,0)))</f>
        <v>1.5389327264651296E-5</v>
      </c>
      <c r="C4" s="7">
        <f>'Other Fuels'!F$25*(1-INDEX('Tax Percentages'!$B$18:$AB$18,MATCH(C$1,'Tax Percentages'!$B$4:$AB$4,0)))</f>
        <v>1.5389327264651296E-5</v>
      </c>
      <c r="D4" s="7">
        <f>'Other Fuels'!G$25*(1-INDEX('Tax Percentages'!$B$18:$AB$18,MATCH(D$1,'Tax Percentages'!$B$4:$AB$4,0)))</f>
        <v>1.5389327264651296E-5</v>
      </c>
      <c r="E4" s="7">
        <f>'Other Fuels'!H$25*(1-INDEX('Tax Percentages'!$B$18:$AB$18,MATCH(E$1,'Tax Percentages'!$B$4:$AB$4,0)))</f>
        <v>1.5389327264651296E-5</v>
      </c>
      <c r="F4" s="7">
        <f>'Other Fuels'!I$25*(1-INDEX('Tax Percentages'!$B$18:$AB$18,MATCH(F$1,'Tax Percentages'!$B$4:$AB$4,0)))</f>
        <v>1.5389327264651296E-5</v>
      </c>
      <c r="G4" s="7">
        <f>'Other Fuels'!J$25*(1-INDEX('Tax Percentages'!$B$18:$AB$18,MATCH(G$1,'Tax Percentages'!$B$4:$AB$4,0)))</f>
        <v>1.5389327264651296E-5</v>
      </c>
      <c r="H4" s="7">
        <f>'Other Fuels'!K$25*(1-INDEX('Tax Percentages'!$B$18:$AB$18,MATCH(H$1,'Tax Percentages'!$B$4:$AB$4,0)))</f>
        <v>1.5389327264651296E-5</v>
      </c>
      <c r="I4" s="7">
        <f>'Other Fuels'!L$25*(1-INDEX('Tax Percentages'!$B$18:$AB$18,MATCH(I$1,'Tax Percentages'!$B$4:$AB$4,0)))</f>
        <v>1.5389327264651296E-5</v>
      </c>
      <c r="J4" s="7">
        <f>'Other Fuels'!M$25*(1-INDEX('Tax Percentages'!$B$18:$AB$18,MATCH(J$1,'Tax Percentages'!$B$4:$AB$4,0)))</f>
        <v>1.5389327264651296E-5</v>
      </c>
      <c r="K4" s="7">
        <f>'Other Fuels'!N$25*(1-INDEX('Tax Percentages'!$B$18:$AB$18,MATCH(K$1,'Tax Percentages'!$B$4:$AB$4,0)))</f>
        <v>1.5389327264651296E-5</v>
      </c>
      <c r="L4" s="7">
        <f>'Other Fuels'!O$25*(1-INDEX('Tax Percentages'!$B$18:$AB$18,MATCH(L$1,'Tax Percentages'!$B$4:$AB$4,0)))</f>
        <v>1.5389327264651296E-5</v>
      </c>
      <c r="M4" s="7">
        <f>'Other Fuels'!P$25*(1-INDEX('Tax Percentages'!$B$18:$AB$18,MATCH(M$1,'Tax Percentages'!$B$4:$AB$4,0)))</f>
        <v>1.5389327264651296E-5</v>
      </c>
      <c r="N4" s="7">
        <f>'Other Fuels'!Q$25*(1-INDEX('Tax Percentages'!$B$18:$AB$18,MATCH(N$1,'Tax Percentages'!$B$4:$AB$4,0)))</f>
        <v>1.5389327264651296E-5</v>
      </c>
      <c r="O4" s="7">
        <f>'Other Fuels'!R$25*(1-INDEX('Tax Percentages'!$B$18:$AB$18,MATCH(O$1,'Tax Percentages'!$B$4:$AB$4,0)))</f>
        <v>1.5389327264651296E-5</v>
      </c>
      <c r="P4" s="7">
        <f>'Other Fuels'!S$25*(1-INDEX('Tax Percentages'!$B$18:$AB$18,MATCH(P$1,'Tax Percentages'!$B$4:$AB$4,0)))</f>
        <v>1.5389327264651296E-5</v>
      </c>
      <c r="Q4" s="7">
        <f>'Other Fuels'!T$25*(1-INDEX('Tax Percentages'!$B$18:$AB$18,MATCH(Q$1,'Tax Percentages'!$B$4:$AB$4,0)))</f>
        <v>1.5389327264651296E-5</v>
      </c>
      <c r="R4" s="7">
        <f>'Other Fuels'!U$25*(1-INDEX('Tax Percentages'!$B$18:$AB$18,MATCH(R$1,'Tax Percentages'!$B$4:$AB$4,0)))</f>
        <v>1.5389327264651296E-5</v>
      </c>
      <c r="S4" s="7">
        <f>'Other Fuels'!V$25*(1-INDEX('Tax Percentages'!$B$18:$AB$18,MATCH(S$1,'Tax Percentages'!$B$4:$AB$4,0)))</f>
        <v>1.5389327264651296E-5</v>
      </c>
      <c r="T4" s="7">
        <f>'Other Fuels'!W$25*(1-INDEX('Tax Percentages'!$B$18:$AB$18,MATCH(T$1,'Tax Percentages'!$B$4:$AB$4,0)))</f>
        <v>1.5389327264651296E-5</v>
      </c>
      <c r="U4" s="7">
        <f>'Other Fuels'!X$25*(1-INDEX('Tax Percentages'!$B$18:$AB$18,MATCH(U$1,'Tax Percentages'!$B$4:$AB$4,0)))</f>
        <v>1.5389327264651296E-5</v>
      </c>
      <c r="V4" s="7">
        <f>'Other Fuels'!Y$25*(1-INDEX('Tax Percentages'!$B$18:$AB$18,MATCH(V$1,'Tax Percentages'!$B$4:$AB$4,0)))</f>
        <v>1.5389327264651296E-5</v>
      </c>
      <c r="W4" s="7">
        <f>'Other Fuels'!Z$25*(1-INDEX('Tax Percentages'!$B$18:$AB$18,MATCH(W$1,'Tax Percentages'!$B$4:$AB$4,0)))</f>
        <v>1.5389327264651296E-5</v>
      </c>
      <c r="X4" s="7">
        <f>'Other Fuels'!AA$25*(1-INDEX('Tax Percentages'!$B$18:$AB$18,MATCH(X$1,'Tax Percentages'!$B$4:$AB$4,0)))</f>
        <v>1.5389327264651296E-5</v>
      </c>
      <c r="Y4" s="7">
        <f>'Other Fuels'!AB$25*(1-INDEX('Tax Percentages'!$B$18:$AB$18,MATCH(Y$1,'Tax Percentages'!$B$4:$AB$4,0)))</f>
        <v>1.5389327264651296E-5</v>
      </c>
      <c r="Z4" s="7">
        <f>'Other Fuels'!AC$25*(1-INDEX('Tax Percentages'!$B$18:$AB$18,MATCH(Z$1,'Tax Percentages'!$B$4:$AB$4,0)))</f>
        <v>1.5389327264651296E-5</v>
      </c>
      <c r="AA4" s="7">
        <f>'Other Fuels'!AD$25*(1-INDEX('Tax Percentages'!$B$18:$AB$18,MATCH(AA$1,'Tax Percentages'!$B$4:$AB$4,0)))</f>
        <v>1.5389327264651296E-5</v>
      </c>
      <c r="AB4" s="3">
        <f t="shared" si="1"/>
        <v>1.5389327264651296E-5</v>
      </c>
      <c r="AC4" s="3">
        <f t="shared" si="0"/>
        <v>1.5389327264651296E-5</v>
      </c>
      <c r="AD4" s="3">
        <f t="shared" si="0"/>
        <v>1.5389327264651296E-5</v>
      </c>
      <c r="AE4" s="3">
        <f t="shared" si="0"/>
        <v>1.5389327264651296E-5</v>
      </c>
      <c r="AF4" s="3">
        <f t="shared" si="0"/>
        <v>1.5389327264651296E-5</v>
      </c>
      <c r="AG4" s="3">
        <f t="shared" si="0"/>
        <v>1.5389327264651296E-5</v>
      </c>
      <c r="AH4" s="3">
        <f t="shared" si="0"/>
        <v>1.5389327264651296E-5</v>
      </c>
      <c r="AI4" s="3">
        <f t="shared" si="0"/>
        <v>1.5389327264651296E-5</v>
      </c>
      <c r="AJ4" s="3">
        <f t="shared" si="0"/>
        <v>1.5389327264651296E-5</v>
      </c>
      <c r="AK4" s="3">
        <f t="shared" si="0"/>
        <v>1.5389327264651296E-5</v>
      </c>
      <c r="AL4" s="3">
        <f t="shared" si="0"/>
        <v>1.5389327264651296E-5</v>
      </c>
      <c r="AM4" s="3">
        <f t="shared" si="0"/>
        <v>1.5389327264651296E-5</v>
      </c>
      <c r="AN4" s="3">
        <f t="shared" si="0"/>
        <v>1.5389327264651296E-5</v>
      </c>
      <c r="AO4" s="3">
        <f t="shared" si="0"/>
        <v>1.5389327264651296E-5</v>
      </c>
      <c r="AP4" s="3">
        <f t="shared" si="0"/>
        <v>1.5389327264651296E-5</v>
      </c>
      <c r="AQ4" s="3">
        <f t="shared" si="0"/>
        <v>1.5389327264651296E-5</v>
      </c>
      <c r="AR4" s="3">
        <f t="shared" si="0"/>
        <v>1.5389327264651296E-5</v>
      </c>
      <c r="AS4" s="3">
        <f t="shared" si="0"/>
        <v>1.5389327264651296E-5</v>
      </c>
      <c r="AT4" s="3">
        <f t="shared" si="0"/>
        <v>1.5389327264651296E-5</v>
      </c>
      <c r="AU4" s="3">
        <f t="shared" si="0"/>
        <v>1.5389327264651296E-5</v>
      </c>
      <c r="AV4" s="3">
        <f t="shared" si="0"/>
        <v>1.5389327264651296E-5</v>
      </c>
      <c r="AW4" s="3">
        <f t="shared" si="0"/>
        <v>1.5389327264651296E-5</v>
      </c>
      <c r="AX4" s="3">
        <f t="shared" si="0"/>
        <v>1.5389327264651296E-5</v>
      </c>
      <c r="AY4" s="3">
        <f t="shared" si="0"/>
        <v>1.5389327264651296E-5</v>
      </c>
      <c r="AZ4" s="3">
        <f t="shared" si="0"/>
        <v>1.5389327264651296E-5</v>
      </c>
      <c r="BA4" s="3">
        <f t="shared" si="0"/>
        <v>1.5389327264651296E-5</v>
      </c>
      <c r="BB4" s="3">
        <f t="shared" si="0"/>
        <v>1.5389327264651296E-5</v>
      </c>
      <c r="BC4" s="3">
        <f t="shared" si="0"/>
        <v>1.5389327264651296E-5</v>
      </c>
      <c r="BD4" s="3">
        <f t="shared" si="0"/>
        <v>1.5389327264651296E-5</v>
      </c>
      <c r="BE4" s="3">
        <f t="shared" si="0"/>
        <v>1.5389327264651296E-5</v>
      </c>
      <c r="BF4" s="3">
        <f t="shared" si="0"/>
        <v>1.5389327264651296E-5</v>
      </c>
      <c r="BG4" s="3">
        <f t="shared" si="0"/>
        <v>1.5389327264651296E-5</v>
      </c>
      <c r="BH4" s="3">
        <f t="shared" si="0"/>
        <v>1.5389327264651296E-5</v>
      </c>
      <c r="BI4" s="3">
        <f t="shared" si="0"/>
        <v>1.5389327264651296E-5</v>
      </c>
      <c r="BJ4" s="3">
        <f t="shared" si="0"/>
        <v>1.5389327264651296E-5</v>
      </c>
      <c r="BK4" s="3">
        <f t="shared" si="0"/>
        <v>1.5389327264651296E-5</v>
      </c>
      <c r="BL4" s="3">
        <f t="shared" si="0"/>
        <v>1.5389327264651296E-5</v>
      </c>
      <c r="BM4" s="3">
        <f t="shared" si="0"/>
        <v>1.5389327264651296E-5</v>
      </c>
      <c r="BN4" s="3">
        <f t="shared" si="0"/>
        <v>1.5389327264651296E-5</v>
      </c>
      <c r="BO4" s="3">
        <f t="shared" si="0"/>
        <v>1.5389327264651296E-5</v>
      </c>
      <c r="BP4" s="3">
        <f t="shared" si="0"/>
        <v>1.5389327264651296E-5</v>
      </c>
      <c r="BQ4" s="3">
        <f t="shared" si="0"/>
        <v>1.5389327264651296E-5</v>
      </c>
      <c r="BR4" s="3">
        <f t="shared" si="0"/>
        <v>1.5389327264651296E-5</v>
      </c>
      <c r="BS4" s="3">
        <f t="shared" si="0"/>
        <v>1.5389327264651296E-5</v>
      </c>
      <c r="BT4" s="3">
        <f t="shared" si="0"/>
        <v>1.5389327264651296E-5</v>
      </c>
      <c r="BU4" s="3">
        <f t="shared" si="0"/>
        <v>1.5389327264651296E-5</v>
      </c>
      <c r="BV4" s="3">
        <f t="shared" si="0"/>
        <v>1.5389327264651296E-5</v>
      </c>
      <c r="BW4" s="3">
        <f t="shared" si="0"/>
        <v>1.5389327264651296E-5</v>
      </c>
      <c r="BX4" s="3">
        <f t="shared" si="0"/>
        <v>1.5389327264651296E-5</v>
      </c>
      <c r="BY4" s="3">
        <f t="shared" si="0"/>
        <v>1.5389327264651296E-5</v>
      </c>
    </row>
    <row r="5" spans="1:77">
      <c r="A5" s="1" t="s">
        <v>392</v>
      </c>
      <c r="B5" s="7">
        <f>'Other Fuels'!E$25*(1-INDEX('Tax Percentages'!$B$18:$AB$18,MATCH(B$1,'Tax Percentages'!$B$4:$AB$4,0)))</f>
        <v>1.5389327264651296E-5</v>
      </c>
      <c r="C5" s="7">
        <f>'Other Fuels'!F$25*(1-INDEX('Tax Percentages'!$B$18:$AB$18,MATCH(C$1,'Tax Percentages'!$B$4:$AB$4,0)))</f>
        <v>1.5389327264651296E-5</v>
      </c>
      <c r="D5" s="7">
        <f>'Other Fuels'!G$25*(1-INDEX('Tax Percentages'!$B$18:$AB$18,MATCH(D$1,'Tax Percentages'!$B$4:$AB$4,0)))</f>
        <v>1.5389327264651296E-5</v>
      </c>
      <c r="E5" s="7">
        <f>'Other Fuels'!H$25*(1-INDEX('Tax Percentages'!$B$18:$AB$18,MATCH(E$1,'Tax Percentages'!$B$4:$AB$4,0)))</f>
        <v>1.5389327264651296E-5</v>
      </c>
      <c r="F5" s="7">
        <f>'Other Fuels'!I$25*(1-INDEX('Tax Percentages'!$B$18:$AB$18,MATCH(F$1,'Tax Percentages'!$B$4:$AB$4,0)))</f>
        <v>1.5389327264651296E-5</v>
      </c>
      <c r="G5" s="7">
        <f>'Other Fuels'!J$25*(1-INDEX('Tax Percentages'!$B$18:$AB$18,MATCH(G$1,'Tax Percentages'!$B$4:$AB$4,0)))</f>
        <v>1.5389327264651296E-5</v>
      </c>
      <c r="H5" s="7">
        <f>'Other Fuels'!K$25*(1-INDEX('Tax Percentages'!$B$18:$AB$18,MATCH(H$1,'Tax Percentages'!$B$4:$AB$4,0)))</f>
        <v>1.5389327264651296E-5</v>
      </c>
      <c r="I5" s="7">
        <f>'Other Fuels'!L$25*(1-INDEX('Tax Percentages'!$B$18:$AB$18,MATCH(I$1,'Tax Percentages'!$B$4:$AB$4,0)))</f>
        <v>1.5389327264651296E-5</v>
      </c>
      <c r="J5" s="7">
        <f>'Other Fuels'!M$25*(1-INDEX('Tax Percentages'!$B$18:$AB$18,MATCH(J$1,'Tax Percentages'!$B$4:$AB$4,0)))</f>
        <v>1.5389327264651296E-5</v>
      </c>
      <c r="K5" s="7">
        <f>'Other Fuels'!N$25*(1-INDEX('Tax Percentages'!$B$18:$AB$18,MATCH(K$1,'Tax Percentages'!$B$4:$AB$4,0)))</f>
        <v>1.5389327264651296E-5</v>
      </c>
      <c r="L5" s="7">
        <f>'Other Fuels'!O$25*(1-INDEX('Tax Percentages'!$B$18:$AB$18,MATCH(L$1,'Tax Percentages'!$B$4:$AB$4,0)))</f>
        <v>1.5389327264651296E-5</v>
      </c>
      <c r="M5" s="7">
        <f>'Other Fuels'!P$25*(1-INDEX('Tax Percentages'!$B$18:$AB$18,MATCH(M$1,'Tax Percentages'!$B$4:$AB$4,0)))</f>
        <v>1.5389327264651296E-5</v>
      </c>
      <c r="N5" s="7">
        <f>'Other Fuels'!Q$25*(1-INDEX('Tax Percentages'!$B$18:$AB$18,MATCH(N$1,'Tax Percentages'!$B$4:$AB$4,0)))</f>
        <v>1.5389327264651296E-5</v>
      </c>
      <c r="O5" s="7">
        <f>'Other Fuels'!R$25*(1-INDEX('Tax Percentages'!$B$18:$AB$18,MATCH(O$1,'Tax Percentages'!$B$4:$AB$4,0)))</f>
        <v>1.5389327264651296E-5</v>
      </c>
      <c r="P5" s="7">
        <f>'Other Fuels'!S$25*(1-INDEX('Tax Percentages'!$B$18:$AB$18,MATCH(P$1,'Tax Percentages'!$B$4:$AB$4,0)))</f>
        <v>1.5389327264651296E-5</v>
      </c>
      <c r="Q5" s="7">
        <f>'Other Fuels'!T$25*(1-INDEX('Tax Percentages'!$B$18:$AB$18,MATCH(Q$1,'Tax Percentages'!$B$4:$AB$4,0)))</f>
        <v>1.5389327264651296E-5</v>
      </c>
      <c r="R5" s="7">
        <f>'Other Fuels'!U$25*(1-INDEX('Tax Percentages'!$B$18:$AB$18,MATCH(R$1,'Tax Percentages'!$B$4:$AB$4,0)))</f>
        <v>1.5389327264651296E-5</v>
      </c>
      <c r="S5" s="7">
        <f>'Other Fuels'!V$25*(1-INDEX('Tax Percentages'!$B$18:$AB$18,MATCH(S$1,'Tax Percentages'!$B$4:$AB$4,0)))</f>
        <v>1.5389327264651296E-5</v>
      </c>
      <c r="T5" s="7">
        <f>'Other Fuels'!W$25*(1-INDEX('Tax Percentages'!$B$18:$AB$18,MATCH(T$1,'Tax Percentages'!$B$4:$AB$4,0)))</f>
        <v>1.5389327264651296E-5</v>
      </c>
      <c r="U5" s="7">
        <f>'Other Fuels'!X$25*(1-INDEX('Tax Percentages'!$B$18:$AB$18,MATCH(U$1,'Tax Percentages'!$B$4:$AB$4,0)))</f>
        <v>1.5389327264651296E-5</v>
      </c>
      <c r="V5" s="7">
        <f>'Other Fuels'!Y$25*(1-INDEX('Tax Percentages'!$B$18:$AB$18,MATCH(V$1,'Tax Percentages'!$B$4:$AB$4,0)))</f>
        <v>1.5389327264651296E-5</v>
      </c>
      <c r="W5" s="7">
        <f>'Other Fuels'!Z$25*(1-INDEX('Tax Percentages'!$B$18:$AB$18,MATCH(W$1,'Tax Percentages'!$B$4:$AB$4,0)))</f>
        <v>1.5389327264651296E-5</v>
      </c>
      <c r="X5" s="7">
        <f>'Other Fuels'!AA$25*(1-INDEX('Tax Percentages'!$B$18:$AB$18,MATCH(X$1,'Tax Percentages'!$B$4:$AB$4,0)))</f>
        <v>1.5389327264651296E-5</v>
      </c>
      <c r="Y5" s="7">
        <f>'Other Fuels'!AB$25*(1-INDEX('Tax Percentages'!$B$18:$AB$18,MATCH(Y$1,'Tax Percentages'!$B$4:$AB$4,0)))</f>
        <v>1.5389327264651296E-5</v>
      </c>
      <c r="Z5" s="7">
        <f>'Other Fuels'!AC$25*(1-INDEX('Tax Percentages'!$B$18:$AB$18,MATCH(Z$1,'Tax Percentages'!$B$4:$AB$4,0)))</f>
        <v>1.5389327264651296E-5</v>
      </c>
      <c r="AA5" s="7">
        <f>'Other Fuels'!AD$25*(1-INDEX('Tax Percentages'!$B$18:$AB$18,MATCH(AA$1,'Tax Percentages'!$B$4:$AB$4,0)))</f>
        <v>1.5389327264651296E-5</v>
      </c>
      <c r="AB5" s="3">
        <f t="shared" si="1"/>
        <v>1.5389327264651296E-5</v>
      </c>
      <c r="AC5" s="3">
        <f t="shared" si="0"/>
        <v>1.5389327264651296E-5</v>
      </c>
      <c r="AD5" s="3">
        <f t="shared" si="0"/>
        <v>1.5389327264651296E-5</v>
      </c>
      <c r="AE5" s="3">
        <f t="shared" si="0"/>
        <v>1.5389327264651296E-5</v>
      </c>
      <c r="AF5" s="3">
        <f t="shared" si="0"/>
        <v>1.5389327264651296E-5</v>
      </c>
      <c r="AG5" s="3">
        <f t="shared" si="0"/>
        <v>1.5389327264651296E-5</v>
      </c>
      <c r="AH5" s="3">
        <f t="shared" si="0"/>
        <v>1.5389327264651296E-5</v>
      </c>
      <c r="AI5" s="3">
        <f t="shared" si="0"/>
        <v>1.5389327264651296E-5</v>
      </c>
      <c r="AJ5" s="3">
        <f t="shared" si="0"/>
        <v>1.5389327264651296E-5</v>
      </c>
      <c r="AK5" s="3">
        <f t="shared" si="0"/>
        <v>1.5389327264651296E-5</v>
      </c>
      <c r="AL5" s="3">
        <f t="shared" si="0"/>
        <v>1.5389327264651296E-5</v>
      </c>
      <c r="AM5" s="3">
        <f t="shared" si="0"/>
        <v>1.5389327264651296E-5</v>
      </c>
      <c r="AN5" s="3">
        <f t="shared" si="0"/>
        <v>1.5389327264651296E-5</v>
      </c>
      <c r="AO5" s="3">
        <f t="shared" si="0"/>
        <v>1.5389327264651296E-5</v>
      </c>
      <c r="AP5" s="3">
        <f t="shared" si="0"/>
        <v>1.5389327264651296E-5</v>
      </c>
      <c r="AQ5" s="3">
        <f t="shared" si="0"/>
        <v>1.5389327264651296E-5</v>
      </c>
      <c r="AR5" s="3">
        <f t="shared" si="0"/>
        <v>1.5389327264651296E-5</v>
      </c>
      <c r="AS5" s="3">
        <f t="shared" si="0"/>
        <v>1.5389327264651296E-5</v>
      </c>
      <c r="AT5" s="3">
        <f t="shared" si="0"/>
        <v>1.5389327264651296E-5</v>
      </c>
      <c r="AU5" s="3">
        <f t="shared" si="0"/>
        <v>1.5389327264651296E-5</v>
      </c>
      <c r="AV5" s="3">
        <f t="shared" si="0"/>
        <v>1.5389327264651296E-5</v>
      </c>
      <c r="AW5" s="3">
        <f t="shared" si="0"/>
        <v>1.5389327264651296E-5</v>
      </c>
      <c r="AX5" s="3">
        <f t="shared" si="0"/>
        <v>1.5389327264651296E-5</v>
      </c>
      <c r="AY5" s="3">
        <f t="shared" si="0"/>
        <v>1.5389327264651296E-5</v>
      </c>
      <c r="AZ5" s="3">
        <f t="shared" si="0"/>
        <v>1.5389327264651296E-5</v>
      </c>
      <c r="BA5" s="3">
        <f t="shared" si="0"/>
        <v>1.5389327264651296E-5</v>
      </c>
      <c r="BB5" s="3">
        <f t="shared" si="0"/>
        <v>1.5389327264651296E-5</v>
      </c>
      <c r="BC5" s="3">
        <f t="shared" si="0"/>
        <v>1.5389327264651296E-5</v>
      </c>
      <c r="BD5" s="3">
        <f t="shared" si="0"/>
        <v>1.5389327264651296E-5</v>
      </c>
      <c r="BE5" s="3">
        <f t="shared" si="0"/>
        <v>1.5389327264651296E-5</v>
      </c>
      <c r="BF5" s="3">
        <f t="shared" si="0"/>
        <v>1.5389327264651296E-5</v>
      </c>
      <c r="BG5" s="3">
        <f t="shared" si="0"/>
        <v>1.5389327264651296E-5</v>
      </c>
      <c r="BH5" s="3">
        <f t="shared" si="0"/>
        <v>1.5389327264651296E-5</v>
      </c>
      <c r="BI5" s="3">
        <f t="shared" si="0"/>
        <v>1.5389327264651296E-5</v>
      </c>
      <c r="BJ5" s="3">
        <f t="shared" si="0"/>
        <v>1.5389327264651296E-5</v>
      </c>
      <c r="BK5" s="3">
        <f t="shared" si="0"/>
        <v>1.5389327264651296E-5</v>
      </c>
      <c r="BL5" s="3">
        <f t="shared" si="0"/>
        <v>1.5389327264651296E-5</v>
      </c>
      <c r="BM5" s="3">
        <f t="shared" si="0"/>
        <v>1.5389327264651296E-5</v>
      </c>
      <c r="BN5" s="3">
        <f t="shared" si="0"/>
        <v>1.5389327264651296E-5</v>
      </c>
      <c r="BO5" s="3">
        <f t="shared" si="0"/>
        <v>1.5389327264651296E-5</v>
      </c>
      <c r="BP5" s="3">
        <f t="shared" si="0"/>
        <v>1.5389327264651296E-5</v>
      </c>
      <c r="BQ5" s="3">
        <f t="shared" si="0"/>
        <v>1.5389327264651296E-5</v>
      </c>
      <c r="BR5" s="3">
        <f t="shared" si="0"/>
        <v>1.5389327264651296E-5</v>
      </c>
      <c r="BS5" s="3">
        <f t="shared" si="0"/>
        <v>1.5389327264651296E-5</v>
      </c>
      <c r="BT5" s="3">
        <f t="shared" si="0"/>
        <v>1.5389327264651296E-5</v>
      </c>
      <c r="BU5" s="3">
        <f t="shared" si="0"/>
        <v>1.5389327264651296E-5</v>
      </c>
      <c r="BV5" s="3">
        <f t="shared" si="0"/>
        <v>1.5389327264651296E-5</v>
      </c>
      <c r="BW5" s="3">
        <f t="shared" si="0"/>
        <v>1.5389327264651296E-5</v>
      </c>
      <c r="BX5" s="3">
        <f t="shared" si="0"/>
        <v>1.5389327264651296E-5</v>
      </c>
      <c r="BY5" s="3">
        <f t="shared" si="0"/>
        <v>1.5389327264651296E-5</v>
      </c>
    </row>
    <row r="6" spans="1:77">
      <c r="A6" s="1" t="s">
        <v>393</v>
      </c>
      <c r="B6" s="7">
        <f>'Other Fuels'!E$25*(1-INDEX('Tax Percentages'!$B$18:$AB$18,MATCH(B$1,'Tax Percentages'!$B$4:$AB$4,0)))</f>
        <v>1.5389327264651296E-5</v>
      </c>
      <c r="C6" s="7">
        <f>'Other Fuels'!F$25*(1-INDEX('Tax Percentages'!$B$18:$AB$18,MATCH(C$1,'Tax Percentages'!$B$4:$AB$4,0)))</f>
        <v>1.5389327264651296E-5</v>
      </c>
      <c r="D6" s="7">
        <f>'Other Fuels'!G$25*(1-INDEX('Tax Percentages'!$B$18:$AB$18,MATCH(D$1,'Tax Percentages'!$B$4:$AB$4,0)))</f>
        <v>1.5389327264651296E-5</v>
      </c>
      <c r="E6" s="7">
        <f>'Other Fuels'!H$25*(1-INDEX('Tax Percentages'!$B$18:$AB$18,MATCH(E$1,'Tax Percentages'!$B$4:$AB$4,0)))</f>
        <v>1.5389327264651296E-5</v>
      </c>
      <c r="F6" s="7">
        <f>'Other Fuels'!I$25*(1-INDEX('Tax Percentages'!$B$18:$AB$18,MATCH(F$1,'Tax Percentages'!$B$4:$AB$4,0)))</f>
        <v>1.5389327264651296E-5</v>
      </c>
      <c r="G6" s="7">
        <f>'Other Fuels'!J$25*(1-INDEX('Tax Percentages'!$B$18:$AB$18,MATCH(G$1,'Tax Percentages'!$B$4:$AB$4,0)))</f>
        <v>1.5389327264651296E-5</v>
      </c>
      <c r="H6" s="7">
        <f>'Other Fuels'!K$25*(1-INDEX('Tax Percentages'!$B$18:$AB$18,MATCH(H$1,'Tax Percentages'!$B$4:$AB$4,0)))</f>
        <v>1.5389327264651296E-5</v>
      </c>
      <c r="I6" s="7">
        <f>'Other Fuels'!L$25*(1-INDEX('Tax Percentages'!$B$18:$AB$18,MATCH(I$1,'Tax Percentages'!$B$4:$AB$4,0)))</f>
        <v>1.5389327264651296E-5</v>
      </c>
      <c r="J6" s="7">
        <f>'Other Fuels'!M$25*(1-INDEX('Tax Percentages'!$B$18:$AB$18,MATCH(J$1,'Tax Percentages'!$B$4:$AB$4,0)))</f>
        <v>1.5389327264651296E-5</v>
      </c>
      <c r="K6" s="7">
        <f>'Other Fuels'!N$25*(1-INDEX('Tax Percentages'!$B$18:$AB$18,MATCH(K$1,'Tax Percentages'!$B$4:$AB$4,0)))</f>
        <v>1.5389327264651296E-5</v>
      </c>
      <c r="L6" s="7">
        <f>'Other Fuels'!O$25*(1-INDEX('Tax Percentages'!$B$18:$AB$18,MATCH(L$1,'Tax Percentages'!$B$4:$AB$4,0)))</f>
        <v>1.5389327264651296E-5</v>
      </c>
      <c r="M6" s="7">
        <f>'Other Fuels'!P$25*(1-INDEX('Tax Percentages'!$B$18:$AB$18,MATCH(M$1,'Tax Percentages'!$B$4:$AB$4,0)))</f>
        <v>1.5389327264651296E-5</v>
      </c>
      <c r="N6" s="7">
        <f>'Other Fuels'!Q$25*(1-INDEX('Tax Percentages'!$B$18:$AB$18,MATCH(N$1,'Tax Percentages'!$B$4:$AB$4,0)))</f>
        <v>1.5389327264651296E-5</v>
      </c>
      <c r="O6" s="7">
        <f>'Other Fuels'!R$25*(1-INDEX('Tax Percentages'!$B$18:$AB$18,MATCH(O$1,'Tax Percentages'!$B$4:$AB$4,0)))</f>
        <v>1.5389327264651296E-5</v>
      </c>
      <c r="P6" s="7">
        <f>'Other Fuels'!S$25*(1-INDEX('Tax Percentages'!$B$18:$AB$18,MATCH(P$1,'Tax Percentages'!$B$4:$AB$4,0)))</f>
        <v>1.5389327264651296E-5</v>
      </c>
      <c r="Q6" s="7">
        <f>'Other Fuels'!T$25*(1-INDEX('Tax Percentages'!$B$18:$AB$18,MATCH(Q$1,'Tax Percentages'!$B$4:$AB$4,0)))</f>
        <v>1.5389327264651296E-5</v>
      </c>
      <c r="R6" s="7">
        <f>'Other Fuels'!U$25*(1-INDEX('Tax Percentages'!$B$18:$AB$18,MATCH(R$1,'Tax Percentages'!$B$4:$AB$4,0)))</f>
        <v>1.5389327264651296E-5</v>
      </c>
      <c r="S6" s="7">
        <f>'Other Fuels'!V$25*(1-INDEX('Tax Percentages'!$B$18:$AB$18,MATCH(S$1,'Tax Percentages'!$B$4:$AB$4,0)))</f>
        <v>1.5389327264651296E-5</v>
      </c>
      <c r="T6" s="7">
        <f>'Other Fuels'!W$25*(1-INDEX('Tax Percentages'!$B$18:$AB$18,MATCH(T$1,'Tax Percentages'!$B$4:$AB$4,0)))</f>
        <v>1.5389327264651296E-5</v>
      </c>
      <c r="U6" s="7">
        <f>'Other Fuels'!X$25*(1-INDEX('Tax Percentages'!$B$18:$AB$18,MATCH(U$1,'Tax Percentages'!$B$4:$AB$4,0)))</f>
        <v>1.5389327264651296E-5</v>
      </c>
      <c r="V6" s="7">
        <f>'Other Fuels'!Y$25*(1-INDEX('Tax Percentages'!$B$18:$AB$18,MATCH(V$1,'Tax Percentages'!$B$4:$AB$4,0)))</f>
        <v>1.5389327264651296E-5</v>
      </c>
      <c r="W6" s="7">
        <f>'Other Fuels'!Z$25*(1-INDEX('Tax Percentages'!$B$18:$AB$18,MATCH(W$1,'Tax Percentages'!$B$4:$AB$4,0)))</f>
        <v>1.5389327264651296E-5</v>
      </c>
      <c r="X6" s="7">
        <f>'Other Fuels'!AA$25*(1-INDEX('Tax Percentages'!$B$18:$AB$18,MATCH(X$1,'Tax Percentages'!$B$4:$AB$4,0)))</f>
        <v>1.5389327264651296E-5</v>
      </c>
      <c r="Y6" s="7">
        <f>'Other Fuels'!AB$25*(1-INDEX('Tax Percentages'!$B$18:$AB$18,MATCH(Y$1,'Tax Percentages'!$B$4:$AB$4,0)))</f>
        <v>1.5389327264651296E-5</v>
      </c>
      <c r="Z6" s="7">
        <f>'Other Fuels'!AC$25*(1-INDEX('Tax Percentages'!$B$18:$AB$18,MATCH(Z$1,'Tax Percentages'!$B$4:$AB$4,0)))</f>
        <v>1.5389327264651296E-5</v>
      </c>
      <c r="AA6" s="7">
        <f>'Other Fuels'!AD$25*(1-INDEX('Tax Percentages'!$B$18:$AB$18,MATCH(AA$1,'Tax Percentages'!$B$4:$AB$4,0)))</f>
        <v>1.5389327264651296E-5</v>
      </c>
      <c r="AB6" s="3">
        <f t="shared" si="1"/>
        <v>1.5389327264651296E-5</v>
      </c>
      <c r="AC6" s="3">
        <f t="shared" si="0"/>
        <v>1.5389327264651296E-5</v>
      </c>
      <c r="AD6" s="3">
        <f t="shared" si="0"/>
        <v>1.5389327264651296E-5</v>
      </c>
      <c r="AE6" s="3">
        <f t="shared" si="0"/>
        <v>1.5389327264651296E-5</v>
      </c>
      <c r="AF6" s="3">
        <f t="shared" si="0"/>
        <v>1.5389327264651296E-5</v>
      </c>
      <c r="AG6" s="3">
        <f t="shared" si="0"/>
        <v>1.5389327264651296E-5</v>
      </c>
      <c r="AH6" s="3">
        <f t="shared" si="0"/>
        <v>1.5389327264651296E-5</v>
      </c>
      <c r="AI6" s="3">
        <f t="shared" si="0"/>
        <v>1.5389327264651296E-5</v>
      </c>
      <c r="AJ6" s="3">
        <f t="shared" si="0"/>
        <v>1.5389327264651296E-5</v>
      </c>
      <c r="AK6" s="3">
        <f t="shared" si="0"/>
        <v>1.5389327264651296E-5</v>
      </c>
      <c r="AL6" s="3">
        <f t="shared" si="0"/>
        <v>1.5389327264651296E-5</v>
      </c>
      <c r="AM6" s="3">
        <f t="shared" si="0"/>
        <v>1.5389327264651296E-5</v>
      </c>
      <c r="AN6" s="3">
        <f t="shared" si="0"/>
        <v>1.5389327264651296E-5</v>
      </c>
      <c r="AO6" s="3">
        <f t="shared" si="0"/>
        <v>1.5389327264651296E-5</v>
      </c>
      <c r="AP6" s="3">
        <f t="shared" si="0"/>
        <v>1.5389327264651296E-5</v>
      </c>
      <c r="AQ6" s="3">
        <f t="shared" si="0"/>
        <v>1.5389327264651296E-5</v>
      </c>
      <c r="AR6" s="3">
        <f t="shared" si="0"/>
        <v>1.5389327264651296E-5</v>
      </c>
      <c r="AS6" s="3">
        <f t="shared" si="0"/>
        <v>1.5389327264651296E-5</v>
      </c>
      <c r="AT6" s="3">
        <f t="shared" si="0"/>
        <v>1.5389327264651296E-5</v>
      </c>
      <c r="AU6" s="3">
        <f t="shared" si="0"/>
        <v>1.5389327264651296E-5</v>
      </c>
      <c r="AV6" s="3">
        <f t="shared" si="0"/>
        <v>1.5389327264651296E-5</v>
      </c>
      <c r="AW6" s="3">
        <f t="shared" si="0"/>
        <v>1.5389327264651296E-5</v>
      </c>
      <c r="AX6" s="3">
        <f t="shared" si="0"/>
        <v>1.5389327264651296E-5</v>
      </c>
      <c r="AY6" s="3">
        <f t="shared" si="0"/>
        <v>1.5389327264651296E-5</v>
      </c>
      <c r="AZ6" s="3">
        <f t="shared" si="0"/>
        <v>1.5389327264651296E-5</v>
      </c>
      <c r="BA6" s="3">
        <f t="shared" si="0"/>
        <v>1.5389327264651296E-5</v>
      </c>
      <c r="BB6" s="3">
        <f t="shared" si="0"/>
        <v>1.5389327264651296E-5</v>
      </c>
      <c r="BC6" s="3">
        <f t="shared" si="0"/>
        <v>1.5389327264651296E-5</v>
      </c>
      <c r="BD6" s="3">
        <f t="shared" si="0"/>
        <v>1.5389327264651296E-5</v>
      </c>
      <c r="BE6" s="3">
        <f t="shared" si="0"/>
        <v>1.5389327264651296E-5</v>
      </c>
      <c r="BF6" s="3">
        <f t="shared" si="0"/>
        <v>1.5389327264651296E-5</v>
      </c>
      <c r="BG6" s="3">
        <f t="shared" si="0"/>
        <v>1.5389327264651296E-5</v>
      </c>
      <c r="BH6" s="3">
        <f t="shared" si="0"/>
        <v>1.5389327264651296E-5</v>
      </c>
      <c r="BI6" s="3">
        <f t="shared" si="0"/>
        <v>1.5389327264651296E-5</v>
      </c>
      <c r="BJ6" s="3">
        <f t="shared" si="0"/>
        <v>1.5389327264651296E-5</v>
      </c>
      <c r="BK6" s="3">
        <f t="shared" si="0"/>
        <v>1.5389327264651296E-5</v>
      </c>
      <c r="BL6" s="3">
        <f t="shared" si="0"/>
        <v>1.5389327264651296E-5</v>
      </c>
      <c r="BM6" s="3">
        <f t="shared" si="0"/>
        <v>1.5389327264651296E-5</v>
      </c>
      <c r="BN6" s="3">
        <f t="shared" si="0"/>
        <v>1.5389327264651296E-5</v>
      </c>
      <c r="BO6" s="3">
        <f t="shared" si="0"/>
        <v>1.5389327264651296E-5</v>
      </c>
      <c r="BP6" s="3">
        <f t="shared" si="0"/>
        <v>1.5389327264651296E-5</v>
      </c>
      <c r="BQ6" s="3">
        <f t="shared" si="0"/>
        <v>1.5389327264651296E-5</v>
      </c>
      <c r="BR6" s="3">
        <f t="shared" si="0"/>
        <v>1.5389327264651296E-5</v>
      </c>
      <c r="BS6" s="3">
        <f t="shared" si="0"/>
        <v>1.5389327264651296E-5</v>
      </c>
      <c r="BT6" s="3">
        <f t="shared" si="0"/>
        <v>1.5389327264651296E-5</v>
      </c>
      <c r="BU6" s="3">
        <f t="shared" si="0"/>
        <v>1.5389327264651296E-5</v>
      </c>
      <c r="BV6" s="3">
        <f t="shared" si="0"/>
        <v>1.5389327264651296E-5</v>
      </c>
      <c r="BW6" s="3">
        <f t="shared" si="0"/>
        <v>1.5389327264651296E-5</v>
      </c>
      <c r="BX6" s="3">
        <f t="shared" si="0"/>
        <v>1.5389327264651296E-5</v>
      </c>
      <c r="BY6" s="3">
        <f t="shared" si="0"/>
        <v>1.5389327264651296E-5</v>
      </c>
    </row>
    <row r="7" spans="1:77">
      <c r="A7" s="1" t="s">
        <v>394</v>
      </c>
      <c r="B7">
        <f t="shared" ref="B7:U7" si="2">B3</f>
        <v>0</v>
      </c>
      <c r="C7">
        <f t="shared" si="2"/>
        <v>0</v>
      </c>
      <c r="D7">
        <f t="shared" si="2"/>
        <v>0</v>
      </c>
      <c r="E7">
        <f t="shared" si="2"/>
        <v>0</v>
      </c>
      <c r="F7">
        <f t="shared" si="2"/>
        <v>0</v>
      </c>
      <c r="G7">
        <f t="shared" si="2"/>
        <v>0</v>
      </c>
      <c r="H7">
        <f t="shared" si="2"/>
        <v>0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</v>
      </c>
      <c r="M7">
        <f t="shared" si="2"/>
        <v>0</v>
      </c>
      <c r="N7">
        <f t="shared" si="2"/>
        <v>0</v>
      </c>
      <c r="O7">
        <f t="shared" si="2"/>
        <v>0</v>
      </c>
      <c r="P7">
        <f t="shared" si="2"/>
        <v>0</v>
      </c>
      <c r="Q7">
        <f t="shared" si="2"/>
        <v>0</v>
      </c>
      <c r="R7">
        <f t="shared" si="2"/>
        <v>0</v>
      </c>
      <c r="S7">
        <f t="shared" si="2"/>
        <v>0</v>
      </c>
      <c r="T7">
        <f t="shared" si="2"/>
        <v>0</v>
      </c>
      <c r="U7">
        <f t="shared" si="2"/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3">
        <f t="shared" si="1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G7" s="3">
        <f t="shared" si="0"/>
        <v>0</v>
      </c>
      <c r="AH7" s="3">
        <f t="shared" si="0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ref="AC7:BY9" si="3">BA7</f>
        <v>0</v>
      </c>
      <c r="BC7" s="3">
        <f t="shared" si="3"/>
        <v>0</v>
      </c>
      <c r="BD7" s="3">
        <f t="shared" si="3"/>
        <v>0</v>
      </c>
      <c r="BE7" s="3">
        <f t="shared" si="3"/>
        <v>0</v>
      </c>
      <c r="BF7" s="3">
        <f t="shared" si="3"/>
        <v>0</v>
      </c>
      <c r="BG7" s="3">
        <f t="shared" si="3"/>
        <v>0</v>
      </c>
      <c r="BH7" s="3">
        <f t="shared" si="3"/>
        <v>0</v>
      </c>
      <c r="BI7" s="3">
        <f t="shared" si="3"/>
        <v>0</v>
      </c>
      <c r="BJ7" s="3">
        <f t="shared" si="3"/>
        <v>0</v>
      </c>
      <c r="BK7" s="3">
        <f t="shared" si="3"/>
        <v>0</v>
      </c>
      <c r="BL7" s="3">
        <f t="shared" si="3"/>
        <v>0</v>
      </c>
      <c r="BM7" s="3">
        <f t="shared" si="3"/>
        <v>0</v>
      </c>
      <c r="BN7" s="3">
        <f t="shared" si="3"/>
        <v>0</v>
      </c>
      <c r="BO7" s="3">
        <f t="shared" si="3"/>
        <v>0</v>
      </c>
      <c r="BP7" s="3">
        <f t="shared" si="3"/>
        <v>0</v>
      </c>
      <c r="BQ7" s="3">
        <f t="shared" si="3"/>
        <v>0</v>
      </c>
      <c r="BR7" s="3">
        <f t="shared" si="3"/>
        <v>0</v>
      </c>
      <c r="BS7" s="3">
        <f t="shared" si="3"/>
        <v>0</v>
      </c>
      <c r="BT7" s="3">
        <f t="shared" si="3"/>
        <v>0</v>
      </c>
      <c r="BU7" s="3">
        <f t="shared" si="3"/>
        <v>0</v>
      </c>
      <c r="BV7" s="3">
        <f t="shared" si="3"/>
        <v>0</v>
      </c>
      <c r="BW7" s="3">
        <f t="shared" si="3"/>
        <v>0</v>
      </c>
      <c r="BX7" s="3">
        <f t="shared" si="3"/>
        <v>0</v>
      </c>
      <c r="BY7" s="3">
        <f t="shared" si="3"/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3"/>
        <v>0</v>
      </c>
      <c r="AD8" s="3">
        <f t="shared" si="3"/>
        <v>0</v>
      </c>
      <c r="AE8" s="3">
        <f t="shared" si="3"/>
        <v>0</v>
      </c>
      <c r="AF8" s="3">
        <f t="shared" si="3"/>
        <v>0</v>
      </c>
      <c r="AG8" s="3">
        <f t="shared" si="3"/>
        <v>0</v>
      </c>
      <c r="AH8" s="3">
        <f t="shared" si="3"/>
        <v>0</v>
      </c>
      <c r="AI8" s="3">
        <f t="shared" si="3"/>
        <v>0</v>
      </c>
      <c r="AJ8" s="3">
        <f t="shared" si="3"/>
        <v>0</v>
      </c>
      <c r="AK8" s="3">
        <f t="shared" si="3"/>
        <v>0</v>
      </c>
      <c r="AL8" s="3">
        <f t="shared" si="3"/>
        <v>0</v>
      </c>
      <c r="AM8" s="3">
        <f t="shared" si="3"/>
        <v>0</v>
      </c>
      <c r="AN8" s="3">
        <f t="shared" si="3"/>
        <v>0</v>
      </c>
      <c r="AO8" s="3">
        <f t="shared" si="3"/>
        <v>0</v>
      </c>
      <c r="AP8" s="3">
        <f t="shared" si="3"/>
        <v>0</v>
      </c>
      <c r="AQ8" s="3">
        <f t="shared" si="3"/>
        <v>0</v>
      </c>
      <c r="AR8" s="3">
        <f t="shared" si="3"/>
        <v>0</v>
      </c>
      <c r="AS8" s="3">
        <f t="shared" si="3"/>
        <v>0</v>
      </c>
      <c r="AT8" s="3">
        <f t="shared" si="3"/>
        <v>0</v>
      </c>
      <c r="AU8" s="3">
        <f t="shared" si="3"/>
        <v>0</v>
      </c>
      <c r="AV8" s="3">
        <f t="shared" si="3"/>
        <v>0</v>
      </c>
      <c r="AW8" s="3">
        <f t="shared" si="3"/>
        <v>0</v>
      </c>
      <c r="AX8" s="3">
        <f t="shared" si="3"/>
        <v>0</v>
      </c>
      <c r="AY8" s="3">
        <f t="shared" si="3"/>
        <v>0</v>
      </c>
      <c r="AZ8" s="3">
        <f t="shared" si="3"/>
        <v>0</v>
      </c>
      <c r="BA8" s="3">
        <f t="shared" si="3"/>
        <v>0</v>
      </c>
      <c r="BB8" s="3">
        <f t="shared" si="3"/>
        <v>0</v>
      </c>
      <c r="BC8" s="3">
        <f t="shared" si="3"/>
        <v>0</v>
      </c>
      <c r="BD8" s="3">
        <f t="shared" si="3"/>
        <v>0</v>
      </c>
      <c r="BE8" s="3">
        <f t="shared" si="3"/>
        <v>0</v>
      </c>
      <c r="BF8" s="3">
        <f t="shared" si="3"/>
        <v>0</v>
      </c>
      <c r="BG8" s="3">
        <f t="shared" si="3"/>
        <v>0</v>
      </c>
      <c r="BH8" s="3">
        <f t="shared" si="3"/>
        <v>0</v>
      </c>
      <c r="BI8" s="3">
        <f t="shared" si="3"/>
        <v>0</v>
      </c>
      <c r="BJ8" s="3">
        <f t="shared" si="3"/>
        <v>0</v>
      </c>
      <c r="BK8" s="3">
        <f t="shared" si="3"/>
        <v>0</v>
      </c>
      <c r="BL8" s="3">
        <f t="shared" si="3"/>
        <v>0</v>
      </c>
      <c r="BM8" s="3">
        <f t="shared" si="3"/>
        <v>0</v>
      </c>
      <c r="BN8" s="3">
        <f t="shared" si="3"/>
        <v>0</v>
      </c>
      <c r="BO8" s="3">
        <f t="shared" si="3"/>
        <v>0</v>
      </c>
      <c r="BP8" s="3">
        <f t="shared" si="3"/>
        <v>0</v>
      </c>
      <c r="BQ8" s="3">
        <f t="shared" si="3"/>
        <v>0</v>
      </c>
      <c r="BR8" s="3">
        <f t="shared" si="3"/>
        <v>0</v>
      </c>
      <c r="BS8" s="3">
        <f t="shared" si="3"/>
        <v>0</v>
      </c>
      <c r="BT8" s="3">
        <f t="shared" si="3"/>
        <v>0</v>
      </c>
      <c r="BU8" s="3">
        <f t="shared" si="3"/>
        <v>0</v>
      </c>
      <c r="BV8" s="3">
        <f t="shared" si="3"/>
        <v>0</v>
      </c>
      <c r="BW8" s="3">
        <f t="shared" si="3"/>
        <v>0</v>
      </c>
      <c r="BX8" s="3">
        <f t="shared" si="3"/>
        <v>0</v>
      </c>
      <c r="BY8" s="3">
        <f t="shared" si="3"/>
        <v>0</v>
      </c>
    </row>
    <row r="9" spans="1:77">
      <c r="A9" s="1" t="s">
        <v>396</v>
      </c>
      <c r="B9">
        <f t="shared" ref="B9:AA9" si="4">B6</f>
        <v>1.5389327264651296E-5</v>
      </c>
      <c r="C9">
        <f t="shared" si="4"/>
        <v>1.5389327264651296E-5</v>
      </c>
      <c r="D9">
        <f t="shared" si="4"/>
        <v>1.5389327264651296E-5</v>
      </c>
      <c r="E9">
        <f t="shared" si="4"/>
        <v>1.5389327264651296E-5</v>
      </c>
      <c r="F9">
        <f t="shared" si="4"/>
        <v>1.5389327264651296E-5</v>
      </c>
      <c r="G9">
        <f t="shared" si="4"/>
        <v>1.5389327264651296E-5</v>
      </c>
      <c r="H9">
        <f t="shared" si="4"/>
        <v>1.5389327264651296E-5</v>
      </c>
      <c r="I9">
        <f t="shared" si="4"/>
        <v>1.5389327264651296E-5</v>
      </c>
      <c r="J9">
        <f t="shared" si="4"/>
        <v>1.5389327264651296E-5</v>
      </c>
      <c r="K9">
        <f t="shared" si="4"/>
        <v>1.5389327264651296E-5</v>
      </c>
      <c r="L9">
        <f t="shared" si="4"/>
        <v>1.5389327264651296E-5</v>
      </c>
      <c r="M9">
        <f t="shared" si="4"/>
        <v>1.5389327264651296E-5</v>
      </c>
      <c r="N9">
        <f t="shared" si="4"/>
        <v>1.5389327264651296E-5</v>
      </c>
      <c r="O9">
        <f t="shared" si="4"/>
        <v>1.5389327264651296E-5</v>
      </c>
      <c r="P9">
        <f t="shared" si="4"/>
        <v>1.5389327264651296E-5</v>
      </c>
      <c r="Q9">
        <f t="shared" si="4"/>
        <v>1.5389327264651296E-5</v>
      </c>
      <c r="R9">
        <f t="shared" si="4"/>
        <v>1.5389327264651296E-5</v>
      </c>
      <c r="S9">
        <f t="shared" si="4"/>
        <v>1.5389327264651296E-5</v>
      </c>
      <c r="T9">
        <f t="shared" si="4"/>
        <v>1.5389327264651296E-5</v>
      </c>
      <c r="U9">
        <f t="shared" si="4"/>
        <v>1.5389327264651296E-5</v>
      </c>
      <c r="V9">
        <f t="shared" si="4"/>
        <v>1.5389327264651296E-5</v>
      </c>
      <c r="W9">
        <f t="shared" si="4"/>
        <v>1.5389327264651296E-5</v>
      </c>
      <c r="X9">
        <f t="shared" si="4"/>
        <v>1.5389327264651296E-5</v>
      </c>
      <c r="Y9">
        <f t="shared" si="4"/>
        <v>1.5389327264651296E-5</v>
      </c>
      <c r="Z9">
        <f t="shared" si="4"/>
        <v>1.5389327264651296E-5</v>
      </c>
      <c r="AA9">
        <f t="shared" si="4"/>
        <v>1.5389327264651296E-5</v>
      </c>
      <c r="AB9" s="3">
        <f t="shared" si="1"/>
        <v>1.5389327264651296E-5</v>
      </c>
      <c r="AC9" s="3">
        <f t="shared" si="3"/>
        <v>1.5389327264651296E-5</v>
      </c>
      <c r="AD9" s="3">
        <f t="shared" si="3"/>
        <v>1.5389327264651296E-5</v>
      </c>
      <c r="AE9" s="3">
        <f t="shared" si="3"/>
        <v>1.5389327264651296E-5</v>
      </c>
      <c r="AF9" s="3">
        <f t="shared" si="3"/>
        <v>1.5389327264651296E-5</v>
      </c>
      <c r="AG9" s="3">
        <f t="shared" si="3"/>
        <v>1.5389327264651296E-5</v>
      </c>
      <c r="AH9" s="3">
        <f t="shared" si="3"/>
        <v>1.5389327264651296E-5</v>
      </c>
      <c r="AI9" s="3">
        <f t="shared" si="3"/>
        <v>1.5389327264651296E-5</v>
      </c>
      <c r="AJ9" s="3">
        <f t="shared" si="3"/>
        <v>1.5389327264651296E-5</v>
      </c>
      <c r="AK9" s="3">
        <f t="shared" si="3"/>
        <v>1.5389327264651296E-5</v>
      </c>
      <c r="AL9" s="3">
        <f t="shared" si="3"/>
        <v>1.5389327264651296E-5</v>
      </c>
      <c r="AM9" s="3">
        <f t="shared" si="3"/>
        <v>1.5389327264651296E-5</v>
      </c>
      <c r="AN9" s="3">
        <f t="shared" si="3"/>
        <v>1.5389327264651296E-5</v>
      </c>
      <c r="AO9" s="3">
        <f t="shared" si="3"/>
        <v>1.5389327264651296E-5</v>
      </c>
      <c r="AP9" s="3">
        <f t="shared" si="3"/>
        <v>1.5389327264651296E-5</v>
      </c>
      <c r="AQ9" s="3">
        <f t="shared" si="3"/>
        <v>1.5389327264651296E-5</v>
      </c>
      <c r="AR9" s="3">
        <f t="shared" si="3"/>
        <v>1.5389327264651296E-5</v>
      </c>
      <c r="AS9" s="3">
        <f t="shared" si="3"/>
        <v>1.5389327264651296E-5</v>
      </c>
      <c r="AT9" s="3">
        <f t="shared" si="3"/>
        <v>1.5389327264651296E-5</v>
      </c>
      <c r="AU9" s="3">
        <f t="shared" si="3"/>
        <v>1.5389327264651296E-5</v>
      </c>
      <c r="AV9" s="3">
        <f t="shared" si="3"/>
        <v>1.5389327264651296E-5</v>
      </c>
      <c r="AW9" s="3">
        <f t="shared" si="3"/>
        <v>1.5389327264651296E-5</v>
      </c>
      <c r="AX9" s="3">
        <f t="shared" si="3"/>
        <v>1.5389327264651296E-5</v>
      </c>
      <c r="AY9" s="3">
        <f t="shared" si="3"/>
        <v>1.5389327264651296E-5</v>
      </c>
      <c r="AZ9" s="3">
        <f t="shared" si="3"/>
        <v>1.5389327264651296E-5</v>
      </c>
      <c r="BA9" s="3">
        <f t="shared" si="3"/>
        <v>1.5389327264651296E-5</v>
      </c>
      <c r="BB9" s="3">
        <f t="shared" si="3"/>
        <v>1.5389327264651296E-5</v>
      </c>
      <c r="BC9" s="3">
        <f t="shared" si="3"/>
        <v>1.5389327264651296E-5</v>
      </c>
      <c r="BD9" s="3">
        <f t="shared" si="3"/>
        <v>1.5389327264651296E-5</v>
      </c>
      <c r="BE9" s="3">
        <f t="shared" si="3"/>
        <v>1.5389327264651296E-5</v>
      </c>
      <c r="BF9" s="3">
        <f t="shared" si="3"/>
        <v>1.5389327264651296E-5</v>
      </c>
      <c r="BG9" s="3">
        <f t="shared" si="3"/>
        <v>1.5389327264651296E-5</v>
      </c>
      <c r="BH9" s="3">
        <f t="shared" si="3"/>
        <v>1.5389327264651296E-5</v>
      </c>
      <c r="BI9" s="3">
        <f t="shared" si="3"/>
        <v>1.5389327264651296E-5</v>
      </c>
      <c r="BJ9" s="3">
        <f t="shared" si="3"/>
        <v>1.5389327264651296E-5</v>
      </c>
      <c r="BK9" s="3">
        <f t="shared" si="3"/>
        <v>1.5389327264651296E-5</v>
      </c>
      <c r="BL9" s="3">
        <f t="shared" si="3"/>
        <v>1.5389327264651296E-5</v>
      </c>
      <c r="BM9" s="3">
        <f t="shared" si="3"/>
        <v>1.5389327264651296E-5</v>
      </c>
      <c r="BN9" s="3">
        <f t="shared" si="3"/>
        <v>1.5389327264651296E-5</v>
      </c>
      <c r="BO9" s="3">
        <f t="shared" si="3"/>
        <v>1.5389327264651296E-5</v>
      </c>
      <c r="BP9" s="3">
        <f t="shared" si="3"/>
        <v>1.5389327264651296E-5</v>
      </c>
      <c r="BQ9" s="3">
        <f t="shared" si="3"/>
        <v>1.5389327264651296E-5</v>
      </c>
      <c r="BR9" s="3">
        <f t="shared" si="3"/>
        <v>1.5389327264651296E-5</v>
      </c>
      <c r="BS9" s="3">
        <f t="shared" si="3"/>
        <v>1.5389327264651296E-5</v>
      </c>
      <c r="BT9" s="3">
        <f t="shared" si="3"/>
        <v>1.5389327264651296E-5</v>
      </c>
      <c r="BU9" s="3">
        <f t="shared" si="3"/>
        <v>1.5389327264651296E-5</v>
      </c>
      <c r="BV9" s="3">
        <f t="shared" si="3"/>
        <v>1.5389327264651296E-5</v>
      </c>
      <c r="BW9" s="3">
        <f t="shared" si="3"/>
        <v>1.5389327264651296E-5</v>
      </c>
      <c r="BX9" s="3">
        <f t="shared" si="3"/>
        <v>1.5389327264651296E-5</v>
      </c>
      <c r="BY9" s="3">
        <f t="shared" si="3"/>
        <v>1.5389327264651296E-5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29A8-5585-429E-BAC4-BCFF94679B1A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3">
        <f>AA2</f>
        <v>0</v>
      </c>
      <c r="AC2" s="3">
        <f t="shared" ref="AC2:BY7" si="0">AB2</f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  <c r="BA2" s="3">
        <f t="shared" si="0"/>
        <v>0</v>
      </c>
      <c r="BB2" s="3">
        <f t="shared" si="0"/>
        <v>0</v>
      </c>
      <c r="BC2" s="3">
        <f t="shared" si="0"/>
        <v>0</v>
      </c>
      <c r="BD2" s="3">
        <f t="shared" si="0"/>
        <v>0</v>
      </c>
      <c r="BE2" s="3">
        <f t="shared" si="0"/>
        <v>0</v>
      </c>
      <c r="BF2" s="3">
        <f t="shared" si="0"/>
        <v>0</v>
      </c>
      <c r="BG2" s="3">
        <f t="shared" si="0"/>
        <v>0</v>
      </c>
      <c r="BH2" s="3">
        <f t="shared" si="0"/>
        <v>0</v>
      </c>
      <c r="BI2" s="3">
        <f t="shared" si="0"/>
        <v>0</v>
      </c>
      <c r="BJ2" s="3">
        <f t="shared" si="0"/>
        <v>0</v>
      </c>
      <c r="BK2" s="3">
        <f t="shared" si="0"/>
        <v>0</v>
      </c>
      <c r="BL2" s="3">
        <f t="shared" si="0"/>
        <v>0</v>
      </c>
      <c r="BM2" s="3">
        <f t="shared" si="0"/>
        <v>0</v>
      </c>
      <c r="BN2" s="3">
        <f t="shared" si="0"/>
        <v>0</v>
      </c>
      <c r="BO2" s="3">
        <f t="shared" si="0"/>
        <v>0</v>
      </c>
      <c r="BP2" s="3">
        <f t="shared" si="0"/>
        <v>0</v>
      </c>
      <c r="BQ2" s="3">
        <f t="shared" si="0"/>
        <v>0</v>
      </c>
      <c r="BR2" s="3">
        <f t="shared" si="0"/>
        <v>0</v>
      </c>
      <c r="BS2" s="3">
        <f t="shared" si="0"/>
        <v>0</v>
      </c>
      <c r="BT2" s="3">
        <f t="shared" si="0"/>
        <v>0</v>
      </c>
      <c r="BU2" s="3">
        <f t="shared" si="0"/>
        <v>0</v>
      </c>
      <c r="BV2" s="3">
        <f t="shared" si="0"/>
        <v>0</v>
      </c>
      <c r="BW2" s="3">
        <f t="shared" si="0"/>
        <v>0</v>
      </c>
      <c r="BX2" s="3">
        <f t="shared" si="0"/>
        <v>0</v>
      </c>
      <c r="BY2" s="3">
        <f t="shared" si="0"/>
        <v>0</v>
      </c>
    </row>
    <row r="3" spans="1:77">
      <c r="A3" s="1" t="s">
        <v>390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3">
        <f t="shared" ref="AB3:AQ9" si="1">AA3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0"/>
        <v>0</v>
      </c>
      <c r="AS3" s="3">
        <f t="shared" si="0"/>
        <v>0</v>
      </c>
      <c r="AT3" s="3">
        <f t="shared" si="0"/>
        <v>0</v>
      </c>
      <c r="AU3" s="3">
        <f t="shared" si="0"/>
        <v>0</v>
      </c>
      <c r="AV3" s="3">
        <f t="shared" si="0"/>
        <v>0</v>
      </c>
      <c r="AW3" s="3">
        <f t="shared" si="0"/>
        <v>0</v>
      </c>
      <c r="AX3" s="3">
        <f t="shared" si="0"/>
        <v>0</v>
      </c>
      <c r="AY3" s="3">
        <f t="shared" si="0"/>
        <v>0</v>
      </c>
      <c r="AZ3" s="3">
        <f t="shared" si="0"/>
        <v>0</v>
      </c>
      <c r="BA3" s="3">
        <f t="shared" si="0"/>
        <v>0</v>
      </c>
      <c r="BB3" s="3">
        <f t="shared" si="0"/>
        <v>0</v>
      </c>
      <c r="BC3" s="3">
        <f t="shared" si="0"/>
        <v>0</v>
      </c>
      <c r="BD3" s="3">
        <f t="shared" si="0"/>
        <v>0</v>
      </c>
      <c r="BE3" s="3">
        <f t="shared" si="0"/>
        <v>0</v>
      </c>
      <c r="BF3" s="3">
        <f t="shared" si="0"/>
        <v>0</v>
      </c>
      <c r="BG3" s="3">
        <f t="shared" si="0"/>
        <v>0</v>
      </c>
      <c r="BH3" s="3">
        <f t="shared" si="0"/>
        <v>0</v>
      </c>
      <c r="BI3" s="3">
        <f t="shared" si="0"/>
        <v>0</v>
      </c>
      <c r="BJ3" s="3">
        <f t="shared" si="0"/>
        <v>0</v>
      </c>
      <c r="BK3" s="3">
        <f t="shared" si="0"/>
        <v>0</v>
      </c>
      <c r="BL3" s="3">
        <f t="shared" si="0"/>
        <v>0</v>
      </c>
      <c r="BM3" s="3">
        <f t="shared" si="0"/>
        <v>0</v>
      </c>
      <c r="BN3" s="3">
        <f t="shared" si="0"/>
        <v>0</v>
      </c>
      <c r="BO3" s="3">
        <f t="shared" si="0"/>
        <v>0</v>
      </c>
      <c r="BP3" s="3">
        <f t="shared" si="0"/>
        <v>0</v>
      </c>
      <c r="BQ3" s="3">
        <f t="shared" si="0"/>
        <v>0</v>
      </c>
      <c r="BR3" s="3">
        <f t="shared" si="0"/>
        <v>0</v>
      </c>
      <c r="BS3" s="3">
        <f t="shared" si="0"/>
        <v>0</v>
      </c>
      <c r="BT3" s="3">
        <f t="shared" si="0"/>
        <v>0</v>
      </c>
      <c r="BU3" s="3">
        <f t="shared" si="0"/>
        <v>0</v>
      </c>
      <c r="BV3" s="3">
        <f t="shared" si="0"/>
        <v>0</v>
      </c>
      <c r="BW3" s="3">
        <f t="shared" si="0"/>
        <v>0</v>
      </c>
      <c r="BX3" s="3">
        <f t="shared" si="0"/>
        <v>0</v>
      </c>
      <c r="BY3" s="3">
        <f t="shared" si="0"/>
        <v>0</v>
      </c>
    </row>
    <row r="4" spans="1:77">
      <c r="A4" s="1" t="s">
        <v>391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3">
        <f t="shared" si="1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  <c r="AG4" s="3">
        <f t="shared" si="0"/>
        <v>0</v>
      </c>
      <c r="AH4" s="3">
        <f t="shared" si="0"/>
        <v>0</v>
      </c>
      <c r="AI4" s="3">
        <f t="shared" si="0"/>
        <v>0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si="0"/>
        <v>0</v>
      </c>
      <c r="AZ4" s="3">
        <f t="shared" si="0"/>
        <v>0</v>
      </c>
      <c r="BA4" s="3">
        <f t="shared" si="0"/>
        <v>0</v>
      </c>
      <c r="BB4" s="3">
        <f t="shared" si="0"/>
        <v>0</v>
      </c>
      <c r="BC4" s="3">
        <f t="shared" si="0"/>
        <v>0</v>
      </c>
      <c r="BD4" s="3">
        <f t="shared" si="0"/>
        <v>0</v>
      </c>
      <c r="BE4" s="3">
        <f t="shared" si="0"/>
        <v>0</v>
      </c>
      <c r="BF4" s="3">
        <f t="shared" si="0"/>
        <v>0</v>
      </c>
      <c r="BG4" s="3">
        <f t="shared" si="0"/>
        <v>0</v>
      </c>
      <c r="BH4" s="3">
        <f t="shared" si="0"/>
        <v>0</v>
      </c>
      <c r="BI4" s="3">
        <f t="shared" si="0"/>
        <v>0</v>
      </c>
      <c r="BJ4" s="3">
        <f t="shared" si="0"/>
        <v>0</v>
      </c>
      <c r="BK4" s="3">
        <f t="shared" si="0"/>
        <v>0</v>
      </c>
      <c r="BL4" s="3">
        <f t="shared" si="0"/>
        <v>0</v>
      </c>
      <c r="BM4" s="3">
        <f t="shared" si="0"/>
        <v>0</v>
      </c>
      <c r="BN4" s="3">
        <f t="shared" si="0"/>
        <v>0</v>
      </c>
      <c r="BO4" s="3">
        <f t="shared" si="0"/>
        <v>0</v>
      </c>
      <c r="BP4" s="3">
        <f t="shared" si="0"/>
        <v>0</v>
      </c>
      <c r="BQ4" s="3">
        <f t="shared" si="0"/>
        <v>0</v>
      </c>
      <c r="BR4" s="3">
        <f t="shared" si="0"/>
        <v>0</v>
      </c>
      <c r="BS4" s="3">
        <f t="shared" si="0"/>
        <v>0</v>
      </c>
      <c r="BT4" s="3">
        <f t="shared" si="0"/>
        <v>0</v>
      </c>
      <c r="BU4" s="3">
        <f t="shared" si="0"/>
        <v>0</v>
      </c>
      <c r="BV4" s="3">
        <f t="shared" si="0"/>
        <v>0</v>
      </c>
      <c r="BW4" s="3">
        <f t="shared" si="0"/>
        <v>0</v>
      </c>
      <c r="BX4" s="3">
        <f t="shared" si="0"/>
        <v>0</v>
      </c>
      <c r="BY4" s="3">
        <f t="shared" si="0"/>
        <v>0</v>
      </c>
    </row>
    <row r="5" spans="1:77">
      <c r="A5" s="1" t="s">
        <v>392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3">
        <f t="shared" si="1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  <c r="AG5" s="3">
        <f t="shared" si="0"/>
        <v>0</v>
      </c>
      <c r="AH5" s="3">
        <f t="shared" si="0"/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0"/>
        <v>0</v>
      </c>
      <c r="AZ5" s="3">
        <f t="shared" si="0"/>
        <v>0</v>
      </c>
      <c r="BA5" s="3">
        <f t="shared" si="0"/>
        <v>0</v>
      </c>
      <c r="BB5" s="3">
        <f t="shared" si="0"/>
        <v>0</v>
      </c>
      <c r="BC5" s="3">
        <f t="shared" si="0"/>
        <v>0</v>
      </c>
      <c r="BD5" s="3">
        <f t="shared" si="0"/>
        <v>0</v>
      </c>
      <c r="BE5" s="3">
        <f t="shared" si="0"/>
        <v>0</v>
      </c>
      <c r="BF5" s="3">
        <f t="shared" si="0"/>
        <v>0</v>
      </c>
      <c r="BG5" s="3">
        <f t="shared" si="0"/>
        <v>0</v>
      </c>
      <c r="BH5" s="3">
        <f t="shared" si="0"/>
        <v>0</v>
      </c>
      <c r="BI5" s="3">
        <f t="shared" si="0"/>
        <v>0</v>
      </c>
      <c r="BJ5" s="3">
        <f t="shared" si="0"/>
        <v>0</v>
      </c>
      <c r="BK5" s="3">
        <f t="shared" si="0"/>
        <v>0</v>
      </c>
      <c r="BL5" s="3">
        <f t="shared" si="0"/>
        <v>0</v>
      </c>
      <c r="BM5" s="3">
        <f t="shared" si="0"/>
        <v>0</v>
      </c>
      <c r="BN5" s="3">
        <f t="shared" si="0"/>
        <v>0</v>
      </c>
      <c r="BO5" s="3">
        <f t="shared" si="0"/>
        <v>0</v>
      </c>
      <c r="BP5" s="3">
        <f t="shared" si="0"/>
        <v>0</v>
      </c>
      <c r="BQ5" s="3">
        <f t="shared" si="0"/>
        <v>0</v>
      </c>
      <c r="BR5" s="3">
        <f t="shared" si="0"/>
        <v>0</v>
      </c>
      <c r="BS5" s="3">
        <f t="shared" si="0"/>
        <v>0</v>
      </c>
      <c r="BT5" s="3">
        <f t="shared" si="0"/>
        <v>0</v>
      </c>
      <c r="BU5" s="3">
        <f t="shared" si="0"/>
        <v>0</v>
      </c>
      <c r="BV5" s="3">
        <f t="shared" si="0"/>
        <v>0</v>
      </c>
      <c r="BW5" s="3">
        <f t="shared" si="0"/>
        <v>0</v>
      </c>
      <c r="BX5" s="3">
        <f t="shared" si="0"/>
        <v>0</v>
      </c>
      <c r="BY5" s="3">
        <f t="shared" si="0"/>
        <v>0</v>
      </c>
    </row>
    <row r="6" spans="1:77">
      <c r="A6" s="1" t="s">
        <v>393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3">
        <f t="shared" si="1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G6" s="3">
        <f t="shared" si="0"/>
        <v>0</v>
      </c>
      <c r="AH6" s="3">
        <f t="shared" si="0"/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0"/>
        <v>0</v>
      </c>
      <c r="AZ6" s="3">
        <f t="shared" si="0"/>
        <v>0</v>
      </c>
      <c r="BA6" s="3">
        <f t="shared" si="0"/>
        <v>0</v>
      </c>
      <c r="BB6" s="3">
        <f t="shared" si="0"/>
        <v>0</v>
      </c>
      <c r="BC6" s="3">
        <f t="shared" si="0"/>
        <v>0</v>
      </c>
      <c r="BD6" s="3">
        <f t="shared" si="0"/>
        <v>0</v>
      </c>
      <c r="BE6" s="3">
        <f t="shared" si="0"/>
        <v>0</v>
      </c>
      <c r="BF6" s="3">
        <f t="shared" si="0"/>
        <v>0</v>
      </c>
      <c r="BG6" s="3">
        <f t="shared" si="0"/>
        <v>0</v>
      </c>
      <c r="BH6" s="3">
        <f t="shared" si="0"/>
        <v>0</v>
      </c>
      <c r="BI6" s="3">
        <f t="shared" si="0"/>
        <v>0</v>
      </c>
      <c r="BJ6" s="3">
        <f t="shared" si="0"/>
        <v>0</v>
      </c>
      <c r="BK6" s="3">
        <f t="shared" si="0"/>
        <v>0</v>
      </c>
      <c r="BL6" s="3">
        <f t="shared" si="0"/>
        <v>0</v>
      </c>
      <c r="BM6" s="3">
        <f t="shared" si="0"/>
        <v>0</v>
      </c>
      <c r="BN6" s="3">
        <f t="shared" si="0"/>
        <v>0</v>
      </c>
      <c r="BO6" s="3">
        <f t="shared" si="0"/>
        <v>0</v>
      </c>
      <c r="BP6" s="3">
        <f t="shared" si="0"/>
        <v>0</v>
      </c>
      <c r="BQ6" s="3">
        <f t="shared" si="0"/>
        <v>0</v>
      </c>
      <c r="BR6" s="3">
        <f t="shared" si="0"/>
        <v>0</v>
      </c>
      <c r="BS6" s="3">
        <f t="shared" si="0"/>
        <v>0</v>
      </c>
      <c r="BT6" s="3">
        <f t="shared" si="0"/>
        <v>0</v>
      </c>
      <c r="BU6" s="3">
        <f t="shared" si="0"/>
        <v>0</v>
      </c>
      <c r="BV6" s="3">
        <f t="shared" si="0"/>
        <v>0</v>
      </c>
      <c r="BW6" s="3">
        <f t="shared" si="0"/>
        <v>0</v>
      </c>
      <c r="BX6" s="3">
        <f t="shared" si="0"/>
        <v>0</v>
      </c>
      <c r="BY6" s="3">
        <f t="shared" si="0"/>
        <v>0</v>
      </c>
    </row>
    <row r="7" spans="1:77">
      <c r="A7" s="1" t="s">
        <v>394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3">
        <f t="shared" si="1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G7" s="3">
        <f t="shared" si="0"/>
        <v>0</v>
      </c>
      <c r="AH7" s="3">
        <f t="shared" si="0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ref="AC7:BY9" si="2">BA7</f>
        <v>0</v>
      </c>
      <c r="BC7" s="3">
        <f t="shared" si="2"/>
        <v>0</v>
      </c>
      <c r="BD7" s="3">
        <f t="shared" si="2"/>
        <v>0</v>
      </c>
      <c r="BE7" s="3">
        <f t="shared" si="2"/>
        <v>0</v>
      </c>
      <c r="BF7" s="3">
        <f t="shared" si="2"/>
        <v>0</v>
      </c>
      <c r="BG7" s="3">
        <f t="shared" si="2"/>
        <v>0</v>
      </c>
      <c r="BH7" s="3">
        <f t="shared" si="2"/>
        <v>0</v>
      </c>
      <c r="BI7" s="3">
        <f t="shared" si="2"/>
        <v>0</v>
      </c>
      <c r="BJ7" s="3">
        <f t="shared" si="2"/>
        <v>0</v>
      </c>
      <c r="BK7" s="3">
        <f t="shared" si="2"/>
        <v>0</v>
      </c>
      <c r="BL7" s="3">
        <f t="shared" si="2"/>
        <v>0</v>
      </c>
      <c r="BM7" s="3">
        <f t="shared" si="2"/>
        <v>0</v>
      </c>
      <c r="BN7" s="3">
        <f t="shared" si="2"/>
        <v>0</v>
      </c>
      <c r="BO7" s="3">
        <f t="shared" si="2"/>
        <v>0</v>
      </c>
      <c r="BP7" s="3">
        <f t="shared" si="2"/>
        <v>0</v>
      </c>
      <c r="BQ7" s="3">
        <f t="shared" si="2"/>
        <v>0</v>
      </c>
      <c r="BR7" s="3">
        <f t="shared" si="2"/>
        <v>0</v>
      </c>
      <c r="BS7" s="3">
        <f t="shared" si="2"/>
        <v>0</v>
      </c>
      <c r="BT7" s="3">
        <f t="shared" si="2"/>
        <v>0</v>
      </c>
      <c r="BU7" s="3">
        <f t="shared" si="2"/>
        <v>0</v>
      </c>
      <c r="BV7" s="3">
        <f t="shared" si="2"/>
        <v>0</v>
      </c>
      <c r="BW7" s="3">
        <f t="shared" si="2"/>
        <v>0</v>
      </c>
      <c r="BX7" s="3">
        <f t="shared" si="2"/>
        <v>0</v>
      </c>
      <c r="BY7" s="3">
        <f t="shared" si="2"/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2"/>
        <v>0</v>
      </c>
      <c r="AD8" s="3">
        <f t="shared" si="2"/>
        <v>0</v>
      </c>
      <c r="AE8" s="3">
        <f t="shared" si="2"/>
        <v>0</v>
      </c>
      <c r="AF8" s="3">
        <f t="shared" si="2"/>
        <v>0</v>
      </c>
      <c r="AG8" s="3">
        <f t="shared" si="2"/>
        <v>0</v>
      </c>
      <c r="AH8" s="3">
        <f t="shared" si="2"/>
        <v>0</v>
      </c>
      <c r="AI8" s="3">
        <f t="shared" si="2"/>
        <v>0</v>
      </c>
      <c r="AJ8" s="3">
        <f t="shared" si="2"/>
        <v>0</v>
      </c>
      <c r="AK8" s="3">
        <f t="shared" si="2"/>
        <v>0</v>
      </c>
      <c r="AL8" s="3">
        <f t="shared" si="2"/>
        <v>0</v>
      </c>
      <c r="AM8" s="3">
        <f t="shared" si="2"/>
        <v>0</v>
      </c>
      <c r="AN8" s="3">
        <f t="shared" si="2"/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0</v>
      </c>
      <c r="AV8" s="3">
        <f t="shared" si="2"/>
        <v>0</v>
      </c>
      <c r="AW8" s="3">
        <f t="shared" si="2"/>
        <v>0</v>
      </c>
      <c r="AX8" s="3">
        <f t="shared" si="2"/>
        <v>0</v>
      </c>
      <c r="AY8" s="3">
        <f t="shared" si="2"/>
        <v>0</v>
      </c>
      <c r="AZ8" s="3">
        <f t="shared" si="2"/>
        <v>0</v>
      </c>
      <c r="BA8" s="3">
        <f t="shared" si="2"/>
        <v>0</v>
      </c>
      <c r="BB8" s="3">
        <f t="shared" si="2"/>
        <v>0</v>
      </c>
      <c r="BC8" s="3">
        <f t="shared" si="2"/>
        <v>0</v>
      </c>
      <c r="BD8" s="3">
        <f t="shared" si="2"/>
        <v>0</v>
      </c>
      <c r="BE8" s="3">
        <f t="shared" si="2"/>
        <v>0</v>
      </c>
      <c r="BF8" s="3">
        <f t="shared" si="2"/>
        <v>0</v>
      </c>
      <c r="BG8" s="3">
        <f t="shared" si="2"/>
        <v>0</v>
      </c>
      <c r="BH8" s="3">
        <f t="shared" si="2"/>
        <v>0</v>
      </c>
      <c r="BI8" s="3">
        <f t="shared" si="2"/>
        <v>0</v>
      </c>
      <c r="BJ8" s="3">
        <f t="shared" si="2"/>
        <v>0</v>
      </c>
      <c r="BK8" s="3">
        <f t="shared" si="2"/>
        <v>0</v>
      </c>
      <c r="BL8" s="3">
        <f t="shared" si="2"/>
        <v>0</v>
      </c>
      <c r="BM8" s="3">
        <f t="shared" si="2"/>
        <v>0</v>
      </c>
      <c r="BN8" s="3">
        <f t="shared" si="2"/>
        <v>0</v>
      </c>
      <c r="BO8" s="3">
        <f t="shared" si="2"/>
        <v>0</v>
      </c>
      <c r="BP8" s="3">
        <f t="shared" si="2"/>
        <v>0</v>
      </c>
      <c r="BQ8" s="3">
        <f t="shared" si="2"/>
        <v>0</v>
      </c>
      <c r="BR8" s="3">
        <f t="shared" si="2"/>
        <v>0</v>
      </c>
      <c r="BS8" s="3">
        <f t="shared" si="2"/>
        <v>0</v>
      </c>
      <c r="BT8" s="3">
        <f t="shared" si="2"/>
        <v>0</v>
      </c>
      <c r="BU8" s="3">
        <f t="shared" si="2"/>
        <v>0</v>
      </c>
      <c r="BV8" s="3">
        <f t="shared" si="2"/>
        <v>0</v>
      </c>
      <c r="BW8" s="3">
        <f t="shared" si="2"/>
        <v>0</v>
      </c>
      <c r="BX8" s="3">
        <f t="shared" si="2"/>
        <v>0</v>
      </c>
      <c r="BY8" s="3">
        <f t="shared" si="2"/>
        <v>0</v>
      </c>
    </row>
    <row r="9" spans="1:77">
      <c r="A9" s="1" t="s">
        <v>396</v>
      </c>
      <c r="B9">
        <f t="shared" ref="B9:Q9" si="3">B6</f>
        <v>0</v>
      </c>
      <c r="C9">
        <f t="shared" si="3"/>
        <v>0</v>
      </c>
      <c r="D9">
        <f t="shared" si="3"/>
        <v>0</v>
      </c>
      <c r="E9">
        <f t="shared" si="3"/>
        <v>0</v>
      </c>
      <c r="F9">
        <f t="shared" si="3"/>
        <v>0</v>
      </c>
      <c r="G9">
        <f t="shared" si="3"/>
        <v>0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3">
        <f t="shared" si="1"/>
        <v>0</v>
      </c>
      <c r="AC9" s="3">
        <f t="shared" si="2"/>
        <v>0</v>
      </c>
      <c r="AD9" s="3">
        <f t="shared" si="2"/>
        <v>0</v>
      </c>
      <c r="AE9" s="3">
        <f t="shared" si="2"/>
        <v>0</v>
      </c>
      <c r="AF9" s="3">
        <f t="shared" si="2"/>
        <v>0</v>
      </c>
      <c r="AG9" s="3">
        <f t="shared" si="2"/>
        <v>0</v>
      </c>
      <c r="AH9" s="3">
        <f t="shared" si="2"/>
        <v>0</v>
      </c>
      <c r="AI9" s="3">
        <f t="shared" si="2"/>
        <v>0</v>
      </c>
      <c r="AJ9" s="3">
        <f t="shared" si="2"/>
        <v>0</v>
      </c>
      <c r="AK9" s="3">
        <f t="shared" si="2"/>
        <v>0</v>
      </c>
      <c r="AL9" s="3">
        <f t="shared" si="2"/>
        <v>0</v>
      </c>
      <c r="AM9" s="3">
        <f t="shared" si="2"/>
        <v>0</v>
      </c>
      <c r="AN9" s="3">
        <f t="shared" si="2"/>
        <v>0</v>
      </c>
      <c r="AO9" s="3">
        <f t="shared" si="2"/>
        <v>0</v>
      </c>
      <c r="AP9" s="3">
        <f t="shared" si="2"/>
        <v>0</v>
      </c>
      <c r="AQ9" s="3">
        <f t="shared" si="2"/>
        <v>0</v>
      </c>
      <c r="AR9" s="3">
        <f t="shared" si="2"/>
        <v>0</v>
      </c>
      <c r="AS9" s="3">
        <f t="shared" si="2"/>
        <v>0</v>
      </c>
      <c r="AT9" s="3">
        <f t="shared" si="2"/>
        <v>0</v>
      </c>
      <c r="AU9" s="3">
        <f t="shared" si="2"/>
        <v>0</v>
      </c>
      <c r="AV9" s="3">
        <f t="shared" si="2"/>
        <v>0</v>
      </c>
      <c r="AW9" s="3">
        <f t="shared" si="2"/>
        <v>0</v>
      </c>
      <c r="AX9" s="3">
        <f t="shared" si="2"/>
        <v>0</v>
      </c>
      <c r="AY9" s="3">
        <f t="shared" si="2"/>
        <v>0</v>
      </c>
      <c r="AZ9" s="3">
        <f t="shared" si="2"/>
        <v>0</v>
      </c>
      <c r="BA9" s="3">
        <f t="shared" si="2"/>
        <v>0</v>
      </c>
      <c r="BB9" s="3">
        <f t="shared" si="2"/>
        <v>0</v>
      </c>
      <c r="BC9" s="3">
        <f t="shared" si="2"/>
        <v>0</v>
      </c>
      <c r="BD9" s="3">
        <f t="shared" si="2"/>
        <v>0</v>
      </c>
      <c r="BE9" s="3">
        <f t="shared" si="2"/>
        <v>0</v>
      </c>
      <c r="BF9" s="3">
        <f t="shared" si="2"/>
        <v>0</v>
      </c>
      <c r="BG9" s="3">
        <f t="shared" si="2"/>
        <v>0</v>
      </c>
      <c r="BH9" s="3">
        <f t="shared" si="2"/>
        <v>0</v>
      </c>
      <c r="BI9" s="3">
        <f t="shared" si="2"/>
        <v>0</v>
      </c>
      <c r="BJ9" s="3">
        <f t="shared" si="2"/>
        <v>0</v>
      </c>
      <c r="BK9" s="3">
        <f t="shared" si="2"/>
        <v>0</v>
      </c>
      <c r="BL9" s="3">
        <f t="shared" si="2"/>
        <v>0</v>
      </c>
      <c r="BM9" s="3">
        <f t="shared" si="2"/>
        <v>0</v>
      </c>
      <c r="BN9" s="3">
        <f t="shared" si="2"/>
        <v>0</v>
      </c>
      <c r="BO9" s="3">
        <f t="shared" si="2"/>
        <v>0</v>
      </c>
      <c r="BP9" s="3">
        <f t="shared" si="2"/>
        <v>0</v>
      </c>
      <c r="BQ9" s="3">
        <f t="shared" si="2"/>
        <v>0</v>
      </c>
      <c r="BR9" s="3">
        <f t="shared" si="2"/>
        <v>0</v>
      </c>
      <c r="BS9" s="3">
        <f t="shared" si="2"/>
        <v>0</v>
      </c>
      <c r="BT9" s="3">
        <f t="shared" si="2"/>
        <v>0</v>
      </c>
      <c r="BU9" s="3">
        <f t="shared" si="2"/>
        <v>0</v>
      </c>
      <c r="BV9" s="3">
        <f t="shared" si="2"/>
        <v>0</v>
      </c>
      <c r="BW9" s="3">
        <f t="shared" si="2"/>
        <v>0</v>
      </c>
      <c r="BX9" s="3">
        <f t="shared" si="2"/>
        <v>0</v>
      </c>
      <c r="BY9" s="3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1D1AA-DEC8-4235-A64C-8077D52695B1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21" width="10" customWidth="1"/>
    <col min="22" max="29" width="10.140625" bestFit="1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3">
        <f>AA2</f>
        <v>0</v>
      </c>
      <c r="AC2" s="3">
        <f t="shared" ref="AC2:BY7" si="0">AB2</f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  <c r="BA2" s="3">
        <f t="shared" si="0"/>
        <v>0</v>
      </c>
      <c r="BB2" s="3">
        <f t="shared" si="0"/>
        <v>0</v>
      </c>
      <c r="BC2" s="3">
        <f t="shared" si="0"/>
        <v>0</v>
      </c>
      <c r="BD2" s="3">
        <f t="shared" si="0"/>
        <v>0</v>
      </c>
      <c r="BE2" s="3">
        <f t="shared" si="0"/>
        <v>0</v>
      </c>
      <c r="BF2" s="3">
        <f t="shared" si="0"/>
        <v>0</v>
      </c>
      <c r="BG2" s="3">
        <f t="shared" si="0"/>
        <v>0</v>
      </c>
      <c r="BH2" s="3">
        <f t="shared" si="0"/>
        <v>0</v>
      </c>
      <c r="BI2" s="3">
        <f t="shared" si="0"/>
        <v>0</v>
      </c>
      <c r="BJ2" s="3">
        <f t="shared" si="0"/>
        <v>0</v>
      </c>
      <c r="BK2" s="3">
        <f t="shared" si="0"/>
        <v>0</v>
      </c>
      <c r="BL2" s="3">
        <f t="shared" si="0"/>
        <v>0</v>
      </c>
      <c r="BM2" s="3">
        <f t="shared" si="0"/>
        <v>0</v>
      </c>
      <c r="BN2" s="3">
        <f t="shared" si="0"/>
        <v>0</v>
      </c>
      <c r="BO2" s="3">
        <f t="shared" si="0"/>
        <v>0</v>
      </c>
      <c r="BP2" s="3">
        <f t="shared" si="0"/>
        <v>0</v>
      </c>
      <c r="BQ2" s="3">
        <f t="shared" si="0"/>
        <v>0</v>
      </c>
      <c r="BR2" s="3">
        <f t="shared" si="0"/>
        <v>0</v>
      </c>
      <c r="BS2" s="3">
        <f t="shared" si="0"/>
        <v>0</v>
      </c>
      <c r="BT2" s="3">
        <f t="shared" si="0"/>
        <v>0</v>
      </c>
      <c r="BU2" s="3">
        <f t="shared" si="0"/>
        <v>0</v>
      </c>
      <c r="BV2" s="3">
        <f t="shared" si="0"/>
        <v>0</v>
      </c>
      <c r="BW2" s="3">
        <f t="shared" si="0"/>
        <v>0</v>
      </c>
      <c r="BX2" s="3">
        <f t="shared" si="0"/>
        <v>0</v>
      </c>
      <c r="BY2" s="3">
        <f t="shared" si="0"/>
        <v>0</v>
      </c>
    </row>
    <row r="3" spans="1:77">
      <c r="A3" s="1" t="s">
        <v>390</v>
      </c>
      <c r="B3" s="3">
        <f>STEO!G58*lignite_multiplier*(1-INDEX('Tax Percentages'!$B$20:$AB$20,MATCH(B$1,'Tax Percentages'!$B$4:$AB$4,0)))</f>
        <v>1.4213090717997978E-6</v>
      </c>
      <c r="C3" s="3">
        <f>STEO!H58*lignite_multiplier*(1-INDEX('Tax Percentages'!$B$20:$AB$20,MATCH(C$1,'Tax Percentages'!$B$4:$AB$4,0)))</f>
        <v>1.3953789622517428E-6</v>
      </c>
      <c r="D3" s="3">
        <f>STEO!I58*lignite_multiplier*(1-INDEX('Tax Percentages'!$B$20:$AB$20,MATCH(D$1,'Tax Percentages'!$B$4:$AB$4,0)))</f>
        <v>1.3857535201969132E-6</v>
      </c>
      <c r="E3" s="95">
        <f>AVERAGE(D3,F3)</f>
        <v>1.4133976476913988E-6</v>
      </c>
      <c r="F3" s="52">
        <f>'AEO 2026 Table 3'!I40/10^6*dollars_2025_to_2012*lignite_multiplier*(1-INDEX('Tax Percentages'!$B$20:$AB$20,MATCH(F$1,'Tax Percentages'!$B$4:$AB$4,0)))</f>
        <v>1.4410417751858844E-6</v>
      </c>
      <c r="G3" s="52">
        <f>'AEO 2026 Table 3'!J40/10^6*dollars_2025_to_2012*lignite_multiplier*(1-INDEX('Tax Percentages'!$B$20:$AB$20,MATCH(G$1,'Tax Percentages'!$B$4:$AB$4,0)))</f>
        <v>1.4479873954681588E-6</v>
      </c>
      <c r="H3" s="52">
        <f>'AEO 2026 Table 3'!K40/10^6*dollars_2025_to_2012*lignite_multiplier*(1-INDEX('Tax Percentages'!$B$20:$AB$20,MATCH(H$1,'Tax Percentages'!$B$4:$AB$4,0)))</f>
        <v>1.4214418056222056E-6</v>
      </c>
      <c r="I3" s="52">
        <f>'AEO 2026 Table 3'!L40/10^6*dollars_2025_to_2012*lignite_multiplier*(1-INDEX('Tax Percentages'!$B$20:$AB$20,MATCH(I$1,'Tax Percentages'!$B$4:$AB$4,0)))</f>
        <v>1.4124540813553657E-6</v>
      </c>
      <c r="J3" s="52">
        <f>'AEO 2026 Table 3'!M40/10^6*dollars_2025_to_2012*lignite_multiplier*(1-INDEX('Tax Percentages'!$B$20:$AB$20,MATCH(J$1,'Tax Percentages'!$B$4:$AB$4,0)))</f>
        <v>1.4093054706388703E-6</v>
      </c>
      <c r="K3" s="52">
        <f>'AEO 2026 Table 3'!N40/10^6*dollars_2025_to_2012*lignite_multiplier*(1-INDEX('Tax Percentages'!$B$20:$AB$20,MATCH(K$1,'Tax Percentages'!$B$4:$AB$4,0)))</f>
        <v>1.3971350712232357E-6</v>
      </c>
      <c r="L3" s="52">
        <f>'AEO 2026 Table 3'!O40/10^6*dollars_2025_to_2012*lignite_multiplier*(1-INDEX('Tax Percentages'!$B$20:$AB$20,MATCH(L$1,'Tax Percentages'!$B$4:$AB$4,0)))</f>
        <v>1.3959798171140498E-6</v>
      </c>
      <c r="M3" s="52">
        <f>'AEO 2026 Table 3'!P40/10^6*dollars_2025_to_2012*lignite_multiplier*(1-INDEX('Tax Percentages'!$B$20:$AB$20,MATCH(M$1,'Tax Percentages'!$B$4:$AB$4,0)))</f>
        <v>1.3938795686674564E-6</v>
      </c>
      <c r="N3" s="52">
        <f>'AEO 2026 Table 3'!Q40/10^6*dollars_2025_to_2012*lignite_multiplier*(1-INDEX('Tax Percentages'!$B$20:$AB$20,MATCH(N$1,'Tax Percentages'!$B$4:$AB$4,0)))</f>
        <v>1.416882457554279E-6</v>
      </c>
      <c r="O3" s="52">
        <f>'AEO 2026 Table 3'!R40/10^6*dollars_2025_to_2012*lignite_multiplier*(1-INDEX('Tax Percentages'!$B$20:$AB$20,MATCH(O$1,'Tax Percentages'!$B$4:$AB$4,0)))</f>
        <v>1.4197973157870652E-6</v>
      </c>
      <c r="P3" s="52">
        <f>'AEO 2026 Table 3'!S40/10^6*dollars_2025_to_2012*lignite_multiplier*(1-INDEX('Tax Percentages'!$B$20:$AB$20,MATCH(P$1,'Tax Percentages'!$B$4:$AB$4,0)))</f>
        <v>1.4298856736078527E-6</v>
      </c>
      <c r="Q3" s="52">
        <f>'AEO 2026 Table 3'!T40/10^6*dollars_2025_to_2012*lignite_multiplier*(1-INDEX('Tax Percentages'!$B$20:$AB$20,MATCH(Q$1,'Tax Percentages'!$B$4:$AB$4,0)))</f>
        <v>1.4333349910370593E-6</v>
      </c>
      <c r="R3" s="52">
        <f>'AEO 2026 Table 3'!U40/10^6*dollars_2025_to_2012*lignite_multiplier*(1-INDEX('Tax Percentages'!$B$20:$AB$20,MATCH(R$1,'Tax Percentages'!$B$4:$AB$4,0)))</f>
        <v>1.4291198111989155E-6</v>
      </c>
      <c r="S3" s="52">
        <f>'AEO 2026 Table 3'!V40/10^6*dollars_2025_to_2012*lignite_multiplier*(1-INDEX('Tax Percentages'!$B$20:$AB$20,MATCH(S$1,'Tax Percentages'!$B$4:$AB$4,0)))</f>
        <v>1.4278059812841981E-6</v>
      </c>
      <c r="T3" s="52">
        <f>'AEO 2026 Table 3'!W40/10^6*dollars_2025_to_2012*lignite_multiplier*(1-INDEX('Tax Percentages'!$B$20:$AB$20,MATCH(T$1,'Tax Percentages'!$B$4:$AB$4,0)))</f>
        <v>1.4334841697578181E-6</v>
      </c>
      <c r="U3" s="52">
        <f>'AEO 2026 Table 3'!X40/10^6*dollars_2025_to_2012*lignite_multiplier*(1-INDEX('Tax Percentages'!$B$20:$AB$20,MATCH(U$1,'Tax Percentages'!$B$4:$AB$4,0)))</f>
        <v>1.4281524987851743E-6</v>
      </c>
      <c r="V3" s="52">
        <f>'AEO 2026 Table 3'!Y40/10^6*dollars_2025_to_2012*lignite_multiplier*(1-INDEX('Tax Percentages'!$B$20:$AB$20,MATCH(V$1,'Tax Percentages'!$B$4:$AB$4,0)))</f>
        <v>1.4341689823105944E-6</v>
      </c>
      <c r="W3" s="52">
        <f>'AEO 2026 Table 3'!Z40/10^6*dollars_2025_to_2012*lignite_multiplier*(1-INDEX('Tax Percentages'!$B$20:$AB$20,MATCH(W$1,'Tax Percentages'!$B$4:$AB$4,0)))</f>
        <v>1.4419215772476844E-6</v>
      </c>
      <c r="X3" s="52">
        <f>'AEO 2026 Table 3'!AA40/10^6*dollars_2025_to_2012*lignite_multiplier*(1-INDEX('Tax Percentages'!$B$20:$AB$20,MATCH(X$1,'Tax Percentages'!$B$4:$AB$4,0)))</f>
        <v>1.4476244330688315E-6</v>
      </c>
      <c r="Y3" s="52">
        <f>'AEO 2026 Table 3'!AB40/10^6*dollars_2025_to_2012*lignite_multiplier*(1-INDEX('Tax Percentages'!$B$20:$AB$20,MATCH(Y$1,'Tax Percentages'!$B$4:$AB$4,0)))</f>
        <v>1.452808099956313E-6</v>
      </c>
      <c r="Z3" s="52">
        <f>'AEO 2026 Table 3'!AC40/10^6*dollars_2025_to_2012*lignite_multiplier*(1-INDEX('Tax Percentages'!$B$20:$AB$20,MATCH(Z$1,'Tax Percentages'!$B$4:$AB$4,0)))</f>
        <v>1.4702925508106436E-6</v>
      </c>
      <c r="AA3" s="52">
        <f>'AEO 2026 Table 3'!AD40/10^6*dollars_2025_to_2012*lignite_multiplier*(1-INDEX('Tax Percentages'!$B$20:$AB$20,MATCH(AA$1,'Tax Percentages'!$B$4:$AB$4,0)))</f>
        <v>1.4704593490653505E-6</v>
      </c>
      <c r="AB3" s="66">
        <f t="shared" ref="AB3:AQ9" si="1">AA3</f>
        <v>1.4704593490653505E-6</v>
      </c>
      <c r="AC3" s="66">
        <f t="shared" si="1"/>
        <v>1.4704593490653505E-6</v>
      </c>
      <c r="AD3" s="66">
        <f t="shared" si="1"/>
        <v>1.4704593490653505E-6</v>
      </c>
      <c r="AE3" s="66">
        <f t="shared" si="1"/>
        <v>1.4704593490653505E-6</v>
      </c>
      <c r="AF3" s="66">
        <f t="shared" si="1"/>
        <v>1.4704593490653505E-6</v>
      </c>
      <c r="AG3" s="66">
        <f t="shared" si="1"/>
        <v>1.4704593490653505E-6</v>
      </c>
      <c r="AH3" s="66">
        <f t="shared" si="1"/>
        <v>1.4704593490653505E-6</v>
      </c>
      <c r="AI3" s="66">
        <f t="shared" si="1"/>
        <v>1.4704593490653505E-6</v>
      </c>
      <c r="AJ3" s="66">
        <f t="shared" si="1"/>
        <v>1.4704593490653505E-6</v>
      </c>
      <c r="AK3" s="66">
        <f t="shared" si="1"/>
        <v>1.4704593490653505E-6</v>
      </c>
      <c r="AL3" s="66">
        <f t="shared" si="1"/>
        <v>1.4704593490653505E-6</v>
      </c>
      <c r="AM3" s="66">
        <f t="shared" si="1"/>
        <v>1.4704593490653505E-6</v>
      </c>
      <c r="AN3" s="66">
        <f t="shared" si="1"/>
        <v>1.4704593490653505E-6</v>
      </c>
      <c r="AO3" s="66">
        <f t="shared" si="1"/>
        <v>1.4704593490653505E-6</v>
      </c>
      <c r="AP3" s="66">
        <f t="shared" si="1"/>
        <v>1.4704593490653505E-6</v>
      </c>
      <c r="AQ3" s="66">
        <f t="shared" si="1"/>
        <v>1.4704593490653505E-6</v>
      </c>
      <c r="AR3" s="66">
        <f t="shared" si="0"/>
        <v>1.4704593490653505E-6</v>
      </c>
      <c r="AS3" s="66">
        <f t="shared" si="0"/>
        <v>1.4704593490653505E-6</v>
      </c>
      <c r="AT3" s="66">
        <f t="shared" si="0"/>
        <v>1.4704593490653505E-6</v>
      </c>
      <c r="AU3" s="66">
        <f t="shared" si="0"/>
        <v>1.4704593490653505E-6</v>
      </c>
      <c r="AV3" s="66">
        <f t="shared" si="0"/>
        <v>1.4704593490653505E-6</v>
      </c>
      <c r="AW3" s="66">
        <f t="shared" si="0"/>
        <v>1.4704593490653505E-6</v>
      </c>
      <c r="AX3" s="66">
        <f t="shared" si="0"/>
        <v>1.4704593490653505E-6</v>
      </c>
      <c r="AY3" s="66">
        <f t="shared" si="0"/>
        <v>1.4704593490653505E-6</v>
      </c>
      <c r="AZ3" s="66">
        <f t="shared" si="0"/>
        <v>1.4704593490653505E-6</v>
      </c>
      <c r="BA3" s="66">
        <f t="shared" si="0"/>
        <v>1.4704593490653505E-6</v>
      </c>
      <c r="BB3" s="66">
        <f t="shared" si="0"/>
        <v>1.4704593490653505E-6</v>
      </c>
      <c r="BC3" s="66">
        <f t="shared" si="0"/>
        <v>1.4704593490653505E-6</v>
      </c>
      <c r="BD3" s="66">
        <f t="shared" si="0"/>
        <v>1.4704593490653505E-6</v>
      </c>
      <c r="BE3" s="66">
        <f t="shared" si="0"/>
        <v>1.4704593490653505E-6</v>
      </c>
      <c r="BF3" s="66">
        <f t="shared" si="0"/>
        <v>1.4704593490653505E-6</v>
      </c>
      <c r="BG3" s="66">
        <f t="shared" si="0"/>
        <v>1.4704593490653505E-6</v>
      </c>
      <c r="BH3" s="66">
        <f t="shared" si="0"/>
        <v>1.4704593490653505E-6</v>
      </c>
      <c r="BI3" s="66">
        <f t="shared" si="0"/>
        <v>1.4704593490653505E-6</v>
      </c>
      <c r="BJ3" s="66">
        <f t="shared" si="0"/>
        <v>1.4704593490653505E-6</v>
      </c>
      <c r="BK3" s="66">
        <f t="shared" si="0"/>
        <v>1.4704593490653505E-6</v>
      </c>
      <c r="BL3" s="66">
        <f t="shared" si="0"/>
        <v>1.4704593490653505E-6</v>
      </c>
      <c r="BM3" s="66">
        <f t="shared" si="0"/>
        <v>1.4704593490653505E-6</v>
      </c>
      <c r="BN3" s="66">
        <f t="shared" si="0"/>
        <v>1.4704593490653505E-6</v>
      </c>
      <c r="BO3" s="66">
        <f t="shared" si="0"/>
        <v>1.4704593490653505E-6</v>
      </c>
      <c r="BP3" s="66">
        <f t="shared" si="0"/>
        <v>1.4704593490653505E-6</v>
      </c>
      <c r="BQ3" s="66">
        <f t="shared" si="0"/>
        <v>1.4704593490653505E-6</v>
      </c>
      <c r="BR3" s="66">
        <f t="shared" si="0"/>
        <v>1.4704593490653505E-6</v>
      </c>
      <c r="BS3" s="66">
        <f t="shared" si="0"/>
        <v>1.4704593490653505E-6</v>
      </c>
      <c r="BT3" s="66">
        <f t="shared" si="0"/>
        <v>1.4704593490653505E-6</v>
      </c>
      <c r="BU3" s="66">
        <f t="shared" si="0"/>
        <v>1.4704593490653505E-6</v>
      </c>
      <c r="BV3" s="66">
        <f t="shared" si="0"/>
        <v>1.4704593490653505E-6</v>
      </c>
      <c r="BW3" s="66">
        <f t="shared" si="0"/>
        <v>1.4704593490653505E-6</v>
      </c>
      <c r="BX3" s="66">
        <f t="shared" si="0"/>
        <v>1.4704593490653505E-6</v>
      </c>
      <c r="BY3" s="66">
        <f t="shared" si="0"/>
        <v>1.4704593490653505E-6</v>
      </c>
    </row>
    <row r="4" spans="1:77">
      <c r="A4" s="1" t="s">
        <v>391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3">
        <f t="shared" si="1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  <c r="AG4" s="3">
        <f t="shared" si="0"/>
        <v>0</v>
      </c>
      <c r="AH4" s="3">
        <f t="shared" si="0"/>
        <v>0</v>
      </c>
      <c r="AI4" s="3">
        <f t="shared" si="0"/>
        <v>0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si="0"/>
        <v>0</v>
      </c>
      <c r="AZ4" s="3">
        <f t="shared" si="0"/>
        <v>0</v>
      </c>
      <c r="BA4" s="3">
        <f t="shared" si="0"/>
        <v>0</v>
      </c>
      <c r="BB4" s="3">
        <f t="shared" si="0"/>
        <v>0</v>
      </c>
      <c r="BC4" s="3">
        <f t="shared" si="0"/>
        <v>0</v>
      </c>
      <c r="BD4" s="3">
        <f t="shared" si="0"/>
        <v>0</v>
      </c>
      <c r="BE4" s="3">
        <f t="shared" si="0"/>
        <v>0</v>
      </c>
      <c r="BF4" s="3">
        <f t="shared" si="0"/>
        <v>0</v>
      </c>
      <c r="BG4" s="3">
        <f t="shared" si="0"/>
        <v>0</v>
      </c>
      <c r="BH4" s="3">
        <f t="shared" si="0"/>
        <v>0</v>
      </c>
      <c r="BI4" s="3">
        <f t="shared" si="0"/>
        <v>0</v>
      </c>
      <c r="BJ4" s="3">
        <f t="shared" si="0"/>
        <v>0</v>
      </c>
      <c r="BK4" s="3">
        <f t="shared" si="0"/>
        <v>0</v>
      </c>
      <c r="BL4" s="3">
        <f t="shared" si="0"/>
        <v>0</v>
      </c>
      <c r="BM4" s="3">
        <f t="shared" si="0"/>
        <v>0</v>
      </c>
      <c r="BN4" s="3">
        <f t="shared" si="0"/>
        <v>0</v>
      </c>
      <c r="BO4" s="3">
        <f t="shared" si="0"/>
        <v>0</v>
      </c>
      <c r="BP4" s="3">
        <f t="shared" si="0"/>
        <v>0</v>
      </c>
      <c r="BQ4" s="3">
        <f t="shared" si="0"/>
        <v>0</v>
      </c>
      <c r="BR4" s="3">
        <f t="shared" si="0"/>
        <v>0</v>
      </c>
      <c r="BS4" s="3">
        <f t="shared" si="0"/>
        <v>0</v>
      </c>
      <c r="BT4" s="3">
        <f t="shared" si="0"/>
        <v>0</v>
      </c>
      <c r="BU4" s="3">
        <f t="shared" si="0"/>
        <v>0</v>
      </c>
      <c r="BV4" s="3">
        <f t="shared" si="0"/>
        <v>0</v>
      </c>
      <c r="BW4" s="3">
        <f t="shared" si="0"/>
        <v>0</v>
      </c>
      <c r="BX4" s="3">
        <f t="shared" si="0"/>
        <v>0</v>
      </c>
      <c r="BY4" s="3">
        <f t="shared" si="0"/>
        <v>0</v>
      </c>
    </row>
    <row r="5" spans="1:77">
      <c r="A5" s="1" t="s">
        <v>392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3">
        <f t="shared" si="1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  <c r="AG5" s="3">
        <f t="shared" si="0"/>
        <v>0</v>
      </c>
      <c r="AH5" s="3">
        <f t="shared" si="0"/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0"/>
        <v>0</v>
      </c>
      <c r="AZ5" s="3">
        <f t="shared" si="0"/>
        <v>0</v>
      </c>
      <c r="BA5" s="3">
        <f t="shared" si="0"/>
        <v>0</v>
      </c>
      <c r="BB5" s="3">
        <f t="shared" si="0"/>
        <v>0</v>
      </c>
      <c r="BC5" s="3">
        <f t="shared" si="0"/>
        <v>0</v>
      </c>
      <c r="BD5" s="3">
        <f t="shared" si="0"/>
        <v>0</v>
      </c>
      <c r="BE5" s="3">
        <f t="shared" si="0"/>
        <v>0</v>
      </c>
      <c r="BF5" s="3">
        <f t="shared" si="0"/>
        <v>0</v>
      </c>
      <c r="BG5" s="3">
        <f t="shared" si="0"/>
        <v>0</v>
      </c>
      <c r="BH5" s="3">
        <f t="shared" si="0"/>
        <v>0</v>
      </c>
      <c r="BI5" s="3">
        <f t="shared" si="0"/>
        <v>0</v>
      </c>
      <c r="BJ5" s="3">
        <f t="shared" si="0"/>
        <v>0</v>
      </c>
      <c r="BK5" s="3">
        <f t="shared" si="0"/>
        <v>0</v>
      </c>
      <c r="BL5" s="3">
        <f t="shared" si="0"/>
        <v>0</v>
      </c>
      <c r="BM5" s="3">
        <f t="shared" si="0"/>
        <v>0</v>
      </c>
      <c r="BN5" s="3">
        <f t="shared" si="0"/>
        <v>0</v>
      </c>
      <c r="BO5" s="3">
        <f t="shared" si="0"/>
        <v>0</v>
      </c>
      <c r="BP5" s="3">
        <f t="shared" si="0"/>
        <v>0</v>
      </c>
      <c r="BQ5" s="3">
        <f t="shared" si="0"/>
        <v>0</v>
      </c>
      <c r="BR5" s="3">
        <f t="shared" si="0"/>
        <v>0</v>
      </c>
      <c r="BS5" s="3">
        <f t="shared" si="0"/>
        <v>0</v>
      </c>
      <c r="BT5" s="3">
        <f t="shared" si="0"/>
        <v>0</v>
      </c>
      <c r="BU5" s="3">
        <f t="shared" si="0"/>
        <v>0</v>
      </c>
      <c r="BV5" s="3">
        <f t="shared" si="0"/>
        <v>0</v>
      </c>
      <c r="BW5" s="3">
        <f t="shared" si="0"/>
        <v>0</v>
      </c>
      <c r="BX5" s="3">
        <f t="shared" si="0"/>
        <v>0</v>
      </c>
      <c r="BY5" s="3">
        <f t="shared" si="0"/>
        <v>0</v>
      </c>
    </row>
    <row r="6" spans="1:77">
      <c r="A6" s="1" t="s">
        <v>393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3">
        <f t="shared" si="1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G6" s="3">
        <f t="shared" si="0"/>
        <v>0</v>
      </c>
      <c r="AH6" s="3">
        <f t="shared" si="0"/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0"/>
        <v>0</v>
      </c>
      <c r="AZ6" s="3">
        <f t="shared" si="0"/>
        <v>0</v>
      </c>
      <c r="BA6" s="3">
        <f t="shared" si="0"/>
        <v>0</v>
      </c>
      <c r="BB6" s="3">
        <f t="shared" si="0"/>
        <v>0</v>
      </c>
      <c r="BC6" s="3">
        <f t="shared" si="0"/>
        <v>0</v>
      </c>
      <c r="BD6" s="3">
        <f t="shared" si="0"/>
        <v>0</v>
      </c>
      <c r="BE6" s="3">
        <f t="shared" si="0"/>
        <v>0</v>
      </c>
      <c r="BF6" s="3">
        <f t="shared" si="0"/>
        <v>0</v>
      </c>
      <c r="BG6" s="3">
        <f t="shared" si="0"/>
        <v>0</v>
      </c>
      <c r="BH6" s="3">
        <f t="shared" si="0"/>
        <v>0</v>
      </c>
      <c r="BI6" s="3">
        <f t="shared" si="0"/>
        <v>0</v>
      </c>
      <c r="BJ6" s="3">
        <f t="shared" si="0"/>
        <v>0</v>
      </c>
      <c r="BK6" s="3">
        <f t="shared" si="0"/>
        <v>0</v>
      </c>
      <c r="BL6" s="3">
        <f t="shared" si="0"/>
        <v>0</v>
      </c>
      <c r="BM6" s="3">
        <f t="shared" si="0"/>
        <v>0</v>
      </c>
      <c r="BN6" s="3">
        <f t="shared" si="0"/>
        <v>0</v>
      </c>
      <c r="BO6" s="3">
        <f t="shared" si="0"/>
        <v>0</v>
      </c>
      <c r="BP6" s="3">
        <f t="shared" si="0"/>
        <v>0</v>
      </c>
      <c r="BQ6" s="3">
        <f t="shared" si="0"/>
        <v>0</v>
      </c>
      <c r="BR6" s="3">
        <f t="shared" si="0"/>
        <v>0</v>
      </c>
      <c r="BS6" s="3">
        <f t="shared" si="0"/>
        <v>0</v>
      </c>
      <c r="BT6" s="3">
        <f t="shared" si="0"/>
        <v>0</v>
      </c>
      <c r="BU6" s="3">
        <f t="shared" si="0"/>
        <v>0</v>
      </c>
      <c r="BV6" s="3">
        <f t="shared" si="0"/>
        <v>0</v>
      </c>
      <c r="BW6" s="3">
        <f t="shared" si="0"/>
        <v>0</v>
      </c>
      <c r="BX6" s="3">
        <f t="shared" si="0"/>
        <v>0</v>
      </c>
      <c r="BY6" s="3">
        <f t="shared" si="0"/>
        <v>0</v>
      </c>
    </row>
    <row r="7" spans="1:77">
      <c r="A7" s="1" t="s">
        <v>394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3">
        <f t="shared" si="1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G7" s="3">
        <f t="shared" si="0"/>
        <v>0</v>
      </c>
      <c r="AH7" s="3">
        <f t="shared" si="0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ref="AC7:BY9" si="2">BA7</f>
        <v>0</v>
      </c>
      <c r="BC7" s="3">
        <f t="shared" si="2"/>
        <v>0</v>
      </c>
      <c r="BD7" s="3">
        <f t="shared" si="2"/>
        <v>0</v>
      </c>
      <c r="BE7" s="3">
        <f t="shared" si="2"/>
        <v>0</v>
      </c>
      <c r="BF7" s="3">
        <f t="shared" si="2"/>
        <v>0</v>
      </c>
      <c r="BG7" s="3">
        <f t="shared" si="2"/>
        <v>0</v>
      </c>
      <c r="BH7" s="3">
        <f t="shared" si="2"/>
        <v>0</v>
      </c>
      <c r="BI7" s="3">
        <f t="shared" si="2"/>
        <v>0</v>
      </c>
      <c r="BJ7" s="3">
        <f t="shared" si="2"/>
        <v>0</v>
      </c>
      <c r="BK7" s="3">
        <f t="shared" si="2"/>
        <v>0</v>
      </c>
      <c r="BL7" s="3">
        <f t="shared" si="2"/>
        <v>0</v>
      </c>
      <c r="BM7" s="3">
        <f t="shared" si="2"/>
        <v>0</v>
      </c>
      <c r="BN7" s="3">
        <f t="shared" si="2"/>
        <v>0</v>
      </c>
      <c r="BO7" s="3">
        <f t="shared" si="2"/>
        <v>0</v>
      </c>
      <c r="BP7" s="3">
        <f t="shared" si="2"/>
        <v>0</v>
      </c>
      <c r="BQ7" s="3">
        <f t="shared" si="2"/>
        <v>0</v>
      </c>
      <c r="BR7" s="3">
        <f t="shared" si="2"/>
        <v>0</v>
      </c>
      <c r="BS7" s="3">
        <f t="shared" si="2"/>
        <v>0</v>
      </c>
      <c r="BT7" s="3">
        <f t="shared" si="2"/>
        <v>0</v>
      </c>
      <c r="BU7" s="3">
        <f t="shared" si="2"/>
        <v>0</v>
      </c>
      <c r="BV7" s="3">
        <f t="shared" si="2"/>
        <v>0</v>
      </c>
      <c r="BW7" s="3">
        <f t="shared" si="2"/>
        <v>0</v>
      </c>
      <c r="BX7" s="3">
        <f t="shared" si="2"/>
        <v>0</v>
      </c>
      <c r="BY7" s="3">
        <f t="shared" si="2"/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2"/>
        <v>0</v>
      </c>
      <c r="AD8" s="3">
        <f t="shared" si="2"/>
        <v>0</v>
      </c>
      <c r="AE8" s="3">
        <f t="shared" si="2"/>
        <v>0</v>
      </c>
      <c r="AF8" s="3">
        <f t="shared" si="2"/>
        <v>0</v>
      </c>
      <c r="AG8" s="3">
        <f t="shared" si="2"/>
        <v>0</v>
      </c>
      <c r="AH8" s="3">
        <f t="shared" si="2"/>
        <v>0</v>
      </c>
      <c r="AI8" s="3">
        <f t="shared" si="2"/>
        <v>0</v>
      </c>
      <c r="AJ8" s="3">
        <f t="shared" si="2"/>
        <v>0</v>
      </c>
      <c r="AK8" s="3">
        <f t="shared" si="2"/>
        <v>0</v>
      </c>
      <c r="AL8" s="3">
        <f t="shared" si="2"/>
        <v>0</v>
      </c>
      <c r="AM8" s="3">
        <f t="shared" si="2"/>
        <v>0</v>
      </c>
      <c r="AN8" s="3">
        <f t="shared" si="2"/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0</v>
      </c>
      <c r="AV8" s="3">
        <f t="shared" si="2"/>
        <v>0</v>
      </c>
      <c r="AW8" s="3">
        <f t="shared" si="2"/>
        <v>0</v>
      </c>
      <c r="AX8" s="3">
        <f t="shared" si="2"/>
        <v>0</v>
      </c>
      <c r="AY8" s="3">
        <f t="shared" si="2"/>
        <v>0</v>
      </c>
      <c r="AZ8" s="3">
        <f t="shared" si="2"/>
        <v>0</v>
      </c>
      <c r="BA8" s="3">
        <f t="shared" si="2"/>
        <v>0</v>
      </c>
      <c r="BB8" s="3">
        <f t="shared" si="2"/>
        <v>0</v>
      </c>
      <c r="BC8" s="3">
        <f t="shared" si="2"/>
        <v>0</v>
      </c>
      <c r="BD8" s="3">
        <f t="shared" si="2"/>
        <v>0</v>
      </c>
      <c r="BE8" s="3">
        <f t="shared" si="2"/>
        <v>0</v>
      </c>
      <c r="BF8" s="3">
        <f t="shared" si="2"/>
        <v>0</v>
      </c>
      <c r="BG8" s="3">
        <f t="shared" si="2"/>
        <v>0</v>
      </c>
      <c r="BH8" s="3">
        <f t="shared" si="2"/>
        <v>0</v>
      </c>
      <c r="BI8" s="3">
        <f t="shared" si="2"/>
        <v>0</v>
      </c>
      <c r="BJ8" s="3">
        <f t="shared" si="2"/>
        <v>0</v>
      </c>
      <c r="BK8" s="3">
        <f t="shared" si="2"/>
        <v>0</v>
      </c>
      <c r="BL8" s="3">
        <f t="shared" si="2"/>
        <v>0</v>
      </c>
      <c r="BM8" s="3">
        <f t="shared" si="2"/>
        <v>0</v>
      </c>
      <c r="BN8" s="3">
        <f t="shared" si="2"/>
        <v>0</v>
      </c>
      <c r="BO8" s="3">
        <f t="shared" si="2"/>
        <v>0</v>
      </c>
      <c r="BP8" s="3">
        <f t="shared" si="2"/>
        <v>0</v>
      </c>
      <c r="BQ8" s="3">
        <f t="shared" si="2"/>
        <v>0</v>
      </c>
      <c r="BR8" s="3">
        <f t="shared" si="2"/>
        <v>0</v>
      </c>
      <c r="BS8" s="3">
        <f t="shared" si="2"/>
        <v>0</v>
      </c>
      <c r="BT8" s="3">
        <f t="shared" si="2"/>
        <v>0</v>
      </c>
      <c r="BU8" s="3">
        <f t="shared" si="2"/>
        <v>0</v>
      </c>
      <c r="BV8" s="3">
        <f t="shared" si="2"/>
        <v>0</v>
      </c>
      <c r="BW8" s="3">
        <f t="shared" si="2"/>
        <v>0</v>
      </c>
      <c r="BX8" s="3">
        <f t="shared" si="2"/>
        <v>0</v>
      </c>
      <c r="BY8" s="3">
        <f t="shared" si="2"/>
        <v>0</v>
      </c>
    </row>
    <row r="9" spans="1:77">
      <c r="A9" s="1" t="s">
        <v>396</v>
      </c>
      <c r="B9">
        <f t="shared" ref="B9:U9" si="3">B6</f>
        <v>0</v>
      </c>
      <c r="C9">
        <f t="shared" si="3"/>
        <v>0</v>
      </c>
      <c r="D9">
        <f t="shared" si="3"/>
        <v>0</v>
      </c>
      <c r="E9">
        <f t="shared" si="3"/>
        <v>0</v>
      </c>
      <c r="F9">
        <f t="shared" si="3"/>
        <v>0</v>
      </c>
      <c r="G9">
        <f t="shared" si="3"/>
        <v>0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0</v>
      </c>
      <c r="S9">
        <f t="shared" si="3"/>
        <v>0</v>
      </c>
      <c r="T9">
        <f t="shared" si="3"/>
        <v>0</v>
      </c>
      <c r="U9">
        <f t="shared" si="3"/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3">
        <f t="shared" si="1"/>
        <v>0</v>
      </c>
      <c r="AC9" s="3">
        <f t="shared" si="2"/>
        <v>0</v>
      </c>
      <c r="AD9" s="3">
        <f t="shared" si="2"/>
        <v>0</v>
      </c>
      <c r="AE9" s="3">
        <f t="shared" si="2"/>
        <v>0</v>
      </c>
      <c r="AF9" s="3">
        <f t="shared" si="2"/>
        <v>0</v>
      </c>
      <c r="AG9" s="3">
        <f t="shared" si="2"/>
        <v>0</v>
      </c>
      <c r="AH9" s="3">
        <f t="shared" si="2"/>
        <v>0</v>
      </c>
      <c r="AI9" s="3">
        <f t="shared" si="2"/>
        <v>0</v>
      </c>
      <c r="AJ9" s="3">
        <f t="shared" si="2"/>
        <v>0</v>
      </c>
      <c r="AK9" s="3">
        <f t="shared" si="2"/>
        <v>0</v>
      </c>
      <c r="AL9" s="3">
        <f t="shared" si="2"/>
        <v>0</v>
      </c>
      <c r="AM9" s="3">
        <f t="shared" si="2"/>
        <v>0</v>
      </c>
      <c r="AN9" s="3">
        <f t="shared" si="2"/>
        <v>0</v>
      </c>
      <c r="AO9" s="3">
        <f t="shared" si="2"/>
        <v>0</v>
      </c>
      <c r="AP9" s="3">
        <f t="shared" si="2"/>
        <v>0</v>
      </c>
      <c r="AQ9" s="3">
        <f t="shared" si="2"/>
        <v>0</v>
      </c>
      <c r="AR9" s="3">
        <f t="shared" si="2"/>
        <v>0</v>
      </c>
      <c r="AS9" s="3">
        <f t="shared" si="2"/>
        <v>0</v>
      </c>
      <c r="AT9" s="3">
        <f t="shared" si="2"/>
        <v>0</v>
      </c>
      <c r="AU9" s="3">
        <f t="shared" si="2"/>
        <v>0</v>
      </c>
      <c r="AV9" s="3">
        <f t="shared" si="2"/>
        <v>0</v>
      </c>
      <c r="AW9" s="3">
        <f t="shared" si="2"/>
        <v>0</v>
      </c>
      <c r="AX9" s="3">
        <f t="shared" si="2"/>
        <v>0</v>
      </c>
      <c r="AY9" s="3">
        <f t="shared" si="2"/>
        <v>0</v>
      </c>
      <c r="AZ9" s="3">
        <f t="shared" si="2"/>
        <v>0</v>
      </c>
      <c r="BA9" s="3">
        <f t="shared" si="2"/>
        <v>0</v>
      </c>
      <c r="BB9" s="3">
        <f t="shared" si="2"/>
        <v>0</v>
      </c>
      <c r="BC9" s="3">
        <f t="shared" si="2"/>
        <v>0</v>
      </c>
      <c r="BD9" s="3">
        <f t="shared" si="2"/>
        <v>0</v>
      </c>
      <c r="BE9" s="3">
        <f t="shared" si="2"/>
        <v>0</v>
      </c>
      <c r="BF9" s="3">
        <f t="shared" si="2"/>
        <v>0</v>
      </c>
      <c r="BG9" s="3">
        <f t="shared" si="2"/>
        <v>0</v>
      </c>
      <c r="BH9" s="3">
        <f t="shared" si="2"/>
        <v>0</v>
      </c>
      <c r="BI9" s="3">
        <f t="shared" si="2"/>
        <v>0</v>
      </c>
      <c r="BJ9" s="3">
        <f t="shared" si="2"/>
        <v>0</v>
      </c>
      <c r="BK9" s="3">
        <f t="shared" si="2"/>
        <v>0</v>
      </c>
      <c r="BL9" s="3">
        <f t="shared" si="2"/>
        <v>0</v>
      </c>
      <c r="BM9" s="3">
        <f t="shared" si="2"/>
        <v>0</v>
      </c>
      <c r="BN9" s="3">
        <f t="shared" si="2"/>
        <v>0</v>
      </c>
      <c r="BO9" s="3">
        <f t="shared" si="2"/>
        <v>0</v>
      </c>
      <c r="BP9" s="3">
        <f t="shared" si="2"/>
        <v>0</v>
      </c>
      <c r="BQ9" s="3">
        <f t="shared" si="2"/>
        <v>0</v>
      </c>
      <c r="BR9" s="3">
        <f t="shared" si="2"/>
        <v>0</v>
      </c>
      <c r="BS9" s="3">
        <f t="shared" si="2"/>
        <v>0</v>
      </c>
      <c r="BT9" s="3">
        <f t="shared" si="2"/>
        <v>0</v>
      </c>
      <c r="BU9" s="3">
        <f t="shared" si="2"/>
        <v>0</v>
      </c>
      <c r="BV9" s="3">
        <f t="shared" si="2"/>
        <v>0</v>
      </c>
      <c r="BW9" s="3">
        <f t="shared" si="2"/>
        <v>0</v>
      </c>
      <c r="BX9" s="3">
        <f t="shared" si="2"/>
        <v>0</v>
      </c>
      <c r="BY9" s="3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4936-ABB2-42A6-AFC6-BCFC1B983106}">
  <sheetPr>
    <tabColor rgb="FF002060"/>
  </sheetPr>
  <dimension ref="A1:BY9"/>
  <sheetViews>
    <sheetView workbookViewId="0">
      <selection activeCell="B3" sqref="B3"/>
    </sheetView>
  </sheetViews>
  <sheetFormatPr defaultColWidth="9.140625" defaultRowHeight="15"/>
  <cols>
    <col min="1" max="1" width="41.42578125" customWidth="1"/>
    <col min="2" max="17" width="10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3">
        <f>AA2</f>
        <v>0</v>
      </c>
      <c r="AC2" s="3">
        <f t="shared" ref="AC2:BY7" si="0">AB2</f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  <c r="BA2" s="3">
        <f t="shared" si="0"/>
        <v>0</v>
      </c>
      <c r="BB2" s="3">
        <f t="shared" si="0"/>
        <v>0</v>
      </c>
      <c r="BC2" s="3">
        <f t="shared" si="0"/>
        <v>0</v>
      </c>
      <c r="BD2" s="3">
        <f t="shared" si="0"/>
        <v>0</v>
      </c>
      <c r="BE2" s="3">
        <f t="shared" si="0"/>
        <v>0</v>
      </c>
      <c r="BF2" s="3">
        <f t="shared" si="0"/>
        <v>0</v>
      </c>
      <c r="BG2" s="3">
        <f t="shared" si="0"/>
        <v>0</v>
      </c>
      <c r="BH2" s="3">
        <f t="shared" si="0"/>
        <v>0</v>
      </c>
      <c r="BI2" s="3">
        <f t="shared" si="0"/>
        <v>0</v>
      </c>
      <c r="BJ2" s="3">
        <f t="shared" si="0"/>
        <v>0</v>
      </c>
      <c r="BK2" s="3">
        <f t="shared" si="0"/>
        <v>0</v>
      </c>
      <c r="BL2" s="3">
        <f t="shared" si="0"/>
        <v>0</v>
      </c>
      <c r="BM2" s="3">
        <f t="shared" si="0"/>
        <v>0</v>
      </c>
      <c r="BN2" s="3">
        <f t="shared" si="0"/>
        <v>0</v>
      </c>
      <c r="BO2" s="3">
        <f t="shared" si="0"/>
        <v>0</v>
      </c>
      <c r="BP2" s="3">
        <f t="shared" si="0"/>
        <v>0</v>
      </c>
      <c r="BQ2" s="3">
        <f t="shared" si="0"/>
        <v>0</v>
      </c>
      <c r="BR2" s="3">
        <f t="shared" si="0"/>
        <v>0</v>
      </c>
      <c r="BS2" s="3">
        <f t="shared" si="0"/>
        <v>0</v>
      </c>
      <c r="BT2" s="3">
        <f t="shared" si="0"/>
        <v>0</v>
      </c>
      <c r="BU2" s="3">
        <f t="shared" si="0"/>
        <v>0</v>
      </c>
      <c r="BV2" s="3">
        <f t="shared" si="0"/>
        <v>0</v>
      </c>
      <c r="BW2" s="3">
        <f t="shared" si="0"/>
        <v>0</v>
      </c>
      <c r="BX2" s="3">
        <f t="shared" si="0"/>
        <v>0</v>
      </c>
      <c r="BY2" s="3">
        <f t="shared" si="0"/>
        <v>0</v>
      </c>
    </row>
    <row r="3" spans="1:77">
      <c r="A3" s="1" t="s">
        <v>390</v>
      </c>
      <c r="B3" s="3">
        <f>STEO!G69*(1-INDEX('Tax Percentages'!$B$21:$AB$21,MATCH(B$1,'Tax Percentages'!$B$4:$AB$4,0)))</f>
        <v>8.1213391780727729E-6</v>
      </c>
      <c r="C3" s="3">
        <f>STEO!H69*(1-INDEX('Tax Percentages'!$B$21:$AB$21,MATCH(C$1,'Tax Percentages'!$B$4:$AB$4,0)))</f>
        <v>1.0632656900163765E-5</v>
      </c>
      <c r="D3" s="3">
        <f>STEO!I69*(1-INDEX('Tax Percentages'!$B$21:$AB$21,MATCH(D$1,'Tax Percentages'!$B$4:$AB$4,0)))</f>
        <v>9.5030510905033442E-6</v>
      </c>
      <c r="E3" s="96">
        <f>D3+(G3-D3)*1/3</f>
        <v>9.0085149429035381E-6</v>
      </c>
      <c r="F3" s="96">
        <f>D3+(G3-D3)*2/3</f>
        <v>8.5139787953037337E-6</v>
      </c>
      <c r="G3" s="52">
        <f>'AEO 2026 Table 12'!J8/10^6/About!$A$147*dollars_2025_to_2012*(1-INDEX('Tax Percentages'!$B$21:$AB$21,MATCH(G$1,'Tax Percentages'!$B$4:$AB$4,0)))</f>
        <v>8.0194426477039276E-6</v>
      </c>
      <c r="H3" s="52">
        <f>'AEO 2026 Table 12'!K8/10^6/About!$A$147*dollars_2025_to_2012*(1-INDEX('Tax Percentages'!$B$21:$AB$21,MATCH(H$1,'Tax Percentages'!$B$4:$AB$4,0)))</f>
        <v>8.3951392429256242E-6</v>
      </c>
      <c r="I3" s="52">
        <f>'AEO 2026 Table 12'!L8/10^6/About!$A$147*dollars_2025_to_2012*(1-INDEX('Tax Percentages'!$B$21:$AB$21,MATCH(I$1,'Tax Percentages'!$B$4:$AB$4,0)))</f>
        <v>8.4232127195465897E-6</v>
      </c>
      <c r="J3" s="52">
        <f>'AEO 2026 Table 12'!M8/10^6/About!$A$147*dollars_2025_to_2012*(1-INDEX('Tax Percentages'!$B$21:$AB$21,MATCH(J$1,'Tax Percentages'!$B$4:$AB$4,0)))</f>
        <v>8.6716732871356478E-6</v>
      </c>
      <c r="K3" s="52">
        <f>'AEO 2026 Table 12'!N8/10^6/About!$A$147*dollars_2025_to_2012*(1-INDEX('Tax Percentages'!$B$21:$AB$21,MATCH(K$1,'Tax Percentages'!$B$4:$AB$4,0)))</f>
        <v>8.7474552397114582E-6</v>
      </c>
      <c r="L3" s="52">
        <f>'AEO 2026 Table 12'!O8/10^6/About!$A$147*dollars_2025_to_2012*(1-INDEX('Tax Percentages'!$B$21:$AB$21,MATCH(L$1,'Tax Percentages'!$B$4:$AB$4,0)))</f>
        <v>8.9139112648387131E-6</v>
      </c>
      <c r="M3" s="52">
        <f>'AEO 2026 Table 12'!P8/10^6/About!$A$147*dollars_2025_to_2012*(1-INDEX('Tax Percentages'!$B$21:$AB$21,MATCH(M$1,'Tax Percentages'!$B$4:$AB$4,0)))</f>
        <v>9.0808580745481912E-6</v>
      </c>
      <c r="N3" s="52">
        <f>'AEO 2026 Table 12'!Q8/10^6/About!$A$147*dollars_2025_to_2012*(1-INDEX('Tax Percentages'!$B$21:$AB$21,MATCH(N$1,'Tax Percentages'!$B$4:$AB$4,0)))</f>
        <v>9.2923723887627637E-6</v>
      </c>
      <c r="O3" s="52">
        <f>'AEO 2026 Table 12'!R8/10^6/About!$A$147*dollars_2025_to_2012*(1-INDEX('Tax Percentages'!$B$21:$AB$21,MATCH(O$1,'Tax Percentages'!$B$4:$AB$4,0)))</f>
        <v>9.4882393283740265E-6</v>
      </c>
      <c r="P3" s="52">
        <f>'AEO 2026 Table 12'!S8/10^6/About!$A$147*dollars_2025_to_2012*(1-INDEX('Tax Percentages'!$B$21:$AB$21,MATCH(P$1,'Tax Percentages'!$B$4:$AB$4,0)))</f>
        <v>9.596267174666928E-6</v>
      </c>
      <c r="Q3" s="52">
        <f>'AEO 2026 Table 12'!T8/10^6/About!$A$147*dollars_2025_to_2012*(1-INDEX('Tax Percentages'!$B$21:$AB$21,MATCH(Q$1,'Tax Percentages'!$B$4:$AB$4,0)))</f>
        <v>9.6525358265247738E-6</v>
      </c>
      <c r="R3" s="52">
        <f>'AEO 2026 Table 12'!U8/10^6/About!$A$147*dollars_2025_to_2012*(1-INDEX('Tax Percentages'!$B$21:$AB$21,MATCH(R$1,'Tax Percentages'!$B$4:$AB$4,0)))</f>
        <v>9.764744693606939E-6</v>
      </c>
      <c r="S3" s="52">
        <f>'AEO 2026 Table 12'!V8/10^6/About!$A$147*dollars_2025_to_2012*(1-INDEX('Tax Percentages'!$B$21:$AB$21,MATCH(S$1,'Tax Percentages'!$B$4:$AB$4,0)))</f>
        <v>9.9353741333599592E-6</v>
      </c>
      <c r="T3" s="52">
        <f>'AEO 2026 Table 12'!W8/10^6/About!$A$147*dollars_2025_to_2012*(1-INDEX('Tax Percentages'!$B$21:$AB$21,MATCH(T$1,'Tax Percentages'!$B$4:$AB$4,0)))</f>
        <v>1.0128819071008543E-5</v>
      </c>
      <c r="U3" s="52">
        <f>'AEO 2026 Table 12'!X8/10^6/About!$A$147*dollars_2025_to_2012*(1-INDEX('Tax Percentages'!$B$21:$AB$21,MATCH(U$1,'Tax Percentages'!$B$4:$AB$4,0)))</f>
        <v>1.0264533227731403E-5</v>
      </c>
      <c r="V3" s="52">
        <f>'AEO 2026 Table 12'!Y8/10^6/About!$A$147*dollars_2025_to_2012*(1-INDEX('Tax Percentages'!$B$21:$AB$21,MATCH(V$1,'Tax Percentages'!$B$4:$AB$4,0)))</f>
        <v>1.0496225820859314E-5</v>
      </c>
      <c r="W3" s="52">
        <f>'AEO 2026 Table 12'!Z8/10^6/About!$A$147*dollars_2025_to_2012*(1-INDEX('Tax Percentages'!$B$21:$AB$21,MATCH(W$1,'Tax Percentages'!$B$4:$AB$4,0)))</f>
        <v>1.0664360937750851E-5</v>
      </c>
      <c r="X3" s="52">
        <f>'AEO 2026 Table 12'!AA8/10^6/About!$A$147*dollars_2025_to_2012*(1-INDEX('Tax Percentages'!$B$21:$AB$21,MATCH(X$1,'Tax Percentages'!$B$4:$AB$4,0)))</f>
        <v>1.0780396079144528E-5</v>
      </c>
      <c r="Y3" s="52">
        <f>'AEO 2026 Table 12'!AB8/10^6/About!$A$147*dollars_2025_to_2012*(1-INDEX('Tax Percentages'!$B$21:$AB$21,MATCH(Y$1,'Tax Percentages'!$B$4:$AB$4,0)))</f>
        <v>1.100966854067783E-5</v>
      </c>
      <c r="Z3" s="52">
        <f>'AEO 2026 Table 12'!AC8/10^6/About!$A$147*dollars_2025_to_2012*(1-INDEX('Tax Percentages'!$B$21:$AB$21,MATCH(Z$1,'Tax Percentages'!$B$4:$AB$4,0)))</f>
        <v>1.1274447072169794E-5</v>
      </c>
      <c r="AA3" s="52">
        <f>'AEO 2026 Table 12'!AD8/10^6/About!$A$147*dollars_2025_to_2012*(1-INDEX('Tax Percentages'!$B$21:$AB$21,MATCH(AA$1,'Tax Percentages'!$B$4:$AB$4,0)))</f>
        <v>1.1348851561005808E-5</v>
      </c>
      <c r="AB3" s="3">
        <f t="shared" ref="AB3:AQ9" si="1">AA3</f>
        <v>1.1348851561005808E-5</v>
      </c>
      <c r="AC3" s="3">
        <f t="shared" si="1"/>
        <v>1.1348851561005808E-5</v>
      </c>
      <c r="AD3" s="3">
        <f t="shared" si="1"/>
        <v>1.1348851561005808E-5</v>
      </c>
      <c r="AE3" s="3">
        <f t="shared" si="1"/>
        <v>1.1348851561005808E-5</v>
      </c>
      <c r="AF3" s="3">
        <f t="shared" si="1"/>
        <v>1.1348851561005808E-5</v>
      </c>
      <c r="AG3" s="3">
        <f t="shared" si="1"/>
        <v>1.1348851561005808E-5</v>
      </c>
      <c r="AH3" s="3">
        <f t="shared" si="1"/>
        <v>1.1348851561005808E-5</v>
      </c>
      <c r="AI3" s="3">
        <f t="shared" si="1"/>
        <v>1.1348851561005808E-5</v>
      </c>
      <c r="AJ3" s="3">
        <f t="shared" si="1"/>
        <v>1.1348851561005808E-5</v>
      </c>
      <c r="AK3" s="3">
        <f t="shared" si="1"/>
        <v>1.1348851561005808E-5</v>
      </c>
      <c r="AL3" s="3">
        <f t="shared" si="1"/>
        <v>1.1348851561005808E-5</v>
      </c>
      <c r="AM3" s="3">
        <f t="shared" si="1"/>
        <v>1.1348851561005808E-5</v>
      </c>
      <c r="AN3" s="3">
        <f t="shared" si="1"/>
        <v>1.1348851561005808E-5</v>
      </c>
      <c r="AO3" s="3">
        <f t="shared" si="1"/>
        <v>1.1348851561005808E-5</v>
      </c>
      <c r="AP3" s="3">
        <f t="shared" si="1"/>
        <v>1.1348851561005808E-5</v>
      </c>
      <c r="AQ3" s="3">
        <f t="shared" si="1"/>
        <v>1.1348851561005808E-5</v>
      </c>
      <c r="AR3" s="3">
        <f t="shared" si="0"/>
        <v>1.1348851561005808E-5</v>
      </c>
      <c r="AS3" s="3">
        <f t="shared" si="0"/>
        <v>1.1348851561005808E-5</v>
      </c>
      <c r="AT3" s="3">
        <f t="shared" si="0"/>
        <v>1.1348851561005808E-5</v>
      </c>
      <c r="AU3" s="3">
        <f t="shared" si="0"/>
        <v>1.1348851561005808E-5</v>
      </c>
      <c r="AV3" s="3">
        <f t="shared" si="0"/>
        <v>1.1348851561005808E-5</v>
      </c>
      <c r="AW3" s="3">
        <f t="shared" si="0"/>
        <v>1.1348851561005808E-5</v>
      </c>
      <c r="AX3" s="3">
        <f t="shared" si="0"/>
        <v>1.1348851561005808E-5</v>
      </c>
      <c r="AY3" s="3">
        <f t="shared" si="0"/>
        <v>1.1348851561005808E-5</v>
      </c>
      <c r="AZ3" s="3">
        <f t="shared" si="0"/>
        <v>1.1348851561005808E-5</v>
      </c>
      <c r="BA3" s="3">
        <f t="shared" si="0"/>
        <v>1.1348851561005808E-5</v>
      </c>
      <c r="BB3" s="3">
        <f t="shared" si="0"/>
        <v>1.1348851561005808E-5</v>
      </c>
      <c r="BC3" s="3">
        <f t="shared" si="0"/>
        <v>1.1348851561005808E-5</v>
      </c>
      <c r="BD3" s="3">
        <f t="shared" si="0"/>
        <v>1.1348851561005808E-5</v>
      </c>
      <c r="BE3" s="3">
        <f t="shared" si="0"/>
        <v>1.1348851561005808E-5</v>
      </c>
      <c r="BF3" s="3">
        <f t="shared" si="0"/>
        <v>1.1348851561005808E-5</v>
      </c>
      <c r="BG3" s="3">
        <f t="shared" si="0"/>
        <v>1.1348851561005808E-5</v>
      </c>
      <c r="BH3" s="3">
        <f t="shared" si="0"/>
        <v>1.1348851561005808E-5</v>
      </c>
      <c r="BI3" s="3">
        <f t="shared" si="0"/>
        <v>1.1348851561005808E-5</v>
      </c>
      <c r="BJ3" s="3">
        <f t="shared" si="0"/>
        <v>1.1348851561005808E-5</v>
      </c>
      <c r="BK3" s="3">
        <f t="shared" si="0"/>
        <v>1.1348851561005808E-5</v>
      </c>
      <c r="BL3" s="3">
        <f t="shared" si="0"/>
        <v>1.1348851561005808E-5</v>
      </c>
      <c r="BM3" s="3">
        <f t="shared" si="0"/>
        <v>1.1348851561005808E-5</v>
      </c>
      <c r="BN3" s="3">
        <f t="shared" si="0"/>
        <v>1.1348851561005808E-5</v>
      </c>
      <c r="BO3" s="3">
        <f t="shared" si="0"/>
        <v>1.1348851561005808E-5</v>
      </c>
      <c r="BP3" s="3">
        <f t="shared" si="0"/>
        <v>1.1348851561005808E-5</v>
      </c>
      <c r="BQ3" s="3">
        <f t="shared" si="0"/>
        <v>1.1348851561005808E-5</v>
      </c>
      <c r="BR3" s="3">
        <f t="shared" si="0"/>
        <v>1.1348851561005808E-5</v>
      </c>
      <c r="BS3" s="3">
        <f t="shared" si="0"/>
        <v>1.1348851561005808E-5</v>
      </c>
      <c r="BT3" s="3">
        <f t="shared" si="0"/>
        <v>1.1348851561005808E-5</v>
      </c>
      <c r="BU3" s="3">
        <f t="shared" si="0"/>
        <v>1.1348851561005808E-5</v>
      </c>
      <c r="BV3" s="3">
        <f t="shared" si="0"/>
        <v>1.1348851561005808E-5</v>
      </c>
      <c r="BW3" s="3">
        <f t="shared" si="0"/>
        <v>1.1348851561005808E-5</v>
      </c>
      <c r="BX3" s="3">
        <f t="shared" si="0"/>
        <v>1.1348851561005808E-5</v>
      </c>
      <c r="BY3" s="3">
        <f t="shared" si="0"/>
        <v>1.1348851561005808E-5</v>
      </c>
    </row>
    <row r="4" spans="1:77">
      <c r="A4" s="1" t="s">
        <v>391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3">
        <f t="shared" si="1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  <c r="AG4" s="3">
        <f t="shared" si="0"/>
        <v>0</v>
      </c>
      <c r="AH4" s="3">
        <f t="shared" si="0"/>
        <v>0</v>
      </c>
      <c r="AI4" s="3">
        <f t="shared" si="0"/>
        <v>0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si="0"/>
        <v>0</v>
      </c>
      <c r="AZ4" s="3">
        <f t="shared" si="0"/>
        <v>0</v>
      </c>
      <c r="BA4" s="3">
        <f t="shared" si="0"/>
        <v>0</v>
      </c>
      <c r="BB4" s="3">
        <f t="shared" si="0"/>
        <v>0</v>
      </c>
      <c r="BC4" s="3">
        <f t="shared" si="0"/>
        <v>0</v>
      </c>
      <c r="BD4" s="3">
        <f t="shared" si="0"/>
        <v>0</v>
      </c>
      <c r="BE4" s="3">
        <f t="shared" si="0"/>
        <v>0</v>
      </c>
      <c r="BF4" s="3">
        <f t="shared" si="0"/>
        <v>0</v>
      </c>
      <c r="BG4" s="3">
        <f t="shared" si="0"/>
        <v>0</v>
      </c>
      <c r="BH4" s="3">
        <f t="shared" si="0"/>
        <v>0</v>
      </c>
      <c r="BI4" s="3">
        <f t="shared" si="0"/>
        <v>0</v>
      </c>
      <c r="BJ4" s="3">
        <f t="shared" si="0"/>
        <v>0</v>
      </c>
      <c r="BK4" s="3">
        <f t="shared" si="0"/>
        <v>0</v>
      </c>
      <c r="BL4" s="3">
        <f t="shared" si="0"/>
        <v>0</v>
      </c>
      <c r="BM4" s="3">
        <f t="shared" si="0"/>
        <v>0</v>
      </c>
      <c r="BN4" s="3">
        <f t="shared" si="0"/>
        <v>0</v>
      </c>
      <c r="BO4" s="3">
        <f t="shared" si="0"/>
        <v>0</v>
      </c>
      <c r="BP4" s="3">
        <f t="shared" si="0"/>
        <v>0</v>
      </c>
      <c r="BQ4" s="3">
        <f t="shared" si="0"/>
        <v>0</v>
      </c>
      <c r="BR4" s="3">
        <f t="shared" si="0"/>
        <v>0</v>
      </c>
      <c r="BS4" s="3">
        <f t="shared" si="0"/>
        <v>0</v>
      </c>
      <c r="BT4" s="3">
        <f t="shared" si="0"/>
        <v>0</v>
      </c>
      <c r="BU4" s="3">
        <f t="shared" si="0"/>
        <v>0</v>
      </c>
      <c r="BV4" s="3">
        <f t="shared" si="0"/>
        <v>0</v>
      </c>
      <c r="BW4" s="3">
        <f t="shared" si="0"/>
        <v>0</v>
      </c>
      <c r="BX4" s="3">
        <f t="shared" si="0"/>
        <v>0</v>
      </c>
      <c r="BY4" s="3">
        <f t="shared" si="0"/>
        <v>0</v>
      </c>
    </row>
    <row r="5" spans="1:77">
      <c r="A5" s="1" t="s">
        <v>392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3">
        <f t="shared" si="1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  <c r="AG5" s="3">
        <f t="shared" si="0"/>
        <v>0</v>
      </c>
      <c r="AH5" s="3">
        <f t="shared" si="0"/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0"/>
        <v>0</v>
      </c>
      <c r="AZ5" s="3">
        <f t="shared" si="0"/>
        <v>0</v>
      </c>
      <c r="BA5" s="3">
        <f t="shared" si="0"/>
        <v>0</v>
      </c>
      <c r="BB5" s="3">
        <f t="shared" si="0"/>
        <v>0</v>
      </c>
      <c r="BC5" s="3">
        <f t="shared" si="0"/>
        <v>0</v>
      </c>
      <c r="BD5" s="3">
        <f t="shared" si="0"/>
        <v>0</v>
      </c>
      <c r="BE5" s="3">
        <f t="shared" si="0"/>
        <v>0</v>
      </c>
      <c r="BF5" s="3">
        <f t="shared" si="0"/>
        <v>0</v>
      </c>
      <c r="BG5" s="3">
        <f t="shared" si="0"/>
        <v>0</v>
      </c>
      <c r="BH5" s="3">
        <f t="shared" si="0"/>
        <v>0</v>
      </c>
      <c r="BI5" s="3">
        <f t="shared" si="0"/>
        <v>0</v>
      </c>
      <c r="BJ5" s="3">
        <f t="shared" si="0"/>
        <v>0</v>
      </c>
      <c r="BK5" s="3">
        <f t="shared" si="0"/>
        <v>0</v>
      </c>
      <c r="BL5" s="3">
        <f t="shared" si="0"/>
        <v>0</v>
      </c>
      <c r="BM5" s="3">
        <f t="shared" si="0"/>
        <v>0</v>
      </c>
      <c r="BN5" s="3">
        <f t="shared" si="0"/>
        <v>0</v>
      </c>
      <c r="BO5" s="3">
        <f t="shared" si="0"/>
        <v>0</v>
      </c>
      <c r="BP5" s="3">
        <f t="shared" si="0"/>
        <v>0</v>
      </c>
      <c r="BQ5" s="3">
        <f t="shared" si="0"/>
        <v>0</v>
      </c>
      <c r="BR5" s="3">
        <f t="shared" si="0"/>
        <v>0</v>
      </c>
      <c r="BS5" s="3">
        <f t="shared" si="0"/>
        <v>0</v>
      </c>
      <c r="BT5" s="3">
        <f t="shared" si="0"/>
        <v>0</v>
      </c>
      <c r="BU5" s="3">
        <f t="shared" si="0"/>
        <v>0</v>
      </c>
      <c r="BV5" s="3">
        <f t="shared" si="0"/>
        <v>0</v>
      </c>
      <c r="BW5" s="3">
        <f t="shared" si="0"/>
        <v>0</v>
      </c>
      <c r="BX5" s="3">
        <f t="shared" si="0"/>
        <v>0</v>
      </c>
      <c r="BY5" s="3">
        <f t="shared" si="0"/>
        <v>0</v>
      </c>
    </row>
    <row r="6" spans="1:77">
      <c r="A6" s="1" t="s">
        <v>393</v>
      </c>
      <c r="B6" s="3">
        <f t="shared" ref="B6:AA6" si="2">B3</f>
        <v>8.1213391780727729E-6</v>
      </c>
      <c r="C6" s="3">
        <f t="shared" si="2"/>
        <v>1.0632656900163765E-5</v>
      </c>
      <c r="D6" s="3">
        <f t="shared" si="2"/>
        <v>9.5030510905033442E-6</v>
      </c>
      <c r="E6" s="3">
        <f t="shared" si="2"/>
        <v>9.0085149429035381E-6</v>
      </c>
      <c r="F6" s="3">
        <f t="shared" si="2"/>
        <v>8.5139787953037337E-6</v>
      </c>
      <c r="G6" s="3">
        <f>G3</f>
        <v>8.0194426477039276E-6</v>
      </c>
      <c r="H6" s="3">
        <f t="shared" si="2"/>
        <v>8.3951392429256242E-6</v>
      </c>
      <c r="I6" s="3">
        <f t="shared" si="2"/>
        <v>8.4232127195465897E-6</v>
      </c>
      <c r="J6" s="3">
        <f t="shared" si="2"/>
        <v>8.6716732871356478E-6</v>
      </c>
      <c r="K6" s="3">
        <f t="shared" si="2"/>
        <v>8.7474552397114582E-6</v>
      </c>
      <c r="L6" s="3">
        <f t="shared" si="2"/>
        <v>8.9139112648387131E-6</v>
      </c>
      <c r="M6" s="3">
        <f t="shared" si="2"/>
        <v>9.0808580745481912E-6</v>
      </c>
      <c r="N6" s="3">
        <f t="shared" si="2"/>
        <v>9.2923723887627637E-6</v>
      </c>
      <c r="O6" s="3">
        <f t="shared" si="2"/>
        <v>9.4882393283740265E-6</v>
      </c>
      <c r="P6" s="3">
        <f t="shared" si="2"/>
        <v>9.596267174666928E-6</v>
      </c>
      <c r="Q6" s="3">
        <f t="shared" si="2"/>
        <v>9.6525358265247738E-6</v>
      </c>
      <c r="R6" s="3">
        <f t="shared" si="2"/>
        <v>9.764744693606939E-6</v>
      </c>
      <c r="S6" s="3">
        <f t="shared" si="2"/>
        <v>9.9353741333599592E-6</v>
      </c>
      <c r="T6" s="3">
        <f t="shared" si="2"/>
        <v>1.0128819071008543E-5</v>
      </c>
      <c r="U6" s="3">
        <f t="shared" si="2"/>
        <v>1.0264533227731403E-5</v>
      </c>
      <c r="V6" s="3">
        <f t="shared" si="2"/>
        <v>1.0496225820859314E-5</v>
      </c>
      <c r="W6" s="3">
        <f t="shared" si="2"/>
        <v>1.0664360937750851E-5</v>
      </c>
      <c r="X6" s="3">
        <f t="shared" si="2"/>
        <v>1.0780396079144528E-5</v>
      </c>
      <c r="Y6" s="3">
        <f t="shared" si="2"/>
        <v>1.100966854067783E-5</v>
      </c>
      <c r="Z6" s="3">
        <f t="shared" si="2"/>
        <v>1.1274447072169794E-5</v>
      </c>
      <c r="AA6" s="3">
        <f t="shared" si="2"/>
        <v>1.1348851561005808E-5</v>
      </c>
      <c r="AB6" s="3">
        <f t="shared" si="1"/>
        <v>1.1348851561005808E-5</v>
      </c>
      <c r="AC6" s="3">
        <f t="shared" si="0"/>
        <v>1.1348851561005808E-5</v>
      </c>
      <c r="AD6" s="3">
        <f t="shared" si="0"/>
        <v>1.1348851561005808E-5</v>
      </c>
      <c r="AE6" s="3">
        <f t="shared" si="0"/>
        <v>1.1348851561005808E-5</v>
      </c>
      <c r="AF6" s="3">
        <f t="shared" si="0"/>
        <v>1.1348851561005808E-5</v>
      </c>
      <c r="AG6" s="3">
        <f t="shared" si="0"/>
        <v>1.1348851561005808E-5</v>
      </c>
      <c r="AH6" s="3">
        <f t="shared" si="0"/>
        <v>1.1348851561005808E-5</v>
      </c>
      <c r="AI6" s="3">
        <f t="shared" si="0"/>
        <v>1.1348851561005808E-5</v>
      </c>
      <c r="AJ6" s="3">
        <f t="shared" si="0"/>
        <v>1.1348851561005808E-5</v>
      </c>
      <c r="AK6" s="3">
        <f t="shared" si="0"/>
        <v>1.1348851561005808E-5</v>
      </c>
      <c r="AL6" s="3">
        <f t="shared" si="0"/>
        <v>1.1348851561005808E-5</v>
      </c>
      <c r="AM6" s="3">
        <f t="shared" si="0"/>
        <v>1.1348851561005808E-5</v>
      </c>
      <c r="AN6" s="3">
        <f t="shared" si="0"/>
        <v>1.1348851561005808E-5</v>
      </c>
      <c r="AO6" s="3">
        <f t="shared" si="0"/>
        <v>1.1348851561005808E-5</v>
      </c>
      <c r="AP6" s="3">
        <f t="shared" si="0"/>
        <v>1.1348851561005808E-5</v>
      </c>
      <c r="AQ6" s="3">
        <f t="shared" si="0"/>
        <v>1.1348851561005808E-5</v>
      </c>
      <c r="AR6" s="3">
        <f t="shared" si="0"/>
        <v>1.1348851561005808E-5</v>
      </c>
      <c r="AS6" s="3">
        <f t="shared" si="0"/>
        <v>1.1348851561005808E-5</v>
      </c>
      <c r="AT6" s="3">
        <f t="shared" si="0"/>
        <v>1.1348851561005808E-5</v>
      </c>
      <c r="AU6" s="3">
        <f t="shared" si="0"/>
        <v>1.1348851561005808E-5</v>
      </c>
      <c r="AV6" s="3">
        <f t="shared" si="0"/>
        <v>1.1348851561005808E-5</v>
      </c>
      <c r="AW6" s="3">
        <f t="shared" si="0"/>
        <v>1.1348851561005808E-5</v>
      </c>
      <c r="AX6" s="3">
        <f t="shared" si="0"/>
        <v>1.1348851561005808E-5</v>
      </c>
      <c r="AY6" s="3">
        <f t="shared" si="0"/>
        <v>1.1348851561005808E-5</v>
      </c>
      <c r="AZ6" s="3">
        <f t="shared" si="0"/>
        <v>1.1348851561005808E-5</v>
      </c>
      <c r="BA6" s="3">
        <f t="shared" si="0"/>
        <v>1.1348851561005808E-5</v>
      </c>
      <c r="BB6" s="3">
        <f t="shared" si="0"/>
        <v>1.1348851561005808E-5</v>
      </c>
      <c r="BC6" s="3">
        <f t="shared" si="0"/>
        <v>1.1348851561005808E-5</v>
      </c>
      <c r="BD6" s="3">
        <f t="shared" si="0"/>
        <v>1.1348851561005808E-5</v>
      </c>
      <c r="BE6" s="3">
        <f t="shared" si="0"/>
        <v>1.1348851561005808E-5</v>
      </c>
      <c r="BF6" s="3">
        <f t="shared" si="0"/>
        <v>1.1348851561005808E-5</v>
      </c>
      <c r="BG6" s="3">
        <f t="shared" si="0"/>
        <v>1.1348851561005808E-5</v>
      </c>
      <c r="BH6" s="3">
        <f t="shared" si="0"/>
        <v>1.1348851561005808E-5</v>
      </c>
      <c r="BI6" s="3">
        <f t="shared" si="0"/>
        <v>1.1348851561005808E-5</v>
      </c>
      <c r="BJ6" s="3">
        <f t="shared" si="0"/>
        <v>1.1348851561005808E-5</v>
      </c>
      <c r="BK6" s="3">
        <f t="shared" si="0"/>
        <v>1.1348851561005808E-5</v>
      </c>
      <c r="BL6" s="3">
        <f t="shared" si="0"/>
        <v>1.1348851561005808E-5</v>
      </c>
      <c r="BM6" s="3">
        <f t="shared" si="0"/>
        <v>1.1348851561005808E-5</v>
      </c>
      <c r="BN6" s="3">
        <f t="shared" si="0"/>
        <v>1.1348851561005808E-5</v>
      </c>
      <c r="BO6" s="3">
        <f t="shared" si="0"/>
        <v>1.1348851561005808E-5</v>
      </c>
      <c r="BP6" s="3">
        <f t="shared" si="0"/>
        <v>1.1348851561005808E-5</v>
      </c>
      <c r="BQ6" s="3">
        <f t="shared" si="0"/>
        <v>1.1348851561005808E-5</v>
      </c>
      <c r="BR6" s="3">
        <f t="shared" si="0"/>
        <v>1.1348851561005808E-5</v>
      </c>
      <c r="BS6" s="3">
        <f t="shared" si="0"/>
        <v>1.1348851561005808E-5</v>
      </c>
      <c r="BT6" s="3">
        <f t="shared" si="0"/>
        <v>1.1348851561005808E-5</v>
      </c>
      <c r="BU6" s="3">
        <f t="shared" si="0"/>
        <v>1.1348851561005808E-5</v>
      </c>
      <c r="BV6" s="3">
        <f t="shared" si="0"/>
        <v>1.1348851561005808E-5</v>
      </c>
      <c r="BW6" s="3">
        <f t="shared" si="0"/>
        <v>1.1348851561005808E-5</v>
      </c>
      <c r="BX6" s="3">
        <f t="shared" si="0"/>
        <v>1.1348851561005808E-5</v>
      </c>
      <c r="BY6" s="3">
        <f t="shared" si="0"/>
        <v>1.1348851561005808E-5</v>
      </c>
    </row>
    <row r="7" spans="1:77">
      <c r="A7" s="1" t="s">
        <v>394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3">
        <f t="shared" si="1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G7" s="3">
        <f t="shared" si="0"/>
        <v>0</v>
      </c>
      <c r="AH7" s="3">
        <f t="shared" si="0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ref="AC7:BY9" si="3">BA7</f>
        <v>0</v>
      </c>
      <c r="BC7" s="3">
        <f t="shared" si="3"/>
        <v>0</v>
      </c>
      <c r="BD7" s="3">
        <f t="shared" si="3"/>
        <v>0</v>
      </c>
      <c r="BE7" s="3">
        <f t="shared" si="3"/>
        <v>0</v>
      </c>
      <c r="BF7" s="3">
        <f t="shared" si="3"/>
        <v>0</v>
      </c>
      <c r="BG7" s="3">
        <f t="shared" si="3"/>
        <v>0</v>
      </c>
      <c r="BH7" s="3">
        <f t="shared" si="3"/>
        <v>0</v>
      </c>
      <c r="BI7" s="3">
        <f t="shared" si="3"/>
        <v>0</v>
      </c>
      <c r="BJ7" s="3">
        <f t="shared" si="3"/>
        <v>0</v>
      </c>
      <c r="BK7" s="3">
        <f t="shared" si="3"/>
        <v>0</v>
      </c>
      <c r="BL7" s="3">
        <f t="shared" si="3"/>
        <v>0</v>
      </c>
      <c r="BM7" s="3">
        <f t="shared" si="3"/>
        <v>0</v>
      </c>
      <c r="BN7" s="3">
        <f t="shared" si="3"/>
        <v>0</v>
      </c>
      <c r="BO7" s="3">
        <f t="shared" si="3"/>
        <v>0</v>
      </c>
      <c r="BP7" s="3">
        <f t="shared" si="3"/>
        <v>0</v>
      </c>
      <c r="BQ7" s="3">
        <f t="shared" si="3"/>
        <v>0</v>
      </c>
      <c r="BR7" s="3">
        <f t="shared" si="3"/>
        <v>0</v>
      </c>
      <c r="BS7" s="3">
        <f t="shared" si="3"/>
        <v>0</v>
      </c>
      <c r="BT7" s="3">
        <f t="shared" si="3"/>
        <v>0</v>
      </c>
      <c r="BU7" s="3">
        <f t="shared" si="3"/>
        <v>0</v>
      </c>
      <c r="BV7" s="3">
        <f t="shared" si="3"/>
        <v>0</v>
      </c>
      <c r="BW7" s="3">
        <f t="shared" si="3"/>
        <v>0</v>
      </c>
      <c r="BX7" s="3">
        <f t="shared" si="3"/>
        <v>0</v>
      </c>
      <c r="BY7" s="3">
        <f t="shared" si="3"/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3"/>
        <v>0</v>
      </c>
      <c r="AD8" s="3">
        <f t="shared" si="3"/>
        <v>0</v>
      </c>
      <c r="AE8" s="3">
        <f t="shared" si="3"/>
        <v>0</v>
      </c>
      <c r="AF8" s="3">
        <f t="shared" si="3"/>
        <v>0</v>
      </c>
      <c r="AG8" s="3">
        <f t="shared" si="3"/>
        <v>0</v>
      </c>
      <c r="AH8" s="3">
        <f t="shared" si="3"/>
        <v>0</v>
      </c>
      <c r="AI8" s="3">
        <f t="shared" si="3"/>
        <v>0</v>
      </c>
      <c r="AJ8" s="3">
        <f t="shared" si="3"/>
        <v>0</v>
      </c>
      <c r="AK8" s="3">
        <f t="shared" si="3"/>
        <v>0</v>
      </c>
      <c r="AL8" s="3">
        <f t="shared" si="3"/>
        <v>0</v>
      </c>
      <c r="AM8" s="3">
        <f t="shared" si="3"/>
        <v>0</v>
      </c>
      <c r="AN8" s="3">
        <f t="shared" si="3"/>
        <v>0</v>
      </c>
      <c r="AO8" s="3">
        <f t="shared" si="3"/>
        <v>0</v>
      </c>
      <c r="AP8" s="3">
        <f t="shared" si="3"/>
        <v>0</v>
      </c>
      <c r="AQ8" s="3">
        <f t="shared" si="3"/>
        <v>0</v>
      </c>
      <c r="AR8" s="3">
        <f t="shared" si="3"/>
        <v>0</v>
      </c>
      <c r="AS8" s="3">
        <f t="shared" si="3"/>
        <v>0</v>
      </c>
      <c r="AT8" s="3">
        <f t="shared" si="3"/>
        <v>0</v>
      </c>
      <c r="AU8" s="3">
        <f t="shared" si="3"/>
        <v>0</v>
      </c>
      <c r="AV8" s="3">
        <f t="shared" si="3"/>
        <v>0</v>
      </c>
      <c r="AW8" s="3">
        <f t="shared" si="3"/>
        <v>0</v>
      </c>
      <c r="AX8" s="3">
        <f t="shared" si="3"/>
        <v>0</v>
      </c>
      <c r="AY8" s="3">
        <f t="shared" si="3"/>
        <v>0</v>
      </c>
      <c r="AZ8" s="3">
        <f t="shared" si="3"/>
        <v>0</v>
      </c>
      <c r="BA8" s="3">
        <f t="shared" si="3"/>
        <v>0</v>
      </c>
      <c r="BB8" s="3">
        <f t="shared" si="3"/>
        <v>0</v>
      </c>
      <c r="BC8" s="3">
        <f t="shared" si="3"/>
        <v>0</v>
      </c>
      <c r="BD8" s="3">
        <f t="shared" si="3"/>
        <v>0</v>
      </c>
      <c r="BE8" s="3">
        <f t="shared" si="3"/>
        <v>0</v>
      </c>
      <c r="BF8" s="3">
        <f t="shared" si="3"/>
        <v>0</v>
      </c>
      <c r="BG8" s="3">
        <f t="shared" si="3"/>
        <v>0</v>
      </c>
      <c r="BH8" s="3">
        <f t="shared" si="3"/>
        <v>0</v>
      </c>
      <c r="BI8" s="3">
        <f t="shared" si="3"/>
        <v>0</v>
      </c>
      <c r="BJ8" s="3">
        <f t="shared" si="3"/>
        <v>0</v>
      </c>
      <c r="BK8" s="3">
        <f t="shared" si="3"/>
        <v>0</v>
      </c>
      <c r="BL8" s="3">
        <f t="shared" si="3"/>
        <v>0</v>
      </c>
      <c r="BM8" s="3">
        <f t="shared" si="3"/>
        <v>0</v>
      </c>
      <c r="BN8" s="3">
        <f t="shared" si="3"/>
        <v>0</v>
      </c>
      <c r="BO8" s="3">
        <f t="shared" si="3"/>
        <v>0</v>
      </c>
      <c r="BP8" s="3">
        <f t="shared" si="3"/>
        <v>0</v>
      </c>
      <c r="BQ8" s="3">
        <f t="shared" si="3"/>
        <v>0</v>
      </c>
      <c r="BR8" s="3">
        <f t="shared" si="3"/>
        <v>0</v>
      </c>
      <c r="BS8" s="3">
        <f t="shared" si="3"/>
        <v>0</v>
      </c>
      <c r="BT8" s="3">
        <f t="shared" si="3"/>
        <v>0</v>
      </c>
      <c r="BU8" s="3">
        <f t="shared" si="3"/>
        <v>0</v>
      </c>
      <c r="BV8" s="3">
        <f t="shared" si="3"/>
        <v>0</v>
      </c>
      <c r="BW8" s="3">
        <f t="shared" si="3"/>
        <v>0</v>
      </c>
      <c r="BX8" s="3">
        <f t="shared" si="3"/>
        <v>0</v>
      </c>
      <c r="BY8" s="3">
        <f t="shared" si="3"/>
        <v>0</v>
      </c>
    </row>
    <row r="9" spans="1:77">
      <c r="A9" s="1" t="s">
        <v>396</v>
      </c>
      <c r="B9" s="3">
        <f t="shared" ref="B9:AA9" si="4">B3</f>
        <v>8.1213391780727729E-6</v>
      </c>
      <c r="C9" s="3">
        <f t="shared" si="4"/>
        <v>1.0632656900163765E-5</v>
      </c>
      <c r="D9" s="3">
        <f t="shared" si="4"/>
        <v>9.5030510905033442E-6</v>
      </c>
      <c r="E9" s="3">
        <f t="shared" si="4"/>
        <v>9.0085149429035381E-6</v>
      </c>
      <c r="F9" s="3">
        <f t="shared" si="4"/>
        <v>8.5139787953037337E-6</v>
      </c>
      <c r="G9" s="3">
        <f t="shared" si="4"/>
        <v>8.0194426477039276E-6</v>
      </c>
      <c r="H9" s="3">
        <f t="shared" si="4"/>
        <v>8.3951392429256242E-6</v>
      </c>
      <c r="I9" s="3">
        <f t="shared" si="4"/>
        <v>8.4232127195465897E-6</v>
      </c>
      <c r="J9" s="3">
        <f t="shared" si="4"/>
        <v>8.6716732871356478E-6</v>
      </c>
      <c r="K9" s="3">
        <f t="shared" si="4"/>
        <v>8.7474552397114582E-6</v>
      </c>
      <c r="L9" s="3">
        <f t="shared" si="4"/>
        <v>8.9139112648387131E-6</v>
      </c>
      <c r="M9" s="3">
        <f t="shared" si="4"/>
        <v>9.0808580745481912E-6</v>
      </c>
      <c r="N9" s="3">
        <f t="shared" si="4"/>
        <v>9.2923723887627637E-6</v>
      </c>
      <c r="O9" s="3">
        <f t="shared" si="4"/>
        <v>9.4882393283740265E-6</v>
      </c>
      <c r="P9" s="3">
        <f t="shared" si="4"/>
        <v>9.596267174666928E-6</v>
      </c>
      <c r="Q9" s="3">
        <f t="shared" si="4"/>
        <v>9.6525358265247738E-6</v>
      </c>
      <c r="R9" s="3">
        <f t="shared" si="4"/>
        <v>9.764744693606939E-6</v>
      </c>
      <c r="S9" s="3">
        <f t="shared" si="4"/>
        <v>9.9353741333599592E-6</v>
      </c>
      <c r="T9" s="3">
        <f t="shared" si="4"/>
        <v>1.0128819071008543E-5</v>
      </c>
      <c r="U9" s="3">
        <f t="shared" si="4"/>
        <v>1.0264533227731403E-5</v>
      </c>
      <c r="V9" s="3">
        <f t="shared" si="4"/>
        <v>1.0496225820859314E-5</v>
      </c>
      <c r="W9" s="3">
        <f t="shared" si="4"/>
        <v>1.0664360937750851E-5</v>
      </c>
      <c r="X9" s="3">
        <f t="shared" si="4"/>
        <v>1.0780396079144528E-5</v>
      </c>
      <c r="Y9" s="3">
        <f t="shared" si="4"/>
        <v>1.100966854067783E-5</v>
      </c>
      <c r="Z9" s="3">
        <f t="shared" si="4"/>
        <v>1.1274447072169794E-5</v>
      </c>
      <c r="AA9" s="3">
        <f t="shared" si="4"/>
        <v>1.1348851561005808E-5</v>
      </c>
      <c r="AB9" s="3">
        <f t="shared" si="1"/>
        <v>1.1348851561005808E-5</v>
      </c>
      <c r="AC9" s="3">
        <f t="shared" si="3"/>
        <v>1.1348851561005808E-5</v>
      </c>
      <c r="AD9" s="3">
        <f t="shared" si="3"/>
        <v>1.1348851561005808E-5</v>
      </c>
      <c r="AE9" s="3">
        <f t="shared" si="3"/>
        <v>1.1348851561005808E-5</v>
      </c>
      <c r="AF9" s="3">
        <f t="shared" si="3"/>
        <v>1.1348851561005808E-5</v>
      </c>
      <c r="AG9" s="3">
        <f t="shared" si="3"/>
        <v>1.1348851561005808E-5</v>
      </c>
      <c r="AH9" s="3">
        <f t="shared" si="3"/>
        <v>1.1348851561005808E-5</v>
      </c>
      <c r="AI9" s="3">
        <f t="shared" si="3"/>
        <v>1.1348851561005808E-5</v>
      </c>
      <c r="AJ9" s="3">
        <f t="shared" si="3"/>
        <v>1.1348851561005808E-5</v>
      </c>
      <c r="AK9" s="3">
        <f t="shared" si="3"/>
        <v>1.1348851561005808E-5</v>
      </c>
      <c r="AL9" s="3">
        <f t="shared" si="3"/>
        <v>1.1348851561005808E-5</v>
      </c>
      <c r="AM9" s="3">
        <f t="shared" si="3"/>
        <v>1.1348851561005808E-5</v>
      </c>
      <c r="AN9" s="3">
        <f t="shared" si="3"/>
        <v>1.1348851561005808E-5</v>
      </c>
      <c r="AO9" s="3">
        <f t="shared" si="3"/>
        <v>1.1348851561005808E-5</v>
      </c>
      <c r="AP9" s="3">
        <f t="shared" si="3"/>
        <v>1.1348851561005808E-5</v>
      </c>
      <c r="AQ9" s="3">
        <f t="shared" si="3"/>
        <v>1.1348851561005808E-5</v>
      </c>
      <c r="AR9" s="3">
        <f t="shared" si="3"/>
        <v>1.1348851561005808E-5</v>
      </c>
      <c r="AS9" s="3">
        <f t="shared" si="3"/>
        <v>1.1348851561005808E-5</v>
      </c>
      <c r="AT9" s="3">
        <f t="shared" si="3"/>
        <v>1.1348851561005808E-5</v>
      </c>
      <c r="AU9" s="3">
        <f t="shared" si="3"/>
        <v>1.1348851561005808E-5</v>
      </c>
      <c r="AV9" s="3">
        <f t="shared" si="3"/>
        <v>1.1348851561005808E-5</v>
      </c>
      <c r="AW9" s="3">
        <f t="shared" si="3"/>
        <v>1.1348851561005808E-5</v>
      </c>
      <c r="AX9" s="3">
        <f t="shared" si="3"/>
        <v>1.1348851561005808E-5</v>
      </c>
      <c r="AY9" s="3">
        <f t="shared" si="3"/>
        <v>1.1348851561005808E-5</v>
      </c>
      <c r="AZ9" s="3">
        <f t="shared" si="3"/>
        <v>1.1348851561005808E-5</v>
      </c>
      <c r="BA9" s="3">
        <f t="shared" si="3"/>
        <v>1.1348851561005808E-5</v>
      </c>
      <c r="BB9" s="3">
        <f t="shared" si="3"/>
        <v>1.1348851561005808E-5</v>
      </c>
      <c r="BC9" s="3">
        <f t="shared" si="3"/>
        <v>1.1348851561005808E-5</v>
      </c>
      <c r="BD9" s="3">
        <f t="shared" si="3"/>
        <v>1.1348851561005808E-5</v>
      </c>
      <c r="BE9" s="3">
        <f t="shared" si="3"/>
        <v>1.1348851561005808E-5</v>
      </c>
      <c r="BF9" s="3">
        <f t="shared" si="3"/>
        <v>1.1348851561005808E-5</v>
      </c>
      <c r="BG9" s="3">
        <f t="shared" si="3"/>
        <v>1.1348851561005808E-5</v>
      </c>
      <c r="BH9" s="3">
        <f t="shared" si="3"/>
        <v>1.1348851561005808E-5</v>
      </c>
      <c r="BI9" s="3">
        <f t="shared" si="3"/>
        <v>1.1348851561005808E-5</v>
      </c>
      <c r="BJ9" s="3">
        <f t="shared" si="3"/>
        <v>1.1348851561005808E-5</v>
      </c>
      <c r="BK9" s="3">
        <f t="shared" si="3"/>
        <v>1.1348851561005808E-5</v>
      </c>
      <c r="BL9" s="3">
        <f t="shared" si="3"/>
        <v>1.1348851561005808E-5</v>
      </c>
      <c r="BM9" s="3">
        <f t="shared" si="3"/>
        <v>1.1348851561005808E-5</v>
      </c>
      <c r="BN9" s="3">
        <f t="shared" si="3"/>
        <v>1.1348851561005808E-5</v>
      </c>
      <c r="BO9" s="3">
        <f t="shared" si="3"/>
        <v>1.1348851561005808E-5</v>
      </c>
      <c r="BP9" s="3">
        <f t="shared" si="3"/>
        <v>1.1348851561005808E-5</v>
      </c>
      <c r="BQ9" s="3">
        <f t="shared" si="3"/>
        <v>1.1348851561005808E-5</v>
      </c>
      <c r="BR9" s="3">
        <f t="shared" si="3"/>
        <v>1.1348851561005808E-5</v>
      </c>
      <c r="BS9" s="3">
        <f t="shared" si="3"/>
        <v>1.1348851561005808E-5</v>
      </c>
      <c r="BT9" s="3">
        <f t="shared" si="3"/>
        <v>1.1348851561005808E-5</v>
      </c>
      <c r="BU9" s="3">
        <f t="shared" si="3"/>
        <v>1.1348851561005808E-5</v>
      </c>
      <c r="BV9" s="3">
        <f t="shared" si="3"/>
        <v>1.1348851561005808E-5</v>
      </c>
      <c r="BW9" s="3">
        <f t="shared" si="3"/>
        <v>1.1348851561005808E-5</v>
      </c>
      <c r="BX9" s="3">
        <f t="shared" si="3"/>
        <v>1.1348851561005808E-5</v>
      </c>
      <c r="BY9" s="3">
        <f t="shared" si="3"/>
        <v>1.1348851561005808E-5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10C4-7BE2-4553-ABA1-931235CCD174}">
  <sheetPr>
    <tabColor rgb="FF002060"/>
  </sheetPr>
  <dimension ref="A1:BY9"/>
  <sheetViews>
    <sheetView tabSelected="1" workbookViewId="0">
      <selection activeCell="E6" sqref="E6"/>
    </sheetView>
  </sheetViews>
  <sheetFormatPr defaultColWidth="9.140625" defaultRowHeight="15"/>
  <cols>
    <col min="1" max="1" width="41.42578125" customWidth="1"/>
    <col min="2" max="17" width="10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 s="3">
        <f>STEO!G52</f>
        <v>7.9080829763653954E-6</v>
      </c>
      <c r="C2" s="3">
        <f>STEO!H52</f>
        <v>1.0486774062834262E-5</v>
      </c>
      <c r="D2" s="3">
        <f>STEO!I52</f>
        <v>9.5496430125069956E-6</v>
      </c>
      <c r="E2" s="96">
        <f>D2+(G2-D2)/3</f>
        <v>8.9364088573781536E-6</v>
      </c>
      <c r="F2" s="96">
        <f>E2+(G2-E2)/2</f>
        <v>8.3231747022493116E-6</v>
      </c>
      <c r="G2" s="52">
        <f>'AEO 2026 Table 3'!J32/10^6*dollars_2025_to_2012*(1-INDEX('Tax Percentages'!$B$22:$AB$22,MATCH(G$1,'Tax Percentages'!$B$4:$AB$4,0)))</f>
        <v>7.7099405471204679E-6</v>
      </c>
      <c r="H2" s="52">
        <f>'AEO 2026 Table 3'!K32/10^6*dollars_2025_to_2012*(1-INDEX('Tax Percentages'!$B$22:$AB$22,MATCH(H$1,'Tax Percentages'!$B$4:$AB$4,0)))</f>
        <v>8.1874896776638245E-6</v>
      </c>
      <c r="I2" s="52">
        <f>'AEO 2026 Table 3'!L32/10^6*dollars_2025_to_2012*(1-INDEX('Tax Percentages'!$B$22:$AB$22,MATCH(I$1,'Tax Percentages'!$B$4:$AB$4,0)))</f>
        <v>8.1800826144762422E-6</v>
      </c>
      <c r="J2" s="52">
        <f>'AEO 2026 Table 3'!M32/10^6*dollars_2025_to_2012*(1-INDEX('Tax Percentages'!$B$22:$AB$22,MATCH(J$1,'Tax Percentages'!$B$4:$AB$4,0)))</f>
        <v>8.3666968219106596E-6</v>
      </c>
      <c r="K2" s="52">
        <f>'AEO 2026 Table 3'!N32/10^6*dollars_2025_to_2012*(1-INDEX('Tax Percentages'!$B$22:$AB$22,MATCH(K$1,'Tax Percentages'!$B$4:$AB$4,0)))</f>
        <v>8.4120049153626811E-6</v>
      </c>
      <c r="L2" s="52">
        <f>'AEO 2026 Table 3'!O32/10^6*dollars_2025_to_2012*(1-INDEX('Tax Percentages'!$B$22:$AB$22,MATCH(L$1,'Tax Percentages'!$B$4:$AB$4,0)))</f>
        <v>8.5280840853454746E-6</v>
      </c>
      <c r="M2" s="52">
        <f>'AEO 2026 Table 3'!P32/10^6*dollars_2025_to_2012*(1-INDEX('Tax Percentages'!$B$22:$AB$22,MATCH(M$1,'Tax Percentages'!$B$4:$AB$4,0)))</f>
        <v>8.6220718516036055E-6</v>
      </c>
      <c r="N2" s="52">
        <f>'AEO 2026 Table 3'!Q32/10^6*dollars_2025_to_2012*(1-INDEX('Tax Percentages'!$B$22:$AB$22,MATCH(N$1,'Tax Percentages'!$B$4:$AB$4,0)))</f>
        <v>8.6661712252998787E-6</v>
      </c>
      <c r="O2" s="52">
        <f>'AEO 2026 Table 3'!R32/10^6*dollars_2025_to_2012*(1-INDEX('Tax Percentages'!$B$22:$AB$22,MATCH(O$1,'Tax Percentages'!$B$4:$AB$4,0)))</f>
        <v>8.7689666008224573E-6</v>
      </c>
      <c r="P2" s="52">
        <f>'AEO 2026 Table 3'!S32/10^6*dollars_2025_to_2012*(1-INDEX('Tax Percentages'!$B$22:$AB$22,MATCH(P$1,'Tax Percentages'!$B$4:$AB$4,0)))</f>
        <v>8.837867192445071E-6</v>
      </c>
      <c r="Q2" s="52">
        <f>'AEO 2026 Table 3'!T32/10^6*dollars_2025_to_2012*(1-INDEX('Tax Percentages'!$B$22:$AB$22,MATCH(Q$1,'Tax Percentages'!$B$4:$AB$4,0)))</f>
        <v>8.9898792118510879E-6</v>
      </c>
      <c r="R2" s="52">
        <f>'AEO 2026 Table 3'!U32/10^6*dollars_2025_to_2012*(1-INDEX('Tax Percentages'!$B$22:$AB$22,MATCH(R$1,'Tax Percentages'!$B$4:$AB$4,0)))</f>
        <v>9.1638977750107155E-6</v>
      </c>
      <c r="S2" s="52">
        <f>'AEO 2026 Table 3'!V32/10^6*dollars_2025_to_2012*(1-INDEX('Tax Percentages'!$B$22:$AB$22,MATCH(S$1,'Tax Percentages'!$B$4:$AB$4,0)))</f>
        <v>9.2574690856125872E-6</v>
      </c>
      <c r="T2" s="52">
        <f>'AEO 2026 Table 3'!W32/10^6*dollars_2025_to_2012*(1-INDEX('Tax Percentages'!$B$22:$AB$22,MATCH(T$1,'Tax Percentages'!$B$4:$AB$4,0)))</f>
        <v>9.3419746414918529E-6</v>
      </c>
      <c r="U2" s="52">
        <f>'AEO 2026 Table 3'!X32/10^6*dollars_2025_to_2012*(1-INDEX('Tax Percentages'!$B$22:$AB$22,MATCH(U$1,'Tax Percentages'!$B$4:$AB$4,0)))</f>
        <v>9.4264024684900714E-6</v>
      </c>
      <c r="V2" s="52">
        <f>'AEO 2026 Table 3'!Y32/10^6*dollars_2025_to_2012*(1-INDEX('Tax Percentages'!$B$22:$AB$22,MATCH(V$1,'Tax Percentages'!$B$4:$AB$4,0)))</f>
        <v>9.5644903215534755E-6</v>
      </c>
      <c r="W2" s="52">
        <f>'AEO 2026 Table 3'!Z32/10^6*dollars_2025_to_2012*(1-INDEX('Tax Percentages'!$B$22:$AB$22,MATCH(W$1,'Tax Percentages'!$B$4:$AB$4,0)))</f>
        <v>9.6577414462141491E-6</v>
      </c>
      <c r="X2" s="52">
        <f>'AEO 2026 Table 3'!AA32/10^6*dollars_2025_to_2012*(1-INDEX('Tax Percentages'!$B$22:$AB$22,MATCH(X$1,'Tax Percentages'!$B$4:$AB$4,0)))</f>
        <v>9.7357070794503706E-6</v>
      </c>
      <c r="Y2" s="52">
        <f>'AEO 2026 Table 3'!AB32/10^6*dollars_2025_to_2012*(1-INDEX('Tax Percentages'!$B$22:$AB$22,MATCH(Y$1,'Tax Percentages'!$B$4:$AB$4,0)))</f>
        <v>9.9422919044421384E-6</v>
      </c>
      <c r="Z2" s="52">
        <f>'AEO 2026 Table 3'!AC32/10^6*dollars_2025_to_2012*(1-INDEX('Tax Percentages'!$B$22:$AB$22,MATCH(Z$1,'Tax Percentages'!$B$4:$AB$4,0)))</f>
        <v>1.0063760039141264E-5</v>
      </c>
      <c r="AA2" s="52">
        <f>'AEO 2026 Table 3'!AD32/10^6*dollars_2025_to_2012*(1-INDEX('Tax Percentages'!$B$22:$AB$22,MATCH(AA$1,'Tax Percentages'!$B$4:$AB$4,0)))</f>
        <v>1.0123331738820109E-5</v>
      </c>
      <c r="AB2" s="52">
        <f>AA2</f>
        <v>1.0123331738820109E-5</v>
      </c>
      <c r="AC2" s="52">
        <f t="shared" ref="AC2:BY7" si="0">AB2</f>
        <v>1.0123331738820109E-5</v>
      </c>
      <c r="AD2" s="52">
        <f t="shared" si="0"/>
        <v>1.0123331738820109E-5</v>
      </c>
      <c r="AE2" s="52">
        <f t="shared" si="0"/>
        <v>1.0123331738820109E-5</v>
      </c>
      <c r="AF2" s="52">
        <f t="shared" si="0"/>
        <v>1.0123331738820109E-5</v>
      </c>
      <c r="AG2" s="52">
        <f t="shared" si="0"/>
        <v>1.0123331738820109E-5</v>
      </c>
      <c r="AH2" s="52">
        <f t="shared" si="0"/>
        <v>1.0123331738820109E-5</v>
      </c>
      <c r="AI2" s="52">
        <f t="shared" si="0"/>
        <v>1.0123331738820109E-5</v>
      </c>
      <c r="AJ2" s="52">
        <f t="shared" si="0"/>
        <v>1.0123331738820109E-5</v>
      </c>
      <c r="AK2" s="52">
        <f t="shared" si="0"/>
        <v>1.0123331738820109E-5</v>
      </c>
      <c r="AL2" s="52">
        <f t="shared" si="0"/>
        <v>1.0123331738820109E-5</v>
      </c>
      <c r="AM2" s="52">
        <f t="shared" si="0"/>
        <v>1.0123331738820109E-5</v>
      </c>
      <c r="AN2" s="52">
        <f t="shared" si="0"/>
        <v>1.0123331738820109E-5</v>
      </c>
      <c r="AO2" s="52">
        <f t="shared" si="0"/>
        <v>1.0123331738820109E-5</v>
      </c>
      <c r="AP2" s="52">
        <f t="shared" si="0"/>
        <v>1.0123331738820109E-5</v>
      </c>
      <c r="AQ2" s="52">
        <f t="shared" si="0"/>
        <v>1.0123331738820109E-5</v>
      </c>
      <c r="AR2" s="52">
        <f t="shared" si="0"/>
        <v>1.0123331738820109E-5</v>
      </c>
      <c r="AS2" s="52">
        <f t="shared" si="0"/>
        <v>1.0123331738820109E-5</v>
      </c>
      <c r="AT2" s="52">
        <f t="shared" si="0"/>
        <v>1.0123331738820109E-5</v>
      </c>
      <c r="AU2" s="52">
        <f t="shared" si="0"/>
        <v>1.0123331738820109E-5</v>
      </c>
      <c r="AV2" s="52">
        <f t="shared" si="0"/>
        <v>1.0123331738820109E-5</v>
      </c>
      <c r="AW2" s="52">
        <f t="shared" si="0"/>
        <v>1.0123331738820109E-5</v>
      </c>
      <c r="AX2" s="52">
        <f t="shared" si="0"/>
        <v>1.0123331738820109E-5</v>
      </c>
      <c r="AY2" s="52">
        <f t="shared" si="0"/>
        <v>1.0123331738820109E-5</v>
      </c>
      <c r="AZ2" s="52">
        <f t="shared" si="0"/>
        <v>1.0123331738820109E-5</v>
      </c>
      <c r="BA2" s="52">
        <f t="shared" si="0"/>
        <v>1.0123331738820109E-5</v>
      </c>
      <c r="BB2" s="52">
        <f t="shared" si="0"/>
        <v>1.0123331738820109E-5</v>
      </c>
      <c r="BC2" s="52">
        <f t="shared" si="0"/>
        <v>1.0123331738820109E-5</v>
      </c>
      <c r="BD2" s="52">
        <f t="shared" si="0"/>
        <v>1.0123331738820109E-5</v>
      </c>
      <c r="BE2" s="52">
        <f t="shared" si="0"/>
        <v>1.0123331738820109E-5</v>
      </c>
      <c r="BF2" s="52">
        <f t="shared" si="0"/>
        <v>1.0123331738820109E-5</v>
      </c>
      <c r="BG2" s="52">
        <f t="shared" si="0"/>
        <v>1.0123331738820109E-5</v>
      </c>
      <c r="BH2" s="52">
        <f t="shared" si="0"/>
        <v>1.0123331738820109E-5</v>
      </c>
      <c r="BI2" s="52">
        <f t="shared" si="0"/>
        <v>1.0123331738820109E-5</v>
      </c>
      <c r="BJ2" s="52">
        <f t="shared" si="0"/>
        <v>1.0123331738820109E-5</v>
      </c>
      <c r="BK2" s="52">
        <f t="shared" si="0"/>
        <v>1.0123331738820109E-5</v>
      </c>
      <c r="BL2" s="52">
        <f t="shared" si="0"/>
        <v>1.0123331738820109E-5</v>
      </c>
      <c r="BM2" s="52">
        <f t="shared" si="0"/>
        <v>1.0123331738820109E-5</v>
      </c>
      <c r="BN2" s="52">
        <f t="shared" si="0"/>
        <v>1.0123331738820109E-5</v>
      </c>
      <c r="BO2" s="52">
        <f t="shared" si="0"/>
        <v>1.0123331738820109E-5</v>
      </c>
      <c r="BP2" s="52">
        <f t="shared" si="0"/>
        <v>1.0123331738820109E-5</v>
      </c>
      <c r="BQ2" s="52">
        <f t="shared" si="0"/>
        <v>1.0123331738820109E-5</v>
      </c>
      <c r="BR2" s="52">
        <f t="shared" si="0"/>
        <v>1.0123331738820109E-5</v>
      </c>
      <c r="BS2" s="52">
        <f t="shared" si="0"/>
        <v>1.0123331738820109E-5</v>
      </c>
      <c r="BT2" s="52">
        <f t="shared" si="0"/>
        <v>1.0123331738820109E-5</v>
      </c>
      <c r="BU2" s="52">
        <f t="shared" si="0"/>
        <v>1.0123331738820109E-5</v>
      </c>
      <c r="BV2" s="52">
        <f t="shared" si="0"/>
        <v>1.0123331738820109E-5</v>
      </c>
      <c r="BW2" s="52">
        <f t="shared" si="0"/>
        <v>1.0123331738820109E-5</v>
      </c>
      <c r="BX2" s="52">
        <f t="shared" si="0"/>
        <v>1.0123331738820109E-5</v>
      </c>
      <c r="BY2" s="52">
        <f t="shared" si="0"/>
        <v>1.0123331738820109E-5</v>
      </c>
    </row>
    <row r="3" spans="1:77">
      <c r="A3" s="1" t="s">
        <v>390</v>
      </c>
      <c r="B3" s="3">
        <f>B2*'AEO 2026 Table 3'!E38/'AEO 2026 Table 3'!E32</f>
        <v>1.0448389811273029E-5</v>
      </c>
      <c r="C3" s="3">
        <f>C2*'AEO 2026 Table 3'!F38/'AEO 2026 Table 3'!F32</f>
        <v>1.3377319712538327E-5</v>
      </c>
      <c r="D3" s="3">
        <f>D2*'AEO 2026 Table 3'!G38/'AEO 2026 Table 3'!G32</f>
        <v>1.1995713530307508E-5</v>
      </c>
      <c r="E3" s="3">
        <f>E2*'AEO 2026 Table 3'!H38/'AEO 2026 Table 3'!H32</f>
        <v>1.1326632460153334E-5</v>
      </c>
      <c r="F3" s="3">
        <f>F2*'AEO 2026 Table 3'!I38/'AEO 2026 Table 3'!I32</f>
        <v>1.0493204375394876E-5</v>
      </c>
      <c r="G3" s="3">
        <f>G2*'AEO 2026 Table 3'!J38/'AEO 2026 Table 3'!J32</f>
        <v>9.7146938965343721E-6</v>
      </c>
      <c r="H3" s="3">
        <f>H2*'AEO 2026 Table 3'!K38/'AEO 2026 Table 3'!K32</f>
        <v>1.0350407750939551E-5</v>
      </c>
      <c r="I3" s="3">
        <f>I2*'AEO 2026 Table 3'!L38/'AEO 2026 Table 3'!L32</f>
        <v>1.0259026398078034E-5</v>
      </c>
      <c r="J3" s="3">
        <f>J2*'AEO 2026 Table 3'!M38/'AEO 2026 Table 3'!M32</f>
        <v>1.0425930985849262E-5</v>
      </c>
      <c r="K3" s="3">
        <f>K2*'AEO 2026 Table 3'!N38/'AEO 2026 Table 3'!N32</f>
        <v>1.0495481932880276E-5</v>
      </c>
      <c r="L3" s="3">
        <f>L2*'AEO 2026 Table 3'!O38/'AEO 2026 Table 3'!O32</f>
        <v>1.054058179850417E-5</v>
      </c>
      <c r="M3" s="3">
        <f>M2*'AEO 2026 Table 3'!P38/'AEO 2026 Table 3'!P32</f>
        <v>1.0609269883644656E-5</v>
      </c>
      <c r="N3" s="3">
        <f>N2*'AEO 2026 Table 3'!Q38/'AEO 2026 Table 3'!Q32</f>
        <v>1.0625161517719481E-5</v>
      </c>
      <c r="O3" s="3">
        <f>O2*'AEO 2026 Table 3'!R38/'AEO 2026 Table 3'!R32</f>
        <v>1.0694161944602157E-5</v>
      </c>
      <c r="P3" s="3">
        <f>P2*'AEO 2026 Table 3'!S38/'AEO 2026 Table 3'!S32</f>
        <v>1.0769193847410564E-5</v>
      </c>
      <c r="Q3" s="3">
        <f>Q2*'AEO 2026 Table 3'!T38/'AEO 2026 Table 3'!T32</f>
        <v>1.0872215278486281E-5</v>
      </c>
      <c r="R3" s="3">
        <f>R2*'AEO 2026 Table 3'!U38/'AEO 2026 Table 3'!U32</f>
        <v>1.0876128107571701E-5</v>
      </c>
      <c r="S3" s="3">
        <f>S2*'AEO 2026 Table 3'!V38/'AEO 2026 Table 3'!V32</f>
        <v>1.0751163599443411E-5</v>
      </c>
      <c r="T3" s="3">
        <f>T2*'AEO 2026 Table 3'!W38/'AEO 2026 Table 3'!W32</f>
        <v>1.0494626915188749E-5</v>
      </c>
      <c r="U3" s="3">
        <f>U2*'AEO 2026 Table 3'!X38/'AEO 2026 Table 3'!X32</f>
        <v>1.0155970737770297E-5</v>
      </c>
      <c r="V3" s="3">
        <f>V2*'AEO 2026 Table 3'!Y38/'AEO 2026 Table 3'!Y32</f>
        <v>9.7286223415309897E-6</v>
      </c>
      <c r="W3" s="3">
        <f>W2*'AEO 2026 Table 3'!Z38/'AEO 2026 Table 3'!Z32</f>
        <v>9.8229645229623366E-6</v>
      </c>
      <c r="X3" s="3">
        <f>X2*'AEO 2026 Table 3'!AA38/'AEO 2026 Table 3'!AA32</f>
        <v>9.9335113933197092E-6</v>
      </c>
      <c r="Y3" s="3">
        <f>Y2*'AEO 2026 Table 3'!AB38/'AEO 2026 Table 3'!AB32</f>
        <v>1.0188956307694698E-5</v>
      </c>
      <c r="Z3" s="3">
        <f>Z2*'AEO 2026 Table 3'!AC38/'AEO 2026 Table 3'!AC32</f>
        <v>1.0350314333660493E-5</v>
      </c>
      <c r="AA3" s="3">
        <f>AA2*'AEO 2026 Table 3'!AD38/'AEO 2026 Table 3'!AD32</f>
        <v>1.04269649938999E-5</v>
      </c>
      <c r="AB3" s="66">
        <f t="shared" ref="AB3:AQ9" si="1">AA3</f>
        <v>1.04269649938999E-5</v>
      </c>
      <c r="AC3" s="66">
        <f t="shared" si="1"/>
        <v>1.04269649938999E-5</v>
      </c>
      <c r="AD3" s="66">
        <f t="shared" si="1"/>
        <v>1.04269649938999E-5</v>
      </c>
      <c r="AE3" s="66">
        <f t="shared" si="1"/>
        <v>1.04269649938999E-5</v>
      </c>
      <c r="AF3" s="66">
        <f t="shared" si="1"/>
        <v>1.04269649938999E-5</v>
      </c>
      <c r="AG3" s="66">
        <f t="shared" si="1"/>
        <v>1.04269649938999E-5</v>
      </c>
      <c r="AH3" s="66">
        <f t="shared" si="1"/>
        <v>1.04269649938999E-5</v>
      </c>
      <c r="AI3" s="66">
        <f t="shared" si="1"/>
        <v>1.04269649938999E-5</v>
      </c>
      <c r="AJ3" s="66">
        <f t="shared" si="1"/>
        <v>1.04269649938999E-5</v>
      </c>
      <c r="AK3" s="66">
        <f t="shared" si="1"/>
        <v>1.04269649938999E-5</v>
      </c>
      <c r="AL3" s="66">
        <f t="shared" si="1"/>
        <v>1.04269649938999E-5</v>
      </c>
      <c r="AM3" s="66">
        <f t="shared" si="1"/>
        <v>1.04269649938999E-5</v>
      </c>
      <c r="AN3" s="66">
        <f t="shared" si="1"/>
        <v>1.04269649938999E-5</v>
      </c>
      <c r="AO3" s="66">
        <f t="shared" si="1"/>
        <v>1.04269649938999E-5</v>
      </c>
      <c r="AP3" s="66">
        <f t="shared" si="1"/>
        <v>1.04269649938999E-5</v>
      </c>
      <c r="AQ3" s="66">
        <f t="shared" si="1"/>
        <v>1.04269649938999E-5</v>
      </c>
      <c r="AR3" s="66">
        <f t="shared" si="0"/>
        <v>1.04269649938999E-5</v>
      </c>
      <c r="AS3" s="66">
        <f t="shared" si="0"/>
        <v>1.04269649938999E-5</v>
      </c>
      <c r="AT3" s="66">
        <f t="shared" si="0"/>
        <v>1.04269649938999E-5</v>
      </c>
      <c r="AU3" s="66">
        <f t="shared" si="0"/>
        <v>1.04269649938999E-5</v>
      </c>
      <c r="AV3" s="66">
        <f t="shared" si="0"/>
        <v>1.04269649938999E-5</v>
      </c>
      <c r="AW3" s="66">
        <f t="shared" si="0"/>
        <v>1.04269649938999E-5</v>
      </c>
      <c r="AX3" s="66">
        <f t="shared" si="0"/>
        <v>1.04269649938999E-5</v>
      </c>
      <c r="AY3" s="66">
        <f t="shared" si="0"/>
        <v>1.04269649938999E-5</v>
      </c>
      <c r="AZ3" s="66">
        <f t="shared" si="0"/>
        <v>1.04269649938999E-5</v>
      </c>
      <c r="BA3" s="66">
        <f t="shared" si="0"/>
        <v>1.04269649938999E-5</v>
      </c>
      <c r="BB3" s="66">
        <f t="shared" si="0"/>
        <v>1.04269649938999E-5</v>
      </c>
      <c r="BC3" s="66">
        <f t="shared" si="0"/>
        <v>1.04269649938999E-5</v>
      </c>
      <c r="BD3" s="66">
        <f t="shared" si="0"/>
        <v>1.04269649938999E-5</v>
      </c>
      <c r="BE3" s="66">
        <f t="shared" si="0"/>
        <v>1.04269649938999E-5</v>
      </c>
      <c r="BF3" s="66">
        <f t="shared" si="0"/>
        <v>1.04269649938999E-5</v>
      </c>
      <c r="BG3" s="66">
        <f t="shared" si="0"/>
        <v>1.04269649938999E-5</v>
      </c>
      <c r="BH3" s="66">
        <f t="shared" si="0"/>
        <v>1.04269649938999E-5</v>
      </c>
      <c r="BI3" s="66">
        <f t="shared" si="0"/>
        <v>1.04269649938999E-5</v>
      </c>
      <c r="BJ3" s="66">
        <f t="shared" si="0"/>
        <v>1.04269649938999E-5</v>
      </c>
      <c r="BK3" s="66">
        <f t="shared" si="0"/>
        <v>1.04269649938999E-5</v>
      </c>
      <c r="BL3" s="66">
        <f t="shared" si="0"/>
        <v>1.04269649938999E-5</v>
      </c>
      <c r="BM3" s="66">
        <f t="shared" si="0"/>
        <v>1.04269649938999E-5</v>
      </c>
      <c r="BN3" s="66">
        <f t="shared" si="0"/>
        <v>1.04269649938999E-5</v>
      </c>
      <c r="BO3" s="66">
        <f t="shared" si="0"/>
        <v>1.04269649938999E-5</v>
      </c>
      <c r="BP3" s="66">
        <f t="shared" si="0"/>
        <v>1.04269649938999E-5</v>
      </c>
      <c r="BQ3" s="66">
        <f t="shared" si="0"/>
        <v>1.04269649938999E-5</v>
      </c>
      <c r="BR3" s="66">
        <f t="shared" si="0"/>
        <v>1.04269649938999E-5</v>
      </c>
      <c r="BS3" s="66">
        <f t="shared" si="0"/>
        <v>1.04269649938999E-5</v>
      </c>
      <c r="BT3" s="66">
        <f t="shared" si="0"/>
        <v>1.04269649938999E-5</v>
      </c>
      <c r="BU3" s="66">
        <f t="shared" si="0"/>
        <v>1.04269649938999E-5</v>
      </c>
      <c r="BV3" s="66">
        <f t="shared" si="0"/>
        <v>1.04269649938999E-5</v>
      </c>
      <c r="BW3" s="66">
        <f t="shared" si="0"/>
        <v>1.04269649938999E-5</v>
      </c>
      <c r="BX3" s="66">
        <f t="shared" si="0"/>
        <v>1.04269649938999E-5</v>
      </c>
      <c r="BY3" s="66">
        <f t="shared" si="0"/>
        <v>1.04269649938999E-5</v>
      </c>
    </row>
    <row r="4" spans="1:77">
      <c r="A4" s="1" t="s">
        <v>391</v>
      </c>
      <c r="B4" s="3">
        <f>B2*'AEO 2026 Table 3'!E14/'AEO 2026 Table 3'!E32</f>
        <v>5.1479775729408427E-6</v>
      </c>
      <c r="C4" s="3">
        <f>C2*'AEO 2026 Table 3'!F14/'AEO 2026 Table 3'!F32</f>
        <v>6.7140371394656807E-6</v>
      </c>
      <c r="D4" s="3">
        <f>D2*'AEO 2026 Table 3'!G14/'AEO 2026 Table 3'!G32</f>
        <v>6.8936242864846695E-6</v>
      </c>
      <c r="E4" s="3">
        <f>E2*'AEO 2026 Table 3'!H14/'AEO 2026 Table 3'!H32</f>
        <v>7.0984578558932852E-6</v>
      </c>
      <c r="F4" s="3">
        <f>F2*'AEO 2026 Table 3'!I14/'AEO 2026 Table 3'!I32</f>
        <v>7.1681586864450604E-6</v>
      </c>
      <c r="G4" s="3">
        <f>G2*'AEO 2026 Table 3'!J14/'AEO 2026 Table 3'!J32</f>
        <v>6.9193786388145187E-6</v>
      </c>
      <c r="H4" s="3">
        <f>H2*'AEO 2026 Table 3'!K14/'AEO 2026 Table 3'!K32</f>
        <v>7.8534252090992108E-6</v>
      </c>
      <c r="I4" s="3">
        <f>I2*'AEO 2026 Table 3'!L14/'AEO 2026 Table 3'!L32</f>
        <v>7.8757790369360364E-6</v>
      </c>
      <c r="J4" s="3">
        <f>J2*'AEO 2026 Table 3'!M14/'AEO 2026 Table 3'!M32</f>
        <v>8.1461108148042318E-6</v>
      </c>
      <c r="K4" s="3">
        <f>K2*'AEO 2026 Table 3'!N14/'AEO 2026 Table 3'!N32</f>
        <v>8.1409414876600332E-6</v>
      </c>
      <c r="L4" s="3">
        <f>L2*'AEO 2026 Table 3'!O14/'AEO 2026 Table 3'!O32</f>
        <v>8.3652648990377743E-6</v>
      </c>
      <c r="M4" s="3">
        <f>M2*'AEO 2026 Table 3'!P14/'AEO 2026 Table 3'!P32</f>
        <v>8.4968163950031374E-6</v>
      </c>
      <c r="N4" s="3">
        <f>N2*'AEO 2026 Table 3'!Q14/'AEO 2026 Table 3'!Q32</f>
        <v>8.5724465962629126E-6</v>
      </c>
      <c r="O4" s="3">
        <f>O2*'AEO 2026 Table 3'!R14/'AEO 2026 Table 3'!R32</f>
        <v>8.7158050379485778E-6</v>
      </c>
      <c r="P4" s="3">
        <f>P2*'AEO 2026 Table 3'!S14/'AEO 2026 Table 3'!S32</f>
        <v>8.8172005805032892E-6</v>
      </c>
      <c r="Q4" s="3">
        <f>Q2*'AEO 2026 Table 3'!T14/'AEO 2026 Table 3'!T32</f>
        <v>9.0139181162559559E-6</v>
      </c>
      <c r="R4" s="3">
        <f>R2*'AEO 2026 Table 3'!U14/'AEO 2026 Table 3'!U32</f>
        <v>9.2439556700542307E-6</v>
      </c>
      <c r="S4" s="3">
        <f>S2*'AEO 2026 Table 3'!V14/'AEO 2026 Table 3'!V32</f>
        <v>9.3711807337139163E-6</v>
      </c>
      <c r="T4" s="3">
        <f>T2*'AEO 2026 Table 3'!W14/'AEO 2026 Table 3'!W32</f>
        <v>9.4779538312409542E-6</v>
      </c>
      <c r="U4" s="3">
        <f>U2*'AEO 2026 Table 3'!X14/'AEO 2026 Table 3'!X32</f>
        <v>9.5897707487281115E-6</v>
      </c>
      <c r="V4" s="3">
        <f>V2*'AEO 2026 Table 3'!Y14/'AEO 2026 Table 3'!Y32</f>
        <v>9.7738313128319503E-6</v>
      </c>
      <c r="W4" s="3">
        <f>W2*'AEO 2026 Table 3'!Z14/'AEO 2026 Table 3'!Z32</f>
        <v>9.8996950514097931E-6</v>
      </c>
      <c r="X4" s="3">
        <f>X2*'AEO 2026 Table 3'!AA14/'AEO 2026 Table 3'!AA32</f>
        <v>1.0007296781595345E-5</v>
      </c>
      <c r="Y4" s="3">
        <f>Y2*'AEO 2026 Table 3'!AB14/'AEO 2026 Table 3'!AB32</f>
        <v>1.0274965810455893E-5</v>
      </c>
      <c r="Z4" s="3">
        <f>Z2*'AEO 2026 Table 3'!AC14/'AEO 2026 Table 3'!AC32</f>
        <v>1.0435831078102385E-5</v>
      </c>
      <c r="AA4" s="3">
        <f>AA2*'AEO 2026 Table 3'!AD14/'AEO 2026 Table 3'!AD32</f>
        <v>1.0548111516439828E-5</v>
      </c>
      <c r="AB4" s="3">
        <f t="shared" si="1"/>
        <v>1.0548111516439828E-5</v>
      </c>
      <c r="AC4" s="3">
        <f t="shared" si="0"/>
        <v>1.0548111516439828E-5</v>
      </c>
      <c r="AD4" s="3">
        <f t="shared" si="0"/>
        <v>1.0548111516439828E-5</v>
      </c>
      <c r="AE4" s="3">
        <f t="shared" si="0"/>
        <v>1.0548111516439828E-5</v>
      </c>
      <c r="AF4" s="3">
        <f t="shared" si="0"/>
        <v>1.0548111516439828E-5</v>
      </c>
      <c r="AG4" s="3">
        <f t="shared" si="0"/>
        <v>1.0548111516439828E-5</v>
      </c>
      <c r="AH4" s="3">
        <f t="shared" si="0"/>
        <v>1.0548111516439828E-5</v>
      </c>
      <c r="AI4" s="3">
        <f t="shared" si="0"/>
        <v>1.0548111516439828E-5</v>
      </c>
      <c r="AJ4" s="3">
        <f t="shared" si="0"/>
        <v>1.0548111516439828E-5</v>
      </c>
      <c r="AK4" s="3">
        <f t="shared" si="0"/>
        <v>1.0548111516439828E-5</v>
      </c>
      <c r="AL4" s="3">
        <f t="shared" si="0"/>
        <v>1.0548111516439828E-5</v>
      </c>
      <c r="AM4" s="3">
        <f t="shared" si="0"/>
        <v>1.0548111516439828E-5</v>
      </c>
      <c r="AN4" s="3">
        <f t="shared" si="0"/>
        <v>1.0548111516439828E-5</v>
      </c>
      <c r="AO4" s="3">
        <f t="shared" si="0"/>
        <v>1.0548111516439828E-5</v>
      </c>
      <c r="AP4" s="3">
        <f t="shared" si="0"/>
        <v>1.0548111516439828E-5</v>
      </c>
      <c r="AQ4" s="3">
        <f t="shared" si="0"/>
        <v>1.0548111516439828E-5</v>
      </c>
      <c r="AR4" s="3">
        <f t="shared" si="0"/>
        <v>1.0548111516439828E-5</v>
      </c>
      <c r="AS4" s="3">
        <f t="shared" si="0"/>
        <v>1.0548111516439828E-5</v>
      </c>
      <c r="AT4" s="3">
        <f t="shared" si="0"/>
        <v>1.0548111516439828E-5</v>
      </c>
      <c r="AU4" s="3">
        <f t="shared" si="0"/>
        <v>1.0548111516439828E-5</v>
      </c>
      <c r="AV4" s="3">
        <f t="shared" si="0"/>
        <v>1.0548111516439828E-5</v>
      </c>
      <c r="AW4" s="3">
        <f t="shared" si="0"/>
        <v>1.0548111516439828E-5</v>
      </c>
      <c r="AX4" s="3">
        <f t="shared" si="0"/>
        <v>1.0548111516439828E-5</v>
      </c>
      <c r="AY4" s="3">
        <f t="shared" si="0"/>
        <v>1.0548111516439828E-5</v>
      </c>
      <c r="AZ4" s="3">
        <f t="shared" si="0"/>
        <v>1.0548111516439828E-5</v>
      </c>
      <c r="BA4" s="3">
        <f t="shared" si="0"/>
        <v>1.0548111516439828E-5</v>
      </c>
      <c r="BB4" s="3">
        <f t="shared" si="0"/>
        <v>1.0548111516439828E-5</v>
      </c>
      <c r="BC4" s="3">
        <f t="shared" si="0"/>
        <v>1.0548111516439828E-5</v>
      </c>
      <c r="BD4" s="3">
        <f t="shared" si="0"/>
        <v>1.0548111516439828E-5</v>
      </c>
      <c r="BE4" s="3">
        <f t="shared" si="0"/>
        <v>1.0548111516439828E-5</v>
      </c>
      <c r="BF4" s="3">
        <f t="shared" si="0"/>
        <v>1.0548111516439828E-5</v>
      </c>
      <c r="BG4" s="3">
        <f t="shared" si="0"/>
        <v>1.0548111516439828E-5</v>
      </c>
      <c r="BH4" s="3">
        <f t="shared" si="0"/>
        <v>1.0548111516439828E-5</v>
      </c>
      <c r="BI4" s="3">
        <f t="shared" si="0"/>
        <v>1.0548111516439828E-5</v>
      </c>
      <c r="BJ4" s="3">
        <f t="shared" si="0"/>
        <v>1.0548111516439828E-5</v>
      </c>
      <c r="BK4" s="3">
        <f t="shared" si="0"/>
        <v>1.0548111516439828E-5</v>
      </c>
      <c r="BL4" s="3">
        <f t="shared" si="0"/>
        <v>1.0548111516439828E-5</v>
      </c>
      <c r="BM4" s="3">
        <f t="shared" si="0"/>
        <v>1.0548111516439828E-5</v>
      </c>
      <c r="BN4" s="3">
        <f t="shared" si="0"/>
        <v>1.0548111516439828E-5</v>
      </c>
      <c r="BO4" s="3">
        <f t="shared" si="0"/>
        <v>1.0548111516439828E-5</v>
      </c>
      <c r="BP4" s="3">
        <f t="shared" si="0"/>
        <v>1.0548111516439828E-5</v>
      </c>
      <c r="BQ4" s="3">
        <f t="shared" si="0"/>
        <v>1.0548111516439828E-5</v>
      </c>
      <c r="BR4" s="3">
        <f t="shared" si="0"/>
        <v>1.0548111516439828E-5</v>
      </c>
      <c r="BS4" s="3">
        <f t="shared" si="0"/>
        <v>1.0548111516439828E-5</v>
      </c>
      <c r="BT4" s="3">
        <f t="shared" si="0"/>
        <v>1.0548111516439828E-5</v>
      </c>
      <c r="BU4" s="3">
        <f t="shared" si="0"/>
        <v>1.0548111516439828E-5</v>
      </c>
      <c r="BV4" s="3">
        <f t="shared" si="0"/>
        <v>1.0548111516439828E-5</v>
      </c>
      <c r="BW4" s="3">
        <f t="shared" si="0"/>
        <v>1.0548111516439828E-5</v>
      </c>
      <c r="BX4" s="3">
        <f t="shared" si="0"/>
        <v>1.0548111516439828E-5</v>
      </c>
      <c r="BY4" s="3">
        <f t="shared" si="0"/>
        <v>1.0548111516439828E-5</v>
      </c>
    </row>
    <row r="5" spans="1:77">
      <c r="A5" s="1" t="s">
        <v>392</v>
      </c>
      <c r="B5" s="3">
        <f>B4</f>
        <v>5.1479775729408427E-6</v>
      </c>
      <c r="C5" s="3">
        <f t="shared" ref="C5:AA5" si="2">C4</f>
        <v>6.7140371394656807E-6</v>
      </c>
      <c r="D5" s="3">
        <f t="shared" si="2"/>
        <v>6.8936242864846695E-6</v>
      </c>
      <c r="E5" s="3">
        <f t="shared" si="2"/>
        <v>7.0984578558932852E-6</v>
      </c>
      <c r="F5" s="3">
        <f t="shared" si="2"/>
        <v>7.1681586864450604E-6</v>
      </c>
      <c r="G5" s="3">
        <f t="shared" si="2"/>
        <v>6.9193786388145187E-6</v>
      </c>
      <c r="H5" s="3">
        <f t="shared" si="2"/>
        <v>7.8534252090992108E-6</v>
      </c>
      <c r="I5" s="3">
        <f t="shared" si="2"/>
        <v>7.8757790369360364E-6</v>
      </c>
      <c r="J5" s="3">
        <f t="shared" si="2"/>
        <v>8.1461108148042318E-6</v>
      </c>
      <c r="K5" s="3">
        <f t="shared" si="2"/>
        <v>8.1409414876600332E-6</v>
      </c>
      <c r="L5" s="3">
        <f t="shared" si="2"/>
        <v>8.3652648990377743E-6</v>
      </c>
      <c r="M5" s="3">
        <f t="shared" si="2"/>
        <v>8.4968163950031374E-6</v>
      </c>
      <c r="N5" s="3">
        <f t="shared" si="2"/>
        <v>8.5724465962629126E-6</v>
      </c>
      <c r="O5" s="3">
        <f t="shared" si="2"/>
        <v>8.7158050379485778E-6</v>
      </c>
      <c r="P5" s="3">
        <f t="shared" si="2"/>
        <v>8.8172005805032892E-6</v>
      </c>
      <c r="Q5" s="3">
        <f t="shared" si="2"/>
        <v>9.0139181162559559E-6</v>
      </c>
      <c r="R5" s="3">
        <f t="shared" si="2"/>
        <v>9.2439556700542307E-6</v>
      </c>
      <c r="S5" s="3">
        <f t="shared" si="2"/>
        <v>9.3711807337139163E-6</v>
      </c>
      <c r="T5" s="3">
        <f t="shared" si="2"/>
        <v>9.4779538312409542E-6</v>
      </c>
      <c r="U5" s="3">
        <f t="shared" si="2"/>
        <v>9.5897707487281115E-6</v>
      </c>
      <c r="V5" s="3">
        <f t="shared" si="2"/>
        <v>9.7738313128319503E-6</v>
      </c>
      <c r="W5" s="3">
        <f t="shared" si="2"/>
        <v>9.8996950514097931E-6</v>
      </c>
      <c r="X5" s="3">
        <f t="shared" si="2"/>
        <v>1.0007296781595345E-5</v>
      </c>
      <c r="Y5" s="3">
        <f t="shared" si="2"/>
        <v>1.0274965810455893E-5</v>
      </c>
      <c r="Z5" s="3">
        <f t="shared" si="2"/>
        <v>1.0435831078102385E-5</v>
      </c>
      <c r="AA5" s="3">
        <f t="shared" si="2"/>
        <v>1.0548111516439828E-5</v>
      </c>
      <c r="AB5" s="66">
        <f t="shared" si="1"/>
        <v>1.0548111516439828E-5</v>
      </c>
      <c r="AC5" s="66">
        <f t="shared" si="0"/>
        <v>1.0548111516439828E-5</v>
      </c>
      <c r="AD5" s="66">
        <f t="shared" si="0"/>
        <v>1.0548111516439828E-5</v>
      </c>
      <c r="AE5" s="66">
        <f t="shared" si="0"/>
        <v>1.0548111516439828E-5</v>
      </c>
      <c r="AF5" s="66">
        <f t="shared" si="0"/>
        <v>1.0548111516439828E-5</v>
      </c>
      <c r="AG5" s="66">
        <f t="shared" si="0"/>
        <v>1.0548111516439828E-5</v>
      </c>
      <c r="AH5" s="66">
        <f t="shared" si="0"/>
        <v>1.0548111516439828E-5</v>
      </c>
      <c r="AI5" s="66">
        <f t="shared" si="0"/>
        <v>1.0548111516439828E-5</v>
      </c>
      <c r="AJ5" s="66">
        <f t="shared" si="0"/>
        <v>1.0548111516439828E-5</v>
      </c>
      <c r="AK5" s="66">
        <f t="shared" si="0"/>
        <v>1.0548111516439828E-5</v>
      </c>
      <c r="AL5" s="66">
        <f t="shared" si="0"/>
        <v>1.0548111516439828E-5</v>
      </c>
      <c r="AM5" s="66">
        <f t="shared" si="0"/>
        <v>1.0548111516439828E-5</v>
      </c>
      <c r="AN5" s="66">
        <f t="shared" si="0"/>
        <v>1.0548111516439828E-5</v>
      </c>
      <c r="AO5" s="66">
        <f t="shared" si="0"/>
        <v>1.0548111516439828E-5</v>
      </c>
      <c r="AP5" s="66">
        <f t="shared" si="0"/>
        <v>1.0548111516439828E-5</v>
      </c>
      <c r="AQ5" s="66">
        <f t="shared" si="0"/>
        <v>1.0548111516439828E-5</v>
      </c>
      <c r="AR5" s="66">
        <f t="shared" si="0"/>
        <v>1.0548111516439828E-5</v>
      </c>
      <c r="AS5" s="66">
        <f t="shared" si="0"/>
        <v>1.0548111516439828E-5</v>
      </c>
      <c r="AT5" s="66">
        <f t="shared" si="0"/>
        <v>1.0548111516439828E-5</v>
      </c>
      <c r="AU5" s="66">
        <f t="shared" si="0"/>
        <v>1.0548111516439828E-5</v>
      </c>
      <c r="AV5" s="66">
        <f t="shared" si="0"/>
        <v>1.0548111516439828E-5</v>
      </c>
      <c r="AW5" s="66">
        <f t="shared" si="0"/>
        <v>1.0548111516439828E-5</v>
      </c>
      <c r="AX5" s="66">
        <f t="shared" si="0"/>
        <v>1.0548111516439828E-5</v>
      </c>
      <c r="AY5" s="66">
        <f t="shared" si="0"/>
        <v>1.0548111516439828E-5</v>
      </c>
      <c r="AZ5" s="66">
        <f t="shared" si="0"/>
        <v>1.0548111516439828E-5</v>
      </c>
      <c r="BA5" s="66">
        <f t="shared" si="0"/>
        <v>1.0548111516439828E-5</v>
      </c>
      <c r="BB5" s="66">
        <f t="shared" si="0"/>
        <v>1.0548111516439828E-5</v>
      </c>
      <c r="BC5" s="66">
        <f t="shared" si="0"/>
        <v>1.0548111516439828E-5</v>
      </c>
      <c r="BD5" s="66">
        <f t="shared" si="0"/>
        <v>1.0548111516439828E-5</v>
      </c>
      <c r="BE5" s="66">
        <f t="shared" si="0"/>
        <v>1.0548111516439828E-5</v>
      </c>
      <c r="BF5" s="66">
        <f t="shared" si="0"/>
        <v>1.0548111516439828E-5</v>
      </c>
      <c r="BG5" s="66">
        <f t="shared" si="0"/>
        <v>1.0548111516439828E-5</v>
      </c>
      <c r="BH5" s="66">
        <f t="shared" si="0"/>
        <v>1.0548111516439828E-5</v>
      </c>
      <c r="BI5" s="66">
        <f t="shared" si="0"/>
        <v>1.0548111516439828E-5</v>
      </c>
      <c r="BJ5" s="66">
        <f t="shared" si="0"/>
        <v>1.0548111516439828E-5</v>
      </c>
      <c r="BK5" s="66">
        <f t="shared" si="0"/>
        <v>1.0548111516439828E-5</v>
      </c>
      <c r="BL5" s="66">
        <f t="shared" si="0"/>
        <v>1.0548111516439828E-5</v>
      </c>
      <c r="BM5" s="66">
        <f t="shared" si="0"/>
        <v>1.0548111516439828E-5</v>
      </c>
      <c r="BN5" s="66">
        <f t="shared" si="0"/>
        <v>1.0548111516439828E-5</v>
      </c>
      <c r="BO5" s="66">
        <f t="shared" si="0"/>
        <v>1.0548111516439828E-5</v>
      </c>
      <c r="BP5" s="66">
        <f t="shared" si="0"/>
        <v>1.0548111516439828E-5</v>
      </c>
      <c r="BQ5" s="66">
        <f t="shared" si="0"/>
        <v>1.0548111516439828E-5</v>
      </c>
      <c r="BR5" s="66">
        <f t="shared" si="0"/>
        <v>1.0548111516439828E-5</v>
      </c>
      <c r="BS5" s="66">
        <f t="shared" si="0"/>
        <v>1.0548111516439828E-5</v>
      </c>
      <c r="BT5" s="66">
        <f t="shared" si="0"/>
        <v>1.0548111516439828E-5</v>
      </c>
      <c r="BU5" s="66">
        <f t="shared" si="0"/>
        <v>1.0548111516439828E-5</v>
      </c>
      <c r="BV5" s="66">
        <f t="shared" si="0"/>
        <v>1.0548111516439828E-5</v>
      </c>
      <c r="BW5" s="66">
        <f t="shared" si="0"/>
        <v>1.0548111516439828E-5</v>
      </c>
      <c r="BX5" s="66">
        <f t="shared" si="0"/>
        <v>1.0548111516439828E-5</v>
      </c>
      <c r="BY5" s="66">
        <f t="shared" si="0"/>
        <v>1.0548111516439828E-5</v>
      </c>
    </row>
    <row r="6" spans="1:77">
      <c r="A6" s="1" t="s">
        <v>393</v>
      </c>
      <c r="B6" s="3">
        <f>B2*'AEO 2026 Table 3'!E20/'AEO 2026 Table 3'!E32</f>
        <v>5.9551672078984346E-6</v>
      </c>
      <c r="C6" s="3">
        <f>C2*'AEO 2026 Table 3'!F20/'AEO 2026 Table 3'!F32</f>
        <v>7.8853832543289448E-6</v>
      </c>
      <c r="D6" s="3">
        <f>D2*'AEO 2026 Table 3'!G20/'AEO 2026 Table 3'!G32</f>
        <v>8.1446241914183031E-6</v>
      </c>
      <c r="E6" s="3">
        <f>E2*'AEO 2026 Table 3'!H20/'AEO 2026 Table 3'!H32</f>
        <v>8.408594726444046E-6</v>
      </c>
      <c r="F6" s="3">
        <f>F2*'AEO 2026 Table 3'!I20/'AEO 2026 Table 3'!I32</f>
        <v>8.4887062187453255E-6</v>
      </c>
      <c r="G6" s="3">
        <f>G2*'AEO 2026 Table 3'!J20/'AEO 2026 Table 3'!J32</f>
        <v>8.3156838564551105E-6</v>
      </c>
      <c r="H6" s="3">
        <f>H2*'AEO 2026 Table 3'!K20/'AEO 2026 Table 3'!K32</f>
        <v>9.4190759866195395E-6</v>
      </c>
      <c r="I6" s="3">
        <f>I2*'AEO 2026 Table 3'!L20/'AEO 2026 Table 3'!L32</f>
        <v>9.4327106307079723E-6</v>
      </c>
      <c r="J6" s="3">
        <f>J2*'AEO 2026 Table 3'!M20/'AEO 2026 Table 3'!M32</f>
        <v>9.7009045077928433E-6</v>
      </c>
      <c r="K6" s="3">
        <f>K2*'AEO 2026 Table 3'!N20/'AEO 2026 Table 3'!N32</f>
        <v>9.70044312626956E-6</v>
      </c>
      <c r="L6" s="3">
        <f>L2*'AEO 2026 Table 3'!O20/'AEO 2026 Table 3'!O32</f>
        <v>9.9292562719140759E-6</v>
      </c>
      <c r="M6" s="3">
        <f>M2*'AEO 2026 Table 3'!P20/'AEO 2026 Table 3'!P32</f>
        <v>1.0074111529391668E-5</v>
      </c>
      <c r="N6" s="3">
        <f>N2*'AEO 2026 Table 3'!Q20/'AEO 2026 Table 3'!Q32</f>
        <v>1.0157503209012243E-5</v>
      </c>
      <c r="O6" s="3">
        <f>O2*'AEO 2026 Table 3'!R20/'AEO 2026 Table 3'!R32</f>
        <v>1.0308222361800461E-5</v>
      </c>
      <c r="P6" s="3">
        <f>P2*'AEO 2026 Table 3'!S20/'AEO 2026 Table 3'!S32</f>
        <v>1.0437745062659569E-5</v>
      </c>
      <c r="Q6" s="3">
        <f>Q2*'AEO 2026 Table 3'!T20/'AEO 2026 Table 3'!T32</f>
        <v>1.0639855841782571E-5</v>
      </c>
      <c r="R6" s="3">
        <f>R2*'AEO 2026 Table 3'!U20/'AEO 2026 Table 3'!U32</f>
        <v>1.086461424965058E-5</v>
      </c>
      <c r="S6" s="3">
        <f>S2*'AEO 2026 Table 3'!V20/'AEO 2026 Table 3'!V32</f>
        <v>1.0992419070927624E-5</v>
      </c>
      <c r="T6" s="3">
        <f>T2*'AEO 2026 Table 3'!W20/'AEO 2026 Table 3'!W32</f>
        <v>1.1089779129648841E-5</v>
      </c>
      <c r="U6" s="3">
        <f>U2*'AEO 2026 Table 3'!X20/'AEO 2026 Table 3'!X32</f>
        <v>1.1195293589790102E-5</v>
      </c>
      <c r="V6" s="3">
        <f>V2*'AEO 2026 Table 3'!Y20/'AEO 2026 Table 3'!Y32</f>
        <v>1.137789941153304E-5</v>
      </c>
      <c r="W6" s="3">
        <f>W2*'AEO 2026 Table 3'!Z20/'AEO 2026 Table 3'!Z32</f>
        <v>1.150519649920177E-5</v>
      </c>
      <c r="X6" s="3">
        <f>X2*'AEO 2026 Table 3'!AA20/'AEO 2026 Table 3'!AA32</f>
        <v>1.1613747377466908E-5</v>
      </c>
      <c r="Y6" s="3">
        <f>Y2*'AEO 2026 Table 3'!AB20/'AEO 2026 Table 3'!AB32</f>
        <v>1.1879382619458196E-5</v>
      </c>
      <c r="Z6" s="3">
        <f>Z2*'AEO 2026 Table 3'!AC20/'AEO 2026 Table 3'!AC32</f>
        <v>1.2038085740615351E-5</v>
      </c>
      <c r="AA6" s="3">
        <f>AA2*'AEO 2026 Table 3'!AD20/'AEO 2026 Table 3'!AD32</f>
        <v>1.2119596951801764E-5</v>
      </c>
      <c r="AB6" s="66">
        <f t="shared" si="1"/>
        <v>1.2119596951801764E-5</v>
      </c>
      <c r="AC6" s="66">
        <f t="shared" si="0"/>
        <v>1.2119596951801764E-5</v>
      </c>
      <c r="AD6" s="66">
        <f t="shared" si="0"/>
        <v>1.2119596951801764E-5</v>
      </c>
      <c r="AE6" s="66">
        <f t="shared" si="0"/>
        <v>1.2119596951801764E-5</v>
      </c>
      <c r="AF6" s="66">
        <f t="shared" si="0"/>
        <v>1.2119596951801764E-5</v>
      </c>
      <c r="AG6" s="66">
        <f t="shared" si="0"/>
        <v>1.2119596951801764E-5</v>
      </c>
      <c r="AH6" s="66">
        <f t="shared" si="0"/>
        <v>1.2119596951801764E-5</v>
      </c>
      <c r="AI6" s="66">
        <f t="shared" si="0"/>
        <v>1.2119596951801764E-5</v>
      </c>
      <c r="AJ6" s="66">
        <f t="shared" si="0"/>
        <v>1.2119596951801764E-5</v>
      </c>
      <c r="AK6" s="66">
        <f t="shared" si="0"/>
        <v>1.2119596951801764E-5</v>
      </c>
      <c r="AL6" s="66">
        <f t="shared" si="0"/>
        <v>1.2119596951801764E-5</v>
      </c>
      <c r="AM6" s="66">
        <f t="shared" si="0"/>
        <v>1.2119596951801764E-5</v>
      </c>
      <c r="AN6" s="66">
        <f t="shared" si="0"/>
        <v>1.2119596951801764E-5</v>
      </c>
      <c r="AO6" s="66">
        <f t="shared" si="0"/>
        <v>1.2119596951801764E-5</v>
      </c>
      <c r="AP6" s="66">
        <f t="shared" si="0"/>
        <v>1.2119596951801764E-5</v>
      </c>
      <c r="AQ6" s="66">
        <f t="shared" si="0"/>
        <v>1.2119596951801764E-5</v>
      </c>
      <c r="AR6" s="66">
        <f t="shared" si="0"/>
        <v>1.2119596951801764E-5</v>
      </c>
      <c r="AS6" s="66">
        <f t="shared" si="0"/>
        <v>1.2119596951801764E-5</v>
      </c>
      <c r="AT6" s="66">
        <f t="shared" si="0"/>
        <v>1.2119596951801764E-5</v>
      </c>
      <c r="AU6" s="66">
        <f t="shared" si="0"/>
        <v>1.2119596951801764E-5</v>
      </c>
      <c r="AV6" s="66">
        <f t="shared" si="0"/>
        <v>1.2119596951801764E-5</v>
      </c>
      <c r="AW6" s="66">
        <f t="shared" si="0"/>
        <v>1.2119596951801764E-5</v>
      </c>
      <c r="AX6" s="66">
        <f t="shared" si="0"/>
        <v>1.2119596951801764E-5</v>
      </c>
      <c r="AY6" s="66">
        <f t="shared" si="0"/>
        <v>1.2119596951801764E-5</v>
      </c>
      <c r="AZ6" s="66">
        <f t="shared" si="0"/>
        <v>1.2119596951801764E-5</v>
      </c>
      <c r="BA6" s="66">
        <f t="shared" si="0"/>
        <v>1.2119596951801764E-5</v>
      </c>
      <c r="BB6" s="66">
        <f t="shared" si="0"/>
        <v>1.2119596951801764E-5</v>
      </c>
      <c r="BC6" s="66">
        <f t="shared" si="0"/>
        <v>1.2119596951801764E-5</v>
      </c>
      <c r="BD6" s="66">
        <f t="shared" si="0"/>
        <v>1.2119596951801764E-5</v>
      </c>
      <c r="BE6" s="66">
        <f t="shared" si="0"/>
        <v>1.2119596951801764E-5</v>
      </c>
      <c r="BF6" s="66">
        <f t="shared" si="0"/>
        <v>1.2119596951801764E-5</v>
      </c>
      <c r="BG6" s="66">
        <f t="shared" si="0"/>
        <v>1.2119596951801764E-5</v>
      </c>
      <c r="BH6" s="66">
        <f t="shared" si="0"/>
        <v>1.2119596951801764E-5</v>
      </c>
      <c r="BI6" s="66">
        <f t="shared" si="0"/>
        <v>1.2119596951801764E-5</v>
      </c>
      <c r="BJ6" s="66">
        <f t="shared" si="0"/>
        <v>1.2119596951801764E-5</v>
      </c>
      <c r="BK6" s="66">
        <f t="shared" si="0"/>
        <v>1.2119596951801764E-5</v>
      </c>
      <c r="BL6" s="66">
        <f t="shared" si="0"/>
        <v>1.2119596951801764E-5</v>
      </c>
      <c r="BM6" s="66">
        <f t="shared" si="0"/>
        <v>1.2119596951801764E-5</v>
      </c>
      <c r="BN6" s="66">
        <f t="shared" si="0"/>
        <v>1.2119596951801764E-5</v>
      </c>
      <c r="BO6" s="66">
        <f t="shared" si="0"/>
        <v>1.2119596951801764E-5</v>
      </c>
      <c r="BP6" s="66">
        <f t="shared" si="0"/>
        <v>1.2119596951801764E-5</v>
      </c>
      <c r="BQ6" s="66">
        <f t="shared" si="0"/>
        <v>1.2119596951801764E-5</v>
      </c>
      <c r="BR6" s="66">
        <f t="shared" si="0"/>
        <v>1.2119596951801764E-5</v>
      </c>
      <c r="BS6" s="66">
        <f t="shared" si="0"/>
        <v>1.2119596951801764E-5</v>
      </c>
      <c r="BT6" s="66">
        <f t="shared" si="0"/>
        <v>1.2119596951801764E-5</v>
      </c>
      <c r="BU6" s="66">
        <f t="shared" si="0"/>
        <v>1.2119596951801764E-5</v>
      </c>
      <c r="BV6" s="66">
        <f t="shared" si="0"/>
        <v>1.2119596951801764E-5</v>
      </c>
      <c r="BW6" s="66">
        <f t="shared" si="0"/>
        <v>1.2119596951801764E-5</v>
      </c>
      <c r="BX6" s="66">
        <f t="shared" si="0"/>
        <v>1.2119596951801764E-5</v>
      </c>
      <c r="BY6" s="66">
        <f t="shared" si="0"/>
        <v>1.2119596951801764E-5</v>
      </c>
    </row>
    <row r="7" spans="1:77">
      <c r="A7" s="1" t="s">
        <v>394</v>
      </c>
      <c r="B7" s="3">
        <f>B6</f>
        <v>5.9551672078984346E-6</v>
      </c>
      <c r="C7" s="3">
        <f t="shared" ref="C7:AA7" si="3">C6</f>
        <v>7.8853832543289448E-6</v>
      </c>
      <c r="D7" s="3">
        <f t="shared" si="3"/>
        <v>8.1446241914183031E-6</v>
      </c>
      <c r="E7" s="3">
        <f t="shared" si="3"/>
        <v>8.408594726444046E-6</v>
      </c>
      <c r="F7" s="3">
        <f t="shared" si="3"/>
        <v>8.4887062187453255E-6</v>
      </c>
      <c r="G7" s="3">
        <f t="shared" si="3"/>
        <v>8.3156838564551105E-6</v>
      </c>
      <c r="H7" s="3">
        <f t="shared" si="3"/>
        <v>9.4190759866195395E-6</v>
      </c>
      <c r="I7" s="3">
        <f t="shared" si="3"/>
        <v>9.4327106307079723E-6</v>
      </c>
      <c r="J7" s="3">
        <f t="shared" si="3"/>
        <v>9.7009045077928433E-6</v>
      </c>
      <c r="K7" s="3">
        <f t="shared" si="3"/>
        <v>9.70044312626956E-6</v>
      </c>
      <c r="L7" s="3">
        <f t="shared" si="3"/>
        <v>9.9292562719140759E-6</v>
      </c>
      <c r="M7" s="3">
        <f t="shared" si="3"/>
        <v>1.0074111529391668E-5</v>
      </c>
      <c r="N7" s="3">
        <f t="shared" si="3"/>
        <v>1.0157503209012243E-5</v>
      </c>
      <c r="O7" s="3">
        <f t="shared" si="3"/>
        <v>1.0308222361800461E-5</v>
      </c>
      <c r="P7" s="3">
        <f t="shared" si="3"/>
        <v>1.0437745062659569E-5</v>
      </c>
      <c r="Q7" s="3">
        <f t="shared" si="3"/>
        <v>1.0639855841782571E-5</v>
      </c>
      <c r="R7" s="3">
        <f t="shared" si="3"/>
        <v>1.086461424965058E-5</v>
      </c>
      <c r="S7" s="3">
        <f t="shared" si="3"/>
        <v>1.0992419070927624E-5</v>
      </c>
      <c r="T7" s="3">
        <f t="shared" si="3"/>
        <v>1.1089779129648841E-5</v>
      </c>
      <c r="U7" s="3">
        <f t="shared" si="3"/>
        <v>1.1195293589790102E-5</v>
      </c>
      <c r="V7" s="3">
        <f t="shared" si="3"/>
        <v>1.137789941153304E-5</v>
      </c>
      <c r="W7" s="3">
        <f t="shared" si="3"/>
        <v>1.150519649920177E-5</v>
      </c>
      <c r="X7" s="3">
        <f t="shared" si="3"/>
        <v>1.1613747377466908E-5</v>
      </c>
      <c r="Y7" s="3">
        <f t="shared" si="3"/>
        <v>1.1879382619458196E-5</v>
      </c>
      <c r="Z7" s="3">
        <f t="shared" si="3"/>
        <v>1.2038085740615351E-5</v>
      </c>
      <c r="AA7" s="3">
        <f t="shared" si="3"/>
        <v>1.2119596951801764E-5</v>
      </c>
      <c r="AB7" s="66">
        <f t="shared" si="1"/>
        <v>1.2119596951801764E-5</v>
      </c>
      <c r="AC7" s="66">
        <f t="shared" si="0"/>
        <v>1.2119596951801764E-5</v>
      </c>
      <c r="AD7" s="66">
        <f t="shared" si="0"/>
        <v>1.2119596951801764E-5</v>
      </c>
      <c r="AE7" s="66">
        <f t="shared" si="0"/>
        <v>1.2119596951801764E-5</v>
      </c>
      <c r="AF7" s="66">
        <f t="shared" si="0"/>
        <v>1.2119596951801764E-5</v>
      </c>
      <c r="AG7" s="66">
        <f t="shared" si="0"/>
        <v>1.2119596951801764E-5</v>
      </c>
      <c r="AH7" s="66">
        <f t="shared" si="0"/>
        <v>1.2119596951801764E-5</v>
      </c>
      <c r="AI7" s="66">
        <f t="shared" si="0"/>
        <v>1.2119596951801764E-5</v>
      </c>
      <c r="AJ7" s="66">
        <f t="shared" si="0"/>
        <v>1.2119596951801764E-5</v>
      </c>
      <c r="AK7" s="66">
        <f t="shared" si="0"/>
        <v>1.2119596951801764E-5</v>
      </c>
      <c r="AL7" s="66">
        <f t="shared" si="0"/>
        <v>1.2119596951801764E-5</v>
      </c>
      <c r="AM7" s="66">
        <f t="shared" si="0"/>
        <v>1.2119596951801764E-5</v>
      </c>
      <c r="AN7" s="66">
        <f t="shared" si="0"/>
        <v>1.2119596951801764E-5</v>
      </c>
      <c r="AO7" s="66">
        <f t="shared" si="0"/>
        <v>1.2119596951801764E-5</v>
      </c>
      <c r="AP7" s="66">
        <f t="shared" si="0"/>
        <v>1.2119596951801764E-5</v>
      </c>
      <c r="AQ7" s="66">
        <f t="shared" si="0"/>
        <v>1.2119596951801764E-5</v>
      </c>
      <c r="AR7" s="66">
        <f t="shared" si="0"/>
        <v>1.2119596951801764E-5</v>
      </c>
      <c r="AS7" s="66">
        <f t="shared" si="0"/>
        <v>1.2119596951801764E-5</v>
      </c>
      <c r="AT7" s="66">
        <f t="shared" si="0"/>
        <v>1.2119596951801764E-5</v>
      </c>
      <c r="AU7" s="66">
        <f t="shared" si="0"/>
        <v>1.2119596951801764E-5</v>
      </c>
      <c r="AV7" s="66">
        <f t="shared" si="0"/>
        <v>1.2119596951801764E-5</v>
      </c>
      <c r="AW7" s="66">
        <f t="shared" si="0"/>
        <v>1.2119596951801764E-5</v>
      </c>
      <c r="AX7" s="66">
        <f t="shared" si="0"/>
        <v>1.2119596951801764E-5</v>
      </c>
      <c r="AY7" s="66">
        <f t="shared" si="0"/>
        <v>1.2119596951801764E-5</v>
      </c>
      <c r="AZ7" s="66">
        <f t="shared" si="0"/>
        <v>1.2119596951801764E-5</v>
      </c>
      <c r="BA7" s="66">
        <f t="shared" si="0"/>
        <v>1.2119596951801764E-5</v>
      </c>
      <c r="BB7" s="66">
        <f t="shared" ref="AC7:BY9" si="4">BA7</f>
        <v>1.2119596951801764E-5</v>
      </c>
      <c r="BC7" s="66">
        <f t="shared" si="4"/>
        <v>1.2119596951801764E-5</v>
      </c>
      <c r="BD7" s="66">
        <f t="shared" si="4"/>
        <v>1.2119596951801764E-5</v>
      </c>
      <c r="BE7" s="66">
        <f t="shared" si="4"/>
        <v>1.2119596951801764E-5</v>
      </c>
      <c r="BF7" s="66">
        <f t="shared" si="4"/>
        <v>1.2119596951801764E-5</v>
      </c>
      <c r="BG7" s="66">
        <f t="shared" si="4"/>
        <v>1.2119596951801764E-5</v>
      </c>
      <c r="BH7" s="66">
        <f t="shared" si="4"/>
        <v>1.2119596951801764E-5</v>
      </c>
      <c r="BI7" s="66">
        <f t="shared" si="4"/>
        <v>1.2119596951801764E-5</v>
      </c>
      <c r="BJ7" s="66">
        <f t="shared" si="4"/>
        <v>1.2119596951801764E-5</v>
      </c>
      <c r="BK7" s="66">
        <f t="shared" si="4"/>
        <v>1.2119596951801764E-5</v>
      </c>
      <c r="BL7" s="66">
        <f t="shared" si="4"/>
        <v>1.2119596951801764E-5</v>
      </c>
      <c r="BM7" s="66">
        <f t="shared" si="4"/>
        <v>1.2119596951801764E-5</v>
      </c>
      <c r="BN7" s="66">
        <f t="shared" si="4"/>
        <v>1.2119596951801764E-5</v>
      </c>
      <c r="BO7" s="66">
        <f t="shared" si="4"/>
        <v>1.2119596951801764E-5</v>
      </c>
      <c r="BP7" s="66">
        <f t="shared" si="4"/>
        <v>1.2119596951801764E-5</v>
      </c>
      <c r="BQ7" s="66">
        <f t="shared" si="4"/>
        <v>1.2119596951801764E-5</v>
      </c>
      <c r="BR7" s="66">
        <f t="shared" si="4"/>
        <v>1.2119596951801764E-5</v>
      </c>
      <c r="BS7" s="66">
        <f t="shared" si="4"/>
        <v>1.2119596951801764E-5</v>
      </c>
      <c r="BT7" s="66">
        <f t="shared" si="4"/>
        <v>1.2119596951801764E-5</v>
      </c>
      <c r="BU7" s="66">
        <f t="shared" si="4"/>
        <v>1.2119596951801764E-5</v>
      </c>
      <c r="BV7" s="66">
        <f t="shared" si="4"/>
        <v>1.2119596951801764E-5</v>
      </c>
      <c r="BW7" s="66">
        <f t="shared" si="4"/>
        <v>1.2119596951801764E-5</v>
      </c>
      <c r="BX7" s="66">
        <f t="shared" si="4"/>
        <v>1.2119596951801764E-5</v>
      </c>
      <c r="BY7" s="66">
        <f t="shared" si="4"/>
        <v>1.2119596951801764E-5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4"/>
        <v>0</v>
      </c>
      <c r="AD8" s="3">
        <f t="shared" si="4"/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3">
        <f t="shared" si="4"/>
        <v>0</v>
      </c>
      <c r="AI8" s="3">
        <f t="shared" si="4"/>
        <v>0</v>
      </c>
      <c r="AJ8" s="3">
        <f t="shared" si="4"/>
        <v>0</v>
      </c>
      <c r="AK8" s="3">
        <f t="shared" si="4"/>
        <v>0</v>
      </c>
      <c r="AL8" s="3">
        <f t="shared" si="4"/>
        <v>0</v>
      </c>
      <c r="AM8" s="3">
        <f t="shared" si="4"/>
        <v>0</v>
      </c>
      <c r="AN8" s="3">
        <f t="shared" si="4"/>
        <v>0</v>
      </c>
      <c r="AO8" s="3">
        <f t="shared" si="4"/>
        <v>0</v>
      </c>
      <c r="AP8" s="3">
        <f t="shared" si="4"/>
        <v>0</v>
      </c>
      <c r="AQ8" s="3">
        <f t="shared" si="4"/>
        <v>0</v>
      </c>
      <c r="AR8" s="3">
        <f t="shared" si="4"/>
        <v>0</v>
      </c>
      <c r="AS8" s="3">
        <f t="shared" si="4"/>
        <v>0</v>
      </c>
      <c r="AT8" s="3">
        <f t="shared" si="4"/>
        <v>0</v>
      </c>
      <c r="AU8" s="3">
        <f t="shared" si="4"/>
        <v>0</v>
      </c>
      <c r="AV8" s="3">
        <f t="shared" si="4"/>
        <v>0</v>
      </c>
      <c r="AW8" s="3">
        <f t="shared" si="4"/>
        <v>0</v>
      </c>
      <c r="AX8" s="3">
        <f t="shared" si="4"/>
        <v>0</v>
      </c>
      <c r="AY8" s="3">
        <f t="shared" si="4"/>
        <v>0</v>
      </c>
      <c r="AZ8" s="3">
        <f t="shared" si="4"/>
        <v>0</v>
      </c>
      <c r="BA8" s="3">
        <f t="shared" si="4"/>
        <v>0</v>
      </c>
      <c r="BB8" s="3">
        <f t="shared" si="4"/>
        <v>0</v>
      </c>
      <c r="BC8" s="3">
        <f t="shared" si="4"/>
        <v>0</v>
      </c>
      <c r="BD8" s="3">
        <f t="shared" si="4"/>
        <v>0</v>
      </c>
      <c r="BE8" s="3">
        <f t="shared" si="4"/>
        <v>0</v>
      </c>
      <c r="BF8" s="3">
        <f t="shared" si="4"/>
        <v>0</v>
      </c>
      <c r="BG8" s="3">
        <f t="shared" si="4"/>
        <v>0</v>
      </c>
      <c r="BH8" s="3">
        <f t="shared" si="4"/>
        <v>0</v>
      </c>
      <c r="BI8" s="3">
        <f t="shared" si="4"/>
        <v>0</v>
      </c>
      <c r="BJ8" s="3">
        <f t="shared" si="4"/>
        <v>0</v>
      </c>
      <c r="BK8" s="3">
        <f t="shared" si="4"/>
        <v>0</v>
      </c>
      <c r="BL8" s="3">
        <f t="shared" si="4"/>
        <v>0</v>
      </c>
      <c r="BM8" s="3">
        <f t="shared" si="4"/>
        <v>0</v>
      </c>
      <c r="BN8" s="3">
        <f t="shared" si="4"/>
        <v>0</v>
      </c>
      <c r="BO8" s="3">
        <f t="shared" si="4"/>
        <v>0</v>
      </c>
      <c r="BP8" s="3">
        <f t="shared" si="4"/>
        <v>0</v>
      </c>
      <c r="BQ8" s="3">
        <f t="shared" si="4"/>
        <v>0</v>
      </c>
      <c r="BR8" s="3">
        <f t="shared" si="4"/>
        <v>0</v>
      </c>
      <c r="BS8" s="3">
        <f t="shared" si="4"/>
        <v>0</v>
      </c>
      <c r="BT8" s="3">
        <f t="shared" si="4"/>
        <v>0</v>
      </c>
      <c r="BU8" s="3">
        <f t="shared" si="4"/>
        <v>0</v>
      </c>
      <c r="BV8" s="3">
        <f t="shared" si="4"/>
        <v>0</v>
      </c>
      <c r="BW8" s="3">
        <f t="shared" si="4"/>
        <v>0</v>
      </c>
      <c r="BX8" s="3">
        <f t="shared" si="4"/>
        <v>0</v>
      </c>
      <c r="BY8" s="3">
        <f t="shared" si="4"/>
        <v>0</v>
      </c>
    </row>
    <row r="9" spans="1:77">
      <c r="A9" s="1" t="s">
        <v>396</v>
      </c>
      <c r="B9" s="3">
        <f>B6</f>
        <v>5.9551672078984346E-6</v>
      </c>
      <c r="C9" s="3">
        <f t="shared" ref="C9:AA9" si="5">C6</f>
        <v>7.8853832543289448E-6</v>
      </c>
      <c r="D9" s="3">
        <f t="shared" si="5"/>
        <v>8.1446241914183031E-6</v>
      </c>
      <c r="E9" s="3">
        <f t="shared" si="5"/>
        <v>8.408594726444046E-6</v>
      </c>
      <c r="F9" s="3">
        <f t="shared" si="5"/>
        <v>8.4887062187453255E-6</v>
      </c>
      <c r="G9" s="3">
        <f t="shared" si="5"/>
        <v>8.3156838564551105E-6</v>
      </c>
      <c r="H9" s="3">
        <f t="shared" si="5"/>
        <v>9.4190759866195395E-6</v>
      </c>
      <c r="I9" s="3">
        <f t="shared" si="5"/>
        <v>9.4327106307079723E-6</v>
      </c>
      <c r="J9" s="3">
        <f t="shared" si="5"/>
        <v>9.7009045077928433E-6</v>
      </c>
      <c r="K9" s="3">
        <f t="shared" si="5"/>
        <v>9.70044312626956E-6</v>
      </c>
      <c r="L9" s="3">
        <f t="shared" si="5"/>
        <v>9.9292562719140759E-6</v>
      </c>
      <c r="M9" s="3">
        <f t="shared" si="5"/>
        <v>1.0074111529391668E-5</v>
      </c>
      <c r="N9" s="3">
        <f t="shared" si="5"/>
        <v>1.0157503209012243E-5</v>
      </c>
      <c r="O9" s="3">
        <f t="shared" si="5"/>
        <v>1.0308222361800461E-5</v>
      </c>
      <c r="P9" s="3">
        <f t="shared" si="5"/>
        <v>1.0437745062659569E-5</v>
      </c>
      <c r="Q9" s="3">
        <f t="shared" si="5"/>
        <v>1.0639855841782571E-5</v>
      </c>
      <c r="R9" s="3">
        <f t="shared" si="5"/>
        <v>1.086461424965058E-5</v>
      </c>
      <c r="S9" s="3">
        <f t="shared" si="5"/>
        <v>1.0992419070927624E-5</v>
      </c>
      <c r="T9" s="3">
        <f t="shared" si="5"/>
        <v>1.1089779129648841E-5</v>
      </c>
      <c r="U9" s="3">
        <f t="shared" si="5"/>
        <v>1.1195293589790102E-5</v>
      </c>
      <c r="V9" s="3">
        <f t="shared" si="5"/>
        <v>1.137789941153304E-5</v>
      </c>
      <c r="W9" s="3">
        <f t="shared" si="5"/>
        <v>1.150519649920177E-5</v>
      </c>
      <c r="X9" s="3">
        <f t="shared" si="5"/>
        <v>1.1613747377466908E-5</v>
      </c>
      <c r="Y9" s="3">
        <f t="shared" si="5"/>
        <v>1.1879382619458196E-5</v>
      </c>
      <c r="Z9" s="3">
        <f t="shared" si="5"/>
        <v>1.2038085740615351E-5</v>
      </c>
      <c r="AA9" s="3">
        <f t="shared" si="5"/>
        <v>1.2119596951801764E-5</v>
      </c>
      <c r="AB9" s="3">
        <f t="shared" si="1"/>
        <v>1.2119596951801764E-5</v>
      </c>
      <c r="AC9" s="3">
        <f t="shared" si="4"/>
        <v>1.2119596951801764E-5</v>
      </c>
      <c r="AD9" s="3">
        <f t="shared" si="4"/>
        <v>1.2119596951801764E-5</v>
      </c>
      <c r="AE9" s="3">
        <f t="shared" si="4"/>
        <v>1.2119596951801764E-5</v>
      </c>
      <c r="AF9" s="3">
        <f t="shared" si="4"/>
        <v>1.2119596951801764E-5</v>
      </c>
      <c r="AG9" s="3">
        <f t="shared" si="4"/>
        <v>1.2119596951801764E-5</v>
      </c>
      <c r="AH9" s="3">
        <f t="shared" si="4"/>
        <v>1.2119596951801764E-5</v>
      </c>
      <c r="AI9" s="3">
        <f t="shared" si="4"/>
        <v>1.2119596951801764E-5</v>
      </c>
      <c r="AJ9" s="3">
        <f t="shared" si="4"/>
        <v>1.2119596951801764E-5</v>
      </c>
      <c r="AK9" s="3">
        <f t="shared" si="4"/>
        <v>1.2119596951801764E-5</v>
      </c>
      <c r="AL9" s="3">
        <f t="shared" si="4"/>
        <v>1.2119596951801764E-5</v>
      </c>
      <c r="AM9" s="3">
        <f t="shared" si="4"/>
        <v>1.2119596951801764E-5</v>
      </c>
      <c r="AN9" s="3">
        <f t="shared" si="4"/>
        <v>1.2119596951801764E-5</v>
      </c>
      <c r="AO9" s="3">
        <f t="shared" si="4"/>
        <v>1.2119596951801764E-5</v>
      </c>
      <c r="AP9" s="3">
        <f t="shared" si="4"/>
        <v>1.2119596951801764E-5</v>
      </c>
      <c r="AQ9" s="3">
        <f t="shared" si="4"/>
        <v>1.2119596951801764E-5</v>
      </c>
      <c r="AR9" s="3">
        <f t="shared" si="4"/>
        <v>1.2119596951801764E-5</v>
      </c>
      <c r="AS9" s="3">
        <f t="shared" si="4"/>
        <v>1.2119596951801764E-5</v>
      </c>
      <c r="AT9" s="3">
        <f t="shared" si="4"/>
        <v>1.2119596951801764E-5</v>
      </c>
      <c r="AU9" s="3">
        <f t="shared" si="4"/>
        <v>1.2119596951801764E-5</v>
      </c>
      <c r="AV9" s="3">
        <f t="shared" si="4"/>
        <v>1.2119596951801764E-5</v>
      </c>
      <c r="AW9" s="3">
        <f t="shared" si="4"/>
        <v>1.2119596951801764E-5</v>
      </c>
      <c r="AX9" s="3">
        <f t="shared" si="4"/>
        <v>1.2119596951801764E-5</v>
      </c>
      <c r="AY9" s="3">
        <f t="shared" si="4"/>
        <v>1.2119596951801764E-5</v>
      </c>
      <c r="AZ9" s="3">
        <f t="shared" si="4"/>
        <v>1.2119596951801764E-5</v>
      </c>
      <c r="BA9" s="3">
        <f t="shared" si="4"/>
        <v>1.2119596951801764E-5</v>
      </c>
      <c r="BB9" s="3">
        <f t="shared" si="4"/>
        <v>1.2119596951801764E-5</v>
      </c>
      <c r="BC9" s="3">
        <f t="shared" si="4"/>
        <v>1.2119596951801764E-5</v>
      </c>
      <c r="BD9" s="3">
        <f t="shared" si="4"/>
        <v>1.2119596951801764E-5</v>
      </c>
      <c r="BE9" s="3">
        <f t="shared" si="4"/>
        <v>1.2119596951801764E-5</v>
      </c>
      <c r="BF9" s="3">
        <f t="shared" si="4"/>
        <v>1.2119596951801764E-5</v>
      </c>
      <c r="BG9" s="3">
        <f t="shared" si="4"/>
        <v>1.2119596951801764E-5</v>
      </c>
      <c r="BH9" s="3">
        <f t="shared" si="4"/>
        <v>1.2119596951801764E-5</v>
      </c>
      <c r="BI9" s="3">
        <f t="shared" si="4"/>
        <v>1.2119596951801764E-5</v>
      </c>
      <c r="BJ9" s="3">
        <f t="shared" si="4"/>
        <v>1.2119596951801764E-5</v>
      </c>
      <c r="BK9" s="3">
        <f t="shared" si="4"/>
        <v>1.2119596951801764E-5</v>
      </c>
      <c r="BL9" s="3">
        <f t="shared" si="4"/>
        <v>1.2119596951801764E-5</v>
      </c>
      <c r="BM9" s="3">
        <f t="shared" si="4"/>
        <v>1.2119596951801764E-5</v>
      </c>
      <c r="BN9" s="3">
        <f t="shared" si="4"/>
        <v>1.2119596951801764E-5</v>
      </c>
      <c r="BO9" s="3">
        <f t="shared" si="4"/>
        <v>1.2119596951801764E-5</v>
      </c>
      <c r="BP9" s="3">
        <f t="shared" si="4"/>
        <v>1.2119596951801764E-5</v>
      </c>
      <c r="BQ9" s="3">
        <f t="shared" si="4"/>
        <v>1.2119596951801764E-5</v>
      </c>
      <c r="BR9" s="3">
        <f t="shared" si="4"/>
        <v>1.2119596951801764E-5</v>
      </c>
      <c r="BS9" s="3">
        <f t="shared" si="4"/>
        <v>1.2119596951801764E-5</v>
      </c>
      <c r="BT9" s="3">
        <f t="shared" si="4"/>
        <v>1.2119596951801764E-5</v>
      </c>
      <c r="BU9" s="3">
        <f t="shared" si="4"/>
        <v>1.2119596951801764E-5</v>
      </c>
      <c r="BV9" s="3">
        <f t="shared" si="4"/>
        <v>1.2119596951801764E-5</v>
      </c>
      <c r="BW9" s="3">
        <f t="shared" si="4"/>
        <v>1.2119596951801764E-5</v>
      </c>
      <c r="BX9" s="3">
        <f t="shared" si="4"/>
        <v>1.2119596951801764E-5</v>
      </c>
      <c r="BY9" s="3">
        <f t="shared" si="4"/>
        <v>1.2119596951801764E-5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F47C-F29C-4056-A62C-D52B09775305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7" width="10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 s="52">
        <f>'AEO 2026 Table 3'!E27/10^6*dollars_2025_to_2012*(1-INDEX('Tax Percentages'!$B$23:$AB$23,MATCH(B$1,'Tax Percentages'!$B$4:$AB$4,0)))</f>
        <v>1.2116178686627639E-5</v>
      </c>
      <c r="C2" s="52">
        <f>'AEO 2026 Table 3'!F27/10^6*dollars_2025_to_2012*(1-INDEX('Tax Percentages'!$B$23:$AB$23,MATCH(C$1,'Tax Percentages'!$B$4:$AB$4,0)))</f>
        <v>1.1000925117805529E-5</v>
      </c>
      <c r="D2" s="52">
        <f>'AEO 2026 Table 3'!G27/10^6*dollars_2025_to_2012*(1-INDEX('Tax Percentages'!$B$23:$AB$23,MATCH(D$1,'Tax Percentages'!$B$4:$AB$4,0)))</f>
        <v>1.1179460675962805E-5</v>
      </c>
      <c r="E2" s="52">
        <f>'AEO 2026 Table 3'!H27/10^6*dollars_2025_to_2012*(1-INDEX('Tax Percentages'!$B$23:$AB$23,MATCH(E$1,'Tax Percentages'!$B$4:$AB$4,0)))</f>
        <v>1.1700133393223027E-5</v>
      </c>
      <c r="F2" s="52">
        <f>'AEO 2026 Table 3'!I27/10^6*dollars_2025_to_2012*(1-INDEX('Tax Percentages'!$B$23:$AB$23,MATCH(F$1,'Tax Percentages'!$B$4:$AB$4,0)))</f>
        <v>1.2123448938427268E-5</v>
      </c>
      <c r="G2" s="52">
        <f>'AEO 2026 Table 3'!J27/10^6*dollars_2025_to_2012*(1-INDEX('Tax Percentages'!$B$23:$AB$23,MATCH(G$1,'Tax Percentages'!$B$4:$AB$4,0)))</f>
        <v>1.2656353942402195E-5</v>
      </c>
      <c r="H2" s="52">
        <f>'AEO 2026 Table 3'!K27/10^6*dollars_2025_to_2012*(1-INDEX('Tax Percentages'!$B$23:$AB$23,MATCH(H$1,'Tax Percentages'!$B$4:$AB$4,0)))</f>
        <v>1.3338839110060093E-5</v>
      </c>
      <c r="I2" s="52">
        <f>'AEO 2026 Table 3'!L27/10^6*dollars_2025_to_2012*(1-INDEX('Tax Percentages'!$B$23:$AB$23,MATCH(I$1,'Tax Percentages'!$B$4:$AB$4,0)))</f>
        <v>1.3659699866305238E-5</v>
      </c>
      <c r="J2" s="52">
        <f>'AEO 2026 Table 3'!M27/10^6*dollars_2025_to_2012*(1-INDEX('Tax Percentages'!$B$23:$AB$23,MATCH(J$1,'Tax Percentages'!$B$4:$AB$4,0)))</f>
        <v>1.4054463439911343E-5</v>
      </c>
      <c r="K2" s="52">
        <f>'AEO 2026 Table 3'!N27/10^6*dollars_2025_to_2012*(1-INDEX('Tax Percentages'!$B$23:$AB$23,MATCH(K$1,'Tax Percentages'!$B$4:$AB$4,0)))</f>
        <v>1.429331703192245E-5</v>
      </c>
      <c r="L2" s="52">
        <f>'AEO 2026 Table 3'!O27/10^6*dollars_2025_to_2012*(1-INDEX('Tax Percentages'!$B$23:$AB$23,MATCH(L$1,'Tax Percentages'!$B$4:$AB$4,0)))</f>
        <v>1.4525194133108007E-5</v>
      </c>
      <c r="M2" s="52">
        <f>'AEO 2026 Table 3'!P27/10^6*dollars_2025_to_2012*(1-INDEX('Tax Percentages'!$B$23:$AB$23,MATCH(M$1,'Tax Percentages'!$B$4:$AB$4,0)))</f>
        <v>1.4754237304896578E-5</v>
      </c>
      <c r="N2" s="52">
        <f>'AEO 2026 Table 3'!Q27/10^6*dollars_2025_to_2012*(1-INDEX('Tax Percentages'!$B$23:$AB$23,MATCH(N$1,'Tax Percentages'!$B$4:$AB$4,0)))</f>
        <v>1.5037723291057429E-5</v>
      </c>
      <c r="O2" s="52">
        <f>'AEO 2026 Table 3'!R27/10^6*dollars_2025_to_2012*(1-INDEX('Tax Percentages'!$B$23:$AB$23,MATCH(O$1,'Tax Percentages'!$B$4:$AB$4,0)))</f>
        <v>1.530584664166216E-5</v>
      </c>
      <c r="P2" s="52">
        <f>'AEO 2026 Table 3'!S27/10^6*dollars_2025_to_2012*(1-INDEX('Tax Percentages'!$B$23:$AB$23,MATCH(P$1,'Tax Percentages'!$B$4:$AB$4,0)))</f>
        <v>1.556209394057957E-5</v>
      </c>
      <c r="Q2" s="52">
        <f>'AEO 2026 Table 3'!T27/10^6*dollars_2025_to_2012*(1-INDEX('Tax Percentages'!$B$23:$AB$23,MATCH(Q$1,'Tax Percentages'!$B$4:$AB$4,0)))</f>
        <v>1.5722753944078938E-5</v>
      </c>
      <c r="R2" s="52">
        <f>'AEO 2026 Table 3'!U27/10^6*dollars_2025_to_2012*(1-INDEX('Tax Percentages'!$B$23:$AB$23,MATCH(R$1,'Tax Percentages'!$B$4:$AB$4,0)))</f>
        <v>1.5819443175458569E-5</v>
      </c>
      <c r="S2" s="52">
        <f>'AEO 2026 Table 3'!V27/10^6*dollars_2025_to_2012*(1-INDEX('Tax Percentages'!$B$23:$AB$23,MATCH(S$1,'Tax Percentages'!$B$4:$AB$4,0)))</f>
        <v>1.5780315808793634E-5</v>
      </c>
      <c r="T2" s="52">
        <f>'AEO 2026 Table 3'!W27/10^6*dollars_2025_to_2012*(1-INDEX('Tax Percentages'!$B$23:$AB$23,MATCH(T$1,'Tax Percentages'!$B$4:$AB$4,0)))</f>
        <v>1.5644719863788423E-5</v>
      </c>
      <c r="U2" s="52">
        <f>'AEO 2026 Table 3'!X27/10^6*dollars_2025_to_2012*(1-INDEX('Tax Percentages'!$B$23:$AB$23,MATCH(U$1,'Tax Percentages'!$B$4:$AB$4,0)))</f>
        <v>1.5517797842929565E-5</v>
      </c>
      <c r="V2" s="52">
        <f>'AEO 2026 Table 3'!Y27/10^6*dollars_2025_to_2012*(1-INDEX('Tax Percentages'!$B$23:$AB$23,MATCH(V$1,'Tax Percentages'!$B$4:$AB$4,0)))</f>
        <v>1.5551444108342872E-5</v>
      </c>
      <c r="W2" s="52">
        <f>'AEO 2026 Table 3'!Z27/10^6*dollars_2025_to_2012*(1-INDEX('Tax Percentages'!$B$23:$AB$23,MATCH(W$1,'Tax Percentages'!$B$4:$AB$4,0)))</f>
        <v>1.5662630643178507E-5</v>
      </c>
      <c r="X2" s="52">
        <f>'AEO 2026 Table 3'!AA27/10^6*dollars_2025_to_2012*(1-INDEX('Tax Percentages'!$B$23:$AB$23,MATCH(X$1,'Tax Percentages'!$B$4:$AB$4,0)))</f>
        <v>1.5775497331277652E-5</v>
      </c>
      <c r="Y2" s="52">
        <f>'AEO 2026 Table 3'!AB27/10^6*dollars_2025_to_2012*(1-INDEX('Tax Percentages'!$B$23:$AB$23,MATCH(Y$1,'Tax Percentages'!$B$4:$AB$4,0)))</f>
        <v>1.589047152174965E-5</v>
      </c>
      <c r="Z2" s="52">
        <f>'AEO 2026 Table 3'!AC27/10^6*dollars_2025_to_2012*(1-INDEX('Tax Percentages'!$B$23:$AB$23,MATCH(Z$1,'Tax Percentages'!$B$4:$AB$4,0)))</f>
        <v>1.5961727831873548E-5</v>
      </c>
      <c r="AA2" s="52">
        <f>'AEO 2026 Table 3'!AD27/10^6*dollars_2025_to_2012*(1-INDEX('Tax Percentages'!$B$23:$AB$23,MATCH(AA$1,'Tax Percentages'!$B$4:$AB$4,0)))</f>
        <v>1.6013383240080035E-5</v>
      </c>
      <c r="AB2" s="52">
        <f>AA2</f>
        <v>1.6013383240080035E-5</v>
      </c>
      <c r="AC2" s="52">
        <f t="shared" ref="AC2:BY7" si="0">AB2</f>
        <v>1.6013383240080035E-5</v>
      </c>
      <c r="AD2" s="52">
        <f t="shared" si="0"/>
        <v>1.6013383240080035E-5</v>
      </c>
      <c r="AE2" s="52">
        <f t="shared" si="0"/>
        <v>1.6013383240080035E-5</v>
      </c>
      <c r="AF2" s="52">
        <f t="shared" si="0"/>
        <v>1.6013383240080035E-5</v>
      </c>
      <c r="AG2" s="52">
        <f t="shared" si="0"/>
        <v>1.6013383240080035E-5</v>
      </c>
      <c r="AH2" s="52">
        <f t="shared" si="0"/>
        <v>1.6013383240080035E-5</v>
      </c>
      <c r="AI2" s="52">
        <f t="shared" si="0"/>
        <v>1.6013383240080035E-5</v>
      </c>
      <c r="AJ2" s="52">
        <f t="shared" si="0"/>
        <v>1.6013383240080035E-5</v>
      </c>
      <c r="AK2" s="52">
        <f t="shared" si="0"/>
        <v>1.6013383240080035E-5</v>
      </c>
      <c r="AL2" s="52">
        <f t="shared" si="0"/>
        <v>1.6013383240080035E-5</v>
      </c>
      <c r="AM2" s="52">
        <f t="shared" si="0"/>
        <v>1.6013383240080035E-5</v>
      </c>
      <c r="AN2" s="52">
        <f t="shared" si="0"/>
        <v>1.6013383240080035E-5</v>
      </c>
      <c r="AO2" s="52">
        <f t="shared" si="0"/>
        <v>1.6013383240080035E-5</v>
      </c>
      <c r="AP2" s="52">
        <f t="shared" si="0"/>
        <v>1.6013383240080035E-5</v>
      </c>
      <c r="AQ2" s="52">
        <f t="shared" si="0"/>
        <v>1.6013383240080035E-5</v>
      </c>
      <c r="AR2" s="52">
        <f t="shared" si="0"/>
        <v>1.6013383240080035E-5</v>
      </c>
      <c r="AS2" s="52">
        <f t="shared" si="0"/>
        <v>1.6013383240080035E-5</v>
      </c>
      <c r="AT2" s="52">
        <f t="shared" si="0"/>
        <v>1.6013383240080035E-5</v>
      </c>
      <c r="AU2" s="52">
        <f t="shared" si="0"/>
        <v>1.6013383240080035E-5</v>
      </c>
      <c r="AV2" s="52">
        <f t="shared" si="0"/>
        <v>1.6013383240080035E-5</v>
      </c>
      <c r="AW2" s="52">
        <f t="shared" si="0"/>
        <v>1.6013383240080035E-5</v>
      </c>
      <c r="AX2" s="52">
        <f t="shared" si="0"/>
        <v>1.6013383240080035E-5</v>
      </c>
      <c r="AY2" s="52">
        <f t="shared" si="0"/>
        <v>1.6013383240080035E-5</v>
      </c>
      <c r="AZ2" s="52">
        <f t="shared" si="0"/>
        <v>1.6013383240080035E-5</v>
      </c>
      <c r="BA2" s="52">
        <f t="shared" si="0"/>
        <v>1.6013383240080035E-5</v>
      </c>
      <c r="BB2" s="52">
        <f t="shared" si="0"/>
        <v>1.6013383240080035E-5</v>
      </c>
      <c r="BC2" s="52">
        <f t="shared" si="0"/>
        <v>1.6013383240080035E-5</v>
      </c>
      <c r="BD2" s="52">
        <f t="shared" si="0"/>
        <v>1.6013383240080035E-5</v>
      </c>
      <c r="BE2" s="52">
        <f t="shared" si="0"/>
        <v>1.6013383240080035E-5</v>
      </c>
      <c r="BF2" s="52">
        <f t="shared" si="0"/>
        <v>1.6013383240080035E-5</v>
      </c>
      <c r="BG2" s="52">
        <f t="shared" si="0"/>
        <v>1.6013383240080035E-5</v>
      </c>
      <c r="BH2" s="52">
        <f t="shared" si="0"/>
        <v>1.6013383240080035E-5</v>
      </c>
      <c r="BI2" s="52">
        <f t="shared" si="0"/>
        <v>1.6013383240080035E-5</v>
      </c>
      <c r="BJ2" s="52">
        <f t="shared" si="0"/>
        <v>1.6013383240080035E-5</v>
      </c>
      <c r="BK2" s="52">
        <f t="shared" si="0"/>
        <v>1.6013383240080035E-5</v>
      </c>
      <c r="BL2" s="52">
        <f t="shared" si="0"/>
        <v>1.6013383240080035E-5</v>
      </c>
      <c r="BM2" s="52">
        <f t="shared" si="0"/>
        <v>1.6013383240080035E-5</v>
      </c>
      <c r="BN2" s="52">
        <f t="shared" si="0"/>
        <v>1.6013383240080035E-5</v>
      </c>
      <c r="BO2" s="52">
        <f t="shared" si="0"/>
        <v>1.6013383240080035E-5</v>
      </c>
      <c r="BP2" s="52">
        <f t="shared" si="0"/>
        <v>1.6013383240080035E-5</v>
      </c>
      <c r="BQ2" s="52">
        <f t="shared" si="0"/>
        <v>1.6013383240080035E-5</v>
      </c>
      <c r="BR2" s="52">
        <f t="shared" si="0"/>
        <v>1.6013383240080035E-5</v>
      </c>
      <c r="BS2" s="52">
        <f t="shared" si="0"/>
        <v>1.6013383240080035E-5</v>
      </c>
      <c r="BT2" s="52">
        <f t="shared" si="0"/>
        <v>1.6013383240080035E-5</v>
      </c>
      <c r="BU2" s="52">
        <f t="shared" si="0"/>
        <v>1.6013383240080035E-5</v>
      </c>
      <c r="BV2" s="52">
        <f t="shared" si="0"/>
        <v>1.6013383240080035E-5</v>
      </c>
      <c r="BW2" s="52">
        <f t="shared" si="0"/>
        <v>1.6013383240080035E-5</v>
      </c>
      <c r="BX2" s="52">
        <f t="shared" si="0"/>
        <v>1.6013383240080035E-5</v>
      </c>
      <c r="BY2" s="52">
        <f t="shared" si="0"/>
        <v>1.6013383240080035E-5</v>
      </c>
    </row>
    <row r="3" spans="1:77">
      <c r="A3" s="1" t="s">
        <v>390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3">
        <f t="shared" ref="AB3:AQ9" si="1">AA3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0"/>
        <v>0</v>
      </c>
      <c r="AS3" s="3">
        <f t="shared" si="0"/>
        <v>0</v>
      </c>
      <c r="AT3" s="3">
        <f t="shared" si="0"/>
        <v>0</v>
      </c>
      <c r="AU3" s="3">
        <f t="shared" si="0"/>
        <v>0</v>
      </c>
      <c r="AV3" s="3">
        <f t="shared" si="0"/>
        <v>0</v>
      </c>
      <c r="AW3" s="3">
        <f t="shared" si="0"/>
        <v>0</v>
      </c>
      <c r="AX3" s="3">
        <f t="shared" si="0"/>
        <v>0</v>
      </c>
      <c r="AY3" s="3">
        <f t="shared" si="0"/>
        <v>0</v>
      </c>
      <c r="AZ3" s="3">
        <f t="shared" si="0"/>
        <v>0</v>
      </c>
      <c r="BA3" s="3">
        <f t="shared" si="0"/>
        <v>0</v>
      </c>
      <c r="BB3" s="3">
        <f t="shared" si="0"/>
        <v>0</v>
      </c>
      <c r="BC3" s="3">
        <f t="shared" si="0"/>
        <v>0</v>
      </c>
      <c r="BD3" s="3">
        <f t="shared" si="0"/>
        <v>0</v>
      </c>
      <c r="BE3" s="3">
        <f t="shared" si="0"/>
        <v>0</v>
      </c>
      <c r="BF3" s="3">
        <f t="shared" si="0"/>
        <v>0</v>
      </c>
      <c r="BG3" s="3">
        <f t="shared" si="0"/>
        <v>0</v>
      </c>
      <c r="BH3" s="3">
        <f t="shared" si="0"/>
        <v>0</v>
      </c>
      <c r="BI3" s="3">
        <f t="shared" si="0"/>
        <v>0</v>
      </c>
      <c r="BJ3" s="3">
        <f t="shared" si="0"/>
        <v>0</v>
      </c>
      <c r="BK3" s="3">
        <f t="shared" si="0"/>
        <v>0</v>
      </c>
      <c r="BL3" s="3">
        <f t="shared" si="0"/>
        <v>0</v>
      </c>
      <c r="BM3" s="3">
        <f t="shared" si="0"/>
        <v>0</v>
      </c>
      <c r="BN3" s="3">
        <f t="shared" si="0"/>
        <v>0</v>
      </c>
      <c r="BO3" s="3">
        <f t="shared" si="0"/>
        <v>0</v>
      </c>
      <c r="BP3" s="3">
        <f t="shared" si="0"/>
        <v>0</v>
      </c>
      <c r="BQ3" s="3">
        <f t="shared" si="0"/>
        <v>0</v>
      </c>
      <c r="BR3" s="3">
        <f t="shared" si="0"/>
        <v>0</v>
      </c>
      <c r="BS3" s="3">
        <f t="shared" si="0"/>
        <v>0</v>
      </c>
      <c r="BT3" s="3">
        <f t="shared" si="0"/>
        <v>0</v>
      </c>
      <c r="BU3" s="3">
        <f t="shared" si="0"/>
        <v>0</v>
      </c>
      <c r="BV3" s="3">
        <f t="shared" si="0"/>
        <v>0</v>
      </c>
      <c r="BW3" s="3">
        <f t="shared" si="0"/>
        <v>0</v>
      </c>
      <c r="BX3" s="3">
        <f t="shared" si="0"/>
        <v>0</v>
      </c>
      <c r="BY3" s="3">
        <f t="shared" si="0"/>
        <v>0</v>
      </c>
    </row>
    <row r="4" spans="1:77">
      <c r="A4" s="1" t="s">
        <v>391</v>
      </c>
      <c r="B4" s="52">
        <f>'AEO 2026 Table 3'!E7/10^6*dollars_2025_to_2012*(1-INDEX('Tax Percentages'!$B$23:$AB$23,MATCH(B$1,'Tax Percentages'!$B$4:$AB$4,0)))</f>
        <v>1.765428618266439E-5</v>
      </c>
      <c r="C4" s="52">
        <f>'AEO 2026 Table 3'!F7/10^6*dollars_2025_to_2012*(1-INDEX('Tax Percentages'!$B$23:$AB$23,MATCH(C$1,'Tax Percentages'!$B$4:$AB$4,0)))</f>
        <v>1.638965715237654E-5</v>
      </c>
      <c r="D4" s="52">
        <f>'AEO 2026 Table 3'!G7/10^6*dollars_2025_to_2012*(1-INDEX('Tax Percentages'!$B$23:$AB$23,MATCH(D$1,'Tax Percentages'!$B$4:$AB$4,0)))</f>
        <v>1.5965951476647901E-5</v>
      </c>
      <c r="E4" s="52">
        <f>'AEO 2026 Table 3'!H7/10^6*dollars_2025_to_2012*(1-INDEX('Tax Percentages'!$B$23:$AB$23,MATCH(E$1,'Tax Percentages'!$B$4:$AB$4,0)))</f>
        <v>1.6128375375226916E-5</v>
      </c>
      <c r="F4" s="52">
        <f>'AEO 2026 Table 3'!I7/10^6*dollars_2025_to_2012*(1-INDEX('Tax Percentages'!$B$23:$AB$23,MATCH(F$1,'Tax Percentages'!$B$4:$AB$4,0)))</f>
        <v>1.6501643222171039E-5</v>
      </c>
      <c r="G4" s="52">
        <f>'AEO 2026 Table 3'!J7/10^6*dollars_2025_to_2012*(1-INDEX('Tax Percentages'!$B$23:$AB$23,MATCH(G$1,'Tax Percentages'!$B$4:$AB$4,0)))</f>
        <v>1.7089569922437753E-5</v>
      </c>
      <c r="H4" s="52">
        <f>'AEO 2026 Table 3'!K7/10^6*dollars_2025_to_2012*(1-INDEX('Tax Percentages'!$B$23:$AB$23,MATCH(H$1,'Tax Percentages'!$B$4:$AB$4,0)))</f>
        <v>1.7907373889566493E-5</v>
      </c>
      <c r="I4" s="52">
        <f>'AEO 2026 Table 3'!L7/10^6*dollars_2025_to_2012*(1-INDEX('Tax Percentages'!$B$23:$AB$23,MATCH(I$1,'Tax Percentages'!$B$4:$AB$4,0)))</f>
        <v>1.8570347214063819E-5</v>
      </c>
      <c r="J4" s="52">
        <f>'AEO 2026 Table 3'!M7/10^6*dollars_2025_to_2012*(1-INDEX('Tax Percentages'!$B$23:$AB$23,MATCH(J$1,'Tax Percentages'!$B$4:$AB$4,0)))</f>
        <v>1.9274377954702826E-5</v>
      </c>
      <c r="K4" s="52">
        <f>'AEO 2026 Table 3'!N7/10^6*dollars_2025_to_2012*(1-INDEX('Tax Percentages'!$B$23:$AB$23,MATCH(K$1,'Tax Percentages'!$B$4:$AB$4,0)))</f>
        <v>1.9759454418545343E-5</v>
      </c>
      <c r="L4" s="52">
        <f>'AEO 2026 Table 3'!O7/10^6*dollars_2025_to_2012*(1-INDEX('Tax Percentages'!$B$23:$AB$23,MATCH(L$1,'Tax Percentages'!$B$4:$AB$4,0)))</f>
        <v>2.020207644007534E-5</v>
      </c>
      <c r="M4" s="52">
        <f>'AEO 2026 Table 3'!P7/10^6*dollars_2025_to_2012*(1-INDEX('Tax Percentages'!$B$23:$AB$23,MATCH(M$1,'Tax Percentages'!$B$4:$AB$4,0)))</f>
        <v>2.0618869428266914E-5</v>
      </c>
      <c r="N4" s="52">
        <f>'AEO 2026 Table 3'!Q7/10^6*dollars_2025_to_2012*(1-INDEX('Tax Percentages'!$B$23:$AB$23,MATCH(N$1,'Tax Percentages'!$B$4:$AB$4,0)))</f>
        <v>2.1071131727916812E-5</v>
      </c>
      <c r="O4" s="52">
        <f>'AEO 2026 Table 3'!R7/10^6*dollars_2025_to_2012*(1-INDEX('Tax Percentages'!$B$23:$AB$23,MATCH(O$1,'Tax Percentages'!$B$4:$AB$4,0)))</f>
        <v>2.1509540738553869E-5</v>
      </c>
      <c r="P4" s="52">
        <f>'AEO 2026 Table 3'!S7/10^6*dollars_2025_to_2012*(1-INDEX('Tax Percentages'!$B$23:$AB$23,MATCH(P$1,'Tax Percentages'!$B$4:$AB$4,0)))</f>
        <v>2.1943472220497798E-5</v>
      </c>
      <c r="Q4" s="52">
        <f>'AEO 2026 Table 3'!T7/10^6*dollars_2025_to_2012*(1-INDEX('Tax Percentages'!$B$23:$AB$23,MATCH(Q$1,'Tax Percentages'!$B$4:$AB$4,0)))</f>
        <v>2.2299164255316394E-5</v>
      </c>
      <c r="R4" s="52">
        <f>'AEO 2026 Table 3'!U7/10^6*dollars_2025_to_2012*(1-INDEX('Tax Percentages'!$B$23:$AB$23,MATCH(R$1,'Tax Percentages'!$B$4:$AB$4,0)))</f>
        <v>2.256710682993707E-5</v>
      </c>
      <c r="S4" s="52">
        <f>'AEO 2026 Table 3'!V7/10^6*dollars_2025_to_2012*(1-INDEX('Tax Percentages'!$B$23:$AB$23,MATCH(S$1,'Tax Percentages'!$B$4:$AB$4,0)))</f>
        <v>2.2679932976363322E-5</v>
      </c>
      <c r="T4" s="52">
        <f>'AEO 2026 Table 3'!W7/10^6*dollars_2025_to_2012*(1-INDEX('Tax Percentages'!$B$23:$AB$23,MATCH(T$1,'Tax Percentages'!$B$4:$AB$4,0)))</f>
        <v>2.2637844738342014E-5</v>
      </c>
      <c r="U4" s="52">
        <f>'AEO 2026 Table 3'!X7/10^6*dollars_2025_to_2012*(1-INDEX('Tax Percentages'!$B$23:$AB$23,MATCH(U$1,'Tax Percentages'!$B$4:$AB$4,0)))</f>
        <v>2.2524320743447935E-5</v>
      </c>
      <c r="V4" s="52">
        <f>'AEO 2026 Table 3'!Y7/10^6*dollars_2025_to_2012*(1-INDEX('Tax Percentages'!$B$23:$AB$23,MATCH(V$1,'Tax Percentages'!$B$4:$AB$4,0)))</f>
        <v>2.2502420929292204E-5</v>
      </c>
      <c r="W4" s="52">
        <f>'AEO 2026 Table 3'!Z7/10^6*dollars_2025_to_2012*(1-INDEX('Tax Percentages'!$B$23:$AB$23,MATCH(W$1,'Tax Percentages'!$B$4:$AB$4,0)))</f>
        <v>2.2579963192567295E-5</v>
      </c>
      <c r="X4" s="52">
        <f>'AEO 2026 Table 3'!AA7/10^6*dollars_2025_to_2012*(1-INDEX('Tax Percentages'!$B$23:$AB$23,MATCH(X$1,'Tax Percentages'!$B$4:$AB$4,0)))</f>
        <v>2.2707073964821265E-5</v>
      </c>
      <c r="Y4" s="52">
        <f>'AEO 2026 Table 3'!AB7/10^6*dollars_2025_to_2012*(1-INDEX('Tax Percentages'!$B$23:$AB$23,MATCH(Y$1,'Tax Percentages'!$B$4:$AB$4,0)))</f>
        <v>2.2863999482091347E-5</v>
      </c>
      <c r="Z4" s="52">
        <f>'AEO 2026 Table 3'!AC7/10^6*dollars_2025_to_2012*(1-INDEX('Tax Percentages'!$B$23:$AB$23,MATCH(Z$1,'Tax Percentages'!$B$4:$AB$4,0)))</f>
        <v>2.3001799299019738E-5</v>
      </c>
      <c r="AA4" s="52">
        <f>'AEO 2026 Table 3'!AD7/10^6*dollars_2025_to_2012*(1-INDEX('Tax Percentages'!$B$23:$AB$23,MATCH(AA$1,'Tax Percentages'!$B$4:$AB$4,0)))</f>
        <v>2.3117018733381849E-5</v>
      </c>
      <c r="AB4" s="66">
        <f t="shared" si="1"/>
        <v>2.3117018733381849E-5</v>
      </c>
      <c r="AC4" s="66">
        <f t="shared" si="0"/>
        <v>2.3117018733381849E-5</v>
      </c>
      <c r="AD4" s="66">
        <f t="shared" si="0"/>
        <v>2.3117018733381849E-5</v>
      </c>
      <c r="AE4" s="66">
        <f t="shared" si="0"/>
        <v>2.3117018733381849E-5</v>
      </c>
      <c r="AF4" s="66">
        <f t="shared" si="0"/>
        <v>2.3117018733381849E-5</v>
      </c>
      <c r="AG4" s="66">
        <f t="shared" si="0"/>
        <v>2.3117018733381849E-5</v>
      </c>
      <c r="AH4" s="66">
        <f t="shared" si="0"/>
        <v>2.3117018733381849E-5</v>
      </c>
      <c r="AI4" s="66">
        <f t="shared" si="0"/>
        <v>2.3117018733381849E-5</v>
      </c>
      <c r="AJ4" s="66">
        <f t="shared" si="0"/>
        <v>2.3117018733381849E-5</v>
      </c>
      <c r="AK4" s="66">
        <f t="shared" si="0"/>
        <v>2.3117018733381849E-5</v>
      </c>
      <c r="AL4" s="66">
        <f t="shared" si="0"/>
        <v>2.3117018733381849E-5</v>
      </c>
      <c r="AM4" s="66">
        <f t="shared" si="0"/>
        <v>2.3117018733381849E-5</v>
      </c>
      <c r="AN4" s="66">
        <f t="shared" si="0"/>
        <v>2.3117018733381849E-5</v>
      </c>
      <c r="AO4" s="66">
        <f t="shared" si="0"/>
        <v>2.3117018733381849E-5</v>
      </c>
      <c r="AP4" s="66">
        <f t="shared" si="0"/>
        <v>2.3117018733381849E-5</v>
      </c>
      <c r="AQ4" s="66">
        <f t="shared" si="0"/>
        <v>2.3117018733381849E-5</v>
      </c>
      <c r="AR4" s="66">
        <f t="shared" si="0"/>
        <v>2.3117018733381849E-5</v>
      </c>
      <c r="AS4" s="66">
        <f t="shared" si="0"/>
        <v>2.3117018733381849E-5</v>
      </c>
      <c r="AT4" s="66">
        <f t="shared" si="0"/>
        <v>2.3117018733381849E-5</v>
      </c>
      <c r="AU4" s="66">
        <f t="shared" si="0"/>
        <v>2.3117018733381849E-5</v>
      </c>
      <c r="AV4" s="66">
        <f t="shared" si="0"/>
        <v>2.3117018733381849E-5</v>
      </c>
      <c r="AW4" s="66">
        <f t="shared" si="0"/>
        <v>2.3117018733381849E-5</v>
      </c>
      <c r="AX4" s="66">
        <f t="shared" si="0"/>
        <v>2.3117018733381849E-5</v>
      </c>
      <c r="AY4" s="66">
        <f t="shared" si="0"/>
        <v>2.3117018733381849E-5</v>
      </c>
      <c r="AZ4" s="66">
        <f t="shared" si="0"/>
        <v>2.3117018733381849E-5</v>
      </c>
      <c r="BA4" s="66">
        <f t="shared" si="0"/>
        <v>2.3117018733381849E-5</v>
      </c>
      <c r="BB4" s="66">
        <f t="shared" si="0"/>
        <v>2.3117018733381849E-5</v>
      </c>
      <c r="BC4" s="66">
        <f t="shared" si="0"/>
        <v>2.3117018733381849E-5</v>
      </c>
      <c r="BD4" s="66">
        <f t="shared" si="0"/>
        <v>2.3117018733381849E-5</v>
      </c>
      <c r="BE4" s="66">
        <f t="shared" si="0"/>
        <v>2.3117018733381849E-5</v>
      </c>
      <c r="BF4" s="66">
        <f t="shared" si="0"/>
        <v>2.3117018733381849E-5</v>
      </c>
      <c r="BG4" s="66">
        <f t="shared" si="0"/>
        <v>2.3117018733381849E-5</v>
      </c>
      <c r="BH4" s="66">
        <f t="shared" si="0"/>
        <v>2.3117018733381849E-5</v>
      </c>
      <c r="BI4" s="66">
        <f t="shared" si="0"/>
        <v>2.3117018733381849E-5</v>
      </c>
      <c r="BJ4" s="66">
        <f t="shared" si="0"/>
        <v>2.3117018733381849E-5</v>
      </c>
      <c r="BK4" s="66">
        <f t="shared" si="0"/>
        <v>2.3117018733381849E-5</v>
      </c>
      <c r="BL4" s="66">
        <f t="shared" si="0"/>
        <v>2.3117018733381849E-5</v>
      </c>
      <c r="BM4" s="66">
        <f t="shared" si="0"/>
        <v>2.3117018733381849E-5</v>
      </c>
      <c r="BN4" s="66">
        <f t="shared" si="0"/>
        <v>2.3117018733381849E-5</v>
      </c>
      <c r="BO4" s="66">
        <f t="shared" si="0"/>
        <v>2.3117018733381849E-5</v>
      </c>
      <c r="BP4" s="66">
        <f t="shared" si="0"/>
        <v>2.3117018733381849E-5</v>
      </c>
      <c r="BQ4" s="66">
        <f t="shared" si="0"/>
        <v>2.3117018733381849E-5</v>
      </c>
      <c r="BR4" s="66">
        <f t="shared" si="0"/>
        <v>2.3117018733381849E-5</v>
      </c>
      <c r="BS4" s="66">
        <f t="shared" si="0"/>
        <v>2.3117018733381849E-5</v>
      </c>
      <c r="BT4" s="66">
        <f t="shared" si="0"/>
        <v>2.3117018733381849E-5</v>
      </c>
      <c r="BU4" s="66">
        <f t="shared" si="0"/>
        <v>2.3117018733381849E-5</v>
      </c>
      <c r="BV4" s="66">
        <f t="shared" si="0"/>
        <v>2.3117018733381849E-5</v>
      </c>
      <c r="BW4" s="66">
        <f t="shared" si="0"/>
        <v>2.3117018733381849E-5</v>
      </c>
      <c r="BX4" s="66">
        <f t="shared" si="0"/>
        <v>2.3117018733381849E-5</v>
      </c>
      <c r="BY4" s="66">
        <f t="shared" si="0"/>
        <v>2.3117018733381849E-5</v>
      </c>
    </row>
    <row r="5" spans="1:77">
      <c r="A5" s="1" t="s">
        <v>392</v>
      </c>
      <c r="B5" s="52">
        <f>'AEO 2026 Table 3'!E12/10^6*dollars_2025_to_2012*(1-INDEX('Tax Percentages'!$B$23:$AB$23,MATCH(B$1,'Tax Percentages'!$B$4:$AB$4,0)))</f>
        <v>1.303606725071873E-5</v>
      </c>
      <c r="C5" s="52">
        <f>'AEO 2026 Table 3'!F12/10^6*dollars_2025_to_2012*(1-INDEX('Tax Percentages'!$B$23:$AB$23,MATCH(C$1,'Tax Percentages'!$B$4:$AB$4,0)))</f>
        <v>1.1812583366094234E-5</v>
      </c>
      <c r="D5" s="52">
        <f>'AEO 2026 Table 3'!G12/10^6*dollars_2025_to_2012*(1-INDEX('Tax Percentages'!$B$23:$AB$23,MATCH(D$1,'Tax Percentages'!$B$4:$AB$4,0)))</f>
        <v>1.1928684747996174E-5</v>
      </c>
      <c r="E5" s="52">
        <f>'AEO 2026 Table 3'!H12/10^6*dollars_2025_to_2012*(1-INDEX('Tax Percentages'!$B$23:$AB$23,MATCH(E$1,'Tax Percentages'!$B$4:$AB$4,0)))</f>
        <v>1.2488134578452237E-5</v>
      </c>
      <c r="F5" s="52">
        <f>'AEO 2026 Table 3'!I12/10^6*dollars_2025_to_2012*(1-INDEX('Tax Percentages'!$B$23:$AB$23,MATCH(F$1,'Tax Percentages'!$B$4:$AB$4,0)))</f>
        <v>1.2982590790320001E-5</v>
      </c>
      <c r="G5" s="52">
        <f>'AEO 2026 Table 3'!J12/10^6*dollars_2025_to_2012*(1-INDEX('Tax Percentages'!$B$23:$AB$23,MATCH(G$1,'Tax Percentages'!$B$4:$AB$4,0)))</f>
        <v>1.3597903058317192E-5</v>
      </c>
      <c r="H5" s="52">
        <f>'AEO 2026 Table 3'!K12/10^6*dollars_2025_to_2012*(1-INDEX('Tax Percentages'!$B$23:$AB$23,MATCH(H$1,'Tax Percentages'!$B$4:$AB$4,0)))</f>
        <v>1.4386630670570539E-5</v>
      </c>
      <c r="I5" s="52">
        <f>'AEO 2026 Table 3'!L12/10^6*dollars_2025_to_2012*(1-INDEX('Tax Percentages'!$B$23:$AB$23,MATCH(I$1,'Tax Percentages'!$B$4:$AB$4,0)))</f>
        <v>1.479569482082648E-5</v>
      </c>
      <c r="J5" s="52">
        <f>'AEO 2026 Table 3'!M12/10^6*dollars_2025_to_2012*(1-INDEX('Tax Percentages'!$B$23:$AB$23,MATCH(J$1,'Tax Percentages'!$B$4:$AB$4,0)))</f>
        <v>1.5308791562196408E-5</v>
      </c>
      <c r="K5" s="52">
        <f>'AEO 2026 Table 3'!N12/10^6*dollars_2025_to_2012*(1-INDEX('Tax Percentages'!$B$23:$AB$23,MATCH(K$1,'Tax Percentages'!$B$4:$AB$4,0)))</f>
        <v>1.5594435561666826E-5</v>
      </c>
      <c r="L5" s="52">
        <f>'AEO 2026 Table 3'!O12/10^6*dollars_2025_to_2012*(1-INDEX('Tax Percentages'!$B$23:$AB$23,MATCH(L$1,'Tax Percentages'!$B$4:$AB$4,0)))</f>
        <v>1.5870300377941371E-5</v>
      </c>
      <c r="M5" s="52">
        <f>'AEO 2026 Table 3'!P12/10^6*dollars_2025_to_2012*(1-INDEX('Tax Percentages'!$B$23:$AB$23,MATCH(M$1,'Tax Percentages'!$B$4:$AB$4,0)))</f>
        <v>1.6142499828215826E-5</v>
      </c>
      <c r="N5" s="52">
        <f>'AEO 2026 Table 3'!Q12/10^6*dollars_2025_to_2012*(1-INDEX('Tax Percentages'!$B$23:$AB$23,MATCH(N$1,'Tax Percentages'!$B$4:$AB$4,0)))</f>
        <v>1.6480700457342615E-5</v>
      </c>
      <c r="O5" s="52">
        <f>'AEO 2026 Table 3'!R12/10^6*dollars_2025_to_2012*(1-INDEX('Tax Percentages'!$B$23:$AB$23,MATCH(O$1,'Tax Percentages'!$B$4:$AB$4,0)))</f>
        <v>1.6798945943377367E-5</v>
      </c>
      <c r="P5" s="52">
        <f>'AEO 2026 Table 3'!S12/10^6*dollars_2025_to_2012*(1-INDEX('Tax Percentages'!$B$23:$AB$23,MATCH(P$1,'Tax Percentages'!$B$4:$AB$4,0)))</f>
        <v>1.7105541347704859E-5</v>
      </c>
      <c r="Q5" s="52">
        <f>'AEO 2026 Table 3'!T12/10^6*dollars_2025_to_2012*(1-INDEX('Tax Percentages'!$B$23:$AB$23,MATCH(Q$1,'Tax Percentages'!$B$4:$AB$4,0)))</f>
        <v>1.7305799931739349E-5</v>
      </c>
      <c r="R5" s="52">
        <f>'AEO 2026 Table 3'!U12/10^6*dollars_2025_to_2012*(1-INDEX('Tax Percentages'!$B$23:$AB$23,MATCH(R$1,'Tax Percentages'!$B$4:$AB$4,0)))</f>
        <v>1.7427995192309428E-5</v>
      </c>
      <c r="S5" s="52">
        <f>'AEO 2026 Table 3'!V12/10^6*dollars_2025_to_2012*(1-INDEX('Tax Percentages'!$B$23:$AB$23,MATCH(S$1,'Tax Percentages'!$B$4:$AB$4,0)))</f>
        <v>1.7393294843400899E-5</v>
      </c>
      <c r="T5" s="52">
        <f>'AEO 2026 Table 3'!W12/10^6*dollars_2025_to_2012*(1-INDEX('Tax Percentages'!$B$23:$AB$23,MATCH(T$1,'Tax Percentages'!$B$4:$AB$4,0)))</f>
        <v>1.7240616897138347E-5</v>
      </c>
      <c r="U5" s="52">
        <f>'AEO 2026 Table 3'!X12/10^6*dollars_2025_to_2012*(1-INDEX('Tax Percentages'!$B$23:$AB$23,MATCH(U$1,'Tax Percentages'!$B$4:$AB$4,0)))</f>
        <v>1.7088796972182428E-5</v>
      </c>
      <c r="V5" s="52">
        <f>'AEO 2026 Table 3'!Y12/10^6*dollars_2025_to_2012*(1-INDEX('Tax Percentages'!$B$23:$AB$23,MATCH(V$1,'Tax Percentages'!$B$4:$AB$4,0)))</f>
        <v>1.7114309647548764E-5</v>
      </c>
      <c r="W5" s="52">
        <f>'AEO 2026 Table 3'!Z12/10^6*dollars_2025_to_2012*(1-INDEX('Tax Percentages'!$B$23:$AB$23,MATCH(W$1,'Tax Percentages'!$B$4:$AB$4,0)))</f>
        <v>1.7237235987466094E-5</v>
      </c>
      <c r="X5" s="52">
        <f>'AEO 2026 Table 3'!AA12/10^6*dollars_2025_to_2012*(1-INDEX('Tax Percentages'!$B$23:$AB$23,MATCH(X$1,'Tax Percentages'!$B$4:$AB$4,0)))</f>
        <v>1.7369524795351374E-5</v>
      </c>
      <c r="Y5" s="52">
        <f>'AEO 2026 Table 3'!AB12/10^6*dollars_2025_to_2012*(1-INDEX('Tax Percentages'!$B$23:$AB$23,MATCH(Y$1,'Tax Percentages'!$B$4:$AB$4,0)))</f>
        <v>1.7505866441290784E-5</v>
      </c>
      <c r="Z5" s="52">
        <f>'AEO 2026 Table 3'!AC12/10^6*dollars_2025_to_2012*(1-INDEX('Tax Percentages'!$B$23:$AB$23,MATCH(Z$1,'Tax Percentages'!$B$4:$AB$4,0)))</f>
        <v>1.7594049896773929E-5</v>
      </c>
      <c r="AA5" s="52">
        <f>'AEO 2026 Table 3'!AD12/10^6*dollars_2025_to_2012*(1-INDEX('Tax Percentages'!$B$23:$AB$23,MATCH(AA$1,'Tax Percentages'!$B$4:$AB$4,0)))</f>
        <v>1.7657467042442525E-5</v>
      </c>
      <c r="AB5" s="66">
        <f t="shared" si="1"/>
        <v>1.7657467042442525E-5</v>
      </c>
      <c r="AC5" s="66">
        <f t="shared" si="0"/>
        <v>1.7657467042442525E-5</v>
      </c>
      <c r="AD5" s="66">
        <f t="shared" si="0"/>
        <v>1.7657467042442525E-5</v>
      </c>
      <c r="AE5" s="66">
        <f t="shared" si="0"/>
        <v>1.7657467042442525E-5</v>
      </c>
      <c r="AF5" s="66">
        <f t="shared" si="0"/>
        <v>1.7657467042442525E-5</v>
      </c>
      <c r="AG5" s="66">
        <f t="shared" si="0"/>
        <v>1.7657467042442525E-5</v>
      </c>
      <c r="AH5" s="66">
        <f t="shared" si="0"/>
        <v>1.7657467042442525E-5</v>
      </c>
      <c r="AI5" s="66">
        <f t="shared" si="0"/>
        <v>1.7657467042442525E-5</v>
      </c>
      <c r="AJ5" s="66">
        <f t="shared" si="0"/>
        <v>1.7657467042442525E-5</v>
      </c>
      <c r="AK5" s="66">
        <f t="shared" si="0"/>
        <v>1.7657467042442525E-5</v>
      </c>
      <c r="AL5" s="66">
        <f t="shared" si="0"/>
        <v>1.7657467042442525E-5</v>
      </c>
      <c r="AM5" s="66">
        <f t="shared" si="0"/>
        <v>1.7657467042442525E-5</v>
      </c>
      <c r="AN5" s="66">
        <f t="shared" si="0"/>
        <v>1.7657467042442525E-5</v>
      </c>
      <c r="AO5" s="66">
        <f t="shared" si="0"/>
        <v>1.7657467042442525E-5</v>
      </c>
      <c r="AP5" s="66">
        <f t="shared" si="0"/>
        <v>1.7657467042442525E-5</v>
      </c>
      <c r="AQ5" s="66">
        <f t="shared" si="0"/>
        <v>1.7657467042442525E-5</v>
      </c>
      <c r="AR5" s="66">
        <f t="shared" si="0"/>
        <v>1.7657467042442525E-5</v>
      </c>
      <c r="AS5" s="66">
        <f t="shared" si="0"/>
        <v>1.7657467042442525E-5</v>
      </c>
      <c r="AT5" s="66">
        <f t="shared" si="0"/>
        <v>1.7657467042442525E-5</v>
      </c>
      <c r="AU5" s="66">
        <f t="shared" si="0"/>
        <v>1.7657467042442525E-5</v>
      </c>
      <c r="AV5" s="66">
        <f t="shared" si="0"/>
        <v>1.7657467042442525E-5</v>
      </c>
      <c r="AW5" s="66">
        <f t="shared" si="0"/>
        <v>1.7657467042442525E-5</v>
      </c>
      <c r="AX5" s="66">
        <f t="shared" si="0"/>
        <v>1.7657467042442525E-5</v>
      </c>
      <c r="AY5" s="66">
        <f t="shared" si="0"/>
        <v>1.7657467042442525E-5</v>
      </c>
      <c r="AZ5" s="66">
        <f t="shared" si="0"/>
        <v>1.7657467042442525E-5</v>
      </c>
      <c r="BA5" s="66">
        <f t="shared" si="0"/>
        <v>1.7657467042442525E-5</v>
      </c>
      <c r="BB5" s="66">
        <f t="shared" si="0"/>
        <v>1.7657467042442525E-5</v>
      </c>
      <c r="BC5" s="66">
        <f t="shared" si="0"/>
        <v>1.7657467042442525E-5</v>
      </c>
      <c r="BD5" s="66">
        <f t="shared" si="0"/>
        <v>1.7657467042442525E-5</v>
      </c>
      <c r="BE5" s="66">
        <f t="shared" si="0"/>
        <v>1.7657467042442525E-5</v>
      </c>
      <c r="BF5" s="66">
        <f t="shared" si="0"/>
        <v>1.7657467042442525E-5</v>
      </c>
      <c r="BG5" s="66">
        <f t="shared" si="0"/>
        <v>1.7657467042442525E-5</v>
      </c>
      <c r="BH5" s="66">
        <f t="shared" si="0"/>
        <v>1.7657467042442525E-5</v>
      </c>
      <c r="BI5" s="66">
        <f t="shared" si="0"/>
        <v>1.7657467042442525E-5</v>
      </c>
      <c r="BJ5" s="66">
        <f t="shared" si="0"/>
        <v>1.7657467042442525E-5</v>
      </c>
      <c r="BK5" s="66">
        <f t="shared" si="0"/>
        <v>1.7657467042442525E-5</v>
      </c>
      <c r="BL5" s="66">
        <f t="shared" si="0"/>
        <v>1.7657467042442525E-5</v>
      </c>
      <c r="BM5" s="66">
        <f t="shared" si="0"/>
        <v>1.7657467042442525E-5</v>
      </c>
      <c r="BN5" s="66">
        <f t="shared" si="0"/>
        <v>1.7657467042442525E-5</v>
      </c>
      <c r="BO5" s="66">
        <f t="shared" si="0"/>
        <v>1.7657467042442525E-5</v>
      </c>
      <c r="BP5" s="66">
        <f t="shared" si="0"/>
        <v>1.7657467042442525E-5</v>
      </c>
      <c r="BQ5" s="66">
        <f t="shared" si="0"/>
        <v>1.7657467042442525E-5</v>
      </c>
      <c r="BR5" s="66">
        <f t="shared" si="0"/>
        <v>1.7657467042442525E-5</v>
      </c>
      <c r="BS5" s="66">
        <f t="shared" si="0"/>
        <v>1.7657467042442525E-5</v>
      </c>
      <c r="BT5" s="66">
        <f t="shared" si="0"/>
        <v>1.7657467042442525E-5</v>
      </c>
      <c r="BU5" s="66">
        <f t="shared" si="0"/>
        <v>1.7657467042442525E-5</v>
      </c>
      <c r="BV5" s="66">
        <f t="shared" si="0"/>
        <v>1.7657467042442525E-5</v>
      </c>
      <c r="BW5" s="66">
        <f t="shared" si="0"/>
        <v>1.7657467042442525E-5</v>
      </c>
      <c r="BX5" s="66">
        <f t="shared" si="0"/>
        <v>1.7657467042442525E-5</v>
      </c>
      <c r="BY5" s="66">
        <f t="shared" si="0"/>
        <v>1.7657467042442525E-5</v>
      </c>
    </row>
    <row r="6" spans="1:77">
      <c r="A6" s="1" t="s">
        <v>393</v>
      </c>
      <c r="B6" s="52">
        <f>'AEO 2026 Table 3'!E18/10^6*dollars_2025_to_2012*(1-INDEX('Tax Percentages'!$B$23:$AB$23,MATCH(B$1,'Tax Percentages'!$B$4:$AB$4,0)))</f>
        <v>8.5093176436133193E-6</v>
      </c>
      <c r="C6" s="52">
        <f>'AEO 2026 Table 3'!F18/10^6*dollars_2025_to_2012*(1-INDEX('Tax Percentages'!$B$23:$AB$23,MATCH(C$1,'Tax Percentages'!$B$4:$AB$4,0)))</f>
        <v>7.3576530002101112E-6</v>
      </c>
      <c r="D6" s="52">
        <f>'AEO 2026 Table 3'!G18/10^6*dollars_2025_to_2012*(1-INDEX('Tax Percentages'!$B$23:$AB$23,MATCH(D$1,'Tax Percentages'!$B$4:$AB$4,0)))</f>
        <v>7.448005102884242E-6</v>
      </c>
      <c r="E6" s="52">
        <f>'AEO 2026 Table 3'!H18/10^6*dollars_2025_to_2012*(1-INDEX('Tax Percentages'!$B$23:$AB$23,MATCH(E$1,'Tax Percentages'!$B$4:$AB$4,0)))</f>
        <v>7.9656903640845559E-6</v>
      </c>
      <c r="F6" s="52">
        <f>'AEO 2026 Table 3'!I18/10^6*dollars_2025_to_2012*(1-INDEX('Tax Percentages'!$B$23:$AB$23,MATCH(F$1,'Tax Percentages'!$B$4:$AB$4,0)))</f>
        <v>8.4418848784755463E-6</v>
      </c>
      <c r="G6" s="52">
        <f>'AEO 2026 Table 3'!J18/10^6*dollars_2025_to_2012*(1-INDEX('Tax Percentages'!$B$23:$AB$23,MATCH(G$1,'Tax Percentages'!$B$4:$AB$4,0)))</f>
        <v>9.0459152629094607E-6</v>
      </c>
      <c r="H6" s="52">
        <f>'AEO 2026 Table 3'!K18/10^6*dollars_2025_to_2012*(1-INDEX('Tax Percentages'!$B$23:$AB$23,MATCH(H$1,'Tax Percentages'!$B$4:$AB$4,0)))</f>
        <v>9.839195505643423E-6</v>
      </c>
      <c r="I6" s="52">
        <f>'AEO 2026 Table 3'!L18/10^6*dollars_2025_to_2012*(1-INDEX('Tax Percentages'!$B$23:$AB$23,MATCH(I$1,'Tax Percentages'!$B$4:$AB$4,0)))</f>
        <v>1.0268155648026041E-5</v>
      </c>
      <c r="J6" s="52">
        <f>'AEO 2026 Table 3'!M18/10^6*dollars_2025_to_2012*(1-INDEX('Tax Percentages'!$B$23:$AB$23,MATCH(J$1,'Tax Percentages'!$B$4:$AB$4,0)))</f>
        <v>1.0593218781282711E-5</v>
      </c>
      <c r="K6" s="52">
        <f>'AEO 2026 Table 3'!N18/10^6*dollars_2025_to_2012*(1-INDEX('Tax Percentages'!$B$23:$AB$23,MATCH(K$1,'Tax Percentages'!$B$4:$AB$4,0)))</f>
        <v>1.0898153970874353E-5</v>
      </c>
      <c r="L6" s="52">
        <f>'AEO 2026 Table 3'!O18/10^6*dollars_2025_to_2012*(1-INDEX('Tax Percentages'!$B$23:$AB$23,MATCH(L$1,'Tax Percentages'!$B$4:$AB$4,0)))</f>
        <v>1.1194794732962621E-5</v>
      </c>
      <c r="M6" s="52">
        <f>'AEO 2026 Table 3'!P18/10^6*dollars_2025_to_2012*(1-INDEX('Tax Percentages'!$B$23:$AB$23,MATCH(M$1,'Tax Percentages'!$B$4:$AB$4,0)))</f>
        <v>1.1489802529636166E-5</v>
      </c>
      <c r="N6" s="52">
        <f>'AEO 2026 Table 3'!Q18/10^6*dollars_2025_to_2012*(1-INDEX('Tax Percentages'!$B$23:$AB$23,MATCH(N$1,'Tax Percentages'!$B$4:$AB$4,0)))</f>
        <v>1.1827719367052709E-5</v>
      </c>
      <c r="O6" s="52">
        <f>'AEO 2026 Table 3'!R18/10^6*dollars_2025_to_2012*(1-INDEX('Tax Percentages'!$B$23:$AB$23,MATCH(O$1,'Tax Percentages'!$B$4:$AB$4,0)))</f>
        <v>1.217835100355314E-5</v>
      </c>
      <c r="P6" s="52">
        <f>'AEO 2026 Table 3'!S18/10^6*dollars_2025_to_2012*(1-INDEX('Tax Percentages'!$B$23:$AB$23,MATCH(P$1,'Tax Percentages'!$B$4:$AB$4,0)))</f>
        <v>1.2519850129771214E-5</v>
      </c>
      <c r="Q6" s="52">
        <f>'AEO 2026 Table 3'!T18/10^6*dollars_2025_to_2012*(1-INDEX('Tax Percentages'!$B$23:$AB$23,MATCH(Q$1,'Tax Percentages'!$B$4:$AB$4,0)))</f>
        <v>1.2747711611487589E-5</v>
      </c>
      <c r="R6" s="52">
        <f>'AEO 2026 Table 3'!U18/10^6*dollars_2025_to_2012*(1-INDEX('Tax Percentages'!$B$23:$AB$23,MATCH(R$1,'Tax Percentages'!$B$4:$AB$4,0)))</f>
        <v>1.2889271170113616E-5</v>
      </c>
      <c r="S6" s="52">
        <f>'AEO 2026 Table 3'!V18/10^6*dollars_2025_to_2012*(1-INDEX('Tax Percentages'!$B$23:$AB$23,MATCH(S$1,'Tax Percentages'!$B$4:$AB$4,0)))</f>
        <v>1.2857062472544039E-5</v>
      </c>
      <c r="T6" s="52">
        <f>'AEO 2026 Table 3'!W18/10^6*dollars_2025_to_2012*(1-INDEX('Tax Percentages'!$B$23:$AB$23,MATCH(T$1,'Tax Percentages'!$B$4:$AB$4,0)))</f>
        <v>1.2692823503331078E-5</v>
      </c>
      <c r="U6" s="52">
        <f>'AEO 2026 Table 3'!X18/10^6*dollars_2025_to_2012*(1-INDEX('Tax Percentages'!$B$23:$AB$23,MATCH(U$1,'Tax Percentages'!$B$4:$AB$4,0)))</f>
        <v>1.2527725848193886E-5</v>
      </c>
      <c r="V6" s="52">
        <f>'AEO 2026 Table 3'!Y18/10^6*dollars_2025_to_2012*(1-INDEX('Tax Percentages'!$B$23:$AB$23,MATCH(V$1,'Tax Percentages'!$B$4:$AB$4,0)))</f>
        <v>1.2555529460387474E-5</v>
      </c>
      <c r="W6" s="52">
        <f>'AEO 2026 Table 3'!Z18/10^6*dollars_2025_to_2012*(1-INDEX('Tax Percentages'!$B$23:$AB$23,MATCH(W$1,'Tax Percentages'!$B$4:$AB$4,0)))</f>
        <v>1.269236956951819E-5</v>
      </c>
      <c r="X6" s="52">
        <f>'AEO 2026 Table 3'!AA18/10^6*dollars_2025_to_2012*(1-INDEX('Tax Percentages'!$B$23:$AB$23,MATCH(X$1,'Tax Percentages'!$B$4:$AB$4,0)))</f>
        <v>1.2842074681307781E-5</v>
      </c>
      <c r="Y6" s="52">
        <f>'AEO 2026 Table 3'!AB18/10^6*dollars_2025_to_2012*(1-INDEX('Tax Percentages'!$B$23:$AB$23,MATCH(Y$1,'Tax Percentages'!$B$4:$AB$4,0)))</f>
        <v>1.2997357928516906E-5</v>
      </c>
      <c r="Z6" s="52">
        <f>'AEO 2026 Table 3'!AC18/10^6*dollars_2025_to_2012*(1-INDEX('Tax Percentages'!$B$23:$AB$23,MATCH(Z$1,'Tax Percentages'!$B$4:$AB$4,0)))</f>
        <v>1.3100196201824513E-5</v>
      </c>
      <c r="AA6" s="52">
        <f>'AEO 2026 Table 3'!AD18/10^6*dollars_2025_to_2012*(1-INDEX('Tax Percentages'!$B$23:$AB$23,MATCH(AA$1,'Tax Percentages'!$B$4:$AB$4,0)))</f>
        <v>1.3175119871801267E-5</v>
      </c>
      <c r="AB6" s="66">
        <f t="shared" si="1"/>
        <v>1.3175119871801267E-5</v>
      </c>
      <c r="AC6" s="66">
        <f t="shared" si="0"/>
        <v>1.3175119871801267E-5</v>
      </c>
      <c r="AD6" s="66">
        <f t="shared" si="0"/>
        <v>1.3175119871801267E-5</v>
      </c>
      <c r="AE6" s="66">
        <f t="shared" si="0"/>
        <v>1.3175119871801267E-5</v>
      </c>
      <c r="AF6" s="66">
        <f t="shared" si="0"/>
        <v>1.3175119871801267E-5</v>
      </c>
      <c r="AG6" s="66">
        <f t="shared" si="0"/>
        <v>1.3175119871801267E-5</v>
      </c>
      <c r="AH6" s="66">
        <f t="shared" si="0"/>
        <v>1.3175119871801267E-5</v>
      </c>
      <c r="AI6" s="66">
        <f t="shared" si="0"/>
        <v>1.3175119871801267E-5</v>
      </c>
      <c r="AJ6" s="66">
        <f t="shared" si="0"/>
        <v>1.3175119871801267E-5</v>
      </c>
      <c r="AK6" s="66">
        <f t="shared" si="0"/>
        <v>1.3175119871801267E-5</v>
      </c>
      <c r="AL6" s="66">
        <f t="shared" si="0"/>
        <v>1.3175119871801267E-5</v>
      </c>
      <c r="AM6" s="66">
        <f t="shared" si="0"/>
        <v>1.3175119871801267E-5</v>
      </c>
      <c r="AN6" s="66">
        <f t="shared" si="0"/>
        <v>1.3175119871801267E-5</v>
      </c>
      <c r="AO6" s="66">
        <f t="shared" si="0"/>
        <v>1.3175119871801267E-5</v>
      </c>
      <c r="AP6" s="66">
        <f t="shared" si="0"/>
        <v>1.3175119871801267E-5</v>
      </c>
      <c r="AQ6" s="66">
        <f t="shared" si="0"/>
        <v>1.3175119871801267E-5</v>
      </c>
      <c r="AR6" s="66">
        <f t="shared" si="0"/>
        <v>1.3175119871801267E-5</v>
      </c>
      <c r="AS6" s="66">
        <f t="shared" si="0"/>
        <v>1.3175119871801267E-5</v>
      </c>
      <c r="AT6" s="66">
        <f t="shared" si="0"/>
        <v>1.3175119871801267E-5</v>
      </c>
      <c r="AU6" s="66">
        <f t="shared" si="0"/>
        <v>1.3175119871801267E-5</v>
      </c>
      <c r="AV6" s="66">
        <f t="shared" si="0"/>
        <v>1.3175119871801267E-5</v>
      </c>
      <c r="AW6" s="66">
        <f t="shared" si="0"/>
        <v>1.3175119871801267E-5</v>
      </c>
      <c r="AX6" s="66">
        <f t="shared" si="0"/>
        <v>1.3175119871801267E-5</v>
      </c>
      <c r="AY6" s="66">
        <f t="shared" si="0"/>
        <v>1.3175119871801267E-5</v>
      </c>
      <c r="AZ6" s="66">
        <f t="shared" si="0"/>
        <v>1.3175119871801267E-5</v>
      </c>
      <c r="BA6" s="66">
        <f t="shared" si="0"/>
        <v>1.3175119871801267E-5</v>
      </c>
      <c r="BB6" s="66">
        <f t="shared" si="0"/>
        <v>1.3175119871801267E-5</v>
      </c>
      <c r="BC6" s="66">
        <f t="shared" si="0"/>
        <v>1.3175119871801267E-5</v>
      </c>
      <c r="BD6" s="66">
        <f t="shared" si="0"/>
        <v>1.3175119871801267E-5</v>
      </c>
      <c r="BE6" s="66">
        <f t="shared" si="0"/>
        <v>1.3175119871801267E-5</v>
      </c>
      <c r="BF6" s="66">
        <f t="shared" si="0"/>
        <v>1.3175119871801267E-5</v>
      </c>
      <c r="BG6" s="66">
        <f t="shared" si="0"/>
        <v>1.3175119871801267E-5</v>
      </c>
      <c r="BH6" s="66">
        <f t="shared" si="0"/>
        <v>1.3175119871801267E-5</v>
      </c>
      <c r="BI6" s="66">
        <f t="shared" si="0"/>
        <v>1.3175119871801267E-5</v>
      </c>
      <c r="BJ6" s="66">
        <f t="shared" si="0"/>
        <v>1.3175119871801267E-5</v>
      </c>
      <c r="BK6" s="66">
        <f t="shared" si="0"/>
        <v>1.3175119871801267E-5</v>
      </c>
      <c r="BL6" s="66">
        <f t="shared" si="0"/>
        <v>1.3175119871801267E-5</v>
      </c>
      <c r="BM6" s="66">
        <f t="shared" si="0"/>
        <v>1.3175119871801267E-5</v>
      </c>
      <c r="BN6" s="66">
        <f t="shared" si="0"/>
        <v>1.3175119871801267E-5</v>
      </c>
      <c r="BO6" s="66">
        <f t="shared" si="0"/>
        <v>1.3175119871801267E-5</v>
      </c>
      <c r="BP6" s="66">
        <f t="shared" si="0"/>
        <v>1.3175119871801267E-5</v>
      </c>
      <c r="BQ6" s="66">
        <f t="shared" si="0"/>
        <v>1.3175119871801267E-5</v>
      </c>
      <c r="BR6" s="66">
        <f t="shared" si="0"/>
        <v>1.3175119871801267E-5</v>
      </c>
      <c r="BS6" s="66">
        <f t="shared" si="0"/>
        <v>1.3175119871801267E-5</v>
      </c>
      <c r="BT6" s="66">
        <f t="shared" si="0"/>
        <v>1.3175119871801267E-5</v>
      </c>
      <c r="BU6" s="66">
        <f t="shared" si="0"/>
        <v>1.3175119871801267E-5</v>
      </c>
      <c r="BV6" s="66">
        <f t="shared" si="0"/>
        <v>1.3175119871801267E-5</v>
      </c>
      <c r="BW6" s="66">
        <f t="shared" si="0"/>
        <v>1.3175119871801267E-5</v>
      </c>
      <c r="BX6" s="66">
        <f t="shared" si="0"/>
        <v>1.3175119871801267E-5</v>
      </c>
      <c r="BY6" s="66">
        <f t="shared" si="0"/>
        <v>1.3175119871801267E-5</v>
      </c>
    </row>
    <row r="7" spans="1:77">
      <c r="A7" s="1" t="s">
        <v>394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3">
        <f t="shared" si="1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G7" s="3">
        <f t="shared" si="0"/>
        <v>0</v>
      </c>
      <c r="AH7" s="3">
        <f t="shared" si="0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ref="AC7:BY9" si="2">BA7</f>
        <v>0</v>
      </c>
      <c r="BC7" s="3">
        <f t="shared" si="2"/>
        <v>0</v>
      </c>
      <c r="BD7" s="3">
        <f t="shared" si="2"/>
        <v>0</v>
      </c>
      <c r="BE7" s="3">
        <f t="shared" si="2"/>
        <v>0</v>
      </c>
      <c r="BF7" s="3">
        <f t="shared" si="2"/>
        <v>0</v>
      </c>
      <c r="BG7" s="3">
        <f t="shared" si="2"/>
        <v>0</v>
      </c>
      <c r="BH7" s="3">
        <f t="shared" si="2"/>
        <v>0</v>
      </c>
      <c r="BI7" s="3">
        <f t="shared" si="2"/>
        <v>0</v>
      </c>
      <c r="BJ7" s="3">
        <f t="shared" si="2"/>
        <v>0</v>
      </c>
      <c r="BK7" s="3">
        <f t="shared" si="2"/>
        <v>0</v>
      </c>
      <c r="BL7" s="3">
        <f t="shared" si="2"/>
        <v>0</v>
      </c>
      <c r="BM7" s="3">
        <f t="shared" si="2"/>
        <v>0</v>
      </c>
      <c r="BN7" s="3">
        <f t="shared" si="2"/>
        <v>0</v>
      </c>
      <c r="BO7" s="3">
        <f t="shared" si="2"/>
        <v>0</v>
      </c>
      <c r="BP7" s="3">
        <f t="shared" si="2"/>
        <v>0</v>
      </c>
      <c r="BQ7" s="3">
        <f t="shared" si="2"/>
        <v>0</v>
      </c>
      <c r="BR7" s="3">
        <f t="shared" si="2"/>
        <v>0</v>
      </c>
      <c r="BS7" s="3">
        <f t="shared" si="2"/>
        <v>0</v>
      </c>
      <c r="BT7" s="3">
        <f t="shared" si="2"/>
        <v>0</v>
      </c>
      <c r="BU7" s="3">
        <f t="shared" si="2"/>
        <v>0</v>
      </c>
      <c r="BV7" s="3">
        <f t="shared" si="2"/>
        <v>0</v>
      </c>
      <c r="BW7" s="3">
        <f t="shared" si="2"/>
        <v>0</v>
      </c>
      <c r="BX7" s="3">
        <f t="shared" si="2"/>
        <v>0</v>
      </c>
      <c r="BY7" s="3">
        <f t="shared" si="2"/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2"/>
        <v>0</v>
      </c>
      <c r="AD8" s="3">
        <f t="shared" si="2"/>
        <v>0</v>
      </c>
      <c r="AE8" s="3">
        <f t="shared" si="2"/>
        <v>0</v>
      </c>
      <c r="AF8" s="3">
        <f t="shared" si="2"/>
        <v>0</v>
      </c>
      <c r="AG8" s="3">
        <f t="shared" si="2"/>
        <v>0</v>
      </c>
      <c r="AH8" s="3">
        <f t="shared" si="2"/>
        <v>0</v>
      </c>
      <c r="AI8" s="3">
        <f t="shared" si="2"/>
        <v>0</v>
      </c>
      <c r="AJ8" s="3">
        <f t="shared" si="2"/>
        <v>0</v>
      </c>
      <c r="AK8" s="3">
        <f t="shared" si="2"/>
        <v>0</v>
      </c>
      <c r="AL8" s="3">
        <f t="shared" si="2"/>
        <v>0</v>
      </c>
      <c r="AM8" s="3">
        <f t="shared" si="2"/>
        <v>0</v>
      </c>
      <c r="AN8" s="3">
        <f t="shared" si="2"/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0</v>
      </c>
      <c r="AV8" s="3">
        <f t="shared" si="2"/>
        <v>0</v>
      </c>
      <c r="AW8" s="3">
        <f t="shared" si="2"/>
        <v>0</v>
      </c>
      <c r="AX8" s="3">
        <f t="shared" si="2"/>
        <v>0</v>
      </c>
      <c r="AY8" s="3">
        <f t="shared" si="2"/>
        <v>0</v>
      </c>
      <c r="AZ8" s="3">
        <f t="shared" si="2"/>
        <v>0</v>
      </c>
      <c r="BA8" s="3">
        <f t="shared" si="2"/>
        <v>0</v>
      </c>
      <c r="BB8" s="3">
        <f t="shared" si="2"/>
        <v>0</v>
      </c>
      <c r="BC8" s="3">
        <f t="shared" si="2"/>
        <v>0</v>
      </c>
      <c r="BD8" s="3">
        <f t="shared" si="2"/>
        <v>0</v>
      </c>
      <c r="BE8" s="3">
        <f t="shared" si="2"/>
        <v>0</v>
      </c>
      <c r="BF8" s="3">
        <f t="shared" si="2"/>
        <v>0</v>
      </c>
      <c r="BG8" s="3">
        <f t="shared" si="2"/>
        <v>0</v>
      </c>
      <c r="BH8" s="3">
        <f t="shared" si="2"/>
        <v>0</v>
      </c>
      <c r="BI8" s="3">
        <f t="shared" si="2"/>
        <v>0</v>
      </c>
      <c r="BJ8" s="3">
        <f t="shared" si="2"/>
        <v>0</v>
      </c>
      <c r="BK8" s="3">
        <f t="shared" si="2"/>
        <v>0</v>
      </c>
      <c r="BL8" s="3">
        <f t="shared" si="2"/>
        <v>0</v>
      </c>
      <c r="BM8" s="3">
        <f t="shared" si="2"/>
        <v>0</v>
      </c>
      <c r="BN8" s="3">
        <f t="shared" si="2"/>
        <v>0</v>
      </c>
      <c r="BO8" s="3">
        <f t="shared" si="2"/>
        <v>0</v>
      </c>
      <c r="BP8" s="3">
        <f t="shared" si="2"/>
        <v>0</v>
      </c>
      <c r="BQ8" s="3">
        <f t="shared" si="2"/>
        <v>0</v>
      </c>
      <c r="BR8" s="3">
        <f t="shared" si="2"/>
        <v>0</v>
      </c>
      <c r="BS8" s="3">
        <f t="shared" si="2"/>
        <v>0</v>
      </c>
      <c r="BT8" s="3">
        <f t="shared" si="2"/>
        <v>0</v>
      </c>
      <c r="BU8" s="3">
        <f t="shared" si="2"/>
        <v>0</v>
      </c>
      <c r="BV8" s="3">
        <f t="shared" si="2"/>
        <v>0</v>
      </c>
      <c r="BW8" s="3">
        <f t="shared" si="2"/>
        <v>0</v>
      </c>
      <c r="BX8" s="3">
        <f t="shared" si="2"/>
        <v>0</v>
      </c>
      <c r="BY8" s="3">
        <f t="shared" si="2"/>
        <v>0</v>
      </c>
    </row>
    <row r="9" spans="1:77">
      <c r="A9" s="1" t="s">
        <v>396</v>
      </c>
      <c r="B9" s="53">
        <f t="shared" ref="B9:AA9" si="3">B6</f>
        <v>8.5093176436133193E-6</v>
      </c>
      <c r="C9" s="53">
        <f t="shared" si="3"/>
        <v>7.3576530002101112E-6</v>
      </c>
      <c r="D9" s="53">
        <f t="shared" si="3"/>
        <v>7.448005102884242E-6</v>
      </c>
      <c r="E9" s="53">
        <f t="shared" si="3"/>
        <v>7.9656903640845559E-6</v>
      </c>
      <c r="F9" s="53">
        <f t="shared" si="3"/>
        <v>8.4418848784755463E-6</v>
      </c>
      <c r="G9" s="53">
        <f t="shared" si="3"/>
        <v>9.0459152629094607E-6</v>
      </c>
      <c r="H9" s="53">
        <f t="shared" si="3"/>
        <v>9.839195505643423E-6</v>
      </c>
      <c r="I9" s="53">
        <f t="shared" si="3"/>
        <v>1.0268155648026041E-5</v>
      </c>
      <c r="J9" s="53">
        <f t="shared" si="3"/>
        <v>1.0593218781282711E-5</v>
      </c>
      <c r="K9" s="53">
        <f t="shared" si="3"/>
        <v>1.0898153970874353E-5</v>
      </c>
      <c r="L9" s="53">
        <f t="shared" si="3"/>
        <v>1.1194794732962621E-5</v>
      </c>
      <c r="M9" s="53">
        <f t="shared" si="3"/>
        <v>1.1489802529636166E-5</v>
      </c>
      <c r="N9" s="53">
        <f t="shared" si="3"/>
        <v>1.1827719367052709E-5</v>
      </c>
      <c r="O9" s="53">
        <f t="shared" si="3"/>
        <v>1.217835100355314E-5</v>
      </c>
      <c r="P9" s="53">
        <f t="shared" si="3"/>
        <v>1.2519850129771214E-5</v>
      </c>
      <c r="Q9" s="53">
        <f t="shared" si="3"/>
        <v>1.2747711611487589E-5</v>
      </c>
      <c r="R9" s="53">
        <f t="shared" si="3"/>
        <v>1.2889271170113616E-5</v>
      </c>
      <c r="S9" s="53">
        <f t="shared" si="3"/>
        <v>1.2857062472544039E-5</v>
      </c>
      <c r="T9" s="53">
        <f t="shared" si="3"/>
        <v>1.2692823503331078E-5</v>
      </c>
      <c r="U9" s="53">
        <f t="shared" si="3"/>
        <v>1.2527725848193886E-5</v>
      </c>
      <c r="V9" s="53">
        <f t="shared" si="3"/>
        <v>1.2555529460387474E-5</v>
      </c>
      <c r="W9" s="53">
        <f t="shared" si="3"/>
        <v>1.269236956951819E-5</v>
      </c>
      <c r="X9" s="53">
        <f t="shared" si="3"/>
        <v>1.2842074681307781E-5</v>
      </c>
      <c r="Y9" s="53">
        <f t="shared" si="3"/>
        <v>1.2997357928516906E-5</v>
      </c>
      <c r="Z9" s="53">
        <f t="shared" si="3"/>
        <v>1.3100196201824513E-5</v>
      </c>
      <c r="AA9" s="53">
        <f t="shared" si="3"/>
        <v>1.3175119871801267E-5</v>
      </c>
      <c r="AB9" s="66">
        <f t="shared" si="1"/>
        <v>1.3175119871801267E-5</v>
      </c>
      <c r="AC9" s="66">
        <f t="shared" si="2"/>
        <v>1.3175119871801267E-5</v>
      </c>
      <c r="AD9" s="66">
        <f t="shared" si="2"/>
        <v>1.3175119871801267E-5</v>
      </c>
      <c r="AE9" s="66">
        <f t="shared" si="2"/>
        <v>1.3175119871801267E-5</v>
      </c>
      <c r="AF9" s="66">
        <f t="shared" si="2"/>
        <v>1.3175119871801267E-5</v>
      </c>
      <c r="AG9" s="66">
        <f t="shared" si="2"/>
        <v>1.3175119871801267E-5</v>
      </c>
      <c r="AH9" s="66">
        <f t="shared" si="2"/>
        <v>1.3175119871801267E-5</v>
      </c>
      <c r="AI9" s="66">
        <f t="shared" si="2"/>
        <v>1.3175119871801267E-5</v>
      </c>
      <c r="AJ9" s="66">
        <f t="shared" si="2"/>
        <v>1.3175119871801267E-5</v>
      </c>
      <c r="AK9" s="66">
        <f t="shared" si="2"/>
        <v>1.3175119871801267E-5</v>
      </c>
      <c r="AL9" s="66">
        <f t="shared" si="2"/>
        <v>1.3175119871801267E-5</v>
      </c>
      <c r="AM9" s="66">
        <f t="shared" si="2"/>
        <v>1.3175119871801267E-5</v>
      </c>
      <c r="AN9" s="66">
        <f t="shared" si="2"/>
        <v>1.3175119871801267E-5</v>
      </c>
      <c r="AO9" s="66">
        <f t="shared" si="2"/>
        <v>1.3175119871801267E-5</v>
      </c>
      <c r="AP9" s="66">
        <f t="shared" si="2"/>
        <v>1.3175119871801267E-5</v>
      </c>
      <c r="AQ9" s="66">
        <f t="shared" si="2"/>
        <v>1.3175119871801267E-5</v>
      </c>
      <c r="AR9" s="66">
        <f t="shared" si="2"/>
        <v>1.3175119871801267E-5</v>
      </c>
      <c r="AS9" s="66">
        <f t="shared" si="2"/>
        <v>1.3175119871801267E-5</v>
      </c>
      <c r="AT9" s="66">
        <f t="shared" si="2"/>
        <v>1.3175119871801267E-5</v>
      </c>
      <c r="AU9" s="66">
        <f t="shared" si="2"/>
        <v>1.3175119871801267E-5</v>
      </c>
      <c r="AV9" s="66">
        <f t="shared" si="2"/>
        <v>1.3175119871801267E-5</v>
      </c>
      <c r="AW9" s="66">
        <f t="shared" si="2"/>
        <v>1.3175119871801267E-5</v>
      </c>
      <c r="AX9" s="66">
        <f t="shared" si="2"/>
        <v>1.3175119871801267E-5</v>
      </c>
      <c r="AY9" s="66">
        <f t="shared" si="2"/>
        <v>1.3175119871801267E-5</v>
      </c>
      <c r="AZ9" s="66">
        <f t="shared" si="2"/>
        <v>1.3175119871801267E-5</v>
      </c>
      <c r="BA9" s="66">
        <f t="shared" si="2"/>
        <v>1.3175119871801267E-5</v>
      </c>
      <c r="BB9" s="66">
        <f t="shared" si="2"/>
        <v>1.3175119871801267E-5</v>
      </c>
      <c r="BC9" s="66">
        <f t="shared" si="2"/>
        <v>1.3175119871801267E-5</v>
      </c>
      <c r="BD9" s="66">
        <f t="shared" si="2"/>
        <v>1.3175119871801267E-5</v>
      </c>
      <c r="BE9" s="66">
        <f t="shared" si="2"/>
        <v>1.3175119871801267E-5</v>
      </c>
      <c r="BF9" s="66">
        <f t="shared" si="2"/>
        <v>1.3175119871801267E-5</v>
      </c>
      <c r="BG9" s="66">
        <f t="shared" si="2"/>
        <v>1.3175119871801267E-5</v>
      </c>
      <c r="BH9" s="66">
        <f t="shared" si="2"/>
        <v>1.3175119871801267E-5</v>
      </c>
      <c r="BI9" s="66">
        <f t="shared" si="2"/>
        <v>1.3175119871801267E-5</v>
      </c>
      <c r="BJ9" s="66">
        <f t="shared" si="2"/>
        <v>1.3175119871801267E-5</v>
      </c>
      <c r="BK9" s="66">
        <f t="shared" si="2"/>
        <v>1.3175119871801267E-5</v>
      </c>
      <c r="BL9" s="66">
        <f t="shared" si="2"/>
        <v>1.3175119871801267E-5</v>
      </c>
      <c r="BM9" s="66">
        <f t="shared" si="2"/>
        <v>1.3175119871801267E-5</v>
      </c>
      <c r="BN9" s="66">
        <f t="shared" si="2"/>
        <v>1.3175119871801267E-5</v>
      </c>
      <c r="BO9" s="66">
        <f t="shared" si="2"/>
        <v>1.3175119871801267E-5</v>
      </c>
      <c r="BP9" s="66">
        <f t="shared" si="2"/>
        <v>1.3175119871801267E-5</v>
      </c>
      <c r="BQ9" s="66">
        <f t="shared" si="2"/>
        <v>1.3175119871801267E-5</v>
      </c>
      <c r="BR9" s="66">
        <f t="shared" si="2"/>
        <v>1.3175119871801267E-5</v>
      </c>
      <c r="BS9" s="66">
        <f t="shared" si="2"/>
        <v>1.3175119871801267E-5</v>
      </c>
      <c r="BT9" s="66">
        <f t="shared" si="2"/>
        <v>1.3175119871801267E-5</v>
      </c>
      <c r="BU9" s="66">
        <f t="shared" si="2"/>
        <v>1.3175119871801267E-5</v>
      </c>
      <c r="BV9" s="66">
        <f t="shared" si="2"/>
        <v>1.3175119871801267E-5</v>
      </c>
      <c r="BW9" s="66">
        <f t="shared" si="2"/>
        <v>1.3175119871801267E-5</v>
      </c>
      <c r="BX9" s="66">
        <f t="shared" si="2"/>
        <v>1.3175119871801267E-5</v>
      </c>
      <c r="BY9" s="66">
        <f t="shared" si="2"/>
        <v>1.3175119871801267E-5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2D92-4CCD-487A-BAA8-C23BE6CA6621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3">
        <f>AA2</f>
        <v>0</v>
      </c>
      <c r="AC2" s="3">
        <f t="shared" ref="AC2:BY7" si="0">AB2</f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  <c r="BA2" s="3">
        <f t="shared" si="0"/>
        <v>0</v>
      </c>
      <c r="BB2" s="3">
        <f t="shared" si="0"/>
        <v>0</v>
      </c>
      <c r="BC2" s="3">
        <f t="shared" si="0"/>
        <v>0</v>
      </c>
      <c r="BD2" s="3">
        <f t="shared" si="0"/>
        <v>0</v>
      </c>
      <c r="BE2" s="3">
        <f t="shared" si="0"/>
        <v>0</v>
      </c>
      <c r="BF2" s="3">
        <f t="shared" si="0"/>
        <v>0</v>
      </c>
      <c r="BG2" s="3">
        <f t="shared" si="0"/>
        <v>0</v>
      </c>
      <c r="BH2" s="3">
        <f t="shared" si="0"/>
        <v>0</v>
      </c>
      <c r="BI2" s="3">
        <f t="shared" si="0"/>
        <v>0</v>
      </c>
      <c r="BJ2" s="3">
        <f t="shared" si="0"/>
        <v>0</v>
      </c>
      <c r="BK2" s="3">
        <f t="shared" si="0"/>
        <v>0</v>
      </c>
      <c r="BL2" s="3">
        <f t="shared" si="0"/>
        <v>0</v>
      </c>
      <c r="BM2" s="3">
        <f t="shared" si="0"/>
        <v>0</v>
      </c>
      <c r="BN2" s="3">
        <f t="shared" si="0"/>
        <v>0</v>
      </c>
      <c r="BO2" s="3">
        <f t="shared" si="0"/>
        <v>0</v>
      </c>
      <c r="BP2" s="3">
        <f t="shared" si="0"/>
        <v>0</v>
      </c>
      <c r="BQ2" s="3">
        <f t="shared" si="0"/>
        <v>0</v>
      </c>
      <c r="BR2" s="3">
        <f t="shared" si="0"/>
        <v>0</v>
      </c>
      <c r="BS2" s="3">
        <f t="shared" si="0"/>
        <v>0</v>
      </c>
      <c r="BT2" s="3">
        <f t="shared" si="0"/>
        <v>0</v>
      </c>
      <c r="BU2" s="3">
        <f t="shared" si="0"/>
        <v>0</v>
      </c>
      <c r="BV2" s="3">
        <f t="shared" si="0"/>
        <v>0</v>
      </c>
      <c r="BW2" s="3">
        <f t="shared" si="0"/>
        <v>0</v>
      </c>
      <c r="BX2" s="3">
        <f t="shared" si="0"/>
        <v>0</v>
      </c>
      <c r="BY2" s="3">
        <f t="shared" si="0"/>
        <v>0</v>
      </c>
    </row>
    <row r="3" spans="1:77">
      <c r="A3" s="1" t="s">
        <v>390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3">
        <f t="shared" ref="AB3:AQ9" si="1">AA3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0"/>
        <v>0</v>
      </c>
      <c r="AS3" s="3">
        <f t="shared" si="0"/>
        <v>0</v>
      </c>
      <c r="AT3" s="3">
        <f t="shared" si="0"/>
        <v>0</v>
      </c>
      <c r="AU3" s="3">
        <f t="shared" si="0"/>
        <v>0</v>
      </c>
      <c r="AV3" s="3">
        <f t="shared" si="0"/>
        <v>0</v>
      </c>
      <c r="AW3" s="3">
        <f t="shared" si="0"/>
        <v>0</v>
      </c>
      <c r="AX3" s="3">
        <f t="shared" si="0"/>
        <v>0</v>
      </c>
      <c r="AY3" s="3">
        <f t="shared" si="0"/>
        <v>0</v>
      </c>
      <c r="AZ3" s="3">
        <f t="shared" si="0"/>
        <v>0</v>
      </c>
      <c r="BA3" s="3">
        <f t="shared" si="0"/>
        <v>0</v>
      </c>
      <c r="BB3" s="3">
        <f t="shared" si="0"/>
        <v>0</v>
      </c>
      <c r="BC3" s="3">
        <f t="shared" si="0"/>
        <v>0</v>
      </c>
      <c r="BD3" s="3">
        <f t="shared" si="0"/>
        <v>0</v>
      </c>
      <c r="BE3" s="3">
        <f t="shared" si="0"/>
        <v>0</v>
      </c>
      <c r="BF3" s="3">
        <f t="shared" si="0"/>
        <v>0</v>
      </c>
      <c r="BG3" s="3">
        <f t="shared" si="0"/>
        <v>0</v>
      </c>
      <c r="BH3" s="3">
        <f t="shared" si="0"/>
        <v>0</v>
      </c>
      <c r="BI3" s="3">
        <f t="shared" si="0"/>
        <v>0</v>
      </c>
      <c r="BJ3" s="3">
        <f t="shared" si="0"/>
        <v>0</v>
      </c>
      <c r="BK3" s="3">
        <f t="shared" si="0"/>
        <v>0</v>
      </c>
      <c r="BL3" s="3">
        <f t="shared" si="0"/>
        <v>0</v>
      </c>
      <c r="BM3" s="3">
        <f t="shared" si="0"/>
        <v>0</v>
      </c>
      <c r="BN3" s="3">
        <f t="shared" si="0"/>
        <v>0</v>
      </c>
      <c r="BO3" s="3">
        <f t="shared" si="0"/>
        <v>0</v>
      </c>
      <c r="BP3" s="3">
        <f t="shared" si="0"/>
        <v>0</v>
      </c>
      <c r="BQ3" s="3">
        <f t="shared" si="0"/>
        <v>0</v>
      </c>
      <c r="BR3" s="3">
        <f t="shared" si="0"/>
        <v>0</v>
      </c>
      <c r="BS3" s="3">
        <f t="shared" si="0"/>
        <v>0</v>
      </c>
      <c r="BT3" s="3">
        <f t="shared" si="0"/>
        <v>0</v>
      </c>
      <c r="BU3" s="3">
        <f t="shared" si="0"/>
        <v>0</v>
      </c>
      <c r="BV3" s="3">
        <f t="shared" si="0"/>
        <v>0</v>
      </c>
      <c r="BW3" s="3">
        <f t="shared" si="0"/>
        <v>0</v>
      </c>
      <c r="BX3" s="3">
        <f t="shared" si="0"/>
        <v>0</v>
      </c>
      <c r="BY3" s="3">
        <f t="shared" si="0"/>
        <v>0</v>
      </c>
    </row>
    <row r="4" spans="1:77">
      <c r="A4" s="1" t="s">
        <v>391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3">
        <f t="shared" si="1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  <c r="AG4" s="3">
        <f t="shared" si="0"/>
        <v>0</v>
      </c>
      <c r="AH4" s="3">
        <f t="shared" si="0"/>
        <v>0</v>
      </c>
      <c r="AI4" s="3">
        <f t="shared" si="0"/>
        <v>0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si="0"/>
        <v>0</v>
      </c>
      <c r="AZ4" s="3">
        <f t="shared" si="0"/>
        <v>0</v>
      </c>
      <c r="BA4" s="3">
        <f t="shared" si="0"/>
        <v>0</v>
      </c>
      <c r="BB4" s="3">
        <f t="shared" si="0"/>
        <v>0</v>
      </c>
      <c r="BC4" s="3">
        <f t="shared" si="0"/>
        <v>0</v>
      </c>
      <c r="BD4" s="3">
        <f t="shared" si="0"/>
        <v>0</v>
      </c>
      <c r="BE4" s="3">
        <f t="shared" si="0"/>
        <v>0</v>
      </c>
      <c r="BF4" s="3">
        <f t="shared" si="0"/>
        <v>0</v>
      </c>
      <c r="BG4" s="3">
        <f t="shared" si="0"/>
        <v>0</v>
      </c>
      <c r="BH4" s="3">
        <f t="shared" si="0"/>
        <v>0</v>
      </c>
      <c r="BI4" s="3">
        <f t="shared" si="0"/>
        <v>0</v>
      </c>
      <c r="BJ4" s="3">
        <f t="shared" si="0"/>
        <v>0</v>
      </c>
      <c r="BK4" s="3">
        <f t="shared" si="0"/>
        <v>0</v>
      </c>
      <c r="BL4" s="3">
        <f t="shared" si="0"/>
        <v>0</v>
      </c>
      <c r="BM4" s="3">
        <f t="shared" si="0"/>
        <v>0</v>
      </c>
      <c r="BN4" s="3">
        <f t="shared" si="0"/>
        <v>0</v>
      </c>
      <c r="BO4" s="3">
        <f t="shared" si="0"/>
        <v>0</v>
      </c>
      <c r="BP4" s="3">
        <f t="shared" si="0"/>
        <v>0</v>
      </c>
      <c r="BQ4" s="3">
        <f t="shared" si="0"/>
        <v>0</v>
      </c>
      <c r="BR4" s="3">
        <f t="shared" si="0"/>
        <v>0</v>
      </c>
      <c r="BS4" s="3">
        <f t="shared" si="0"/>
        <v>0</v>
      </c>
      <c r="BT4" s="3">
        <f t="shared" si="0"/>
        <v>0</v>
      </c>
      <c r="BU4" s="3">
        <f t="shared" si="0"/>
        <v>0</v>
      </c>
      <c r="BV4" s="3">
        <f t="shared" si="0"/>
        <v>0</v>
      </c>
      <c r="BW4" s="3">
        <f t="shared" si="0"/>
        <v>0</v>
      </c>
      <c r="BX4" s="3">
        <f t="shared" si="0"/>
        <v>0</v>
      </c>
      <c r="BY4" s="3">
        <f t="shared" si="0"/>
        <v>0</v>
      </c>
    </row>
    <row r="5" spans="1:77">
      <c r="A5" s="1" t="s">
        <v>392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3">
        <f t="shared" si="1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  <c r="AG5" s="3">
        <f t="shared" si="0"/>
        <v>0</v>
      </c>
      <c r="AH5" s="3">
        <f t="shared" si="0"/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0"/>
        <v>0</v>
      </c>
      <c r="AZ5" s="3">
        <f t="shared" si="0"/>
        <v>0</v>
      </c>
      <c r="BA5" s="3">
        <f t="shared" si="0"/>
        <v>0</v>
      </c>
      <c r="BB5" s="3">
        <f t="shared" si="0"/>
        <v>0</v>
      </c>
      <c r="BC5" s="3">
        <f t="shared" si="0"/>
        <v>0</v>
      </c>
      <c r="BD5" s="3">
        <f t="shared" si="0"/>
        <v>0</v>
      </c>
      <c r="BE5" s="3">
        <f t="shared" si="0"/>
        <v>0</v>
      </c>
      <c r="BF5" s="3">
        <f t="shared" si="0"/>
        <v>0</v>
      </c>
      <c r="BG5" s="3">
        <f t="shared" si="0"/>
        <v>0</v>
      </c>
      <c r="BH5" s="3">
        <f t="shared" si="0"/>
        <v>0</v>
      </c>
      <c r="BI5" s="3">
        <f t="shared" si="0"/>
        <v>0</v>
      </c>
      <c r="BJ5" s="3">
        <f t="shared" si="0"/>
        <v>0</v>
      </c>
      <c r="BK5" s="3">
        <f t="shared" si="0"/>
        <v>0</v>
      </c>
      <c r="BL5" s="3">
        <f t="shared" si="0"/>
        <v>0</v>
      </c>
      <c r="BM5" s="3">
        <f t="shared" si="0"/>
        <v>0</v>
      </c>
      <c r="BN5" s="3">
        <f t="shared" si="0"/>
        <v>0</v>
      </c>
      <c r="BO5" s="3">
        <f t="shared" si="0"/>
        <v>0</v>
      </c>
      <c r="BP5" s="3">
        <f t="shared" si="0"/>
        <v>0</v>
      </c>
      <c r="BQ5" s="3">
        <f t="shared" si="0"/>
        <v>0</v>
      </c>
      <c r="BR5" s="3">
        <f t="shared" si="0"/>
        <v>0</v>
      </c>
      <c r="BS5" s="3">
        <f t="shared" si="0"/>
        <v>0</v>
      </c>
      <c r="BT5" s="3">
        <f t="shared" si="0"/>
        <v>0</v>
      </c>
      <c r="BU5" s="3">
        <f t="shared" si="0"/>
        <v>0</v>
      </c>
      <c r="BV5" s="3">
        <f t="shared" si="0"/>
        <v>0</v>
      </c>
      <c r="BW5" s="3">
        <f t="shared" si="0"/>
        <v>0</v>
      </c>
      <c r="BX5" s="3">
        <f t="shared" si="0"/>
        <v>0</v>
      </c>
      <c r="BY5" s="3">
        <f t="shared" si="0"/>
        <v>0</v>
      </c>
    </row>
    <row r="6" spans="1:77">
      <c r="A6" s="1" t="s">
        <v>393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3">
        <f t="shared" si="1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G6" s="3">
        <f t="shared" si="0"/>
        <v>0</v>
      </c>
      <c r="AH6" s="3">
        <f t="shared" si="0"/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0"/>
        <v>0</v>
      </c>
      <c r="AZ6" s="3">
        <f t="shared" si="0"/>
        <v>0</v>
      </c>
      <c r="BA6" s="3">
        <f t="shared" si="0"/>
        <v>0</v>
      </c>
      <c r="BB6" s="3">
        <f t="shared" si="0"/>
        <v>0</v>
      </c>
      <c r="BC6" s="3">
        <f t="shared" si="0"/>
        <v>0</v>
      </c>
      <c r="BD6" s="3">
        <f t="shared" si="0"/>
        <v>0</v>
      </c>
      <c r="BE6" s="3">
        <f t="shared" si="0"/>
        <v>0</v>
      </c>
      <c r="BF6" s="3">
        <f t="shared" si="0"/>
        <v>0</v>
      </c>
      <c r="BG6" s="3">
        <f t="shared" si="0"/>
        <v>0</v>
      </c>
      <c r="BH6" s="3">
        <f t="shared" si="0"/>
        <v>0</v>
      </c>
      <c r="BI6" s="3">
        <f t="shared" si="0"/>
        <v>0</v>
      </c>
      <c r="BJ6" s="3">
        <f t="shared" si="0"/>
        <v>0</v>
      </c>
      <c r="BK6" s="3">
        <f t="shared" si="0"/>
        <v>0</v>
      </c>
      <c r="BL6" s="3">
        <f t="shared" si="0"/>
        <v>0</v>
      </c>
      <c r="BM6" s="3">
        <f t="shared" si="0"/>
        <v>0</v>
      </c>
      <c r="BN6" s="3">
        <f t="shared" si="0"/>
        <v>0</v>
      </c>
      <c r="BO6" s="3">
        <f t="shared" si="0"/>
        <v>0</v>
      </c>
      <c r="BP6" s="3">
        <f t="shared" si="0"/>
        <v>0</v>
      </c>
      <c r="BQ6" s="3">
        <f t="shared" si="0"/>
        <v>0</v>
      </c>
      <c r="BR6" s="3">
        <f t="shared" si="0"/>
        <v>0</v>
      </c>
      <c r="BS6" s="3">
        <f t="shared" si="0"/>
        <v>0</v>
      </c>
      <c r="BT6" s="3">
        <f t="shared" si="0"/>
        <v>0</v>
      </c>
      <c r="BU6" s="3">
        <f t="shared" si="0"/>
        <v>0</v>
      </c>
      <c r="BV6" s="3">
        <f t="shared" si="0"/>
        <v>0</v>
      </c>
      <c r="BW6" s="3">
        <f t="shared" si="0"/>
        <v>0</v>
      </c>
      <c r="BX6" s="3">
        <f t="shared" si="0"/>
        <v>0</v>
      </c>
      <c r="BY6" s="3">
        <f t="shared" si="0"/>
        <v>0</v>
      </c>
    </row>
    <row r="7" spans="1:77">
      <c r="A7" s="1" t="s">
        <v>394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3">
        <f t="shared" si="1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G7" s="3">
        <f t="shared" si="0"/>
        <v>0</v>
      </c>
      <c r="AH7" s="3">
        <f t="shared" si="0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ref="AC7:BY9" si="2">BA7</f>
        <v>0</v>
      </c>
      <c r="BC7" s="3">
        <f t="shared" si="2"/>
        <v>0</v>
      </c>
      <c r="BD7" s="3">
        <f t="shared" si="2"/>
        <v>0</v>
      </c>
      <c r="BE7" s="3">
        <f t="shared" si="2"/>
        <v>0</v>
      </c>
      <c r="BF7" s="3">
        <f t="shared" si="2"/>
        <v>0</v>
      </c>
      <c r="BG7" s="3">
        <f t="shared" si="2"/>
        <v>0</v>
      </c>
      <c r="BH7" s="3">
        <f t="shared" si="2"/>
        <v>0</v>
      </c>
      <c r="BI7" s="3">
        <f t="shared" si="2"/>
        <v>0</v>
      </c>
      <c r="BJ7" s="3">
        <f t="shared" si="2"/>
        <v>0</v>
      </c>
      <c r="BK7" s="3">
        <f t="shared" si="2"/>
        <v>0</v>
      </c>
      <c r="BL7" s="3">
        <f t="shared" si="2"/>
        <v>0</v>
      </c>
      <c r="BM7" s="3">
        <f t="shared" si="2"/>
        <v>0</v>
      </c>
      <c r="BN7" s="3">
        <f t="shared" si="2"/>
        <v>0</v>
      </c>
      <c r="BO7" s="3">
        <f t="shared" si="2"/>
        <v>0</v>
      </c>
      <c r="BP7" s="3">
        <f t="shared" si="2"/>
        <v>0</v>
      </c>
      <c r="BQ7" s="3">
        <f t="shared" si="2"/>
        <v>0</v>
      </c>
      <c r="BR7" s="3">
        <f t="shared" si="2"/>
        <v>0</v>
      </c>
      <c r="BS7" s="3">
        <f t="shared" si="2"/>
        <v>0</v>
      </c>
      <c r="BT7" s="3">
        <f t="shared" si="2"/>
        <v>0</v>
      </c>
      <c r="BU7" s="3">
        <f t="shared" si="2"/>
        <v>0</v>
      </c>
      <c r="BV7" s="3">
        <f t="shared" si="2"/>
        <v>0</v>
      </c>
      <c r="BW7" s="3">
        <f t="shared" si="2"/>
        <v>0</v>
      </c>
      <c r="BX7" s="3">
        <f t="shared" si="2"/>
        <v>0</v>
      </c>
      <c r="BY7" s="3">
        <f t="shared" si="2"/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2"/>
        <v>0</v>
      </c>
      <c r="AD8" s="3">
        <f t="shared" si="2"/>
        <v>0</v>
      </c>
      <c r="AE8" s="3">
        <f t="shared" si="2"/>
        <v>0</v>
      </c>
      <c r="AF8" s="3">
        <f t="shared" si="2"/>
        <v>0</v>
      </c>
      <c r="AG8" s="3">
        <f t="shared" si="2"/>
        <v>0</v>
      </c>
      <c r="AH8" s="3">
        <f t="shared" si="2"/>
        <v>0</v>
      </c>
      <c r="AI8" s="3">
        <f t="shared" si="2"/>
        <v>0</v>
      </c>
      <c r="AJ8" s="3">
        <f t="shared" si="2"/>
        <v>0</v>
      </c>
      <c r="AK8" s="3">
        <f t="shared" si="2"/>
        <v>0</v>
      </c>
      <c r="AL8" s="3">
        <f t="shared" si="2"/>
        <v>0</v>
      </c>
      <c r="AM8" s="3">
        <f t="shared" si="2"/>
        <v>0</v>
      </c>
      <c r="AN8" s="3">
        <f t="shared" si="2"/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0</v>
      </c>
      <c r="AV8" s="3">
        <f t="shared" si="2"/>
        <v>0</v>
      </c>
      <c r="AW8" s="3">
        <f t="shared" si="2"/>
        <v>0</v>
      </c>
      <c r="AX8" s="3">
        <f t="shared" si="2"/>
        <v>0</v>
      </c>
      <c r="AY8" s="3">
        <f t="shared" si="2"/>
        <v>0</v>
      </c>
      <c r="AZ8" s="3">
        <f t="shared" si="2"/>
        <v>0</v>
      </c>
      <c r="BA8" s="3">
        <f t="shared" si="2"/>
        <v>0</v>
      </c>
      <c r="BB8" s="3">
        <f t="shared" si="2"/>
        <v>0</v>
      </c>
      <c r="BC8" s="3">
        <f t="shared" si="2"/>
        <v>0</v>
      </c>
      <c r="BD8" s="3">
        <f t="shared" si="2"/>
        <v>0</v>
      </c>
      <c r="BE8" s="3">
        <f t="shared" si="2"/>
        <v>0</v>
      </c>
      <c r="BF8" s="3">
        <f t="shared" si="2"/>
        <v>0</v>
      </c>
      <c r="BG8" s="3">
        <f t="shared" si="2"/>
        <v>0</v>
      </c>
      <c r="BH8" s="3">
        <f t="shared" si="2"/>
        <v>0</v>
      </c>
      <c r="BI8" s="3">
        <f t="shared" si="2"/>
        <v>0</v>
      </c>
      <c r="BJ8" s="3">
        <f t="shared" si="2"/>
        <v>0</v>
      </c>
      <c r="BK8" s="3">
        <f t="shared" si="2"/>
        <v>0</v>
      </c>
      <c r="BL8" s="3">
        <f t="shared" si="2"/>
        <v>0</v>
      </c>
      <c r="BM8" s="3">
        <f t="shared" si="2"/>
        <v>0</v>
      </c>
      <c r="BN8" s="3">
        <f t="shared" si="2"/>
        <v>0</v>
      </c>
      <c r="BO8" s="3">
        <f t="shared" si="2"/>
        <v>0</v>
      </c>
      <c r="BP8" s="3">
        <f t="shared" si="2"/>
        <v>0</v>
      </c>
      <c r="BQ8" s="3">
        <f t="shared" si="2"/>
        <v>0</v>
      </c>
      <c r="BR8" s="3">
        <f t="shared" si="2"/>
        <v>0</v>
      </c>
      <c r="BS8" s="3">
        <f t="shared" si="2"/>
        <v>0</v>
      </c>
      <c r="BT8" s="3">
        <f t="shared" si="2"/>
        <v>0</v>
      </c>
      <c r="BU8" s="3">
        <f t="shared" si="2"/>
        <v>0</v>
      </c>
      <c r="BV8" s="3">
        <f t="shared" si="2"/>
        <v>0</v>
      </c>
      <c r="BW8" s="3">
        <f t="shared" si="2"/>
        <v>0</v>
      </c>
      <c r="BX8" s="3">
        <f t="shared" si="2"/>
        <v>0</v>
      </c>
      <c r="BY8" s="3">
        <f t="shared" si="2"/>
        <v>0</v>
      </c>
    </row>
    <row r="9" spans="1:77">
      <c r="A9" s="1" t="s">
        <v>396</v>
      </c>
      <c r="B9">
        <f t="shared" ref="B9:Q9" si="3">B6</f>
        <v>0</v>
      </c>
      <c r="C9">
        <f t="shared" si="3"/>
        <v>0</v>
      </c>
      <c r="D9">
        <f t="shared" si="3"/>
        <v>0</v>
      </c>
      <c r="E9">
        <f t="shared" si="3"/>
        <v>0</v>
      </c>
      <c r="F9">
        <f t="shared" si="3"/>
        <v>0</v>
      </c>
      <c r="G9">
        <f t="shared" si="3"/>
        <v>0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3">
        <f t="shared" si="1"/>
        <v>0</v>
      </c>
      <c r="AC9" s="3">
        <f t="shared" si="2"/>
        <v>0</v>
      </c>
      <c r="AD9" s="3">
        <f t="shared" si="2"/>
        <v>0</v>
      </c>
      <c r="AE9" s="3">
        <f t="shared" si="2"/>
        <v>0</v>
      </c>
      <c r="AF9" s="3">
        <f t="shared" si="2"/>
        <v>0</v>
      </c>
      <c r="AG9" s="3">
        <f t="shared" si="2"/>
        <v>0</v>
      </c>
      <c r="AH9" s="3">
        <f t="shared" si="2"/>
        <v>0</v>
      </c>
      <c r="AI9" s="3">
        <f t="shared" si="2"/>
        <v>0</v>
      </c>
      <c r="AJ9" s="3">
        <f t="shared" si="2"/>
        <v>0</v>
      </c>
      <c r="AK9" s="3">
        <f t="shared" si="2"/>
        <v>0</v>
      </c>
      <c r="AL9" s="3">
        <f t="shared" si="2"/>
        <v>0</v>
      </c>
      <c r="AM9" s="3">
        <f t="shared" si="2"/>
        <v>0</v>
      </c>
      <c r="AN9" s="3">
        <f t="shared" si="2"/>
        <v>0</v>
      </c>
      <c r="AO9" s="3">
        <f t="shared" si="2"/>
        <v>0</v>
      </c>
      <c r="AP9" s="3">
        <f t="shared" si="2"/>
        <v>0</v>
      </c>
      <c r="AQ9" s="3">
        <f t="shared" si="2"/>
        <v>0</v>
      </c>
      <c r="AR9" s="3">
        <f t="shared" si="2"/>
        <v>0</v>
      </c>
      <c r="AS9" s="3">
        <f t="shared" si="2"/>
        <v>0</v>
      </c>
      <c r="AT9" s="3">
        <f t="shared" si="2"/>
        <v>0</v>
      </c>
      <c r="AU9" s="3">
        <f t="shared" si="2"/>
        <v>0</v>
      </c>
      <c r="AV9" s="3">
        <f t="shared" si="2"/>
        <v>0</v>
      </c>
      <c r="AW9" s="3">
        <f t="shared" si="2"/>
        <v>0</v>
      </c>
      <c r="AX9" s="3">
        <f t="shared" si="2"/>
        <v>0</v>
      </c>
      <c r="AY9" s="3">
        <f t="shared" si="2"/>
        <v>0</v>
      </c>
      <c r="AZ9" s="3">
        <f t="shared" si="2"/>
        <v>0</v>
      </c>
      <c r="BA9" s="3">
        <f t="shared" si="2"/>
        <v>0</v>
      </c>
      <c r="BB9" s="3">
        <f t="shared" si="2"/>
        <v>0</v>
      </c>
      <c r="BC9" s="3">
        <f t="shared" si="2"/>
        <v>0</v>
      </c>
      <c r="BD9" s="3">
        <f t="shared" si="2"/>
        <v>0</v>
      </c>
      <c r="BE9" s="3">
        <f t="shared" si="2"/>
        <v>0</v>
      </c>
      <c r="BF9" s="3">
        <f t="shared" si="2"/>
        <v>0</v>
      </c>
      <c r="BG9" s="3">
        <f t="shared" si="2"/>
        <v>0</v>
      </c>
      <c r="BH9" s="3">
        <f t="shared" si="2"/>
        <v>0</v>
      </c>
      <c r="BI9" s="3">
        <f t="shared" si="2"/>
        <v>0</v>
      </c>
      <c r="BJ9" s="3">
        <f t="shared" si="2"/>
        <v>0</v>
      </c>
      <c r="BK9" s="3">
        <f t="shared" si="2"/>
        <v>0</v>
      </c>
      <c r="BL9" s="3">
        <f t="shared" si="2"/>
        <v>0</v>
      </c>
      <c r="BM9" s="3">
        <f t="shared" si="2"/>
        <v>0</v>
      </c>
      <c r="BN9" s="3">
        <f t="shared" si="2"/>
        <v>0</v>
      </c>
      <c r="BO9" s="3">
        <f t="shared" si="2"/>
        <v>0</v>
      </c>
      <c r="BP9" s="3">
        <f t="shared" si="2"/>
        <v>0</v>
      </c>
      <c r="BQ9" s="3">
        <f t="shared" si="2"/>
        <v>0</v>
      </c>
      <c r="BR9" s="3">
        <f t="shared" si="2"/>
        <v>0</v>
      </c>
      <c r="BS9" s="3">
        <f t="shared" si="2"/>
        <v>0</v>
      </c>
      <c r="BT9" s="3">
        <f t="shared" si="2"/>
        <v>0</v>
      </c>
      <c r="BU9" s="3">
        <f t="shared" si="2"/>
        <v>0</v>
      </c>
      <c r="BV9" s="3">
        <f t="shared" si="2"/>
        <v>0</v>
      </c>
      <c r="BW9" s="3">
        <f t="shared" si="2"/>
        <v>0</v>
      </c>
      <c r="BX9" s="3">
        <f t="shared" si="2"/>
        <v>0</v>
      </c>
      <c r="BY9" s="3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E44EC-5A65-4C7C-9E73-9D56068E86B3}">
  <sheetPr>
    <tabColor rgb="FF002060"/>
  </sheetPr>
  <dimension ref="A1:BY9"/>
  <sheetViews>
    <sheetView workbookViewId="0">
      <selection sqref="A1:Q9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 s="7">
        <f>'AEO 2026 Table 3'!E34/10^6*dollars_2025_to_2012*(1-INDEX('Tax Percentages'!$B$25:$AB$25,MATCH(B$1,'Tax Percentages'!$B$4:$AB$4,0)))+'H2-EIA'!B$120*'H2-EIA'!$B$125</f>
        <v>4.7368622069926479E-5</v>
      </c>
      <c r="C2" s="7">
        <f>'AEO 2026 Table 3'!F34/10^6*dollars_2025_to_2012*(1-INDEX('Tax Percentages'!$B$25:$AB$25,MATCH(C$1,'Tax Percentages'!$B$4:$AB$4,0)))+'H2-EIA'!C$120*'H2-EIA'!$B$125</f>
        <v>4.9163302050092149E-5</v>
      </c>
      <c r="D2" s="7">
        <f>'AEO 2026 Table 3'!G34/10^6*dollars_2025_to_2012*(1-INDEX('Tax Percentages'!$B$25:$AB$25,MATCH(D$1,'Tax Percentages'!$B$4:$AB$4,0)))+'H2-EIA'!D$120*'H2-EIA'!$B$125</f>
        <v>4.8921920281466986E-5</v>
      </c>
      <c r="E2" s="7">
        <f>'AEO 2026 Table 3'!H34/10^6*dollars_2025_to_2012*(1-INDEX('Tax Percentages'!$B$25:$AB$25,MATCH(E$1,'Tax Percentages'!$B$4:$AB$4,0)))+'H2-EIA'!E$120*'H2-EIA'!$B$125</f>
        <v>4.8912187565846794E-5</v>
      </c>
      <c r="F2" s="7">
        <f>'AEO 2026 Table 3'!I34/10^6*dollars_2025_to_2012*(1-INDEX('Tax Percentages'!$B$25:$AB$25,MATCH(F$1,'Tax Percentages'!$B$4:$AB$4,0)))+'H2-EIA'!F$120*'H2-EIA'!$B$125</f>
        <v>4.8627426919266208E-5</v>
      </c>
      <c r="G2" s="7">
        <f>'AEO 2026 Table 3'!J34/10^6*dollars_2025_to_2012*(1-INDEX('Tax Percentages'!$B$25:$AB$25,MATCH(G$1,'Tax Percentages'!$B$4:$AB$4,0)))+'H2-EIA'!G$120*'H2-EIA'!$B$125</f>
        <v>4.8690405102060143E-5</v>
      </c>
      <c r="H2" s="7">
        <f>'AEO 2026 Table 3'!K34/10^6*dollars_2025_to_2012*(1-INDEX('Tax Percentages'!$B$25:$AB$25,MATCH(H$1,'Tax Percentages'!$B$4:$AB$4,0)))+'H2-EIA'!H$120*'H2-EIA'!$B$125</f>
        <v>4.8838577259824728E-5</v>
      </c>
      <c r="I2" s="7">
        <f>'AEO 2026 Table 3'!L34/10^6*dollars_2025_to_2012*(1-INDEX('Tax Percentages'!$B$25:$AB$25,MATCH(I$1,'Tax Percentages'!$B$4:$AB$4,0)))+'H2-EIA'!I$120*'H2-EIA'!$B$125</f>
        <v>4.8872872020760331E-5</v>
      </c>
      <c r="J2" s="7">
        <f>'AEO 2026 Table 3'!M34/10^6*dollars_2025_to_2012*(1-INDEX('Tax Percentages'!$B$25:$AB$25,MATCH(J$1,'Tax Percentages'!$B$4:$AB$4,0)))+'H2-EIA'!J$120*'H2-EIA'!$B$125</f>
        <v>4.8699798641981889E-5</v>
      </c>
      <c r="K2" s="7">
        <f>'AEO 2026 Table 3'!N34/10^6*dollars_2025_to_2012*(1-INDEX('Tax Percentages'!$B$25:$AB$25,MATCH(K$1,'Tax Percentages'!$B$4:$AB$4,0)))+'H2-EIA'!K$120*'H2-EIA'!$B$125</f>
        <v>4.8679947839517715E-5</v>
      </c>
      <c r="L2" s="7">
        <f>'AEO 2026 Table 3'!O34/10^6*dollars_2025_to_2012*(1-INDEX('Tax Percentages'!$B$25:$AB$25,MATCH(L$1,'Tax Percentages'!$B$4:$AB$4,0)))+'H2-EIA'!L$120*'H2-EIA'!$B$125</f>
        <v>4.8589888617373443E-5</v>
      </c>
      <c r="M2" s="7">
        <f>'AEO 2026 Table 3'!P34/10^6*dollars_2025_to_2012*(1-INDEX('Tax Percentages'!$B$25:$AB$25,MATCH(M$1,'Tax Percentages'!$B$4:$AB$4,0)))+'H2-EIA'!M$120*'H2-EIA'!$B$125</f>
        <v>4.8662192566026773E-5</v>
      </c>
      <c r="N2" s="7">
        <f>'AEO 2026 Table 3'!Q34/10^6*dollars_2025_to_2012*(1-INDEX('Tax Percentages'!$B$25:$AB$25,MATCH(N$1,'Tax Percentages'!$B$4:$AB$4,0)))+'H2-EIA'!N$120*'H2-EIA'!$B$125</f>
        <v>4.8620724376280739E-5</v>
      </c>
      <c r="O2" s="7">
        <f>'AEO 2026 Table 3'!R34/10^6*dollars_2025_to_2012*(1-INDEX('Tax Percentages'!$B$25:$AB$25,MATCH(O$1,'Tax Percentages'!$B$4:$AB$4,0)))+'H2-EIA'!O$120*'H2-EIA'!$B$125</f>
        <v>4.8628137699137509E-5</v>
      </c>
      <c r="P2" s="7">
        <f>'AEO 2026 Table 3'!S34/10^6*dollars_2025_to_2012*(1-INDEX('Tax Percentages'!$B$25:$AB$25,MATCH(P$1,'Tax Percentages'!$B$4:$AB$4,0)))+'H2-EIA'!P$120*'H2-EIA'!$B$125</f>
        <v>4.8606545212060708E-5</v>
      </c>
      <c r="Q2" s="7">
        <f>'AEO 2026 Table 3'!T34/10^6*dollars_2025_to_2012*(1-INDEX('Tax Percentages'!$B$25:$AB$25,MATCH(Q$1,'Tax Percentages'!$B$4:$AB$4,0)))+'H2-EIA'!Q$120*'H2-EIA'!$B$125</f>
        <v>4.860447531402706E-5</v>
      </c>
      <c r="R2" s="7">
        <f>'AEO 2026 Table 3'!U34/10^6*dollars_2025_to_2012*(1-INDEX('Tax Percentages'!$B$25:$AB$25,MATCH(R$1,'Tax Percentages'!$B$4:$AB$4,0)))+'H2-EIA'!R$120*'H2-EIA'!$B$125</f>
        <v>4.8552949383051482E-5</v>
      </c>
      <c r="S2" s="7">
        <f>'AEO 2026 Table 3'!V34/10^6*dollars_2025_to_2012*(1-INDEX('Tax Percentages'!$B$25:$AB$25,MATCH(S$1,'Tax Percentages'!$B$4:$AB$4,0)))+'H2-EIA'!S$120*'H2-EIA'!$B$125</f>
        <v>4.8423526448192731E-5</v>
      </c>
      <c r="T2" s="7">
        <f>'AEO 2026 Table 3'!W34/10^6*dollars_2025_to_2012*(1-INDEX('Tax Percentages'!$B$25:$AB$25,MATCH(T$1,'Tax Percentages'!$B$4:$AB$4,0)))+'H2-EIA'!T$120*'H2-EIA'!$B$125</f>
        <v>4.8186700096190075E-5</v>
      </c>
      <c r="U2" s="7">
        <f>'AEO 2026 Table 3'!X34/10^6*dollars_2025_to_2012*(1-INDEX('Tax Percentages'!$B$25:$AB$25,MATCH(U$1,'Tax Percentages'!$B$4:$AB$4,0)))+'H2-EIA'!U$120*'H2-EIA'!$B$125</f>
        <v>4.7957927499945711E-5</v>
      </c>
      <c r="V2" s="7">
        <f>'AEO 2026 Table 3'!Y34/10^6*dollars_2025_to_2012*(1-INDEX('Tax Percentages'!$B$25:$AB$25,MATCH(V$1,'Tax Percentages'!$B$4:$AB$4,0)))+'H2-EIA'!V$120*'H2-EIA'!$B$125</f>
        <v>4.7829879416572176E-5</v>
      </c>
      <c r="W2" s="7">
        <f>'AEO 2026 Table 3'!Z34/10^6*dollars_2025_to_2012*(1-INDEX('Tax Percentages'!$B$25:$AB$25,MATCH(W$1,'Tax Percentages'!$B$4:$AB$4,0)))+'H2-EIA'!W$120*'H2-EIA'!$B$125</f>
        <v>4.7784617753049569E-5</v>
      </c>
      <c r="X2" s="7">
        <f>'AEO 2026 Table 3'!AA34/10^6*dollars_2025_to_2012*(1-INDEX('Tax Percentages'!$B$25:$AB$25,MATCH(X$1,'Tax Percentages'!$B$4:$AB$4,0)))+'H2-EIA'!X$120*'H2-EIA'!$B$125</f>
        <v>4.7757003004746283E-5</v>
      </c>
      <c r="Y2" s="7">
        <f>'AEO 2026 Table 3'!AB34/10^6*dollars_2025_to_2012*(1-INDEX('Tax Percentages'!$B$25:$AB$25,MATCH(Y$1,'Tax Percentages'!$B$4:$AB$4,0)))+'H2-EIA'!Y$120*'H2-EIA'!$B$125</f>
        <v>4.7721410052161706E-5</v>
      </c>
      <c r="Z2" s="7">
        <f>'AEO 2026 Table 3'!AC34/10^6*dollars_2025_to_2012*(1-INDEX('Tax Percentages'!$B$25:$AB$25,MATCH(Z$1,'Tax Percentages'!$B$4:$AB$4,0)))+'H2-EIA'!Z$120*'H2-EIA'!$B$125</f>
        <v>4.7658682277639479E-5</v>
      </c>
      <c r="AA2" s="7">
        <f>'AEO 2026 Table 3'!AD34/10^6*dollars_2025_to_2012*(1-INDEX('Tax Percentages'!$B$25:$AB$25,MATCH(AA$1,'Tax Percentages'!$B$4:$AB$4,0)))+'H2-EIA'!AA$120*'H2-EIA'!$B$125</f>
        <v>4.7593206817110214E-5</v>
      </c>
      <c r="AB2" s="3">
        <f>AA2</f>
        <v>4.7593206817110214E-5</v>
      </c>
      <c r="AC2" s="3">
        <f t="shared" ref="AC2:BY7" si="0">AB2</f>
        <v>4.7593206817110214E-5</v>
      </c>
      <c r="AD2" s="3">
        <f t="shared" si="0"/>
        <v>4.7593206817110214E-5</v>
      </c>
      <c r="AE2" s="3">
        <f t="shared" si="0"/>
        <v>4.7593206817110214E-5</v>
      </c>
      <c r="AF2" s="3">
        <f t="shared" si="0"/>
        <v>4.7593206817110214E-5</v>
      </c>
      <c r="AG2" s="3">
        <f t="shared" si="0"/>
        <v>4.7593206817110214E-5</v>
      </c>
      <c r="AH2" s="3">
        <f t="shared" si="0"/>
        <v>4.7593206817110214E-5</v>
      </c>
      <c r="AI2" s="3">
        <f t="shared" si="0"/>
        <v>4.7593206817110214E-5</v>
      </c>
      <c r="AJ2" s="3">
        <f t="shared" si="0"/>
        <v>4.7593206817110214E-5</v>
      </c>
      <c r="AK2" s="3">
        <f t="shared" si="0"/>
        <v>4.7593206817110214E-5</v>
      </c>
      <c r="AL2" s="3">
        <f t="shared" si="0"/>
        <v>4.7593206817110214E-5</v>
      </c>
      <c r="AM2" s="3">
        <f t="shared" si="0"/>
        <v>4.7593206817110214E-5</v>
      </c>
      <c r="AN2" s="3">
        <f t="shared" si="0"/>
        <v>4.7593206817110214E-5</v>
      </c>
      <c r="AO2" s="3">
        <f t="shared" si="0"/>
        <v>4.7593206817110214E-5</v>
      </c>
      <c r="AP2" s="3">
        <f t="shared" si="0"/>
        <v>4.7593206817110214E-5</v>
      </c>
      <c r="AQ2" s="3">
        <f t="shared" si="0"/>
        <v>4.7593206817110214E-5</v>
      </c>
      <c r="AR2" s="3">
        <f t="shared" si="0"/>
        <v>4.7593206817110214E-5</v>
      </c>
      <c r="AS2" s="3">
        <f t="shared" si="0"/>
        <v>4.7593206817110214E-5</v>
      </c>
      <c r="AT2" s="3">
        <f t="shared" si="0"/>
        <v>4.7593206817110214E-5</v>
      </c>
      <c r="AU2" s="3">
        <f t="shared" si="0"/>
        <v>4.7593206817110214E-5</v>
      </c>
      <c r="AV2" s="3">
        <f t="shared" si="0"/>
        <v>4.7593206817110214E-5</v>
      </c>
      <c r="AW2" s="3">
        <f t="shared" si="0"/>
        <v>4.7593206817110214E-5</v>
      </c>
      <c r="AX2" s="3">
        <f t="shared" si="0"/>
        <v>4.7593206817110214E-5</v>
      </c>
      <c r="AY2" s="3">
        <f t="shared" si="0"/>
        <v>4.7593206817110214E-5</v>
      </c>
      <c r="AZ2" s="3">
        <f t="shared" si="0"/>
        <v>4.7593206817110214E-5</v>
      </c>
      <c r="BA2" s="3">
        <f t="shared" si="0"/>
        <v>4.7593206817110214E-5</v>
      </c>
      <c r="BB2" s="3">
        <f t="shared" si="0"/>
        <v>4.7593206817110214E-5</v>
      </c>
      <c r="BC2" s="3">
        <f t="shared" si="0"/>
        <v>4.7593206817110214E-5</v>
      </c>
      <c r="BD2" s="3">
        <f t="shared" si="0"/>
        <v>4.7593206817110214E-5</v>
      </c>
      <c r="BE2" s="3">
        <f t="shared" si="0"/>
        <v>4.7593206817110214E-5</v>
      </c>
      <c r="BF2" s="3">
        <f t="shared" si="0"/>
        <v>4.7593206817110214E-5</v>
      </c>
      <c r="BG2" s="3">
        <f t="shared" si="0"/>
        <v>4.7593206817110214E-5</v>
      </c>
      <c r="BH2" s="3">
        <f t="shared" si="0"/>
        <v>4.7593206817110214E-5</v>
      </c>
      <c r="BI2" s="3">
        <f t="shared" si="0"/>
        <v>4.7593206817110214E-5</v>
      </c>
      <c r="BJ2" s="3">
        <f t="shared" si="0"/>
        <v>4.7593206817110214E-5</v>
      </c>
      <c r="BK2" s="3">
        <f t="shared" si="0"/>
        <v>4.7593206817110214E-5</v>
      </c>
      <c r="BL2" s="3">
        <f t="shared" si="0"/>
        <v>4.7593206817110214E-5</v>
      </c>
      <c r="BM2" s="3">
        <f t="shared" si="0"/>
        <v>4.7593206817110214E-5</v>
      </c>
      <c r="BN2" s="3">
        <f t="shared" si="0"/>
        <v>4.7593206817110214E-5</v>
      </c>
      <c r="BO2" s="3">
        <f t="shared" si="0"/>
        <v>4.7593206817110214E-5</v>
      </c>
      <c r="BP2" s="3">
        <f t="shared" si="0"/>
        <v>4.7593206817110214E-5</v>
      </c>
      <c r="BQ2" s="3">
        <f t="shared" si="0"/>
        <v>4.7593206817110214E-5</v>
      </c>
      <c r="BR2" s="3">
        <f t="shared" si="0"/>
        <v>4.7593206817110214E-5</v>
      </c>
      <c r="BS2" s="3">
        <f t="shared" si="0"/>
        <v>4.7593206817110214E-5</v>
      </c>
      <c r="BT2" s="3">
        <f t="shared" si="0"/>
        <v>4.7593206817110214E-5</v>
      </c>
      <c r="BU2" s="3">
        <f t="shared" si="0"/>
        <v>4.7593206817110214E-5</v>
      </c>
      <c r="BV2" s="3">
        <f t="shared" si="0"/>
        <v>4.7593206817110214E-5</v>
      </c>
      <c r="BW2" s="3">
        <f t="shared" si="0"/>
        <v>4.7593206817110214E-5</v>
      </c>
      <c r="BX2" s="3">
        <f t="shared" si="0"/>
        <v>4.7593206817110214E-5</v>
      </c>
      <c r="BY2" s="3">
        <f t="shared" si="0"/>
        <v>4.7593206817110214E-5</v>
      </c>
    </row>
    <row r="3" spans="1:77">
      <c r="A3" s="1" t="s">
        <v>390</v>
      </c>
      <c r="B3" s="7">
        <f>'AEO 2026 Table 3'!E42/10^6*dollars_2025_to_2012*(1-INDEX('Tax Percentages'!$B$25:$AB$25,MATCH(B$1,'Tax Percentages'!$B$4:$AB$4,0)))+'H2-EIA'!B$120*'H2-EIA'!$B$126</f>
        <v>1.355713073028508E-5</v>
      </c>
      <c r="C3" s="7">
        <f>'AEO 2026 Table 3'!F42/10^6*dollars_2025_to_2012*(1-INDEX('Tax Percentages'!$B$25:$AB$25,MATCH(C$1,'Tax Percentages'!$B$4:$AB$4,0)))+'H2-EIA'!C$120*'H2-EIA'!$B$126</f>
        <v>1.536244459186533E-5</v>
      </c>
      <c r="D3" s="7">
        <f>'AEO 2026 Table 3'!G42/10^6*dollars_2025_to_2012*(1-INDEX('Tax Percentages'!$B$25:$AB$25,MATCH(D$1,'Tax Percentages'!$B$4:$AB$4,0)))+'H2-EIA'!D$120*'H2-EIA'!$B$126</f>
        <v>1.5122352845979277E-5</v>
      </c>
      <c r="E3" s="7">
        <f>'AEO 2026 Table 3'!H42/10^6*dollars_2025_to_2012*(1-INDEX('Tax Percentages'!$B$25:$AB$25,MATCH(E$1,'Tax Percentages'!$B$4:$AB$4,0)))+'H2-EIA'!E$120*'H2-EIA'!$B$126</f>
        <v>1.5019048620086684E-5</v>
      </c>
      <c r="F3" s="7">
        <f>'AEO 2026 Table 3'!I42/10^6*dollars_2025_to_2012*(1-INDEX('Tax Percentages'!$B$25:$AB$25,MATCH(F$1,'Tax Percentages'!$B$4:$AB$4,0)))+'H2-EIA'!F$120*'H2-EIA'!$B$126</f>
        <v>1.4766977854209684E-5</v>
      </c>
      <c r="G3" s="7">
        <f>'AEO 2026 Table 3'!J42/10^6*dollars_2025_to_2012*(1-INDEX('Tax Percentages'!$B$25:$AB$25,MATCH(G$1,'Tax Percentages'!$B$4:$AB$4,0)))+'H2-EIA'!G$120*'H2-EIA'!$B$126</f>
        <v>1.4886339534734055E-5</v>
      </c>
      <c r="H3" s="7">
        <f>'AEO 2026 Table 3'!K42/10^6*dollars_2025_to_2012*(1-INDEX('Tax Percentages'!$B$25:$AB$25,MATCH(H$1,'Tax Percentages'!$B$4:$AB$4,0)))+'H2-EIA'!H$120*'H2-EIA'!$B$126</f>
        <v>1.4986334228132324E-5</v>
      </c>
      <c r="I3" s="7">
        <f>'AEO 2026 Table 3'!L42/10^6*dollars_2025_to_2012*(1-INDEX('Tax Percentages'!$B$25:$AB$25,MATCH(I$1,'Tax Percentages'!$B$4:$AB$4,0)))+'H2-EIA'!I$120*'H2-EIA'!$B$126</f>
        <v>1.5010694285356352E-5</v>
      </c>
      <c r="J3" s="7">
        <f>'AEO 2026 Table 3'!M42/10^6*dollars_2025_to_2012*(1-INDEX('Tax Percentages'!$B$25:$AB$25,MATCH(J$1,'Tax Percentages'!$B$4:$AB$4,0)))+'H2-EIA'!J$120*'H2-EIA'!$B$126</f>
        <v>1.5005432859946166E-5</v>
      </c>
      <c r="K3" s="7">
        <f>'AEO 2026 Table 3'!N42/10^6*dollars_2025_to_2012*(1-INDEX('Tax Percentages'!$B$25:$AB$25,MATCH(K$1,'Tax Percentages'!$B$4:$AB$4,0)))+'H2-EIA'!K$120*'H2-EIA'!$B$126</f>
        <v>1.4966092146701839E-5</v>
      </c>
      <c r="L3" s="7">
        <f>'AEO 2026 Table 3'!O42/10^6*dollars_2025_to_2012*(1-INDEX('Tax Percentages'!$B$25:$AB$25,MATCH(L$1,'Tax Percentages'!$B$4:$AB$4,0)))+'H2-EIA'!L$120*'H2-EIA'!$B$126</f>
        <v>1.4855589287538043E-5</v>
      </c>
      <c r="M3" s="7">
        <f>'AEO 2026 Table 3'!P42/10^6*dollars_2025_to_2012*(1-INDEX('Tax Percentages'!$B$25:$AB$25,MATCH(M$1,'Tax Percentages'!$B$4:$AB$4,0)))+'H2-EIA'!M$120*'H2-EIA'!$B$126</f>
        <v>1.4922312442301483E-5</v>
      </c>
      <c r="N3" s="7">
        <f>'AEO 2026 Table 3'!Q42/10^6*dollars_2025_to_2012*(1-INDEX('Tax Percentages'!$B$25:$AB$25,MATCH(N$1,'Tax Percentages'!$B$4:$AB$4,0)))+'H2-EIA'!N$120*'H2-EIA'!$B$126</f>
        <v>1.4890014646040343E-5</v>
      </c>
      <c r="O3" s="7">
        <f>'AEO 2026 Table 3'!R42/10^6*dollars_2025_to_2012*(1-INDEX('Tax Percentages'!$B$25:$AB$25,MATCH(O$1,'Tax Percentages'!$B$4:$AB$4,0)))+'H2-EIA'!O$120*'H2-EIA'!$B$126</f>
        <v>1.4910373390284191E-5</v>
      </c>
      <c r="P3" s="7">
        <f>'AEO 2026 Table 3'!S42/10^6*dollars_2025_to_2012*(1-INDEX('Tax Percentages'!$B$25:$AB$25,MATCH(P$1,'Tax Percentages'!$B$4:$AB$4,0)))+'H2-EIA'!P$120*'H2-EIA'!$B$126</f>
        <v>1.4924383138183389E-5</v>
      </c>
      <c r="Q3" s="7">
        <f>'AEO 2026 Table 3'!T42/10^6*dollars_2025_to_2012*(1-INDEX('Tax Percentages'!$B$25:$AB$25,MATCH(Q$1,'Tax Percentages'!$B$4:$AB$4,0)))+'H2-EIA'!Q$120*'H2-EIA'!$B$126</f>
        <v>1.4912904248950613E-5</v>
      </c>
      <c r="R3" s="7">
        <f>'AEO 2026 Table 3'!U42/10^6*dollars_2025_to_2012*(1-INDEX('Tax Percentages'!$B$25:$AB$25,MATCH(R$1,'Tax Percentages'!$B$4:$AB$4,0)))+'H2-EIA'!R$120*'H2-EIA'!$B$126</f>
        <v>1.4830485563230515E-5</v>
      </c>
      <c r="S3" s="7">
        <f>'AEO 2026 Table 3'!V42/10^6*dollars_2025_to_2012*(1-INDEX('Tax Percentages'!$B$25:$AB$25,MATCH(S$1,'Tax Percentages'!$B$4:$AB$4,0)))+'H2-EIA'!S$120*'H2-EIA'!$B$126</f>
        <v>1.4691475519658929E-5</v>
      </c>
      <c r="T3" s="7">
        <f>'AEO 2026 Table 3'!W42/10^6*dollars_2025_to_2012*(1-INDEX('Tax Percentages'!$B$25:$AB$25,MATCH(T$1,'Tax Percentages'!$B$4:$AB$4,0)))+'H2-EIA'!T$120*'H2-EIA'!$B$126</f>
        <v>1.4473177376785994E-5</v>
      </c>
      <c r="U3" s="7">
        <f>'AEO 2026 Table 3'!X42/10^6*dollars_2025_to_2012*(1-INDEX('Tax Percentages'!$B$25:$AB$25,MATCH(U$1,'Tax Percentages'!$B$4:$AB$4,0)))+'H2-EIA'!U$120*'H2-EIA'!$B$126</f>
        <v>1.4289562222586227E-5</v>
      </c>
      <c r="V3" s="7">
        <f>'AEO 2026 Table 3'!Y42/10^6*dollars_2025_to_2012*(1-INDEX('Tax Percentages'!$B$25:$AB$25,MATCH(V$1,'Tax Percentages'!$B$4:$AB$4,0)))+'H2-EIA'!V$120*'H2-EIA'!$B$126</f>
        <v>1.417755867241452E-5</v>
      </c>
      <c r="W3" s="7">
        <f>'AEO 2026 Table 3'!Z42/10^6*dollars_2025_to_2012*(1-INDEX('Tax Percentages'!$B$25:$AB$25,MATCH(W$1,'Tax Percentages'!$B$4:$AB$4,0)))+'H2-EIA'!W$120*'H2-EIA'!$B$126</f>
        <v>1.4109101855056372E-5</v>
      </c>
      <c r="X3" s="7">
        <f>'AEO 2026 Table 3'!AA42/10^6*dollars_2025_to_2012*(1-INDEX('Tax Percentages'!$B$25:$AB$25,MATCH(X$1,'Tax Percentages'!$B$4:$AB$4,0)))+'H2-EIA'!X$120*'H2-EIA'!$B$126</f>
        <v>1.4080431029405092E-5</v>
      </c>
      <c r="Y3" s="7">
        <f>'AEO 2026 Table 3'!AB42/10^6*dollars_2025_to_2012*(1-INDEX('Tax Percentages'!$B$25:$AB$25,MATCH(Y$1,'Tax Percentages'!$B$4:$AB$4,0)))+'H2-EIA'!Y$120*'H2-EIA'!$B$126</f>
        <v>1.4050314525749032E-5</v>
      </c>
      <c r="Z3" s="7">
        <f>'AEO 2026 Table 3'!AC42/10^6*dollars_2025_to_2012*(1-INDEX('Tax Percentages'!$B$25:$AB$25,MATCH(Z$1,'Tax Percentages'!$B$4:$AB$4,0)))+'H2-EIA'!Z$120*'H2-EIA'!$B$126</f>
        <v>1.3998013936571375E-5</v>
      </c>
      <c r="AA3" s="7">
        <f>'AEO 2026 Table 3'!AD42/10^6*dollars_2025_to_2012*(1-INDEX('Tax Percentages'!$B$25:$AB$25,MATCH(AA$1,'Tax Percentages'!$B$4:$AB$4,0)))+'H2-EIA'!AA$120*'H2-EIA'!$B$126</f>
        <v>1.3942350890117417E-5</v>
      </c>
      <c r="AB3" s="3">
        <f t="shared" ref="AB3:AQ9" si="1">AA3</f>
        <v>1.3942350890117417E-5</v>
      </c>
      <c r="AC3" s="3">
        <f t="shared" si="1"/>
        <v>1.3942350890117417E-5</v>
      </c>
      <c r="AD3" s="3">
        <f t="shared" si="1"/>
        <v>1.3942350890117417E-5</v>
      </c>
      <c r="AE3" s="3">
        <f t="shared" si="1"/>
        <v>1.3942350890117417E-5</v>
      </c>
      <c r="AF3" s="3">
        <f t="shared" si="1"/>
        <v>1.3942350890117417E-5</v>
      </c>
      <c r="AG3" s="3">
        <f t="shared" si="1"/>
        <v>1.3942350890117417E-5</v>
      </c>
      <c r="AH3" s="3">
        <f t="shared" si="1"/>
        <v>1.3942350890117417E-5</v>
      </c>
      <c r="AI3" s="3">
        <f t="shared" si="1"/>
        <v>1.3942350890117417E-5</v>
      </c>
      <c r="AJ3" s="3">
        <f t="shared" si="1"/>
        <v>1.3942350890117417E-5</v>
      </c>
      <c r="AK3" s="3">
        <f t="shared" si="1"/>
        <v>1.3942350890117417E-5</v>
      </c>
      <c r="AL3" s="3">
        <f t="shared" si="1"/>
        <v>1.3942350890117417E-5</v>
      </c>
      <c r="AM3" s="3">
        <f t="shared" si="1"/>
        <v>1.3942350890117417E-5</v>
      </c>
      <c r="AN3" s="3">
        <f t="shared" si="1"/>
        <v>1.3942350890117417E-5</v>
      </c>
      <c r="AO3" s="3">
        <f t="shared" si="1"/>
        <v>1.3942350890117417E-5</v>
      </c>
      <c r="AP3" s="3">
        <f t="shared" si="1"/>
        <v>1.3942350890117417E-5</v>
      </c>
      <c r="AQ3" s="3">
        <f t="shared" si="1"/>
        <v>1.3942350890117417E-5</v>
      </c>
      <c r="AR3" s="3">
        <f t="shared" si="0"/>
        <v>1.3942350890117417E-5</v>
      </c>
      <c r="AS3" s="3">
        <f t="shared" si="0"/>
        <v>1.3942350890117417E-5</v>
      </c>
      <c r="AT3" s="3">
        <f t="shared" si="0"/>
        <v>1.3942350890117417E-5</v>
      </c>
      <c r="AU3" s="3">
        <f t="shared" si="0"/>
        <v>1.3942350890117417E-5</v>
      </c>
      <c r="AV3" s="3">
        <f t="shared" si="0"/>
        <v>1.3942350890117417E-5</v>
      </c>
      <c r="AW3" s="3">
        <f t="shared" si="0"/>
        <v>1.3942350890117417E-5</v>
      </c>
      <c r="AX3" s="3">
        <f t="shared" si="0"/>
        <v>1.3942350890117417E-5</v>
      </c>
      <c r="AY3" s="3">
        <f t="shared" si="0"/>
        <v>1.3942350890117417E-5</v>
      </c>
      <c r="AZ3" s="3">
        <f t="shared" si="0"/>
        <v>1.3942350890117417E-5</v>
      </c>
      <c r="BA3" s="3">
        <f t="shared" si="0"/>
        <v>1.3942350890117417E-5</v>
      </c>
      <c r="BB3" s="3">
        <f t="shared" si="0"/>
        <v>1.3942350890117417E-5</v>
      </c>
      <c r="BC3" s="3">
        <f t="shared" si="0"/>
        <v>1.3942350890117417E-5</v>
      </c>
      <c r="BD3" s="3">
        <f t="shared" si="0"/>
        <v>1.3942350890117417E-5</v>
      </c>
      <c r="BE3" s="3">
        <f t="shared" si="0"/>
        <v>1.3942350890117417E-5</v>
      </c>
      <c r="BF3" s="3">
        <f t="shared" si="0"/>
        <v>1.3942350890117417E-5</v>
      </c>
      <c r="BG3" s="3">
        <f t="shared" si="0"/>
        <v>1.3942350890117417E-5</v>
      </c>
      <c r="BH3" s="3">
        <f t="shared" si="0"/>
        <v>1.3942350890117417E-5</v>
      </c>
      <c r="BI3" s="3">
        <f t="shared" si="0"/>
        <v>1.3942350890117417E-5</v>
      </c>
      <c r="BJ3" s="3">
        <f t="shared" si="0"/>
        <v>1.3942350890117417E-5</v>
      </c>
      <c r="BK3" s="3">
        <f t="shared" si="0"/>
        <v>1.3942350890117417E-5</v>
      </c>
      <c r="BL3" s="3">
        <f t="shared" si="0"/>
        <v>1.3942350890117417E-5</v>
      </c>
      <c r="BM3" s="3">
        <f t="shared" si="0"/>
        <v>1.3942350890117417E-5</v>
      </c>
      <c r="BN3" s="3">
        <f t="shared" si="0"/>
        <v>1.3942350890117417E-5</v>
      </c>
      <c r="BO3" s="3">
        <f t="shared" si="0"/>
        <v>1.3942350890117417E-5</v>
      </c>
      <c r="BP3" s="3">
        <f t="shared" si="0"/>
        <v>1.3942350890117417E-5</v>
      </c>
      <c r="BQ3" s="3">
        <f t="shared" si="0"/>
        <v>1.3942350890117417E-5</v>
      </c>
      <c r="BR3" s="3">
        <f t="shared" si="0"/>
        <v>1.3942350890117417E-5</v>
      </c>
      <c r="BS3" s="3">
        <f t="shared" si="0"/>
        <v>1.3942350890117417E-5</v>
      </c>
      <c r="BT3" s="3">
        <f t="shared" si="0"/>
        <v>1.3942350890117417E-5</v>
      </c>
      <c r="BU3" s="3">
        <f t="shared" si="0"/>
        <v>1.3942350890117417E-5</v>
      </c>
      <c r="BV3" s="3">
        <f t="shared" si="0"/>
        <v>1.3942350890117417E-5</v>
      </c>
      <c r="BW3" s="3">
        <f t="shared" si="0"/>
        <v>1.3942350890117417E-5</v>
      </c>
      <c r="BX3" s="3">
        <f t="shared" si="0"/>
        <v>1.3942350890117417E-5</v>
      </c>
      <c r="BY3" s="3">
        <f t="shared" si="0"/>
        <v>1.3942350890117417E-5</v>
      </c>
    </row>
    <row r="4" spans="1:77">
      <c r="A4" s="1" t="s">
        <v>391</v>
      </c>
      <c r="B4" s="7">
        <f>'AEO 2026 Table 3'!E42/10^6*dollars_2025_to_2012*(1-INDEX('Tax Percentages'!$B$25:$AB$25,MATCH(B$1,'Tax Percentages'!$B$4:$AB$4,0)))+'H2-EIA'!B$120*'H2-EIA'!$B$127</f>
        <v>1.355713073028508E-5</v>
      </c>
      <c r="C4" s="7">
        <f>'AEO 2026 Table 3'!F42/10^6*dollars_2025_to_2012*(1-INDEX('Tax Percentages'!$B$25:$AB$25,MATCH(C$1,'Tax Percentages'!$B$4:$AB$4,0)))+'H2-EIA'!C$120*'H2-EIA'!$B$127</f>
        <v>1.536244459186533E-5</v>
      </c>
      <c r="D4" s="7">
        <f>'AEO 2026 Table 3'!G42/10^6*dollars_2025_to_2012*(1-INDEX('Tax Percentages'!$B$25:$AB$25,MATCH(D$1,'Tax Percentages'!$B$4:$AB$4,0)))+'H2-EIA'!D$120*'H2-EIA'!$B$127</f>
        <v>1.5122352845979277E-5</v>
      </c>
      <c r="E4" s="7">
        <f>'AEO 2026 Table 3'!H42/10^6*dollars_2025_to_2012*(1-INDEX('Tax Percentages'!$B$25:$AB$25,MATCH(E$1,'Tax Percentages'!$B$4:$AB$4,0)))+'H2-EIA'!E$120*'H2-EIA'!$B$127</f>
        <v>1.5019048620086684E-5</v>
      </c>
      <c r="F4" s="7">
        <f>'AEO 2026 Table 3'!I42/10^6*dollars_2025_to_2012*(1-INDEX('Tax Percentages'!$B$25:$AB$25,MATCH(F$1,'Tax Percentages'!$B$4:$AB$4,0)))+'H2-EIA'!F$120*'H2-EIA'!$B$127</f>
        <v>1.4766977854209684E-5</v>
      </c>
      <c r="G4" s="7">
        <f>'AEO 2026 Table 3'!J42/10^6*dollars_2025_to_2012*(1-INDEX('Tax Percentages'!$B$25:$AB$25,MATCH(G$1,'Tax Percentages'!$B$4:$AB$4,0)))+'H2-EIA'!G$120*'H2-EIA'!$B$127</f>
        <v>1.4886339534734055E-5</v>
      </c>
      <c r="H4" s="7">
        <f>'AEO 2026 Table 3'!K42/10^6*dollars_2025_to_2012*(1-INDEX('Tax Percentages'!$B$25:$AB$25,MATCH(H$1,'Tax Percentages'!$B$4:$AB$4,0)))+'H2-EIA'!H$120*'H2-EIA'!$B$127</f>
        <v>1.4986334228132324E-5</v>
      </c>
      <c r="I4" s="7">
        <f>'AEO 2026 Table 3'!L42/10^6*dollars_2025_to_2012*(1-INDEX('Tax Percentages'!$B$25:$AB$25,MATCH(I$1,'Tax Percentages'!$B$4:$AB$4,0)))+'H2-EIA'!I$120*'H2-EIA'!$B$127</f>
        <v>1.5010694285356352E-5</v>
      </c>
      <c r="J4" s="7">
        <f>'AEO 2026 Table 3'!M42/10^6*dollars_2025_to_2012*(1-INDEX('Tax Percentages'!$B$25:$AB$25,MATCH(J$1,'Tax Percentages'!$B$4:$AB$4,0)))+'H2-EIA'!J$120*'H2-EIA'!$B$127</f>
        <v>1.5005432859946166E-5</v>
      </c>
      <c r="K4" s="7">
        <f>'AEO 2026 Table 3'!N42/10^6*dollars_2025_to_2012*(1-INDEX('Tax Percentages'!$B$25:$AB$25,MATCH(K$1,'Tax Percentages'!$B$4:$AB$4,0)))+'H2-EIA'!K$120*'H2-EIA'!$B$127</f>
        <v>1.4966092146701839E-5</v>
      </c>
      <c r="L4" s="7">
        <f>'AEO 2026 Table 3'!O42/10^6*dollars_2025_to_2012*(1-INDEX('Tax Percentages'!$B$25:$AB$25,MATCH(L$1,'Tax Percentages'!$B$4:$AB$4,0)))+'H2-EIA'!L$120*'H2-EIA'!$B$127</f>
        <v>1.4855589287538043E-5</v>
      </c>
      <c r="M4" s="7">
        <f>'AEO 2026 Table 3'!P42/10^6*dollars_2025_to_2012*(1-INDEX('Tax Percentages'!$B$25:$AB$25,MATCH(M$1,'Tax Percentages'!$B$4:$AB$4,0)))+'H2-EIA'!M$120*'H2-EIA'!$B$127</f>
        <v>1.4922312442301483E-5</v>
      </c>
      <c r="N4" s="7">
        <f>'AEO 2026 Table 3'!Q42/10^6*dollars_2025_to_2012*(1-INDEX('Tax Percentages'!$B$25:$AB$25,MATCH(N$1,'Tax Percentages'!$B$4:$AB$4,0)))+'H2-EIA'!N$120*'H2-EIA'!$B$127</f>
        <v>1.4890014646040343E-5</v>
      </c>
      <c r="O4" s="7">
        <f>'AEO 2026 Table 3'!R42/10^6*dollars_2025_to_2012*(1-INDEX('Tax Percentages'!$B$25:$AB$25,MATCH(O$1,'Tax Percentages'!$B$4:$AB$4,0)))+'H2-EIA'!O$120*'H2-EIA'!$B$127</f>
        <v>1.4910373390284191E-5</v>
      </c>
      <c r="P4" s="7">
        <f>'AEO 2026 Table 3'!S42/10^6*dollars_2025_to_2012*(1-INDEX('Tax Percentages'!$B$25:$AB$25,MATCH(P$1,'Tax Percentages'!$B$4:$AB$4,0)))+'H2-EIA'!P$120*'H2-EIA'!$B$127</f>
        <v>1.4924383138183389E-5</v>
      </c>
      <c r="Q4" s="7">
        <f>'AEO 2026 Table 3'!T42/10^6*dollars_2025_to_2012*(1-INDEX('Tax Percentages'!$B$25:$AB$25,MATCH(Q$1,'Tax Percentages'!$B$4:$AB$4,0)))+'H2-EIA'!Q$120*'H2-EIA'!$B$127</f>
        <v>1.4912904248950613E-5</v>
      </c>
      <c r="R4" s="7">
        <f>'AEO 2026 Table 3'!U42/10^6*dollars_2025_to_2012*(1-INDEX('Tax Percentages'!$B$25:$AB$25,MATCH(R$1,'Tax Percentages'!$B$4:$AB$4,0)))+'H2-EIA'!R$120*'H2-EIA'!$B$127</f>
        <v>1.4830485563230515E-5</v>
      </c>
      <c r="S4" s="7">
        <f>'AEO 2026 Table 3'!V42/10^6*dollars_2025_to_2012*(1-INDEX('Tax Percentages'!$B$25:$AB$25,MATCH(S$1,'Tax Percentages'!$B$4:$AB$4,0)))+'H2-EIA'!S$120*'H2-EIA'!$B$127</f>
        <v>1.4691475519658929E-5</v>
      </c>
      <c r="T4" s="7">
        <f>'AEO 2026 Table 3'!W42/10^6*dollars_2025_to_2012*(1-INDEX('Tax Percentages'!$B$25:$AB$25,MATCH(T$1,'Tax Percentages'!$B$4:$AB$4,0)))+'H2-EIA'!T$120*'H2-EIA'!$B$127</f>
        <v>1.4473177376785994E-5</v>
      </c>
      <c r="U4" s="7">
        <f>'AEO 2026 Table 3'!X42/10^6*dollars_2025_to_2012*(1-INDEX('Tax Percentages'!$B$25:$AB$25,MATCH(U$1,'Tax Percentages'!$B$4:$AB$4,0)))+'H2-EIA'!U$120*'H2-EIA'!$B$127</f>
        <v>1.4289562222586227E-5</v>
      </c>
      <c r="V4" s="7">
        <f>'AEO 2026 Table 3'!Y42/10^6*dollars_2025_to_2012*(1-INDEX('Tax Percentages'!$B$25:$AB$25,MATCH(V$1,'Tax Percentages'!$B$4:$AB$4,0)))+'H2-EIA'!V$120*'H2-EIA'!$B$127</f>
        <v>1.417755867241452E-5</v>
      </c>
      <c r="W4" s="7">
        <f>'AEO 2026 Table 3'!Z42/10^6*dollars_2025_to_2012*(1-INDEX('Tax Percentages'!$B$25:$AB$25,MATCH(W$1,'Tax Percentages'!$B$4:$AB$4,0)))+'H2-EIA'!W$120*'H2-EIA'!$B$127</f>
        <v>1.4109101855056372E-5</v>
      </c>
      <c r="X4" s="7">
        <f>'AEO 2026 Table 3'!AA42/10^6*dollars_2025_to_2012*(1-INDEX('Tax Percentages'!$B$25:$AB$25,MATCH(X$1,'Tax Percentages'!$B$4:$AB$4,0)))+'H2-EIA'!X$120*'H2-EIA'!$B$127</f>
        <v>1.4080431029405092E-5</v>
      </c>
      <c r="Y4" s="7">
        <f>'AEO 2026 Table 3'!AB42/10^6*dollars_2025_to_2012*(1-INDEX('Tax Percentages'!$B$25:$AB$25,MATCH(Y$1,'Tax Percentages'!$B$4:$AB$4,0)))+'H2-EIA'!Y$120*'H2-EIA'!$B$127</f>
        <v>1.4050314525749032E-5</v>
      </c>
      <c r="Z4" s="7">
        <f>'AEO 2026 Table 3'!AC42/10^6*dollars_2025_to_2012*(1-INDEX('Tax Percentages'!$B$25:$AB$25,MATCH(Z$1,'Tax Percentages'!$B$4:$AB$4,0)))+'H2-EIA'!Z$120*'H2-EIA'!$B$127</f>
        <v>1.3998013936571375E-5</v>
      </c>
      <c r="AA4" s="7">
        <f>'AEO 2026 Table 3'!AD42/10^6*dollars_2025_to_2012*(1-INDEX('Tax Percentages'!$B$25:$AB$25,MATCH(AA$1,'Tax Percentages'!$B$4:$AB$4,0)))+'H2-EIA'!AA$120*'H2-EIA'!$B$127</f>
        <v>1.3942350890117417E-5</v>
      </c>
      <c r="AB4" s="3">
        <f t="shared" si="1"/>
        <v>1.3942350890117417E-5</v>
      </c>
      <c r="AC4" s="3">
        <f t="shared" si="0"/>
        <v>1.3942350890117417E-5</v>
      </c>
      <c r="AD4" s="3">
        <f t="shared" si="0"/>
        <v>1.3942350890117417E-5</v>
      </c>
      <c r="AE4" s="3">
        <f t="shared" si="0"/>
        <v>1.3942350890117417E-5</v>
      </c>
      <c r="AF4" s="3">
        <f t="shared" si="0"/>
        <v>1.3942350890117417E-5</v>
      </c>
      <c r="AG4" s="3">
        <f t="shared" si="0"/>
        <v>1.3942350890117417E-5</v>
      </c>
      <c r="AH4" s="3">
        <f t="shared" si="0"/>
        <v>1.3942350890117417E-5</v>
      </c>
      <c r="AI4" s="3">
        <f t="shared" si="0"/>
        <v>1.3942350890117417E-5</v>
      </c>
      <c r="AJ4" s="3">
        <f t="shared" si="0"/>
        <v>1.3942350890117417E-5</v>
      </c>
      <c r="AK4" s="3">
        <f t="shared" si="0"/>
        <v>1.3942350890117417E-5</v>
      </c>
      <c r="AL4" s="3">
        <f t="shared" si="0"/>
        <v>1.3942350890117417E-5</v>
      </c>
      <c r="AM4" s="3">
        <f t="shared" si="0"/>
        <v>1.3942350890117417E-5</v>
      </c>
      <c r="AN4" s="3">
        <f t="shared" si="0"/>
        <v>1.3942350890117417E-5</v>
      </c>
      <c r="AO4" s="3">
        <f t="shared" si="0"/>
        <v>1.3942350890117417E-5</v>
      </c>
      <c r="AP4" s="3">
        <f t="shared" si="0"/>
        <v>1.3942350890117417E-5</v>
      </c>
      <c r="AQ4" s="3">
        <f t="shared" si="0"/>
        <v>1.3942350890117417E-5</v>
      </c>
      <c r="AR4" s="3">
        <f t="shared" si="0"/>
        <v>1.3942350890117417E-5</v>
      </c>
      <c r="AS4" s="3">
        <f t="shared" si="0"/>
        <v>1.3942350890117417E-5</v>
      </c>
      <c r="AT4" s="3">
        <f t="shared" si="0"/>
        <v>1.3942350890117417E-5</v>
      </c>
      <c r="AU4" s="3">
        <f t="shared" si="0"/>
        <v>1.3942350890117417E-5</v>
      </c>
      <c r="AV4" s="3">
        <f t="shared" si="0"/>
        <v>1.3942350890117417E-5</v>
      </c>
      <c r="AW4" s="3">
        <f t="shared" si="0"/>
        <v>1.3942350890117417E-5</v>
      </c>
      <c r="AX4" s="3">
        <f t="shared" si="0"/>
        <v>1.3942350890117417E-5</v>
      </c>
      <c r="AY4" s="3">
        <f t="shared" si="0"/>
        <v>1.3942350890117417E-5</v>
      </c>
      <c r="AZ4" s="3">
        <f t="shared" si="0"/>
        <v>1.3942350890117417E-5</v>
      </c>
      <c r="BA4" s="3">
        <f t="shared" si="0"/>
        <v>1.3942350890117417E-5</v>
      </c>
      <c r="BB4" s="3">
        <f t="shared" si="0"/>
        <v>1.3942350890117417E-5</v>
      </c>
      <c r="BC4" s="3">
        <f t="shared" si="0"/>
        <v>1.3942350890117417E-5</v>
      </c>
      <c r="BD4" s="3">
        <f t="shared" si="0"/>
        <v>1.3942350890117417E-5</v>
      </c>
      <c r="BE4" s="3">
        <f t="shared" si="0"/>
        <v>1.3942350890117417E-5</v>
      </c>
      <c r="BF4" s="3">
        <f t="shared" si="0"/>
        <v>1.3942350890117417E-5</v>
      </c>
      <c r="BG4" s="3">
        <f t="shared" si="0"/>
        <v>1.3942350890117417E-5</v>
      </c>
      <c r="BH4" s="3">
        <f t="shared" si="0"/>
        <v>1.3942350890117417E-5</v>
      </c>
      <c r="BI4" s="3">
        <f t="shared" si="0"/>
        <v>1.3942350890117417E-5</v>
      </c>
      <c r="BJ4" s="3">
        <f t="shared" si="0"/>
        <v>1.3942350890117417E-5</v>
      </c>
      <c r="BK4" s="3">
        <f t="shared" si="0"/>
        <v>1.3942350890117417E-5</v>
      </c>
      <c r="BL4" s="3">
        <f t="shared" si="0"/>
        <v>1.3942350890117417E-5</v>
      </c>
      <c r="BM4" s="3">
        <f t="shared" si="0"/>
        <v>1.3942350890117417E-5</v>
      </c>
      <c r="BN4" s="3">
        <f t="shared" si="0"/>
        <v>1.3942350890117417E-5</v>
      </c>
      <c r="BO4" s="3">
        <f t="shared" si="0"/>
        <v>1.3942350890117417E-5</v>
      </c>
      <c r="BP4" s="3">
        <f t="shared" si="0"/>
        <v>1.3942350890117417E-5</v>
      </c>
      <c r="BQ4" s="3">
        <f t="shared" si="0"/>
        <v>1.3942350890117417E-5</v>
      </c>
      <c r="BR4" s="3">
        <f t="shared" si="0"/>
        <v>1.3942350890117417E-5</v>
      </c>
      <c r="BS4" s="3">
        <f t="shared" si="0"/>
        <v>1.3942350890117417E-5</v>
      </c>
      <c r="BT4" s="3">
        <f t="shared" si="0"/>
        <v>1.3942350890117417E-5</v>
      </c>
      <c r="BU4" s="3">
        <f t="shared" si="0"/>
        <v>1.3942350890117417E-5</v>
      </c>
      <c r="BV4" s="3">
        <f t="shared" si="0"/>
        <v>1.3942350890117417E-5</v>
      </c>
      <c r="BW4" s="3">
        <f t="shared" si="0"/>
        <v>1.3942350890117417E-5</v>
      </c>
      <c r="BX4" s="3">
        <f t="shared" si="0"/>
        <v>1.3942350890117417E-5</v>
      </c>
      <c r="BY4" s="3">
        <f t="shared" si="0"/>
        <v>1.3942350890117417E-5</v>
      </c>
    </row>
    <row r="5" spans="1:77">
      <c r="A5" s="1" t="s">
        <v>392</v>
      </c>
      <c r="B5" s="7">
        <f>'AEO 2026 Table 3'!E42/10^6*dollars_2025_to_2012*(1-INDEX('Tax Percentages'!$B$25:$AB$25,MATCH(B$1,'Tax Percentages'!$B$4:$AB$4,0)))+'H2-EIA'!B$120*'H2-EIA'!$B$128</f>
        <v>1.355713073028508E-5</v>
      </c>
      <c r="C5" s="7">
        <f>'AEO 2026 Table 3'!F42/10^6*dollars_2025_to_2012*(1-INDEX('Tax Percentages'!$B$25:$AB$25,MATCH(C$1,'Tax Percentages'!$B$4:$AB$4,0)))+'H2-EIA'!C$120*'H2-EIA'!$B$128</f>
        <v>1.536244459186533E-5</v>
      </c>
      <c r="D5" s="7">
        <f>'AEO 2026 Table 3'!G42/10^6*dollars_2025_to_2012*(1-INDEX('Tax Percentages'!$B$25:$AB$25,MATCH(D$1,'Tax Percentages'!$B$4:$AB$4,0)))+'H2-EIA'!D$120*'H2-EIA'!$B$128</f>
        <v>1.5122352845979277E-5</v>
      </c>
      <c r="E5" s="7">
        <f>'AEO 2026 Table 3'!H42/10^6*dollars_2025_to_2012*(1-INDEX('Tax Percentages'!$B$25:$AB$25,MATCH(E$1,'Tax Percentages'!$B$4:$AB$4,0)))+'H2-EIA'!E$120*'H2-EIA'!$B$128</f>
        <v>1.5019048620086684E-5</v>
      </c>
      <c r="F5" s="7">
        <f>'AEO 2026 Table 3'!I42/10^6*dollars_2025_to_2012*(1-INDEX('Tax Percentages'!$B$25:$AB$25,MATCH(F$1,'Tax Percentages'!$B$4:$AB$4,0)))+'H2-EIA'!F$120*'H2-EIA'!$B$128</f>
        <v>1.4766977854209684E-5</v>
      </c>
      <c r="G5" s="7">
        <f>'AEO 2026 Table 3'!J42/10^6*dollars_2025_to_2012*(1-INDEX('Tax Percentages'!$B$25:$AB$25,MATCH(G$1,'Tax Percentages'!$B$4:$AB$4,0)))+'H2-EIA'!G$120*'H2-EIA'!$B$128</f>
        <v>1.4886339534734055E-5</v>
      </c>
      <c r="H5" s="7">
        <f>'AEO 2026 Table 3'!K42/10^6*dollars_2025_to_2012*(1-INDEX('Tax Percentages'!$B$25:$AB$25,MATCH(H$1,'Tax Percentages'!$B$4:$AB$4,0)))+'H2-EIA'!H$120*'H2-EIA'!$B$128</f>
        <v>1.4986334228132324E-5</v>
      </c>
      <c r="I5" s="7">
        <f>'AEO 2026 Table 3'!L42/10^6*dollars_2025_to_2012*(1-INDEX('Tax Percentages'!$B$25:$AB$25,MATCH(I$1,'Tax Percentages'!$B$4:$AB$4,0)))+'H2-EIA'!I$120*'H2-EIA'!$B$128</f>
        <v>1.5010694285356352E-5</v>
      </c>
      <c r="J5" s="7">
        <f>'AEO 2026 Table 3'!M42/10^6*dollars_2025_to_2012*(1-INDEX('Tax Percentages'!$B$25:$AB$25,MATCH(J$1,'Tax Percentages'!$B$4:$AB$4,0)))+'H2-EIA'!J$120*'H2-EIA'!$B$128</f>
        <v>1.5005432859946166E-5</v>
      </c>
      <c r="K5" s="7">
        <f>'AEO 2026 Table 3'!N42/10^6*dollars_2025_to_2012*(1-INDEX('Tax Percentages'!$B$25:$AB$25,MATCH(K$1,'Tax Percentages'!$B$4:$AB$4,0)))+'H2-EIA'!K$120*'H2-EIA'!$B$128</f>
        <v>1.4966092146701839E-5</v>
      </c>
      <c r="L5" s="7">
        <f>'AEO 2026 Table 3'!O42/10^6*dollars_2025_to_2012*(1-INDEX('Tax Percentages'!$B$25:$AB$25,MATCH(L$1,'Tax Percentages'!$B$4:$AB$4,0)))+'H2-EIA'!L$120*'H2-EIA'!$B$128</f>
        <v>1.4855589287538043E-5</v>
      </c>
      <c r="M5" s="7">
        <f>'AEO 2026 Table 3'!P42/10^6*dollars_2025_to_2012*(1-INDEX('Tax Percentages'!$B$25:$AB$25,MATCH(M$1,'Tax Percentages'!$B$4:$AB$4,0)))+'H2-EIA'!M$120*'H2-EIA'!$B$128</f>
        <v>1.4922312442301483E-5</v>
      </c>
      <c r="N5" s="7">
        <f>'AEO 2026 Table 3'!Q42/10^6*dollars_2025_to_2012*(1-INDEX('Tax Percentages'!$B$25:$AB$25,MATCH(N$1,'Tax Percentages'!$B$4:$AB$4,0)))+'H2-EIA'!N$120*'H2-EIA'!$B$128</f>
        <v>1.4890014646040343E-5</v>
      </c>
      <c r="O5" s="7">
        <f>'AEO 2026 Table 3'!R42/10^6*dollars_2025_to_2012*(1-INDEX('Tax Percentages'!$B$25:$AB$25,MATCH(O$1,'Tax Percentages'!$B$4:$AB$4,0)))+'H2-EIA'!O$120*'H2-EIA'!$B$128</f>
        <v>1.4910373390284191E-5</v>
      </c>
      <c r="P5" s="7">
        <f>'AEO 2026 Table 3'!S42/10^6*dollars_2025_to_2012*(1-INDEX('Tax Percentages'!$B$25:$AB$25,MATCH(P$1,'Tax Percentages'!$B$4:$AB$4,0)))+'H2-EIA'!P$120*'H2-EIA'!$B$128</f>
        <v>1.4924383138183389E-5</v>
      </c>
      <c r="Q5" s="7">
        <f>'AEO 2026 Table 3'!T42/10^6*dollars_2025_to_2012*(1-INDEX('Tax Percentages'!$B$25:$AB$25,MATCH(Q$1,'Tax Percentages'!$B$4:$AB$4,0)))+'H2-EIA'!Q$120*'H2-EIA'!$B$128</f>
        <v>1.4912904248950613E-5</v>
      </c>
      <c r="R5" s="7">
        <f>'AEO 2026 Table 3'!U42/10^6*dollars_2025_to_2012*(1-INDEX('Tax Percentages'!$B$25:$AB$25,MATCH(R$1,'Tax Percentages'!$B$4:$AB$4,0)))+'H2-EIA'!R$120*'H2-EIA'!$B$128</f>
        <v>1.4830485563230515E-5</v>
      </c>
      <c r="S5" s="7">
        <f>'AEO 2026 Table 3'!V42/10^6*dollars_2025_to_2012*(1-INDEX('Tax Percentages'!$B$25:$AB$25,MATCH(S$1,'Tax Percentages'!$B$4:$AB$4,0)))+'H2-EIA'!S$120*'H2-EIA'!$B$128</f>
        <v>1.4691475519658929E-5</v>
      </c>
      <c r="T5" s="7">
        <f>'AEO 2026 Table 3'!W42/10^6*dollars_2025_to_2012*(1-INDEX('Tax Percentages'!$B$25:$AB$25,MATCH(T$1,'Tax Percentages'!$B$4:$AB$4,0)))+'H2-EIA'!T$120*'H2-EIA'!$B$128</f>
        <v>1.4473177376785994E-5</v>
      </c>
      <c r="U5" s="7">
        <f>'AEO 2026 Table 3'!X42/10^6*dollars_2025_to_2012*(1-INDEX('Tax Percentages'!$B$25:$AB$25,MATCH(U$1,'Tax Percentages'!$B$4:$AB$4,0)))+'H2-EIA'!U$120*'H2-EIA'!$B$128</f>
        <v>1.4289562222586227E-5</v>
      </c>
      <c r="V5" s="7">
        <f>'AEO 2026 Table 3'!Y42/10^6*dollars_2025_to_2012*(1-INDEX('Tax Percentages'!$B$25:$AB$25,MATCH(V$1,'Tax Percentages'!$B$4:$AB$4,0)))+'H2-EIA'!V$120*'H2-EIA'!$B$128</f>
        <v>1.417755867241452E-5</v>
      </c>
      <c r="W5" s="7">
        <f>'AEO 2026 Table 3'!Z42/10^6*dollars_2025_to_2012*(1-INDEX('Tax Percentages'!$B$25:$AB$25,MATCH(W$1,'Tax Percentages'!$B$4:$AB$4,0)))+'H2-EIA'!W$120*'H2-EIA'!$B$128</f>
        <v>1.4109101855056372E-5</v>
      </c>
      <c r="X5" s="7">
        <f>'AEO 2026 Table 3'!AA42/10^6*dollars_2025_to_2012*(1-INDEX('Tax Percentages'!$B$25:$AB$25,MATCH(X$1,'Tax Percentages'!$B$4:$AB$4,0)))+'H2-EIA'!X$120*'H2-EIA'!$B$128</f>
        <v>1.4080431029405092E-5</v>
      </c>
      <c r="Y5" s="7">
        <f>'AEO 2026 Table 3'!AB42/10^6*dollars_2025_to_2012*(1-INDEX('Tax Percentages'!$B$25:$AB$25,MATCH(Y$1,'Tax Percentages'!$B$4:$AB$4,0)))+'H2-EIA'!Y$120*'H2-EIA'!$B$128</f>
        <v>1.4050314525749032E-5</v>
      </c>
      <c r="Z5" s="7">
        <f>'AEO 2026 Table 3'!AC42/10^6*dollars_2025_to_2012*(1-INDEX('Tax Percentages'!$B$25:$AB$25,MATCH(Z$1,'Tax Percentages'!$B$4:$AB$4,0)))+'H2-EIA'!Z$120*'H2-EIA'!$B$128</f>
        <v>1.3998013936571375E-5</v>
      </c>
      <c r="AA5" s="7">
        <f>'AEO 2026 Table 3'!AD42/10^6*dollars_2025_to_2012*(1-INDEX('Tax Percentages'!$B$25:$AB$25,MATCH(AA$1,'Tax Percentages'!$B$4:$AB$4,0)))+'H2-EIA'!AA$120*'H2-EIA'!$B$128</f>
        <v>1.3942350890117417E-5</v>
      </c>
      <c r="AB5" s="3">
        <f t="shared" si="1"/>
        <v>1.3942350890117417E-5</v>
      </c>
      <c r="AC5" s="3">
        <f t="shared" si="0"/>
        <v>1.3942350890117417E-5</v>
      </c>
      <c r="AD5" s="3">
        <f t="shared" si="0"/>
        <v>1.3942350890117417E-5</v>
      </c>
      <c r="AE5" s="3">
        <f t="shared" si="0"/>
        <v>1.3942350890117417E-5</v>
      </c>
      <c r="AF5" s="3">
        <f t="shared" si="0"/>
        <v>1.3942350890117417E-5</v>
      </c>
      <c r="AG5" s="3">
        <f t="shared" si="0"/>
        <v>1.3942350890117417E-5</v>
      </c>
      <c r="AH5" s="3">
        <f t="shared" si="0"/>
        <v>1.3942350890117417E-5</v>
      </c>
      <c r="AI5" s="3">
        <f t="shared" si="0"/>
        <v>1.3942350890117417E-5</v>
      </c>
      <c r="AJ5" s="3">
        <f t="shared" si="0"/>
        <v>1.3942350890117417E-5</v>
      </c>
      <c r="AK5" s="3">
        <f t="shared" si="0"/>
        <v>1.3942350890117417E-5</v>
      </c>
      <c r="AL5" s="3">
        <f t="shared" si="0"/>
        <v>1.3942350890117417E-5</v>
      </c>
      <c r="AM5" s="3">
        <f t="shared" si="0"/>
        <v>1.3942350890117417E-5</v>
      </c>
      <c r="AN5" s="3">
        <f t="shared" si="0"/>
        <v>1.3942350890117417E-5</v>
      </c>
      <c r="AO5" s="3">
        <f t="shared" si="0"/>
        <v>1.3942350890117417E-5</v>
      </c>
      <c r="AP5" s="3">
        <f t="shared" si="0"/>
        <v>1.3942350890117417E-5</v>
      </c>
      <c r="AQ5" s="3">
        <f t="shared" si="0"/>
        <v>1.3942350890117417E-5</v>
      </c>
      <c r="AR5" s="3">
        <f t="shared" si="0"/>
        <v>1.3942350890117417E-5</v>
      </c>
      <c r="AS5" s="3">
        <f t="shared" si="0"/>
        <v>1.3942350890117417E-5</v>
      </c>
      <c r="AT5" s="3">
        <f t="shared" si="0"/>
        <v>1.3942350890117417E-5</v>
      </c>
      <c r="AU5" s="3">
        <f t="shared" si="0"/>
        <v>1.3942350890117417E-5</v>
      </c>
      <c r="AV5" s="3">
        <f t="shared" si="0"/>
        <v>1.3942350890117417E-5</v>
      </c>
      <c r="AW5" s="3">
        <f t="shared" si="0"/>
        <v>1.3942350890117417E-5</v>
      </c>
      <c r="AX5" s="3">
        <f t="shared" si="0"/>
        <v>1.3942350890117417E-5</v>
      </c>
      <c r="AY5" s="3">
        <f t="shared" si="0"/>
        <v>1.3942350890117417E-5</v>
      </c>
      <c r="AZ5" s="3">
        <f t="shared" si="0"/>
        <v>1.3942350890117417E-5</v>
      </c>
      <c r="BA5" s="3">
        <f t="shared" si="0"/>
        <v>1.3942350890117417E-5</v>
      </c>
      <c r="BB5" s="3">
        <f t="shared" si="0"/>
        <v>1.3942350890117417E-5</v>
      </c>
      <c r="BC5" s="3">
        <f t="shared" si="0"/>
        <v>1.3942350890117417E-5</v>
      </c>
      <c r="BD5" s="3">
        <f t="shared" si="0"/>
        <v>1.3942350890117417E-5</v>
      </c>
      <c r="BE5" s="3">
        <f t="shared" si="0"/>
        <v>1.3942350890117417E-5</v>
      </c>
      <c r="BF5" s="3">
        <f t="shared" si="0"/>
        <v>1.3942350890117417E-5</v>
      </c>
      <c r="BG5" s="3">
        <f t="shared" si="0"/>
        <v>1.3942350890117417E-5</v>
      </c>
      <c r="BH5" s="3">
        <f t="shared" si="0"/>
        <v>1.3942350890117417E-5</v>
      </c>
      <c r="BI5" s="3">
        <f t="shared" si="0"/>
        <v>1.3942350890117417E-5</v>
      </c>
      <c r="BJ5" s="3">
        <f t="shared" si="0"/>
        <v>1.3942350890117417E-5</v>
      </c>
      <c r="BK5" s="3">
        <f t="shared" si="0"/>
        <v>1.3942350890117417E-5</v>
      </c>
      <c r="BL5" s="3">
        <f t="shared" si="0"/>
        <v>1.3942350890117417E-5</v>
      </c>
      <c r="BM5" s="3">
        <f t="shared" si="0"/>
        <v>1.3942350890117417E-5</v>
      </c>
      <c r="BN5" s="3">
        <f t="shared" si="0"/>
        <v>1.3942350890117417E-5</v>
      </c>
      <c r="BO5" s="3">
        <f t="shared" si="0"/>
        <v>1.3942350890117417E-5</v>
      </c>
      <c r="BP5" s="3">
        <f t="shared" si="0"/>
        <v>1.3942350890117417E-5</v>
      </c>
      <c r="BQ5" s="3">
        <f t="shared" si="0"/>
        <v>1.3942350890117417E-5</v>
      </c>
      <c r="BR5" s="3">
        <f t="shared" si="0"/>
        <v>1.3942350890117417E-5</v>
      </c>
      <c r="BS5" s="3">
        <f t="shared" si="0"/>
        <v>1.3942350890117417E-5</v>
      </c>
      <c r="BT5" s="3">
        <f t="shared" si="0"/>
        <v>1.3942350890117417E-5</v>
      </c>
      <c r="BU5" s="3">
        <f t="shared" si="0"/>
        <v>1.3942350890117417E-5</v>
      </c>
      <c r="BV5" s="3">
        <f t="shared" si="0"/>
        <v>1.3942350890117417E-5</v>
      </c>
      <c r="BW5" s="3">
        <f t="shared" si="0"/>
        <v>1.3942350890117417E-5</v>
      </c>
      <c r="BX5" s="3">
        <f t="shared" si="0"/>
        <v>1.3942350890117417E-5</v>
      </c>
      <c r="BY5" s="3">
        <f t="shared" si="0"/>
        <v>1.3942350890117417E-5</v>
      </c>
    </row>
    <row r="6" spans="1:77">
      <c r="A6" s="1" t="s">
        <v>393</v>
      </c>
      <c r="B6" s="7">
        <f>'AEO 2026 Table 3'!E24/10^6*dollars_2025_to_2012*(1-INDEX('Tax Percentages'!$B$25:$AB$25,MATCH(B$1,'Tax Percentages'!$B$4:$AB$4,0)))+'H2-EIA'!B$120*'H2-EIA'!$B$129</f>
        <v>7.6439217402136398E-6</v>
      </c>
      <c r="C6" s="7">
        <f>'AEO 2026 Table 3'!F24/10^6*dollars_2025_to_2012*(1-INDEX('Tax Percentages'!$B$25:$AB$25,MATCH(C$1,'Tax Percentages'!$B$4:$AB$4,0)))+'H2-EIA'!C$120*'H2-EIA'!$B$129</f>
        <v>7.9017335489341717E-6</v>
      </c>
      <c r="D6" s="7">
        <f>'AEO 2026 Table 3'!G24/10^6*dollars_2025_to_2012*(1-INDEX('Tax Percentages'!$B$25:$AB$25,MATCH(D$1,'Tax Percentages'!$B$4:$AB$4,0)))+'H2-EIA'!D$120*'H2-EIA'!$B$129</f>
        <v>7.8975145564829384E-6</v>
      </c>
      <c r="E6" s="7">
        <f>'AEO 2026 Table 3'!H24/10^6*dollars_2025_to_2012*(1-INDEX('Tax Percentages'!$B$25:$AB$25,MATCH(E$1,'Tax Percentages'!$B$4:$AB$4,0)))+'H2-EIA'!E$120*'H2-EIA'!$B$129</f>
        <v>7.9879151762410234E-6</v>
      </c>
      <c r="F6" s="7">
        <f>'AEO 2026 Table 3'!I24/10^6*dollars_2025_to_2012*(1-INDEX('Tax Percentages'!$B$25:$AB$25,MATCH(F$1,'Tax Percentages'!$B$4:$AB$4,0)))+'H2-EIA'!F$120*'H2-EIA'!$B$129</f>
        <v>8.0428803800377922E-6</v>
      </c>
      <c r="G6" s="7">
        <f>'AEO 2026 Table 3'!J24/10^6*dollars_2025_to_2012*(1-INDEX('Tax Percentages'!$B$25:$AB$25,MATCH(G$1,'Tax Percentages'!$B$4:$AB$4,0)))+'H2-EIA'!G$120*'H2-EIA'!$B$129</f>
        <v>8.5038651209179962E-6</v>
      </c>
      <c r="H6" s="7">
        <f>'AEO 2026 Table 3'!K24/10^6*dollars_2025_to_2012*(1-INDEX('Tax Percentages'!$B$25:$AB$25,MATCH(H$1,'Tax Percentages'!$B$4:$AB$4,0)))+'H2-EIA'!H$120*'H2-EIA'!$B$129</f>
        <v>8.6924603308934589E-6</v>
      </c>
      <c r="I6" s="7">
        <f>'AEO 2026 Table 3'!L24/10^6*dollars_2025_to_2012*(1-INDEX('Tax Percentages'!$B$25:$AB$25,MATCH(I$1,'Tax Percentages'!$B$4:$AB$4,0)))+'H2-EIA'!I$120*'H2-EIA'!$B$129</f>
        <v>8.7880250293134958E-6</v>
      </c>
      <c r="J6" s="7">
        <f>'AEO 2026 Table 3'!M24/10^6*dollars_2025_to_2012*(1-INDEX('Tax Percentages'!$B$25:$AB$25,MATCH(J$1,'Tax Percentages'!$B$4:$AB$4,0)))+'H2-EIA'!J$120*'H2-EIA'!$B$129</f>
        <v>8.837886634648857E-6</v>
      </c>
      <c r="K6" s="7">
        <f>'AEO 2026 Table 3'!N24/10^6*dollars_2025_to_2012*(1-INDEX('Tax Percentages'!$B$25:$AB$25,MATCH(K$1,'Tax Percentages'!$B$4:$AB$4,0)))+'H2-EIA'!K$120*'H2-EIA'!$B$129</f>
        <v>8.8568701068266428E-6</v>
      </c>
      <c r="L6" s="7">
        <f>'AEO 2026 Table 3'!O24/10^6*dollars_2025_to_2012*(1-INDEX('Tax Percentages'!$B$25:$AB$25,MATCH(L$1,'Tax Percentages'!$B$4:$AB$4,0)))+'H2-EIA'!L$120*'H2-EIA'!$B$129</f>
        <v>8.8115757535588419E-6</v>
      </c>
      <c r="M6" s="7">
        <f>'AEO 2026 Table 3'!P24/10^6*dollars_2025_to_2012*(1-INDEX('Tax Percentages'!$B$25:$AB$25,MATCH(M$1,'Tax Percentages'!$B$4:$AB$4,0)))+'H2-EIA'!M$120*'H2-EIA'!$B$129</f>
        <v>8.9245055803288836E-6</v>
      </c>
      <c r="N6" s="7">
        <f>'AEO 2026 Table 3'!Q24/10^6*dollars_2025_to_2012*(1-INDEX('Tax Percentages'!$B$25:$AB$25,MATCH(N$1,'Tax Percentages'!$B$4:$AB$4,0)))+'H2-EIA'!N$120*'H2-EIA'!$B$129</f>
        <v>8.9382698105848746E-6</v>
      </c>
      <c r="O6" s="7">
        <f>'AEO 2026 Table 3'!R24/10^6*dollars_2025_to_2012*(1-INDEX('Tax Percentages'!$B$25:$AB$25,MATCH(O$1,'Tax Percentages'!$B$4:$AB$4,0)))+'H2-EIA'!O$120*'H2-EIA'!$B$129</f>
        <v>9.0045175625625136E-6</v>
      </c>
      <c r="P6" s="7">
        <f>'AEO 2026 Table 3'!S24/10^6*dollars_2025_to_2012*(1-INDEX('Tax Percentages'!$B$25:$AB$25,MATCH(P$1,'Tax Percentages'!$B$4:$AB$4,0)))+'H2-EIA'!P$120*'H2-EIA'!$B$129</f>
        <v>9.0657620733345912E-6</v>
      </c>
      <c r="Q6" s="7">
        <f>'AEO 2026 Table 3'!T24/10^6*dollars_2025_to_2012*(1-INDEX('Tax Percentages'!$B$25:$AB$25,MATCH(Q$1,'Tax Percentages'!$B$4:$AB$4,0)))+'H2-EIA'!Q$120*'H2-EIA'!$B$129</f>
        <v>9.0989563987877822E-6</v>
      </c>
      <c r="R6" s="7">
        <f>'AEO 2026 Table 3'!U24/10^6*dollars_2025_to_2012*(1-INDEX('Tax Percentages'!$B$25:$AB$25,MATCH(R$1,'Tax Percentages'!$B$4:$AB$4,0)))+'H2-EIA'!R$120*'H2-EIA'!$B$129</f>
        <v>9.0455045292398237E-6</v>
      </c>
      <c r="S6" s="7">
        <f>'AEO 2026 Table 3'!V24/10^6*dollars_2025_to_2012*(1-INDEX('Tax Percentages'!$B$25:$AB$25,MATCH(S$1,'Tax Percentages'!$B$4:$AB$4,0)))+'H2-EIA'!S$120*'H2-EIA'!$B$129</f>
        <v>8.9184615479798721E-6</v>
      </c>
      <c r="T6" s="7">
        <f>'AEO 2026 Table 3'!W24/10^6*dollars_2025_to_2012*(1-INDEX('Tax Percentages'!$B$25:$AB$25,MATCH(T$1,'Tax Percentages'!$B$4:$AB$4,0)))+'H2-EIA'!T$120*'H2-EIA'!$B$129</f>
        <v>8.7053100473477985E-6</v>
      </c>
      <c r="U6" s="7">
        <f>'AEO 2026 Table 3'!X24/10^6*dollars_2025_to_2012*(1-INDEX('Tax Percentages'!$B$25:$AB$25,MATCH(U$1,'Tax Percentages'!$B$4:$AB$4,0)))+'H2-EIA'!U$120*'H2-EIA'!$B$129</f>
        <v>8.5277554647510202E-6</v>
      </c>
      <c r="V6" s="7">
        <f>'AEO 2026 Table 3'!Y24/10^6*dollars_2025_to_2012*(1-INDEX('Tax Percentages'!$B$25:$AB$25,MATCH(V$1,'Tax Percentages'!$B$4:$AB$4,0)))+'H2-EIA'!V$120*'H2-EIA'!$B$129</f>
        <v>8.436167837980034E-6</v>
      </c>
      <c r="W6" s="7">
        <f>'AEO 2026 Table 3'!Z24/10^6*dollars_2025_to_2012*(1-INDEX('Tax Percentages'!$B$25:$AB$25,MATCH(W$1,'Tax Percentages'!$B$4:$AB$4,0)))+'H2-EIA'!W$120*'H2-EIA'!$B$129</f>
        <v>8.4002884574696643E-6</v>
      </c>
      <c r="X6" s="7">
        <f>'AEO 2026 Table 3'!AA24/10^6*dollars_2025_to_2012*(1-INDEX('Tax Percentages'!$B$25:$AB$25,MATCH(X$1,'Tax Percentages'!$B$4:$AB$4,0)))+'H2-EIA'!X$120*'H2-EIA'!$B$129</f>
        <v>8.4065471612997304E-6</v>
      </c>
      <c r="Y6" s="7">
        <f>'AEO 2026 Table 3'!AB24/10^6*dollars_2025_to_2012*(1-INDEX('Tax Percentages'!$B$25:$AB$25,MATCH(Y$1,'Tax Percentages'!$B$4:$AB$4,0)))+'H2-EIA'!Y$120*'H2-EIA'!$B$129</f>
        <v>8.4099294002071551E-6</v>
      </c>
      <c r="Z6" s="7">
        <f>'AEO 2026 Table 3'!AC24/10^6*dollars_2025_to_2012*(1-INDEX('Tax Percentages'!$B$25:$AB$25,MATCH(Z$1,'Tax Percentages'!$B$4:$AB$4,0)))+'H2-EIA'!Z$120*'H2-EIA'!$B$129</f>
        <v>8.3885380185065569E-6</v>
      </c>
      <c r="AA6" s="7">
        <f>'AEO 2026 Table 3'!AD24/10^6*dollars_2025_to_2012*(1-INDEX('Tax Percentages'!$B$25:$AB$25,MATCH(AA$1,'Tax Percentages'!$B$4:$AB$4,0)))+'H2-EIA'!AA$120*'H2-EIA'!$B$129</f>
        <v>8.3614063346948529E-6</v>
      </c>
      <c r="AB6" s="3">
        <f t="shared" si="1"/>
        <v>8.3614063346948529E-6</v>
      </c>
      <c r="AC6" s="3">
        <f t="shared" si="0"/>
        <v>8.3614063346948529E-6</v>
      </c>
      <c r="AD6" s="3">
        <f t="shared" si="0"/>
        <v>8.3614063346948529E-6</v>
      </c>
      <c r="AE6" s="3">
        <f t="shared" si="0"/>
        <v>8.3614063346948529E-6</v>
      </c>
      <c r="AF6" s="3">
        <f t="shared" si="0"/>
        <v>8.3614063346948529E-6</v>
      </c>
      <c r="AG6" s="3">
        <f t="shared" si="0"/>
        <v>8.3614063346948529E-6</v>
      </c>
      <c r="AH6" s="3">
        <f t="shared" si="0"/>
        <v>8.3614063346948529E-6</v>
      </c>
      <c r="AI6" s="3">
        <f t="shared" si="0"/>
        <v>8.3614063346948529E-6</v>
      </c>
      <c r="AJ6" s="3">
        <f t="shared" si="0"/>
        <v>8.3614063346948529E-6</v>
      </c>
      <c r="AK6" s="3">
        <f t="shared" si="0"/>
        <v>8.3614063346948529E-6</v>
      </c>
      <c r="AL6" s="3">
        <f t="shared" si="0"/>
        <v>8.3614063346948529E-6</v>
      </c>
      <c r="AM6" s="3">
        <f t="shared" si="0"/>
        <v>8.3614063346948529E-6</v>
      </c>
      <c r="AN6" s="3">
        <f t="shared" si="0"/>
        <v>8.3614063346948529E-6</v>
      </c>
      <c r="AO6" s="3">
        <f t="shared" si="0"/>
        <v>8.3614063346948529E-6</v>
      </c>
      <c r="AP6" s="3">
        <f t="shared" si="0"/>
        <v>8.3614063346948529E-6</v>
      </c>
      <c r="AQ6" s="3">
        <f t="shared" si="0"/>
        <v>8.3614063346948529E-6</v>
      </c>
      <c r="AR6" s="3">
        <f t="shared" si="0"/>
        <v>8.3614063346948529E-6</v>
      </c>
      <c r="AS6" s="3">
        <f t="shared" si="0"/>
        <v>8.3614063346948529E-6</v>
      </c>
      <c r="AT6" s="3">
        <f t="shared" si="0"/>
        <v>8.3614063346948529E-6</v>
      </c>
      <c r="AU6" s="3">
        <f t="shared" si="0"/>
        <v>8.3614063346948529E-6</v>
      </c>
      <c r="AV6" s="3">
        <f t="shared" si="0"/>
        <v>8.3614063346948529E-6</v>
      </c>
      <c r="AW6" s="3">
        <f t="shared" si="0"/>
        <v>8.3614063346948529E-6</v>
      </c>
      <c r="AX6" s="3">
        <f t="shared" si="0"/>
        <v>8.3614063346948529E-6</v>
      </c>
      <c r="AY6" s="3">
        <f t="shared" si="0"/>
        <v>8.3614063346948529E-6</v>
      </c>
      <c r="AZ6" s="3">
        <f t="shared" si="0"/>
        <v>8.3614063346948529E-6</v>
      </c>
      <c r="BA6" s="3">
        <f t="shared" si="0"/>
        <v>8.3614063346948529E-6</v>
      </c>
      <c r="BB6" s="3">
        <f t="shared" si="0"/>
        <v>8.3614063346948529E-6</v>
      </c>
      <c r="BC6" s="3">
        <f t="shared" si="0"/>
        <v>8.3614063346948529E-6</v>
      </c>
      <c r="BD6" s="3">
        <f t="shared" si="0"/>
        <v>8.3614063346948529E-6</v>
      </c>
      <c r="BE6" s="3">
        <f t="shared" si="0"/>
        <v>8.3614063346948529E-6</v>
      </c>
      <c r="BF6" s="3">
        <f t="shared" si="0"/>
        <v>8.3614063346948529E-6</v>
      </c>
      <c r="BG6" s="3">
        <f t="shared" si="0"/>
        <v>8.3614063346948529E-6</v>
      </c>
      <c r="BH6" s="3">
        <f t="shared" si="0"/>
        <v>8.3614063346948529E-6</v>
      </c>
      <c r="BI6" s="3">
        <f t="shared" si="0"/>
        <v>8.3614063346948529E-6</v>
      </c>
      <c r="BJ6" s="3">
        <f t="shared" si="0"/>
        <v>8.3614063346948529E-6</v>
      </c>
      <c r="BK6" s="3">
        <f t="shared" si="0"/>
        <v>8.3614063346948529E-6</v>
      </c>
      <c r="BL6" s="3">
        <f t="shared" si="0"/>
        <v>8.3614063346948529E-6</v>
      </c>
      <c r="BM6" s="3">
        <f t="shared" si="0"/>
        <v>8.3614063346948529E-6</v>
      </c>
      <c r="BN6" s="3">
        <f t="shared" si="0"/>
        <v>8.3614063346948529E-6</v>
      </c>
      <c r="BO6" s="3">
        <f t="shared" si="0"/>
        <v>8.3614063346948529E-6</v>
      </c>
      <c r="BP6" s="3">
        <f t="shared" si="0"/>
        <v>8.3614063346948529E-6</v>
      </c>
      <c r="BQ6" s="3">
        <f t="shared" si="0"/>
        <v>8.3614063346948529E-6</v>
      </c>
      <c r="BR6" s="3">
        <f t="shared" si="0"/>
        <v>8.3614063346948529E-6</v>
      </c>
      <c r="BS6" s="3">
        <f t="shared" si="0"/>
        <v>8.3614063346948529E-6</v>
      </c>
      <c r="BT6" s="3">
        <f t="shared" si="0"/>
        <v>8.3614063346948529E-6</v>
      </c>
      <c r="BU6" s="3">
        <f t="shared" si="0"/>
        <v>8.3614063346948529E-6</v>
      </c>
      <c r="BV6" s="3">
        <f t="shared" si="0"/>
        <v>8.3614063346948529E-6</v>
      </c>
      <c r="BW6" s="3">
        <f t="shared" si="0"/>
        <v>8.3614063346948529E-6</v>
      </c>
      <c r="BX6" s="3">
        <f t="shared" si="0"/>
        <v>8.3614063346948529E-6</v>
      </c>
      <c r="BY6" s="3">
        <f t="shared" si="0"/>
        <v>8.3614063346948529E-6</v>
      </c>
    </row>
    <row r="7" spans="1:77">
      <c r="A7" s="1" t="s">
        <v>394</v>
      </c>
      <c r="B7" s="7">
        <f>'AEO 2026 Table 3'!E42/10^6*dollars_2025_to_2012*(1-INDEX('Tax Percentages'!$B$25:$AB$25,MATCH(B$1,'Tax Percentages'!$B$4:$AB$4,0)))+'H2-EIA'!B$120*'H2-EIA'!$B$130</f>
        <v>7.6439217402136398E-6</v>
      </c>
      <c r="C7" s="7">
        <f>'AEO 2026 Table 3'!F42/10^6*dollars_2025_to_2012*(1-INDEX('Tax Percentages'!$B$25:$AB$25,MATCH(C$1,'Tax Percentages'!$B$4:$AB$4,0)))+'H2-EIA'!C$120*'H2-EIA'!$B$130</f>
        <v>7.9017335489341717E-6</v>
      </c>
      <c r="D7" s="7">
        <f>'AEO 2026 Table 3'!G42/10^6*dollars_2025_to_2012*(1-INDEX('Tax Percentages'!$B$25:$AB$25,MATCH(D$1,'Tax Percentages'!$B$4:$AB$4,0)))+'H2-EIA'!D$120*'H2-EIA'!$B$130</f>
        <v>7.8975145564829384E-6</v>
      </c>
      <c r="E7" s="7">
        <f>'AEO 2026 Table 3'!H42/10^6*dollars_2025_to_2012*(1-INDEX('Tax Percentages'!$B$25:$AB$25,MATCH(E$1,'Tax Percentages'!$B$4:$AB$4,0)))+'H2-EIA'!E$120*'H2-EIA'!$B$130</f>
        <v>7.9879151762410234E-6</v>
      </c>
      <c r="F7" s="7">
        <f>'AEO 2026 Table 3'!I42/10^6*dollars_2025_to_2012*(1-INDEX('Tax Percentages'!$B$25:$AB$25,MATCH(F$1,'Tax Percentages'!$B$4:$AB$4,0)))+'H2-EIA'!F$120*'H2-EIA'!$B$130</f>
        <v>8.0428803800377922E-6</v>
      </c>
      <c r="G7" s="7">
        <f>'AEO 2026 Table 3'!J42/10^6*dollars_2025_to_2012*(1-INDEX('Tax Percentages'!$B$25:$AB$25,MATCH(G$1,'Tax Percentages'!$B$4:$AB$4,0)))+'H2-EIA'!G$120*'H2-EIA'!$B$130</f>
        <v>8.5038651209179962E-6</v>
      </c>
      <c r="H7" s="7">
        <f>'AEO 2026 Table 3'!K42/10^6*dollars_2025_to_2012*(1-INDEX('Tax Percentages'!$B$25:$AB$25,MATCH(H$1,'Tax Percentages'!$B$4:$AB$4,0)))+'H2-EIA'!H$120*'H2-EIA'!$B$130</f>
        <v>8.6924603308934589E-6</v>
      </c>
      <c r="I7" s="7">
        <f>'AEO 2026 Table 3'!L42/10^6*dollars_2025_to_2012*(1-INDEX('Tax Percentages'!$B$25:$AB$25,MATCH(I$1,'Tax Percentages'!$B$4:$AB$4,0)))+'H2-EIA'!I$120*'H2-EIA'!$B$130</f>
        <v>8.7880250293134958E-6</v>
      </c>
      <c r="J7" s="7">
        <f>'AEO 2026 Table 3'!M42/10^6*dollars_2025_to_2012*(1-INDEX('Tax Percentages'!$B$25:$AB$25,MATCH(J$1,'Tax Percentages'!$B$4:$AB$4,0)))+'H2-EIA'!J$120*'H2-EIA'!$B$130</f>
        <v>8.837886634648857E-6</v>
      </c>
      <c r="K7" s="7">
        <f>'AEO 2026 Table 3'!N42/10^6*dollars_2025_to_2012*(1-INDEX('Tax Percentages'!$B$25:$AB$25,MATCH(K$1,'Tax Percentages'!$B$4:$AB$4,0)))+'H2-EIA'!K$120*'H2-EIA'!$B$130</f>
        <v>8.8568701068266428E-6</v>
      </c>
      <c r="L7" s="7">
        <f>'AEO 2026 Table 3'!O42/10^6*dollars_2025_to_2012*(1-INDEX('Tax Percentages'!$B$25:$AB$25,MATCH(L$1,'Tax Percentages'!$B$4:$AB$4,0)))+'H2-EIA'!L$120*'H2-EIA'!$B$130</f>
        <v>8.8115757535588419E-6</v>
      </c>
      <c r="M7" s="7">
        <f>'AEO 2026 Table 3'!P42/10^6*dollars_2025_to_2012*(1-INDEX('Tax Percentages'!$B$25:$AB$25,MATCH(M$1,'Tax Percentages'!$B$4:$AB$4,0)))+'H2-EIA'!M$120*'H2-EIA'!$B$130</f>
        <v>8.9245055803288836E-6</v>
      </c>
      <c r="N7" s="7">
        <f>'AEO 2026 Table 3'!Q42/10^6*dollars_2025_to_2012*(1-INDEX('Tax Percentages'!$B$25:$AB$25,MATCH(N$1,'Tax Percentages'!$B$4:$AB$4,0)))+'H2-EIA'!N$120*'H2-EIA'!$B$130</f>
        <v>8.9382698105848746E-6</v>
      </c>
      <c r="O7" s="7">
        <f>'AEO 2026 Table 3'!R42/10^6*dollars_2025_to_2012*(1-INDEX('Tax Percentages'!$B$25:$AB$25,MATCH(O$1,'Tax Percentages'!$B$4:$AB$4,0)))+'H2-EIA'!O$120*'H2-EIA'!$B$130</f>
        <v>9.0045175625625136E-6</v>
      </c>
      <c r="P7" s="7">
        <f>'AEO 2026 Table 3'!S42/10^6*dollars_2025_to_2012*(1-INDEX('Tax Percentages'!$B$25:$AB$25,MATCH(P$1,'Tax Percentages'!$B$4:$AB$4,0)))+'H2-EIA'!P$120*'H2-EIA'!$B$130</f>
        <v>9.0657620733345912E-6</v>
      </c>
      <c r="Q7" s="7">
        <f>'AEO 2026 Table 3'!T42/10^6*dollars_2025_to_2012*(1-INDEX('Tax Percentages'!$B$25:$AB$25,MATCH(Q$1,'Tax Percentages'!$B$4:$AB$4,0)))+'H2-EIA'!Q$120*'H2-EIA'!$B$130</f>
        <v>9.0989563987877822E-6</v>
      </c>
      <c r="R7" s="7">
        <f>'AEO 2026 Table 3'!U42/10^6*dollars_2025_to_2012*(1-INDEX('Tax Percentages'!$B$25:$AB$25,MATCH(R$1,'Tax Percentages'!$B$4:$AB$4,0)))+'H2-EIA'!R$120*'H2-EIA'!$B$130</f>
        <v>9.0455045292398237E-6</v>
      </c>
      <c r="S7" s="7">
        <f>'AEO 2026 Table 3'!V42/10^6*dollars_2025_to_2012*(1-INDEX('Tax Percentages'!$B$25:$AB$25,MATCH(S$1,'Tax Percentages'!$B$4:$AB$4,0)))+'H2-EIA'!S$120*'H2-EIA'!$B$130</f>
        <v>8.9184615479798721E-6</v>
      </c>
      <c r="T7" s="7">
        <f>'AEO 2026 Table 3'!W42/10^6*dollars_2025_to_2012*(1-INDEX('Tax Percentages'!$B$25:$AB$25,MATCH(T$1,'Tax Percentages'!$B$4:$AB$4,0)))+'H2-EIA'!T$120*'H2-EIA'!$B$130</f>
        <v>8.7053100473477985E-6</v>
      </c>
      <c r="U7" s="7">
        <f>'AEO 2026 Table 3'!X42/10^6*dollars_2025_to_2012*(1-INDEX('Tax Percentages'!$B$25:$AB$25,MATCH(U$1,'Tax Percentages'!$B$4:$AB$4,0)))+'H2-EIA'!U$120*'H2-EIA'!$B$130</f>
        <v>8.5277554647510202E-6</v>
      </c>
      <c r="V7" s="7">
        <f>'AEO 2026 Table 3'!Y42/10^6*dollars_2025_to_2012*(1-INDEX('Tax Percentages'!$B$25:$AB$25,MATCH(V$1,'Tax Percentages'!$B$4:$AB$4,0)))+'H2-EIA'!V$120*'H2-EIA'!$B$130</f>
        <v>8.436167837980034E-6</v>
      </c>
      <c r="W7" s="7">
        <f>'AEO 2026 Table 3'!Z42/10^6*dollars_2025_to_2012*(1-INDEX('Tax Percentages'!$B$25:$AB$25,MATCH(W$1,'Tax Percentages'!$B$4:$AB$4,0)))+'H2-EIA'!W$120*'H2-EIA'!$B$130</f>
        <v>8.4002884574696643E-6</v>
      </c>
      <c r="X7" s="7">
        <f>'AEO 2026 Table 3'!AA42/10^6*dollars_2025_to_2012*(1-INDEX('Tax Percentages'!$B$25:$AB$25,MATCH(X$1,'Tax Percentages'!$B$4:$AB$4,0)))+'H2-EIA'!X$120*'H2-EIA'!$B$130</f>
        <v>8.4065471612997304E-6</v>
      </c>
      <c r="Y7" s="7">
        <f>'AEO 2026 Table 3'!AB42/10^6*dollars_2025_to_2012*(1-INDEX('Tax Percentages'!$B$25:$AB$25,MATCH(Y$1,'Tax Percentages'!$B$4:$AB$4,0)))+'H2-EIA'!Y$120*'H2-EIA'!$B$130</f>
        <v>8.4099294002071551E-6</v>
      </c>
      <c r="Z7" s="7">
        <f>'AEO 2026 Table 3'!AC42/10^6*dollars_2025_to_2012*(1-INDEX('Tax Percentages'!$B$25:$AB$25,MATCH(Z$1,'Tax Percentages'!$B$4:$AB$4,0)))+'H2-EIA'!Z$120*'H2-EIA'!$B$130</f>
        <v>8.3885380185065569E-6</v>
      </c>
      <c r="AA7" s="7">
        <f>'AEO 2026 Table 3'!AD42/10^6*dollars_2025_to_2012*(1-INDEX('Tax Percentages'!$B$25:$AB$25,MATCH(AA$1,'Tax Percentages'!$B$4:$AB$4,0)))+'H2-EIA'!AA$120*'H2-EIA'!$B$130</f>
        <v>8.3614063346948529E-6</v>
      </c>
      <c r="AB7" s="3">
        <f t="shared" si="1"/>
        <v>8.3614063346948529E-6</v>
      </c>
      <c r="AC7" s="3">
        <f t="shared" si="0"/>
        <v>8.3614063346948529E-6</v>
      </c>
      <c r="AD7" s="3">
        <f t="shared" si="0"/>
        <v>8.3614063346948529E-6</v>
      </c>
      <c r="AE7" s="3">
        <f t="shared" si="0"/>
        <v>8.3614063346948529E-6</v>
      </c>
      <c r="AF7" s="3">
        <f t="shared" si="0"/>
        <v>8.3614063346948529E-6</v>
      </c>
      <c r="AG7" s="3">
        <f t="shared" si="0"/>
        <v>8.3614063346948529E-6</v>
      </c>
      <c r="AH7" s="3">
        <f t="shared" si="0"/>
        <v>8.3614063346948529E-6</v>
      </c>
      <c r="AI7" s="3">
        <f t="shared" si="0"/>
        <v>8.3614063346948529E-6</v>
      </c>
      <c r="AJ7" s="3">
        <f t="shared" si="0"/>
        <v>8.3614063346948529E-6</v>
      </c>
      <c r="AK7" s="3">
        <f t="shared" si="0"/>
        <v>8.3614063346948529E-6</v>
      </c>
      <c r="AL7" s="3">
        <f t="shared" si="0"/>
        <v>8.3614063346948529E-6</v>
      </c>
      <c r="AM7" s="3">
        <f t="shared" si="0"/>
        <v>8.3614063346948529E-6</v>
      </c>
      <c r="AN7" s="3">
        <f t="shared" si="0"/>
        <v>8.3614063346948529E-6</v>
      </c>
      <c r="AO7" s="3">
        <f t="shared" si="0"/>
        <v>8.3614063346948529E-6</v>
      </c>
      <c r="AP7" s="3">
        <f t="shared" si="0"/>
        <v>8.3614063346948529E-6</v>
      </c>
      <c r="AQ7" s="3">
        <f t="shared" si="0"/>
        <v>8.3614063346948529E-6</v>
      </c>
      <c r="AR7" s="3">
        <f t="shared" si="0"/>
        <v>8.3614063346948529E-6</v>
      </c>
      <c r="AS7" s="3">
        <f t="shared" si="0"/>
        <v>8.3614063346948529E-6</v>
      </c>
      <c r="AT7" s="3">
        <f t="shared" si="0"/>
        <v>8.3614063346948529E-6</v>
      </c>
      <c r="AU7" s="3">
        <f t="shared" si="0"/>
        <v>8.3614063346948529E-6</v>
      </c>
      <c r="AV7" s="3">
        <f t="shared" si="0"/>
        <v>8.3614063346948529E-6</v>
      </c>
      <c r="AW7" s="3">
        <f t="shared" si="0"/>
        <v>8.3614063346948529E-6</v>
      </c>
      <c r="AX7" s="3">
        <f t="shared" si="0"/>
        <v>8.3614063346948529E-6</v>
      </c>
      <c r="AY7" s="3">
        <f t="shared" si="0"/>
        <v>8.3614063346948529E-6</v>
      </c>
      <c r="AZ7" s="3">
        <f t="shared" si="0"/>
        <v>8.3614063346948529E-6</v>
      </c>
      <c r="BA7" s="3">
        <f t="shared" si="0"/>
        <v>8.3614063346948529E-6</v>
      </c>
      <c r="BB7" s="3">
        <f t="shared" ref="AC7:BY9" si="2">BA7</f>
        <v>8.3614063346948529E-6</v>
      </c>
      <c r="BC7" s="3">
        <f t="shared" si="2"/>
        <v>8.3614063346948529E-6</v>
      </c>
      <c r="BD7" s="3">
        <f t="shared" si="2"/>
        <v>8.3614063346948529E-6</v>
      </c>
      <c r="BE7" s="3">
        <f t="shared" si="2"/>
        <v>8.3614063346948529E-6</v>
      </c>
      <c r="BF7" s="3">
        <f t="shared" si="2"/>
        <v>8.3614063346948529E-6</v>
      </c>
      <c r="BG7" s="3">
        <f t="shared" si="2"/>
        <v>8.3614063346948529E-6</v>
      </c>
      <c r="BH7" s="3">
        <f t="shared" si="2"/>
        <v>8.3614063346948529E-6</v>
      </c>
      <c r="BI7" s="3">
        <f t="shared" si="2"/>
        <v>8.3614063346948529E-6</v>
      </c>
      <c r="BJ7" s="3">
        <f t="shared" si="2"/>
        <v>8.3614063346948529E-6</v>
      </c>
      <c r="BK7" s="3">
        <f t="shared" si="2"/>
        <v>8.3614063346948529E-6</v>
      </c>
      <c r="BL7" s="3">
        <f t="shared" si="2"/>
        <v>8.3614063346948529E-6</v>
      </c>
      <c r="BM7" s="3">
        <f t="shared" si="2"/>
        <v>8.3614063346948529E-6</v>
      </c>
      <c r="BN7" s="3">
        <f t="shared" si="2"/>
        <v>8.3614063346948529E-6</v>
      </c>
      <c r="BO7" s="3">
        <f t="shared" si="2"/>
        <v>8.3614063346948529E-6</v>
      </c>
      <c r="BP7" s="3">
        <f t="shared" si="2"/>
        <v>8.3614063346948529E-6</v>
      </c>
      <c r="BQ7" s="3">
        <f t="shared" si="2"/>
        <v>8.3614063346948529E-6</v>
      </c>
      <c r="BR7" s="3">
        <f t="shared" si="2"/>
        <v>8.3614063346948529E-6</v>
      </c>
      <c r="BS7" s="3">
        <f t="shared" si="2"/>
        <v>8.3614063346948529E-6</v>
      </c>
      <c r="BT7" s="3">
        <f t="shared" si="2"/>
        <v>8.3614063346948529E-6</v>
      </c>
      <c r="BU7" s="3">
        <f t="shared" si="2"/>
        <v>8.3614063346948529E-6</v>
      </c>
      <c r="BV7" s="3">
        <f t="shared" si="2"/>
        <v>8.3614063346948529E-6</v>
      </c>
      <c r="BW7" s="3">
        <f t="shared" si="2"/>
        <v>8.3614063346948529E-6</v>
      </c>
      <c r="BX7" s="3">
        <f t="shared" si="2"/>
        <v>8.3614063346948529E-6</v>
      </c>
      <c r="BY7" s="3">
        <f t="shared" si="2"/>
        <v>8.3614063346948529E-6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2"/>
        <v>0</v>
      </c>
      <c r="AD8" s="3">
        <f t="shared" si="2"/>
        <v>0</v>
      </c>
      <c r="AE8" s="3">
        <f t="shared" si="2"/>
        <v>0</v>
      </c>
      <c r="AF8" s="3">
        <f t="shared" si="2"/>
        <v>0</v>
      </c>
      <c r="AG8" s="3">
        <f t="shared" si="2"/>
        <v>0</v>
      </c>
      <c r="AH8" s="3">
        <f t="shared" si="2"/>
        <v>0</v>
      </c>
      <c r="AI8" s="3">
        <f t="shared" si="2"/>
        <v>0</v>
      </c>
      <c r="AJ8" s="3">
        <f t="shared" si="2"/>
        <v>0</v>
      </c>
      <c r="AK8" s="3">
        <f t="shared" si="2"/>
        <v>0</v>
      </c>
      <c r="AL8" s="3">
        <f t="shared" si="2"/>
        <v>0</v>
      </c>
      <c r="AM8" s="3">
        <f t="shared" si="2"/>
        <v>0</v>
      </c>
      <c r="AN8" s="3">
        <f t="shared" si="2"/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0</v>
      </c>
      <c r="AV8" s="3">
        <f t="shared" si="2"/>
        <v>0</v>
      </c>
      <c r="AW8" s="3">
        <f t="shared" si="2"/>
        <v>0</v>
      </c>
      <c r="AX8" s="3">
        <f t="shared" si="2"/>
        <v>0</v>
      </c>
      <c r="AY8" s="3">
        <f t="shared" si="2"/>
        <v>0</v>
      </c>
      <c r="AZ8" s="3">
        <f t="shared" si="2"/>
        <v>0</v>
      </c>
      <c r="BA8" s="3">
        <f t="shared" si="2"/>
        <v>0</v>
      </c>
      <c r="BB8" s="3">
        <f t="shared" si="2"/>
        <v>0</v>
      </c>
      <c r="BC8" s="3">
        <f t="shared" si="2"/>
        <v>0</v>
      </c>
      <c r="BD8" s="3">
        <f t="shared" si="2"/>
        <v>0</v>
      </c>
      <c r="BE8" s="3">
        <f t="shared" si="2"/>
        <v>0</v>
      </c>
      <c r="BF8" s="3">
        <f t="shared" si="2"/>
        <v>0</v>
      </c>
      <c r="BG8" s="3">
        <f t="shared" si="2"/>
        <v>0</v>
      </c>
      <c r="BH8" s="3">
        <f t="shared" si="2"/>
        <v>0</v>
      </c>
      <c r="BI8" s="3">
        <f t="shared" si="2"/>
        <v>0</v>
      </c>
      <c r="BJ8" s="3">
        <f t="shared" si="2"/>
        <v>0</v>
      </c>
      <c r="BK8" s="3">
        <f t="shared" si="2"/>
        <v>0</v>
      </c>
      <c r="BL8" s="3">
        <f t="shared" si="2"/>
        <v>0</v>
      </c>
      <c r="BM8" s="3">
        <f t="shared" si="2"/>
        <v>0</v>
      </c>
      <c r="BN8" s="3">
        <f t="shared" si="2"/>
        <v>0</v>
      </c>
      <c r="BO8" s="3">
        <f t="shared" si="2"/>
        <v>0</v>
      </c>
      <c r="BP8" s="3">
        <f t="shared" si="2"/>
        <v>0</v>
      </c>
      <c r="BQ8" s="3">
        <f t="shared" si="2"/>
        <v>0</v>
      </c>
      <c r="BR8" s="3">
        <f t="shared" si="2"/>
        <v>0</v>
      </c>
      <c r="BS8" s="3">
        <f t="shared" si="2"/>
        <v>0</v>
      </c>
      <c r="BT8" s="3">
        <f t="shared" si="2"/>
        <v>0</v>
      </c>
      <c r="BU8" s="3">
        <f t="shared" si="2"/>
        <v>0</v>
      </c>
      <c r="BV8" s="3">
        <f t="shared" si="2"/>
        <v>0</v>
      </c>
      <c r="BW8" s="3">
        <f t="shared" si="2"/>
        <v>0</v>
      </c>
      <c r="BX8" s="3">
        <f t="shared" si="2"/>
        <v>0</v>
      </c>
      <c r="BY8" s="3">
        <f t="shared" si="2"/>
        <v>0</v>
      </c>
    </row>
    <row r="9" spans="1:77">
      <c r="A9" s="1" t="s">
        <v>396</v>
      </c>
      <c r="B9" s="7">
        <f>'AEO 2026 Table 3'!E42/10^6*dollars_2025_to_2012*(1-INDEX('Tax Percentages'!$B$25:$AB$25,MATCH(B$1,'Tax Percentages'!$B$4:$AB$4,0)))+'H2-EIA'!B$120*'H2-EIA'!$B$131</f>
        <v>7.6439217402136398E-6</v>
      </c>
      <c r="C9" s="7">
        <f>'AEO 2026 Table 3'!F42/10^6*dollars_2025_to_2012*(1-INDEX('Tax Percentages'!$B$25:$AB$25,MATCH(C$1,'Tax Percentages'!$B$4:$AB$4,0)))+'H2-EIA'!C$120*'H2-EIA'!$B$131</f>
        <v>7.9017335489341717E-6</v>
      </c>
      <c r="D9" s="7">
        <f>'AEO 2026 Table 3'!G42/10^6*dollars_2025_to_2012*(1-INDEX('Tax Percentages'!$B$25:$AB$25,MATCH(D$1,'Tax Percentages'!$B$4:$AB$4,0)))+'H2-EIA'!D$120*'H2-EIA'!$B$131</f>
        <v>7.8975145564829384E-6</v>
      </c>
      <c r="E9" s="7">
        <f>'AEO 2026 Table 3'!H42/10^6*dollars_2025_to_2012*(1-INDEX('Tax Percentages'!$B$25:$AB$25,MATCH(E$1,'Tax Percentages'!$B$4:$AB$4,0)))+'H2-EIA'!E$120*'H2-EIA'!$B$131</f>
        <v>7.9879151762410234E-6</v>
      </c>
      <c r="F9" s="7">
        <f>'AEO 2026 Table 3'!I42/10^6*dollars_2025_to_2012*(1-INDEX('Tax Percentages'!$B$25:$AB$25,MATCH(F$1,'Tax Percentages'!$B$4:$AB$4,0)))+'H2-EIA'!F$120*'H2-EIA'!$B$131</f>
        <v>8.0428803800377922E-6</v>
      </c>
      <c r="G9" s="7">
        <f>'AEO 2026 Table 3'!J42/10^6*dollars_2025_to_2012*(1-INDEX('Tax Percentages'!$B$25:$AB$25,MATCH(G$1,'Tax Percentages'!$B$4:$AB$4,0)))+'H2-EIA'!G$120*'H2-EIA'!$B$131</f>
        <v>8.5038651209179962E-6</v>
      </c>
      <c r="H9" s="7">
        <f>'AEO 2026 Table 3'!K42/10^6*dollars_2025_to_2012*(1-INDEX('Tax Percentages'!$B$25:$AB$25,MATCH(H$1,'Tax Percentages'!$B$4:$AB$4,0)))+'H2-EIA'!H$120*'H2-EIA'!$B$131</f>
        <v>8.6924603308934589E-6</v>
      </c>
      <c r="I9" s="7">
        <f>'AEO 2026 Table 3'!L42/10^6*dollars_2025_to_2012*(1-INDEX('Tax Percentages'!$B$25:$AB$25,MATCH(I$1,'Tax Percentages'!$B$4:$AB$4,0)))+'H2-EIA'!I$120*'H2-EIA'!$B$131</f>
        <v>8.7880250293134958E-6</v>
      </c>
      <c r="J9" s="7">
        <f>'AEO 2026 Table 3'!M42/10^6*dollars_2025_to_2012*(1-INDEX('Tax Percentages'!$B$25:$AB$25,MATCH(J$1,'Tax Percentages'!$B$4:$AB$4,0)))+'H2-EIA'!J$120*'H2-EIA'!$B$131</f>
        <v>8.837886634648857E-6</v>
      </c>
      <c r="K9" s="7">
        <f>'AEO 2026 Table 3'!N42/10^6*dollars_2025_to_2012*(1-INDEX('Tax Percentages'!$B$25:$AB$25,MATCH(K$1,'Tax Percentages'!$B$4:$AB$4,0)))+'H2-EIA'!K$120*'H2-EIA'!$B$131</f>
        <v>8.8568701068266428E-6</v>
      </c>
      <c r="L9" s="7">
        <f>'AEO 2026 Table 3'!O42/10^6*dollars_2025_to_2012*(1-INDEX('Tax Percentages'!$B$25:$AB$25,MATCH(L$1,'Tax Percentages'!$B$4:$AB$4,0)))+'H2-EIA'!L$120*'H2-EIA'!$B$131</f>
        <v>8.8115757535588419E-6</v>
      </c>
      <c r="M9" s="7">
        <f>'AEO 2026 Table 3'!P42/10^6*dollars_2025_to_2012*(1-INDEX('Tax Percentages'!$B$25:$AB$25,MATCH(M$1,'Tax Percentages'!$B$4:$AB$4,0)))+'H2-EIA'!M$120*'H2-EIA'!$B$131</f>
        <v>8.9245055803288836E-6</v>
      </c>
      <c r="N9" s="7">
        <f>'AEO 2026 Table 3'!Q42/10^6*dollars_2025_to_2012*(1-INDEX('Tax Percentages'!$B$25:$AB$25,MATCH(N$1,'Tax Percentages'!$B$4:$AB$4,0)))+'H2-EIA'!N$120*'H2-EIA'!$B$131</f>
        <v>8.9382698105848746E-6</v>
      </c>
      <c r="O9" s="7">
        <f>'AEO 2026 Table 3'!R42/10^6*dollars_2025_to_2012*(1-INDEX('Tax Percentages'!$B$25:$AB$25,MATCH(O$1,'Tax Percentages'!$B$4:$AB$4,0)))+'H2-EIA'!O$120*'H2-EIA'!$B$131</f>
        <v>9.0045175625625136E-6</v>
      </c>
      <c r="P9" s="7">
        <f>'AEO 2026 Table 3'!S42/10^6*dollars_2025_to_2012*(1-INDEX('Tax Percentages'!$B$25:$AB$25,MATCH(P$1,'Tax Percentages'!$B$4:$AB$4,0)))+'H2-EIA'!P$120*'H2-EIA'!$B$131</f>
        <v>9.0657620733345912E-6</v>
      </c>
      <c r="Q9" s="7">
        <f>'AEO 2026 Table 3'!T42/10^6*dollars_2025_to_2012*(1-INDEX('Tax Percentages'!$B$25:$AB$25,MATCH(Q$1,'Tax Percentages'!$B$4:$AB$4,0)))+'H2-EIA'!Q$120*'H2-EIA'!$B$131</f>
        <v>9.0989563987877822E-6</v>
      </c>
      <c r="R9" s="7">
        <f>'AEO 2026 Table 3'!U42/10^6*dollars_2025_to_2012*(1-INDEX('Tax Percentages'!$B$25:$AB$25,MATCH(R$1,'Tax Percentages'!$B$4:$AB$4,0)))+'H2-EIA'!R$120*'H2-EIA'!$B$131</f>
        <v>9.0455045292398237E-6</v>
      </c>
      <c r="S9" s="7">
        <f>'AEO 2026 Table 3'!V42/10^6*dollars_2025_to_2012*(1-INDEX('Tax Percentages'!$B$25:$AB$25,MATCH(S$1,'Tax Percentages'!$B$4:$AB$4,0)))+'H2-EIA'!S$120*'H2-EIA'!$B$131</f>
        <v>8.9184615479798721E-6</v>
      </c>
      <c r="T9" s="7">
        <f>'AEO 2026 Table 3'!W42/10^6*dollars_2025_to_2012*(1-INDEX('Tax Percentages'!$B$25:$AB$25,MATCH(T$1,'Tax Percentages'!$B$4:$AB$4,0)))+'H2-EIA'!T$120*'H2-EIA'!$B$131</f>
        <v>8.7053100473477985E-6</v>
      </c>
      <c r="U9" s="7">
        <f>'AEO 2026 Table 3'!X42/10^6*dollars_2025_to_2012*(1-INDEX('Tax Percentages'!$B$25:$AB$25,MATCH(U$1,'Tax Percentages'!$B$4:$AB$4,0)))+'H2-EIA'!U$120*'H2-EIA'!$B$131</f>
        <v>8.5277554647510202E-6</v>
      </c>
      <c r="V9" s="7">
        <f>'AEO 2026 Table 3'!Y42/10^6*dollars_2025_to_2012*(1-INDEX('Tax Percentages'!$B$25:$AB$25,MATCH(V$1,'Tax Percentages'!$B$4:$AB$4,0)))+'H2-EIA'!V$120*'H2-EIA'!$B$131</f>
        <v>8.436167837980034E-6</v>
      </c>
      <c r="W9" s="7">
        <f>'AEO 2026 Table 3'!Z42/10^6*dollars_2025_to_2012*(1-INDEX('Tax Percentages'!$B$25:$AB$25,MATCH(W$1,'Tax Percentages'!$B$4:$AB$4,0)))+'H2-EIA'!W$120*'H2-EIA'!$B$131</f>
        <v>8.4002884574696643E-6</v>
      </c>
      <c r="X9" s="7">
        <f>'AEO 2026 Table 3'!AA42/10^6*dollars_2025_to_2012*(1-INDEX('Tax Percentages'!$B$25:$AB$25,MATCH(X$1,'Tax Percentages'!$B$4:$AB$4,0)))+'H2-EIA'!X$120*'H2-EIA'!$B$131</f>
        <v>8.4065471612997304E-6</v>
      </c>
      <c r="Y9" s="7">
        <f>'AEO 2026 Table 3'!AB42/10^6*dollars_2025_to_2012*(1-INDEX('Tax Percentages'!$B$25:$AB$25,MATCH(Y$1,'Tax Percentages'!$B$4:$AB$4,0)))+'H2-EIA'!Y$120*'H2-EIA'!$B$131</f>
        <v>8.4099294002071551E-6</v>
      </c>
      <c r="Z9" s="7">
        <f>'AEO 2026 Table 3'!AC42/10^6*dollars_2025_to_2012*(1-INDEX('Tax Percentages'!$B$25:$AB$25,MATCH(Z$1,'Tax Percentages'!$B$4:$AB$4,0)))+'H2-EIA'!Z$120*'H2-EIA'!$B$131</f>
        <v>8.3885380185065569E-6</v>
      </c>
      <c r="AA9" s="7">
        <f>'AEO 2026 Table 3'!AD42/10^6*dollars_2025_to_2012*(1-INDEX('Tax Percentages'!$B$25:$AB$25,MATCH(AA$1,'Tax Percentages'!$B$4:$AB$4,0)))+'H2-EIA'!AA$120*'H2-EIA'!$B$131</f>
        <v>8.3614063346948529E-6</v>
      </c>
      <c r="AB9" s="3">
        <f t="shared" si="1"/>
        <v>8.3614063346948529E-6</v>
      </c>
      <c r="AC9" s="3">
        <f t="shared" si="2"/>
        <v>8.3614063346948529E-6</v>
      </c>
      <c r="AD9" s="3">
        <f t="shared" si="2"/>
        <v>8.3614063346948529E-6</v>
      </c>
      <c r="AE9" s="3">
        <f t="shared" si="2"/>
        <v>8.3614063346948529E-6</v>
      </c>
      <c r="AF9" s="3">
        <f t="shared" si="2"/>
        <v>8.3614063346948529E-6</v>
      </c>
      <c r="AG9" s="3">
        <f t="shared" si="2"/>
        <v>8.3614063346948529E-6</v>
      </c>
      <c r="AH9" s="3">
        <f t="shared" si="2"/>
        <v>8.3614063346948529E-6</v>
      </c>
      <c r="AI9" s="3">
        <f t="shared" si="2"/>
        <v>8.3614063346948529E-6</v>
      </c>
      <c r="AJ9" s="3">
        <f t="shared" si="2"/>
        <v>8.3614063346948529E-6</v>
      </c>
      <c r="AK9" s="3">
        <f t="shared" si="2"/>
        <v>8.3614063346948529E-6</v>
      </c>
      <c r="AL9" s="3">
        <f t="shared" si="2"/>
        <v>8.3614063346948529E-6</v>
      </c>
      <c r="AM9" s="3">
        <f t="shared" si="2"/>
        <v>8.3614063346948529E-6</v>
      </c>
      <c r="AN9" s="3">
        <f t="shared" si="2"/>
        <v>8.3614063346948529E-6</v>
      </c>
      <c r="AO9" s="3">
        <f t="shared" si="2"/>
        <v>8.3614063346948529E-6</v>
      </c>
      <c r="AP9" s="3">
        <f t="shared" si="2"/>
        <v>8.3614063346948529E-6</v>
      </c>
      <c r="AQ9" s="3">
        <f t="shared" si="2"/>
        <v>8.3614063346948529E-6</v>
      </c>
      <c r="AR9" s="3">
        <f t="shared" si="2"/>
        <v>8.3614063346948529E-6</v>
      </c>
      <c r="AS9" s="3">
        <f t="shared" si="2"/>
        <v>8.3614063346948529E-6</v>
      </c>
      <c r="AT9" s="3">
        <f t="shared" si="2"/>
        <v>8.3614063346948529E-6</v>
      </c>
      <c r="AU9" s="3">
        <f t="shared" si="2"/>
        <v>8.3614063346948529E-6</v>
      </c>
      <c r="AV9" s="3">
        <f t="shared" si="2"/>
        <v>8.3614063346948529E-6</v>
      </c>
      <c r="AW9" s="3">
        <f t="shared" si="2"/>
        <v>8.3614063346948529E-6</v>
      </c>
      <c r="AX9" s="3">
        <f t="shared" si="2"/>
        <v>8.3614063346948529E-6</v>
      </c>
      <c r="AY9" s="3">
        <f t="shared" si="2"/>
        <v>8.3614063346948529E-6</v>
      </c>
      <c r="AZ9" s="3">
        <f t="shared" si="2"/>
        <v>8.3614063346948529E-6</v>
      </c>
      <c r="BA9" s="3">
        <f t="shared" si="2"/>
        <v>8.3614063346948529E-6</v>
      </c>
      <c r="BB9" s="3">
        <f t="shared" si="2"/>
        <v>8.3614063346948529E-6</v>
      </c>
      <c r="BC9" s="3">
        <f t="shared" si="2"/>
        <v>8.3614063346948529E-6</v>
      </c>
      <c r="BD9" s="3">
        <f t="shared" si="2"/>
        <v>8.3614063346948529E-6</v>
      </c>
      <c r="BE9" s="3">
        <f t="shared" si="2"/>
        <v>8.3614063346948529E-6</v>
      </c>
      <c r="BF9" s="3">
        <f t="shared" si="2"/>
        <v>8.3614063346948529E-6</v>
      </c>
      <c r="BG9" s="3">
        <f t="shared" si="2"/>
        <v>8.3614063346948529E-6</v>
      </c>
      <c r="BH9" s="3">
        <f t="shared" si="2"/>
        <v>8.3614063346948529E-6</v>
      </c>
      <c r="BI9" s="3">
        <f t="shared" si="2"/>
        <v>8.3614063346948529E-6</v>
      </c>
      <c r="BJ9" s="3">
        <f t="shared" si="2"/>
        <v>8.3614063346948529E-6</v>
      </c>
      <c r="BK9" s="3">
        <f t="shared" si="2"/>
        <v>8.3614063346948529E-6</v>
      </c>
      <c r="BL9" s="3">
        <f t="shared" si="2"/>
        <v>8.3614063346948529E-6</v>
      </c>
      <c r="BM9" s="3">
        <f t="shared" si="2"/>
        <v>8.3614063346948529E-6</v>
      </c>
      <c r="BN9" s="3">
        <f t="shared" si="2"/>
        <v>8.3614063346948529E-6</v>
      </c>
      <c r="BO9" s="3">
        <f t="shared" si="2"/>
        <v>8.3614063346948529E-6</v>
      </c>
      <c r="BP9" s="3">
        <f t="shared" si="2"/>
        <v>8.3614063346948529E-6</v>
      </c>
      <c r="BQ9" s="3">
        <f t="shared" si="2"/>
        <v>8.3614063346948529E-6</v>
      </c>
      <c r="BR9" s="3">
        <f t="shared" si="2"/>
        <v>8.3614063346948529E-6</v>
      </c>
      <c r="BS9" s="3">
        <f t="shared" si="2"/>
        <v>8.3614063346948529E-6</v>
      </c>
      <c r="BT9" s="3">
        <f t="shared" si="2"/>
        <v>8.3614063346948529E-6</v>
      </c>
      <c r="BU9" s="3">
        <f t="shared" si="2"/>
        <v>8.3614063346948529E-6</v>
      </c>
      <c r="BV9" s="3">
        <f t="shared" si="2"/>
        <v>8.3614063346948529E-6</v>
      </c>
      <c r="BW9" s="3">
        <f t="shared" si="2"/>
        <v>8.3614063346948529E-6</v>
      </c>
      <c r="BX9" s="3">
        <f t="shared" si="2"/>
        <v>8.3614063346948529E-6</v>
      </c>
      <c r="BY9" s="3">
        <f t="shared" si="2"/>
        <v>8.3614063346948529E-6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EEC5-D37A-41F4-8B59-5AB9019D2B97}">
  <dimension ref="A1:AA151"/>
  <sheetViews>
    <sheetView topLeftCell="A136" workbookViewId="0">
      <selection activeCell="B17" sqref="B17"/>
    </sheetView>
  </sheetViews>
  <sheetFormatPr defaultColWidth="8.85546875" defaultRowHeight="15"/>
  <cols>
    <col min="1" max="1" width="39.5703125" customWidth="1"/>
  </cols>
  <sheetData>
    <row r="1" spans="1:27"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</row>
    <row r="2" spans="1:27" s="17" customFormat="1">
      <c r="A2" s="15" t="s">
        <v>540</v>
      </c>
    </row>
    <row r="3" spans="1:27">
      <c r="A3" t="s">
        <v>488</v>
      </c>
      <c r="B3">
        <f t="shared" ref="B3:AA3" si="0">B$1</f>
        <v>2025</v>
      </c>
      <c r="C3">
        <f t="shared" si="0"/>
        <v>2026</v>
      </c>
      <c r="D3">
        <f t="shared" si="0"/>
        <v>2027</v>
      </c>
      <c r="E3">
        <f t="shared" si="0"/>
        <v>2028</v>
      </c>
      <c r="F3">
        <f t="shared" si="0"/>
        <v>2029</v>
      </c>
      <c r="G3">
        <f t="shared" si="0"/>
        <v>2030</v>
      </c>
      <c r="H3">
        <f t="shared" si="0"/>
        <v>2031</v>
      </c>
      <c r="I3">
        <f t="shared" si="0"/>
        <v>2032</v>
      </c>
      <c r="J3">
        <f t="shared" si="0"/>
        <v>2033</v>
      </c>
      <c r="K3">
        <f t="shared" si="0"/>
        <v>2034</v>
      </c>
      <c r="L3">
        <f t="shared" si="0"/>
        <v>2035</v>
      </c>
      <c r="M3">
        <f t="shared" si="0"/>
        <v>2036</v>
      </c>
      <c r="N3">
        <f t="shared" si="0"/>
        <v>2037</v>
      </c>
      <c r="O3">
        <f t="shared" si="0"/>
        <v>2038</v>
      </c>
      <c r="P3">
        <f t="shared" si="0"/>
        <v>2039</v>
      </c>
      <c r="Q3">
        <f t="shared" si="0"/>
        <v>2040</v>
      </c>
      <c r="R3">
        <f t="shared" si="0"/>
        <v>2041</v>
      </c>
      <c r="S3">
        <f t="shared" si="0"/>
        <v>2042</v>
      </c>
      <c r="T3">
        <f t="shared" si="0"/>
        <v>2043</v>
      </c>
      <c r="U3">
        <f t="shared" si="0"/>
        <v>2044</v>
      </c>
      <c r="V3">
        <f t="shared" si="0"/>
        <v>2045</v>
      </c>
      <c r="W3">
        <f t="shared" si="0"/>
        <v>2046</v>
      </c>
      <c r="X3">
        <f t="shared" si="0"/>
        <v>2047</v>
      </c>
      <c r="Y3">
        <f t="shared" si="0"/>
        <v>2048</v>
      </c>
      <c r="Z3">
        <f t="shared" si="0"/>
        <v>2049</v>
      </c>
      <c r="AA3">
        <f t="shared" si="0"/>
        <v>2050</v>
      </c>
    </row>
    <row r="4" spans="1:27">
      <c r="A4" t="s">
        <v>389</v>
      </c>
      <c r="B4">
        <f>'BFPaT-pretax-coal'!B2</f>
        <v>0</v>
      </c>
      <c r="C4">
        <f>'BFPaT-pretax-coal'!C2</f>
        <v>0</v>
      </c>
      <c r="D4">
        <f>'BFPaT-pretax-coal'!D2</f>
        <v>0</v>
      </c>
      <c r="E4">
        <f>'BFPaT-pretax-coal'!E2</f>
        <v>0</v>
      </c>
      <c r="F4">
        <f>'BFPaT-pretax-coal'!F2</f>
        <v>0</v>
      </c>
      <c r="G4">
        <f>'BFPaT-pretax-coal'!G2</f>
        <v>0</v>
      </c>
      <c r="H4">
        <f>'BFPaT-pretax-coal'!H2</f>
        <v>0</v>
      </c>
      <c r="I4">
        <f>'BFPaT-pretax-coal'!I2</f>
        <v>0</v>
      </c>
      <c r="J4">
        <f>'BFPaT-pretax-coal'!J2</f>
        <v>0</v>
      </c>
      <c r="K4">
        <f>'BFPaT-pretax-coal'!K2</f>
        <v>0</v>
      </c>
      <c r="L4">
        <f>'BFPaT-pretax-coal'!L2</f>
        <v>0</v>
      </c>
      <c r="M4">
        <f>'BFPaT-pretax-coal'!M2</f>
        <v>0</v>
      </c>
      <c r="N4">
        <f>'BFPaT-pretax-coal'!N2</f>
        <v>0</v>
      </c>
      <c r="O4">
        <f>'BFPaT-pretax-coal'!O2</f>
        <v>0</v>
      </c>
      <c r="P4">
        <f>'BFPaT-pretax-coal'!P2</f>
        <v>0</v>
      </c>
      <c r="Q4">
        <f>'BFPaT-pretax-coal'!Q2</f>
        <v>0</v>
      </c>
      <c r="R4">
        <f>'BFPaT-pretax-coal'!R2</f>
        <v>0</v>
      </c>
      <c r="S4">
        <f>'BFPaT-pretax-coal'!S2</f>
        <v>0</v>
      </c>
      <c r="T4">
        <f>'BFPaT-pretax-coal'!T2</f>
        <v>0</v>
      </c>
      <c r="U4">
        <f>'BFPaT-pretax-coal'!U2</f>
        <v>0</v>
      </c>
      <c r="V4">
        <f>'BFPaT-pretax-coal'!V2</f>
        <v>0</v>
      </c>
      <c r="W4">
        <f>'BFPaT-pretax-coal'!W2</f>
        <v>0</v>
      </c>
      <c r="X4">
        <f>'BFPaT-pretax-coal'!X2</f>
        <v>0</v>
      </c>
      <c r="Y4">
        <f>'BFPaT-pretax-coal'!Y2</f>
        <v>0</v>
      </c>
      <c r="Z4">
        <f>'BFPaT-pretax-coal'!Z2</f>
        <v>0</v>
      </c>
      <c r="AA4">
        <f>'BFPaT-pretax-coal'!AA2</f>
        <v>0</v>
      </c>
    </row>
    <row r="5" spans="1:27">
      <c r="A5" t="s">
        <v>390</v>
      </c>
      <c r="B5">
        <f>'BFPaT-pretax-coal'!B3</f>
        <v>1.713535380950455E-6</v>
      </c>
      <c r="C5">
        <f>'BFPaT-pretax-coal'!C3</f>
        <v>1.6825924942327226E-6</v>
      </c>
      <c r="D5">
        <f>'BFPaT-pretax-coal'!D3</f>
        <v>1.6552185008436995E-6</v>
      </c>
      <c r="E5">
        <f>'BFPaT-pretax-coal'!E3</f>
        <v>1.6446949781477121E-6</v>
      </c>
      <c r="F5">
        <f>'BFPaT-pretax-coal'!F3</f>
        <v>1.6401254042958559E-6</v>
      </c>
      <c r="G5">
        <f>'BFPaT-pretax-coal'!G3</f>
        <v>1.6480305798915333E-6</v>
      </c>
      <c r="H5">
        <f>'BFPaT-pretax-coal'!H3</f>
        <v>1.6178176485053145E-6</v>
      </c>
      <c r="I5">
        <f>'BFPaT-pretax-coal'!I3</f>
        <v>1.6075882470051746E-6</v>
      </c>
      <c r="J5">
        <f>'BFPaT-pretax-coal'!J3</f>
        <v>1.6040046476166726E-6</v>
      </c>
      <c r="K5">
        <f>'BFPaT-pretax-coal'!K3</f>
        <v>1.5901528762067599E-6</v>
      </c>
      <c r="L5">
        <f>'BFPaT-pretax-coal'!L3</f>
        <v>1.588838020769867E-6</v>
      </c>
      <c r="M5">
        <f>'BFPaT-pretax-coal'!M3</f>
        <v>1.5864476175963389E-6</v>
      </c>
      <c r="N5">
        <f>'BFPaT-pretax-coal'!N3</f>
        <v>1.6126284147703874E-6</v>
      </c>
      <c r="O5">
        <f>'BFPaT-pretax-coal'!O3</f>
        <v>1.6159459681681E-6</v>
      </c>
      <c r="P5">
        <f>'BFPaT-pretax-coal'!P3</f>
        <v>1.6274280585796469E-6</v>
      </c>
      <c r="Q5">
        <f>'BFPaT-pretax-coal'!Q3</f>
        <v>1.6313539080869537E-6</v>
      </c>
      <c r="R5">
        <f>'BFPaT-pretax-coal'!R3</f>
        <v>1.6265563903083151E-6</v>
      </c>
      <c r="S5">
        <f>'BFPaT-pretax-coal'!S3</f>
        <v>1.6250610514103336E-6</v>
      </c>
      <c r="T5">
        <f>'BFPaT-pretax-coal'!T3</f>
        <v>1.6315236962318295E-6</v>
      </c>
      <c r="U5">
        <f>'BFPaT-pretax-coal'!U3</f>
        <v>1.6254554411956756E-6</v>
      </c>
      <c r="V5">
        <f>'BFPaT-pretax-coal'!V3</f>
        <v>1.6323031174008266E-6</v>
      </c>
      <c r="W5">
        <f>'BFPaT-pretax-coal'!W3</f>
        <v>1.6411267532762657E-6</v>
      </c>
      <c r="X5">
        <f>'BFPaT-pretax-coal'!X3</f>
        <v>1.6476174733028196E-6</v>
      </c>
      <c r="Y5">
        <f>'BFPaT-pretax-coal'!Y3</f>
        <v>1.6535172771086246E-6</v>
      </c>
      <c r="Z5">
        <f>'BFPaT-pretax-coal'!Z3</f>
        <v>1.6734172498367927E-6</v>
      </c>
      <c r="AA5">
        <f>'BFPaT-pretax-coal'!AA3</f>
        <v>1.673607091699567E-6</v>
      </c>
    </row>
    <row r="6" spans="1:27">
      <c r="A6" t="s">
        <v>391</v>
      </c>
      <c r="B6">
        <f>'BFPaT-pretax-coal'!B4</f>
        <v>0</v>
      </c>
      <c r="C6">
        <f>'BFPaT-pretax-coal'!C4</f>
        <v>0</v>
      </c>
      <c r="D6">
        <f>'BFPaT-pretax-coal'!D4</f>
        <v>0</v>
      </c>
      <c r="E6">
        <f>'BFPaT-pretax-coal'!E4</f>
        <v>0</v>
      </c>
      <c r="F6">
        <f>'BFPaT-pretax-coal'!F4</f>
        <v>0</v>
      </c>
      <c r="G6">
        <f>'BFPaT-pretax-coal'!G4</f>
        <v>0</v>
      </c>
      <c r="H6">
        <f>'BFPaT-pretax-coal'!H4</f>
        <v>0</v>
      </c>
      <c r="I6">
        <f>'BFPaT-pretax-coal'!I4</f>
        <v>0</v>
      </c>
      <c r="J6">
        <f>'BFPaT-pretax-coal'!J4</f>
        <v>0</v>
      </c>
      <c r="K6">
        <f>'BFPaT-pretax-coal'!K4</f>
        <v>0</v>
      </c>
      <c r="L6">
        <f>'BFPaT-pretax-coal'!L4</f>
        <v>0</v>
      </c>
      <c r="M6">
        <f>'BFPaT-pretax-coal'!M4</f>
        <v>0</v>
      </c>
      <c r="N6">
        <f>'BFPaT-pretax-coal'!N4</f>
        <v>0</v>
      </c>
      <c r="O6">
        <f>'BFPaT-pretax-coal'!O4</f>
        <v>0</v>
      </c>
      <c r="P6">
        <f>'BFPaT-pretax-coal'!P4</f>
        <v>0</v>
      </c>
      <c r="Q6">
        <f>'BFPaT-pretax-coal'!Q4</f>
        <v>0</v>
      </c>
      <c r="R6">
        <f>'BFPaT-pretax-coal'!R4</f>
        <v>0</v>
      </c>
      <c r="S6">
        <f>'BFPaT-pretax-coal'!S4</f>
        <v>0</v>
      </c>
      <c r="T6">
        <f>'BFPaT-pretax-coal'!T4</f>
        <v>0</v>
      </c>
      <c r="U6">
        <f>'BFPaT-pretax-coal'!U4</f>
        <v>0</v>
      </c>
      <c r="V6">
        <f>'BFPaT-pretax-coal'!V4</f>
        <v>0</v>
      </c>
      <c r="W6">
        <f>'BFPaT-pretax-coal'!W4</f>
        <v>0</v>
      </c>
      <c r="X6">
        <f>'BFPaT-pretax-coal'!X4</f>
        <v>0</v>
      </c>
      <c r="Y6">
        <f>'BFPaT-pretax-coal'!Y4</f>
        <v>0</v>
      </c>
      <c r="Z6">
        <f>'BFPaT-pretax-coal'!Z4</f>
        <v>0</v>
      </c>
      <c r="AA6">
        <f>'BFPaT-pretax-coal'!AA4</f>
        <v>0</v>
      </c>
    </row>
    <row r="7" spans="1:27">
      <c r="A7" t="s">
        <v>392</v>
      </c>
      <c r="B7">
        <f>'BFPaT-pretax-coal'!B5</f>
        <v>0</v>
      </c>
      <c r="C7">
        <f>'BFPaT-pretax-coal'!C5</f>
        <v>0</v>
      </c>
      <c r="D7">
        <f>'BFPaT-pretax-coal'!D5</f>
        <v>0</v>
      </c>
      <c r="E7">
        <f>'BFPaT-pretax-coal'!E5</f>
        <v>0</v>
      </c>
      <c r="F7">
        <f>'BFPaT-pretax-coal'!F5</f>
        <v>0</v>
      </c>
      <c r="G7">
        <f>'BFPaT-pretax-coal'!G5</f>
        <v>0</v>
      </c>
      <c r="H7">
        <f>'BFPaT-pretax-coal'!H5</f>
        <v>0</v>
      </c>
      <c r="I7">
        <f>'BFPaT-pretax-coal'!I5</f>
        <v>0</v>
      </c>
      <c r="J7">
        <f>'BFPaT-pretax-coal'!J5</f>
        <v>0</v>
      </c>
      <c r="K7">
        <f>'BFPaT-pretax-coal'!K5</f>
        <v>0</v>
      </c>
      <c r="L7">
        <f>'BFPaT-pretax-coal'!L5</f>
        <v>0</v>
      </c>
      <c r="M7">
        <f>'BFPaT-pretax-coal'!M5</f>
        <v>0</v>
      </c>
      <c r="N7">
        <f>'BFPaT-pretax-coal'!N5</f>
        <v>0</v>
      </c>
      <c r="O7">
        <f>'BFPaT-pretax-coal'!O5</f>
        <v>0</v>
      </c>
      <c r="P7">
        <f>'BFPaT-pretax-coal'!P5</f>
        <v>0</v>
      </c>
      <c r="Q7">
        <f>'BFPaT-pretax-coal'!Q5</f>
        <v>0</v>
      </c>
      <c r="R7">
        <f>'BFPaT-pretax-coal'!R5</f>
        <v>0</v>
      </c>
      <c r="S7">
        <f>'BFPaT-pretax-coal'!S5</f>
        <v>0</v>
      </c>
      <c r="T7">
        <f>'BFPaT-pretax-coal'!T5</f>
        <v>0</v>
      </c>
      <c r="U7">
        <f>'BFPaT-pretax-coal'!U5</f>
        <v>0</v>
      </c>
      <c r="V7">
        <f>'BFPaT-pretax-coal'!V5</f>
        <v>0</v>
      </c>
      <c r="W7">
        <f>'BFPaT-pretax-coal'!W5</f>
        <v>0</v>
      </c>
      <c r="X7">
        <f>'BFPaT-pretax-coal'!X5</f>
        <v>0</v>
      </c>
      <c r="Y7">
        <f>'BFPaT-pretax-coal'!Y5</f>
        <v>0</v>
      </c>
      <c r="Z7">
        <f>'BFPaT-pretax-coal'!Z5</f>
        <v>0</v>
      </c>
      <c r="AA7">
        <f>'BFPaT-pretax-coal'!AA5</f>
        <v>0</v>
      </c>
    </row>
    <row r="8" spans="1:27">
      <c r="A8" t="s">
        <v>393</v>
      </c>
      <c r="B8">
        <f>'BFPaT-pretax-coal'!B6</f>
        <v>3.4979171525223516E-6</v>
      </c>
      <c r="C8">
        <f>'BFPaT-pretax-coal'!C6</f>
        <v>3.5081665261570472E-6</v>
      </c>
      <c r="D8">
        <f>'BFPaT-pretax-coal'!D6</f>
        <v>3.4914956290561689E-6</v>
      </c>
      <c r="E8">
        <f>'BFPaT-pretax-coal'!E6</f>
        <v>3.4824705312605127E-6</v>
      </c>
      <c r="F8">
        <f>'BFPaT-pretax-coal'!F6</f>
        <v>3.4737076928107865E-6</v>
      </c>
      <c r="G8">
        <f>'BFPaT-pretax-coal'!G6</f>
        <v>3.4663734554207644E-6</v>
      </c>
      <c r="H8">
        <f>'BFPaT-pretax-coal'!H6</f>
        <v>3.4564186805092346E-6</v>
      </c>
      <c r="I8">
        <f>'BFPaT-pretax-coal'!I6</f>
        <v>3.4511870871197717E-6</v>
      </c>
      <c r="J8">
        <f>'BFPaT-pretax-coal'!J6</f>
        <v>3.4407880536107907E-6</v>
      </c>
      <c r="K8">
        <f>'BFPaT-pretax-coal'!K6</f>
        <v>3.4169607813231054E-6</v>
      </c>
      <c r="L8">
        <f>'BFPaT-pretax-coal'!L6</f>
        <v>3.4064793375808243E-6</v>
      </c>
      <c r="M8">
        <f>'BFPaT-pretax-coal'!M6</f>
        <v>3.3851316253686544E-6</v>
      </c>
      <c r="N8">
        <f>'BFPaT-pretax-coal'!N6</f>
        <v>3.3818899631601899E-6</v>
      </c>
      <c r="O8">
        <f>'BFPaT-pretax-coal'!O6</f>
        <v>3.3755256197641241E-6</v>
      </c>
      <c r="P8">
        <f>'BFPaT-pretax-coal'!P6</f>
        <v>3.3527139163303608E-6</v>
      </c>
      <c r="Q8">
        <f>'BFPaT-pretax-coal'!Q6</f>
        <v>3.3538109812182142E-6</v>
      </c>
      <c r="R8">
        <f>'BFPaT-pretax-coal'!R6</f>
        <v>3.3453560659527231E-6</v>
      </c>
      <c r="S8">
        <f>'BFPaT-pretax-coal'!S6</f>
        <v>3.3396934194437118E-6</v>
      </c>
      <c r="T8">
        <f>'BFPaT-pretax-coal'!T6</f>
        <v>3.3325835973001112E-6</v>
      </c>
      <c r="U8">
        <f>'BFPaT-pretax-coal'!U6</f>
        <v>3.3233525538052873E-6</v>
      </c>
      <c r="V8">
        <f>'BFPaT-pretax-coal'!V6</f>
        <v>3.3223710552128753E-6</v>
      </c>
      <c r="W8">
        <f>'BFPaT-pretax-coal'!W6</f>
        <v>3.3106714287951937E-6</v>
      </c>
      <c r="X8">
        <f>'BFPaT-pretax-coal'!X6</f>
        <v>3.3122377830036153E-6</v>
      </c>
      <c r="Y8">
        <f>'BFPaT-pretax-coal'!Y6</f>
        <v>3.313504528810345E-6</v>
      </c>
      <c r="Z8">
        <f>'BFPaT-pretax-coal'!Z6</f>
        <v>3.3091899052493272E-6</v>
      </c>
      <c r="AA8">
        <f>'BFPaT-pretax-coal'!AA6</f>
        <v>3.3018378055641711E-6</v>
      </c>
    </row>
    <row r="9" spans="1:27">
      <c r="A9" t="s">
        <v>394</v>
      </c>
      <c r="B9">
        <f>'BFPaT-pretax-coal'!B7</f>
        <v>1.713535380950455E-6</v>
      </c>
      <c r="C9">
        <f>'BFPaT-pretax-coal'!C7</f>
        <v>1.6825924942327226E-6</v>
      </c>
      <c r="D9">
        <f>'BFPaT-pretax-coal'!D7</f>
        <v>1.6552185008436995E-6</v>
      </c>
      <c r="E9">
        <f>'BFPaT-pretax-coal'!E7</f>
        <v>1.6446949781477121E-6</v>
      </c>
      <c r="F9">
        <f>'BFPaT-pretax-coal'!F7</f>
        <v>1.6401254042958559E-6</v>
      </c>
      <c r="G9">
        <f>'BFPaT-pretax-coal'!G7</f>
        <v>1.6480305798915333E-6</v>
      </c>
      <c r="H9">
        <f>'BFPaT-pretax-coal'!H7</f>
        <v>1.6178176485053145E-6</v>
      </c>
      <c r="I9">
        <f>'BFPaT-pretax-coal'!I7</f>
        <v>1.6075882470051746E-6</v>
      </c>
      <c r="J9">
        <f>'BFPaT-pretax-coal'!J7</f>
        <v>1.6040046476166726E-6</v>
      </c>
      <c r="K9">
        <f>'BFPaT-pretax-coal'!K7</f>
        <v>1.5901528762067599E-6</v>
      </c>
      <c r="L9">
        <f>'BFPaT-pretax-coal'!L7</f>
        <v>1.588838020769867E-6</v>
      </c>
      <c r="M9">
        <f>'BFPaT-pretax-coal'!M7</f>
        <v>1.5864476175963389E-6</v>
      </c>
      <c r="N9">
        <f>'BFPaT-pretax-coal'!N7</f>
        <v>1.6126284147703874E-6</v>
      </c>
      <c r="O9">
        <f>'BFPaT-pretax-coal'!O7</f>
        <v>1.6159459681681E-6</v>
      </c>
      <c r="P9">
        <f>'BFPaT-pretax-coal'!P7</f>
        <v>1.6274280585796469E-6</v>
      </c>
      <c r="Q9">
        <f>'BFPaT-pretax-coal'!Q7</f>
        <v>1.6313539080869537E-6</v>
      </c>
      <c r="R9">
        <f>'BFPaT-pretax-coal'!R7</f>
        <v>1.6265563903083151E-6</v>
      </c>
      <c r="S9">
        <f>'BFPaT-pretax-coal'!S7</f>
        <v>1.6250610514103336E-6</v>
      </c>
      <c r="T9">
        <f>'BFPaT-pretax-coal'!T7</f>
        <v>1.6315236962318295E-6</v>
      </c>
      <c r="U9">
        <f>'BFPaT-pretax-coal'!U7</f>
        <v>1.6254554411956756E-6</v>
      </c>
      <c r="V9">
        <f>'BFPaT-pretax-coal'!V7</f>
        <v>1.6323031174008266E-6</v>
      </c>
      <c r="W9">
        <f>'BFPaT-pretax-coal'!W7</f>
        <v>1.6411267532762657E-6</v>
      </c>
      <c r="X9">
        <f>'BFPaT-pretax-coal'!X7</f>
        <v>1.6476174733028196E-6</v>
      </c>
      <c r="Y9">
        <f>'BFPaT-pretax-coal'!Y7</f>
        <v>1.6535172771086246E-6</v>
      </c>
      <c r="Z9">
        <f>'BFPaT-pretax-coal'!Z7</f>
        <v>1.6734172498367927E-6</v>
      </c>
      <c r="AA9">
        <f>'BFPaT-pretax-coal'!AA7</f>
        <v>1.673607091699567E-6</v>
      </c>
    </row>
    <row r="10" spans="1:27">
      <c r="A10" t="s">
        <v>395</v>
      </c>
      <c r="B10">
        <f>'BFPaT-pretax-coal'!B8</f>
        <v>0</v>
      </c>
      <c r="C10">
        <f>'BFPaT-pretax-coal'!C8</f>
        <v>0</v>
      </c>
      <c r="D10">
        <f>'BFPaT-pretax-coal'!D8</f>
        <v>0</v>
      </c>
      <c r="E10">
        <f>'BFPaT-pretax-coal'!E8</f>
        <v>0</v>
      </c>
      <c r="F10">
        <f>'BFPaT-pretax-coal'!F8</f>
        <v>0</v>
      </c>
      <c r="G10">
        <f>'BFPaT-pretax-coal'!G8</f>
        <v>0</v>
      </c>
      <c r="H10">
        <f>'BFPaT-pretax-coal'!H8</f>
        <v>0</v>
      </c>
      <c r="I10">
        <f>'BFPaT-pretax-coal'!I8</f>
        <v>0</v>
      </c>
      <c r="J10">
        <f>'BFPaT-pretax-coal'!J8</f>
        <v>0</v>
      </c>
      <c r="K10">
        <f>'BFPaT-pretax-coal'!K8</f>
        <v>0</v>
      </c>
      <c r="L10">
        <f>'BFPaT-pretax-coal'!L8</f>
        <v>0</v>
      </c>
      <c r="M10">
        <f>'BFPaT-pretax-coal'!M8</f>
        <v>0</v>
      </c>
      <c r="N10">
        <f>'BFPaT-pretax-coal'!N8</f>
        <v>0</v>
      </c>
      <c r="O10">
        <f>'BFPaT-pretax-coal'!O8</f>
        <v>0</v>
      </c>
      <c r="P10">
        <f>'BFPaT-pretax-coal'!P8</f>
        <v>0</v>
      </c>
      <c r="Q10">
        <f>'BFPaT-pretax-coal'!Q8</f>
        <v>0</v>
      </c>
      <c r="R10">
        <f>'BFPaT-pretax-coal'!R8</f>
        <v>0</v>
      </c>
      <c r="S10">
        <f>'BFPaT-pretax-coal'!S8</f>
        <v>0</v>
      </c>
      <c r="T10">
        <f>'BFPaT-pretax-coal'!T8</f>
        <v>0</v>
      </c>
      <c r="U10">
        <f>'BFPaT-pretax-coal'!U8</f>
        <v>0</v>
      </c>
      <c r="V10">
        <f>'BFPaT-pretax-coal'!V8</f>
        <v>0</v>
      </c>
      <c r="W10">
        <f>'BFPaT-pretax-coal'!W8</f>
        <v>0</v>
      </c>
      <c r="X10">
        <f>'BFPaT-pretax-coal'!X8</f>
        <v>0</v>
      </c>
      <c r="Y10">
        <f>'BFPaT-pretax-coal'!Y8</f>
        <v>0</v>
      </c>
      <c r="Z10">
        <f>'BFPaT-pretax-coal'!Z8</f>
        <v>0</v>
      </c>
      <c r="AA10">
        <f>'BFPaT-pretax-coal'!AA8</f>
        <v>0</v>
      </c>
    </row>
    <row r="11" spans="1:27">
      <c r="A11" t="s">
        <v>396</v>
      </c>
      <c r="B11">
        <f>'BFPaT-pretax-coal'!B9</f>
        <v>3.4979171525223516E-6</v>
      </c>
      <c r="C11">
        <f>'BFPaT-pretax-coal'!C9</f>
        <v>3.5081665261570472E-6</v>
      </c>
      <c r="D11">
        <f>'BFPaT-pretax-coal'!D9</f>
        <v>3.4914956290561689E-6</v>
      </c>
      <c r="E11">
        <f>'BFPaT-pretax-coal'!E9</f>
        <v>3.4824705312605127E-6</v>
      </c>
      <c r="F11">
        <f>'BFPaT-pretax-coal'!F9</f>
        <v>3.4737076928107865E-6</v>
      </c>
      <c r="G11">
        <f>'BFPaT-pretax-coal'!G9</f>
        <v>3.4663734554207644E-6</v>
      </c>
      <c r="H11">
        <f>'BFPaT-pretax-coal'!H9</f>
        <v>3.4564186805092346E-6</v>
      </c>
      <c r="I11">
        <f>'BFPaT-pretax-coal'!I9</f>
        <v>3.4511870871197717E-6</v>
      </c>
      <c r="J11">
        <f>'BFPaT-pretax-coal'!J9</f>
        <v>3.4407880536107907E-6</v>
      </c>
      <c r="K11">
        <f>'BFPaT-pretax-coal'!K9</f>
        <v>3.4169607813231054E-6</v>
      </c>
      <c r="L11">
        <f>'BFPaT-pretax-coal'!L9</f>
        <v>3.4064793375808243E-6</v>
      </c>
      <c r="M11">
        <f>'BFPaT-pretax-coal'!M9</f>
        <v>3.3851316253686544E-6</v>
      </c>
      <c r="N11">
        <f>'BFPaT-pretax-coal'!N9</f>
        <v>3.3818899631601899E-6</v>
      </c>
      <c r="O11">
        <f>'BFPaT-pretax-coal'!O9</f>
        <v>3.3755256197641241E-6</v>
      </c>
      <c r="P11">
        <f>'BFPaT-pretax-coal'!P9</f>
        <v>3.3527139163303608E-6</v>
      </c>
      <c r="Q11">
        <f>'BFPaT-pretax-coal'!Q9</f>
        <v>3.3538109812182142E-6</v>
      </c>
      <c r="R11">
        <f>'BFPaT-pretax-coal'!R9</f>
        <v>3.3453560659527231E-6</v>
      </c>
      <c r="S11">
        <f>'BFPaT-pretax-coal'!S9</f>
        <v>3.3396934194437118E-6</v>
      </c>
      <c r="T11">
        <f>'BFPaT-pretax-coal'!T9</f>
        <v>3.3325835973001112E-6</v>
      </c>
      <c r="U11">
        <f>'BFPaT-pretax-coal'!U9</f>
        <v>3.3233525538052873E-6</v>
      </c>
      <c r="V11">
        <f>'BFPaT-pretax-coal'!V9</f>
        <v>3.3223710552128753E-6</v>
      </c>
      <c r="W11">
        <f>'BFPaT-pretax-coal'!W9</f>
        <v>3.3106714287951937E-6</v>
      </c>
      <c r="X11">
        <f>'BFPaT-pretax-coal'!X9</f>
        <v>3.3122377830036153E-6</v>
      </c>
      <c r="Y11">
        <f>'BFPaT-pretax-coal'!Y9</f>
        <v>3.313504528810345E-6</v>
      </c>
      <c r="Z11">
        <f>'BFPaT-pretax-coal'!Z9</f>
        <v>3.3091899052493272E-6</v>
      </c>
      <c r="AA11">
        <f>'BFPaT-pretax-coal'!AA9</f>
        <v>3.3018378055641711E-6</v>
      </c>
    </row>
    <row r="12" spans="1:27" s="17" customFormat="1">
      <c r="A12" s="15" t="s">
        <v>402</v>
      </c>
    </row>
    <row r="13" spans="1:27">
      <c r="A13" t="s">
        <v>488</v>
      </c>
      <c r="B13">
        <f t="shared" ref="B13:AA13" si="1">B$1</f>
        <v>2025</v>
      </c>
      <c r="C13">
        <f t="shared" si="1"/>
        <v>2026</v>
      </c>
      <c r="D13">
        <f t="shared" si="1"/>
        <v>2027</v>
      </c>
      <c r="E13">
        <f t="shared" si="1"/>
        <v>2028</v>
      </c>
      <c r="F13">
        <f t="shared" si="1"/>
        <v>2029</v>
      </c>
      <c r="G13">
        <f t="shared" si="1"/>
        <v>2030</v>
      </c>
      <c r="H13">
        <f t="shared" si="1"/>
        <v>2031</v>
      </c>
      <c r="I13">
        <f t="shared" si="1"/>
        <v>2032</v>
      </c>
      <c r="J13">
        <f t="shared" si="1"/>
        <v>2033</v>
      </c>
      <c r="K13">
        <f t="shared" si="1"/>
        <v>2034</v>
      </c>
      <c r="L13">
        <f t="shared" si="1"/>
        <v>2035</v>
      </c>
      <c r="M13">
        <f t="shared" si="1"/>
        <v>2036</v>
      </c>
      <c r="N13">
        <f t="shared" si="1"/>
        <v>2037</v>
      </c>
      <c r="O13">
        <f t="shared" si="1"/>
        <v>2038</v>
      </c>
      <c r="P13">
        <f t="shared" si="1"/>
        <v>2039</v>
      </c>
      <c r="Q13">
        <f t="shared" si="1"/>
        <v>2040</v>
      </c>
      <c r="R13">
        <f t="shared" si="1"/>
        <v>2041</v>
      </c>
      <c r="S13">
        <f t="shared" si="1"/>
        <v>2042</v>
      </c>
      <c r="T13">
        <f t="shared" si="1"/>
        <v>2043</v>
      </c>
      <c r="U13">
        <f t="shared" si="1"/>
        <v>2044</v>
      </c>
      <c r="V13">
        <f t="shared" si="1"/>
        <v>2045</v>
      </c>
      <c r="W13">
        <f t="shared" si="1"/>
        <v>2046</v>
      </c>
      <c r="X13">
        <f t="shared" si="1"/>
        <v>2047</v>
      </c>
      <c r="Y13">
        <f t="shared" si="1"/>
        <v>2048</v>
      </c>
      <c r="Z13">
        <f t="shared" si="1"/>
        <v>2049</v>
      </c>
      <c r="AA13">
        <f t="shared" si="1"/>
        <v>2050</v>
      </c>
    </row>
    <row r="14" spans="1:27">
      <c r="A14" t="s">
        <v>389</v>
      </c>
      <c r="B14">
        <f>'BFPaT-pretax-natgas'!B2</f>
        <v>1.0690148218822713E-5</v>
      </c>
      <c r="C14">
        <f>'BFPaT-pretax-natgas'!C2</f>
        <v>1.0886847160353365E-5</v>
      </c>
      <c r="D14">
        <f>'BFPaT-pretax-natgas'!D2</f>
        <v>9.8730946384728974E-6</v>
      </c>
      <c r="E14">
        <f>'BFPaT-pretax-natgas'!E2</f>
        <v>1.2161591738501734E-5</v>
      </c>
      <c r="F14">
        <f>'BFPaT-pretax-natgas'!F2</f>
        <v>1.2161591738501734E-5</v>
      </c>
      <c r="G14">
        <f>'BFPaT-pretax-natgas'!G2</f>
        <v>1.2161591738501734E-5</v>
      </c>
      <c r="H14">
        <f>'BFPaT-pretax-natgas'!H2</f>
        <v>1.2152214037917661E-5</v>
      </c>
      <c r="I14">
        <f>'BFPaT-pretax-natgas'!I2</f>
        <v>1.2142836337333587E-5</v>
      </c>
      <c r="J14">
        <f>'BFPaT-pretax-natgas'!J2</f>
        <v>1.2133458636749513E-5</v>
      </c>
      <c r="K14">
        <f>'BFPaT-pretax-natgas'!K2</f>
        <v>1.212408093616544E-5</v>
      </c>
      <c r="L14">
        <f>'BFPaT-pretax-natgas'!L2</f>
        <v>1.2114703235581366E-5</v>
      </c>
      <c r="M14">
        <f>'BFPaT-pretax-natgas'!M2</f>
        <v>1.2076162726246997E-5</v>
      </c>
      <c r="N14">
        <f>'BFPaT-pretax-natgas'!N2</f>
        <v>1.2118074840607375E-5</v>
      </c>
      <c r="O14">
        <f>'BFPaT-pretax-natgas'!O2</f>
        <v>1.207288150921301E-5</v>
      </c>
      <c r="P14">
        <f>'BFPaT-pretax-natgas'!P2</f>
        <v>1.2037145021484151E-5</v>
      </c>
      <c r="Q14">
        <f>'BFPaT-pretax-natgas'!Q2</f>
        <v>1.1988190619156969E-5</v>
      </c>
      <c r="R14">
        <f>'BFPaT-pretax-natgas'!R2</f>
        <v>1.1898770310341791E-5</v>
      </c>
      <c r="S14">
        <f>'BFPaT-pretax-natgas'!S2</f>
        <v>1.1718670242381398E-5</v>
      </c>
      <c r="T14">
        <f>'BFPaT-pretax-natgas'!T2</f>
        <v>1.1512705251732813E-5</v>
      </c>
      <c r="U14">
        <f>'BFPaT-pretax-natgas'!U2</f>
        <v>1.1302800408020124E-5</v>
      </c>
      <c r="V14">
        <f>'BFPaT-pretax-natgas'!V2</f>
        <v>1.1153153117960727E-5</v>
      </c>
      <c r="W14">
        <f>'BFPaT-pretax-natgas'!W2</f>
        <v>1.1078338445268474E-5</v>
      </c>
      <c r="X14">
        <f>'BFPaT-pretax-natgas'!X2</f>
        <v>1.1016548948073896E-5</v>
      </c>
      <c r="Y14">
        <f>'BFPaT-pretax-natgas'!Y2</f>
        <v>1.0948720735471017E-5</v>
      </c>
      <c r="Z14">
        <f>'BFPaT-pretax-natgas'!Z2</f>
        <v>1.0868734008705747E-5</v>
      </c>
      <c r="AA14">
        <f>'BFPaT-pretax-natgas'!AA2</f>
        <v>1.0773697681268494E-5</v>
      </c>
    </row>
    <row r="15" spans="1:27">
      <c r="A15" t="s">
        <v>390</v>
      </c>
      <c r="B15">
        <f>'BFPaT-pretax-natgas'!B3</f>
        <v>3.0416544492402303E-6</v>
      </c>
      <c r="C15">
        <f>'BFPaT-pretax-natgas'!C3</f>
        <v>3.0976209520819877E-6</v>
      </c>
      <c r="D15">
        <f>'BFPaT-pretax-natgas'!D3</f>
        <v>2.8091792199854227E-6</v>
      </c>
      <c r="E15">
        <f>'BFPaT-pretax-natgas'!E3</f>
        <v>3.460322426224584E-6</v>
      </c>
      <c r="F15">
        <f>'BFPaT-pretax-natgas'!F3</f>
        <v>3.460322426224584E-6</v>
      </c>
      <c r="G15">
        <f>'BFPaT-pretax-natgas'!G3</f>
        <v>3.460322426224584E-6</v>
      </c>
      <c r="H15">
        <f>'BFPaT-pretax-natgas'!H3</f>
        <v>3.4206306149418365E-6</v>
      </c>
      <c r="I15">
        <f>'BFPaT-pretax-natgas'!I3</f>
        <v>3.380938803659089E-6</v>
      </c>
      <c r="J15">
        <f>'BFPaT-pretax-natgas'!J3</f>
        <v>3.3412469923763415E-6</v>
      </c>
      <c r="K15">
        <f>'BFPaT-pretax-natgas'!K3</f>
        <v>3.301555181093594E-6</v>
      </c>
      <c r="L15">
        <f>'BFPaT-pretax-natgas'!L3</f>
        <v>3.2618633698108469E-6</v>
      </c>
      <c r="M15">
        <f>'BFPaT-pretax-natgas'!M3</f>
        <v>3.3172353195717257E-6</v>
      </c>
      <c r="N15">
        <f>'BFPaT-pretax-natgas'!N3</f>
        <v>3.3913940147042197E-6</v>
      </c>
      <c r="O15">
        <f>'BFPaT-pretax-natgas'!O3</f>
        <v>3.3699235435106009E-6</v>
      </c>
      <c r="P15">
        <f>'BFPaT-pretax-natgas'!P3</f>
        <v>3.4413845558517342E-6</v>
      </c>
      <c r="Q15">
        <f>'BFPaT-pretax-natgas'!Q3</f>
        <v>3.4628271131066399E-6</v>
      </c>
      <c r="R15">
        <f>'BFPaT-pretax-natgas'!R3</f>
        <v>3.4161988723388972E-6</v>
      </c>
      <c r="S15">
        <f>'BFPaT-pretax-natgas'!S3</f>
        <v>3.3092938040078014E-6</v>
      </c>
      <c r="T15">
        <f>'BFPaT-pretax-natgas'!T3</f>
        <v>3.1922765790690329E-6</v>
      </c>
      <c r="U15">
        <f>'BFPaT-pretax-natgas'!U3</f>
        <v>3.0697868929072872E-6</v>
      </c>
      <c r="V15">
        <f>'BFPaT-pretax-natgas'!V3</f>
        <v>2.988980692655506E-6</v>
      </c>
      <c r="W15">
        <f>'BFPaT-pretax-natgas'!W3</f>
        <v>2.9752835887759422E-6</v>
      </c>
      <c r="X15">
        <f>'BFPaT-pretax-natgas'!X3</f>
        <v>2.9699845927435411E-6</v>
      </c>
      <c r="Y15">
        <f>'BFPaT-pretax-natgas'!Y3</f>
        <v>2.9842160491641866E-6</v>
      </c>
      <c r="Z15">
        <f>'BFPaT-pretax-natgas'!Z3</f>
        <v>2.9788858161051305E-6</v>
      </c>
      <c r="AA15">
        <f>'BFPaT-pretax-natgas'!AA3</f>
        <v>2.9645726117211095E-6</v>
      </c>
    </row>
    <row r="16" spans="1:27">
      <c r="A16" t="s">
        <v>391</v>
      </c>
      <c r="B16">
        <f>'BFPaT-pretax-natgas'!B4</f>
        <v>1.0690148218822713E-5</v>
      </c>
      <c r="C16">
        <f>'BFPaT-pretax-natgas'!C4</f>
        <v>1.0886847160353365E-5</v>
      </c>
      <c r="D16">
        <f>'BFPaT-pretax-natgas'!D4</f>
        <v>9.8730946384728974E-6</v>
      </c>
      <c r="E16">
        <f>'BFPaT-pretax-natgas'!E4</f>
        <v>1.2161591738501734E-5</v>
      </c>
      <c r="F16">
        <f>'BFPaT-pretax-natgas'!F4</f>
        <v>1.2161591738501734E-5</v>
      </c>
      <c r="G16">
        <f>'BFPaT-pretax-natgas'!G4</f>
        <v>1.2161591738501734E-5</v>
      </c>
      <c r="H16">
        <f>'BFPaT-pretax-natgas'!H4</f>
        <v>1.1724586055029255E-5</v>
      </c>
      <c r="I16">
        <f>'BFPaT-pretax-natgas'!I4</f>
        <v>1.1287580371556776E-5</v>
      </c>
      <c r="J16">
        <f>'BFPaT-pretax-natgas'!J4</f>
        <v>1.0850574688084297E-5</v>
      </c>
      <c r="K16">
        <f>'BFPaT-pretax-natgas'!K4</f>
        <v>1.0413569004611818E-5</v>
      </c>
      <c r="L16">
        <f>'BFPaT-pretax-natgas'!L4</f>
        <v>9.9765633211393392E-6</v>
      </c>
      <c r="M16">
        <f>'BFPaT-pretax-natgas'!M4</f>
        <v>1.0027486320763393E-5</v>
      </c>
      <c r="N16">
        <f>'BFPaT-pretax-natgas'!N4</f>
        <v>1.0155656493453288E-5</v>
      </c>
      <c r="O16">
        <f>'BFPaT-pretax-natgas'!O4</f>
        <v>1.0225126976117132E-5</v>
      </c>
      <c r="P16">
        <f>'BFPaT-pretax-natgas'!P4</f>
        <v>1.0296229759578111E-5</v>
      </c>
      <c r="Q16">
        <f>'BFPaT-pretax-natgas'!Q4</f>
        <v>1.0355569476341803E-5</v>
      </c>
      <c r="R16">
        <f>'BFPaT-pretax-natgas'!R4</f>
        <v>1.0389440382499998E-5</v>
      </c>
      <c r="S16">
        <f>'BFPaT-pretax-natgas'!S4</f>
        <v>1.0366147529878954E-5</v>
      </c>
      <c r="T16">
        <f>'BFPaT-pretax-natgas'!T4</f>
        <v>1.0324414862267449E-5</v>
      </c>
      <c r="U16">
        <f>'BFPaT-pretax-natgas'!U4</f>
        <v>1.0265057200828867E-5</v>
      </c>
      <c r="V16">
        <f>'BFPaT-pretax-natgas'!V4</f>
        <v>1.025814650714457E-5</v>
      </c>
      <c r="W16">
        <f>'BFPaT-pretax-natgas'!W4</f>
        <v>1.0302075735885776E-5</v>
      </c>
      <c r="X16">
        <f>'BFPaT-pretax-natgas'!X4</f>
        <v>1.0354121274616656E-5</v>
      </c>
      <c r="Y16">
        <f>'BFPaT-pretax-natgas'!Y4</f>
        <v>1.0398705816300035E-5</v>
      </c>
      <c r="Z16">
        <f>'BFPaT-pretax-natgas'!Z4</f>
        <v>1.0440696355535848E-5</v>
      </c>
      <c r="AA16">
        <f>'BFPaT-pretax-natgas'!AA4</f>
        <v>1.0467766229911829E-5</v>
      </c>
    </row>
    <row r="17" spans="1:27">
      <c r="A17" t="s">
        <v>392</v>
      </c>
      <c r="B17">
        <f>'BFPaT-pretax-natgas'!B5</f>
        <v>7.6585317518299281E-6</v>
      </c>
      <c r="C17">
        <f>'BFPaT-pretax-natgas'!C5</f>
        <v>7.799448889593405E-6</v>
      </c>
      <c r="D17">
        <f>'BFPaT-pretax-natgas'!D5</f>
        <v>7.0731861925384667E-6</v>
      </c>
      <c r="E17">
        <f>'BFPaT-pretax-natgas'!E5</f>
        <v>8.7126889707770012E-6</v>
      </c>
      <c r="F17">
        <f>'BFPaT-pretax-natgas'!F5</f>
        <v>8.7126889707770012E-6</v>
      </c>
      <c r="G17">
        <f>'BFPaT-pretax-natgas'!G5</f>
        <v>8.7126889707770012E-6</v>
      </c>
      <c r="H17">
        <f>'BFPaT-pretax-natgas'!H5</f>
        <v>8.6251319160401603E-6</v>
      </c>
      <c r="I17">
        <f>'BFPaT-pretax-natgas'!I5</f>
        <v>8.5375748613033195E-6</v>
      </c>
      <c r="J17">
        <f>'BFPaT-pretax-natgas'!J5</f>
        <v>8.4500178065664787E-6</v>
      </c>
      <c r="K17">
        <f>'BFPaT-pretax-natgas'!K5</f>
        <v>8.3624607518296379E-6</v>
      </c>
      <c r="L17">
        <f>'BFPaT-pretax-natgas'!L5</f>
        <v>8.2749036970928004E-6</v>
      </c>
      <c r="M17">
        <f>'BFPaT-pretax-natgas'!M5</f>
        <v>8.3140044790541993E-6</v>
      </c>
      <c r="N17">
        <f>'BFPaT-pretax-natgas'!N5</f>
        <v>8.4231984903597827E-6</v>
      </c>
      <c r="O17">
        <f>'BFPaT-pretax-natgas'!O5</f>
        <v>8.4843619177860731E-6</v>
      </c>
      <c r="P17">
        <f>'BFPaT-pretax-natgas'!P5</f>
        <v>8.5490252214329394E-6</v>
      </c>
      <c r="Q17">
        <f>'BFPaT-pretax-natgas'!Q5</f>
        <v>8.6009989814642714E-6</v>
      </c>
      <c r="R17">
        <f>'BFPaT-pretax-natgas'!R5</f>
        <v>8.6245643272965618E-6</v>
      </c>
      <c r="S17">
        <f>'BFPaT-pretax-natgas'!S5</f>
        <v>8.5903604477265765E-6</v>
      </c>
      <c r="T17">
        <f>'BFPaT-pretax-natgas'!T5</f>
        <v>8.5380364342261502E-6</v>
      </c>
      <c r="U17">
        <f>'BFPaT-pretax-natgas'!U5</f>
        <v>8.4665262401834738E-6</v>
      </c>
      <c r="V17">
        <f>'BFPaT-pretax-natgas'!V5</f>
        <v>8.4465843894432004E-6</v>
      </c>
      <c r="W17">
        <f>'BFPaT-pretax-natgas'!W5</f>
        <v>8.4758654465358261E-6</v>
      </c>
      <c r="X17">
        <f>'BFPaT-pretax-natgas'!X5</f>
        <v>8.5130547883129564E-6</v>
      </c>
      <c r="Y17">
        <f>'BFPaT-pretax-natgas'!Y5</f>
        <v>8.5428110469812947E-6</v>
      </c>
      <c r="Z17">
        <f>'BFPaT-pretax-natgas'!Z5</f>
        <v>8.5694774984811124E-6</v>
      </c>
      <c r="AA17">
        <f>'BFPaT-pretax-natgas'!AA5</f>
        <v>8.5819762968487708E-6</v>
      </c>
    </row>
    <row r="18" spans="1:27">
      <c r="A18" t="s">
        <v>393</v>
      </c>
      <c r="B18">
        <f>'BFPaT-pretax-natgas'!B6</f>
        <v>3.6737874491298696E-6</v>
      </c>
      <c r="C18">
        <f>'BFPaT-pretax-natgas'!C6</f>
        <v>3.7413852118419017E-6</v>
      </c>
      <c r="D18">
        <f>'BFPaT-pretax-natgas'!D6</f>
        <v>3.3929979663918696E-6</v>
      </c>
      <c r="E18">
        <f>'BFPaT-pretax-natgas'!E6</f>
        <v>4.1794652586463009E-6</v>
      </c>
      <c r="F18">
        <f>'BFPaT-pretax-natgas'!F6</f>
        <v>4.1794652586463009E-6</v>
      </c>
      <c r="G18">
        <f>'BFPaT-pretax-natgas'!G6</f>
        <v>4.1794652586463009E-6</v>
      </c>
      <c r="H18">
        <f>'BFPaT-pretax-natgas'!H6</f>
        <v>4.1189392776375953E-6</v>
      </c>
      <c r="I18">
        <f>'BFPaT-pretax-natgas'!I6</f>
        <v>4.0584132966288897E-6</v>
      </c>
      <c r="J18">
        <f>'BFPaT-pretax-natgas'!J6</f>
        <v>3.9978873156201841E-6</v>
      </c>
      <c r="K18">
        <f>'BFPaT-pretax-natgas'!K6</f>
        <v>3.9373613346114785E-6</v>
      </c>
      <c r="L18">
        <f>'BFPaT-pretax-natgas'!L6</f>
        <v>3.8768353536027729E-6</v>
      </c>
      <c r="M18">
        <f>'BFPaT-pretax-natgas'!M6</f>
        <v>3.9173192047656555E-6</v>
      </c>
      <c r="N18">
        <f>'BFPaT-pretax-natgas'!N6</f>
        <v>3.9575026487785758E-6</v>
      </c>
      <c r="O18">
        <f>'BFPaT-pretax-natgas'!O6</f>
        <v>3.9972288358906705E-6</v>
      </c>
      <c r="P18">
        <f>'BFPaT-pretax-natgas'!P6</f>
        <v>4.0447609565786523E-6</v>
      </c>
      <c r="Q18">
        <f>'BFPaT-pretax-natgas'!Q6</f>
        <v>4.0788319126309561E-6</v>
      </c>
      <c r="R18">
        <f>'BFPaT-pretax-natgas'!R6</f>
        <v>4.0522498675648681E-6</v>
      </c>
      <c r="S18">
        <f>'BFPaT-pretax-natgas'!S6</f>
        <v>3.9336249326797322E-6</v>
      </c>
      <c r="T18">
        <f>'BFPaT-pretax-natgas'!T6</f>
        <v>3.7783536485871993E-6</v>
      </c>
      <c r="U18">
        <f>'BFPaT-pretax-natgas'!U6</f>
        <v>3.6285262471613421E-6</v>
      </c>
      <c r="V18">
        <f>'BFPaT-pretax-natgas'!V6</f>
        <v>3.5572925340354454E-6</v>
      </c>
      <c r="W18">
        <f>'BFPaT-pretax-natgas'!W6</f>
        <v>3.5527106603809391E-6</v>
      </c>
      <c r="X18">
        <f>'BFPaT-pretax-natgas'!X6</f>
        <v>3.5613925599383521E-6</v>
      </c>
      <c r="Y18">
        <f>'BFPaT-pretax-natgas'!Y6</f>
        <v>3.5627483798187108E-6</v>
      </c>
      <c r="Z18">
        <f>'BFPaT-pretax-natgas'!Z6</f>
        <v>3.5504695698728172E-6</v>
      </c>
      <c r="AA18">
        <f>'BFPaT-pretax-natgas'!AA6</f>
        <v>3.5257059185286219E-6</v>
      </c>
    </row>
    <row r="19" spans="1:27">
      <c r="A19" t="s">
        <v>394</v>
      </c>
      <c r="B19">
        <f>'BFPaT-pretax-natgas'!B7</f>
        <v>3.0416544492402303E-6</v>
      </c>
      <c r="C19">
        <f>'BFPaT-pretax-natgas'!C7</f>
        <v>3.0976209520819877E-6</v>
      </c>
      <c r="D19">
        <f>'BFPaT-pretax-natgas'!D7</f>
        <v>2.8091792199854227E-6</v>
      </c>
      <c r="E19">
        <f>'BFPaT-pretax-natgas'!E7</f>
        <v>3.460322426224584E-6</v>
      </c>
      <c r="F19">
        <f>'BFPaT-pretax-natgas'!F7</f>
        <v>3.460322426224584E-6</v>
      </c>
      <c r="G19">
        <f>'BFPaT-pretax-natgas'!G7</f>
        <v>3.460322426224584E-6</v>
      </c>
      <c r="H19">
        <f>'BFPaT-pretax-natgas'!H7</f>
        <v>3.4206306149418365E-6</v>
      </c>
      <c r="I19">
        <f>'BFPaT-pretax-natgas'!I7</f>
        <v>3.380938803659089E-6</v>
      </c>
      <c r="J19">
        <f>'BFPaT-pretax-natgas'!J7</f>
        <v>3.3412469923763415E-6</v>
      </c>
      <c r="K19">
        <f>'BFPaT-pretax-natgas'!K7</f>
        <v>3.301555181093594E-6</v>
      </c>
      <c r="L19">
        <f>'BFPaT-pretax-natgas'!L7</f>
        <v>3.2618633698108469E-6</v>
      </c>
      <c r="M19">
        <f>'BFPaT-pretax-natgas'!M7</f>
        <v>3.3172353195717257E-6</v>
      </c>
      <c r="N19">
        <f>'BFPaT-pretax-natgas'!N7</f>
        <v>3.3913940147042197E-6</v>
      </c>
      <c r="O19">
        <f>'BFPaT-pretax-natgas'!O7</f>
        <v>3.3699235435106009E-6</v>
      </c>
      <c r="P19">
        <f>'BFPaT-pretax-natgas'!P7</f>
        <v>3.4413845558517342E-6</v>
      </c>
      <c r="Q19">
        <f>'BFPaT-pretax-natgas'!Q7</f>
        <v>3.4628271131066399E-6</v>
      </c>
      <c r="R19">
        <f>'BFPaT-pretax-natgas'!R7</f>
        <v>3.4161988723388972E-6</v>
      </c>
      <c r="S19">
        <f>'BFPaT-pretax-natgas'!S7</f>
        <v>3.3092938040078014E-6</v>
      </c>
      <c r="T19">
        <f>'BFPaT-pretax-natgas'!T7</f>
        <v>3.1922765790690329E-6</v>
      </c>
      <c r="U19">
        <f>'BFPaT-pretax-natgas'!U7</f>
        <v>3.0697868929072872E-6</v>
      </c>
      <c r="V19">
        <f>'BFPaT-pretax-natgas'!V7</f>
        <v>2.988980692655506E-6</v>
      </c>
      <c r="W19">
        <f>'BFPaT-pretax-natgas'!W7</f>
        <v>2.9752835887759422E-6</v>
      </c>
      <c r="X19">
        <f>'BFPaT-pretax-natgas'!X7</f>
        <v>2.9699845927435411E-6</v>
      </c>
      <c r="Y19">
        <f>'BFPaT-pretax-natgas'!Y7</f>
        <v>2.9842160491641866E-6</v>
      </c>
      <c r="Z19">
        <f>'BFPaT-pretax-natgas'!Z7</f>
        <v>2.9788858161051305E-6</v>
      </c>
      <c r="AA19">
        <f>'BFPaT-pretax-natgas'!AA7</f>
        <v>2.9645726117211095E-6</v>
      </c>
    </row>
    <row r="20" spans="1:27">
      <c r="A20" t="s">
        <v>395</v>
      </c>
      <c r="B20">
        <f>'BFPaT-pretax-natgas'!B8</f>
        <v>0</v>
      </c>
      <c r="C20">
        <f>'BFPaT-pretax-natgas'!C8</f>
        <v>0</v>
      </c>
      <c r="D20">
        <f>'BFPaT-pretax-natgas'!D8</f>
        <v>0</v>
      </c>
      <c r="E20">
        <f>'BFPaT-pretax-natgas'!E8</f>
        <v>0</v>
      </c>
      <c r="F20">
        <f>'BFPaT-pretax-natgas'!F8</f>
        <v>0</v>
      </c>
      <c r="G20">
        <f>'BFPaT-pretax-natgas'!G8</f>
        <v>0</v>
      </c>
      <c r="H20">
        <f>'BFPaT-pretax-natgas'!H8</f>
        <v>0</v>
      </c>
      <c r="I20">
        <f>'BFPaT-pretax-natgas'!I8</f>
        <v>0</v>
      </c>
      <c r="J20">
        <f>'BFPaT-pretax-natgas'!J8</f>
        <v>0</v>
      </c>
      <c r="K20">
        <f>'BFPaT-pretax-natgas'!K8</f>
        <v>0</v>
      </c>
      <c r="L20">
        <f>'BFPaT-pretax-natgas'!L8</f>
        <v>0</v>
      </c>
      <c r="M20">
        <f>'BFPaT-pretax-natgas'!M8</f>
        <v>0</v>
      </c>
      <c r="N20">
        <f>'BFPaT-pretax-natgas'!N8</f>
        <v>0</v>
      </c>
      <c r="O20">
        <f>'BFPaT-pretax-natgas'!O8</f>
        <v>0</v>
      </c>
      <c r="P20">
        <f>'BFPaT-pretax-natgas'!P8</f>
        <v>0</v>
      </c>
      <c r="Q20">
        <f>'BFPaT-pretax-natgas'!Q8</f>
        <v>0</v>
      </c>
      <c r="R20">
        <f>'BFPaT-pretax-natgas'!R8</f>
        <v>0</v>
      </c>
      <c r="S20">
        <f>'BFPaT-pretax-natgas'!S8</f>
        <v>0</v>
      </c>
      <c r="T20">
        <f>'BFPaT-pretax-natgas'!T8</f>
        <v>0</v>
      </c>
      <c r="U20">
        <f>'BFPaT-pretax-natgas'!U8</f>
        <v>0</v>
      </c>
      <c r="V20">
        <f>'BFPaT-pretax-natgas'!V8</f>
        <v>0</v>
      </c>
      <c r="W20">
        <f>'BFPaT-pretax-natgas'!W8</f>
        <v>0</v>
      </c>
      <c r="X20">
        <f>'BFPaT-pretax-natgas'!X8</f>
        <v>0</v>
      </c>
      <c r="Y20">
        <f>'BFPaT-pretax-natgas'!Y8</f>
        <v>0</v>
      </c>
      <c r="Z20">
        <f>'BFPaT-pretax-natgas'!Z8</f>
        <v>0</v>
      </c>
      <c r="AA20">
        <f>'BFPaT-pretax-natgas'!AA8</f>
        <v>0</v>
      </c>
    </row>
    <row r="21" spans="1:27">
      <c r="A21" t="s">
        <v>396</v>
      </c>
      <c r="B21">
        <f>'BFPaT-pretax-natgas'!B9</f>
        <v>3.6737874491298696E-6</v>
      </c>
      <c r="C21">
        <f>'BFPaT-pretax-natgas'!C9</f>
        <v>3.7413852118419017E-6</v>
      </c>
      <c r="D21">
        <f>'BFPaT-pretax-natgas'!D9</f>
        <v>3.3929979663918696E-6</v>
      </c>
      <c r="E21">
        <f>'BFPaT-pretax-natgas'!E9</f>
        <v>4.1794652586463009E-6</v>
      </c>
      <c r="F21">
        <f>'BFPaT-pretax-natgas'!F9</f>
        <v>4.1794652586463009E-6</v>
      </c>
      <c r="G21">
        <f>'BFPaT-pretax-natgas'!G9</f>
        <v>4.1794652586463009E-6</v>
      </c>
      <c r="H21">
        <f>'BFPaT-pretax-natgas'!H9</f>
        <v>4.1189392776375953E-6</v>
      </c>
      <c r="I21">
        <f>'BFPaT-pretax-natgas'!I9</f>
        <v>4.0584132966288897E-6</v>
      </c>
      <c r="J21">
        <f>'BFPaT-pretax-natgas'!J9</f>
        <v>3.9978873156201841E-6</v>
      </c>
      <c r="K21">
        <f>'BFPaT-pretax-natgas'!K9</f>
        <v>3.9373613346114785E-6</v>
      </c>
      <c r="L21">
        <f>'BFPaT-pretax-natgas'!L9</f>
        <v>3.8768353536027729E-6</v>
      </c>
      <c r="M21">
        <f>'BFPaT-pretax-natgas'!M9</f>
        <v>3.9173192047656555E-6</v>
      </c>
      <c r="N21">
        <f>'BFPaT-pretax-natgas'!N9</f>
        <v>3.9575026487785758E-6</v>
      </c>
      <c r="O21">
        <f>'BFPaT-pretax-natgas'!O9</f>
        <v>3.9972288358906705E-6</v>
      </c>
      <c r="P21">
        <f>'BFPaT-pretax-natgas'!P9</f>
        <v>4.0447609565786523E-6</v>
      </c>
      <c r="Q21">
        <f>'BFPaT-pretax-natgas'!Q9</f>
        <v>4.0788319126309561E-6</v>
      </c>
      <c r="R21">
        <f>'BFPaT-pretax-natgas'!R9</f>
        <v>4.0522498675648681E-6</v>
      </c>
      <c r="S21">
        <f>'BFPaT-pretax-natgas'!S9</f>
        <v>3.9336249326797322E-6</v>
      </c>
      <c r="T21">
        <f>'BFPaT-pretax-natgas'!T9</f>
        <v>3.7783536485871993E-6</v>
      </c>
      <c r="U21">
        <f>'BFPaT-pretax-natgas'!U9</f>
        <v>3.6285262471613421E-6</v>
      </c>
      <c r="V21">
        <f>'BFPaT-pretax-natgas'!V9</f>
        <v>3.5572925340354454E-6</v>
      </c>
      <c r="W21">
        <f>'BFPaT-pretax-natgas'!W9</f>
        <v>3.5527106603809391E-6</v>
      </c>
      <c r="X21">
        <f>'BFPaT-pretax-natgas'!X9</f>
        <v>3.5613925599383521E-6</v>
      </c>
      <c r="Y21">
        <f>'BFPaT-pretax-natgas'!Y9</f>
        <v>3.5627483798187108E-6</v>
      </c>
      <c r="Z21">
        <f>'BFPaT-pretax-natgas'!Z9</f>
        <v>3.5504695698728172E-6</v>
      </c>
      <c r="AA21">
        <f>'BFPaT-pretax-natgas'!AA9</f>
        <v>3.5257059185286219E-6</v>
      </c>
    </row>
    <row r="22" spans="1:27" s="17" customFormat="1">
      <c r="A22" s="15" t="s">
        <v>541</v>
      </c>
    </row>
    <row r="23" spans="1:27">
      <c r="A23" t="s">
        <v>488</v>
      </c>
      <c r="B23">
        <f t="shared" ref="B23:AA23" si="2">B$1</f>
        <v>2025</v>
      </c>
      <c r="C23">
        <f t="shared" si="2"/>
        <v>2026</v>
      </c>
      <c r="D23">
        <f t="shared" si="2"/>
        <v>2027</v>
      </c>
      <c r="E23">
        <f t="shared" si="2"/>
        <v>2028</v>
      </c>
      <c r="F23">
        <f t="shared" si="2"/>
        <v>2029</v>
      </c>
      <c r="G23">
        <f t="shared" si="2"/>
        <v>2030</v>
      </c>
      <c r="H23">
        <f t="shared" si="2"/>
        <v>2031</v>
      </c>
      <c r="I23">
        <f t="shared" si="2"/>
        <v>2032</v>
      </c>
      <c r="J23">
        <f t="shared" si="2"/>
        <v>2033</v>
      </c>
      <c r="K23">
        <f t="shared" si="2"/>
        <v>2034</v>
      </c>
      <c r="L23">
        <f t="shared" si="2"/>
        <v>2035</v>
      </c>
      <c r="M23">
        <f t="shared" si="2"/>
        <v>2036</v>
      </c>
      <c r="N23">
        <f t="shared" si="2"/>
        <v>2037</v>
      </c>
      <c r="O23">
        <f t="shared" si="2"/>
        <v>2038</v>
      </c>
      <c r="P23">
        <f t="shared" si="2"/>
        <v>2039</v>
      </c>
      <c r="Q23">
        <f t="shared" si="2"/>
        <v>2040</v>
      </c>
      <c r="R23">
        <f t="shared" si="2"/>
        <v>2041</v>
      </c>
      <c r="S23">
        <f t="shared" si="2"/>
        <v>2042</v>
      </c>
      <c r="T23">
        <f t="shared" si="2"/>
        <v>2043</v>
      </c>
      <c r="U23">
        <f t="shared" si="2"/>
        <v>2044</v>
      </c>
      <c r="V23">
        <f t="shared" si="2"/>
        <v>2045</v>
      </c>
      <c r="W23">
        <f t="shared" si="2"/>
        <v>2046</v>
      </c>
      <c r="X23">
        <f t="shared" si="2"/>
        <v>2047</v>
      </c>
      <c r="Y23">
        <f t="shared" si="2"/>
        <v>2048</v>
      </c>
      <c r="Z23">
        <f t="shared" si="2"/>
        <v>2049</v>
      </c>
      <c r="AA23">
        <f t="shared" si="2"/>
        <v>2050</v>
      </c>
    </row>
    <row r="24" spans="1:27">
      <c r="A24" t="s">
        <v>389</v>
      </c>
      <c r="B24">
        <f>'BFPaT-pretax-nuclear'!B2</f>
        <v>0</v>
      </c>
      <c r="C24">
        <f>'BFPaT-pretax-nuclear'!C2</f>
        <v>0</v>
      </c>
      <c r="D24">
        <f>'BFPaT-pretax-nuclear'!D2</f>
        <v>0</v>
      </c>
      <c r="E24">
        <f>'BFPaT-pretax-nuclear'!E2</f>
        <v>0</v>
      </c>
      <c r="F24">
        <f>'BFPaT-pretax-nuclear'!F2</f>
        <v>0</v>
      </c>
      <c r="G24">
        <f>'BFPaT-pretax-nuclear'!G2</f>
        <v>0</v>
      </c>
      <c r="H24">
        <f>'BFPaT-pretax-nuclear'!H2</f>
        <v>0</v>
      </c>
      <c r="I24">
        <f>'BFPaT-pretax-nuclear'!I2</f>
        <v>0</v>
      </c>
      <c r="J24">
        <f>'BFPaT-pretax-nuclear'!J2</f>
        <v>0</v>
      </c>
      <c r="K24">
        <f>'BFPaT-pretax-nuclear'!K2</f>
        <v>0</v>
      </c>
      <c r="L24">
        <f>'BFPaT-pretax-nuclear'!L2</f>
        <v>0</v>
      </c>
      <c r="M24">
        <f>'BFPaT-pretax-nuclear'!M2</f>
        <v>0</v>
      </c>
      <c r="N24">
        <f>'BFPaT-pretax-nuclear'!N2</f>
        <v>0</v>
      </c>
      <c r="O24">
        <f>'BFPaT-pretax-nuclear'!O2</f>
        <v>0</v>
      </c>
      <c r="P24">
        <f>'BFPaT-pretax-nuclear'!P2</f>
        <v>0</v>
      </c>
      <c r="Q24">
        <f>'BFPaT-pretax-nuclear'!Q2</f>
        <v>0</v>
      </c>
      <c r="R24">
        <f>'BFPaT-pretax-nuclear'!R2</f>
        <v>0</v>
      </c>
      <c r="S24">
        <f>'BFPaT-pretax-nuclear'!S2</f>
        <v>0</v>
      </c>
      <c r="T24">
        <f>'BFPaT-pretax-nuclear'!T2</f>
        <v>0</v>
      </c>
      <c r="U24">
        <f>'BFPaT-pretax-nuclear'!U2</f>
        <v>0</v>
      </c>
      <c r="V24">
        <f>'BFPaT-pretax-nuclear'!V2</f>
        <v>0</v>
      </c>
      <c r="W24">
        <f>'BFPaT-pretax-nuclear'!W2</f>
        <v>0</v>
      </c>
      <c r="X24">
        <f>'BFPaT-pretax-nuclear'!X2</f>
        <v>0</v>
      </c>
      <c r="Y24">
        <f>'BFPaT-pretax-nuclear'!Y2</f>
        <v>0</v>
      </c>
      <c r="Z24">
        <f>'BFPaT-pretax-nuclear'!Z2</f>
        <v>0</v>
      </c>
      <c r="AA24">
        <f>'BFPaT-pretax-nuclear'!AA2</f>
        <v>0</v>
      </c>
    </row>
    <row r="25" spans="1:27">
      <c r="A25" t="s">
        <v>390</v>
      </c>
      <c r="B25">
        <f>'BFPaT-pretax-nuclear'!B3</f>
        <v>3.6553767977331485E-7</v>
      </c>
      <c r="C25">
        <f>'BFPaT-pretax-nuclear'!C3</f>
        <v>3.6226177968003681E-7</v>
      </c>
      <c r="D25">
        <f>'BFPaT-pretax-nuclear'!D3</f>
        <v>3.6160713135545186E-7</v>
      </c>
      <c r="E25">
        <f>'BFPaT-pretax-nuclear'!E3</f>
        <v>3.6029650547110532E-7</v>
      </c>
      <c r="F25">
        <f>'BFPaT-pretax-nuclear'!F3</f>
        <v>3.5898654420434704E-7</v>
      </c>
      <c r="G25">
        <f>'BFPaT-pretax-nuclear'!G3</f>
        <v>3.5767658293758887E-7</v>
      </c>
      <c r="H25">
        <f>'BFPaT-pretax-nuclear'!H3</f>
        <v>3.5571130872865737E-7</v>
      </c>
      <c r="I25">
        <f>'BFPaT-pretax-nuclear'!I3</f>
        <v>3.5374603451972593E-7</v>
      </c>
      <c r="J25">
        <f>'BFPaT-pretax-nuclear'!J3</f>
        <v>3.5178076031079444E-7</v>
      </c>
      <c r="K25">
        <f>'BFPaT-pretax-nuclear'!K3</f>
        <v>3.4916017315968962E-7</v>
      </c>
      <c r="L25">
        <f>'BFPaT-pretax-nuclear'!L3</f>
        <v>3.4654025062617327E-7</v>
      </c>
      <c r="M25">
        <f>'BFPaT-pretax-nuclear'!M3</f>
        <v>3.439196634750684E-7</v>
      </c>
      <c r="N25">
        <f>'BFPaT-pretax-nuclear'!N3</f>
        <v>3.4195438926613701E-7</v>
      </c>
      <c r="O25">
        <f>'BFPaT-pretax-nuclear'!O3</f>
        <v>3.3998911505720552E-7</v>
      </c>
      <c r="P25">
        <f>'BFPaT-pretax-nuclear'!P3</f>
        <v>3.3802384084827407E-7</v>
      </c>
      <c r="Q25">
        <f>'BFPaT-pretax-nuclear'!Q3</f>
        <v>3.354032536971692E-7</v>
      </c>
      <c r="R25">
        <f>'BFPaT-pretax-nuclear'!R3</f>
        <v>3.3343797948823776E-7</v>
      </c>
      <c r="S25">
        <f>'BFPaT-pretax-nuclear'!S3</f>
        <v>3.3081805695472136E-7</v>
      </c>
      <c r="T25">
        <f>'BFPaT-pretax-nuclear'!T3</f>
        <v>3.2885278274578987E-7</v>
      </c>
      <c r="U25">
        <f>'BFPaT-pretax-nuclear'!U3</f>
        <v>3.262321955946851E-7</v>
      </c>
      <c r="V25">
        <f>'BFPaT-pretax-nuclear'!V3</f>
        <v>3.2361227306116865E-7</v>
      </c>
      <c r="W25">
        <f>'BFPaT-pretax-nuclear'!W3</f>
        <v>3.2099168591006394E-7</v>
      </c>
      <c r="X25">
        <f>'BFPaT-pretax-nuclear'!X3</f>
        <v>3.1902641170113244E-7</v>
      </c>
      <c r="Y25">
        <f>'BFPaT-pretax-nuclear'!Y3</f>
        <v>3.1640582455002763E-7</v>
      </c>
      <c r="Z25">
        <f>'BFPaT-pretax-nuclear'!Z3</f>
        <v>3.1378590201651123E-7</v>
      </c>
      <c r="AA25">
        <f>'BFPaT-pretax-nuclear'!AA3</f>
        <v>3.1116531486540646E-7</v>
      </c>
    </row>
    <row r="26" spans="1:27">
      <c r="A26" t="s">
        <v>391</v>
      </c>
      <c r="B26">
        <f>'BFPaT-pretax-nuclear'!B4</f>
        <v>0</v>
      </c>
      <c r="C26">
        <f>'BFPaT-pretax-nuclear'!C4</f>
        <v>0</v>
      </c>
      <c r="D26">
        <f>'BFPaT-pretax-nuclear'!D4</f>
        <v>0</v>
      </c>
      <c r="E26">
        <f>'BFPaT-pretax-nuclear'!E4</f>
        <v>0</v>
      </c>
      <c r="F26">
        <f>'BFPaT-pretax-nuclear'!F4</f>
        <v>0</v>
      </c>
      <c r="G26">
        <f>'BFPaT-pretax-nuclear'!G4</f>
        <v>0</v>
      </c>
      <c r="H26">
        <f>'BFPaT-pretax-nuclear'!H4</f>
        <v>0</v>
      </c>
      <c r="I26">
        <f>'BFPaT-pretax-nuclear'!I4</f>
        <v>0</v>
      </c>
      <c r="J26">
        <f>'BFPaT-pretax-nuclear'!J4</f>
        <v>0</v>
      </c>
      <c r="K26">
        <f>'BFPaT-pretax-nuclear'!K4</f>
        <v>0</v>
      </c>
      <c r="L26">
        <f>'BFPaT-pretax-nuclear'!L4</f>
        <v>0</v>
      </c>
      <c r="M26">
        <f>'BFPaT-pretax-nuclear'!M4</f>
        <v>0</v>
      </c>
      <c r="N26">
        <f>'BFPaT-pretax-nuclear'!N4</f>
        <v>0</v>
      </c>
      <c r="O26">
        <f>'BFPaT-pretax-nuclear'!O4</f>
        <v>0</v>
      </c>
      <c r="P26">
        <f>'BFPaT-pretax-nuclear'!P4</f>
        <v>0</v>
      </c>
      <c r="Q26">
        <f>'BFPaT-pretax-nuclear'!Q4</f>
        <v>0</v>
      </c>
      <c r="R26">
        <f>'BFPaT-pretax-nuclear'!R4</f>
        <v>0</v>
      </c>
      <c r="S26">
        <f>'BFPaT-pretax-nuclear'!S4</f>
        <v>0</v>
      </c>
      <c r="T26">
        <f>'BFPaT-pretax-nuclear'!T4</f>
        <v>0</v>
      </c>
      <c r="U26">
        <f>'BFPaT-pretax-nuclear'!U4</f>
        <v>0</v>
      </c>
      <c r="V26">
        <f>'BFPaT-pretax-nuclear'!V4</f>
        <v>0</v>
      </c>
      <c r="W26">
        <f>'BFPaT-pretax-nuclear'!W4</f>
        <v>0</v>
      </c>
      <c r="X26">
        <f>'BFPaT-pretax-nuclear'!X4</f>
        <v>0</v>
      </c>
      <c r="Y26">
        <f>'BFPaT-pretax-nuclear'!Y4</f>
        <v>0</v>
      </c>
      <c r="Z26">
        <f>'BFPaT-pretax-nuclear'!Z4</f>
        <v>0</v>
      </c>
      <c r="AA26">
        <f>'BFPaT-pretax-nuclear'!AA4</f>
        <v>0</v>
      </c>
    </row>
    <row r="27" spans="1:27">
      <c r="A27" t="s">
        <v>392</v>
      </c>
      <c r="B27">
        <f>'BFPaT-pretax-nuclear'!B5</f>
        <v>0</v>
      </c>
      <c r="C27">
        <f>'BFPaT-pretax-nuclear'!C5</f>
        <v>0</v>
      </c>
      <c r="D27">
        <f>'BFPaT-pretax-nuclear'!D5</f>
        <v>0</v>
      </c>
      <c r="E27">
        <f>'BFPaT-pretax-nuclear'!E5</f>
        <v>0</v>
      </c>
      <c r="F27">
        <f>'BFPaT-pretax-nuclear'!F5</f>
        <v>0</v>
      </c>
      <c r="G27">
        <f>'BFPaT-pretax-nuclear'!G5</f>
        <v>0</v>
      </c>
      <c r="H27">
        <f>'BFPaT-pretax-nuclear'!H5</f>
        <v>0</v>
      </c>
      <c r="I27">
        <f>'BFPaT-pretax-nuclear'!I5</f>
        <v>0</v>
      </c>
      <c r="J27">
        <f>'BFPaT-pretax-nuclear'!J5</f>
        <v>0</v>
      </c>
      <c r="K27">
        <f>'BFPaT-pretax-nuclear'!K5</f>
        <v>0</v>
      </c>
      <c r="L27">
        <f>'BFPaT-pretax-nuclear'!L5</f>
        <v>0</v>
      </c>
      <c r="M27">
        <f>'BFPaT-pretax-nuclear'!M5</f>
        <v>0</v>
      </c>
      <c r="N27">
        <f>'BFPaT-pretax-nuclear'!N5</f>
        <v>0</v>
      </c>
      <c r="O27">
        <f>'BFPaT-pretax-nuclear'!O5</f>
        <v>0</v>
      </c>
      <c r="P27">
        <f>'BFPaT-pretax-nuclear'!P5</f>
        <v>0</v>
      </c>
      <c r="Q27">
        <f>'BFPaT-pretax-nuclear'!Q5</f>
        <v>0</v>
      </c>
      <c r="R27">
        <f>'BFPaT-pretax-nuclear'!R5</f>
        <v>0</v>
      </c>
      <c r="S27">
        <f>'BFPaT-pretax-nuclear'!S5</f>
        <v>0</v>
      </c>
      <c r="T27">
        <f>'BFPaT-pretax-nuclear'!T5</f>
        <v>0</v>
      </c>
      <c r="U27">
        <f>'BFPaT-pretax-nuclear'!U5</f>
        <v>0</v>
      </c>
      <c r="V27">
        <f>'BFPaT-pretax-nuclear'!V5</f>
        <v>0</v>
      </c>
      <c r="W27">
        <f>'BFPaT-pretax-nuclear'!W5</f>
        <v>0</v>
      </c>
      <c r="X27">
        <f>'BFPaT-pretax-nuclear'!X5</f>
        <v>0</v>
      </c>
      <c r="Y27">
        <f>'BFPaT-pretax-nuclear'!Y5</f>
        <v>0</v>
      </c>
      <c r="Z27">
        <f>'BFPaT-pretax-nuclear'!Z5</f>
        <v>0</v>
      </c>
      <c r="AA27">
        <f>'BFPaT-pretax-nuclear'!AA5</f>
        <v>0</v>
      </c>
    </row>
    <row r="28" spans="1:27">
      <c r="A28" t="s">
        <v>393</v>
      </c>
      <c r="B28">
        <f>'BFPaT-pretax-nuclear'!B6</f>
        <v>0</v>
      </c>
      <c r="C28">
        <f>'BFPaT-pretax-nuclear'!C6</f>
        <v>0</v>
      </c>
      <c r="D28">
        <f>'BFPaT-pretax-nuclear'!D6</f>
        <v>0</v>
      </c>
      <c r="E28">
        <f>'BFPaT-pretax-nuclear'!E6</f>
        <v>0</v>
      </c>
      <c r="F28">
        <f>'BFPaT-pretax-nuclear'!F6</f>
        <v>0</v>
      </c>
      <c r="G28">
        <f>'BFPaT-pretax-nuclear'!G6</f>
        <v>0</v>
      </c>
      <c r="H28">
        <f>'BFPaT-pretax-nuclear'!H6</f>
        <v>0</v>
      </c>
      <c r="I28">
        <f>'BFPaT-pretax-nuclear'!I6</f>
        <v>0</v>
      </c>
      <c r="J28">
        <f>'BFPaT-pretax-nuclear'!J6</f>
        <v>0</v>
      </c>
      <c r="K28">
        <f>'BFPaT-pretax-nuclear'!K6</f>
        <v>0</v>
      </c>
      <c r="L28">
        <f>'BFPaT-pretax-nuclear'!L6</f>
        <v>0</v>
      </c>
      <c r="M28">
        <f>'BFPaT-pretax-nuclear'!M6</f>
        <v>0</v>
      </c>
      <c r="N28">
        <f>'BFPaT-pretax-nuclear'!N6</f>
        <v>0</v>
      </c>
      <c r="O28">
        <f>'BFPaT-pretax-nuclear'!O6</f>
        <v>0</v>
      </c>
      <c r="P28">
        <f>'BFPaT-pretax-nuclear'!P6</f>
        <v>0</v>
      </c>
      <c r="Q28">
        <f>'BFPaT-pretax-nuclear'!Q6</f>
        <v>0</v>
      </c>
      <c r="R28">
        <f>'BFPaT-pretax-nuclear'!R6</f>
        <v>0</v>
      </c>
      <c r="S28">
        <f>'BFPaT-pretax-nuclear'!S6</f>
        <v>0</v>
      </c>
      <c r="T28">
        <f>'BFPaT-pretax-nuclear'!T6</f>
        <v>0</v>
      </c>
      <c r="U28">
        <f>'BFPaT-pretax-nuclear'!U6</f>
        <v>0</v>
      </c>
      <c r="V28">
        <f>'BFPaT-pretax-nuclear'!V6</f>
        <v>0</v>
      </c>
      <c r="W28">
        <f>'BFPaT-pretax-nuclear'!W6</f>
        <v>0</v>
      </c>
      <c r="X28">
        <f>'BFPaT-pretax-nuclear'!X6</f>
        <v>0</v>
      </c>
      <c r="Y28">
        <f>'BFPaT-pretax-nuclear'!Y6</f>
        <v>0</v>
      </c>
      <c r="Z28">
        <f>'BFPaT-pretax-nuclear'!Z6</f>
        <v>0</v>
      </c>
      <c r="AA28">
        <f>'BFPaT-pretax-nuclear'!AA6</f>
        <v>0</v>
      </c>
    </row>
    <row r="29" spans="1:27">
      <c r="A29" t="s">
        <v>394</v>
      </c>
      <c r="B29">
        <f>'BFPaT-pretax-nuclear'!B7</f>
        <v>0</v>
      </c>
      <c r="C29">
        <f>'BFPaT-pretax-nuclear'!C7</f>
        <v>0</v>
      </c>
      <c r="D29">
        <f>'BFPaT-pretax-nuclear'!D7</f>
        <v>0</v>
      </c>
      <c r="E29">
        <f>'BFPaT-pretax-nuclear'!E7</f>
        <v>0</v>
      </c>
      <c r="F29">
        <f>'BFPaT-pretax-nuclear'!F7</f>
        <v>0</v>
      </c>
      <c r="G29">
        <f>'BFPaT-pretax-nuclear'!G7</f>
        <v>0</v>
      </c>
      <c r="H29">
        <f>'BFPaT-pretax-nuclear'!H7</f>
        <v>0</v>
      </c>
      <c r="I29">
        <f>'BFPaT-pretax-nuclear'!I7</f>
        <v>0</v>
      </c>
      <c r="J29">
        <f>'BFPaT-pretax-nuclear'!J7</f>
        <v>0</v>
      </c>
      <c r="K29">
        <f>'BFPaT-pretax-nuclear'!K7</f>
        <v>0</v>
      </c>
      <c r="L29">
        <f>'BFPaT-pretax-nuclear'!L7</f>
        <v>0</v>
      </c>
      <c r="M29">
        <f>'BFPaT-pretax-nuclear'!M7</f>
        <v>0</v>
      </c>
      <c r="N29">
        <f>'BFPaT-pretax-nuclear'!N7</f>
        <v>0</v>
      </c>
      <c r="O29">
        <f>'BFPaT-pretax-nuclear'!O7</f>
        <v>0</v>
      </c>
      <c r="P29">
        <f>'BFPaT-pretax-nuclear'!P7</f>
        <v>0</v>
      </c>
      <c r="Q29">
        <f>'BFPaT-pretax-nuclear'!Q7</f>
        <v>0</v>
      </c>
      <c r="R29">
        <f>'BFPaT-pretax-nuclear'!R7</f>
        <v>0</v>
      </c>
      <c r="S29">
        <f>'BFPaT-pretax-nuclear'!S7</f>
        <v>0</v>
      </c>
      <c r="T29">
        <f>'BFPaT-pretax-nuclear'!T7</f>
        <v>0</v>
      </c>
      <c r="U29">
        <f>'BFPaT-pretax-nuclear'!U7</f>
        <v>0</v>
      </c>
      <c r="V29">
        <f>'BFPaT-pretax-nuclear'!V7</f>
        <v>0</v>
      </c>
      <c r="W29">
        <f>'BFPaT-pretax-nuclear'!W7</f>
        <v>0</v>
      </c>
      <c r="X29">
        <f>'BFPaT-pretax-nuclear'!X7</f>
        <v>0</v>
      </c>
      <c r="Y29">
        <f>'BFPaT-pretax-nuclear'!Y7</f>
        <v>0</v>
      </c>
      <c r="Z29">
        <f>'BFPaT-pretax-nuclear'!Z7</f>
        <v>0</v>
      </c>
      <c r="AA29">
        <f>'BFPaT-pretax-nuclear'!AA7</f>
        <v>0</v>
      </c>
    </row>
    <row r="30" spans="1:27">
      <c r="A30" t="s">
        <v>395</v>
      </c>
      <c r="B30">
        <f>'BFPaT-pretax-nuclear'!B8</f>
        <v>0</v>
      </c>
      <c r="C30">
        <f>'BFPaT-pretax-nuclear'!C8</f>
        <v>0</v>
      </c>
      <c r="D30">
        <f>'BFPaT-pretax-nuclear'!D8</f>
        <v>0</v>
      </c>
      <c r="E30">
        <f>'BFPaT-pretax-nuclear'!E8</f>
        <v>0</v>
      </c>
      <c r="F30">
        <f>'BFPaT-pretax-nuclear'!F8</f>
        <v>0</v>
      </c>
      <c r="G30">
        <f>'BFPaT-pretax-nuclear'!G8</f>
        <v>0</v>
      </c>
      <c r="H30">
        <f>'BFPaT-pretax-nuclear'!H8</f>
        <v>0</v>
      </c>
      <c r="I30">
        <f>'BFPaT-pretax-nuclear'!I8</f>
        <v>0</v>
      </c>
      <c r="J30">
        <f>'BFPaT-pretax-nuclear'!J8</f>
        <v>0</v>
      </c>
      <c r="K30">
        <f>'BFPaT-pretax-nuclear'!K8</f>
        <v>0</v>
      </c>
      <c r="L30">
        <f>'BFPaT-pretax-nuclear'!L8</f>
        <v>0</v>
      </c>
      <c r="M30">
        <f>'BFPaT-pretax-nuclear'!M8</f>
        <v>0</v>
      </c>
      <c r="N30">
        <f>'BFPaT-pretax-nuclear'!N8</f>
        <v>0</v>
      </c>
      <c r="O30">
        <f>'BFPaT-pretax-nuclear'!O8</f>
        <v>0</v>
      </c>
      <c r="P30">
        <f>'BFPaT-pretax-nuclear'!P8</f>
        <v>0</v>
      </c>
      <c r="Q30">
        <f>'BFPaT-pretax-nuclear'!Q8</f>
        <v>0</v>
      </c>
      <c r="R30">
        <f>'BFPaT-pretax-nuclear'!R8</f>
        <v>0</v>
      </c>
      <c r="S30">
        <f>'BFPaT-pretax-nuclear'!S8</f>
        <v>0</v>
      </c>
      <c r="T30">
        <f>'BFPaT-pretax-nuclear'!T8</f>
        <v>0</v>
      </c>
      <c r="U30">
        <f>'BFPaT-pretax-nuclear'!U8</f>
        <v>0</v>
      </c>
      <c r="V30">
        <f>'BFPaT-pretax-nuclear'!V8</f>
        <v>0</v>
      </c>
      <c r="W30">
        <f>'BFPaT-pretax-nuclear'!W8</f>
        <v>0</v>
      </c>
      <c r="X30">
        <f>'BFPaT-pretax-nuclear'!X8</f>
        <v>0</v>
      </c>
      <c r="Y30">
        <f>'BFPaT-pretax-nuclear'!Y8</f>
        <v>0</v>
      </c>
      <c r="Z30">
        <f>'BFPaT-pretax-nuclear'!Z8</f>
        <v>0</v>
      </c>
      <c r="AA30">
        <f>'BFPaT-pretax-nuclear'!AA8</f>
        <v>0</v>
      </c>
    </row>
    <row r="31" spans="1:27">
      <c r="A31" t="s">
        <v>396</v>
      </c>
      <c r="B31">
        <f>'BFPaT-pretax-nuclear'!B9</f>
        <v>0</v>
      </c>
      <c r="C31">
        <f>'BFPaT-pretax-nuclear'!C9</f>
        <v>0</v>
      </c>
      <c r="D31">
        <f>'BFPaT-pretax-nuclear'!D9</f>
        <v>0</v>
      </c>
      <c r="E31">
        <f>'BFPaT-pretax-nuclear'!E9</f>
        <v>0</v>
      </c>
      <c r="F31">
        <f>'BFPaT-pretax-nuclear'!F9</f>
        <v>0</v>
      </c>
      <c r="G31">
        <f>'BFPaT-pretax-nuclear'!G9</f>
        <v>0</v>
      </c>
      <c r="H31">
        <f>'BFPaT-pretax-nuclear'!H9</f>
        <v>0</v>
      </c>
      <c r="I31">
        <f>'BFPaT-pretax-nuclear'!I9</f>
        <v>0</v>
      </c>
      <c r="J31">
        <f>'BFPaT-pretax-nuclear'!J9</f>
        <v>0</v>
      </c>
      <c r="K31">
        <f>'BFPaT-pretax-nuclear'!K9</f>
        <v>0</v>
      </c>
      <c r="L31">
        <f>'BFPaT-pretax-nuclear'!L9</f>
        <v>0</v>
      </c>
      <c r="M31">
        <f>'BFPaT-pretax-nuclear'!M9</f>
        <v>0</v>
      </c>
      <c r="N31">
        <f>'BFPaT-pretax-nuclear'!N9</f>
        <v>0</v>
      </c>
      <c r="O31">
        <f>'BFPaT-pretax-nuclear'!O9</f>
        <v>0</v>
      </c>
      <c r="P31">
        <f>'BFPaT-pretax-nuclear'!P9</f>
        <v>0</v>
      </c>
      <c r="Q31">
        <f>'BFPaT-pretax-nuclear'!Q9</f>
        <v>0</v>
      </c>
      <c r="R31">
        <f>'BFPaT-pretax-nuclear'!R9</f>
        <v>0</v>
      </c>
      <c r="S31">
        <f>'BFPaT-pretax-nuclear'!S9</f>
        <v>0</v>
      </c>
      <c r="T31">
        <f>'BFPaT-pretax-nuclear'!T9</f>
        <v>0</v>
      </c>
      <c r="U31">
        <f>'BFPaT-pretax-nuclear'!U9</f>
        <v>0</v>
      </c>
      <c r="V31">
        <f>'BFPaT-pretax-nuclear'!V9</f>
        <v>0</v>
      </c>
      <c r="W31">
        <f>'BFPaT-pretax-nuclear'!W9</f>
        <v>0</v>
      </c>
      <c r="X31">
        <f>'BFPaT-pretax-nuclear'!X9</f>
        <v>0</v>
      </c>
      <c r="Y31">
        <f>'BFPaT-pretax-nuclear'!Y9</f>
        <v>0</v>
      </c>
      <c r="Z31">
        <f>'BFPaT-pretax-nuclear'!Z9</f>
        <v>0</v>
      </c>
      <c r="AA31">
        <f>'BFPaT-pretax-nuclear'!AA9</f>
        <v>0</v>
      </c>
    </row>
    <row r="32" spans="1:27" s="17" customFormat="1">
      <c r="A32" s="15" t="s">
        <v>542</v>
      </c>
    </row>
    <row r="33" spans="1:27">
      <c r="A33" t="s">
        <v>488</v>
      </c>
      <c r="B33">
        <f t="shared" ref="B33:AA33" si="3">B$1</f>
        <v>2025</v>
      </c>
      <c r="C33">
        <f t="shared" si="3"/>
        <v>2026</v>
      </c>
      <c r="D33">
        <f t="shared" si="3"/>
        <v>2027</v>
      </c>
      <c r="E33">
        <f t="shared" si="3"/>
        <v>2028</v>
      </c>
      <c r="F33">
        <f t="shared" si="3"/>
        <v>2029</v>
      </c>
      <c r="G33">
        <f t="shared" si="3"/>
        <v>2030</v>
      </c>
      <c r="H33">
        <f t="shared" si="3"/>
        <v>2031</v>
      </c>
      <c r="I33">
        <f t="shared" si="3"/>
        <v>2032</v>
      </c>
      <c r="J33">
        <f t="shared" si="3"/>
        <v>2033</v>
      </c>
      <c r="K33">
        <f t="shared" si="3"/>
        <v>2034</v>
      </c>
      <c r="L33">
        <f t="shared" si="3"/>
        <v>2035</v>
      </c>
      <c r="M33">
        <f t="shared" si="3"/>
        <v>2036</v>
      </c>
      <c r="N33">
        <f t="shared" si="3"/>
        <v>2037</v>
      </c>
      <c r="O33">
        <f t="shared" si="3"/>
        <v>2038</v>
      </c>
      <c r="P33">
        <f t="shared" si="3"/>
        <v>2039</v>
      </c>
      <c r="Q33">
        <f t="shared" si="3"/>
        <v>2040</v>
      </c>
      <c r="R33">
        <f t="shared" si="3"/>
        <v>2041</v>
      </c>
      <c r="S33">
        <f t="shared" si="3"/>
        <v>2042</v>
      </c>
      <c r="T33">
        <f t="shared" si="3"/>
        <v>2043</v>
      </c>
      <c r="U33">
        <f t="shared" si="3"/>
        <v>2044</v>
      </c>
      <c r="V33">
        <f t="shared" si="3"/>
        <v>2045</v>
      </c>
      <c r="W33">
        <f t="shared" si="3"/>
        <v>2046</v>
      </c>
      <c r="X33">
        <f t="shared" si="3"/>
        <v>2047</v>
      </c>
      <c r="Y33">
        <f t="shared" si="3"/>
        <v>2048</v>
      </c>
      <c r="Z33">
        <f t="shared" si="3"/>
        <v>2049</v>
      </c>
      <c r="AA33">
        <f t="shared" si="3"/>
        <v>2050</v>
      </c>
    </row>
    <row r="34" spans="1:27">
      <c r="A34" t="s">
        <v>389</v>
      </c>
      <c r="B34">
        <f>'BFPaT-pretax-biomass'!B2</f>
        <v>0</v>
      </c>
      <c r="C34">
        <f>'BFPaT-pretax-biomass'!C2</f>
        <v>0</v>
      </c>
      <c r="D34">
        <f>'BFPaT-pretax-biomass'!D2</f>
        <v>0</v>
      </c>
      <c r="E34">
        <f>'BFPaT-pretax-biomass'!E2</f>
        <v>0</v>
      </c>
      <c r="F34">
        <f>'BFPaT-pretax-biomass'!F2</f>
        <v>0</v>
      </c>
      <c r="G34">
        <f>'BFPaT-pretax-biomass'!G2</f>
        <v>0</v>
      </c>
      <c r="H34">
        <f>'BFPaT-pretax-biomass'!H2</f>
        <v>0</v>
      </c>
      <c r="I34">
        <f>'BFPaT-pretax-biomass'!I2</f>
        <v>0</v>
      </c>
      <c r="J34">
        <f>'BFPaT-pretax-biomass'!J2</f>
        <v>0</v>
      </c>
      <c r="K34">
        <f>'BFPaT-pretax-biomass'!K2</f>
        <v>0</v>
      </c>
      <c r="L34">
        <f>'BFPaT-pretax-biomass'!L2</f>
        <v>0</v>
      </c>
      <c r="M34">
        <f>'BFPaT-pretax-biomass'!M2</f>
        <v>0</v>
      </c>
      <c r="N34">
        <f>'BFPaT-pretax-biomass'!N2</f>
        <v>0</v>
      </c>
      <c r="O34">
        <f>'BFPaT-pretax-biomass'!O2</f>
        <v>0</v>
      </c>
      <c r="P34">
        <f>'BFPaT-pretax-biomass'!P2</f>
        <v>0</v>
      </c>
      <c r="Q34">
        <f>'BFPaT-pretax-biomass'!Q2</f>
        <v>0</v>
      </c>
      <c r="R34">
        <f>'BFPaT-pretax-biomass'!R2</f>
        <v>0</v>
      </c>
      <c r="S34">
        <f>'BFPaT-pretax-biomass'!S2</f>
        <v>0</v>
      </c>
      <c r="T34">
        <f>'BFPaT-pretax-biomass'!T2</f>
        <v>0</v>
      </c>
      <c r="U34">
        <f>'BFPaT-pretax-biomass'!U2</f>
        <v>0</v>
      </c>
      <c r="V34">
        <f>'BFPaT-pretax-biomass'!V2</f>
        <v>0</v>
      </c>
      <c r="W34">
        <f>'BFPaT-pretax-biomass'!W2</f>
        <v>0</v>
      </c>
      <c r="X34">
        <f>'BFPaT-pretax-biomass'!X2</f>
        <v>0</v>
      </c>
      <c r="Y34">
        <f>'BFPaT-pretax-biomass'!Y2</f>
        <v>0</v>
      </c>
      <c r="Z34">
        <f>'BFPaT-pretax-biomass'!Z2</f>
        <v>0</v>
      </c>
      <c r="AA34">
        <f>'BFPaT-pretax-biomass'!AA2</f>
        <v>0</v>
      </c>
    </row>
    <row r="35" spans="1:27">
      <c r="A35" t="s">
        <v>390</v>
      </c>
      <c r="B35">
        <f>'BFPaT-pretax-biomass'!B3</f>
        <v>1.9522972288990548E-6</v>
      </c>
      <c r="C35">
        <f>'BFPaT-pretax-biomass'!C3</f>
        <v>1.9522972288990548E-6</v>
      </c>
      <c r="D35">
        <f>'BFPaT-pretax-biomass'!D3</f>
        <v>1.9522972288990548E-6</v>
      </c>
      <c r="E35">
        <f>'BFPaT-pretax-biomass'!E3</f>
        <v>1.9522972288990548E-6</v>
      </c>
      <c r="F35">
        <f>'BFPaT-pretax-biomass'!F3</f>
        <v>1.9522972288990548E-6</v>
      </c>
      <c r="G35">
        <f>'BFPaT-pretax-biomass'!G3</f>
        <v>1.9522972288990548E-6</v>
      </c>
      <c r="H35">
        <f>'BFPaT-pretax-biomass'!H3</f>
        <v>1.9522972288990548E-6</v>
      </c>
      <c r="I35">
        <f>'BFPaT-pretax-biomass'!I3</f>
        <v>1.9522972288990548E-6</v>
      </c>
      <c r="J35">
        <f>'BFPaT-pretax-biomass'!J3</f>
        <v>1.9522972288990548E-6</v>
      </c>
      <c r="K35">
        <f>'BFPaT-pretax-biomass'!K3</f>
        <v>1.9522972288990548E-6</v>
      </c>
      <c r="L35">
        <f>'BFPaT-pretax-biomass'!L3</f>
        <v>1.9522972288990548E-6</v>
      </c>
      <c r="M35">
        <f>'BFPaT-pretax-biomass'!M3</f>
        <v>1.9522972288990548E-6</v>
      </c>
      <c r="N35">
        <f>'BFPaT-pretax-biomass'!N3</f>
        <v>1.9522972288990548E-6</v>
      </c>
      <c r="O35">
        <f>'BFPaT-pretax-biomass'!O3</f>
        <v>1.9522972288990548E-6</v>
      </c>
      <c r="P35">
        <f>'BFPaT-pretax-biomass'!P3</f>
        <v>1.9522972288990548E-6</v>
      </c>
      <c r="Q35">
        <f>'BFPaT-pretax-biomass'!Q3</f>
        <v>1.9522972288990548E-6</v>
      </c>
      <c r="R35">
        <f>'BFPaT-pretax-biomass'!R3</f>
        <v>1.9522972288990548E-6</v>
      </c>
      <c r="S35">
        <f>'BFPaT-pretax-biomass'!S3</f>
        <v>1.9522972288990548E-6</v>
      </c>
      <c r="T35">
        <f>'BFPaT-pretax-biomass'!T3</f>
        <v>1.9522972288990548E-6</v>
      </c>
      <c r="U35">
        <f>'BFPaT-pretax-biomass'!U3</f>
        <v>1.9522972288990548E-6</v>
      </c>
      <c r="V35">
        <f>'BFPaT-pretax-biomass'!V3</f>
        <v>1.9522972288990548E-6</v>
      </c>
      <c r="W35">
        <f>'BFPaT-pretax-biomass'!W3</f>
        <v>1.9522972288990548E-6</v>
      </c>
      <c r="X35">
        <f>'BFPaT-pretax-biomass'!X3</f>
        <v>1.9522972288990548E-6</v>
      </c>
      <c r="Y35">
        <f>'BFPaT-pretax-biomass'!Y3</f>
        <v>1.9522972288990548E-6</v>
      </c>
      <c r="Z35">
        <f>'BFPaT-pretax-biomass'!Z3</f>
        <v>1.9522972288990548E-6</v>
      </c>
      <c r="AA35">
        <f>'BFPaT-pretax-biomass'!AA3</f>
        <v>1.9522972288990548E-6</v>
      </c>
    </row>
    <row r="36" spans="1:27">
      <c r="A36" t="s">
        <v>391</v>
      </c>
      <c r="B36">
        <f>'BFPaT-pretax-biomass'!B4</f>
        <v>8.3780237196999036E-6</v>
      </c>
      <c r="C36">
        <f>'BFPaT-pretax-biomass'!C4</f>
        <v>8.3780237196999036E-6</v>
      </c>
      <c r="D36">
        <f>'BFPaT-pretax-biomass'!D4</f>
        <v>8.3780237196999036E-6</v>
      </c>
      <c r="E36">
        <f>'BFPaT-pretax-biomass'!E4</f>
        <v>8.3780237196999036E-6</v>
      </c>
      <c r="F36">
        <f>'BFPaT-pretax-biomass'!F4</f>
        <v>8.3780237196999036E-6</v>
      </c>
      <c r="G36">
        <f>'BFPaT-pretax-biomass'!G4</f>
        <v>8.3780237196999036E-6</v>
      </c>
      <c r="H36">
        <f>'BFPaT-pretax-biomass'!H4</f>
        <v>8.3780237196999036E-6</v>
      </c>
      <c r="I36">
        <f>'BFPaT-pretax-biomass'!I4</f>
        <v>8.3780237196999036E-6</v>
      </c>
      <c r="J36">
        <f>'BFPaT-pretax-biomass'!J4</f>
        <v>8.3780237196999036E-6</v>
      </c>
      <c r="K36">
        <f>'BFPaT-pretax-biomass'!K4</f>
        <v>8.3780237196999036E-6</v>
      </c>
      <c r="L36">
        <f>'BFPaT-pretax-biomass'!L4</f>
        <v>8.3780237196999036E-6</v>
      </c>
      <c r="M36">
        <f>'BFPaT-pretax-biomass'!M4</f>
        <v>8.3780237196999036E-6</v>
      </c>
      <c r="N36">
        <f>'BFPaT-pretax-biomass'!N4</f>
        <v>8.3780237196999036E-6</v>
      </c>
      <c r="O36">
        <f>'BFPaT-pretax-biomass'!O4</f>
        <v>8.3780237196999036E-6</v>
      </c>
      <c r="P36">
        <f>'BFPaT-pretax-biomass'!P4</f>
        <v>8.3780237196999036E-6</v>
      </c>
      <c r="Q36">
        <f>'BFPaT-pretax-biomass'!Q4</f>
        <v>8.3780237196999036E-6</v>
      </c>
      <c r="R36">
        <f>'BFPaT-pretax-biomass'!R4</f>
        <v>8.3780237196999036E-6</v>
      </c>
      <c r="S36">
        <f>'BFPaT-pretax-biomass'!S4</f>
        <v>8.3780237196999036E-6</v>
      </c>
      <c r="T36">
        <f>'BFPaT-pretax-biomass'!T4</f>
        <v>8.3780237196999036E-6</v>
      </c>
      <c r="U36">
        <f>'BFPaT-pretax-biomass'!U4</f>
        <v>8.3780237196999036E-6</v>
      </c>
      <c r="V36">
        <f>'BFPaT-pretax-biomass'!V4</f>
        <v>8.3780237196999036E-6</v>
      </c>
      <c r="W36">
        <f>'BFPaT-pretax-biomass'!W4</f>
        <v>8.3780237196999036E-6</v>
      </c>
      <c r="X36">
        <f>'BFPaT-pretax-biomass'!X4</f>
        <v>8.3780237196999036E-6</v>
      </c>
      <c r="Y36">
        <f>'BFPaT-pretax-biomass'!Y4</f>
        <v>8.3780237196999036E-6</v>
      </c>
      <c r="Z36">
        <f>'BFPaT-pretax-biomass'!Z4</f>
        <v>8.3780237196999036E-6</v>
      </c>
      <c r="AA36">
        <f>'BFPaT-pretax-biomass'!AA4</f>
        <v>8.3780237196999036E-6</v>
      </c>
    </row>
    <row r="37" spans="1:27">
      <c r="A37" t="s">
        <v>392</v>
      </c>
      <c r="B37">
        <f>'BFPaT-pretax-biomass'!B5</f>
        <v>2.9144005395435541E-6</v>
      </c>
      <c r="C37">
        <f>'BFPaT-pretax-biomass'!C5</f>
        <v>2.9144005395435541E-6</v>
      </c>
      <c r="D37">
        <f>'BFPaT-pretax-biomass'!D5</f>
        <v>2.9144005395435541E-6</v>
      </c>
      <c r="E37">
        <f>'BFPaT-pretax-biomass'!E5</f>
        <v>2.9144005395435541E-6</v>
      </c>
      <c r="F37">
        <f>'BFPaT-pretax-biomass'!F5</f>
        <v>2.9144005395435541E-6</v>
      </c>
      <c r="G37">
        <f>'BFPaT-pretax-biomass'!G5</f>
        <v>2.9144005395435541E-6</v>
      </c>
      <c r="H37">
        <f>'BFPaT-pretax-biomass'!H5</f>
        <v>2.9144005395435541E-6</v>
      </c>
      <c r="I37">
        <f>'BFPaT-pretax-biomass'!I5</f>
        <v>2.9144005395435541E-6</v>
      </c>
      <c r="J37">
        <f>'BFPaT-pretax-biomass'!J5</f>
        <v>2.9144005395435541E-6</v>
      </c>
      <c r="K37">
        <f>'BFPaT-pretax-biomass'!K5</f>
        <v>2.9144005395435541E-6</v>
      </c>
      <c r="L37">
        <f>'BFPaT-pretax-biomass'!L5</f>
        <v>2.9144005395435541E-6</v>
      </c>
      <c r="M37">
        <f>'BFPaT-pretax-biomass'!M5</f>
        <v>2.9144005395435541E-6</v>
      </c>
      <c r="N37">
        <f>'BFPaT-pretax-biomass'!N5</f>
        <v>2.9144005395435541E-6</v>
      </c>
      <c r="O37">
        <f>'BFPaT-pretax-biomass'!O5</f>
        <v>2.9144005395435541E-6</v>
      </c>
      <c r="P37">
        <f>'BFPaT-pretax-biomass'!P5</f>
        <v>2.9144005395435541E-6</v>
      </c>
      <c r="Q37">
        <f>'BFPaT-pretax-biomass'!Q5</f>
        <v>2.9144005395435541E-6</v>
      </c>
      <c r="R37">
        <f>'BFPaT-pretax-biomass'!R5</f>
        <v>2.9144005395435541E-6</v>
      </c>
      <c r="S37">
        <f>'BFPaT-pretax-biomass'!S5</f>
        <v>2.9144005395435541E-6</v>
      </c>
      <c r="T37">
        <f>'BFPaT-pretax-biomass'!T5</f>
        <v>2.9144005395435541E-6</v>
      </c>
      <c r="U37">
        <f>'BFPaT-pretax-biomass'!U5</f>
        <v>2.9144005395435541E-6</v>
      </c>
      <c r="V37">
        <f>'BFPaT-pretax-biomass'!V5</f>
        <v>2.9144005395435541E-6</v>
      </c>
      <c r="W37">
        <f>'BFPaT-pretax-biomass'!W5</f>
        <v>2.9144005395435541E-6</v>
      </c>
      <c r="X37">
        <f>'BFPaT-pretax-biomass'!X5</f>
        <v>2.9144005395435541E-6</v>
      </c>
      <c r="Y37">
        <f>'BFPaT-pretax-biomass'!Y5</f>
        <v>2.9144005395435541E-6</v>
      </c>
      <c r="Z37">
        <f>'BFPaT-pretax-biomass'!Z5</f>
        <v>2.9144005395435541E-6</v>
      </c>
      <c r="AA37">
        <f>'BFPaT-pretax-biomass'!AA5</f>
        <v>2.9144005395435541E-6</v>
      </c>
    </row>
    <row r="38" spans="1:27">
      <c r="A38" t="s">
        <v>393</v>
      </c>
      <c r="B38">
        <f>'BFPaT-pretax-biomass'!B6</f>
        <v>2.1770220897795219E-6</v>
      </c>
      <c r="C38">
        <f>'BFPaT-pretax-biomass'!C6</f>
        <v>2.1770220897795219E-6</v>
      </c>
      <c r="D38">
        <f>'BFPaT-pretax-biomass'!D6</f>
        <v>2.1770220897795219E-6</v>
      </c>
      <c r="E38">
        <f>'BFPaT-pretax-biomass'!E6</f>
        <v>2.1770220897795219E-6</v>
      </c>
      <c r="F38">
        <f>'BFPaT-pretax-biomass'!F6</f>
        <v>2.1770220897795219E-6</v>
      </c>
      <c r="G38">
        <f>'BFPaT-pretax-biomass'!G6</f>
        <v>2.1770220897795219E-6</v>
      </c>
      <c r="H38">
        <f>'BFPaT-pretax-biomass'!H6</f>
        <v>2.1770220897795219E-6</v>
      </c>
      <c r="I38">
        <f>'BFPaT-pretax-biomass'!I6</f>
        <v>2.1770220897795219E-6</v>
      </c>
      <c r="J38">
        <f>'BFPaT-pretax-biomass'!J6</f>
        <v>2.1770220897795219E-6</v>
      </c>
      <c r="K38">
        <f>'BFPaT-pretax-biomass'!K6</f>
        <v>2.1770220897795219E-6</v>
      </c>
      <c r="L38">
        <f>'BFPaT-pretax-biomass'!L6</f>
        <v>2.1770220897795219E-6</v>
      </c>
      <c r="M38">
        <f>'BFPaT-pretax-biomass'!M6</f>
        <v>2.1770220897795219E-6</v>
      </c>
      <c r="N38">
        <f>'BFPaT-pretax-biomass'!N6</f>
        <v>2.1770220897795219E-6</v>
      </c>
      <c r="O38">
        <f>'BFPaT-pretax-biomass'!O6</f>
        <v>2.1770220897795219E-6</v>
      </c>
      <c r="P38">
        <f>'BFPaT-pretax-biomass'!P6</f>
        <v>2.1770220897795219E-6</v>
      </c>
      <c r="Q38">
        <f>'BFPaT-pretax-biomass'!Q6</f>
        <v>2.1770220897795219E-6</v>
      </c>
      <c r="R38">
        <f>'BFPaT-pretax-biomass'!R6</f>
        <v>2.1770220897795219E-6</v>
      </c>
      <c r="S38">
        <f>'BFPaT-pretax-biomass'!S6</f>
        <v>2.1770220897795219E-6</v>
      </c>
      <c r="T38">
        <f>'BFPaT-pretax-biomass'!T6</f>
        <v>2.1770220897795219E-6</v>
      </c>
      <c r="U38">
        <f>'BFPaT-pretax-biomass'!U6</f>
        <v>2.1770220897795219E-6</v>
      </c>
      <c r="V38">
        <f>'BFPaT-pretax-biomass'!V6</f>
        <v>2.1770220897795219E-6</v>
      </c>
      <c r="W38">
        <f>'BFPaT-pretax-biomass'!W6</f>
        <v>2.1770220897795219E-6</v>
      </c>
      <c r="X38">
        <f>'BFPaT-pretax-biomass'!X6</f>
        <v>2.1770220897795219E-6</v>
      </c>
      <c r="Y38">
        <f>'BFPaT-pretax-biomass'!Y6</f>
        <v>2.1770220897795219E-6</v>
      </c>
      <c r="Z38">
        <f>'BFPaT-pretax-biomass'!Z6</f>
        <v>2.1770220897795219E-6</v>
      </c>
      <c r="AA38">
        <f>'BFPaT-pretax-biomass'!AA6</f>
        <v>2.1770220897795219E-6</v>
      </c>
    </row>
    <row r="39" spans="1:27">
      <c r="A39" t="s">
        <v>394</v>
      </c>
      <c r="B39">
        <f>'BFPaT-pretax-biomass'!B7</f>
        <v>1.9522972288990548E-6</v>
      </c>
      <c r="C39">
        <f>'BFPaT-pretax-biomass'!C7</f>
        <v>1.9522972288990548E-6</v>
      </c>
      <c r="D39">
        <f>'BFPaT-pretax-biomass'!D7</f>
        <v>1.9522972288990548E-6</v>
      </c>
      <c r="E39">
        <f>'BFPaT-pretax-biomass'!E7</f>
        <v>1.9522972288990548E-6</v>
      </c>
      <c r="F39">
        <f>'BFPaT-pretax-biomass'!F7</f>
        <v>1.9522972288990548E-6</v>
      </c>
      <c r="G39">
        <f>'BFPaT-pretax-biomass'!G7</f>
        <v>1.9522972288990548E-6</v>
      </c>
      <c r="H39">
        <f>'BFPaT-pretax-biomass'!H7</f>
        <v>1.9522972288990548E-6</v>
      </c>
      <c r="I39">
        <f>'BFPaT-pretax-biomass'!I7</f>
        <v>1.9522972288990548E-6</v>
      </c>
      <c r="J39">
        <f>'BFPaT-pretax-biomass'!J7</f>
        <v>1.9522972288990548E-6</v>
      </c>
      <c r="K39">
        <f>'BFPaT-pretax-biomass'!K7</f>
        <v>1.9522972288990548E-6</v>
      </c>
      <c r="L39">
        <f>'BFPaT-pretax-biomass'!L7</f>
        <v>1.9522972288990548E-6</v>
      </c>
      <c r="M39">
        <f>'BFPaT-pretax-biomass'!M7</f>
        <v>1.9522972288990548E-6</v>
      </c>
      <c r="N39">
        <f>'BFPaT-pretax-biomass'!N7</f>
        <v>1.9522972288990548E-6</v>
      </c>
      <c r="O39">
        <f>'BFPaT-pretax-biomass'!O7</f>
        <v>1.9522972288990548E-6</v>
      </c>
      <c r="P39">
        <f>'BFPaT-pretax-biomass'!P7</f>
        <v>1.9522972288990548E-6</v>
      </c>
      <c r="Q39">
        <f>'BFPaT-pretax-biomass'!Q7</f>
        <v>1.9522972288990548E-6</v>
      </c>
      <c r="R39">
        <f>'BFPaT-pretax-biomass'!R7</f>
        <v>1.9522972288990548E-6</v>
      </c>
      <c r="S39">
        <f>'BFPaT-pretax-biomass'!S7</f>
        <v>1.9522972288990548E-6</v>
      </c>
      <c r="T39">
        <f>'BFPaT-pretax-biomass'!T7</f>
        <v>1.9522972288990548E-6</v>
      </c>
      <c r="U39">
        <f>'BFPaT-pretax-biomass'!U7</f>
        <v>1.9522972288990548E-6</v>
      </c>
      <c r="V39">
        <f>'BFPaT-pretax-biomass'!V7</f>
        <v>1.9522972288990548E-6</v>
      </c>
      <c r="W39">
        <f>'BFPaT-pretax-biomass'!W7</f>
        <v>1.9522972288990548E-6</v>
      </c>
      <c r="X39">
        <f>'BFPaT-pretax-biomass'!X7</f>
        <v>1.9522972288990548E-6</v>
      </c>
      <c r="Y39">
        <f>'BFPaT-pretax-biomass'!Y7</f>
        <v>1.9522972288990548E-6</v>
      </c>
      <c r="Z39">
        <f>'BFPaT-pretax-biomass'!Z7</f>
        <v>1.9522972288990548E-6</v>
      </c>
      <c r="AA39">
        <f>'BFPaT-pretax-biomass'!AA7</f>
        <v>1.9522972288990548E-6</v>
      </c>
    </row>
    <row r="40" spans="1:27">
      <c r="A40" t="s">
        <v>395</v>
      </c>
      <c r="B40">
        <f>'BFPaT-pretax-biomass'!B8</f>
        <v>0</v>
      </c>
      <c r="C40">
        <f>'BFPaT-pretax-biomass'!C8</f>
        <v>0</v>
      </c>
      <c r="D40">
        <f>'BFPaT-pretax-biomass'!D8</f>
        <v>0</v>
      </c>
      <c r="E40">
        <f>'BFPaT-pretax-biomass'!E8</f>
        <v>0</v>
      </c>
      <c r="F40">
        <f>'BFPaT-pretax-biomass'!F8</f>
        <v>0</v>
      </c>
      <c r="G40">
        <f>'BFPaT-pretax-biomass'!G8</f>
        <v>0</v>
      </c>
      <c r="H40">
        <f>'BFPaT-pretax-biomass'!H8</f>
        <v>0</v>
      </c>
      <c r="I40">
        <f>'BFPaT-pretax-biomass'!I8</f>
        <v>0</v>
      </c>
      <c r="J40">
        <f>'BFPaT-pretax-biomass'!J8</f>
        <v>0</v>
      </c>
      <c r="K40">
        <f>'BFPaT-pretax-biomass'!K8</f>
        <v>0</v>
      </c>
      <c r="L40">
        <f>'BFPaT-pretax-biomass'!L8</f>
        <v>0</v>
      </c>
      <c r="M40">
        <f>'BFPaT-pretax-biomass'!M8</f>
        <v>0</v>
      </c>
      <c r="N40">
        <f>'BFPaT-pretax-biomass'!N8</f>
        <v>0</v>
      </c>
      <c r="O40">
        <f>'BFPaT-pretax-biomass'!O8</f>
        <v>0</v>
      </c>
      <c r="P40">
        <f>'BFPaT-pretax-biomass'!P8</f>
        <v>0</v>
      </c>
      <c r="Q40">
        <f>'BFPaT-pretax-biomass'!Q8</f>
        <v>0</v>
      </c>
      <c r="R40">
        <f>'BFPaT-pretax-biomass'!R8</f>
        <v>0</v>
      </c>
      <c r="S40">
        <f>'BFPaT-pretax-biomass'!S8</f>
        <v>0</v>
      </c>
      <c r="T40">
        <f>'BFPaT-pretax-biomass'!T8</f>
        <v>0</v>
      </c>
      <c r="U40">
        <f>'BFPaT-pretax-biomass'!U8</f>
        <v>0</v>
      </c>
      <c r="V40">
        <f>'BFPaT-pretax-biomass'!V8</f>
        <v>0</v>
      </c>
      <c r="W40">
        <f>'BFPaT-pretax-biomass'!W8</f>
        <v>0</v>
      </c>
      <c r="X40">
        <f>'BFPaT-pretax-biomass'!X8</f>
        <v>0</v>
      </c>
      <c r="Y40">
        <f>'BFPaT-pretax-biomass'!Y8</f>
        <v>0</v>
      </c>
      <c r="Z40">
        <f>'BFPaT-pretax-biomass'!Z8</f>
        <v>0</v>
      </c>
      <c r="AA40">
        <f>'BFPaT-pretax-biomass'!AA8</f>
        <v>0</v>
      </c>
    </row>
    <row r="41" spans="1:27">
      <c r="A41" t="s">
        <v>396</v>
      </c>
      <c r="B41">
        <f>'BFPaT-pretax-biomass'!B9</f>
        <v>2.1770220897795219E-6</v>
      </c>
      <c r="C41">
        <f>'BFPaT-pretax-biomass'!C9</f>
        <v>2.1770220897795219E-6</v>
      </c>
      <c r="D41">
        <f>'BFPaT-pretax-biomass'!D9</f>
        <v>2.1770220897795219E-6</v>
      </c>
      <c r="E41">
        <f>'BFPaT-pretax-biomass'!E9</f>
        <v>2.1770220897795219E-6</v>
      </c>
      <c r="F41">
        <f>'BFPaT-pretax-biomass'!F9</f>
        <v>2.1770220897795219E-6</v>
      </c>
      <c r="G41">
        <f>'BFPaT-pretax-biomass'!G9</f>
        <v>2.1770220897795219E-6</v>
      </c>
      <c r="H41">
        <f>'BFPaT-pretax-biomass'!H9</f>
        <v>2.1770220897795219E-6</v>
      </c>
      <c r="I41">
        <f>'BFPaT-pretax-biomass'!I9</f>
        <v>2.1770220897795219E-6</v>
      </c>
      <c r="J41">
        <f>'BFPaT-pretax-biomass'!J9</f>
        <v>2.1770220897795219E-6</v>
      </c>
      <c r="K41">
        <f>'BFPaT-pretax-biomass'!K9</f>
        <v>2.1770220897795219E-6</v>
      </c>
      <c r="L41">
        <f>'BFPaT-pretax-biomass'!L9</f>
        <v>2.1770220897795219E-6</v>
      </c>
      <c r="M41">
        <f>'BFPaT-pretax-biomass'!M9</f>
        <v>2.1770220897795219E-6</v>
      </c>
      <c r="N41">
        <f>'BFPaT-pretax-biomass'!N9</f>
        <v>2.1770220897795219E-6</v>
      </c>
      <c r="O41">
        <f>'BFPaT-pretax-biomass'!O9</f>
        <v>2.1770220897795219E-6</v>
      </c>
      <c r="P41">
        <f>'BFPaT-pretax-biomass'!P9</f>
        <v>2.1770220897795219E-6</v>
      </c>
      <c r="Q41">
        <f>'BFPaT-pretax-biomass'!Q9</f>
        <v>2.1770220897795219E-6</v>
      </c>
      <c r="R41">
        <f>'BFPaT-pretax-biomass'!R9</f>
        <v>2.1770220897795219E-6</v>
      </c>
      <c r="S41">
        <f>'BFPaT-pretax-biomass'!S9</f>
        <v>2.1770220897795219E-6</v>
      </c>
      <c r="T41">
        <f>'BFPaT-pretax-biomass'!T9</f>
        <v>2.1770220897795219E-6</v>
      </c>
      <c r="U41">
        <f>'BFPaT-pretax-biomass'!U9</f>
        <v>2.1770220897795219E-6</v>
      </c>
      <c r="V41">
        <f>'BFPaT-pretax-biomass'!V9</f>
        <v>2.1770220897795219E-6</v>
      </c>
      <c r="W41">
        <f>'BFPaT-pretax-biomass'!W9</f>
        <v>2.1770220897795219E-6</v>
      </c>
      <c r="X41">
        <f>'BFPaT-pretax-biomass'!X9</f>
        <v>2.1770220897795219E-6</v>
      </c>
      <c r="Y41">
        <f>'BFPaT-pretax-biomass'!Y9</f>
        <v>2.1770220897795219E-6</v>
      </c>
      <c r="Z41">
        <f>'BFPaT-pretax-biomass'!Z9</f>
        <v>2.1770220897795219E-6</v>
      </c>
      <c r="AA41">
        <f>'BFPaT-pretax-biomass'!AA9</f>
        <v>2.1770220897795219E-6</v>
      </c>
    </row>
    <row r="42" spans="1:27" s="17" customFormat="1">
      <c r="A42" s="15" t="s">
        <v>543</v>
      </c>
    </row>
    <row r="43" spans="1:27">
      <c r="A43" t="s">
        <v>488</v>
      </c>
      <c r="B43">
        <f t="shared" ref="B43:AA43" si="4">B$1</f>
        <v>2025</v>
      </c>
      <c r="C43">
        <f t="shared" si="4"/>
        <v>2026</v>
      </c>
      <c r="D43">
        <f t="shared" si="4"/>
        <v>2027</v>
      </c>
      <c r="E43">
        <f t="shared" si="4"/>
        <v>2028</v>
      </c>
      <c r="F43">
        <f t="shared" si="4"/>
        <v>2029</v>
      </c>
      <c r="G43">
        <f t="shared" si="4"/>
        <v>2030</v>
      </c>
      <c r="H43">
        <f t="shared" si="4"/>
        <v>2031</v>
      </c>
      <c r="I43">
        <f t="shared" si="4"/>
        <v>2032</v>
      </c>
      <c r="J43">
        <f t="shared" si="4"/>
        <v>2033</v>
      </c>
      <c r="K43">
        <f t="shared" si="4"/>
        <v>2034</v>
      </c>
      <c r="L43">
        <f t="shared" si="4"/>
        <v>2035</v>
      </c>
      <c r="M43">
        <f t="shared" si="4"/>
        <v>2036</v>
      </c>
      <c r="N43">
        <f t="shared" si="4"/>
        <v>2037</v>
      </c>
      <c r="O43">
        <f t="shared" si="4"/>
        <v>2038</v>
      </c>
      <c r="P43">
        <f t="shared" si="4"/>
        <v>2039</v>
      </c>
      <c r="Q43">
        <f t="shared" si="4"/>
        <v>2040</v>
      </c>
      <c r="R43">
        <f t="shared" si="4"/>
        <v>2041</v>
      </c>
      <c r="S43">
        <f t="shared" si="4"/>
        <v>2042</v>
      </c>
      <c r="T43">
        <f t="shared" si="4"/>
        <v>2043</v>
      </c>
      <c r="U43">
        <f t="shared" si="4"/>
        <v>2044</v>
      </c>
      <c r="V43">
        <f t="shared" si="4"/>
        <v>2045</v>
      </c>
      <c r="W43">
        <f t="shared" si="4"/>
        <v>2046</v>
      </c>
      <c r="X43">
        <f t="shared" si="4"/>
        <v>2047</v>
      </c>
      <c r="Y43">
        <f t="shared" si="4"/>
        <v>2048</v>
      </c>
      <c r="Z43">
        <f t="shared" si="4"/>
        <v>2049</v>
      </c>
      <c r="AA43">
        <f t="shared" si="4"/>
        <v>2050</v>
      </c>
    </row>
    <row r="44" spans="1:27">
      <c r="A44" t="s">
        <v>389</v>
      </c>
      <c r="B44">
        <f>'BFPaT-pretax-petgas'!B2</f>
        <v>1.5554534713291254E-5</v>
      </c>
      <c r="C44">
        <f>'BFPaT-pretax-petgas'!C2</f>
        <v>1.8684129764482921E-5</v>
      </c>
      <c r="D44">
        <f>'BFPaT-pretax-petgas'!D2</f>
        <v>1.6705882272565658E-5</v>
      </c>
      <c r="E44">
        <f>'BFPaT-pretax-petgas'!E2</f>
        <v>1.4878828264479211E-5</v>
      </c>
      <c r="F44">
        <f>'BFPaT-pretax-petgas'!F2</f>
        <v>1.3051774256392763E-5</v>
      </c>
      <c r="G44">
        <f>'BFPaT-pretax-petgas'!G2</f>
        <v>1.3250717842808748E-5</v>
      </c>
      <c r="H44">
        <f>'BFPaT-pretax-petgas'!H2</f>
        <v>1.3465493078393483E-5</v>
      </c>
      <c r="I44">
        <f>'BFPaT-pretax-petgas'!I2</f>
        <v>1.356913302179641E-5</v>
      </c>
      <c r="J44">
        <f>'BFPaT-pretax-petgas'!J2</f>
        <v>1.4136296229196441E-5</v>
      </c>
      <c r="K44">
        <f>'BFPaT-pretax-petgas'!K2</f>
        <v>1.4211894068214088E-5</v>
      </c>
      <c r="L44">
        <f>'BFPaT-pretax-petgas'!L2</f>
        <v>1.4439815713099011E-5</v>
      </c>
      <c r="M44">
        <f>'BFPaT-pretax-petgas'!M2</f>
        <v>1.4582355704744392E-5</v>
      </c>
      <c r="N44">
        <f>'BFPaT-pretax-petgas'!N2</f>
        <v>1.4807851405906401E-5</v>
      </c>
      <c r="O44">
        <f>'BFPaT-pretax-petgas'!O2</f>
        <v>1.4947286611922221E-5</v>
      </c>
      <c r="P44">
        <f>'BFPaT-pretax-petgas'!P2</f>
        <v>1.5034117960542012E-5</v>
      </c>
      <c r="Q44">
        <f>'BFPaT-pretax-petgas'!Q2</f>
        <v>1.5094049140478287E-5</v>
      </c>
      <c r="R44">
        <f>'BFPaT-pretax-petgas'!R2</f>
        <v>1.5137076115292132E-5</v>
      </c>
      <c r="S44">
        <f>'BFPaT-pretax-petgas'!S2</f>
        <v>1.5265380352654924E-5</v>
      </c>
      <c r="T44">
        <f>'BFPaT-pretax-petgas'!T2</f>
        <v>1.5301578042081064E-5</v>
      </c>
      <c r="U44">
        <f>'BFPaT-pretax-petgas'!U2</f>
        <v>1.5338675233052775E-5</v>
      </c>
      <c r="V44">
        <f>'BFPaT-pretax-petgas'!V2</f>
        <v>1.5496304830684612E-5</v>
      </c>
      <c r="W44">
        <f>'BFPaT-pretax-petgas'!W2</f>
        <v>1.5510595430079458E-5</v>
      </c>
      <c r="X44">
        <f>'BFPaT-pretax-petgas'!X2</f>
        <v>1.5699089860619088E-5</v>
      </c>
      <c r="Y44">
        <f>'BFPaT-pretax-petgas'!Y2</f>
        <v>1.5814697248982558E-5</v>
      </c>
      <c r="Z44">
        <f>'BFPaT-pretax-petgas'!Z2</f>
        <v>1.5991257675662749E-5</v>
      </c>
      <c r="AA44">
        <f>'BFPaT-pretax-petgas'!AA2</f>
        <v>1.6052717546806073E-5</v>
      </c>
    </row>
    <row r="45" spans="1:27">
      <c r="A45" t="s">
        <v>390</v>
      </c>
      <c r="B45">
        <f>'BFPaT-pretax-petgas'!B3</f>
        <v>0</v>
      </c>
      <c r="C45">
        <f>'BFPaT-pretax-petgas'!C3</f>
        <v>0</v>
      </c>
      <c r="D45">
        <f>'BFPaT-pretax-petgas'!D3</f>
        <v>0</v>
      </c>
      <c r="E45">
        <f>'BFPaT-pretax-petgas'!E3</f>
        <v>0</v>
      </c>
      <c r="F45">
        <f>'BFPaT-pretax-petgas'!F3</f>
        <v>0</v>
      </c>
      <c r="G45">
        <f>'BFPaT-pretax-petgas'!G3</f>
        <v>0</v>
      </c>
      <c r="H45">
        <f>'BFPaT-pretax-petgas'!H3</f>
        <v>0</v>
      </c>
      <c r="I45">
        <f>'BFPaT-pretax-petgas'!I3</f>
        <v>0</v>
      </c>
      <c r="J45">
        <f>'BFPaT-pretax-petgas'!J3</f>
        <v>0</v>
      </c>
      <c r="K45">
        <f>'BFPaT-pretax-petgas'!K3</f>
        <v>0</v>
      </c>
      <c r="L45">
        <f>'BFPaT-pretax-petgas'!L3</f>
        <v>0</v>
      </c>
      <c r="M45">
        <f>'BFPaT-pretax-petgas'!M3</f>
        <v>0</v>
      </c>
      <c r="N45">
        <f>'BFPaT-pretax-petgas'!N3</f>
        <v>0</v>
      </c>
      <c r="O45">
        <f>'BFPaT-pretax-petgas'!O3</f>
        <v>0</v>
      </c>
      <c r="P45">
        <f>'BFPaT-pretax-petgas'!P3</f>
        <v>0</v>
      </c>
      <c r="Q45">
        <f>'BFPaT-pretax-petgas'!Q3</f>
        <v>0</v>
      </c>
      <c r="R45">
        <f>'BFPaT-pretax-petgas'!R3</f>
        <v>0</v>
      </c>
      <c r="S45">
        <f>'BFPaT-pretax-petgas'!S3</f>
        <v>0</v>
      </c>
      <c r="T45">
        <f>'BFPaT-pretax-petgas'!T3</f>
        <v>0</v>
      </c>
      <c r="U45">
        <f>'BFPaT-pretax-petgas'!U3</f>
        <v>0</v>
      </c>
      <c r="V45">
        <f>'BFPaT-pretax-petgas'!V3</f>
        <v>0</v>
      </c>
      <c r="W45">
        <f>'BFPaT-pretax-petgas'!W3</f>
        <v>0</v>
      </c>
      <c r="X45">
        <f>'BFPaT-pretax-petgas'!X3</f>
        <v>0</v>
      </c>
      <c r="Y45">
        <f>'BFPaT-pretax-petgas'!Y3</f>
        <v>0</v>
      </c>
      <c r="Z45">
        <f>'BFPaT-pretax-petgas'!Z3</f>
        <v>0</v>
      </c>
      <c r="AA45">
        <f>'BFPaT-pretax-petgas'!AA3</f>
        <v>0</v>
      </c>
    </row>
    <row r="46" spans="1:27">
      <c r="A46" t="s">
        <v>391</v>
      </c>
      <c r="B46">
        <f>'BFPaT-pretax-petgas'!B4</f>
        <v>0</v>
      </c>
      <c r="C46">
        <f>'BFPaT-pretax-petgas'!C4</f>
        <v>0</v>
      </c>
      <c r="D46">
        <f>'BFPaT-pretax-petgas'!D4</f>
        <v>0</v>
      </c>
      <c r="E46">
        <f>'BFPaT-pretax-petgas'!E4</f>
        <v>0</v>
      </c>
      <c r="F46">
        <f>'BFPaT-pretax-petgas'!F4</f>
        <v>0</v>
      </c>
      <c r="G46">
        <f>'BFPaT-pretax-petgas'!G4</f>
        <v>0</v>
      </c>
      <c r="H46">
        <f>'BFPaT-pretax-petgas'!H4</f>
        <v>0</v>
      </c>
      <c r="I46">
        <f>'BFPaT-pretax-petgas'!I4</f>
        <v>0</v>
      </c>
      <c r="J46">
        <f>'BFPaT-pretax-petgas'!J4</f>
        <v>0</v>
      </c>
      <c r="K46">
        <f>'BFPaT-pretax-petgas'!K4</f>
        <v>0</v>
      </c>
      <c r="L46">
        <f>'BFPaT-pretax-petgas'!L4</f>
        <v>0</v>
      </c>
      <c r="M46">
        <f>'BFPaT-pretax-petgas'!M4</f>
        <v>0</v>
      </c>
      <c r="N46">
        <f>'BFPaT-pretax-petgas'!N4</f>
        <v>0</v>
      </c>
      <c r="O46">
        <f>'BFPaT-pretax-petgas'!O4</f>
        <v>0</v>
      </c>
      <c r="P46">
        <f>'BFPaT-pretax-petgas'!P4</f>
        <v>0</v>
      </c>
      <c r="Q46">
        <f>'BFPaT-pretax-petgas'!Q4</f>
        <v>0</v>
      </c>
      <c r="R46">
        <f>'BFPaT-pretax-petgas'!R4</f>
        <v>0</v>
      </c>
      <c r="S46">
        <f>'BFPaT-pretax-petgas'!S4</f>
        <v>0</v>
      </c>
      <c r="T46">
        <f>'BFPaT-pretax-petgas'!T4</f>
        <v>0</v>
      </c>
      <c r="U46">
        <f>'BFPaT-pretax-petgas'!U4</f>
        <v>0</v>
      </c>
      <c r="V46">
        <f>'BFPaT-pretax-petgas'!V4</f>
        <v>0</v>
      </c>
      <c r="W46">
        <f>'BFPaT-pretax-petgas'!W4</f>
        <v>0</v>
      </c>
      <c r="X46">
        <f>'BFPaT-pretax-petgas'!X4</f>
        <v>0</v>
      </c>
      <c r="Y46">
        <f>'BFPaT-pretax-petgas'!Y4</f>
        <v>0</v>
      </c>
      <c r="Z46">
        <f>'BFPaT-pretax-petgas'!Z4</f>
        <v>0</v>
      </c>
      <c r="AA46">
        <f>'BFPaT-pretax-petgas'!AA4</f>
        <v>0</v>
      </c>
    </row>
    <row r="47" spans="1:27">
      <c r="A47" t="s">
        <v>392</v>
      </c>
      <c r="B47">
        <f>'BFPaT-pretax-petgas'!B5</f>
        <v>0</v>
      </c>
      <c r="C47">
        <f>'BFPaT-pretax-petgas'!C5</f>
        <v>0</v>
      </c>
      <c r="D47">
        <f>'BFPaT-pretax-petgas'!D5</f>
        <v>0</v>
      </c>
      <c r="E47">
        <f>'BFPaT-pretax-petgas'!E5</f>
        <v>0</v>
      </c>
      <c r="F47">
        <f>'BFPaT-pretax-petgas'!F5</f>
        <v>0</v>
      </c>
      <c r="G47">
        <f>'BFPaT-pretax-petgas'!G5</f>
        <v>0</v>
      </c>
      <c r="H47">
        <f>'BFPaT-pretax-petgas'!H5</f>
        <v>0</v>
      </c>
      <c r="I47">
        <f>'BFPaT-pretax-petgas'!I5</f>
        <v>0</v>
      </c>
      <c r="J47">
        <f>'BFPaT-pretax-petgas'!J5</f>
        <v>0</v>
      </c>
      <c r="K47">
        <f>'BFPaT-pretax-petgas'!K5</f>
        <v>0</v>
      </c>
      <c r="L47">
        <f>'BFPaT-pretax-petgas'!L5</f>
        <v>0</v>
      </c>
      <c r="M47">
        <f>'BFPaT-pretax-petgas'!M5</f>
        <v>0</v>
      </c>
      <c r="N47">
        <f>'BFPaT-pretax-petgas'!N5</f>
        <v>0</v>
      </c>
      <c r="O47">
        <f>'BFPaT-pretax-petgas'!O5</f>
        <v>0</v>
      </c>
      <c r="P47">
        <f>'BFPaT-pretax-petgas'!P5</f>
        <v>0</v>
      </c>
      <c r="Q47">
        <f>'BFPaT-pretax-petgas'!Q5</f>
        <v>0</v>
      </c>
      <c r="R47">
        <f>'BFPaT-pretax-petgas'!R5</f>
        <v>0</v>
      </c>
      <c r="S47">
        <f>'BFPaT-pretax-petgas'!S5</f>
        <v>0</v>
      </c>
      <c r="T47">
        <f>'BFPaT-pretax-petgas'!T5</f>
        <v>0</v>
      </c>
      <c r="U47">
        <f>'BFPaT-pretax-petgas'!U5</f>
        <v>0</v>
      </c>
      <c r="V47">
        <f>'BFPaT-pretax-petgas'!V5</f>
        <v>0</v>
      </c>
      <c r="W47">
        <f>'BFPaT-pretax-petgas'!W5</f>
        <v>0</v>
      </c>
      <c r="X47">
        <f>'BFPaT-pretax-petgas'!X5</f>
        <v>0</v>
      </c>
      <c r="Y47">
        <f>'BFPaT-pretax-petgas'!Y5</f>
        <v>0</v>
      </c>
      <c r="Z47">
        <f>'BFPaT-pretax-petgas'!Z5</f>
        <v>0</v>
      </c>
      <c r="AA47">
        <f>'BFPaT-pretax-petgas'!AA5</f>
        <v>0</v>
      </c>
    </row>
    <row r="48" spans="1:27">
      <c r="A48" t="s">
        <v>393</v>
      </c>
      <c r="B48">
        <f>'BFPaT-pretax-petgas'!B6</f>
        <v>0</v>
      </c>
      <c r="C48">
        <f>'BFPaT-pretax-petgas'!C6</f>
        <v>0</v>
      </c>
      <c r="D48">
        <f>'BFPaT-pretax-petgas'!D6</f>
        <v>0</v>
      </c>
      <c r="E48">
        <f>'BFPaT-pretax-petgas'!E6</f>
        <v>0</v>
      </c>
      <c r="F48">
        <f>'BFPaT-pretax-petgas'!F6</f>
        <v>0</v>
      </c>
      <c r="G48">
        <f>'BFPaT-pretax-petgas'!G6</f>
        <v>0</v>
      </c>
      <c r="H48">
        <f>'BFPaT-pretax-petgas'!H6</f>
        <v>0</v>
      </c>
      <c r="I48">
        <f>'BFPaT-pretax-petgas'!I6</f>
        <v>0</v>
      </c>
      <c r="J48">
        <f>'BFPaT-pretax-petgas'!J6</f>
        <v>0</v>
      </c>
      <c r="K48">
        <f>'BFPaT-pretax-petgas'!K6</f>
        <v>0</v>
      </c>
      <c r="L48">
        <f>'BFPaT-pretax-petgas'!L6</f>
        <v>0</v>
      </c>
      <c r="M48">
        <f>'BFPaT-pretax-petgas'!M6</f>
        <v>0</v>
      </c>
      <c r="N48">
        <f>'BFPaT-pretax-petgas'!N6</f>
        <v>0</v>
      </c>
      <c r="O48">
        <f>'BFPaT-pretax-petgas'!O6</f>
        <v>0</v>
      </c>
      <c r="P48">
        <f>'BFPaT-pretax-petgas'!P6</f>
        <v>0</v>
      </c>
      <c r="Q48">
        <f>'BFPaT-pretax-petgas'!Q6</f>
        <v>0</v>
      </c>
      <c r="R48">
        <f>'BFPaT-pretax-petgas'!R6</f>
        <v>0</v>
      </c>
      <c r="S48">
        <f>'BFPaT-pretax-petgas'!S6</f>
        <v>0</v>
      </c>
      <c r="T48">
        <f>'BFPaT-pretax-petgas'!T6</f>
        <v>0</v>
      </c>
      <c r="U48">
        <f>'BFPaT-pretax-petgas'!U6</f>
        <v>0</v>
      </c>
      <c r="V48">
        <f>'BFPaT-pretax-petgas'!V6</f>
        <v>0</v>
      </c>
      <c r="W48">
        <f>'BFPaT-pretax-petgas'!W6</f>
        <v>0</v>
      </c>
      <c r="X48">
        <f>'BFPaT-pretax-petgas'!X6</f>
        <v>0</v>
      </c>
      <c r="Y48">
        <f>'BFPaT-pretax-petgas'!Y6</f>
        <v>0</v>
      </c>
      <c r="Z48">
        <f>'BFPaT-pretax-petgas'!Z6</f>
        <v>0</v>
      </c>
      <c r="AA48">
        <f>'BFPaT-pretax-petgas'!AA6</f>
        <v>0</v>
      </c>
    </row>
    <row r="49" spans="1:27">
      <c r="A49" t="s">
        <v>394</v>
      </c>
      <c r="B49">
        <f>'BFPaT-pretax-petgas'!B7</f>
        <v>0</v>
      </c>
      <c r="C49">
        <f>'BFPaT-pretax-petgas'!C7</f>
        <v>0</v>
      </c>
      <c r="D49">
        <f>'BFPaT-pretax-petgas'!D7</f>
        <v>0</v>
      </c>
      <c r="E49">
        <f>'BFPaT-pretax-petgas'!E7</f>
        <v>0</v>
      </c>
      <c r="F49">
        <f>'BFPaT-pretax-petgas'!F7</f>
        <v>0</v>
      </c>
      <c r="G49">
        <f>'BFPaT-pretax-petgas'!G7</f>
        <v>0</v>
      </c>
      <c r="H49">
        <f>'BFPaT-pretax-petgas'!H7</f>
        <v>0</v>
      </c>
      <c r="I49">
        <f>'BFPaT-pretax-petgas'!I7</f>
        <v>0</v>
      </c>
      <c r="J49">
        <f>'BFPaT-pretax-petgas'!J7</f>
        <v>0</v>
      </c>
      <c r="K49">
        <f>'BFPaT-pretax-petgas'!K7</f>
        <v>0</v>
      </c>
      <c r="L49">
        <f>'BFPaT-pretax-petgas'!L7</f>
        <v>0</v>
      </c>
      <c r="M49">
        <f>'BFPaT-pretax-petgas'!M7</f>
        <v>0</v>
      </c>
      <c r="N49">
        <f>'BFPaT-pretax-petgas'!N7</f>
        <v>0</v>
      </c>
      <c r="O49">
        <f>'BFPaT-pretax-petgas'!O7</f>
        <v>0</v>
      </c>
      <c r="P49">
        <f>'BFPaT-pretax-petgas'!P7</f>
        <v>0</v>
      </c>
      <c r="Q49">
        <f>'BFPaT-pretax-petgas'!Q7</f>
        <v>0</v>
      </c>
      <c r="R49">
        <f>'BFPaT-pretax-petgas'!R7</f>
        <v>0</v>
      </c>
      <c r="S49">
        <f>'BFPaT-pretax-petgas'!S7</f>
        <v>0</v>
      </c>
      <c r="T49">
        <f>'BFPaT-pretax-petgas'!T7</f>
        <v>0</v>
      </c>
      <c r="U49">
        <f>'BFPaT-pretax-petgas'!U7</f>
        <v>0</v>
      </c>
      <c r="V49">
        <f>'BFPaT-pretax-petgas'!V7</f>
        <v>0</v>
      </c>
      <c r="W49">
        <f>'BFPaT-pretax-petgas'!W7</f>
        <v>0</v>
      </c>
      <c r="X49">
        <f>'BFPaT-pretax-petgas'!X7</f>
        <v>0</v>
      </c>
      <c r="Y49">
        <f>'BFPaT-pretax-petgas'!Y7</f>
        <v>0</v>
      </c>
      <c r="Z49">
        <f>'BFPaT-pretax-petgas'!Z7</f>
        <v>0</v>
      </c>
      <c r="AA49">
        <f>'BFPaT-pretax-petgas'!AA7</f>
        <v>0</v>
      </c>
    </row>
    <row r="50" spans="1:27">
      <c r="A50" t="s">
        <v>395</v>
      </c>
      <c r="B50">
        <f>'BFPaT-pretax-petgas'!B8</f>
        <v>0</v>
      </c>
      <c r="C50">
        <f>'BFPaT-pretax-petgas'!C8</f>
        <v>0</v>
      </c>
      <c r="D50">
        <f>'BFPaT-pretax-petgas'!D8</f>
        <v>0</v>
      </c>
      <c r="E50">
        <f>'BFPaT-pretax-petgas'!E8</f>
        <v>0</v>
      </c>
      <c r="F50">
        <f>'BFPaT-pretax-petgas'!F8</f>
        <v>0</v>
      </c>
      <c r="G50">
        <f>'BFPaT-pretax-petgas'!G8</f>
        <v>0</v>
      </c>
      <c r="H50">
        <f>'BFPaT-pretax-petgas'!H8</f>
        <v>0</v>
      </c>
      <c r="I50">
        <f>'BFPaT-pretax-petgas'!I8</f>
        <v>0</v>
      </c>
      <c r="J50">
        <f>'BFPaT-pretax-petgas'!J8</f>
        <v>0</v>
      </c>
      <c r="K50">
        <f>'BFPaT-pretax-petgas'!K8</f>
        <v>0</v>
      </c>
      <c r="L50">
        <f>'BFPaT-pretax-petgas'!L8</f>
        <v>0</v>
      </c>
      <c r="M50">
        <f>'BFPaT-pretax-petgas'!M8</f>
        <v>0</v>
      </c>
      <c r="N50">
        <f>'BFPaT-pretax-petgas'!N8</f>
        <v>0</v>
      </c>
      <c r="O50">
        <f>'BFPaT-pretax-petgas'!O8</f>
        <v>0</v>
      </c>
      <c r="P50">
        <f>'BFPaT-pretax-petgas'!P8</f>
        <v>0</v>
      </c>
      <c r="Q50">
        <f>'BFPaT-pretax-petgas'!Q8</f>
        <v>0</v>
      </c>
      <c r="R50">
        <f>'BFPaT-pretax-petgas'!R8</f>
        <v>0</v>
      </c>
      <c r="S50">
        <f>'BFPaT-pretax-petgas'!S8</f>
        <v>0</v>
      </c>
      <c r="T50">
        <f>'BFPaT-pretax-petgas'!T8</f>
        <v>0</v>
      </c>
      <c r="U50">
        <f>'BFPaT-pretax-petgas'!U8</f>
        <v>0</v>
      </c>
      <c r="V50">
        <f>'BFPaT-pretax-petgas'!V8</f>
        <v>0</v>
      </c>
      <c r="W50">
        <f>'BFPaT-pretax-petgas'!W8</f>
        <v>0</v>
      </c>
      <c r="X50">
        <f>'BFPaT-pretax-petgas'!X8</f>
        <v>0</v>
      </c>
      <c r="Y50">
        <f>'BFPaT-pretax-petgas'!Y8</f>
        <v>0</v>
      </c>
      <c r="Z50">
        <f>'BFPaT-pretax-petgas'!Z8</f>
        <v>0</v>
      </c>
      <c r="AA50">
        <f>'BFPaT-pretax-petgas'!AA8</f>
        <v>0</v>
      </c>
    </row>
    <row r="51" spans="1:27">
      <c r="A51" t="s">
        <v>396</v>
      </c>
      <c r="B51">
        <f>'BFPaT-pretax-petgas'!B9</f>
        <v>0</v>
      </c>
      <c r="C51">
        <f>'BFPaT-pretax-petgas'!C9</f>
        <v>0</v>
      </c>
      <c r="D51">
        <f>'BFPaT-pretax-petgas'!D9</f>
        <v>0</v>
      </c>
      <c r="E51">
        <f>'BFPaT-pretax-petgas'!E9</f>
        <v>0</v>
      </c>
      <c r="F51">
        <f>'BFPaT-pretax-petgas'!F9</f>
        <v>0</v>
      </c>
      <c r="G51">
        <f>'BFPaT-pretax-petgas'!G9</f>
        <v>0</v>
      </c>
      <c r="H51">
        <f>'BFPaT-pretax-petgas'!H9</f>
        <v>0</v>
      </c>
      <c r="I51">
        <f>'BFPaT-pretax-petgas'!I9</f>
        <v>0</v>
      </c>
      <c r="J51">
        <f>'BFPaT-pretax-petgas'!J9</f>
        <v>0</v>
      </c>
      <c r="K51">
        <f>'BFPaT-pretax-petgas'!K9</f>
        <v>0</v>
      </c>
      <c r="L51">
        <f>'BFPaT-pretax-petgas'!L9</f>
        <v>0</v>
      </c>
      <c r="M51">
        <f>'BFPaT-pretax-petgas'!M9</f>
        <v>0</v>
      </c>
      <c r="N51">
        <f>'BFPaT-pretax-petgas'!N9</f>
        <v>0</v>
      </c>
      <c r="O51">
        <f>'BFPaT-pretax-petgas'!O9</f>
        <v>0</v>
      </c>
      <c r="P51">
        <f>'BFPaT-pretax-petgas'!P9</f>
        <v>0</v>
      </c>
      <c r="Q51">
        <f>'BFPaT-pretax-petgas'!Q9</f>
        <v>0</v>
      </c>
      <c r="R51">
        <f>'BFPaT-pretax-petgas'!R9</f>
        <v>0</v>
      </c>
      <c r="S51">
        <f>'BFPaT-pretax-petgas'!S9</f>
        <v>0</v>
      </c>
      <c r="T51">
        <f>'BFPaT-pretax-petgas'!T9</f>
        <v>0</v>
      </c>
      <c r="U51">
        <f>'BFPaT-pretax-petgas'!U9</f>
        <v>0</v>
      </c>
      <c r="V51">
        <f>'BFPaT-pretax-petgas'!V9</f>
        <v>0</v>
      </c>
      <c r="W51">
        <f>'BFPaT-pretax-petgas'!W9</f>
        <v>0</v>
      </c>
      <c r="X51">
        <f>'BFPaT-pretax-petgas'!X9</f>
        <v>0</v>
      </c>
      <c r="Y51">
        <f>'BFPaT-pretax-petgas'!Y9</f>
        <v>0</v>
      </c>
      <c r="Z51">
        <f>'BFPaT-pretax-petgas'!Z9</f>
        <v>0</v>
      </c>
      <c r="AA51">
        <f>'BFPaT-pretax-petgas'!AA9</f>
        <v>0</v>
      </c>
    </row>
    <row r="52" spans="1:27" s="17" customFormat="1">
      <c r="A52" s="15" t="s">
        <v>544</v>
      </c>
    </row>
    <row r="53" spans="1:27">
      <c r="A53" t="s">
        <v>488</v>
      </c>
      <c r="B53">
        <f t="shared" ref="B53:AA53" si="5">B$1</f>
        <v>2025</v>
      </c>
      <c r="C53">
        <f t="shared" si="5"/>
        <v>2026</v>
      </c>
      <c r="D53">
        <f t="shared" si="5"/>
        <v>2027</v>
      </c>
      <c r="E53">
        <f t="shared" si="5"/>
        <v>2028</v>
      </c>
      <c r="F53">
        <f t="shared" si="5"/>
        <v>2029</v>
      </c>
      <c r="G53">
        <f t="shared" si="5"/>
        <v>2030</v>
      </c>
      <c r="H53">
        <f t="shared" si="5"/>
        <v>2031</v>
      </c>
      <c r="I53">
        <f t="shared" si="5"/>
        <v>2032</v>
      </c>
      <c r="J53">
        <f t="shared" si="5"/>
        <v>2033</v>
      </c>
      <c r="K53">
        <f t="shared" si="5"/>
        <v>2034</v>
      </c>
      <c r="L53">
        <f t="shared" si="5"/>
        <v>2035</v>
      </c>
      <c r="M53">
        <f t="shared" si="5"/>
        <v>2036</v>
      </c>
      <c r="N53">
        <f t="shared" si="5"/>
        <v>2037</v>
      </c>
      <c r="O53">
        <f t="shared" si="5"/>
        <v>2038</v>
      </c>
      <c r="P53">
        <f t="shared" si="5"/>
        <v>2039</v>
      </c>
      <c r="Q53">
        <f t="shared" si="5"/>
        <v>2040</v>
      </c>
      <c r="R53">
        <f t="shared" si="5"/>
        <v>2041</v>
      </c>
      <c r="S53">
        <f t="shared" si="5"/>
        <v>2042</v>
      </c>
      <c r="T53">
        <f t="shared" si="5"/>
        <v>2043</v>
      </c>
      <c r="U53">
        <f t="shared" si="5"/>
        <v>2044</v>
      </c>
      <c r="V53">
        <f t="shared" si="5"/>
        <v>2045</v>
      </c>
      <c r="W53">
        <f t="shared" si="5"/>
        <v>2046</v>
      </c>
      <c r="X53">
        <f t="shared" si="5"/>
        <v>2047</v>
      </c>
      <c r="Y53">
        <f t="shared" si="5"/>
        <v>2048</v>
      </c>
      <c r="Z53">
        <f t="shared" si="5"/>
        <v>2049</v>
      </c>
      <c r="AA53">
        <f t="shared" si="5"/>
        <v>2050</v>
      </c>
    </row>
    <row r="54" spans="1:27">
      <c r="A54" t="s">
        <v>389</v>
      </c>
      <c r="B54">
        <f>'BFPaT-pretax-petdies'!B2</f>
        <v>1.5637215455876179E-5</v>
      </c>
      <c r="C54">
        <f>'BFPaT-pretax-petdies'!C2</f>
        <v>2.1218490891416731E-5</v>
      </c>
      <c r="D54">
        <f>'BFPaT-pretax-petdies'!D2</f>
        <v>1.8250203145626097E-5</v>
      </c>
      <c r="E54">
        <f>'BFPaT-pretax-petdies'!E2</f>
        <v>1.6594079785380014E-5</v>
      </c>
      <c r="F54">
        <f>'BFPaT-pretax-petdies'!F2</f>
        <v>1.4937956425133928E-5</v>
      </c>
      <c r="G54">
        <f>'BFPaT-pretax-petdies'!G2</f>
        <v>1.4979817046313832E-5</v>
      </c>
      <c r="H54">
        <f>'BFPaT-pretax-petdies'!H2</f>
        <v>1.495779300035261E-5</v>
      </c>
      <c r="I54">
        <f>'BFPaT-pretax-petdies'!I2</f>
        <v>1.4971094063719768E-5</v>
      </c>
      <c r="J54">
        <f>'BFPaT-pretax-petdies'!J2</f>
        <v>1.5765836089492398E-5</v>
      </c>
      <c r="K54">
        <f>'BFPaT-pretax-petdies'!K2</f>
        <v>1.5796782054718137E-5</v>
      </c>
      <c r="L54">
        <f>'BFPaT-pretax-petdies'!L2</f>
        <v>1.5937435468320718E-5</v>
      </c>
      <c r="M54">
        <f>'BFPaT-pretax-petdies'!M2</f>
        <v>1.618126523643863E-5</v>
      </c>
      <c r="N54">
        <f>'BFPaT-pretax-petdies'!N2</f>
        <v>1.6425765776913045E-5</v>
      </c>
      <c r="O54">
        <f>'BFPaT-pretax-petdies'!O2</f>
        <v>1.6612544012593558E-5</v>
      </c>
      <c r="P54">
        <f>'BFPaT-pretax-petdies'!P2</f>
        <v>1.6750768106989929E-5</v>
      </c>
      <c r="Q54">
        <f>'BFPaT-pretax-petdies'!Q2</f>
        <v>1.6821090843946149E-5</v>
      </c>
      <c r="R54">
        <f>'BFPaT-pretax-petdies'!R2</f>
        <v>1.6918627673239376E-5</v>
      </c>
      <c r="S54">
        <f>'BFPaT-pretax-petdies'!S2</f>
        <v>1.7056781718743259E-5</v>
      </c>
      <c r="T54">
        <f>'BFPaT-pretax-petdies'!T2</f>
        <v>1.7181982861687085E-5</v>
      </c>
      <c r="U54">
        <f>'BFPaT-pretax-petdies'!U2</f>
        <v>1.7289780707492384E-5</v>
      </c>
      <c r="V54">
        <f>'BFPaT-pretax-petdies'!V2</f>
        <v>1.7531645199866731E-5</v>
      </c>
      <c r="W54">
        <f>'BFPaT-pretax-petdies'!W2</f>
        <v>1.7744076289451015E-5</v>
      </c>
      <c r="X54">
        <f>'BFPaT-pretax-petdies'!X2</f>
        <v>1.7832699286960553E-5</v>
      </c>
      <c r="Y54">
        <f>'BFPaT-pretax-petdies'!Y2</f>
        <v>1.8155447623428729E-5</v>
      </c>
      <c r="Z54">
        <f>'BFPaT-pretax-petdies'!Z2</f>
        <v>1.8422270066707781E-5</v>
      </c>
      <c r="AA54">
        <f>'BFPaT-pretax-petdies'!AA2</f>
        <v>1.8456547571415938E-5</v>
      </c>
    </row>
    <row r="55" spans="1:27">
      <c r="A55" t="s">
        <v>390</v>
      </c>
      <c r="B55">
        <f>'BFPaT-pretax-petdies'!B3</f>
        <v>1.8794742034174337E-5</v>
      </c>
      <c r="C55">
        <f>'BFPaT-pretax-petdies'!C3</f>
        <v>2.5140210144278409E-5</v>
      </c>
      <c r="D55">
        <f>'BFPaT-pretax-petdies'!D3</f>
        <v>2.1028730237176706E-5</v>
      </c>
      <c r="E55">
        <f>'BFPaT-pretax-petdies'!E3</f>
        <v>1.8399236329913058E-5</v>
      </c>
      <c r="F55">
        <f>'BFPaT-pretax-petdies'!F3</f>
        <v>1.6022270651946503E-5</v>
      </c>
      <c r="G55">
        <f>'BFPaT-pretax-petdies'!G3</f>
        <v>1.5096151714419716E-5</v>
      </c>
      <c r="H55">
        <f>'BFPaT-pretax-petdies'!H3</f>
        <v>1.4489153333244296E-5</v>
      </c>
      <c r="I55">
        <f>'BFPaT-pretax-petdies'!I3</f>
        <v>1.4618599731440358E-5</v>
      </c>
      <c r="J55">
        <f>'BFPaT-pretax-petdies'!J3</f>
        <v>1.4892745929351911E-5</v>
      </c>
      <c r="K55">
        <f>'BFPaT-pretax-petdies'!K3</f>
        <v>1.4965188533379714E-5</v>
      </c>
      <c r="L55">
        <f>'BFPaT-pretax-petdies'!L3</f>
        <v>1.5167518950074859E-5</v>
      </c>
      <c r="M55">
        <f>'BFPaT-pretax-petdies'!M3</f>
        <v>1.5234814333337474E-5</v>
      </c>
      <c r="N55">
        <f>'BFPaT-pretax-petdies'!N3</f>
        <v>1.5454063974177076E-5</v>
      </c>
      <c r="O55">
        <f>'BFPaT-pretax-petdies'!O3</f>
        <v>1.5607346753821882E-5</v>
      </c>
      <c r="P55">
        <f>'BFPaT-pretax-petdies'!P3</f>
        <v>1.5671751193196713E-5</v>
      </c>
      <c r="Q55">
        <f>'BFPaT-pretax-petdies'!Q3</f>
        <v>1.5725301400475832E-5</v>
      </c>
      <c r="R55">
        <f>'BFPaT-pretax-petdies'!R3</f>
        <v>1.5814885005547238E-5</v>
      </c>
      <c r="S55">
        <f>'BFPaT-pretax-petdies'!S3</f>
        <v>1.5905438438859248E-5</v>
      </c>
      <c r="T55">
        <f>'BFPaT-pretax-petdies'!T3</f>
        <v>1.6014577632049746E-5</v>
      </c>
      <c r="U55">
        <f>'BFPaT-pretax-petdies'!U3</f>
        <v>1.6076419870785993E-5</v>
      </c>
      <c r="V55">
        <f>'BFPaT-pretax-petdies'!V3</f>
        <v>1.6235718437958518E-5</v>
      </c>
      <c r="W55">
        <f>'BFPaT-pretax-petdies'!W3</f>
        <v>1.6422624306974118E-5</v>
      </c>
      <c r="X55">
        <f>'BFPaT-pretax-petdies'!X3</f>
        <v>1.6540496232984016E-5</v>
      </c>
      <c r="Y55">
        <f>'BFPaT-pretax-petdies'!Y3</f>
        <v>1.6770336968698167E-5</v>
      </c>
      <c r="Z55">
        <f>'BFPaT-pretax-petdies'!Z3</f>
        <v>1.7026210461582426E-5</v>
      </c>
      <c r="AA55">
        <f>'BFPaT-pretax-petdies'!AA3</f>
        <v>1.7083677776600966E-5</v>
      </c>
    </row>
    <row r="56" spans="1:27">
      <c r="A56" t="s">
        <v>391</v>
      </c>
      <c r="B56">
        <f>'BFPaT-pretax-petdies'!B4</f>
        <v>1.863866123896452E-5</v>
      </c>
      <c r="C56">
        <f>'BFPaT-pretax-petdies'!C4</f>
        <v>2.5464153591103132E-5</v>
      </c>
      <c r="D56">
        <f>'BFPaT-pretax-petdies'!D4</f>
        <v>2.1926374925076418E-5</v>
      </c>
      <c r="E56">
        <f>'BFPaT-pretax-petdies'!E4</f>
        <v>2.0249471856640622E-5</v>
      </c>
      <c r="F56">
        <f>'BFPaT-pretax-petdies'!F4</f>
        <v>1.8572568788204823E-5</v>
      </c>
      <c r="G56">
        <f>'BFPaT-pretax-petdies'!G4</f>
        <v>1.8795090173138449E-5</v>
      </c>
      <c r="H56">
        <f>'BFPaT-pretax-petdies'!H4</f>
        <v>1.9175266408998576E-5</v>
      </c>
      <c r="I56">
        <f>'BFPaT-pretax-petdies'!I4</f>
        <v>1.9244139189370174E-5</v>
      </c>
      <c r="J56">
        <f>'BFPaT-pretax-petdies'!J4</f>
        <v>1.956150335825346E-5</v>
      </c>
      <c r="K56">
        <f>'BFPaT-pretax-petdies'!K4</f>
        <v>1.9593912022996502E-5</v>
      </c>
      <c r="L56">
        <f>'BFPaT-pretax-petdies'!L4</f>
        <v>1.9782748991185301E-5</v>
      </c>
      <c r="M56">
        <f>'BFPaT-pretax-petdies'!M4</f>
        <v>1.9959372541523529E-5</v>
      </c>
      <c r="N56">
        <f>'BFPaT-pretax-petdies'!N4</f>
        <v>2.0102473550860039E-5</v>
      </c>
      <c r="O56">
        <f>'BFPaT-pretax-petdies'!O4</f>
        <v>2.026816442711252E-5</v>
      </c>
      <c r="P56">
        <f>'BFPaT-pretax-petdies'!P4</f>
        <v>2.0370572584447856E-5</v>
      </c>
      <c r="Q56">
        <f>'BFPaT-pretax-petdies'!Q4</f>
        <v>2.0454560423192798E-5</v>
      </c>
      <c r="R56">
        <f>'BFPaT-pretax-petdies'!R4</f>
        <v>2.0585071493126517E-5</v>
      </c>
      <c r="S56">
        <f>'BFPaT-pretax-petdies'!S4</f>
        <v>2.070066147033501E-5</v>
      </c>
      <c r="T56">
        <f>'BFPaT-pretax-petdies'!T4</f>
        <v>2.0820150014448909E-5</v>
      </c>
      <c r="U56">
        <f>'BFPaT-pretax-petdies'!U4</f>
        <v>2.0930627000124242E-5</v>
      </c>
      <c r="V56">
        <f>'BFPaT-pretax-petdies'!V4</f>
        <v>2.1140238972822881E-5</v>
      </c>
      <c r="W56">
        <f>'BFPaT-pretax-petdies'!W4</f>
        <v>2.1313224241040871E-5</v>
      </c>
      <c r="X56">
        <f>'BFPaT-pretax-petdies'!X4</f>
        <v>2.1454968917058533E-5</v>
      </c>
      <c r="Y56">
        <f>'BFPaT-pretax-petdies'!Y4</f>
        <v>2.1702310773861513E-5</v>
      </c>
      <c r="Z56">
        <f>'BFPaT-pretax-petdies'!Z4</f>
        <v>2.1929124361868794E-5</v>
      </c>
      <c r="AA56">
        <f>'BFPaT-pretax-petdies'!AA4</f>
        <v>2.1985535562457684E-5</v>
      </c>
    </row>
    <row r="57" spans="1:27">
      <c r="A57" t="s">
        <v>392</v>
      </c>
      <c r="B57">
        <f>'BFPaT-pretax-petdies'!B5</f>
        <v>1.8890888467351204E-5</v>
      </c>
      <c r="C57">
        <f>'BFPaT-pretax-petdies'!C5</f>
        <v>2.5256558438877558E-5</v>
      </c>
      <c r="D57">
        <f>'BFPaT-pretax-petdies'!D5</f>
        <v>2.1134842437179458E-5</v>
      </c>
      <c r="E57">
        <f>'BFPaT-pretax-petdies'!E5</f>
        <v>1.852541270465112E-5</v>
      </c>
      <c r="F57">
        <f>'BFPaT-pretax-petdies'!F5</f>
        <v>1.6109745593703606E-5</v>
      </c>
      <c r="G57">
        <f>'BFPaT-pretax-petdies'!G5</f>
        <v>1.5438536025692478E-5</v>
      </c>
      <c r="H57">
        <f>'BFPaT-pretax-petdies'!H5</f>
        <v>1.4977299263534205E-5</v>
      </c>
      <c r="I57">
        <f>'BFPaT-pretax-petdies'!I5</f>
        <v>1.504684664502022E-5</v>
      </c>
      <c r="J57">
        <f>'BFPaT-pretax-petdies'!J5</f>
        <v>1.5621939816406906E-5</v>
      </c>
      <c r="K57">
        <f>'BFPaT-pretax-petdies'!K5</f>
        <v>1.5652865214429031E-5</v>
      </c>
      <c r="L57">
        <f>'BFPaT-pretax-petdies'!L5</f>
        <v>1.5842391045912253E-5</v>
      </c>
      <c r="M57">
        <f>'BFPaT-pretax-petdies'!M5</f>
        <v>1.5996782710052737E-5</v>
      </c>
      <c r="N57">
        <f>'BFPaT-pretax-petdies'!N5</f>
        <v>1.6187798939346876E-5</v>
      </c>
      <c r="O57">
        <f>'BFPaT-pretax-petdies'!O5</f>
        <v>1.6351686362937243E-5</v>
      </c>
      <c r="P57">
        <f>'BFPaT-pretax-petdies'!P5</f>
        <v>1.6445182797094067E-5</v>
      </c>
      <c r="Q57">
        <f>'BFPaT-pretax-petdies'!Q5</f>
        <v>1.6517855735329017E-5</v>
      </c>
      <c r="R57">
        <f>'BFPaT-pretax-petdies'!R5</f>
        <v>1.664131201792137E-5</v>
      </c>
      <c r="S57">
        <f>'BFPaT-pretax-petdies'!S5</f>
        <v>1.6762748775824479E-5</v>
      </c>
      <c r="T57">
        <f>'BFPaT-pretax-petdies'!T5</f>
        <v>1.6877711217112579E-5</v>
      </c>
      <c r="U57">
        <f>'BFPaT-pretax-petdies'!U5</f>
        <v>1.6994810132966005E-5</v>
      </c>
      <c r="V57">
        <f>'BFPaT-pretax-petdies'!V5</f>
        <v>1.7201125402755607E-5</v>
      </c>
      <c r="W57">
        <f>'BFPaT-pretax-petdies'!W5</f>
        <v>1.7371471454562961E-5</v>
      </c>
      <c r="X57">
        <f>'BFPaT-pretax-petdies'!X5</f>
        <v>1.7513879321951038E-5</v>
      </c>
      <c r="Y57">
        <f>'BFPaT-pretax-petdies'!Y5</f>
        <v>1.7756688657947214E-5</v>
      </c>
      <c r="Z57">
        <f>'BFPaT-pretax-petdies'!Z5</f>
        <v>1.7978457712885371E-5</v>
      </c>
      <c r="AA57">
        <f>'BFPaT-pretax-petdies'!AA5</f>
        <v>1.8029201123138756E-5</v>
      </c>
    </row>
    <row r="58" spans="1:27">
      <c r="A58" t="s">
        <v>393</v>
      </c>
      <c r="B58">
        <f>'BFPaT-pretax-petdies'!B6</f>
        <v>1.8807207434147853E-5</v>
      </c>
      <c r="C58">
        <f>'BFPaT-pretax-petdies'!C6</f>
        <v>2.5139831468832039E-5</v>
      </c>
      <c r="D58">
        <f>'BFPaT-pretax-petdies'!D6</f>
        <v>2.1003207973175982E-5</v>
      </c>
      <c r="E58">
        <f>'BFPaT-pretax-petdies'!E6</f>
        <v>1.8368409215401031E-5</v>
      </c>
      <c r="F58">
        <f>'BFPaT-pretax-petdies'!F6</f>
        <v>1.5935017487088538E-5</v>
      </c>
      <c r="G58">
        <f>'BFPaT-pretax-petdies'!G6</f>
        <v>1.5262991409271902E-5</v>
      </c>
      <c r="H58">
        <f>'BFPaT-pretax-petdies'!H6</f>
        <v>1.4762748297898507E-5</v>
      </c>
      <c r="I58">
        <f>'BFPaT-pretax-petdies'!I6</f>
        <v>1.4826996566402248E-5</v>
      </c>
      <c r="J58">
        <f>'BFPaT-pretax-petdies'!J6</f>
        <v>1.5143303907746877E-5</v>
      </c>
      <c r="K58">
        <f>'BFPaT-pretax-petdies'!K6</f>
        <v>1.517827905178251E-5</v>
      </c>
      <c r="L58">
        <f>'BFPaT-pretax-petdies'!L6</f>
        <v>1.537042413262435E-5</v>
      </c>
      <c r="M58">
        <f>'BFPaT-pretax-petdies'!M6</f>
        <v>1.5539013083854616E-5</v>
      </c>
      <c r="N58">
        <f>'BFPaT-pretax-petdies'!N6</f>
        <v>1.5683811292612171E-5</v>
      </c>
      <c r="O58">
        <f>'BFPaT-pretax-petdies'!O6</f>
        <v>1.5843876451960172E-5</v>
      </c>
      <c r="P58">
        <f>'BFPaT-pretax-petdies'!P6</f>
        <v>1.5945306936855903E-5</v>
      </c>
      <c r="Q58">
        <f>'BFPaT-pretax-petdies'!Q6</f>
        <v>1.6022476027338631E-5</v>
      </c>
      <c r="R58">
        <f>'BFPaT-pretax-petdies'!R6</f>
        <v>1.6149489297625187E-5</v>
      </c>
      <c r="S58">
        <f>'BFPaT-pretax-petdies'!S6</f>
        <v>1.6271876629825883E-5</v>
      </c>
      <c r="T58">
        <f>'BFPaT-pretax-petdies'!T6</f>
        <v>1.638924510088147E-5</v>
      </c>
      <c r="U58">
        <f>'BFPaT-pretax-petdies'!U6</f>
        <v>1.6507239681639451E-5</v>
      </c>
      <c r="V58">
        <f>'BFPaT-pretax-petdies'!V6</f>
        <v>1.6720256036706199E-5</v>
      </c>
      <c r="W58">
        <f>'BFPaT-pretax-petdies'!W6</f>
        <v>1.6894953479634241E-5</v>
      </c>
      <c r="X58">
        <f>'BFPaT-pretax-petdies'!X6</f>
        <v>1.7041682074455992E-5</v>
      </c>
      <c r="Y58">
        <f>'BFPaT-pretax-petdies'!Y6</f>
        <v>1.7295188045458782E-5</v>
      </c>
      <c r="Z58">
        <f>'BFPaT-pretax-petdies'!Z6</f>
        <v>1.752170783255788E-5</v>
      </c>
      <c r="AA58">
        <f>'BFPaT-pretax-petdies'!AA6</f>
        <v>1.7577107131475144E-5</v>
      </c>
    </row>
    <row r="59" spans="1:27">
      <c r="A59" t="s">
        <v>394</v>
      </c>
      <c r="B59">
        <f>'BFPaT-pretax-petdies'!B7</f>
        <v>1.8548845755912826E-5</v>
      </c>
      <c r="C59">
        <f>'BFPaT-pretax-petdies'!C7</f>
        <v>1.7917201979921244E-5</v>
      </c>
      <c r="D59">
        <f>'BFPaT-pretax-petdies'!D7</f>
        <v>1.7285558203929661E-5</v>
      </c>
      <c r="E59">
        <f>'BFPaT-pretax-petdies'!E7</f>
        <v>1.6653914427938079E-5</v>
      </c>
      <c r="F59">
        <f>'BFPaT-pretax-petdies'!F7</f>
        <v>1.6022270651946503E-5</v>
      </c>
      <c r="G59">
        <f>'BFPaT-pretax-petdies'!G7</f>
        <v>1.5096151714419716E-5</v>
      </c>
      <c r="H59">
        <f>'BFPaT-pretax-petdies'!H7</f>
        <v>1.4489153333244296E-5</v>
      </c>
      <c r="I59">
        <f>'BFPaT-pretax-petdies'!I7</f>
        <v>1.4618599731440358E-5</v>
      </c>
      <c r="J59">
        <f>'BFPaT-pretax-petdies'!J7</f>
        <v>1.4892745929351911E-5</v>
      </c>
      <c r="K59">
        <f>'BFPaT-pretax-petdies'!K7</f>
        <v>1.4965188533379714E-5</v>
      </c>
      <c r="L59">
        <f>'BFPaT-pretax-petdies'!L7</f>
        <v>1.5167518950074859E-5</v>
      </c>
      <c r="M59">
        <f>'BFPaT-pretax-petdies'!M7</f>
        <v>1.5234814333337474E-5</v>
      </c>
      <c r="N59">
        <f>'BFPaT-pretax-petdies'!N7</f>
        <v>1.5454063974177076E-5</v>
      </c>
      <c r="O59">
        <f>'BFPaT-pretax-petdies'!O7</f>
        <v>1.5607346753821882E-5</v>
      </c>
      <c r="P59">
        <f>'BFPaT-pretax-petdies'!P7</f>
        <v>1.5671751193196713E-5</v>
      </c>
      <c r="Q59">
        <f>'BFPaT-pretax-petdies'!Q7</f>
        <v>1.5725301400475832E-5</v>
      </c>
      <c r="R59">
        <f>'BFPaT-pretax-petdies'!R7</f>
        <v>1.5814885005547238E-5</v>
      </c>
      <c r="S59">
        <f>'BFPaT-pretax-petdies'!S7</f>
        <v>1.5905438438859248E-5</v>
      </c>
      <c r="T59">
        <f>'BFPaT-pretax-petdies'!T7</f>
        <v>1.6014577632049746E-5</v>
      </c>
      <c r="U59">
        <f>'BFPaT-pretax-petdies'!U7</f>
        <v>1.6076419870785993E-5</v>
      </c>
      <c r="V59">
        <f>'BFPaT-pretax-petdies'!V7</f>
        <v>1.6235718437958518E-5</v>
      </c>
      <c r="W59">
        <f>'BFPaT-pretax-petdies'!W7</f>
        <v>1.6422624306974118E-5</v>
      </c>
      <c r="X59">
        <f>'BFPaT-pretax-petdies'!X7</f>
        <v>1.6540496232984016E-5</v>
      </c>
      <c r="Y59">
        <f>'BFPaT-pretax-petdies'!Y7</f>
        <v>1.6770336968698167E-5</v>
      </c>
      <c r="Z59">
        <f>'BFPaT-pretax-petdies'!Z7</f>
        <v>1.7026210461582426E-5</v>
      </c>
      <c r="AA59">
        <f>'BFPaT-pretax-petdies'!AA7</f>
        <v>1.7083677776600966E-5</v>
      </c>
    </row>
    <row r="60" spans="1:27">
      <c r="A60" t="s">
        <v>395</v>
      </c>
      <c r="B60">
        <f>'BFPaT-pretax-petdies'!B8</f>
        <v>0</v>
      </c>
      <c r="C60">
        <f>'BFPaT-pretax-petdies'!C8</f>
        <v>0</v>
      </c>
      <c r="D60">
        <f>'BFPaT-pretax-petdies'!D8</f>
        <v>0</v>
      </c>
      <c r="E60">
        <f>'BFPaT-pretax-petdies'!E8</f>
        <v>0</v>
      </c>
      <c r="F60">
        <f>'BFPaT-pretax-petdies'!F8</f>
        <v>0</v>
      </c>
      <c r="G60">
        <f>'BFPaT-pretax-petdies'!G8</f>
        <v>0</v>
      </c>
      <c r="H60">
        <f>'BFPaT-pretax-petdies'!H8</f>
        <v>0</v>
      </c>
      <c r="I60">
        <f>'BFPaT-pretax-petdies'!I8</f>
        <v>0</v>
      </c>
      <c r="J60">
        <f>'BFPaT-pretax-petdies'!J8</f>
        <v>0</v>
      </c>
      <c r="K60">
        <f>'BFPaT-pretax-petdies'!K8</f>
        <v>0</v>
      </c>
      <c r="L60">
        <f>'BFPaT-pretax-petdies'!L8</f>
        <v>0</v>
      </c>
      <c r="M60">
        <f>'BFPaT-pretax-petdies'!M8</f>
        <v>0</v>
      </c>
      <c r="N60">
        <f>'BFPaT-pretax-petdies'!N8</f>
        <v>0</v>
      </c>
      <c r="O60">
        <f>'BFPaT-pretax-petdies'!O8</f>
        <v>0</v>
      </c>
      <c r="P60">
        <f>'BFPaT-pretax-petdies'!P8</f>
        <v>0</v>
      </c>
      <c r="Q60">
        <f>'BFPaT-pretax-petdies'!Q8</f>
        <v>0</v>
      </c>
      <c r="R60">
        <f>'BFPaT-pretax-petdies'!R8</f>
        <v>0</v>
      </c>
      <c r="S60">
        <f>'BFPaT-pretax-petdies'!S8</f>
        <v>0</v>
      </c>
      <c r="T60">
        <f>'BFPaT-pretax-petdies'!T8</f>
        <v>0</v>
      </c>
      <c r="U60">
        <f>'BFPaT-pretax-petdies'!U8</f>
        <v>0</v>
      </c>
      <c r="V60">
        <f>'BFPaT-pretax-petdies'!V8</f>
        <v>0</v>
      </c>
      <c r="W60">
        <f>'BFPaT-pretax-petdies'!W8</f>
        <v>0</v>
      </c>
      <c r="X60">
        <f>'BFPaT-pretax-petdies'!X8</f>
        <v>0</v>
      </c>
      <c r="Y60">
        <f>'BFPaT-pretax-petdies'!Y8</f>
        <v>0</v>
      </c>
      <c r="Z60">
        <f>'BFPaT-pretax-petdies'!Z8</f>
        <v>0</v>
      </c>
      <c r="AA60">
        <f>'BFPaT-pretax-petdies'!AA8</f>
        <v>0</v>
      </c>
    </row>
    <row r="61" spans="1:27">
      <c r="A61" t="s">
        <v>396</v>
      </c>
      <c r="B61">
        <f>'BFPaT-pretax-petdies'!B9</f>
        <v>1.8807207434147853E-5</v>
      </c>
      <c r="C61">
        <f>'BFPaT-pretax-petdies'!C9</f>
        <v>2.5139831468832039E-5</v>
      </c>
      <c r="D61">
        <f>'BFPaT-pretax-petdies'!D9</f>
        <v>2.1003207973175982E-5</v>
      </c>
      <c r="E61">
        <f>'BFPaT-pretax-petdies'!E9</f>
        <v>1.8368409215401031E-5</v>
      </c>
      <c r="F61">
        <f>'BFPaT-pretax-petdies'!F9</f>
        <v>1.5935017487088538E-5</v>
      </c>
      <c r="G61">
        <f>'BFPaT-pretax-petdies'!G9</f>
        <v>1.5262991409271902E-5</v>
      </c>
      <c r="H61">
        <f>'BFPaT-pretax-petdies'!H9</f>
        <v>1.4762748297898507E-5</v>
      </c>
      <c r="I61">
        <f>'BFPaT-pretax-petdies'!I9</f>
        <v>1.4826996566402248E-5</v>
      </c>
      <c r="J61">
        <f>'BFPaT-pretax-petdies'!J9</f>
        <v>1.5143303907746877E-5</v>
      </c>
      <c r="K61">
        <f>'BFPaT-pretax-petdies'!K9</f>
        <v>1.517827905178251E-5</v>
      </c>
      <c r="L61">
        <f>'BFPaT-pretax-petdies'!L9</f>
        <v>1.537042413262435E-5</v>
      </c>
      <c r="M61">
        <f>'BFPaT-pretax-petdies'!M9</f>
        <v>1.5539013083854616E-5</v>
      </c>
      <c r="N61">
        <f>'BFPaT-pretax-petdies'!N9</f>
        <v>1.5683811292612171E-5</v>
      </c>
      <c r="O61">
        <f>'BFPaT-pretax-petdies'!O9</f>
        <v>1.5843876451960172E-5</v>
      </c>
      <c r="P61">
        <f>'BFPaT-pretax-petdies'!P9</f>
        <v>1.5945306936855903E-5</v>
      </c>
      <c r="Q61">
        <f>'BFPaT-pretax-petdies'!Q9</f>
        <v>1.6022476027338631E-5</v>
      </c>
      <c r="R61">
        <f>'BFPaT-pretax-petdies'!R9</f>
        <v>1.6149489297625187E-5</v>
      </c>
      <c r="S61">
        <f>'BFPaT-pretax-petdies'!S9</f>
        <v>1.6271876629825883E-5</v>
      </c>
      <c r="T61">
        <f>'BFPaT-pretax-petdies'!T9</f>
        <v>1.638924510088147E-5</v>
      </c>
      <c r="U61">
        <f>'BFPaT-pretax-petdies'!U9</f>
        <v>1.6507239681639451E-5</v>
      </c>
      <c r="V61">
        <f>'BFPaT-pretax-petdies'!V9</f>
        <v>1.6720256036706199E-5</v>
      </c>
      <c r="W61">
        <f>'BFPaT-pretax-petdies'!W9</f>
        <v>1.6894953479634241E-5</v>
      </c>
      <c r="X61">
        <f>'BFPaT-pretax-petdies'!X9</f>
        <v>1.7041682074455992E-5</v>
      </c>
      <c r="Y61">
        <f>'BFPaT-pretax-petdies'!Y9</f>
        <v>1.7295188045458782E-5</v>
      </c>
      <c r="Z61">
        <f>'BFPaT-pretax-petdies'!Z9</f>
        <v>1.752170783255788E-5</v>
      </c>
      <c r="AA61">
        <f>'BFPaT-pretax-petdies'!AA9</f>
        <v>1.7577107131475144E-5</v>
      </c>
    </row>
    <row r="62" spans="1:27" s="17" customFormat="1">
      <c r="A62" s="15" t="s">
        <v>545</v>
      </c>
    </row>
    <row r="63" spans="1:27">
      <c r="A63" t="s">
        <v>488</v>
      </c>
      <c r="B63">
        <f t="shared" ref="B63:AA63" si="6">B$1</f>
        <v>2025</v>
      </c>
      <c r="C63">
        <f t="shared" si="6"/>
        <v>2026</v>
      </c>
      <c r="D63">
        <f t="shared" si="6"/>
        <v>2027</v>
      </c>
      <c r="E63">
        <f t="shared" si="6"/>
        <v>2028</v>
      </c>
      <c r="F63">
        <f t="shared" si="6"/>
        <v>2029</v>
      </c>
      <c r="G63">
        <f t="shared" si="6"/>
        <v>2030</v>
      </c>
      <c r="H63">
        <f t="shared" si="6"/>
        <v>2031</v>
      </c>
      <c r="I63">
        <f t="shared" si="6"/>
        <v>2032</v>
      </c>
      <c r="J63">
        <f t="shared" si="6"/>
        <v>2033</v>
      </c>
      <c r="K63">
        <f t="shared" si="6"/>
        <v>2034</v>
      </c>
      <c r="L63">
        <f t="shared" si="6"/>
        <v>2035</v>
      </c>
      <c r="M63">
        <f t="shared" si="6"/>
        <v>2036</v>
      </c>
      <c r="N63">
        <f t="shared" si="6"/>
        <v>2037</v>
      </c>
      <c r="O63">
        <f t="shared" si="6"/>
        <v>2038</v>
      </c>
      <c r="P63">
        <f t="shared" si="6"/>
        <v>2039</v>
      </c>
      <c r="Q63">
        <f t="shared" si="6"/>
        <v>2040</v>
      </c>
      <c r="R63">
        <f t="shared" si="6"/>
        <v>2041</v>
      </c>
      <c r="S63">
        <f t="shared" si="6"/>
        <v>2042</v>
      </c>
      <c r="T63">
        <f t="shared" si="6"/>
        <v>2043</v>
      </c>
      <c r="U63">
        <f t="shared" si="6"/>
        <v>2044</v>
      </c>
      <c r="V63">
        <f t="shared" si="6"/>
        <v>2045</v>
      </c>
      <c r="W63">
        <f t="shared" si="6"/>
        <v>2046</v>
      </c>
      <c r="X63">
        <f t="shared" si="6"/>
        <v>2047</v>
      </c>
      <c r="Y63">
        <f t="shared" si="6"/>
        <v>2048</v>
      </c>
      <c r="Z63">
        <f t="shared" si="6"/>
        <v>2049</v>
      </c>
      <c r="AA63">
        <f t="shared" si="6"/>
        <v>2050</v>
      </c>
    </row>
    <row r="64" spans="1:27">
      <c r="A64" t="s">
        <v>389</v>
      </c>
      <c r="B64">
        <f>'BFPaT-pretax-biogas'!B2</f>
        <v>1.7745745696564773E-5</v>
      </c>
      <c r="C64">
        <f>'BFPaT-pretax-biogas'!C2</f>
        <v>1.7405987832357061E-5</v>
      </c>
      <c r="D64">
        <f>'BFPaT-pretax-biogas'!D2</f>
        <v>1.62639096949932E-5</v>
      </c>
      <c r="E64">
        <f>'BFPaT-pretax-biogas'!E2</f>
        <v>1.5944317918695749E-5</v>
      </c>
      <c r="F64">
        <f>'BFPaT-pretax-biogas'!F2</f>
        <v>1.6051645268723788E-5</v>
      </c>
      <c r="G64">
        <f>'BFPaT-pretax-biogas'!G2</f>
        <v>1.5877687135085604E-5</v>
      </c>
      <c r="H64">
        <f>'BFPaT-pretax-biogas'!H2</f>
        <v>1.6167222315467406E-5</v>
      </c>
      <c r="I64">
        <f>'BFPaT-pretax-biogas'!I2</f>
        <v>1.6249952813826597E-5</v>
      </c>
      <c r="J64">
        <f>'BFPaT-pretax-biogas'!J2</f>
        <v>1.6712455946643331E-5</v>
      </c>
      <c r="K64">
        <f>'BFPaT-pretax-biogas'!K2</f>
        <v>1.6823438000834168E-5</v>
      </c>
      <c r="L64">
        <f>'BFPaT-pretax-biogas'!L2</f>
        <v>1.7111457976203682E-5</v>
      </c>
      <c r="M64">
        <f>'BFPaT-pretax-biogas'!M2</f>
        <v>1.7278796580255642E-5</v>
      </c>
      <c r="N64">
        <f>'BFPaT-pretax-biogas'!N2</f>
        <v>1.7603451896938402E-5</v>
      </c>
      <c r="O64">
        <f>'BFPaT-pretax-biogas'!O2</f>
        <v>1.7758592584927497E-5</v>
      </c>
      <c r="P64">
        <f>'BFPaT-pretax-biogas'!P2</f>
        <v>1.7886118418397651E-5</v>
      </c>
      <c r="Q64">
        <f>'BFPaT-pretax-biogas'!Q2</f>
        <v>1.7960819813438561E-5</v>
      </c>
      <c r="R64">
        <f>'BFPaT-pretax-biogas'!R2</f>
        <v>1.7990167476604676E-5</v>
      </c>
      <c r="S64">
        <f>'BFPaT-pretax-biogas'!S2</f>
        <v>1.8142349541072979E-5</v>
      </c>
      <c r="T64">
        <f>'BFPaT-pretax-biogas'!T2</f>
        <v>1.8219522647052735E-5</v>
      </c>
      <c r="U64">
        <f>'BFPaT-pretax-biogas'!U2</f>
        <v>1.8280924549564922E-5</v>
      </c>
      <c r="V64">
        <f>'BFPaT-pretax-biogas'!V2</f>
        <v>1.8503369672714446E-5</v>
      </c>
      <c r="W64">
        <f>'BFPaT-pretax-biogas'!W2</f>
        <v>1.8529422546076282E-5</v>
      </c>
      <c r="X64">
        <f>'BFPaT-pretax-biogas'!X2</f>
        <v>1.86867591995474E-5</v>
      </c>
      <c r="Y64">
        <f>'BFPaT-pretax-biogas'!Y2</f>
        <v>1.8849987684712593E-5</v>
      </c>
      <c r="Z64">
        <f>'BFPaT-pretax-biogas'!Z2</f>
        <v>1.9051922100141507E-5</v>
      </c>
      <c r="AA64">
        <f>'BFPaT-pretax-biogas'!AA2</f>
        <v>1.9127414786555124E-5</v>
      </c>
    </row>
    <row r="65" spans="1:27">
      <c r="A65" t="s">
        <v>390</v>
      </c>
      <c r="B65">
        <f>'BFPaT-pretax-biogas'!B3</f>
        <v>0</v>
      </c>
      <c r="C65">
        <f>'BFPaT-pretax-biogas'!C3</f>
        <v>0</v>
      </c>
      <c r="D65">
        <f>'BFPaT-pretax-biogas'!D3</f>
        <v>0</v>
      </c>
      <c r="E65">
        <f>'BFPaT-pretax-biogas'!E3</f>
        <v>0</v>
      </c>
      <c r="F65">
        <f>'BFPaT-pretax-biogas'!F3</f>
        <v>0</v>
      </c>
      <c r="G65">
        <f>'BFPaT-pretax-biogas'!G3</f>
        <v>0</v>
      </c>
      <c r="H65">
        <f>'BFPaT-pretax-biogas'!H3</f>
        <v>0</v>
      </c>
      <c r="I65">
        <f>'BFPaT-pretax-biogas'!I3</f>
        <v>0</v>
      </c>
      <c r="J65">
        <f>'BFPaT-pretax-biogas'!J3</f>
        <v>0</v>
      </c>
      <c r="K65">
        <f>'BFPaT-pretax-biogas'!K3</f>
        <v>0</v>
      </c>
      <c r="L65">
        <f>'BFPaT-pretax-biogas'!L3</f>
        <v>0</v>
      </c>
      <c r="M65">
        <f>'BFPaT-pretax-biogas'!M3</f>
        <v>0</v>
      </c>
      <c r="N65">
        <f>'BFPaT-pretax-biogas'!N3</f>
        <v>0</v>
      </c>
      <c r="O65">
        <f>'BFPaT-pretax-biogas'!O3</f>
        <v>0</v>
      </c>
      <c r="P65">
        <f>'BFPaT-pretax-biogas'!P3</f>
        <v>0</v>
      </c>
      <c r="Q65">
        <f>'BFPaT-pretax-biogas'!Q3</f>
        <v>0</v>
      </c>
      <c r="R65">
        <f>'BFPaT-pretax-biogas'!R3</f>
        <v>0</v>
      </c>
      <c r="S65">
        <f>'BFPaT-pretax-biogas'!S3</f>
        <v>0</v>
      </c>
      <c r="T65">
        <f>'BFPaT-pretax-biogas'!T3</f>
        <v>0</v>
      </c>
      <c r="U65">
        <f>'BFPaT-pretax-biogas'!U3</f>
        <v>0</v>
      </c>
      <c r="V65">
        <f>'BFPaT-pretax-biogas'!V3</f>
        <v>0</v>
      </c>
      <c r="W65">
        <f>'BFPaT-pretax-biogas'!W3</f>
        <v>0</v>
      </c>
      <c r="X65">
        <f>'BFPaT-pretax-biogas'!X3</f>
        <v>0</v>
      </c>
      <c r="Y65">
        <f>'BFPaT-pretax-biogas'!Y3</f>
        <v>0</v>
      </c>
      <c r="Z65">
        <f>'BFPaT-pretax-biogas'!Z3</f>
        <v>0</v>
      </c>
      <c r="AA65">
        <f>'BFPaT-pretax-biogas'!AA3</f>
        <v>0</v>
      </c>
    </row>
    <row r="66" spans="1:27">
      <c r="A66" t="s">
        <v>391</v>
      </c>
      <c r="B66">
        <f>'BFPaT-pretax-biogas'!B4</f>
        <v>0</v>
      </c>
      <c r="C66">
        <f>'BFPaT-pretax-biogas'!C4</f>
        <v>0</v>
      </c>
      <c r="D66">
        <f>'BFPaT-pretax-biogas'!D4</f>
        <v>0</v>
      </c>
      <c r="E66">
        <f>'BFPaT-pretax-biogas'!E4</f>
        <v>0</v>
      </c>
      <c r="F66">
        <f>'BFPaT-pretax-biogas'!F4</f>
        <v>0</v>
      </c>
      <c r="G66">
        <f>'BFPaT-pretax-biogas'!G4</f>
        <v>0</v>
      </c>
      <c r="H66">
        <f>'BFPaT-pretax-biogas'!H4</f>
        <v>0</v>
      </c>
      <c r="I66">
        <f>'BFPaT-pretax-biogas'!I4</f>
        <v>0</v>
      </c>
      <c r="J66">
        <f>'BFPaT-pretax-biogas'!J4</f>
        <v>0</v>
      </c>
      <c r="K66">
        <f>'BFPaT-pretax-biogas'!K4</f>
        <v>0</v>
      </c>
      <c r="L66">
        <f>'BFPaT-pretax-biogas'!L4</f>
        <v>0</v>
      </c>
      <c r="M66">
        <f>'BFPaT-pretax-biogas'!M4</f>
        <v>0</v>
      </c>
      <c r="N66">
        <f>'BFPaT-pretax-biogas'!N4</f>
        <v>0</v>
      </c>
      <c r="O66">
        <f>'BFPaT-pretax-biogas'!O4</f>
        <v>0</v>
      </c>
      <c r="P66">
        <f>'BFPaT-pretax-biogas'!P4</f>
        <v>0</v>
      </c>
      <c r="Q66">
        <f>'BFPaT-pretax-biogas'!Q4</f>
        <v>0</v>
      </c>
      <c r="R66">
        <f>'BFPaT-pretax-biogas'!R4</f>
        <v>0</v>
      </c>
      <c r="S66">
        <f>'BFPaT-pretax-biogas'!S4</f>
        <v>0</v>
      </c>
      <c r="T66">
        <f>'BFPaT-pretax-biogas'!T4</f>
        <v>0</v>
      </c>
      <c r="U66">
        <f>'BFPaT-pretax-biogas'!U4</f>
        <v>0</v>
      </c>
      <c r="V66">
        <f>'BFPaT-pretax-biogas'!V4</f>
        <v>0</v>
      </c>
      <c r="W66">
        <f>'BFPaT-pretax-biogas'!W4</f>
        <v>0</v>
      </c>
      <c r="X66">
        <f>'BFPaT-pretax-biogas'!X4</f>
        <v>0</v>
      </c>
      <c r="Y66">
        <f>'BFPaT-pretax-biogas'!Y4</f>
        <v>0</v>
      </c>
      <c r="Z66">
        <f>'BFPaT-pretax-biogas'!Z4</f>
        <v>0</v>
      </c>
      <c r="AA66">
        <f>'BFPaT-pretax-biogas'!AA4</f>
        <v>0</v>
      </c>
    </row>
    <row r="67" spans="1:27">
      <c r="A67" t="s">
        <v>392</v>
      </c>
      <c r="B67">
        <f>'BFPaT-pretax-biogas'!B5</f>
        <v>0</v>
      </c>
      <c r="C67">
        <f>'BFPaT-pretax-biogas'!C5</f>
        <v>0</v>
      </c>
      <c r="D67">
        <f>'BFPaT-pretax-biogas'!D5</f>
        <v>0</v>
      </c>
      <c r="E67">
        <f>'BFPaT-pretax-biogas'!E5</f>
        <v>0</v>
      </c>
      <c r="F67">
        <f>'BFPaT-pretax-biogas'!F5</f>
        <v>0</v>
      </c>
      <c r="G67">
        <f>'BFPaT-pretax-biogas'!G5</f>
        <v>0</v>
      </c>
      <c r="H67">
        <f>'BFPaT-pretax-biogas'!H5</f>
        <v>0</v>
      </c>
      <c r="I67">
        <f>'BFPaT-pretax-biogas'!I5</f>
        <v>0</v>
      </c>
      <c r="J67">
        <f>'BFPaT-pretax-biogas'!J5</f>
        <v>0</v>
      </c>
      <c r="K67">
        <f>'BFPaT-pretax-biogas'!K5</f>
        <v>0</v>
      </c>
      <c r="L67">
        <f>'BFPaT-pretax-biogas'!L5</f>
        <v>0</v>
      </c>
      <c r="M67">
        <f>'BFPaT-pretax-biogas'!M5</f>
        <v>0</v>
      </c>
      <c r="N67">
        <f>'BFPaT-pretax-biogas'!N5</f>
        <v>0</v>
      </c>
      <c r="O67">
        <f>'BFPaT-pretax-biogas'!O5</f>
        <v>0</v>
      </c>
      <c r="P67">
        <f>'BFPaT-pretax-biogas'!P5</f>
        <v>0</v>
      </c>
      <c r="Q67">
        <f>'BFPaT-pretax-biogas'!Q5</f>
        <v>0</v>
      </c>
      <c r="R67">
        <f>'BFPaT-pretax-biogas'!R5</f>
        <v>0</v>
      </c>
      <c r="S67">
        <f>'BFPaT-pretax-biogas'!S5</f>
        <v>0</v>
      </c>
      <c r="T67">
        <f>'BFPaT-pretax-biogas'!T5</f>
        <v>0</v>
      </c>
      <c r="U67">
        <f>'BFPaT-pretax-biogas'!U5</f>
        <v>0</v>
      </c>
      <c r="V67">
        <f>'BFPaT-pretax-biogas'!V5</f>
        <v>0</v>
      </c>
      <c r="W67">
        <f>'BFPaT-pretax-biogas'!W5</f>
        <v>0</v>
      </c>
      <c r="X67">
        <f>'BFPaT-pretax-biogas'!X5</f>
        <v>0</v>
      </c>
      <c r="Y67">
        <f>'BFPaT-pretax-biogas'!Y5</f>
        <v>0</v>
      </c>
      <c r="Z67">
        <f>'BFPaT-pretax-biogas'!Z5</f>
        <v>0</v>
      </c>
      <c r="AA67">
        <f>'BFPaT-pretax-biogas'!AA5</f>
        <v>0</v>
      </c>
    </row>
    <row r="68" spans="1:27">
      <c r="A68" t="s">
        <v>393</v>
      </c>
      <c r="B68">
        <f>'BFPaT-pretax-biogas'!B6</f>
        <v>0</v>
      </c>
      <c r="C68">
        <f>'BFPaT-pretax-biogas'!C6</f>
        <v>0</v>
      </c>
      <c r="D68">
        <f>'BFPaT-pretax-biogas'!D6</f>
        <v>0</v>
      </c>
      <c r="E68">
        <f>'BFPaT-pretax-biogas'!E6</f>
        <v>0</v>
      </c>
      <c r="F68">
        <f>'BFPaT-pretax-biogas'!F6</f>
        <v>0</v>
      </c>
      <c r="G68">
        <f>'BFPaT-pretax-biogas'!G6</f>
        <v>0</v>
      </c>
      <c r="H68">
        <f>'BFPaT-pretax-biogas'!H6</f>
        <v>0</v>
      </c>
      <c r="I68">
        <f>'BFPaT-pretax-biogas'!I6</f>
        <v>0</v>
      </c>
      <c r="J68">
        <f>'BFPaT-pretax-biogas'!J6</f>
        <v>0</v>
      </c>
      <c r="K68">
        <f>'BFPaT-pretax-biogas'!K6</f>
        <v>0</v>
      </c>
      <c r="L68">
        <f>'BFPaT-pretax-biogas'!L6</f>
        <v>0</v>
      </c>
      <c r="M68">
        <f>'BFPaT-pretax-biogas'!M6</f>
        <v>0</v>
      </c>
      <c r="N68">
        <f>'BFPaT-pretax-biogas'!N6</f>
        <v>0</v>
      </c>
      <c r="O68">
        <f>'BFPaT-pretax-biogas'!O6</f>
        <v>0</v>
      </c>
      <c r="P68">
        <f>'BFPaT-pretax-biogas'!P6</f>
        <v>0</v>
      </c>
      <c r="Q68">
        <f>'BFPaT-pretax-biogas'!Q6</f>
        <v>0</v>
      </c>
      <c r="R68">
        <f>'BFPaT-pretax-biogas'!R6</f>
        <v>0</v>
      </c>
      <c r="S68">
        <f>'BFPaT-pretax-biogas'!S6</f>
        <v>0</v>
      </c>
      <c r="T68">
        <f>'BFPaT-pretax-biogas'!T6</f>
        <v>0</v>
      </c>
      <c r="U68">
        <f>'BFPaT-pretax-biogas'!U6</f>
        <v>0</v>
      </c>
      <c r="V68">
        <f>'BFPaT-pretax-biogas'!V6</f>
        <v>0</v>
      </c>
      <c r="W68">
        <f>'BFPaT-pretax-biogas'!W6</f>
        <v>0</v>
      </c>
      <c r="X68">
        <f>'BFPaT-pretax-biogas'!X6</f>
        <v>0</v>
      </c>
      <c r="Y68">
        <f>'BFPaT-pretax-biogas'!Y6</f>
        <v>0</v>
      </c>
      <c r="Z68">
        <f>'BFPaT-pretax-biogas'!Z6</f>
        <v>0</v>
      </c>
      <c r="AA68">
        <f>'BFPaT-pretax-biogas'!AA6</f>
        <v>0</v>
      </c>
    </row>
    <row r="69" spans="1:27">
      <c r="A69" t="s">
        <v>394</v>
      </c>
      <c r="B69">
        <f>'BFPaT-pretax-biogas'!B7</f>
        <v>0</v>
      </c>
      <c r="C69">
        <f>'BFPaT-pretax-biogas'!C7</f>
        <v>0</v>
      </c>
      <c r="D69">
        <f>'BFPaT-pretax-biogas'!D7</f>
        <v>0</v>
      </c>
      <c r="E69">
        <f>'BFPaT-pretax-biogas'!E7</f>
        <v>0</v>
      </c>
      <c r="F69">
        <f>'BFPaT-pretax-biogas'!F7</f>
        <v>0</v>
      </c>
      <c r="G69">
        <f>'BFPaT-pretax-biogas'!G7</f>
        <v>0</v>
      </c>
      <c r="H69">
        <f>'BFPaT-pretax-biogas'!H7</f>
        <v>0</v>
      </c>
      <c r="I69">
        <f>'BFPaT-pretax-biogas'!I7</f>
        <v>0</v>
      </c>
      <c r="J69">
        <f>'BFPaT-pretax-biogas'!J7</f>
        <v>0</v>
      </c>
      <c r="K69">
        <f>'BFPaT-pretax-biogas'!K7</f>
        <v>0</v>
      </c>
      <c r="L69">
        <f>'BFPaT-pretax-biogas'!L7</f>
        <v>0</v>
      </c>
      <c r="M69">
        <f>'BFPaT-pretax-biogas'!M7</f>
        <v>0</v>
      </c>
      <c r="N69">
        <f>'BFPaT-pretax-biogas'!N7</f>
        <v>0</v>
      </c>
      <c r="O69">
        <f>'BFPaT-pretax-biogas'!O7</f>
        <v>0</v>
      </c>
      <c r="P69">
        <f>'BFPaT-pretax-biogas'!P7</f>
        <v>0</v>
      </c>
      <c r="Q69">
        <f>'BFPaT-pretax-biogas'!Q7</f>
        <v>0</v>
      </c>
      <c r="R69">
        <f>'BFPaT-pretax-biogas'!R7</f>
        <v>0</v>
      </c>
      <c r="S69">
        <f>'BFPaT-pretax-biogas'!S7</f>
        <v>0</v>
      </c>
      <c r="T69">
        <f>'BFPaT-pretax-biogas'!T7</f>
        <v>0</v>
      </c>
      <c r="U69">
        <f>'BFPaT-pretax-biogas'!U7</f>
        <v>0</v>
      </c>
      <c r="V69">
        <f>'BFPaT-pretax-biogas'!V7</f>
        <v>0</v>
      </c>
      <c r="W69">
        <f>'BFPaT-pretax-biogas'!W7</f>
        <v>0</v>
      </c>
      <c r="X69">
        <f>'BFPaT-pretax-biogas'!X7</f>
        <v>0</v>
      </c>
      <c r="Y69">
        <f>'BFPaT-pretax-biogas'!Y7</f>
        <v>0</v>
      </c>
      <c r="Z69">
        <f>'BFPaT-pretax-biogas'!Z7</f>
        <v>0</v>
      </c>
      <c r="AA69">
        <f>'BFPaT-pretax-biogas'!AA7</f>
        <v>0</v>
      </c>
    </row>
    <row r="70" spans="1:27">
      <c r="A70" t="s">
        <v>395</v>
      </c>
      <c r="B70">
        <f>'BFPaT-pretax-biogas'!B8</f>
        <v>0</v>
      </c>
      <c r="C70">
        <f>'BFPaT-pretax-biogas'!C8</f>
        <v>0</v>
      </c>
      <c r="D70">
        <f>'BFPaT-pretax-biogas'!D8</f>
        <v>0</v>
      </c>
      <c r="E70">
        <f>'BFPaT-pretax-biogas'!E8</f>
        <v>0</v>
      </c>
      <c r="F70">
        <f>'BFPaT-pretax-biogas'!F8</f>
        <v>0</v>
      </c>
      <c r="G70">
        <f>'BFPaT-pretax-biogas'!G8</f>
        <v>0</v>
      </c>
      <c r="H70">
        <f>'BFPaT-pretax-biogas'!H8</f>
        <v>0</v>
      </c>
      <c r="I70">
        <f>'BFPaT-pretax-biogas'!I8</f>
        <v>0</v>
      </c>
      <c r="J70">
        <f>'BFPaT-pretax-biogas'!J8</f>
        <v>0</v>
      </c>
      <c r="K70">
        <f>'BFPaT-pretax-biogas'!K8</f>
        <v>0</v>
      </c>
      <c r="L70">
        <f>'BFPaT-pretax-biogas'!L8</f>
        <v>0</v>
      </c>
      <c r="M70">
        <f>'BFPaT-pretax-biogas'!M8</f>
        <v>0</v>
      </c>
      <c r="N70">
        <f>'BFPaT-pretax-biogas'!N8</f>
        <v>0</v>
      </c>
      <c r="O70">
        <f>'BFPaT-pretax-biogas'!O8</f>
        <v>0</v>
      </c>
      <c r="P70">
        <f>'BFPaT-pretax-biogas'!P8</f>
        <v>0</v>
      </c>
      <c r="Q70">
        <f>'BFPaT-pretax-biogas'!Q8</f>
        <v>0</v>
      </c>
      <c r="R70">
        <f>'BFPaT-pretax-biogas'!R8</f>
        <v>0</v>
      </c>
      <c r="S70">
        <f>'BFPaT-pretax-biogas'!S8</f>
        <v>0</v>
      </c>
      <c r="T70">
        <f>'BFPaT-pretax-biogas'!T8</f>
        <v>0</v>
      </c>
      <c r="U70">
        <f>'BFPaT-pretax-biogas'!U8</f>
        <v>0</v>
      </c>
      <c r="V70">
        <f>'BFPaT-pretax-biogas'!V8</f>
        <v>0</v>
      </c>
      <c r="W70">
        <f>'BFPaT-pretax-biogas'!W8</f>
        <v>0</v>
      </c>
      <c r="X70">
        <f>'BFPaT-pretax-biogas'!X8</f>
        <v>0</v>
      </c>
      <c r="Y70">
        <f>'BFPaT-pretax-biogas'!Y8</f>
        <v>0</v>
      </c>
      <c r="Z70">
        <f>'BFPaT-pretax-biogas'!Z8</f>
        <v>0</v>
      </c>
      <c r="AA70">
        <f>'BFPaT-pretax-biogas'!AA8</f>
        <v>0</v>
      </c>
    </row>
    <row r="71" spans="1:27">
      <c r="A71" t="s">
        <v>396</v>
      </c>
      <c r="B71">
        <f>'BFPaT-pretax-biogas'!B9</f>
        <v>0</v>
      </c>
      <c r="C71">
        <f>'BFPaT-pretax-biogas'!C9</f>
        <v>0</v>
      </c>
      <c r="D71">
        <f>'BFPaT-pretax-biogas'!D9</f>
        <v>0</v>
      </c>
      <c r="E71">
        <f>'BFPaT-pretax-biogas'!E9</f>
        <v>0</v>
      </c>
      <c r="F71">
        <f>'BFPaT-pretax-biogas'!F9</f>
        <v>0</v>
      </c>
      <c r="G71">
        <f>'BFPaT-pretax-biogas'!G9</f>
        <v>0</v>
      </c>
      <c r="H71">
        <f>'BFPaT-pretax-biogas'!H9</f>
        <v>0</v>
      </c>
      <c r="I71">
        <f>'BFPaT-pretax-biogas'!I9</f>
        <v>0</v>
      </c>
      <c r="J71">
        <f>'BFPaT-pretax-biogas'!J9</f>
        <v>0</v>
      </c>
      <c r="K71">
        <f>'BFPaT-pretax-biogas'!K9</f>
        <v>0</v>
      </c>
      <c r="L71">
        <f>'BFPaT-pretax-biogas'!L9</f>
        <v>0</v>
      </c>
      <c r="M71">
        <f>'BFPaT-pretax-biogas'!M9</f>
        <v>0</v>
      </c>
      <c r="N71">
        <f>'BFPaT-pretax-biogas'!N9</f>
        <v>0</v>
      </c>
      <c r="O71">
        <f>'BFPaT-pretax-biogas'!O9</f>
        <v>0</v>
      </c>
      <c r="P71">
        <f>'BFPaT-pretax-biogas'!P9</f>
        <v>0</v>
      </c>
      <c r="Q71">
        <f>'BFPaT-pretax-biogas'!Q9</f>
        <v>0</v>
      </c>
      <c r="R71">
        <f>'BFPaT-pretax-biogas'!R9</f>
        <v>0</v>
      </c>
      <c r="S71">
        <f>'BFPaT-pretax-biogas'!S9</f>
        <v>0</v>
      </c>
      <c r="T71">
        <f>'BFPaT-pretax-biogas'!T9</f>
        <v>0</v>
      </c>
      <c r="U71">
        <f>'BFPaT-pretax-biogas'!U9</f>
        <v>0</v>
      </c>
      <c r="V71">
        <f>'BFPaT-pretax-biogas'!V9</f>
        <v>0</v>
      </c>
      <c r="W71">
        <f>'BFPaT-pretax-biogas'!W9</f>
        <v>0</v>
      </c>
      <c r="X71">
        <f>'BFPaT-pretax-biogas'!X9</f>
        <v>0</v>
      </c>
      <c r="Y71">
        <f>'BFPaT-pretax-biogas'!Y9</f>
        <v>0</v>
      </c>
      <c r="Z71">
        <f>'BFPaT-pretax-biogas'!Z9</f>
        <v>0</v>
      </c>
      <c r="AA71">
        <f>'BFPaT-pretax-biogas'!AA9</f>
        <v>0</v>
      </c>
    </row>
    <row r="72" spans="1:27" s="17" customFormat="1">
      <c r="A72" s="15" t="s">
        <v>546</v>
      </c>
    </row>
    <row r="73" spans="1:27">
      <c r="A73" t="s">
        <v>488</v>
      </c>
      <c r="B73">
        <f t="shared" ref="B73:AA73" si="7">B$1</f>
        <v>2025</v>
      </c>
      <c r="C73">
        <f t="shared" si="7"/>
        <v>2026</v>
      </c>
      <c r="D73">
        <f t="shared" si="7"/>
        <v>2027</v>
      </c>
      <c r="E73">
        <f t="shared" si="7"/>
        <v>2028</v>
      </c>
      <c r="F73">
        <f t="shared" si="7"/>
        <v>2029</v>
      </c>
      <c r="G73">
        <f t="shared" si="7"/>
        <v>2030</v>
      </c>
      <c r="H73">
        <f t="shared" si="7"/>
        <v>2031</v>
      </c>
      <c r="I73">
        <f t="shared" si="7"/>
        <v>2032</v>
      </c>
      <c r="J73">
        <f t="shared" si="7"/>
        <v>2033</v>
      </c>
      <c r="K73">
        <f t="shared" si="7"/>
        <v>2034</v>
      </c>
      <c r="L73">
        <f t="shared" si="7"/>
        <v>2035</v>
      </c>
      <c r="M73">
        <f t="shared" si="7"/>
        <v>2036</v>
      </c>
      <c r="N73">
        <f t="shared" si="7"/>
        <v>2037</v>
      </c>
      <c r="O73">
        <f t="shared" si="7"/>
        <v>2038</v>
      </c>
      <c r="P73">
        <f t="shared" si="7"/>
        <v>2039</v>
      </c>
      <c r="Q73">
        <f t="shared" si="7"/>
        <v>2040</v>
      </c>
      <c r="R73">
        <f t="shared" si="7"/>
        <v>2041</v>
      </c>
      <c r="S73">
        <f t="shared" si="7"/>
        <v>2042</v>
      </c>
      <c r="T73">
        <f t="shared" si="7"/>
        <v>2043</v>
      </c>
      <c r="U73">
        <f t="shared" si="7"/>
        <v>2044</v>
      </c>
      <c r="V73">
        <f t="shared" si="7"/>
        <v>2045</v>
      </c>
      <c r="W73">
        <f t="shared" si="7"/>
        <v>2046</v>
      </c>
      <c r="X73">
        <f t="shared" si="7"/>
        <v>2047</v>
      </c>
      <c r="Y73">
        <f t="shared" si="7"/>
        <v>2048</v>
      </c>
      <c r="Z73">
        <f t="shared" si="7"/>
        <v>2049</v>
      </c>
      <c r="AA73">
        <f t="shared" si="7"/>
        <v>2050</v>
      </c>
    </row>
    <row r="74" spans="1:27">
      <c r="A74" t="s">
        <v>389</v>
      </c>
      <c r="B74">
        <f>'BFPaT-pretax-biodies'!B2</f>
        <v>1.4558247667157897E-5</v>
      </c>
      <c r="C74">
        <f>'BFPaT-pretax-biodies'!C2</f>
        <v>1.9493061431855819E-5</v>
      </c>
      <c r="D74">
        <f>'BFPaT-pretax-biodies'!D2</f>
        <v>1.685321232513221E-5</v>
      </c>
      <c r="E74">
        <f>'BFPaT-pretax-biodies'!E2</f>
        <v>1.5381329156184934E-5</v>
      </c>
      <c r="F74">
        <f>'BFPaT-pretax-biodies'!F2</f>
        <v>1.3880279850044497E-5</v>
      </c>
      <c r="G74">
        <f>'BFPaT-pretax-biodies'!G2</f>
        <v>1.3944108551971737E-5</v>
      </c>
      <c r="H74">
        <f>'BFPaT-pretax-biodies'!H2</f>
        <v>1.3937359594617282E-5</v>
      </c>
      <c r="I74">
        <f>'BFPaT-pretax-biodies'!I2</f>
        <v>1.3969239907383814E-5</v>
      </c>
      <c r="J74">
        <f>'BFPaT-pretax-biodies'!J2</f>
        <v>1.4859212609429764E-5</v>
      </c>
      <c r="K74">
        <f>'BFPaT-pretax-biodies'!K2</f>
        <v>1.4910162499564782E-5</v>
      </c>
      <c r="L74">
        <f>'BFPaT-pretax-biodies'!L2</f>
        <v>1.5081871032318003E-5</v>
      </c>
      <c r="M74">
        <f>'BFPaT-pretax-biodies'!M2</f>
        <v>1.5366543230762157E-5</v>
      </c>
      <c r="N74">
        <f>'BFPaT-pretax-biodies'!N2</f>
        <v>1.5651291483988991E-5</v>
      </c>
      <c r="O74">
        <f>'BFPaT-pretax-biodies'!O2</f>
        <v>1.5872277829554454E-5</v>
      </c>
      <c r="P74">
        <f>'BFPaT-pretax-biodies'!P2</f>
        <v>1.603951305709617E-5</v>
      </c>
      <c r="Q74">
        <f>'BFPaT-pretax-biodies'!Q2</f>
        <v>1.6131789676645328E-5</v>
      </c>
      <c r="R74">
        <f>'BFPaT-pretax-biodies'!R2</f>
        <v>1.6253799289471135E-5</v>
      </c>
      <c r="S74">
        <f>'BFPaT-pretax-biodies'!S2</f>
        <v>1.6420102195704538E-5</v>
      </c>
      <c r="T74">
        <f>'BFPaT-pretax-biodies'!T2</f>
        <v>1.6571638992494881E-5</v>
      </c>
      <c r="U74">
        <f>'BFPaT-pretax-biodies'!U2</f>
        <v>1.6703671361112359E-5</v>
      </c>
      <c r="V74">
        <f>'BFPaT-pretax-biodies'!V2</f>
        <v>1.6983807257168169E-5</v>
      </c>
      <c r="W74">
        <f>'BFPaT-pretax-biodies'!W2</f>
        <v>1.7231406953060194E-5</v>
      </c>
      <c r="X74">
        <f>'BFPaT-pretax-biodies'!X2</f>
        <v>1.7341828008465997E-5</v>
      </c>
      <c r="Y74">
        <f>'BFPaT-pretax-biodies'!Y2</f>
        <v>1.7711672708969564E-5</v>
      </c>
      <c r="Z74">
        <f>'BFPaT-pretax-biodies'!Z2</f>
        <v>1.8019183061527801E-5</v>
      </c>
      <c r="AA74">
        <f>'BFPaT-pretax-biodies'!AA2</f>
        <v>1.8068493812908737E-5</v>
      </c>
    </row>
    <row r="75" spans="1:27">
      <c r="A75" t="s">
        <v>390</v>
      </c>
      <c r="B75">
        <f>'BFPaT-pretax-biodies'!B3</f>
        <v>0</v>
      </c>
      <c r="C75">
        <f>'BFPaT-pretax-biodies'!C3</f>
        <v>0</v>
      </c>
      <c r="D75">
        <f>'BFPaT-pretax-biodies'!D3</f>
        <v>0</v>
      </c>
      <c r="E75">
        <f>'BFPaT-pretax-biodies'!E3</f>
        <v>0</v>
      </c>
      <c r="F75">
        <f>'BFPaT-pretax-biodies'!F3</f>
        <v>0</v>
      </c>
      <c r="G75">
        <f>'BFPaT-pretax-biodies'!G3</f>
        <v>0</v>
      </c>
      <c r="H75">
        <f>'BFPaT-pretax-biodies'!H3</f>
        <v>0</v>
      </c>
      <c r="I75">
        <f>'BFPaT-pretax-biodies'!I3</f>
        <v>0</v>
      </c>
      <c r="J75">
        <f>'BFPaT-pretax-biodies'!J3</f>
        <v>0</v>
      </c>
      <c r="K75">
        <f>'BFPaT-pretax-biodies'!K3</f>
        <v>0</v>
      </c>
      <c r="L75">
        <f>'BFPaT-pretax-biodies'!L3</f>
        <v>0</v>
      </c>
      <c r="M75">
        <f>'BFPaT-pretax-biodies'!M3</f>
        <v>0</v>
      </c>
      <c r="N75">
        <f>'BFPaT-pretax-biodies'!N3</f>
        <v>0</v>
      </c>
      <c r="O75">
        <f>'BFPaT-pretax-biodies'!O3</f>
        <v>0</v>
      </c>
      <c r="P75">
        <f>'BFPaT-pretax-biodies'!P3</f>
        <v>0</v>
      </c>
      <c r="Q75">
        <f>'BFPaT-pretax-biodies'!Q3</f>
        <v>0</v>
      </c>
      <c r="R75">
        <f>'BFPaT-pretax-biodies'!R3</f>
        <v>0</v>
      </c>
      <c r="S75">
        <f>'BFPaT-pretax-biodies'!S3</f>
        <v>0</v>
      </c>
      <c r="T75">
        <f>'BFPaT-pretax-biodies'!T3</f>
        <v>0</v>
      </c>
      <c r="U75">
        <f>'BFPaT-pretax-biodies'!U3</f>
        <v>0</v>
      </c>
      <c r="V75">
        <f>'BFPaT-pretax-biodies'!V3</f>
        <v>0</v>
      </c>
      <c r="W75">
        <f>'BFPaT-pretax-biodies'!W3</f>
        <v>0</v>
      </c>
      <c r="X75">
        <f>'BFPaT-pretax-biodies'!X3</f>
        <v>0</v>
      </c>
      <c r="Y75">
        <f>'BFPaT-pretax-biodies'!Y3</f>
        <v>0</v>
      </c>
      <c r="Z75">
        <f>'BFPaT-pretax-biodies'!Z3</f>
        <v>0</v>
      </c>
      <c r="AA75">
        <f>'BFPaT-pretax-biodies'!AA3</f>
        <v>0</v>
      </c>
    </row>
    <row r="76" spans="1:27">
      <c r="A76" t="s">
        <v>391</v>
      </c>
      <c r="B76">
        <f>'BFPaT-pretax-biodies'!B4</f>
        <v>0</v>
      </c>
      <c r="C76">
        <f>'BFPaT-pretax-biodies'!C4</f>
        <v>0</v>
      </c>
      <c r="D76">
        <f>'BFPaT-pretax-biodies'!D4</f>
        <v>0</v>
      </c>
      <c r="E76">
        <f>'BFPaT-pretax-biodies'!E4</f>
        <v>0</v>
      </c>
      <c r="F76">
        <f>'BFPaT-pretax-biodies'!F4</f>
        <v>0</v>
      </c>
      <c r="G76">
        <f>'BFPaT-pretax-biodies'!G4</f>
        <v>0</v>
      </c>
      <c r="H76">
        <f>'BFPaT-pretax-biodies'!H4</f>
        <v>0</v>
      </c>
      <c r="I76">
        <f>'BFPaT-pretax-biodies'!I4</f>
        <v>0</v>
      </c>
      <c r="J76">
        <f>'BFPaT-pretax-biodies'!J4</f>
        <v>0</v>
      </c>
      <c r="K76">
        <f>'BFPaT-pretax-biodies'!K4</f>
        <v>0</v>
      </c>
      <c r="L76">
        <f>'BFPaT-pretax-biodies'!L4</f>
        <v>0</v>
      </c>
      <c r="M76">
        <f>'BFPaT-pretax-biodies'!M4</f>
        <v>0</v>
      </c>
      <c r="N76">
        <f>'BFPaT-pretax-biodies'!N4</f>
        <v>0</v>
      </c>
      <c r="O76">
        <f>'BFPaT-pretax-biodies'!O4</f>
        <v>0</v>
      </c>
      <c r="P76">
        <f>'BFPaT-pretax-biodies'!P4</f>
        <v>0</v>
      </c>
      <c r="Q76">
        <f>'BFPaT-pretax-biodies'!Q4</f>
        <v>0</v>
      </c>
      <c r="R76">
        <f>'BFPaT-pretax-biodies'!R4</f>
        <v>0</v>
      </c>
      <c r="S76">
        <f>'BFPaT-pretax-biodies'!S4</f>
        <v>0</v>
      </c>
      <c r="T76">
        <f>'BFPaT-pretax-biodies'!T4</f>
        <v>0</v>
      </c>
      <c r="U76">
        <f>'BFPaT-pretax-biodies'!U4</f>
        <v>0</v>
      </c>
      <c r="V76">
        <f>'BFPaT-pretax-biodies'!V4</f>
        <v>0</v>
      </c>
      <c r="W76">
        <f>'BFPaT-pretax-biodies'!W4</f>
        <v>0</v>
      </c>
      <c r="X76">
        <f>'BFPaT-pretax-biodies'!X4</f>
        <v>0</v>
      </c>
      <c r="Y76">
        <f>'BFPaT-pretax-biodies'!Y4</f>
        <v>0</v>
      </c>
      <c r="Z76">
        <f>'BFPaT-pretax-biodies'!Z4</f>
        <v>0</v>
      </c>
      <c r="AA76">
        <f>'BFPaT-pretax-biodies'!AA4</f>
        <v>0</v>
      </c>
    </row>
    <row r="77" spans="1:27">
      <c r="A77" t="s">
        <v>392</v>
      </c>
      <c r="B77">
        <f>'BFPaT-pretax-biodies'!B5</f>
        <v>0</v>
      </c>
      <c r="C77">
        <f>'BFPaT-pretax-biodies'!C5</f>
        <v>0</v>
      </c>
      <c r="D77">
        <f>'BFPaT-pretax-biodies'!D5</f>
        <v>0</v>
      </c>
      <c r="E77">
        <f>'BFPaT-pretax-biodies'!E5</f>
        <v>0</v>
      </c>
      <c r="F77">
        <f>'BFPaT-pretax-biodies'!F5</f>
        <v>0</v>
      </c>
      <c r="G77">
        <f>'BFPaT-pretax-biodies'!G5</f>
        <v>0</v>
      </c>
      <c r="H77">
        <f>'BFPaT-pretax-biodies'!H5</f>
        <v>0</v>
      </c>
      <c r="I77">
        <f>'BFPaT-pretax-biodies'!I5</f>
        <v>0</v>
      </c>
      <c r="J77">
        <f>'BFPaT-pretax-biodies'!J5</f>
        <v>0</v>
      </c>
      <c r="K77">
        <f>'BFPaT-pretax-biodies'!K5</f>
        <v>0</v>
      </c>
      <c r="L77">
        <f>'BFPaT-pretax-biodies'!L5</f>
        <v>0</v>
      </c>
      <c r="M77">
        <f>'BFPaT-pretax-biodies'!M5</f>
        <v>0</v>
      </c>
      <c r="N77">
        <f>'BFPaT-pretax-biodies'!N5</f>
        <v>0</v>
      </c>
      <c r="O77">
        <f>'BFPaT-pretax-biodies'!O5</f>
        <v>0</v>
      </c>
      <c r="P77">
        <f>'BFPaT-pretax-biodies'!P5</f>
        <v>0</v>
      </c>
      <c r="Q77">
        <f>'BFPaT-pretax-biodies'!Q5</f>
        <v>0</v>
      </c>
      <c r="R77">
        <f>'BFPaT-pretax-biodies'!R5</f>
        <v>0</v>
      </c>
      <c r="S77">
        <f>'BFPaT-pretax-biodies'!S5</f>
        <v>0</v>
      </c>
      <c r="T77">
        <f>'BFPaT-pretax-biodies'!T5</f>
        <v>0</v>
      </c>
      <c r="U77">
        <f>'BFPaT-pretax-biodies'!U5</f>
        <v>0</v>
      </c>
      <c r="V77">
        <f>'BFPaT-pretax-biodies'!V5</f>
        <v>0</v>
      </c>
      <c r="W77">
        <f>'BFPaT-pretax-biodies'!W5</f>
        <v>0</v>
      </c>
      <c r="X77">
        <f>'BFPaT-pretax-biodies'!X5</f>
        <v>0</v>
      </c>
      <c r="Y77">
        <f>'BFPaT-pretax-biodies'!Y5</f>
        <v>0</v>
      </c>
      <c r="Z77">
        <f>'BFPaT-pretax-biodies'!Z5</f>
        <v>0</v>
      </c>
      <c r="AA77">
        <f>'BFPaT-pretax-biodies'!AA5</f>
        <v>0</v>
      </c>
    </row>
    <row r="78" spans="1:27">
      <c r="A78" t="s">
        <v>393</v>
      </c>
      <c r="B78">
        <f>'BFPaT-pretax-biodies'!B6</f>
        <v>0</v>
      </c>
      <c r="C78">
        <f>'BFPaT-pretax-biodies'!C6</f>
        <v>0</v>
      </c>
      <c r="D78">
        <f>'BFPaT-pretax-biodies'!D6</f>
        <v>0</v>
      </c>
      <c r="E78">
        <f>'BFPaT-pretax-biodies'!E6</f>
        <v>0</v>
      </c>
      <c r="F78">
        <f>'BFPaT-pretax-biodies'!F6</f>
        <v>0</v>
      </c>
      <c r="G78">
        <f>'BFPaT-pretax-biodies'!G6</f>
        <v>0</v>
      </c>
      <c r="H78">
        <f>'BFPaT-pretax-biodies'!H6</f>
        <v>0</v>
      </c>
      <c r="I78">
        <f>'BFPaT-pretax-biodies'!I6</f>
        <v>0</v>
      </c>
      <c r="J78">
        <f>'BFPaT-pretax-biodies'!J6</f>
        <v>0</v>
      </c>
      <c r="K78">
        <f>'BFPaT-pretax-biodies'!K6</f>
        <v>0</v>
      </c>
      <c r="L78">
        <f>'BFPaT-pretax-biodies'!L6</f>
        <v>0</v>
      </c>
      <c r="M78">
        <f>'BFPaT-pretax-biodies'!M6</f>
        <v>0</v>
      </c>
      <c r="N78">
        <f>'BFPaT-pretax-biodies'!N6</f>
        <v>0</v>
      </c>
      <c r="O78">
        <f>'BFPaT-pretax-biodies'!O6</f>
        <v>0</v>
      </c>
      <c r="P78">
        <f>'BFPaT-pretax-biodies'!P6</f>
        <v>0</v>
      </c>
      <c r="Q78">
        <f>'BFPaT-pretax-biodies'!Q6</f>
        <v>0</v>
      </c>
      <c r="R78">
        <f>'BFPaT-pretax-biodies'!R6</f>
        <v>0</v>
      </c>
      <c r="S78">
        <f>'BFPaT-pretax-biodies'!S6</f>
        <v>0</v>
      </c>
      <c r="T78">
        <f>'BFPaT-pretax-biodies'!T6</f>
        <v>0</v>
      </c>
      <c r="U78">
        <f>'BFPaT-pretax-biodies'!U6</f>
        <v>0</v>
      </c>
      <c r="V78">
        <f>'BFPaT-pretax-biodies'!V6</f>
        <v>0</v>
      </c>
      <c r="W78">
        <f>'BFPaT-pretax-biodies'!W6</f>
        <v>0</v>
      </c>
      <c r="X78">
        <f>'BFPaT-pretax-biodies'!X6</f>
        <v>0</v>
      </c>
      <c r="Y78">
        <f>'BFPaT-pretax-biodies'!Y6</f>
        <v>0</v>
      </c>
      <c r="Z78">
        <f>'BFPaT-pretax-biodies'!Z6</f>
        <v>0</v>
      </c>
      <c r="AA78">
        <f>'BFPaT-pretax-biodies'!AA6</f>
        <v>0</v>
      </c>
    </row>
    <row r="79" spans="1:27">
      <c r="A79" t="s">
        <v>394</v>
      </c>
      <c r="B79">
        <f>'BFPaT-pretax-biodies'!B7</f>
        <v>0</v>
      </c>
      <c r="C79">
        <f>'BFPaT-pretax-biodies'!C7</f>
        <v>0</v>
      </c>
      <c r="D79">
        <f>'BFPaT-pretax-biodies'!D7</f>
        <v>0</v>
      </c>
      <c r="E79">
        <f>'BFPaT-pretax-biodies'!E7</f>
        <v>0</v>
      </c>
      <c r="F79">
        <f>'BFPaT-pretax-biodies'!F7</f>
        <v>0</v>
      </c>
      <c r="G79">
        <f>'BFPaT-pretax-biodies'!G7</f>
        <v>0</v>
      </c>
      <c r="H79">
        <f>'BFPaT-pretax-biodies'!H7</f>
        <v>0</v>
      </c>
      <c r="I79">
        <f>'BFPaT-pretax-biodies'!I7</f>
        <v>0</v>
      </c>
      <c r="J79">
        <f>'BFPaT-pretax-biodies'!J7</f>
        <v>0</v>
      </c>
      <c r="K79">
        <f>'BFPaT-pretax-biodies'!K7</f>
        <v>0</v>
      </c>
      <c r="L79">
        <f>'BFPaT-pretax-biodies'!L7</f>
        <v>0</v>
      </c>
      <c r="M79">
        <f>'BFPaT-pretax-biodies'!M7</f>
        <v>0</v>
      </c>
      <c r="N79">
        <f>'BFPaT-pretax-biodies'!N7</f>
        <v>0</v>
      </c>
      <c r="O79">
        <f>'BFPaT-pretax-biodies'!O7</f>
        <v>0</v>
      </c>
      <c r="P79">
        <f>'BFPaT-pretax-biodies'!P7</f>
        <v>0</v>
      </c>
      <c r="Q79">
        <f>'BFPaT-pretax-biodies'!Q7</f>
        <v>0</v>
      </c>
      <c r="R79">
        <f>'BFPaT-pretax-biodies'!R7</f>
        <v>0</v>
      </c>
      <c r="S79">
        <f>'BFPaT-pretax-biodies'!S7</f>
        <v>0</v>
      </c>
      <c r="T79">
        <f>'BFPaT-pretax-biodies'!T7</f>
        <v>0</v>
      </c>
      <c r="U79">
        <f>'BFPaT-pretax-biodies'!U7</f>
        <v>0</v>
      </c>
      <c r="V79">
        <f>'BFPaT-pretax-biodies'!V7</f>
        <v>0</v>
      </c>
      <c r="W79">
        <f>'BFPaT-pretax-biodies'!W7</f>
        <v>0</v>
      </c>
      <c r="X79">
        <f>'BFPaT-pretax-biodies'!X7</f>
        <v>0</v>
      </c>
      <c r="Y79">
        <f>'BFPaT-pretax-biodies'!Y7</f>
        <v>0</v>
      </c>
      <c r="Z79">
        <f>'BFPaT-pretax-biodies'!Z7</f>
        <v>0</v>
      </c>
      <c r="AA79">
        <f>'BFPaT-pretax-biodies'!AA7</f>
        <v>0</v>
      </c>
    </row>
    <row r="80" spans="1:27">
      <c r="A80" t="s">
        <v>395</v>
      </c>
      <c r="B80">
        <f>'BFPaT-pretax-biodies'!B8</f>
        <v>0</v>
      </c>
      <c r="C80">
        <f>'BFPaT-pretax-biodies'!C8</f>
        <v>0</v>
      </c>
      <c r="D80">
        <f>'BFPaT-pretax-biodies'!D8</f>
        <v>0</v>
      </c>
      <c r="E80">
        <f>'BFPaT-pretax-biodies'!E8</f>
        <v>0</v>
      </c>
      <c r="F80">
        <f>'BFPaT-pretax-biodies'!F8</f>
        <v>0</v>
      </c>
      <c r="G80">
        <f>'BFPaT-pretax-biodies'!G8</f>
        <v>0</v>
      </c>
      <c r="H80">
        <f>'BFPaT-pretax-biodies'!H8</f>
        <v>0</v>
      </c>
      <c r="I80">
        <f>'BFPaT-pretax-biodies'!I8</f>
        <v>0</v>
      </c>
      <c r="J80">
        <f>'BFPaT-pretax-biodies'!J8</f>
        <v>0</v>
      </c>
      <c r="K80">
        <f>'BFPaT-pretax-biodies'!K8</f>
        <v>0</v>
      </c>
      <c r="L80">
        <f>'BFPaT-pretax-biodies'!L8</f>
        <v>0</v>
      </c>
      <c r="M80">
        <f>'BFPaT-pretax-biodies'!M8</f>
        <v>0</v>
      </c>
      <c r="N80">
        <f>'BFPaT-pretax-biodies'!N8</f>
        <v>0</v>
      </c>
      <c r="O80">
        <f>'BFPaT-pretax-biodies'!O8</f>
        <v>0</v>
      </c>
      <c r="P80">
        <f>'BFPaT-pretax-biodies'!P8</f>
        <v>0</v>
      </c>
      <c r="Q80">
        <f>'BFPaT-pretax-biodies'!Q8</f>
        <v>0</v>
      </c>
      <c r="R80">
        <f>'BFPaT-pretax-biodies'!R8</f>
        <v>0</v>
      </c>
      <c r="S80">
        <f>'BFPaT-pretax-biodies'!S8</f>
        <v>0</v>
      </c>
      <c r="T80">
        <f>'BFPaT-pretax-biodies'!T8</f>
        <v>0</v>
      </c>
      <c r="U80">
        <f>'BFPaT-pretax-biodies'!U8</f>
        <v>0</v>
      </c>
      <c r="V80">
        <f>'BFPaT-pretax-biodies'!V8</f>
        <v>0</v>
      </c>
      <c r="W80">
        <f>'BFPaT-pretax-biodies'!W8</f>
        <v>0</v>
      </c>
      <c r="X80">
        <f>'BFPaT-pretax-biodies'!X8</f>
        <v>0</v>
      </c>
      <c r="Y80">
        <f>'BFPaT-pretax-biodies'!Y8</f>
        <v>0</v>
      </c>
      <c r="Z80">
        <f>'BFPaT-pretax-biodies'!Z8</f>
        <v>0</v>
      </c>
      <c r="AA80">
        <f>'BFPaT-pretax-biodies'!AA8</f>
        <v>0</v>
      </c>
    </row>
    <row r="81" spans="1:27">
      <c r="A81" t="s">
        <v>396</v>
      </c>
      <c r="B81">
        <f>'BFPaT-pretax-biodies'!B9</f>
        <v>0</v>
      </c>
      <c r="C81">
        <f>'BFPaT-pretax-biodies'!C9</f>
        <v>0</v>
      </c>
      <c r="D81">
        <f>'BFPaT-pretax-biodies'!D9</f>
        <v>0</v>
      </c>
      <c r="E81">
        <f>'BFPaT-pretax-biodies'!E9</f>
        <v>0</v>
      </c>
      <c r="F81">
        <f>'BFPaT-pretax-biodies'!F9</f>
        <v>0</v>
      </c>
      <c r="G81">
        <f>'BFPaT-pretax-biodies'!G9</f>
        <v>0</v>
      </c>
      <c r="H81">
        <f>'BFPaT-pretax-biodies'!H9</f>
        <v>0</v>
      </c>
      <c r="I81">
        <f>'BFPaT-pretax-biodies'!I9</f>
        <v>0</v>
      </c>
      <c r="J81">
        <f>'BFPaT-pretax-biodies'!J9</f>
        <v>0</v>
      </c>
      <c r="K81">
        <f>'BFPaT-pretax-biodies'!K9</f>
        <v>0</v>
      </c>
      <c r="L81">
        <f>'BFPaT-pretax-biodies'!L9</f>
        <v>0</v>
      </c>
      <c r="M81">
        <f>'BFPaT-pretax-biodies'!M9</f>
        <v>0</v>
      </c>
      <c r="N81">
        <f>'BFPaT-pretax-biodies'!N9</f>
        <v>0</v>
      </c>
      <c r="O81">
        <f>'BFPaT-pretax-biodies'!O9</f>
        <v>0</v>
      </c>
      <c r="P81">
        <f>'BFPaT-pretax-biodies'!P9</f>
        <v>0</v>
      </c>
      <c r="Q81">
        <f>'BFPaT-pretax-biodies'!Q9</f>
        <v>0</v>
      </c>
      <c r="R81">
        <f>'BFPaT-pretax-biodies'!R9</f>
        <v>0</v>
      </c>
      <c r="S81">
        <f>'BFPaT-pretax-biodies'!S9</f>
        <v>0</v>
      </c>
      <c r="T81">
        <f>'BFPaT-pretax-biodies'!T9</f>
        <v>0</v>
      </c>
      <c r="U81">
        <f>'BFPaT-pretax-biodies'!U9</f>
        <v>0</v>
      </c>
      <c r="V81">
        <f>'BFPaT-pretax-biodies'!V9</f>
        <v>0</v>
      </c>
      <c r="W81">
        <f>'BFPaT-pretax-biodies'!W9</f>
        <v>0</v>
      </c>
      <c r="X81">
        <f>'BFPaT-pretax-biodies'!X9</f>
        <v>0</v>
      </c>
      <c r="Y81">
        <f>'BFPaT-pretax-biodies'!Y9</f>
        <v>0</v>
      </c>
      <c r="Z81">
        <f>'BFPaT-pretax-biodies'!Z9</f>
        <v>0</v>
      </c>
      <c r="AA81">
        <f>'BFPaT-pretax-biodies'!AA9</f>
        <v>0</v>
      </c>
    </row>
    <row r="82" spans="1:27" s="17" customFormat="1">
      <c r="A82" s="15" t="s">
        <v>407</v>
      </c>
    </row>
    <row r="83" spans="1:27">
      <c r="A83" t="s">
        <v>488</v>
      </c>
      <c r="B83">
        <f t="shared" ref="B83:AA83" si="8">B$1</f>
        <v>2025</v>
      </c>
      <c r="C83">
        <f t="shared" si="8"/>
        <v>2026</v>
      </c>
      <c r="D83">
        <f t="shared" si="8"/>
        <v>2027</v>
      </c>
      <c r="E83">
        <f t="shared" si="8"/>
        <v>2028</v>
      </c>
      <c r="F83">
        <f t="shared" si="8"/>
        <v>2029</v>
      </c>
      <c r="G83">
        <f t="shared" si="8"/>
        <v>2030</v>
      </c>
      <c r="H83">
        <f t="shared" si="8"/>
        <v>2031</v>
      </c>
      <c r="I83">
        <f t="shared" si="8"/>
        <v>2032</v>
      </c>
      <c r="J83">
        <f t="shared" si="8"/>
        <v>2033</v>
      </c>
      <c r="K83">
        <f t="shared" si="8"/>
        <v>2034</v>
      </c>
      <c r="L83">
        <f t="shared" si="8"/>
        <v>2035</v>
      </c>
      <c r="M83">
        <f t="shared" si="8"/>
        <v>2036</v>
      </c>
      <c r="N83">
        <f t="shared" si="8"/>
        <v>2037</v>
      </c>
      <c r="O83">
        <f t="shared" si="8"/>
        <v>2038</v>
      </c>
      <c r="P83">
        <f t="shared" si="8"/>
        <v>2039</v>
      </c>
      <c r="Q83">
        <f t="shared" si="8"/>
        <v>2040</v>
      </c>
      <c r="R83">
        <f t="shared" si="8"/>
        <v>2041</v>
      </c>
      <c r="S83">
        <f t="shared" si="8"/>
        <v>2042</v>
      </c>
      <c r="T83">
        <f t="shared" si="8"/>
        <v>2043</v>
      </c>
      <c r="U83">
        <f t="shared" si="8"/>
        <v>2044</v>
      </c>
      <c r="V83">
        <f t="shared" si="8"/>
        <v>2045</v>
      </c>
      <c r="W83">
        <f t="shared" si="8"/>
        <v>2046</v>
      </c>
      <c r="X83">
        <f t="shared" si="8"/>
        <v>2047</v>
      </c>
      <c r="Y83">
        <f t="shared" si="8"/>
        <v>2048</v>
      </c>
      <c r="Z83">
        <f t="shared" si="8"/>
        <v>2049</v>
      </c>
      <c r="AA83">
        <f t="shared" si="8"/>
        <v>2050</v>
      </c>
    </row>
    <row r="84" spans="1:27">
      <c r="A84" t="s">
        <v>389</v>
      </c>
      <c r="B84">
        <f>'BFPaT-pretax-jetkerosene'!B2</f>
        <v>1.1515389784899853E-5</v>
      </c>
      <c r="C84">
        <f>'BFPaT-pretax-jetkerosene'!C2</f>
        <v>1.8184586371685742E-5</v>
      </c>
      <c r="D84">
        <f>'BFPaT-pretax-jetkerosene'!D2</f>
        <v>1.5047221710970236E-5</v>
      </c>
      <c r="E84">
        <f>'BFPaT-pretax-jetkerosene'!E2</f>
        <v>1.3165969331854902E-5</v>
      </c>
      <c r="F84">
        <f>'BFPaT-pretax-jetkerosene'!F2</f>
        <v>1.128471695273957E-5</v>
      </c>
      <c r="G84">
        <f>'BFPaT-pretax-jetkerosene'!G2</f>
        <v>1.1181819132952738E-5</v>
      </c>
      <c r="H84">
        <f>'BFPaT-pretax-jetkerosene'!H2</f>
        <v>1.1536644952601046E-5</v>
      </c>
      <c r="I84">
        <f>'BFPaT-pretax-jetkerosene'!I2</f>
        <v>1.1670174228055489E-5</v>
      </c>
      <c r="J84">
        <f>'BFPaT-pretax-jetkerosene'!J2</f>
        <v>1.2029327458028047E-5</v>
      </c>
      <c r="K84">
        <f>'BFPaT-pretax-jetkerosene'!K2</f>
        <v>1.2125655302235342E-5</v>
      </c>
      <c r="L84">
        <f>'BFPaT-pretax-jetkerosene'!L2</f>
        <v>1.2377467803860667E-5</v>
      </c>
      <c r="M84">
        <f>'BFPaT-pretax-jetkerosene'!M2</f>
        <v>1.2498761609918503E-5</v>
      </c>
      <c r="N84">
        <f>'BFPaT-pretax-jetkerosene'!N2</f>
        <v>1.2746258663620899E-5</v>
      </c>
      <c r="O84">
        <f>'BFPaT-pretax-jetkerosene'!O2</f>
        <v>1.295609161728309E-5</v>
      </c>
      <c r="P84">
        <f>'BFPaT-pretax-jetkerosene'!P2</f>
        <v>1.3052308509357173E-5</v>
      </c>
      <c r="Q84">
        <f>'BFPaT-pretax-jetkerosene'!Q2</f>
        <v>1.3147727494168757E-5</v>
      </c>
      <c r="R84">
        <f>'BFPaT-pretax-jetkerosene'!R2</f>
        <v>1.3315748947186455E-5</v>
      </c>
      <c r="S84">
        <f>'BFPaT-pretax-jetkerosene'!S2</f>
        <v>1.3482450140013357E-5</v>
      </c>
      <c r="T84">
        <f>'BFPaT-pretax-jetkerosene'!T2</f>
        <v>1.3641009554326445E-5</v>
      </c>
      <c r="U84">
        <f>'BFPaT-pretax-jetkerosene'!U2</f>
        <v>1.3798744829928805E-5</v>
      </c>
      <c r="V84">
        <f>'BFPaT-pretax-jetkerosene'!V2</f>
        <v>1.4064278927075963E-5</v>
      </c>
      <c r="W84">
        <f>'BFPaT-pretax-jetkerosene'!W2</f>
        <v>1.428116201125099E-5</v>
      </c>
      <c r="X84">
        <f>'BFPaT-pretax-jetkerosene'!X2</f>
        <v>1.4460418514481906E-5</v>
      </c>
      <c r="Y84">
        <f>'BFPaT-pretax-jetkerosene'!Y2</f>
        <v>1.4741875407778605E-5</v>
      </c>
      <c r="Z84">
        <f>'BFPaT-pretax-jetkerosene'!Z2</f>
        <v>1.4990628801946346E-5</v>
      </c>
      <c r="AA84">
        <f>'BFPaT-pretax-jetkerosene'!AA2</f>
        <v>1.506173534443923E-5</v>
      </c>
    </row>
    <row r="85" spans="1:27">
      <c r="A85" t="s">
        <v>390</v>
      </c>
      <c r="B85">
        <f>'BFPaT-pretax-jetkerosene'!B3</f>
        <v>0</v>
      </c>
      <c r="C85">
        <f>'BFPaT-pretax-jetkerosene'!C3</f>
        <v>0</v>
      </c>
      <c r="D85">
        <f>'BFPaT-pretax-jetkerosene'!D3</f>
        <v>0</v>
      </c>
      <c r="E85">
        <f>'BFPaT-pretax-jetkerosene'!E3</f>
        <v>0</v>
      </c>
      <c r="F85">
        <f>'BFPaT-pretax-jetkerosene'!F3</f>
        <v>0</v>
      </c>
      <c r="G85">
        <f>'BFPaT-pretax-jetkerosene'!G3</f>
        <v>0</v>
      </c>
      <c r="H85">
        <f>'BFPaT-pretax-jetkerosene'!H3</f>
        <v>0</v>
      </c>
      <c r="I85">
        <f>'BFPaT-pretax-jetkerosene'!I3</f>
        <v>0</v>
      </c>
      <c r="J85">
        <f>'BFPaT-pretax-jetkerosene'!J3</f>
        <v>0</v>
      </c>
      <c r="K85">
        <f>'BFPaT-pretax-jetkerosene'!K3</f>
        <v>0</v>
      </c>
      <c r="L85">
        <f>'BFPaT-pretax-jetkerosene'!L3</f>
        <v>0</v>
      </c>
      <c r="M85">
        <f>'BFPaT-pretax-jetkerosene'!M3</f>
        <v>0</v>
      </c>
      <c r="N85">
        <f>'BFPaT-pretax-jetkerosene'!N3</f>
        <v>0</v>
      </c>
      <c r="O85">
        <f>'BFPaT-pretax-jetkerosene'!O3</f>
        <v>0</v>
      </c>
      <c r="P85">
        <f>'BFPaT-pretax-jetkerosene'!P3</f>
        <v>0</v>
      </c>
      <c r="Q85">
        <f>'BFPaT-pretax-jetkerosene'!Q3</f>
        <v>0</v>
      </c>
      <c r="R85">
        <f>'BFPaT-pretax-jetkerosene'!R3</f>
        <v>0</v>
      </c>
      <c r="S85">
        <f>'BFPaT-pretax-jetkerosene'!S3</f>
        <v>0</v>
      </c>
      <c r="T85">
        <f>'BFPaT-pretax-jetkerosene'!T3</f>
        <v>0</v>
      </c>
      <c r="U85">
        <f>'BFPaT-pretax-jetkerosene'!U3</f>
        <v>0</v>
      </c>
      <c r="V85">
        <f>'BFPaT-pretax-jetkerosene'!V3</f>
        <v>0</v>
      </c>
      <c r="W85">
        <f>'BFPaT-pretax-jetkerosene'!W3</f>
        <v>0</v>
      </c>
      <c r="X85">
        <f>'BFPaT-pretax-jetkerosene'!X3</f>
        <v>0</v>
      </c>
      <c r="Y85">
        <f>'BFPaT-pretax-jetkerosene'!Y3</f>
        <v>0</v>
      </c>
      <c r="Z85">
        <f>'BFPaT-pretax-jetkerosene'!Z3</f>
        <v>0</v>
      </c>
      <c r="AA85">
        <f>'BFPaT-pretax-jetkerosene'!AA3</f>
        <v>0</v>
      </c>
    </row>
    <row r="86" spans="1:27">
      <c r="A86" t="s">
        <v>391</v>
      </c>
      <c r="B86">
        <f>'BFPaT-pretax-jetkerosene'!B4</f>
        <v>1.9031102548539042E-5</v>
      </c>
      <c r="C86">
        <f>'BFPaT-pretax-jetkerosene'!C4</f>
        <v>1.8916469108455487E-5</v>
      </c>
      <c r="D86">
        <f>'BFPaT-pretax-jetkerosene'!D4</f>
        <v>1.8801835668371933E-5</v>
      </c>
      <c r="E86">
        <f>'BFPaT-pretax-jetkerosene'!E4</f>
        <v>1.8687202228288378E-5</v>
      </c>
      <c r="F86">
        <f>'BFPaT-pretax-jetkerosene'!F4</f>
        <v>1.857256878820482E-5</v>
      </c>
      <c r="G86">
        <f>'BFPaT-pretax-jetkerosene'!G4</f>
        <v>1.8795090173138446E-5</v>
      </c>
      <c r="H86">
        <f>'BFPaT-pretax-jetkerosene'!H4</f>
        <v>1.9175266408998576E-5</v>
      </c>
      <c r="I86">
        <f>'BFPaT-pretax-jetkerosene'!I4</f>
        <v>1.9244139189370174E-5</v>
      </c>
      <c r="J86">
        <f>'BFPaT-pretax-jetkerosene'!J4</f>
        <v>1.956150335825346E-5</v>
      </c>
      <c r="K86">
        <f>'BFPaT-pretax-jetkerosene'!K4</f>
        <v>1.9593912022996506E-5</v>
      </c>
      <c r="L86">
        <f>'BFPaT-pretax-jetkerosene'!L4</f>
        <v>1.9782748991185294E-5</v>
      </c>
      <c r="M86">
        <f>'BFPaT-pretax-jetkerosene'!M4</f>
        <v>1.9959372541523536E-5</v>
      </c>
      <c r="N86">
        <f>'BFPaT-pretax-jetkerosene'!N4</f>
        <v>2.0102473550860039E-5</v>
      </c>
      <c r="O86">
        <f>'BFPaT-pretax-jetkerosene'!O4</f>
        <v>2.026816442711252E-5</v>
      </c>
      <c r="P86">
        <f>'BFPaT-pretax-jetkerosene'!P4</f>
        <v>2.0370572584447856E-5</v>
      </c>
      <c r="Q86">
        <f>'BFPaT-pretax-jetkerosene'!Q4</f>
        <v>2.0454560423192798E-5</v>
      </c>
      <c r="R86">
        <f>'BFPaT-pretax-jetkerosene'!R4</f>
        <v>2.058507149312652E-5</v>
      </c>
      <c r="S86">
        <f>'BFPaT-pretax-jetkerosene'!S4</f>
        <v>2.070066147033501E-5</v>
      </c>
      <c r="T86">
        <f>'BFPaT-pretax-jetkerosene'!T4</f>
        <v>2.0820150014448909E-5</v>
      </c>
      <c r="U86">
        <f>'BFPaT-pretax-jetkerosene'!U4</f>
        <v>2.0930627000124239E-5</v>
      </c>
      <c r="V86">
        <f>'BFPaT-pretax-jetkerosene'!V4</f>
        <v>2.1140238972822878E-5</v>
      </c>
      <c r="W86">
        <f>'BFPaT-pretax-jetkerosene'!W4</f>
        <v>2.1313224241040871E-5</v>
      </c>
      <c r="X86">
        <f>'BFPaT-pretax-jetkerosene'!X4</f>
        <v>2.1454968917058536E-5</v>
      </c>
      <c r="Y86">
        <f>'BFPaT-pretax-jetkerosene'!Y4</f>
        <v>2.1702310773861513E-5</v>
      </c>
      <c r="Z86">
        <f>'BFPaT-pretax-jetkerosene'!Z4</f>
        <v>2.1929124361868791E-5</v>
      </c>
      <c r="AA86">
        <f>'BFPaT-pretax-jetkerosene'!AA4</f>
        <v>2.1985535562457681E-5</v>
      </c>
    </row>
    <row r="87" spans="1:27">
      <c r="A87" t="s">
        <v>392</v>
      </c>
      <c r="B87">
        <f>'BFPaT-pretax-jetkerosene'!B5</f>
        <v>1.8567552768396384E-5</v>
      </c>
      <c r="C87">
        <f>'BFPaT-pretax-jetkerosene'!C5</f>
        <v>1.7953100974723187E-5</v>
      </c>
      <c r="D87">
        <f>'BFPaT-pretax-jetkerosene'!D5</f>
        <v>1.733864918104999E-5</v>
      </c>
      <c r="E87">
        <f>'BFPaT-pretax-jetkerosene'!E5</f>
        <v>1.6724197387376793E-5</v>
      </c>
      <c r="F87">
        <f>'BFPaT-pretax-jetkerosene'!F5</f>
        <v>1.6109745593703603E-5</v>
      </c>
      <c r="G87">
        <f>'BFPaT-pretax-jetkerosene'!G5</f>
        <v>1.5438536025692474E-5</v>
      </c>
      <c r="H87">
        <f>'BFPaT-pretax-jetkerosene'!H5</f>
        <v>1.4977299263534207E-5</v>
      </c>
      <c r="I87">
        <f>'BFPaT-pretax-jetkerosene'!I5</f>
        <v>1.5046846645020218E-5</v>
      </c>
      <c r="J87">
        <f>'BFPaT-pretax-jetkerosene'!J5</f>
        <v>1.5621939816406906E-5</v>
      </c>
      <c r="K87">
        <f>'BFPaT-pretax-jetkerosene'!K5</f>
        <v>1.5652865214429031E-5</v>
      </c>
      <c r="L87">
        <f>'BFPaT-pretax-jetkerosene'!L5</f>
        <v>1.584239104591225E-5</v>
      </c>
      <c r="M87">
        <f>'BFPaT-pretax-jetkerosene'!M5</f>
        <v>1.5996782710052741E-5</v>
      </c>
      <c r="N87">
        <f>'BFPaT-pretax-jetkerosene'!N5</f>
        <v>1.6187798939346879E-5</v>
      </c>
      <c r="O87">
        <f>'BFPaT-pretax-jetkerosene'!O5</f>
        <v>1.6351686362937243E-5</v>
      </c>
      <c r="P87">
        <f>'BFPaT-pretax-jetkerosene'!P5</f>
        <v>1.6445182797094067E-5</v>
      </c>
      <c r="Q87">
        <f>'BFPaT-pretax-jetkerosene'!Q5</f>
        <v>1.6517855735329014E-5</v>
      </c>
      <c r="R87">
        <f>'BFPaT-pretax-jetkerosene'!R5</f>
        <v>1.664131201792137E-5</v>
      </c>
      <c r="S87">
        <f>'BFPaT-pretax-jetkerosene'!S5</f>
        <v>1.6762748775824476E-5</v>
      </c>
      <c r="T87">
        <f>'BFPaT-pretax-jetkerosene'!T5</f>
        <v>1.6877711217112579E-5</v>
      </c>
      <c r="U87">
        <f>'BFPaT-pretax-jetkerosene'!U5</f>
        <v>1.6994810132966001E-5</v>
      </c>
      <c r="V87">
        <f>'BFPaT-pretax-jetkerosene'!V5</f>
        <v>1.7201125402755607E-5</v>
      </c>
      <c r="W87">
        <f>'BFPaT-pretax-jetkerosene'!W5</f>
        <v>1.7371471454562961E-5</v>
      </c>
      <c r="X87">
        <f>'BFPaT-pretax-jetkerosene'!X5</f>
        <v>1.7513879321951038E-5</v>
      </c>
      <c r="Y87">
        <f>'BFPaT-pretax-jetkerosene'!Y5</f>
        <v>1.775668865794721E-5</v>
      </c>
      <c r="Z87">
        <f>'BFPaT-pretax-jetkerosene'!Z5</f>
        <v>1.7978457712885371E-5</v>
      </c>
      <c r="AA87">
        <f>'BFPaT-pretax-jetkerosene'!AA5</f>
        <v>1.8029201123138756E-5</v>
      </c>
    </row>
    <row r="88" spans="1:27">
      <c r="A88" t="s">
        <v>393</v>
      </c>
      <c r="B88">
        <f>'BFPaT-pretax-jetkerosene'!B6</f>
        <v>0</v>
      </c>
      <c r="C88">
        <f>'BFPaT-pretax-jetkerosene'!C6</f>
        <v>0</v>
      </c>
      <c r="D88">
        <f>'BFPaT-pretax-jetkerosene'!D6</f>
        <v>0</v>
      </c>
      <c r="E88">
        <f>'BFPaT-pretax-jetkerosene'!E6</f>
        <v>0</v>
      </c>
      <c r="F88">
        <f>'BFPaT-pretax-jetkerosene'!F6</f>
        <v>0</v>
      </c>
      <c r="G88">
        <f>'BFPaT-pretax-jetkerosene'!G6</f>
        <v>0</v>
      </c>
      <c r="H88">
        <f>'BFPaT-pretax-jetkerosene'!H6</f>
        <v>0</v>
      </c>
      <c r="I88">
        <f>'BFPaT-pretax-jetkerosene'!I6</f>
        <v>0</v>
      </c>
      <c r="J88">
        <f>'BFPaT-pretax-jetkerosene'!J6</f>
        <v>0</v>
      </c>
      <c r="K88">
        <f>'BFPaT-pretax-jetkerosene'!K6</f>
        <v>0</v>
      </c>
      <c r="L88">
        <f>'BFPaT-pretax-jetkerosene'!L6</f>
        <v>0</v>
      </c>
      <c r="M88">
        <f>'BFPaT-pretax-jetkerosene'!M6</f>
        <v>0</v>
      </c>
      <c r="N88">
        <f>'BFPaT-pretax-jetkerosene'!N6</f>
        <v>0</v>
      </c>
      <c r="O88">
        <f>'BFPaT-pretax-jetkerosene'!O6</f>
        <v>0</v>
      </c>
      <c r="P88">
        <f>'BFPaT-pretax-jetkerosene'!P6</f>
        <v>0</v>
      </c>
      <c r="Q88">
        <f>'BFPaT-pretax-jetkerosene'!Q6</f>
        <v>0</v>
      </c>
      <c r="R88">
        <f>'BFPaT-pretax-jetkerosene'!R6</f>
        <v>0</v>
      </c>
      <c r="S88">
        <f>'BFPaT-pretax-jetkerosene'!S6</f>
        <v>0</v>
      </c>
      <c r="T88">
        <f>'BFPaT-pretax-jetkerosene'!T6</f>
        <v>0</v>
      </c>
      <c r="U88">
        <f>'BFPaT-pretax-jetkerosene'!U6</f>
        <v>0</v>
      </c>
      <c r="V88">
        <f>'BFPaT-pretax-jetkerosene'!V6</f>
        <v>0</v>
      </c>
      <c r="W88">
        <f>'BFPaT-pretax-jetkerosene'!W6</f>
        <v>0</v>
      </c>
      <c r="X88">
        <f>'BFPaT-pretax-jetkerosene'!X6</f>
        <v>0</v>
      </c>
      <c r="Y88">
        <f>'BFPaT-pretax-jetkerosene'!Y6</f>
        <v>0</v>
      </c>
      <c r="Z88">
        <f>'BFPaT-pretax-jetkerosene'!Z6</f>
        <v>0</v>
      </c>
      <c r="AA88">
        <f>'BFPaT-pretax-jetkerosene'!AA6</f>
        <v>0</v>
      </c>
    </row>
    <row r="89" spans="1:27">
      <c r="A89" t="s">
        <v>394</v>
      </c>
      <c r="B89">
        <f>'BFPaT-pretax-jetkerosene'!B7</f>
        <v>0</v>
      </c>
      <c r="C89">
        <f>'BFPaT-pretax-jetkerosene'!C7</f>
        <v>0</v>
      </c>
      <c r="D89">
        <f>'BFPaT-pretax-jetkerosene'!D7</f>
        <v>0</v>
      </c>
      <c r="E89">
        <f>'BFPaT-pretax-jetkerosene'!E7</f>
        <v>0</v>
      </c>
      <c r="F89">
        <f>'BFPaT-pretax-jetkerosene'!F7</f>
        <v>0</v>
      </c>
      <c r="G89">
        <f>'BFPaT-pretax-jetkerosene'!G7</f>
        <v>0</v>
      </c>
      <c r="H89">
        <f>'BFPaT-pretax-jetkerosene'!H7</f>
        <v>0</v>
      </c>
      <c r="I89">
        <f>'BFPaT-pretax-jetkerosene'!I7</f>
        <v>0</v>
      </c>
      <c r="J89">
        <f>'BFPaT-pretax-jetkerosene'!J7</f>
        <v>0</v>
      </c>
      <c r="K89">
        <f>'BFPaT-pretax-jetkerosene'!K7</f>
        <v>0</v>
      </c>
      <c r="L89">
        <f>'BFPaT-pretax-jetkerosene'!L7</f>
        <v>0</v>
      </c>
      <c r="M89">
        <f>'BFPaT-pretax-jetkerosene'!M7</f>
        <v>0</v>
      </c>
      <c r="N89">
        <f>'BFPaT-pretax-jetkerosene'!N7</f>
        <v>0</v>
      </c>
      <c r="O89">
        <f>'BFPaT-pretax-jetkerosene'!O7</f>
        <v>0</v>
      </c>
      <c r="P89">
        <f>'BFPaT-pretax-jetkerosene'!P7</f>
        <v>0</v>
      </c>
      <c r="Q89">
        <f>'BFPaT-pretax-jetkerosene'!Q7</f>
        <v>0</v>
      </c>
      <c r="R89">
        <f>'BFPaT-pretax-jetkerosene'!R7</f>
        <v>0</v>
      </c>
      <c r="S89">
        <f>'BFPaT-pretax-jetkerosene'!S7</f>
        <v>0</v>
      </c>
      <c r="T89">
        <f>'BFPaT-pretax-jetkerosene'!T7</f>
        <v>0</v>
      </c>
      <c r="U89">
        <f>'BFPaT-pretax-jetkerosene'!U7</f>
        <v>0</v>
      </c>
      <c r="V89">
        <f>'BFPaT-pretax-jetkerosene'!V7</f>
        <v>0</v>
      </c>
      <c r="W89">
        <f>'BFPaT-pretax-jetkerosene'!W7</f>
        <v>0</v>
      </c>
      <c r="X89">
        <f>'BFPaT-pretax-jetkerosene'!X7</f>
        <v>0</v>
      </c>
      <c r="Y89">
        <f>'BFPaT-pretax-jetkerosene'!Y7</f>
        <v>0</v>
      </c>
      <c r="Z89">
        <f>'BFPaT-pretax-jetkerosene'!Z7</f>
        <v>0</v>
      </c>
      <c r="AA89">
        <f>'BFPaT-pretax-jetkerosene'!AA7</f>
        <v>0</v>
      </c>
    </row>
    <row r="90" spans="1:27">
      <c r="A90" t="s">
        <v>395</v>
      </c>
      <c r="B90">
        <f>'BFPaT-pretax-jetkerosene'!B8</f>
        <v>0</v>
      </c>
      <c r="C90">
        <f>'BFPaT-pretax-jetkerosene'!C8</f>
        <v>0</v>
      </c>
      <c r="D90">
        <f>'BFPaT-pretax-jetkerosene'!D8</f>
        <v>0</v>
      </c>
      <c r="E90">
        <f>'BFPaT-pretax-jetkerosene'!E8</f>
        <v>0</v>
      </c>
      <c r="F90">
        <f>'BFPaT-pretax-jetkerosene'!F8</f>
        <v>0</v>
      </c>
      <c r="G90">
        <f>'BFPaT-pretax-jetkerosene'!G8</f>
        <v>0</v>
      </c>
      <c r="H90">
        <f>'BFPaT-pretax-jetkerosene'!H8</f>
        <v>0</v>
      </c>
      <c r="I90">
        <f>'BFPaT-pretax-jetkerosene'!I8</f>
        <v>0</v>
      </c>
      <c r="J90">
        <f>'BFPaT-pretax-jetkerosene'!J8</f>
        <v>0</v>
      </c>
      <c r="K90">
        <f>'BFPaT-pretax-jetkerosene'!K8</f>
        <v>0</v>
      </c>
      <c r="L90">
        <f>'BFPaT-pretax-jetkerosene'!L8</f>
        <v>0</v>
      </c>
      <c r="M90">
        <f>'BFPaT-pretax-jetkerosene'!M8</f>
        <v>0</v>
      </c>
      <c r="N90">
        <f>'BFPaT-pretax-jetkerosene'!N8</f>
        <v>0</v>
      </c>
      <c r="O90">
        <f>'BFPaT-pretax-jetkerosene'!O8</f>
        <v>0</v>
      </c>
      <c r="P90">
        <f>'BFPaT-pretax-jetkerosene'!P8</f>
        <v>0</v>
      </c>
      <c r="Q90">
        <f>'BFPaT-pretax-jetkerosene'!Q8</f>
        <v>0</v>
      </c>
      <c r="R90">
        <f>'BFPaT-pretax-jetkerosene'!R8</f>
        <v>0</v>
      </c>
      <c r="S90">
        <f>'BFPaT-pretax-jetkerosene'!S8</f>
        <v>0</v>
      </c>
      <c r="T90">
        <f>'BFPaT-pretax-jetkerosene'!T8</f>
        <v>0</v>
      </c>
      <c r="U90">
        <f>'BFPaT-pretax-jetkerosene'!U8</f>
        <v>0</v>
      </c>
      <c r="V90">
        <f>'BFPaT-pretax-jetkerosene'!V8</f>
        <v>0</v>
      </c>
      <c r="W90">
        <f>'BFPaT-pretax-jetkerosene'!W8</f>
        <v>0</v>
      </c>
      <c r="X90">
        <f>'BFPaT-pretax-jetkerosene'!X8</f>
        <v>0</v>
      </c>
      <c r="Y90">
        <f>'BFPaT-pretax-jetkerosene'!Y8</f>
        <v>0</v>
      </c>
      <c r="Z90">
        <f>'BFPaT-pretax-jetkerosene'!Z8</f>
        <v>0</v>
      </c>
      <c r="AA90">
        <f>'BFPaT-pretax-jetkerosene'!AA8</f>
        <v>0</v>
      </c>
    </row>
    <row r="91" spans="1:27">
      <c r="A91" t="s">
        <v>396</v>
      </c>
      <c r="B91">
        <f>'BFPaT-pretax-jetkerosene'!B9</f>
        <v>0</v>
      </c>
      <c r="C91">
        <f>'BFPaT-pretax-jetkerosene'!C9</f>
        <v>0</v>
      </c>
      <c r="D91">
        <f>'BFPaT-pretax-jetkerosene'!D9</f>
        <v>0</v>
      </c>
      <c r="E91">
        <f>'BFPaT-pretax-jetkerosene'!E9</f>
        <v>0</v>
      </c>
      <c r="F91">
        <f>'BFPaT-pretax-jetkerosene'!F9</f>
        <v>0</v>
      </c>
      <c r="G91">
        <f>'BFPaT-pretax-jetkerosene'!G9</f>
        <v>0</v>
      </c>
      <c r="H91">
        <f>'BFPaT-pretax-jetkerosene'!H9</f>
        <v>0</v>
      </c>
      <c r="I91">
        <f>'BFPaT-pretax-jetkerosene'!I9</f>
        <v>0</v>
      </c>
      <c r="J91">
        <f>'BFPaT-pretax-jetkerosene'!J9</f>
        <v>0</v>
      </c>
      <c r="K91">
        <f>'BFPaT-pretax-jetkerosene'!K9</f>
        <v>0</v>
      </c>
      <c r="L91">
        <f>'BFPaT-pretax-jetkerosene'!L9</f>
        <v>0</v>
      </c>
      <c r="M91">
        <f>'BFPaT-pretax-jetkerosene'!M9</f>
        <v>0</v>
      </c>
      <c r="N91">
        <f>'BFPaT-pretax-jetkerosene'!N9</f>
        <v>0</v>
      </c>
      <c r="O91">
        <f>'BFPaT-pretax-jetkerosene'!O9</f>
        <v>0</v>
      </c>
      <c r="P91">
        <f>'BFPaT-pretax-jetkerosene'!P9</f>
        <v>0</v>
      </c>
      <c r="Q91">
        <f>'BFPaT-pretax-jetkerosene'!Q9</f>
        <v>0</v>
      </c>
      <c r="R91">
        <f>'BFPaT-pretax-jetkerosene'!R9</f>
        <v>0</v>
      </c>
      <c r="S91">
        <f>'BFPaT-pretax-jetkerosene'!S9</f>
        <v>0</v>
      </c>
      <c r="T91">
        <f>'BFPaT-pretax-jetkerosene'!T9</f>
        <v>0</v>
      </c>
      <c r="U91">
        <f>'BFPaT-pretax-jetkerosene'!U9</f>
        <v>0</v>
      </c>
      <c r="V91">
        <f>'BFPaT-pretax-jetkerosene'!V9</f>
        <v>0</v>
      </c>
      <c r="W91">
        <f>'BFPaT-pretax-jetkerosene'!W9</f>
        <v>0</v>
      </c>
      <c r="X91">
        <f>'BFPaT-pretax-jetkerosene'!X9</f>
        <v>0</v>
      </c>
      <c r="Y91">
        <f>'BFPaT-pretax-jetkerosene'!Y9</f>
        <v>0</v>
      </c>
      <c r="Z91">
        <f>'BFPaT-pretax-jetkerosene'!Z9</f>
        <v>0</v>
      </c>
      <c r="AA91">
        <f>'BFPaT-pretax-jetkerosene'!AA9</f>
        <v>0</v>
      </c>
    </row>
    <row r="92" spans="1:27" s="17" customFormat="1">
      <c r="A92" s="15" t="s">
        <v>326</v>
      </c>
    </row>
    <row r="93" spans="1:27">
      <c r="A93" t="s">
        <v>488</v>
      </c>
      <c r="B93">
        <f t="shared" ref="B93:AA93" si="9">B$1</f>
        <v>2025</v>
      </c>
      <c r="C93">
        <f t="shared" si="9"/>
        <v>2026</v>
      </c>
      <c r="D93">
        <f t="shared" si="9"/>
        <v>2027</v>
      </c>
      <c r="E93">
        <f t="shared" si="9"/>
        <v>2028</v>
      </c>
      <c r="F93">
        <f t="shared" si="9"/>
        <v>2029</v>
      </c>
      <c r="G93">
        <f t="shared" si="9"/>
        <v>2030</v>
      </c>
      <c r="H93">
        <f t="shared" si="9"/>
        <v>2031</v>
      </c>
      <c r="I93">
        <f t="shared" si="9"/>
        <v>2032</v>
      </c>
      <c r="J93">
        <f t="shared" si="9"/>
        <v>2033</v>
      </c>
      <c r="K93">
        <f t="shared" si="9"/>
        <v>2034</v>
      </c>
      <c r="L93">
        <f t="shared" si="9"/>
        <v>2035</v>
      </c>
      <c r="M93">
        <f t="shared" si="9"/>
        <v>2036</v>
      </c>
      <c r="N93">
        <f t="shared" si="9"/>
        <v>2037</v>
      </c>
      <c r="O93">
        <f t="shared" si="9"/>
        <v>2038</v>
      </c>
      <c r="P93">
        <f t="shared" si="9"/>
        <v>2039</v>
      </c>
      <c r="Q93">
        <f t="shared" si="9"/>
        <v>2040</v>
      </c>
      <c r="R93">
        <f t="shared" si="9"/>
        <v>2041</v>
      </c>
      <c r="S93">
        <f t="shared" si="9"/>
        <v>2042</v>
      </c>
      <c r="T93">
        <f t="shared" si="9"/>
        <v>2043</v>
      </c>
      <c r="U93">
        <f t="shared" si="9"/>
        <v>2044</v>
      </c>
      <c r="V93">
        <f t="shared" si="9"/>
        <v>2045</v>
      </c>
      <c r="W93">
        <f t="shared" si="9"/>
        <v>2046</v>
      </c>
      <c r="X93">
        <f t="shared" si="9"/>
        <v>2047</v>
      </c>
      <c r="Y93">
        <f t="shared" si="9"/>
        <v>2048</v>
      </c>
      <c r="Z93">
        <f t="shared" si="9"/>
        <v>2049</v>
      </c>
      <c r="AA93">
        <f t="shared" si="9"/>
        <v>2050</v>
      </c>
    </row>
    <row r="94" spans="1:27">
      <c r="A94" t="s">
        <v>389</v>
      </c>
      <c r="B94">
        <f>'BFPaT-pretax-lignite'!B2</f>
        <v>0</v>
      </c>
      <c r="C94">
        <f>'BFPaT-pretax-lignite'!C2</f>
        <v>0</v>
      </c>
      <c r="D94">
        <f>'BFPaT-pretax-lignite'!D2</f>
        <v>0</v>
      </c>
      <c r="E94">
        <f>'BFPaT-pretax-lignite'!E2</f>
        <v>0</v>
      </c>
      <c r="F94">
        <f>'BFPaT-pretax-lignite'!F2</f>
        <v>0</v>
      </c>
      <c r="G94">
        <f>'BFPaT-pretax-lignite'!G2</f>
        <v>0</v>
      </c>
      <c r="H94">
        <f>'BFPaT-pretax-lignite'!H2</f>
        <v>0</v>
      </c>
      <c r="I94">
        <f>'BFPaT-pretax-lignite'!I2</f>
        <v>0</v>
      </c>
      <c r="J94">
        <f>'BFPaT-pretax-lignite'!J2</f>
        <v>0</v>
      </c>
      <c r="K94">
        <f>'BFPaT-pretax-lignite'!K2</f>
        <v>0</v>
      </c>
      <c r="L94">
        <f>'BFPaT-pretax-lignite'!L2</f>
        <v>0</v>
      </c>
      <c r="M94">
        <f>'BFPaT-pretax-lignite'!M2</f>
        <v>0</v>
      </c>
      <c r="N94">
        <f>'BFPaT-pretax-lignite'!N2</f>
        <v>0</v>
      </c>
      <c r="O94">
        <f>'BFPaT-pretax-lignite'!O2</f>
        <v>0</v>
      </c>
      <c r="P94">
        <f>'BFPaT-pretax-lignite'!P2</f>
        <v>0</v>
      </c>
      <c r="Q94">
        <f>'BFPaT-pretax-lignite'!Q2</f>
        <v>0</v>
      </c>
      <c r="R94">
        <f>'BFPaT-pretax-lignite'!R2</f>
        <v>0</v>
      </c>
      <c r="S94">
        <f>'BFPaT-pretax-lignite'!S2</f>
        <v>0</v>
      </c>
      <c r="T94">
        <f>'BFPaT-pretax-lignite'!T2</f>
        <v>0</v>
      </c>
      <c r="U94">
        <f>'BFPaT-pretax-lignite'!U2</f>
        <v>0</v>
      </c>
      <c r="V94">
        <f>'BFPaT-pretax-lignite'!V2</f>
        <v>0</v>
      </c>
      <c r="W94">
        <f>'BFPaT-pretax-lignite'!W2</f>
        <v>0</v>
      </c>
      <c r="X94">
        <f>'BFPaT-pretax-lignite'!X2</f>
        <v>0</v>
      </c>
      <c r="Y94">
        <f>'BFPaT-pretax-lignite'!Y2</f>
        <v>0</v>
      </c>
      <c r="Z94">
        <f>'BFPaT-pretax-lignite'!Z2</f>
        <v>0</v>
      </c>
      <c r="AA94">
        <f>'BFPaT-pretax-lignite'!AA2</f>
        <v>0</v>
      </c>
    </row>
    <row r="95" spans="1:27">
      <c r="A95" t="s">
        <v>390</v>
      </c>
      <c r="B95">
        <f>'BFPaT-pretax-lignite'!B3</f>
        <v>1.4213090717997978E-6</v>
      </c>
      <c r="C95">
        <f>'BFPaT-pretax-lignite'!C3</f>
        <v>1.3953789622517428E-6</v>
      </c>
      <c r="D95">
        <f>'BFPaT-pretax-lignite'!D3</f>
        <v>1.3857535201969132E-6</v>
      </c>
      <c r="E95">
        <f>'BFPaT-pretax-lignite'!E3</f>
        <v>1.4133976476913988E-6</v>
      </c>
      <c r="F95">
        <f>'BFPaT-pretax-lignite'!F3</f>
        <v>1.4410417751858844E-6</v>
      </c>
      <c r="G95">
        <f>'BFPaT-pretax-lignite'!G3</f>
        <v>1.4479873954681588E-6</v>
      </c>
      <c r="H95">
        <f>'BFPaT-pretax-lignite'!H3</f>
        <v>1.4214418056222056E-6</v>
      </c>
      <c r="I95">
        <f>'BFPaT-pretax-lignite'!I3</f>
        <v>1.4124540813553657E-6</v>
      </c>
      <c r="J95">
        <f>'BFPaT-pretax-lignite'!J3</f>
        <v>1.4093054706388703E-6</v>
      </c>
      <c r="K95">
        <f>'BFPaT-pretax-lignite'!K3</f>
        <v>1.3971350712232357E-6</v>
      </c>
      <c r="L95">
        <f>'BFPaT-pretax-lignite'!L3</f>
        <v>1.3959798171140498E-6</v>
      </c>
      <c r="M95">
        <f>'BFPaT-pretax-lignite'!M3</f>
        <v>1.3938795686674564E-6</v>
      </c>
      <c r="N95">
        <f>'BFPaT-pretax-lignite'!N3</f>
        <v>1.416882457554279E-6</v>
      </c>
      <c r="O95">
        <f>'BFPaT-pretax-lignite'!O3</f>
        <v>1.4197973157870652E-6</v>
      </c>
      <c r="P95">
        <f>'BFPaT-pretax-lignite'!P3</f>
        <v>1.4298856736078527E-6</v>
      </c>
      <c r="Q95">
        <f>'BFPaT-pretax-lignite'!Q3</f>
        <v>1.4333349910370593E-6</v>
      </c>
      <c r="R95">
        <f>'BFPaT-pretax-lignite'!R3</f>
        <v>1.4291198111989155E-6</v>
      </c>
      <c r="S95">
        <f>'BFPaT-pretax-lignite'!S3</f>
        <v>1.4278059812841981E-6</v>
      </c>
      <c r="T95">
        <f>'BFPaT-pretax-lignite'!T3</f>
        <v>1.4334841697578181E-6</v>
      </c>
      <c r="U95">
        <f>'BFPaT-pretax-lignite'!U3</f>
        <v>1.4281524987851743E-6</v>
      </c>
      <c r="V95">
        <f>'BFPaT-pretax-lignite'!V3</f>
        <v>1.4341689823105944E-6</v>
      </c>
      <c r="W95">
        <f>'BFPaT-pretax-lignite'!W3</f>
        <v>1.4419215772476844E-6</v>
      </c>
      <c r="X95">
        <f>'BFPaT-pretax-lignite'!X3</f>
        <v>1.4476244330688315E-6</v>
      </c>
      <c r="Y95">
        <f>'BFPaT-pretax-lignite'!Y3</f>
        <v>1.452808099956313E-6</v>
      </c>
      <c r="Z95">
        <f>'BFPaT-pretax-lignite'!Z3</f>
        <v>1.4702925508106436E-6</v>
      </c>
      <c r="AA95">
        <f>'BFPaT-pretax-lignite'!AA3</f>
        <v>1.4704593490653505E-6</v>
      </c>
    </row>
    <row r="96" spans="1:27">
      <c r="A96" t="s">
        <v>391</v>
      </c>
      <c r="B96">
        <f>'BFPaT-pretax-lignite'!B4</f>
        <v>0</v>
      </c>
      <c r="C96">
        <f>'BFPaT-pretax-lignite'!C4</f>
        <v>0</v>
      </c>
      <c r="D96">
        <f>'BFPaT-pretax-lignite'!D4</f>
        <v>0</v>
      </c>
      <c r="E96">
        <f>'BFPaT-pretax-lignite'!E4</f>
        <v>0</v>
      </c>
      <c r="F96">
        <f>'BFPaT-pretax-lignite'!F4</f>
        <v>0</v>
      </c>
      <c r="G96">
        <f>'BFPaT-pretax-lignite'!G4</f>
        <v>0</v>
      </c>
      <c r="H96">
        <f>'BFPaT-pretax-lignite'!H4</f>
        <v>0</v>
      </c>
      <c r="I96">
        <f>'BFPaT-pretax-lignite'!I4</f>
        <v>0</v>
      </c>
      <c r="J96">
        <f>'BFPaT-pretax-lignite'!J4</f>
        <v>0</v>
      </c>
      <c r="K96">
        <f>'BFPaT-pretax-lignite'!K4</f>
        <v>0</v>
      </c>
      <c r="L96">
        <f>'BFPaT-pretax-lignite'!L4</f>
        <v>0</v>
      </c>
      <c r="M96">
        <f>'BFPaT-pretax-lignite'!M4</f>
        <v>0</v>
      </c>
      <c r="N96">
        <f>'BFPaT-pretax-lignite'!N4</f>
        <v>0</v>
      </c>
      <c r="O96">
        <f>'BFPaT-pretax-lignite'!O4</f>
        <v>0</v>
      </c>
      <c r="P96">
        <f>'BFPaT-pretax-lignite'!P4</f>
        <v>0</v>
      </c>
      <c r="Q96">
        <f>'BFPaT-pretax-lignite'!Q4</f>
        <v>0</v>
      </c>
      <c r="R96">
        <f>'BFPaT-pretax-lignite'!R4</f>
        <v>0</v>
      </c>
      <c r="S96">
        <f>'BFPaT-pretax-lignite'!S4</f>
        <v>0</v>
      </c>
      <c r="T96">
        <f>'BFPaT-pretax-lignite'!T4</f>
        <v>0</v>
      </c>
      <c r="U96">
        <f>'BFPaT-pretax-lignite'!U4</f>
        <v>0</v>
      </c>
      <c r="V96">
        <f>'BFPaT-pretax-lignite'!V4</f>
        <v>0</v>
      </c>
      <c r="W96">
        <f>'BFPaT-pretax-lignite'!W4</f>
        <v>0</v>
      </c>
      <c r="X96">
        <f>'BFPaT-pretax-lignite'!X4</f>
        <v>0</v>
      </c>
      <c r="Y96">
        <f>'BFPaT-pretax-lignite'!Y4</f>
        <v>0</v>
      </c>
      <c r="Z96">
        <f>'BFPaT-pretax-lignite'!Z4</f>
        <v>0</v>
      </c>
      <c r="AA96">
        <f>'BFPaT-pretax-lignite'!AA4</f>
        <v>0</v>
      </c>
    </row>
    <row r="97" spans="1:27">
      <c r="A97" t="s">
        <v>392</v>
      </c>
      <c r="B97">
        <f>'BFPaT-pretax-lignite'!B5</f>
        <v>0</v>
      </c>
      <c r="C97">
        <f>'BFPaT-pretax-lignite'!C5</f>
        <v>0</v>
      </c>
      <c r="D97">
        <f>'BFPaT-pretax-lignite'!D5</f>
        <v>0</v>
      </c>
      <c r="E97">
        <f>'BFPaT-pretax-lignite'!E5</f>
        <v>0</v>
      </c>
      <c r="F97">
        <f>'BFPaT-pretax-lignite'!F5</f>
        <v>0</v>
      </c>
      <c r="G97">
        <f>'BFPaT-pretax-lignite'!G5</f>
        <v>0</v>
      </c>
      <c r="H97">
        <f>'BFPaT-pretax-lignite'!H5</f>
        <v>0</v>
      </c>
      <c r="I97">
        <f>'BFPaT-pretax-lignite'!I5</f>
        <v>0</v>
      </c>
      <c r="J97">
        <f>'BFPaT-pretax-lignite'!J5</f>
        <v>0</v>
      </c>
      <c r="K97">
        <f>'BFPaT-pretax-lignite'!K5</f>
        <v>0</v>
      </c>
      <c r="L97">
        <f>'BFPaT-pretax-lignite'!L5</f>
        <v>0</v>
      </c>
      <c r="M97">
        <f>'BFPaT-pretax-lignite'!M5</f>
        <v>0</v>
      </c>
      <c r="N97">
        <f>'BFPaT-pretax-lignite'!N5</f>
        <v>0</v>
      </c>
      <c r="O97">
        <f>'BFPaT-pretax-lignite'!O5</f>
        <v>0</v>
      </c>
      <c r="P97">
        <f>'BFPaT-pretax-lignite'!P5</f>
        <v>0</v>
      </c>
      <c r="Q97">
        <f>'BFPaT-pretax-lignite'!Q5</f>
        <v>0</v>
      </c>
      <c r="R97">
        <f>'BFPaT-pretax-lignite'!R5</f>
        <v>0</v>
      </c>
      <c r="S97">
        <f>'BFPaT-pretax-lignite'!S5</f>
        <v>0</v>
      </c>
      <c r="T97">
        <f>'BFPaT-pretax-lignite'!T5</f>
        <v>0</v>
      </c>
      <c r="U97">
        <f>'BFPaT-pretax-lignite'!U5</f>
        <v>0</v>
      </c>
      <c r="V97">
        <f>'BFPaT-pretax-lignite'!V5</f>
        <v>0</v>
      </c>
      <c r="W97">
        <f>'BFPaT-pretax-lignite'!W5</f>
        <v>0</v>
      </c>
      <c r="X97">
        <f>'BFPaT-pretax-lignite'!X5</f>
        <v>0</v>
      </c>
      <c r="Y97">
        <f>'BFPaT-pretax-lignite'!Y5</f>
        <v>0</v>
      </c>
      <c r="Z97">
        <f>'BFPaT-pretax-lignite'!Z5</f>
        <v>0</v>
      </c>
      <c r="AA97">
        <f>'BFPaT-pretax-lignite'!AA5</f>
        <v>0</v>
      </c>
    </row>
    <row r="98" spans="1:27">
      <c r="A98" t="s">
        <v>393</v>
      </c>
      <c r="B98">
        <f>'BFPaT-pretax-lignite'!B6</f>
        <v>0</v>
      </c>
      <c r="C98">
        <f>'BFPaT-pretax-lignite'!C6</f>
        <v>0</v>
      </c>
      <c r="D98">
        <f>'BFPaT-pretax-lignite'!D6</f>
        <v>0</v>
      </c>
      <c r="E98">
        <f>'BFPaT-pretax-lignite'!E6</f>
        <v>0</v>
      </c>
      <c r="F98">
        <f>'BFPaT-pretax-lignite'!F6</f>
        <v>0</v>
      </c>
      <c r="G98">
        <f>'BFPaT-pretax-lignite'!G6</f>
        <v>0</v>
      </c>
      <c r="H98">
        <f>'BFPaT-pretax-lignite'!H6</f>
        <v>0</v>
      </c>
      <c r="I98">
        <f>'BFPaT-pretax-lignite'!I6</f>
        <v>0</v>
      </c>
      <c r="J98">
        <f>'BFPaT-pretax-lignite'!J6</f>
        <v>0</v>
      </c>
      <c r="K98">
        <f>'BFPaT-pretax-lignite'!K6</f>
        <v>0</v>
      </c>
      <c r="L98">
        <f>'BFPaT-pretax-lignite'!L6</f>
        <v>0</v>
      </c>
      <c r="M98">
        <f>'BFPaT-pretax-lignite'!M6</f>
        <v>0</v>
      </c>
      <c r="N98">
        <f>'BFPaT-pretax-lignite'!N6</f>
        <v>0</v>
      </c>
      <c r="O98">
        <f>'BFPaT-pretax-lignite'!O6</f>
        <v>0</v>
      </c>
      <c r="P98">
        <f>'BFPaT-pretax-lignite'!P6</f>
        <v>0</v>
      </c>
      <c r="Q98">
        <f>'BFPaT-pretax-lignite'!Q6</f>
        <v>0</v>
      </c>
      <c r="R98">
        <f>'BFPaT-pretax-lignite'!R6</f>
        <v>0</v>
      </c>
      <c r="S98">
        <f>'BFPaT-pretax-lignite'!S6</f>
        <v>0</v>
      </c>
      <c r="T98">
        <f>'BFPaT-pretax-lignite'!T6</f>
        <v>0</v>
      </c>
      <c r="U98">
        <f>'BFPaT-pretax-lignite'!U6</f>
        <v>0</v>
      </c>
      <c r="V98">
        <f>'BFPaT-pretax-lignite'!V6</f>
        <v>0</v>
      </c>
      <c r="W98">
        <f>'BFPaT-pretax-lignite'!W6</f>
        <v>0</v>
      </c>
      <c r="X98">
        <f>'BFPaT-pretax-lignite'!X6</f>
        <v>0</v>
      </c>
      <c r="Y98">
        <f>'BFPaT-pretax-lignite'!Y6</f>
        <v>0</v>
      </c>
      <c r="Z98">
        <f>'BFPaT-pretax-lignite'!Z6</f>
        <v>0</v>
      </c>
      <c r="AA98">
        <f>'BFPaT-pretax-lignite'!AA6</f>
        <v>0</v>
      </c>
    </row>
    <row r="99" spans="1:27">
      <c r="A99" t="s">
        <v>394</v>
      </c>
      <c r="B99">
        <f>'BFPaT-pretax-lignite'!B7</f>
        <v>0</v>
      </c>
      <c r="C99">
        <f>'BFPaT-pretax-lignite'!C7</f>
        <v>0</v>
      </c>
      <c r="D99">
        <f>'BFPaT-pretax-lignite'!D7</f>
        <v>0</v>
      </c>
      <c r="E99">
        <f>'BFPaT-pretax-lignite'!E7</f>
        <v>0</v>
      </c>
      <c r="F99">
        <f>'BFPaT-pretax-lignite'!F7</f>
        <v>0</v>
      </c>
      <c r="G99">
        <f>'BFPaT-pretax-lignite'!G7</f>
        <v>0</v>
      </c>
      <c r="H99">
        <f>'BFPaT-pretax-lignite'!H7</f>
        <v>0</v>
      </c>
      <c r="I99">
        <f>'BFPaT-pretax-lignite'!I7</f>
        <v>0</v>
      </c>
      <c r="J99">
        <f>'BFPaT-pretax-lignite'!J7</f>
        <v>0</v>
      </c>
      <c r="K99">
        <f>'BFPaT-pretax-lignite'!K7</f>
        <v>0</v>
      </c>
      <c r="L99">
        <f>'BFPaT-pretax-lignite'!L7</f>
        <v>0</v>
      </c>
      <c r="M99">
        <f>'BFPaT-pretax-lignite'!M7</f>
        <v>0</v>
      </c>
      <c r="N99">
        <f>'BFPaT-pretax-lignite'!N7</f>
        <v>0</v>
      </c>
      <c r="O99">
        <f>'BFPaT-pretax-lignite'!O7</f>
        <v>0</v>
      </c>
      <c r="P99">
        <f>'BFPaT-pretax-lignite'!P7</f>
        <v>0</v>
      </c>
      <c r="Q99">
        <f>'BFPaT-pretax-lignite'!Q7</f>
        <v>0</v>
      </c>
      <c r="R99">
        <f>'BFPaT-pretax-lignite'!R7</f>
        <v>0</v>
      </c>
      <c r="S99">
        <f>'BFPaT-pretax-lignite'!S7</f>
        <v>0</v>
      </c>
      <c r="T99">
        <f>'BFPaT-pretax-lignite'!T7</f>
        <v>0</v>
      </c>
      <c r="U99">
        <f>'BFPaT-pretax-lignite'!U7</f>
        <v>0</v>
      </c>
      <c r="V99">
        <f>'BFPaT-pretax-lignite'!V7</f>
        <v>0</v>
      </c>
      <c r="W99">
        <f>'BFPaT-pretax-lignite'!W7</f>
        <v>0</v>
      </c>
      <c r="X99">
        <f>'BFPaT-pretax-lignite'!X7</f>
        <v>0</v>
      </c>
      <c r="Y99">
        <f>'BFPaT-pretax-lignite'!Y7</f>
        <v>0</v>
      </c>
      <c r="Z99">
        <f>'BFPaT-pretax-lignite'!Z7</f>
        <v>0</v>
      </c>
      <c r="AA99">
        <f>'BFPaT-pretax-lignite'!AA7</f>
        <v>0</v>
      </c>
    </row>
    <row r="100" spans="1:27">
      <c r="A100" t="s">
        <v>395</v>
      </c>
      <c r="B100">
        <f>'BFPaT-pretax-lignite'!B8</f>
        <v>0</v>
      </c>
      <c r="C100">
        <f>'BFPaT-pretax-lignite'!C8</f>
        <v>0</v>
      </c>
      <c r="D100">
        <f>'BFPaT-pretax-lignite'!D8</f>
        <v>0</v>
      </c>
      <c r="E100">
        <f>'BFPaT-pretax-lignite'!E8</f>
        <v>0</v>
      </c>
      <c r="F100">
        <f>'BFPaT-pretax-lignite'!F8</f>
        <v>0</v>
      </c>
      <c r="G100">
        <f>'BFPaT-pretax-lignite'!G8</f>
        <v>0</v>
      </c>
      <c r="H100">
        <f>'BFPaT-pretax-lignite'!H8</f>
        <v>0</v>
      </c>
      <c r="I100">
        <f>'BFPaT-pretax-lignite'!I8</f>
        <v>0</v>
      </c>
      <c r="J100">
        <f>'BFPaT-pretax-lignite'!J8</f>
        <v>0</v>
      </c>
      <c r="K100">
        <f>'BFPaT-pretax-lignite'!K8</f>
        <v>0</v>
      </c>
      <c r="L100">
        <f>'BFPaT-pretax-lignite'!L8</f>
        <v>0</v>
      </c>
      <c r="M100">
        <f>'BFPaT-pretax-lignite'!M8</f>
        <v>0</v>
      </c>
      <c r="N100">
        <f>'BFPaT-pretax-lignite'!N8</f>
        <v>0</v>
      </c>
      <c r="O100">
        <f>'BFPaT-pretax-lignite'!O8</f>
        <v>0</v>
      </c>
      <c r="P100">
        <f>'BFPaT-pretax-lignite'!P8</f>
        <v>0</v>
      </c>
      <c r="Q100">
        <f>'BFPaT-pretax-lignite'!Q8</f>
        <v>0</v>
      </c>
      <c r="R100">
        <f>'BFPaT-pretax-lignite'!R8</f>
        <v>0</v>
      </c>
      <c r="S100">
        <f>'BFPaT-pretax-lignite'!S8</f>
        <v>0</v>
      </c>
      <c r="T100">
        <f>'BFPaT-pretax-lignite'!T8</f>
        <v>0</v>
      </c>
      <c r="U100">
        <f>'BFPaT-pretax-lignite'!U8</f>
        <v>0</v>
      </c>
      <c r="V100">
        <f>'BFPaT-pretax-lignite'!V8</f>
        <v>0</v>
      </c>
      <c r="W100">
        <f>'BFPaT-pretax-lignite'!W8</f>
        <v>0</v>
      </c>
      <c r="X100">
        <f>'BFPaT-pretax-lignite'!X8</f>
        <v>0</v>
      </c>
      <c r="Y100">
        <f>'BFPaT-pretax-lignite'!Y8</f>
        <v>0</v>
      </c>
      <c r="Z100">
        <f>'BFPaT-pretax-lignite'!Z8</f>
        <v>0</v>
      </c>
      <c r="AA100">
        <f>'BFPaT-pretax-lignite'!AA8</f>
        <v>0</v>
      </c>
    </row>
    <row r="101" spans="1:27">
      <c r="A101" t="s">
        <v>396</v>
      </c>
      <c r="B101">
        <f>'BFPaT-pretax-lignite'!B9</f>
        <v>0</v>
      </c>
      <c r="C101">
        <f>'BFPaT-pretax-lignite'!C9</f>
        <v>0</v>
      </c>
      <c r="D101">
        <f>'BFPaT-pretax-lignite'!D9</f>
        <v>0</v>
      </c>
      <c r="E101">
        <f>'BFPaT-pretax-lignite'!E9</f>
        <v>0</v>
      </c>
      <c r="F101">
        <f>'BFPaT-pretax-lignite'!F9</f>
        <v>0</v>
      </c>
      <c r="G101">
        <f>'BFPaT-pretax-lignite'!G9</f>
        <v>0</v>
      </c>
      <c r="H101">
        <f>'BFPaT-pretax-lignite'!H9</f>
        <v>0</v>
      </c>
      <c r="I101">
        <f>'BFPaT-pretax-lignite'!I9</f>
        <v>0</v>
      </c>
      <c r="J101">
        <f>'BFPaT-pretax-lignite'!J9</f>
        <v>0</v>
      </c>
      <c r="K101">
        <f>'BFPaT-pretax-lignite'!K9</f>
        <v>0</v>
      </c>
      <c r="L101">
        <f>'BFPaT-pretax-lignite'!L9</f>
        <v>0</v>
      </c>
      <c r="M101">
        <f>'BFPaT-pretax-lignite'!M9</f>
        <v>0</v>
      </c>
      <c r="N101">
        <f>'BFPaT-pretax-lignite'!N9</f>
        <v>0</v>
      </c>
      <c r="O101">
        <f>'BFPaT-pretax-lignite'!O9</f>
        <v>0</v>
      </c>
      <c r="P101">
        <f>'BFPaT-pretax-lignite'!P9</f>
        <v>0</v>
      </c>
      <c r="Q101">
        <f>'BFPaT-pretax-lignite'!Q9</f>
        <v>0</v>
      </c>
      <c r="R101">
        <f>'BFPaT-pretax-lignite'!R9</f>
        <v>0</v>
      </c>
      <c r="S101">
        <f>'BFPaT-pretax-lignite'!S9</f>
        <v>0</v>
      </c>
      <c r="T101">
        <f>'BFPaT-pretax-lignite'!T9</f>
        <v>0</v>
      </c>
      <c r="U101">
        <f>'BFPaT-pretax-lignite'!U9</f>
        <v>0</v>
      </c>
      <c r="V101">
        <f>'BFPaT-pretax-lignite'!V9</f>
        <v>0</v>
      </c>
      <c r="W101">
        <f>'BFPaT-pretax-lignite'!W9</f>
        <v>0</v>
      </c>
      <c r="X101">
        <f>'BFPaT-pretax-lignite'!X9</f>
        <v>0</v>
      </c>
      <c r="Y101">
        <f>'BFPaT-pretax-lignite'!Y9</f>
        <v>0</v>
      </c>
      <c r="Z101">
        <f>'BFPaT-pretax-lignite'!Z9</f>
        <v>0</v>
      </c>
      <c r="AA101">
        <f>'BFPaT-pretax-lignite'!AA9</f>
        <v>0</v>
      </c>
    </row>
    <row r="102" spans="1:27" s="17" customFormat="1">
      <c r="A102" s="15" t="s">
        <v>547</v>
      </c>
    </row>
    <row r="103" spans="1:27">
      <c r="A103" t="s">
        <v>488</v>
      </c>
      <c r="B103">
        <f t="shared" ref="B103:AA103" si="10">B$1</f>
        <v>2025</v>
      </c>
      <c r="C103">
        <f t="shared" si="10"/>
        <v>2026</v>
      </c>
      <c r="D103">
        <f t="shared" si="10"/>
        <v>2027</v>
      </c>
      <c r="E103">
        <f t="shared" si="10"/>
        <v>2028</v>
      </c>
      <c r="F103">
        <f t="shared" si="10"/>
        <v>2029</v>
      </c>
      <c r="G103">
        <f t="shared" si="10"/>
        <v>2030</v>
      </c>
      <c r="H103">
        <f t="shared" si="10"/>
        <v>2031</v>
      </c>
      <c r="I103">
        <f t="shared" si="10"/>
        <v>2032</v>
      </c>
      <c r="J103">
        <f t="shared" si="10"/>
        <v>2033</v>
      </c>
      <c r="K103">
        <f t="shared" si="10"/>
        <v>2034</v>
      </c>
      <c r="L103">
        <f t="shared" si="10"/>
        <v>2035</v>
      </c>
      <c r="M103">
        <f t="shared" si="10"/>
        <v>2036</v>
      </c>
      <c r="N103">
        <f t="shared" si="10"/>
        <v>2037</v>
      </c>
      <c r="O103">
        <f t="shared" si="10"/>
        <v>2038</v>
      </c>
      <c r="P103">
        <f t="shared" si="10"/>
        <v>2039</v>
      </c>
      <c r="Q103">
        <f t="shared" si="10"/>
        <v>2040</v>
      </c>
      <c r="R103">
        <f t="shared" si="10"/>
        <v>2041</v>
      </c>
      <c r="S103">
        <f t="shared" si="10"/>
        <v>2042</v>
      </c>
      <c r="T103">
        <f t="shared" si="10"/>
        <v>2043</v>
      </c>
      <c r="U103">
        <f t="shared" si="10"/>
        <v>2044</v>
      </c>
      <c r="V103">
        <f t="shared" si="10"/>
        <v>2045</v>
      </c>
      <c r="W103">
        <f t="shared" si="10"/>
        <v>2046</v>
      </c>
      <c r="X103">
        <f t="shared" si="10"/>
        <v>2047</v>
      </c>
      <c r="Y103">
        <f t="shared" si="10"/>
        <v>2048</v>
      </c>
      <c r="Z103">
        <f t="shared" si="10"/>
        <v>2049</v>
      </c>
      <c r="AA103">
        <f t="shared" si="10"/>
        <v>2050</v>
      </c>
    </row>
    <row r="104" spans="1:27">
      <c r="A104" t="s">
        <v>389</v>
      </c>
      <c r="B104">
        <f>'BFPaT-pretax-crude'!B2</f>
        <v>0</v>
      </c>
      <c r="C104">
        <f>'BFPaT-pretax-crude'!C2</f>
        <v>0</v>
      </c>
      <c r="D104">
        <f>'BFPaT-pretax-crude'!D2</f>
        <v>0</v>
      </c>
      <c r="E104">
        <f>'BFPaT-pretax-crude'!E2</f>
        <v>0</v>
      </c>
      <c r="F104">
        <f>'BFPaT-pretax-crude'!F2</f>
        <v>0</v>
      </c>
      <c r="G104">
        <f>'BFPaT-pretax-crude'!G2</f>
        <v>0</v>
      </c>
      <c r="H104">
        <f>'BFPaT-pretax-crude'!H2</f>
        <v>0</v>
      </c>
      <c r="I104">
        <f>'BFPaT-pretax-crude'!I2</f>
        <v>0</v>
      </c>
      <c r="J104">
        <f>'BFPaT-pretax-crude'!J2</f>
        <v>0</v>
      </c>
      <c r="K104">
        <f>'BFPaT-pretax-crude'!K2</f>
        <v>0</v>
      </c>
      <c r="L104">
        <f>'BFPaT-pretax-crude'!L2</f>
        <v>0</v>
      </c>
      <c r="M104">
        <f>'BFPaT-pretax-crude'!M2</f>
        <v>0</v>
      </c>
      <c r="N104">
        <f>'BFPaT-pretax-crude'!N2</f>
        <v>0</v>
      </c>
      <c r="O104">
        <f>'BFPaT-pretax-crude'!O2</f>
        <v>0</v>
      </c>
      <c r="P104">
        <f>'BFPaT-pretax-crude'!P2</f>
        <v>0</v>
      </c>
      <c r="Q104">
        <f>'BFPaT-pretax-crude'!Q2</f>
        <v>0</v>
      </c>
      <c r="R104">
        <f>'BFPaT-pretax-crude'!R2</f>
        <v>0</v>
      </c>
      <c r="S104">
        <f>'BFPaT-pretax-crude'!S2</f>
        <v>0</v>
      </c>
      <c r="T104">
        <f>'BFPaT-pretax-crude'!T2</f>
        <v>0</v>
      </c>
      <c r="U104">
        <f>'BFPaT-pretax-crude'!U2</f>
        <v>0</v>
      </c>
      <c r="V104">
        <f>'BFPaT-pretax-crude'!V2</f>
        <v>0</v>
      </c>
      <c r="W104">
        <f>'BFPaT-pretax-crude'!W2</f>
        <v>0</v>
      </c>
      <c r="X104">
        <f>'BFPaT-pretax-crude'!X2</f>
        <v>0</v>
      </c>
      <c r="Y104">
        <f>'BFPaT-pretax-crude'!Y2</f>
        <v>0</v>
      </c>
      <c r="Z104">
        <f>'BFPaT-pretax-crude'!Z2</f>
        <v>0</v>
      </c>
      <c r="AA104">
        <f>'BFPaT-pretax-crude'!AA2</f>
        <v>0</v>
      </c>
    </row>
    <row r="105" spans="1:27">
      <c r="A105" t="s">
        <v>390</v>
      </c>
      <c r="B105">
        <f>'BFPaT-pretax-crude'!B3</f>
        <v>8.1213391780727729E-6</v>
      </c>
      <c r="C105">
        <f>'BFPaT-pretax-crude'!C3</f>
        <v>1.0632656900163765E-5</v>
      </c>
      <c r="D105">
        <f>'BFPaT-pretax-crude'!D3</f>
        <v>9.5030510905033442E-6</v>
      </c>
      <c r="E105">
        <f>'BFPaT-pretax-crude'!E3</f>
        <v>9.0085149429035381E-6</v>
      </c>
      <c r="F105">
        <f>'BFPaT-pretax-crude'!F3</f>
        <v>8.5139787953037337E-6</v>
      </c>
      <c r="G105">
        <f>'BFPaT-pretax-crude'!G3</f>
        <v>8.0194426477039276E-6</v>
      </c>
      <c r="H105">
        <f>'BFPaT-pretax-crude'!H3</f>
        <v>8.3951392429256242E-6</v>
      </c>
      <c r="I105">
        <f>'BFPaT-pretax-crude'!I3</f>
        <v>8.4232127195465897E-6</v>
      </c>
      <c r="J105">
        <f>'BFPaT-pretax-crude'!J3</f>
        <v>8.6716732871356478E-6</v>
      </c>
      <c r="K105">
        <f>'BFPaT-pretax-crude'!K3</f>
        <v>8.7474552397114582E-6</v>
      </c>
      <c r="L105">
        <f>'BFPaT-pretax-crude'!L3</f>
        <v>8.9139112648387131E-6</v>
      </c>
      <c r="M105">
        <f>'BFPaT-pretax-crude'!M3</f>
        <v>9.0808580745481912E-6</v>
      </c>
      <c r="N105">
        <f>'BFPaT-pretax-crude'!N3</f>
        <v>9.2923723887627637E-6</v>
      </c>
      <c r="O105">
        <f>'BFPaT-pretax-crude'!O3</f>
        <v>9.4882393283740265E-6</v>
      </c>
      <c r="P105">
        <f>'BFPaT-pretax-crude'!P3</f>
        <v>9.596267174666928E-6</v>
      </c>
      <c r="Q105">
        <f>'BFPaT-pretax-crude'!Q3</f>
        <v>9.6525358265247738E-6</v>
      </c>
      <c r="R105">
        <f>'BFPaT-pretax-crude'!R3</f>
        <v>9.764744693606939E-6</v>
      </c>
      <c r="S105">
        <f>'BFPaT-pretax-crude'!S3</f>
        <v>9.9353741333599592E-6</v>
      </c>
      <c r="T105">
        <f>'BFPaT-pretax-crude'!T3</f>
        <v>1.0128819071008543E-5</v>
      </c>
      <c r="U105">
        <f>'BFPaT-pretax-crude'!U3</f>
        <v>1.0264533227731403E-5</v>
      </c>
      <c r="V105">
        <f>'BFPaT-pretax-crude'!V3</f>
        <v>1.0496225820859314E-5</v>
      </c>
      <c r="W105">
        <f>'BFPaT-pretax-crude'!W3</f>
        <v>1.0664360937750851E-5</v>
      </c>
      <c r="X105">
        <f>'BFPaT-pretax-crude'!X3</f>
        <v>1.0780396079144528E-5</v>
      </c>
      <c r="Y105">
        <f>'BFPaT-pretax-crude'!Y3</f>
        <v>1.100966854067783E-5</v>
      </c>
      <c r="Z105">
        <f>'BFPaT-pretax-crude'!Z3</f>
        <v>1.1274447072169794E-5</v>
      </c>
      <c r="AA105">
        <f>'BFPaT-pretax-crude'!AA3</f>
        <v>1.1348851561005808E-5</v>
      </c>
    </row>
    <row r="106" spans="1:27">
      <c r="A106" t="s">
        <v>391</v>
      </c>
      <c r="B106">
        <f>'BFPaT-pretax-crude'!B4</f>
        <v>0</v>
      </c>
      <c r="C106">
        <f>'BFPaT-pretax-crude'!C4</f>
        <v>0</v>
      </c>
      <c r="D106">
        <f>'BFPaT-pretax-crude'!D4</f>
        <v>0</v>
      </c>
      <c r="E106">
        <f>'BFPaT-pretax-crude'!E4</f>
        <v>0</v>
      </c>
      <c r="F106">
        <f>'BFPaT-pretax-crude'!F4</f>
        <v>0</v>
      </c>
      <c r="G106">
        <f>'BFPaT-pretax-crude'!G4</f>
        <v>0</v>
      </c>
      <c r="H106">
        <f>'BFPaT-pretax-crude'!H4</f>
        <v>0</v>
      </c>
      <c r="I106">
        <f>'BFPaT-pretax-crude'!I4</f>
        <v>0</v>
      </c>
      <c r="J106">
        <f>'BFPaT-pretax-crude'!J4</f>
        <v>0</v>
      </c>
      <c r="K106">
        <f>'BFPaT-pretax-crude'!K4</f>
        <v>0</v>
      </c>
      <c r="L106">
        <f>'BFPaT-pretax-crude'!L4</f>
        <v>0</v>
      </c>
      <c r="M106">
        <f>'BFPaT-pretax-crude'!M4</f>
        <v>0</v>
      </c>
      <c r="N106">
        <f>'BFPaT-pretax-crude'!N4</f>
        <v>0</v>
      </c>
      <c r="O106">
        <f>'BFPaT-pretax-crude'!O4</f>
        <v>0</v>
      </c>
      <c r="P106">
        <f>'BFPaT-pretax-crude'!P4</f>
        <v>0</v>
      </c>
      <c r="Q106">
        <f>'BFPaT-pretax-crude'!Q4</f>
        <v>0</v>
      </c>
      <c r="R106">
        <f>'BFPaT-pretax-crude'!R4</f>
        <v>0</v>
      </c>
      <c r="S106">
        <f>'BFPaT-pretax-crude'!S4</f>
        <v>0</v>
      </c>
      <c r="T106">
        <f>'BFPaT-pretax-crude'!T4</f>
        <v>0</v>
      </c>
      <c r="U106">
        <f>'BFPaT-pretax-crude'!U4</f>
        <v>0</v>
      </c>
      <c r="V106">
        <f>'BFPaT-pretax-crude'!V4</f>
        <v>0</v>
      </c>
      <c r="W106">
        <f>'BFPaT-pretax-crude'!W4</f>
        <v>0</v>
      </c>
      <c r="X106">
        <f>'BFPaT-pretax-crude'!X4</f>
        <v>0</v>
      </c>
      <c r="Y106">
        <f>'BFPaT-pretax-crude'!Y4</f>
        <v>0</v>
      </c>
      <c r="Z106">
        <f>'BFPaT-pretax-crude'!Z4</f>
        <v>0</v>
      </c>
      <c r="AA106">
        <f>'BFPaT-pretax-crude'!AA4</f>
        <v>0</v>
      </c>
    </row>
    <row r="107" spans="1:27">
      <c r="A107" t="s">
        <v>392</v>
      </c>
      <c r="B107">
        <f>'BFPaT-pretax-crude'!B5</f>
        <v>0</v>
      </c>
      <c r="C107">
        <f>'BFPaT-pretax-crude'!C5</f>
        <v>0</v>
      </c>
      <c r="D107">
        <f>'BFPaT-pretax-crude'!D5</f>
        <v>0</v>
      </c>
      <c r="E107">
        <f>'BFPaT-pretax-crude'!E5</f>
        <v>0</v>
      </c>
      <c r="F107">
        <f>'BFPaT-pretax-crude'!F5</f>
        <v>0</v>
      </c>
      <c r="G107">
        <f>'BFPaT-pretax-crude'!G5</f>
        <v>0</v>
      </c>
      <c r="H107">
        <f>'BFPaT-pretax-crude'!H5</f>
        <v>0</v>
      </c>
      <c r="I107">
        <f>'BFPaT-pretax-crude'!I5</f>
        <v>0</v>
      </c>
      <c r="J107">
        <f>'BFPaT-pretax-crude'!J5</f>
        <v>0</v>
      </c>
      <c r="K107">
        <f>'BFPaT-pretax-crude'!K5</f>
        <v>0</v>
      </c>
      <c r="L107">
        <f>'BFPaT-pretax-crude'!L5</f>
        <v>0</v>
      </c>
      <c r="M107">
        <f>'BFPaT-pretax-crude'!M5</f>
        <v>0</v>
      </c>
      <c r="N107">
        <f>'BFPaT-pretax-crude'!N5</f>
        <v>0</v>
      </c>
      <c r="O107">
        <f>'BFPaT-pretax-crude'!O5</f>
        <v>0</v>
      </c>
      <c r="P107">
        <f>'BFPaT-pretax-crude'!P5</f>
        <v>0</v>
      </c>
      <c r="Q107">
        <f>'BFPaT-pretax-crude'!Q5</f>
        <v>0</v>
      </c>
      <c r="R107">
        <f>'BFPaT-pretax-crude'!R5</f>
        <v>0</v>
      </c>
      <c r="S107">
        <f>'BFPaT-pretax-crude'!S5</f>
        <v>0</v>
      </c>
      <c r="T107">
        <f>'BFPaT-pretax-crude'!T5</f>
        <v>0</v>
      </c>
      <c r="U107">
        <f>'BFPaT-pretax-crude'!U5</f>
        <v>0</v>
      </c>
      <c r="V107">
        <f>'BFPaT-pretax-crude'!V5</f>
        <v>0</v>
      </c>
      <c r="W107">
        <f>'BFPaT-pretax-crude'!W5</f>
        <v>0</v>
      </c>
      <c r="X107">
        <f>'BFPaT-pretax-crude'!X5</f>
        <v>0</v>
      </c>
      <c r="Y107">
        <f>'BFPaT-pretax-crude'!Y5</f>
        <v>0</v>
      </c>
      <c r="Z107">
        <f>'BFPaT-pretax-crude'!Z5</f>
        <v>0</v>
      </c>
      <c r="AA107">
        <f>'BFPaT-pretax-crude'!AA5</f>
        <v>0</v>
      </c>
    </row>
    <row r="108" spans="1:27">
      <c r="A108" t="s">
        <v>393</v>
      </c>
      <c r="B108">
        <f>'BFPaT-pretax-crude'!B6</f>
        <v>8.1213391780727729E-6</v>
      </c>
      <c r="C108">
        <f>'BFPaT-pretax-crude'!C6</f>
        <v>1.0632656900163765E-5</v>
      </c>
      <c r="D108">
        <f>'BFPaT-pretax-crude'!D6</f>
        <v>9.5030510905033442E-6</v>
      </c>
      <c r="E108">
        <f>'BFPaT-pretax-crude'!E6</f>
        <v>9.0085149429035381E-6</v>
      </c>
      <c r="F108">
        <f>'BFPaT-pretax-crude'!F6</f>
        <v>8.5139787953037337E-6</v>
      </c>
      <c r="G108">
        <f>'BFPaT-pretax-crude'!G6</f>
        <v>8.0194426477039276E-6</v>
      </c>
      <c r="H108">
        <f>'BFPaT-pretax-crude'!H6</f>
        <v>8.3951392429256242E-6</v>
      </c>
      <c r="I108">
        <f>'BFPaT-pretax-crude'!I6</f>
        <v>8.4232127195465897E-6</v>
      </c>
      <c r="J108">
        <f>'BFPaT-pretax-crude'!J6</f>
        <v>8.6716732871356478E-6</v>
      </c>
      <c r="K108">
        <f>'BFPaT-pretax-crude'!K6</f>
        <v>8.7474552397114582E-6</v>
      </c>
      <c r="L108">
        <f>'BFPaT-pretax-crude'!L6</f>
        <v>8.9139112648387131E-6</v>
      </c>
      <c r="M108">
        <f>'BFPaT-pretax-crude'!M6</f>
        <v>9.0808580745481912E-6</v>
      </c>
      <c r="N108">
        <f>'BFPaT-pretax-crude'!N6</f>
        <v>9.2923723887627637E-6</v>
      </c>
      <c r="O108">
        <f>'BFPaT-pretax-crude'!O6</f>
        <v>9.4882393283740265E-6</v>
      </c>
      <c r="P108">
        <f>'BFPaT-pretax-crude'!P6</f>
        <v>9.596267174666928E-6</v>
      </c>
      <c r="Q108">
        <f>'BFPaT-pretax-crude'!Q6</f>
        <v>9.6525358265247738E-6</v>
      </c>
      <c r="R108">
        <f>'BFPaT-pretax-crude'!R6</f>
        <v>9.764744693606939E-6</v>
      </c>
      <c r="S108">
        <f>'BFPaT-pretax-crude'!S6</f>
        <v>9.9353741333599592E-6</v>
      </c>
      <c r="T108">
        <f>'BFPaT-pretax-crude'!T6</f>
        <v>1.0128819071008543E-5</v>
      </c>
      <c r="U108">
        <f>'BFPaT-pretax-crude'!U6</f>
        <v>1.0264533227731403E-5</v>
      </c>
      <c r="V108">
        <f>'BFPaT-pretax-crude'!V6</f>
        <v>1.0496225820859314E-5</v>
      </c>
      <c r="W108">
        <f>'BFPaT-pretax-crude'!W6</f>
        <v>1.0664360937750851E-5</v>
      </c>
      <c r="X108">
        <f>'BFPaT-pretax-crude'!X6</f>
        <v>1.0780396079144528E-5</v>
      </c>
      <c r="Y108">
        <f>'BFPaT-pretax-crude'!Y6</f>
        <v>1.100966854067783E-5</v>
      </c>
      <c r="Z108">
        <f>'BFPaT-pretax-crude'!Z6</f>
        <v>1.1274447072169794E-5</v>
      </c>
      <c r="AA108">
        <f>'BFPaT-pretax-crude'!AA6</f>
        <v>1.1348851561005808E-5</v>
      </c>
    </row>
    <row r="109" spans="1:27">
      <c r="A109" t="s">
        <v>394</v>
      </c>
      <c r="B109">
        <f>'BFPaT-pretax-crude'!B7</f>
        <v>0</v>
      </c>
      <c r="C109">
        <f>'BFPaT-pretax-crude'!C7</f>
        <v>0</v>
      </c>
      <c r="D109">
        <f>'BFPaT-pretax-crude'!D7</f>
        <v>0</v>
      </c>
      <c r="E109">
        <f>'BFPaT-pretax-crude'!E7</f>
        <v>0</v>
      </c>
      <c r="F109">
        <f>'BFPaT-pretax-crude'!F7</f>
        <v>0</v>
      </c>
      <c r="G109">
        <f>'BFPaT-pretax-crude'!G7</f>
        <v>0</v>
      </c>
      <c r="H109">
        <f>'BFPaT-pretax-crude'!H7</f>
        <v>0</v>
      </c>
      <c r="I109">
        <f>'BFPaT-pretax-crude'!I7</f>
        <v>0</v>
      </c>
      <c r="J109">
        <f>'BFPaT-pretax-crude'!J7</f>
        <v>0</v>
      </c>
      <c r="K109">
        <f>'BFPaT-pretax-crude'!K7</f>
        <v>0</v>
      </c>
      <c r="L109">
        <f>'BFPaT-pretax-crude'!L7</f>
        <v>0</v>
      </c>
      <c r="M109">
        <f>'BFPaT-pretax-crude'!M7</f>
        <v>0</v>
      </c>
      <c r="N109">
        <f>'BFPaT-pretax-crude'!N7</f>
        <v>0</v>
      </c>
      <c r="O109">
        <f>'BFPaT-pretax-crude'!O7</f>
        <v>0</v>
      </c>
      <c r="P109">
        <f>'BFPaT-pretax-crude'!P7</f>
        <v>0</v>
      </c>
      <c r="Q109">
        <f>'BFPaT-pretax-crude'!Q7</f>
        <v>0</v>
      </c>
      <c r="R109">
        <f>'BFPaT-pretax-crude'!R7</f>
        <v>0</v>
      </c>
      <c r="S109">
        <f>'BFPaT-pretax-crude'!S7</f>
        <v>0</v>
      </c>
      <c r="T109">
        <f>'BFPaT-pretax-crude'!T7</f>
        <v>0</v>
      </c>
      <c r="U109">
        <f>'BFPaT-pretax-crude'!U7</f>
        <v>0</v>
      </c>
      <c r="V109">
        <f>'BFPaT-pretax-crude'!V7</f>
        <v>0</v>
      </c>
      <c r="W109">
        <f>'BFPaT-pretax-crude'!W7</f>
        <v>0</v>
      </c>
      <c r="X109">
        <f>'BFPaT-pretax-crude'!X7</f>
        <v>0</v>
      </c>
      <c r="Y109">
        <f>'BFPaT-pretax-crude'!Y7</f>
        <v>0</v>
      </c>
      <c r="Z109">
        <f>'BFPaT-pretax-crude'!Z7</f>
        <v>0</v>
      </c>
      <c r="AA109">
        <f>'BFPaT-pretax-crude'!AA7</f>
        <v>0</v>
      </c>
    </row>
    <row r="110" spans="1:27">
      <c r="A110" t="s">
        <v>395</v>
      </c>
      <c r="B110">
        <f>'BFPaT-pretax-crude'!B8</f>
        <v>0</v>
      </c>
      <c r="C110">
        <f>'BFPaT-pretax-crude'!C8</f>
        <v>0</v>
      </c>
      <c r="D110">
        <f>'BFPaT-pretax-crude'!D8</f>
        <v>0</v>
      </c>
      <c r="E110">
        <f>'BFPaT-pretax-crude'!E8</f>
        <v>0</v>
      </c>
      <c r="F110">
        <f>'BFPaT-pretax-crude'!F8</f>
        <v>0</v>
      </c>
      <c r="G110">
        <f>'BFPaT-pretax-crude'!G8</f>
        <v>0</v>
      </c>
      <c r="H110">
        <f>'BFPaT-pretax-crude'!H8</f>
        <v>0</v>
      </c>
      <c r="I110">
        <f>'BFPaT-pretax-crude'!I8</f>
        <v>0</v>
      </c>
      <c r="J110">
        <f>'BFPaT-pretax-crude'!J8</f>
        <v>0</v>
      </c>
      <c r="K110">
        <f>'BFPaT-pretax-crude'!K8</f>
        <v>0</v>
      </c>
      <c r="L110">
        <f>'BFPaT-pretax-crude'!L8</f>
        <v>0</v>
      </c>
      <c r="M110">
        <f>'BFPaT-pretax-crude'!M8</f>
        <v>0</v>
      </c>
      <c r="N110">
        <f>'BFPaT-pretax-crude'!N8</f>
        <v>0</v>
      </c>
      <c r="O110">
        <f>'BFPaT-pretax-crude'!O8</f>
        <v>0</v>
      </c>
      <c r="P110">
        <f>'BFPaT-pretax-crude'!P8</f>
        <v>0</v>
      </c>
      <c r="Q110">
        <f>'BFPaT-pretax-crude'!Q8</f>
        <v>0</v>
      </c>
      <c r="R110">
        <f>'BFPaT-pretax-crude'!R8</f>
        <v>0</v>
      </c>
      <c r="S110">
        <f>'BFPaT-pretax-crude'!S8</f>
        <v>0</v>
      </c>
      <c r="T110">
        <f>'BFPaT-pretax-crude'!T8</f>
        <v>0</v>
      </c>
      <c r="U110">
        <f>'BFPaT-pretax-crude'!U8</f>
        <v>0</v>
      </c>
      <c r="V110">
        <f>'BFPaT-pretax-crude'!V8</f>
        <v>0</v>
      </c>
      <c r="W110">
        <f>'BFPaT-pretax-crude'!W8</f>
        <v>0</v>
      </c>
      <c r="X110">
        <f>'BFPaT-pretax-crude'!X8</f>
        <v>0</v>
      </c>
      <c r="Y110">
        <f>'BFPaT-pretax-crude'!Y8</f>
        <v>0</v>
      </c>
      <c r="Z110">
        <f>'BFPaT-pretax-crude'!Z8</f>
        <v>0</v>
      </c>
      <c r="AA110">
        <f>'BFPaT-pretax-crude'!AA8</f>
        <v>0</v>
      </c>
    </row>
    <row r="111" spans="1:27">
      <c r="A111" t="s">
        <v>396</v>
      </c>
      <c r="B111">
        <f>'BFPaT-pretax-crude'!B9</f>
        <v>8.1213391780727729E-6</v>
      </c>
      <c r="C111">
        <f>'BFPaT-pretax-crude'!C9</f>
        <v>1.0632656900163765E-5</v>
      </c>
      <c r="D111">
        <f>'BFPaT-pretax-crude'!D9</f>
        <v>9.5030510905033442E-6</v>
      </c>
      <c r="E111">
        <f>'BFPaT-pretax-crude'!E9</f>
        <v>9.0085149429035381E-6</v>
      </c>
      <c r="F111">
        <f>'BFPaT-pretax-crude'!F9</f>
        <v>8.5139787953037337E-6</v>
      </c>
      <c r="G111">
        <f>'BFPaT-pretax-crude'!G9</f>
        <v>8.0194426477039276E-6</v>
      </c>
      <c r="H111">
        <f>'BFPaT-pretax-crude'!H9</f>
        <v>8.3951392429256242E-6</v>
      </c>
      <c r="I111">
        <f>'BFPaT-pretax-crude'!I9</f>
        <v>8.4232127195465897E-6</v>
      </c>
      <c r="J111">
        <f>'BFPaT-pretax-crude'!J9</f>
        <v>8.6716732871356478E-6</v>
      </c>
      <c r="K111">
        <f>'BFPaT-pretax-crude'!K9</f>
        <v>8.7474552397114582E-6</v>
      </c>
      <c r="L111">
        <f>'BFPaT-pretax-crude'!L9</f>
        <v>8.9139112648387131E-6</v>
      </c>
      <c r="M111">
        <f>'BFPaT-pretax-crude'!M9</f>
        <v>9.0808580745481912E-6</v>
      </c>
      <c r="N111">
        <f>'BFPaT-pretax-crude'!N9</f>
        <v>9.2923723887627637E-6</v>
      </c>
      <c r="O111">
        <f>'BFPaT-pretax-crude'!O9</f>
        <v>9.4882393283740265E-6</v>
      </c>
      <c r="P111">
        <f>'BFPaT-pretax-crude'!P9</f>
        <v>9.596267174666928E-6</v>
      </c>
      <c r="Q111">
        <f>'BFPaT-pretax-crude'!Q9</f>
        <v>9.6525358265247738E-6</v>
      </c>
      <c r="R111">
        <f>'BFPaT-pretax-crude'!R9</f>
        <v>9.764744693606939E-6</v>
      </c>
      <c r="S111">
        <f>'BFPaT-pretax-crude'!S9</f>
        <v>9.9353741333599592E-6</v>
      </c>
      <c r="T111">
        <f>'BFPaT-pretax-crude'!T9</f>
        <v>1.0128819071008543E-5</v>
      </c>
      <c r="U111">
        <f>'BFPaT-pretax-crude'!U9</f>
        <v>1.0264533227731403E-5</v>
      </c>
      <c r="V111">
        <f>'BFPaT-pretax-crude'!V9</f>
        <v>1.0496225820859314E-5</v>
      </c>
      <c r="W111">
        <f>'BFPaT-pretax-crude'!W9</f>
        <v>1.0664360937750851E-5</v>
      </c>
      <c r="X111">
        <f>'BFPaT-pretax-crude'!X9</f>
        <v>1.0780396079144528E-5</v>
      </c>
      <c r="Y111">
        <f>'BFPaT-pretax-crude'!Y9</f>
        <v>1.100966854067783E-5</v>
      </c>
      <c r="Z111">
        <f>'BFPaT-pretax-crude'!Z9</f>
        <v>1.1274447072169794E-5</v>
      </c>
      <c r="AA111">
        <f>'BFPaT-pretax-crude'!AA9</f>
        <v>1.1348851561005808E-5</v>
      </c>
    </row>
    <row r="112" spans="1:27" s="17" customFormat="1">
      <c r="A112" s="15" t="s">
        <v>548</v>
      </c>
    </row>
    <row r="113" spans="1:27">
      <c r="A113" t="s">
        <v>488</v>
      </c>
      <c r="B113">
        <f t="shared" ref="B113:AA113" si="11">B$1</f>
        <v>2025</v>
      </c>
      <c r="C113">
        <f t="shared" si="11"/>
        <v>2026</v>
      </c>
      <c r="D113">
        <f t="shared" si="11"/>
        <v>2027</v>
      </c>
      <c r="E113">
        <f t="shared" si="11"/>
        <v>2028</v>
      </c>
      <c r="F113">
        <f t="shared" si="11"/>
        <v>2029</v>
      </c>
      <c r="G113">
        <f t="shared" si="11"/>
        <v>2030</v>
      </c>
      <c r="H113">
        <f t="shared" si="11"/>
        <v>2031</v>
      </c>
      <c r="I113">
        <f t="shared" si="11"/>
        <v>2032</v>
      </c>
      <c r="J113">
        <f t="shared" si="11"/>
        <v>2033</v>
      </c>
      <c r="K113">
        <f t="shared" si="11"/>
        <v>2034</v>
      </c>
      <c r="L113">
        <f t="shared" si="11"/>
        <v>2035</v>
      </c>
      <c r="M113">
        <f t="shared" si="11"/>
        <v>2036</v>
      </c>
      <c r="N113">
        <f t="shared" si="11"/>
        <v>2037</v>
      </c>
      <c r="O113">
        <f t="shared" si="11"/>
        <v>2038</v>
      </c>
      <c r="P113">
        <f t="shared" si="11"/>
        <v>2039</v>
      </c>
      <c r="Q113">
        <f t="shared" si="11"/>
        <v>2040</v>
      </c>
      <c r="R113">
        <f t="shared" si="11"/>
        <v>2041</v>
      </c>
      <c r="S113">
        <f t="shared" si="11"/>
        <v>2042</v>
      </c>
      <c r="T113">
        <f t="shared" si="11"/>
        <v>2043</v>
      </c>
      <c r="U113">
        <f t="shared" si="11"/>
        <v>2044</v>
      </c>
      <c r="V113">
        <f t="shared" si="11"/>
        <v>2045</v>
      </c>
      <c r="W113">
        <f t="shared" si="11"/>
        <v>2046</v>
      </c>
      <c r="X113">
        <f t="shared" si="11"/>
        <v>2047</v>
      </c>
      <c r="Y113">
        <f t="shared" si="11"/>
        <v>2048</v>
      </c>
      <c r="Z113">
        <f t="shared" si="11"/>
        <v>2049</v>
      </c>
      <c r="AA113">
        <f t="shared" si="11"/>
        <v>2050</v>
      </c>
    </row>
    <row r="114" spans="1:27">
      <c r="A114" t="s">
        <v>389</v>
      </c>
      <c r="B114">
        <f>'BFPaT-pretax-heavyfueloil'!B2</f>
        <v>7.9080829763653954E-6</v>
      </c>
      <c r="C114">
        <f>'BFPaT-pretax-heavyfueloil'!C2</f>
        <v>1.0486774062834262E-5</v>
      </c>
      <c r="D114">
        <f>'BFPaT-pretax-heavyfueloil'!D2</f>
        <v>9.5496430125069956E-6</v>
      </c>
      <c r="E114">
        <f>'BFPaT-pretax-heavyfueloil'!E2</f>
        <v>8.9364088573781536E-6</v>
      </c>
      <c r="F114">
        <f>'BFPaT-pretax-heavyfueloil'!F2</f>
        <v>8.3231747022493116E-6</v>
      </c>
      <c r="G114">
        <f>'BFPaT-pretax-heavyfueloil'!G2</f>
        <v>7.7099405471204679E-6</v>
      </c>
      <c r="H114">
        <f>'BFPaT-pretax-heavyfueloil'!H2</f>
        <v>8.1874896776638245E-6</v>
      </c>
      <c r="I114">
        <f>'BFPaT-pretax-heavyfueloil'!I2</f>
        <v>8.1800826144762422E-6</v>
      </c>
      <c r="J114">
        <f>'BFPaT-pretax-heavyfueloil'!J2</f>
        <v>8.3666968219106596E-6</v>
      </c>
      <c r="K114">
        <f>'BFPaT-pretax-heavyfueloil'!K2</f>
        <v>8.4120049153626811E-6</v>
      </c>
      <c r="L114">
        <f>'BFPaT-pretax-heavyfueloil'!L2</f>
        <v>8.5280840853454746E-6</v>
      </c>
      <c r="M114">
        <f>'BFPaT-pretax-heavyfueloil'!M2</f>
        <v>8.6220718516036055E-6</v>
      </c>
      <c r="N114">
        <f>'BFPaT-pretax-heavyfueloil'!N2</f>
        <v>8.6661712252998787E-6</v>
      </c>
      <c r="O114">
        <f>'BFPaT-pretax-heavyfueloil'!O2</f>
        <v>8.7689666008224573E-6</v>
      </c>
      <c r="P114">
        <f>'BFPaT-pretax-heavyfueloil'!P2</f>
        <v>8.837867192445071E-6</v>
      </c>
      <c r="Q114">
        <f>'BFPaT-pretax-heavyfueloil'!Q2</f>
        <v>8.9898792118510879E-6</v>
      </c>
      <c r="R114">
        <f>'BFPaT-pretax-heavyfueloil'!R2</f>
        <v>9.1638977750107155E-6</v>
      </c>
      <c r="S114">
        <f>'BFPaT-pretax-heavyfueloil'!S2</f>
        <v>9.2574690856125872E-6</v>
      </c>
      <c r="T114">
        <f>'BFPaT-pretax-heavyfueloil'!T2</f>
        <v>9.3419746414918529E-6</v>
      </c>
      <c r="U114">
        <f>'BFPaT-pretax-heavyfueloil'!U2</f>
        <v>9.4264024684900714E-6</v>
      </c>
      <c r="V114">
        <f>'BFPaT-pretax-heavyfueloil'!V2</f>
        <v>9.5644903215534755E-6</v>
      </c>
      <c r="W114">
        <f>'BFPaT-pretax-heavyfueloil'!W2</f>
        <v>9.6577414462141491E-6</v>
      </c>
      <c r="X114">
        <f>'BFPaT-pretax-heavyfueloil'!X2</f>
        <v>9.7357070794503706E-6</v>
      </c>
      <c r="Y114">
        <f>'BFPaT-pretax-heavyfueloil'!Y2</f>
        <v>9.9422919044421384E-6</v>
      </c>
      <c r="Z114">
        <f>'BFPaT-pretax-heavyfueloil'!Z2</f>
        <v>1.0063760039141264E-5</v>
      </c>
      <c r="AA114">
        <f>'BFPaT-pretax-heavyfueloil'!AA2</f>
        <v>1.0123331738820109E-5</v>
      </c>
    </row>
    <row r="115" spans="1:27">
      <c r="A115" t="s">
        <v>390</v>
      </c>
      <c r="B115">
        <f>'BFPaT-pretax-heavyfueloil'!B3</f>
        <v>1.0448389811273029E-5</v>
      </c>
      <c r="C115">
        <f>'BFPaT-pretax-heavyfueloil'!C3</f>
        <v>1.3377319712538327E-5</v>
      </c>
      <c r="D115">
        <f>'BFPaT-pretax-heavyfueloil'!D3</f>
        <v>1.1995713530307508E-5</v>
      </c>
      <c r="E115">
        <f>'BFPaT-pretax-heavyfueloil'!E3</f>
        <v>1.1326632460153334E-5</v>
      </c>
      <c r="F115">
        <f>'BFPaT-pretax-heavyfueloil'!F3</f>
        <v>1.0493204375394876E-5</v>
      </c>
      <c r="G115">
        <f>'BFPaT-pretax-heavyfueloil'!G3</f>
        <v>9.7146938965343721E-6</v>
      </c>
      <c r="H115">
        <f>'BFPaT-pretax-heavyfueloil'!H3</f>
        <v>1.0350407750939551E-5</v>
      </c>
      <c r="I115">
        <f>'BFPaT-pretax-heavyfueloil'!I3</f>
        <v>1.0259026398078034E-5</v>
      </c>
      <c r="J115">
        <f>'BFPaT-pretax-heavyfueloil'!J3</f>
        <v>1.0425930985849262E-5</v>
      </c>
      <c r="K115">
        <f>'BFPaT-pretax-heavyfueloil'!K3</f>
        <v>1.0495481932880276E-5</v>
      </c>
      <c r="L115">
        <f>'BFPaT-pretax-heavyfueloil'!L3</f>
        <v>1.054058179850417E-5</v>
      </c>
      <c r="M115">
        <f>'BFPaT-pretax-heavyfueloil'!M3</f>
        <v>1.0609269883644656E-5</v>
      </c>
      <c r="N115">
        <f>'BFPaT-pretax-heavyfueloil'!N3</f>
        <v>1.0625161517719481E-5</v>
      </c>
      <c r="O115">
        <f>'BFPaT-pretax-heavyfueloil'!O3</f>
        <v>1.0694161944602157E-5</v>
      </c>
      <c r="P115">
        <f>'BFPaT-pretax-heavyfueloil'!P3</f>
        <v>1.0769193847410564E-5</v>
      </c>
      <c r="Q115">
        <f>'BFPaT-pretax-heavyfueloil'!Q3</f>
        <v>1.0872215278486281E-5</v>
      </c>
      <c r="R115">
        <f>'BFPaT-pretax-heavyfueloil'!R3</f>
        <v>1.0876128107571701E-5</v>
      </c>
      <c r="S115">
        <f>'BFPaT-pretax-heavyfueloil'!S3</f>
        <v>1.0751163599443411E-5</v>
      </c>
      <c r="T115">
        <f>'BFPaT-pretax-heavyfueloil'!T3</f>
        <v>1.0494626915188749E-5</v>
      </c>
      <c r="U115">
        <f>'BFPaT-pretax-heavyfueloil'!U3</f>
        <v>1.0155970737770297E-5</v>
      </c>
      <c r="V115">
        <f>'BFPaT-pretax-heavyfueloil'!V3</f>
        <v>9.7286223415309897E-6</v>
      </c>
      <c r="W115">
        <f>'BFPaT-pretax-heavyfueloil'!W3</f>
        <v>9.8229645229623366E-6</v>
      </c>
      <c r="X115">
        <f>'BFPaT-pretax-heavyfueloil'!X3</f>
        <v>9.9335113933197092E-6</v>
      </c>
      <c r="Y115">
        <f>'BFPaT-pretax-heavyfueloil'!Y3</f>
        <v>1.0188956307694698E-5</v>
      </c>
      <c r="Z115">
        <f>'BFPaT-pretax-heavyfueloil'!Z3</f>
        <v>1.0350314333660493E-5</v>
      </c>
      <c r="AA115">
        <f>'BFPaT-pretax-heavyfueloil'!AA3</f>
        <v>1.04269649938999E-5</v>
      </c>
    </row>
    <row r="116" spans="1:27">
      <c r="A116" t="s">
        <v>391</v>
      </c>
      <c r="B116">
        <f>'BFPaT-pretax-heavyfueloil'!B4</f>
        <v>5.1479775729408427E-6</v>
      </c>
      <c r="C116">
        <f>'BFPaT-pretax-heavyfueloil'!C4</f>
        <v>6.7140371394656807E-6</v>
      </c>
      <c r="D116">
        <f>'BFPaT-pretax-heavyfueloil'!D4</f>
        <v>6.8936242864846695E-6</v>
      </c>
      <c r="E116">
        <f>'BFPaT-pretax-heavyfueloil'!E4</f>
        <v>7.0984578558932852E-6</v>
      </c>
      <c r="F116">
        <f>'BFPaT-pretax-heavyfueloil'!F4</f>
        <v>7.1681586864450604E-6</v>
      </c>
      <c r="G116">
        <f>'BFPaT-pretax-heavyfueloil'!G4</f>
        <v>6.9193786388145187E-6</v>
      </c>
      <c r="H116">
        <f>'BFPaT-pretax-heavyfueloil'!H4</f>
        <v>7.8534252090992108E-6</v>
      </c>
      <c r="I116">
        <f>'BFPaT-pretax-heavyfueloil'!I4</f>
        <v>7.8757790369360364E-6</v>
      </c>
      <c r="J116">
        <f>'BFPaT-pretax-heavyfueloil'!J4</f>
        <v>8.1461108148042318E-6</v>
      </c>
      <c r="K116">
        <f>'BFPaT-pretax-heavyfueloil'!K4</f>
        <v>8.1409414876600332E-6</v>
      </c>
      <c r="L116">
        <f>'BFPaT-pretax-heavyfueloil'!L4</f>
        <v>8.3652648990377743E-6</v>
      </c>
      <c r="M116">
        <f>'BFPaT-pretax-heavyfueloil'!M4</f>
        <v>8.4968163950031374E-6</v>
      </c>
      <c r="N116">
        <f>'BFPaT-pretax-heavyfueloil'!N4</f>
        <v>8.5724465962629126E-6</v>
      </c>
      <c r="O116">
        <f>'BFPaT-pretax-heavyfueloil'!O4</f>
        <v>8.7158050379485778E-6</v>
      </c>
      <c r="P116">
        <f>'BFPaT-pretax-heavyfueloil'!P4</f>
        <v>8.8172005805032892E-6</v>
      </c>
      <c r="Q116">
        <f>'BFPaT-pretax-heavyfueloil'!Q4</f>
        <v>9.0139181162559559E-6</v>
      </c>
      <c r="R116">
        <f>'BFPaT-pretax-heavyfueloil'!R4</f>
        <v>9.2439556700542307E-6</v>
      </c>
      <c r="S116">
        <f>'BFPaT-pretax-heavyfueloil'!S4</f>
        <v>9.3711807337139163E-6</v>
      </c>
      <c r="T116">
        <f>'BFPaT-pretax-heavyfueloil'!T4</f>
        <v>9.4779538312409542E-6</v>
      </c>
      <c r="U116">
        <f>'BFPaT-pretax-heavyfueloil'!U4</f>
        <v>9.5897707487281115E-6</v>
      </c>
      <c r="V116">
        <f>'BFPaT-pretax-heavyfueloil'!V4</f>
        <v>9.7738313128319503E-6</v>
      </c>
      <c r="W116">
        <f>'BFPaT-pretax-heavyfueloil'!W4</f>
        <v>9.8996950514097931E-6</v>
      </c>
      <c r="X116">
        <f>'BFPaT-pretax-heavyfueloil'!X4</f>
        <v>1.0007296781595345E-5</v>
      </c>
      <c r="Y116">
        <f>'BFPaT-pretax-heavyfueloil'!Y4</f>
        <v>1.0274965810455893E-5</v>
      </c>
      <c r="Z116">
        <f>'BFPaT-pretax-heavyfueloil'!Z4</f>
        <v>1.0435831078102385E-5</v>
      </c>
      <c r="AA116">
        <f>'BFPaT-pretax-heavyfueloil'!AA4</f>
        <v>1.0548111516439828E-5</v>
      </c>
    </row>
    <row r="117" spans="1:27">
      <c r="A117" t="s">
        <v>392</v>
      </c>
      <c r="B117">
        <f>'BFPaT-pretax-heavyfueloil'!B5</f>
        <v>5.1479775729408427E-6</v>
      </c>
      <c r="C117">
        <f>'BFPaT-pretax-heavyfueloil'!C5</f>
        <v>6.7140371394656807E-6</v>
      </c>
      <c r="D117">
        <f>'BFPaT-pretax-heavyfueloil'!D5</f>
        <v>6.8936242864846695E-6</v>
      </c>
      <c r="E117">
        <f>'BFPaT-pretax-heavyfueloil'!E5</f>
        <v>7.0984578558932852E-6</v>
      </c>
      <c r="F117">
        <f>'BFPaT-pretax-heavyfueloil'!F5</f>
        <v>7.1681586864450604E-6</v>
      </c>
      <c r="G117">
        <f>'BFPaT-pretax-heavyfueloil'!G5</f>
        <v>6.9193786388145187E-6</v>
      </c>
      <c r="H117">
        <f>'BFPaT-pretax-heavyfueloil'!H5</f>
        <v>7.8534252090992108E-6</v>
      </c>
      <c r="I117">
        <f>'BFPaT-pretax-heavyfueloil'!I5</f>
        <v>7.8757790369360364E-6</v>
      </c>
      <c r="J117">
        <f>'BFPaT-pretax-heavyfueloil'!J5</f>
        <v>8.1461108148042318E-6</v>
      </c>
      <c r="K117">
        <f>'BFPaT-pretax-heavyfueloil'!K5</f>
        <v>8.1409414876600332E-6</v>
      </c>
      <c r="L117">
        <f>'BFPaT-pretax-heavyfueloil'!L5</f>
        <v>8.3652648990377743E-6</v>
      </c>
      <c r="M117">
        <f>'BFPaT-pretax-heavyfueloil'!M5</f>
        <v>8.4968163950031374E-6</v>
      </c>
      <c r="N117">
        <f>'BFPaT-pretax-heavyfueloil'!N5</f>
        <v>8.5724465962629126E-6</v>
      </c>
      <c r="O117">
        <f>'BFPaT-pretax-heavyfueloil'!O5</f>
        <v>8.7158050379485778E-6</v>
      </c>
      <c r="P117">
        <f>'BFPaT-pretax-heavyfueloil'!P5</f>
        <v>8.8172005805032892E-6</v>
      </c>
      <c r="Q117">
        <f>'BFPaT-pretax-heavyfueloil'!Q5</f>
        <v>9.0139181162559559E-6</v>
      </c>
      <c r="R117">
        <f>'BFPaT-pretax-heavyfueloil'!R5</f>
        <v>9.2439556700542307E-6</v>
      </c>
      <c r="S117">
        <f>'BFPaT-pretax-heavyfueloil'!S5</f>
        <v>9.3711807337139163E-6</v>
      </c>
      <c r="T117">
        <f>'BFPaT-pretax-heavyfueloil'!T5</f>
        <v>9.4779538312409542E-6</v>
      </c>
      <c r="U117">
        <f>'BFPaT-pretax-heavyfueloil'!U5</f>
        <v>9.5897707487281115E-6</v>
      </c>
      <c r="V117">
        <f>'BFPaT-pretax-heavyfueloil'!V5</f>
        <v>9.7738313128319503E-6</v>
      </c>
      <c r="W117">
        <f>'BFPaT-pretax-heavyfueloil'!W5</f>
        <v>9.8996950514097931E-6</v>
      </c>
      <c r="X117">
        <f>'BFPaT-pretax-heavyfueloil'!X5</f>
        <v>1.0007296781595345E-5</v>
      </c>
      <c r="Y117">
        <f>'BFPaT-pretax-heavyfueloil'!Y5</f>
        <v>1.0274965810455893E-5</v>
      </c>
      <c r="Z117">
        <f>'BFPaT-pretax-heavyfueloil'!Z5</f>
        <v>1.0435831078102385E-5</v>
      </c>
      <c r="AA117">
        <f>'BFPaT-pretax-heavyfueloil'!AA5</f>
        <v>1.0548111516439828E-5</v>
      </c>
    </row>
    <row r="118" spans="1:27">
      <c r="A118" t="s">
        <v>393</v>
      </c>
      <c r="B118">
        <f>'BFPaT-pretax-heavyfueloil'!B6</f>
        <v>5.9551672078984346E-6</v>
      </c>
      <c r="C118">
        <f>'BFPaT-pretax-heavyfueloil'!C6</f>
        <v>7.8853832543289448E-6</v>
      </c>
      <c r="D118">
        <f>'BFPaT-pretax-heavyfueloil'!D6</f>
        <v>8.1446241914183031E-6</v>
      </c>
      <c r="E118">
        <f>'BFPaT-pretax-heavyfueloil'!E6</f>
        <v>8.408594726444046E-6</v>
      </c>
      <c r="F118">
        <f>'BFPaT-pretax-heavyfueloil'!F6</f>
        <v>8.4887062187453255E-6</v>
      </c>
      <c r="G118">
        <f>'BFPaT-pretax-heavyfueloil'!G6</f>
        <v>8.3156838564551105E-6</v>
      </c>
      <c r="H118">
        <f>'BFPaT-pretax-heavyfueloil'!H6</f>
        <v>9.4190759866195395E-6</v>
      </c>
      <c r="I118">
        <f>'BFPaT-pretax-heavyfueloil'!I6</f>
        <v>9.4327106307079723E-6</v>
      </c>
      <c r="J118">
        <f>'BFPaT-pretax-heavyfueloil'!J6</f>
        <v>9.7009045077928433E-6</v>
      </c>
      <c r="K118">
        <f>'BFPaT-pretax-heavyfueloil'!K6</f>
        <v>9.70044312626956E-6</v>
      </c>
      <c r="L118">
        <f>'BFPaT-pretax-heavyfueloil'!L6</f>
        <v>9.9292562719140759E-6</v>
      </c>
      <c r="M118">
        <f>'BFPaT-pretax-heavyfueloil'!M6</f>
        <v>1.0074111529391668E-5</v>
      </c>
      <c r="N118">
        <f>'BFPaT-pretax-heavyfueloil'!N6</f>
        <v>1.0157503209012243E-5</v>
      </c>
      <c r="O118">
        <f>'BFPaT-pretax-heavyfueloil'!O6</f>
        <v>1.0308222361800461E-5</v>
      </c>
      <c r="P118">
        <f>'BFPaT-pretax-heavyfueloil'!P6</f>
        <v>1.0437745062659569E-5</v>
      </c>
      <c r="Q118">
        <f>'BFPaT-pretax-heavyfueloil'!Q6</f>
        <v>1.0639855841782571E-5</v>
      </c>
      <c r="R118">
        <f>'BFPaT-pretax-heavyfueloil'!R6</f>
        <v>1.086461424965058E-5</v>
      </c>
      <c r="S118">
        <f>'BFPaT-pretax-heavyfueloil'!S6</f>
        <v>1.0992419070927624E-5</v>
      </c>
      <c r="T118">
        <f>'BFPaT-pretax-heavyfueloil'!T6</f>
        <v>1.1089779129648841E-5</v>
      </c>
      <c r="U118">
        <f>'BFPaT-pretax-heavyfueloil'!U6</f>
        <v>1.1195293589790102E-5</v>
      </c>
      <c r="V118">
        <f>'BFPaT-pretax-heavyfueloil'!V6</f>
        <v>1.137789941153304E-5</v>
      </c>
      <c r="W118">
        <f>'BFPaT-pretax-heavyfueloil'!W6</f>
        <v>1.150519649920177E-5</v>
      </c>
      <c r="X118">
        <f>'BFPaT-pretax-heavyfueloil'!X6</f>
        <v>1.1613747377466908E-5</v>
      </c>
      <c r="Y118">
        <f>'BFPaT-pretax-heavyfueloil'!Y6</f>
        <v>1.1879382619458196E-5</v>
      </c>
      <c r="Z118">
        <f>'BFPaT-pretax-heavyfueloil'!Z6</f>
        <v>1.2038085740615351E-5</v>
      </c>
      <c r="AA118">
        <f>'BFPaT-pretax-heavyfueloil'!AA6</f>
        <v>1.2119596951801764E-5</v>
      </c>
    </row>
    <row r="119" spans="1:27">
      <c r="A119" t="s">
        <v>394</v>
      </c>
      <c r="B119">
        <f>'BFPaT-pretax-heavyfueloil'!B7</f>
        <v>5.9551672078984346E-6</v>
      </c>
      <c r="C119">
        <f>'BFPaT-pretax-heavyfueloil'!C7</f>
        <v>7.8853832543289448E-6</v>
      </c>
      <c r="D119">
        <f>'BFPaT-pretax-heavyfueloil'!D7</f>
        <v>8.1446241914183031E-6</v>
      </c>
      <c r="E119">
        <f>'BFPaT-pretax-heavyfueloil'!E7</f>
        <v>8.408594726444046E-6</v>
      </c>
      <c r="F119">
        <f>'BFPaT-pretax-heavyfueloil'!F7</f>
        <v>8.4887062187453255E-6</v>
      </c>
      <c r="G119">
        <f>'BFPaT-pretax-heavyfueloil'!G7</f>
        <v>8.3156838564551105E-6</v>
      </c>
      <c r="H119">
        <f>'BFPaT-pretax-heavyfueloil'!H7</f>
        <v>9.4190759866195395E-6</v>
      </c>
      <c r="I119">
        <f>'BFPaT-pretax-heavyfueloil'!I7</f>
        <v>9.4327106307079723E-6</v>
      </c>
      <c r="J119">
        <f>'BFPaT-pretax-heavyfueloil'!J7</f>
        <v>9.7009045077928433E-6</v>
      </c>
      <c r="K119">
        <f>'BFPaT-pretax-heavyfueloil'!K7</f>
        <v>9.70044312626956E-6</v>
      </c>
      <c r="L119">
        <f>'BFPaT-pretax-heavyfueloil'!L7</f>
        <v>9.9292562719140759E-6</v>
      </c>
      <c r="M119">
        <f>'BFPaT-pretax-heavyfueloil'!M7</f>
        <v>1.0074111529391668E-5</v>
      </c>
      <c r="N119">
        <f>'BFPaT-pretax-heavyfueloil'!N7</f>
        <v>1.0157503209012243E-5</v>
      </c>
      <c r="O119">
        <f>'BFPaT-pretax-heavyfueloil'!O7</f>
        <v>1.0308222361800461E-5</v>
      </c>
      <c r="P119">
        <f>'BFPaT-pretax-heavyfueloil'!P7</f>
        <v>1.0437745062659569E-5</v>
      </c>
      <c r="Q119">
        <f>'BFPaT-pretax-heavyfueloil'!Q7</f>
        <v>1.0639855841782571E-5</v>
      </c>
      <c r="R119">
        <f>'BFPaT-pretax-heavyfueloil'!R7</f>
        <v>1.086461424965058E-5</v>
      </c>
      <c r="S119">
        <f>'BFPaT-pretax-heavyfueloil'!S7</f>
        <v>1.0992419070927624E-5</v>
      </c>
      <c r="T119">
        <f>'BFPaT-pretax-heavyfueloil'!T7</f>
        <v>1.1089779129648841E-5</v>
      </c>
      <c r="U119">
        <f>'BFPaT-pretax-heavyfueloil'!U7</f>
        <v>1.1195293589790102E-5</v>
      </c>
      <c r="V119">
        <f>'BFPaT-pretax-heavyfueloil'!V7</f>
        <v>1.137789941153304E-5</v>
      </c>
      <c r="W119">
        <f>'BFPaT-pretax-heavyfueloil'!W7</f>
        <v>1.150519649920177E-5</v>
      </c>
      <c r="X119">
        <f>'BFPaT-pretax-heavyfueloil'!X7</f>
        <v>1.1613747377466908E-5</v>
      </c>
      <c r="Y119">
        <f>'BFPaT-pretax-heavyfueloil'!Y7</f>
        <v>1.1879382619458196E-5</v>
      </c>
      <c r="Z119">
        <f>'BFPaT-pretax-heavyfueloil'!Z7</f>
        <v>1.2038085740615351E-5</v>
      </c>
      <c r="AA119">
        <f>'BFPaT-pretax-heavyfueloil'!AA7</f>
        <v>1.2119596951801764E-5</v>
      </c>
    </row>
    <row r="120" spans="1:27">
      <c r="A120" t="s">
        <v>395</v>
      </c>
      <c r="B120">
        <f>'BFPaT-pretax-heavyfueloil'!B8</f>
        <v>0</v>
      </c>
      <c r="C120">
        <f>'BFPaT-pretax-heavyfueloil'!C8</f>
        <v>0</v>
      </c>
      <c r="D120">
        <f>'BFPaT-pretax-heavyfueloil'!D8</f>
        <v>0</v>
      </c>
      <c r="E120">
        <f>'BFPaT-pretax-heavyfueloil'!E8</f>
        <v>0</v>
      </c>
      <c r="F120">
        <f>'BFPaT-pretax-heavyfueloil'!F8</f>
        <v>0</v>
      </c>
      <c r="G120">
        <f>'BFPaT-pretax-heavyfueloil'!G8</f>
        <v>0</v>
      </c>
      <c r="H120">
        <f>'BFPaT-pretax-heavyfueloil'!H8</f>
        <v>0</v>
      </c>
      <c r="I120">
        <f>'BFPaT-pretax-heavyfueloil'!I8</f>
        <v>0</v>
      </c>
      <c r="J120">
        <f>'BFPaT-pretax-heavyfueloil'!J8</f>
        <v>0</v>
      </c>
      <c r="K120">
        <f>'BFPaT-pretax-heavyfueloil'!K8</f>
        <v>0</v>
      </c>
      <c r="L120">
        <f>'BFPaT-pretax-heavyfueloil'!L8</f>
        <v>0</v>
      </c>
      <c r="M120">
        <f>'BFPaT-pretax-heavyfueloil'!M8</f>
        <v>0</v>
      </c>
      <c r="N120">
        <f>'BFPaT-pretax-heavyfueloil'!N8</f>
        <v>0</v>
      </c>
      <c r="O120">
        <f>'BFPaT-pretax-heavyfueloil'!O8</f>
        <v>0</v>
      </c>
      <c r="P120">
        <f>'BFPaT-pretax-heavyfueloil'!P8</f>
        <v>0</v>
      </c>
      <c r="Q120">
        <f>'BFPaT-pretax-heavyfueloil'!Q8</f>
        <v>0</v>
      </c>
      <c r="R120">
        <f>'BFPaT-pretax-heavyfueloil'!R8</f>
        <v>0</v>
      </c>
      <c r="S120">
        <f>'BFPaT-pretax-heavyfueloil'!S8</f>
        <v>0</v>
      </c>
      <c r="T120">
        <f>'BFPaT-pretax-heavyfueloil'!T8</f>
        <v>0</v>
      </c>
      <c r="U120">
        <f>'BFPaT-pretax-heavyfueloil'!U8</f>
        <v>0</v>
      </c>
      <c r="V120">
        <f>'BFPaT-pretax-heavyfueloil'!V8</f>
        <v>0</v>
      </c>
      <c r="W120">
        <f>'BFPaT-pretax-heavyfueloil'!W8</f>
        <v>0</v>
      </c>
      <c r="X120">
        <f>'BFPaT-pretax-heavyfueloil'!X8</f>
        <v>0</v>
      </c>
      <c r="Y120">
        <f>'BFPaT-pretax-heavyfueloil'!Y8</f>
        <v>0</v>
      </c>
      <c r="Z120">
        <f>'BFPaT-pretax-heavyfueloil'!Z8</f>
        <v>0</v>
      </c>
      <c r="AA120">
        <f>'BFPaT-pretax-heavyfueloil'!AA8</f>
        <v>0</v>
      </c>
    </row>
    <row r="121" spans="1:27">
      <c r="A121" t="s">
        <v>396</v>
      </c>
      <c r="B121">
        <f>'BFPaT-pretax-heavyfueloil'!B9</f>
        <v>5.9551672078984346E-6</v>
      </c>
      <c r="C121">
        <f>'BFPaT-pretax-heavyfueloil'!C9</f>
        <v>7.8853832543289448E-6</v>
      </c>
      <c r="D121">
        <f>'BFPaT-pretax-heavyfueloil'!D9</f>
        <v>8.1446241914183031E-6</v>
      </c>
      <c r="E121">
        <f>'BFPaT-pretax-heavyfueloil'!E9</f>
        <v>8.408594726444046E-6</v>
      </c>
      <c r="F121">
        <f>'BFPaT-pretax-heavyfueloil'!F9</f>
        <v>8.4887062187453255E-6</v>
      </c>
      <c r="G121">
        <f>'BFPaT-pretax-heavyfueloil'!G9</f>
        <v>8.3156838564551105E-6</v>
      </c>
      <c r="H121">
        <f>'BFPaT-pretax-heavyfueloil'!H9</f>
        <v>9.4190759866195395E-6</v>
      </c>
      <c r="I121">
        <f>'BFPaT-pretax-heavyfueloil'!I9</f>
        <v>9.4327106307079723E-6</v>
      </c>
      <c r="J121">
        <f>'BFPaT-pretax-heavyfueloil'!J9</f>
        <v>9.7009045077928433E-6</v>
      </c>
      <c r="K121">
        <f>'BFPaT-pretax-heavyfueloil'!K9</f>
        <v>9.70044312626956E-6</v>
      </c>
      <c r="L121">
        <f>'BFPaT-pretax-heavyfueloil'!L9</f>
        <v>9.9292562719140759E-6</v>
      </c>
      <c r="M121">
        <f>'BFPaT-pretax-heavyfueloil'!M9</f>
        <v>1.0074111529391668E-5</v>
      </c>
      <c r="N121">
        <f>'BFPaT-pretax-heavyfueloil'!N9</f>
        <v>1.0157503209012243E-5</v>
      </c>
      <c r="O121">
        <f>'BFPaT-pretax-heavyfueloil'!O9</f>
        <v>1.0308222361800461E-5</v>
      </c>
      <c r="P121">
        <f>'BFPaT-pretax-heavyfueloil'!P9</f>
        <v>1.0437745062659569E-5</v>
      </c>
      <c r="Q121">
        <f>'BFPaT-pretax-heavyfueloil'!Q9</f>
        <v>1.0639855841782571E-5</v>
      </c>
      <c r="R121">
        <f>'BFPaT-pretax-heavyfueloil'!R9</f>
        <v>1.086461424965058E-5</v>
      </c>
      <c r="S121">
        <f>'BFPaT-pretax-heavyfueloil'!S9</f>
        <v>1.0992419070927624E-5</v>
      </c>
      <c r="T121">
        <f>'BFPaT-pretax-heavyfueloil'!T9</f>
        <v>1.1089779129648841E-5</v>
      </c>
      <c r="U121">
        <f>'BFPaT-pretax-heavyfueloil'!U9</f>
        <v>1.1195293589790102E-5</v>
      </c>
      <c r="V121">
        <f>'BFPaT-pretax-heavyfueloil'!V9</f>
        <v>1.137789941153304E-5</v>
      </c>
      <c r="W121">
        <f>'BFPaT-pretax-heavyfueloil'!W9</f>
        <v>1.150519649920177E-5</v>
      </c>
      <c r="X121">
        <f>'BFPaT-pretax-heavyfueloil'!X9</f>
        <v>1.1613747377466908E-5</v>
      </c>
      <c r="Y121">
        <f>'BFPaT-pretax-heavyfueloil'!Y9</f>
        <v>1.1879382619458196E-5</v>
      </c>
      <c r="Z121">
        <f>'BFPaT-pretax-heavyfueloil'!Z9</f>
        <v>1.2038085740615351E-5</v>
      </c>
      <c r="AA121">
        <f>'BFPaT-pretax-heavyfueloil'!AA9</f>
        <v>1.2119596951801764E-5</v>
      </c>
    </row>
    <row r="122" spans="1:27" s="17" customFormat="1">
      <c r="A122" s="15" t="s">
        <v>549</v>
      </c>
    </row>
    <row r="123" spans="1:27">
      <c r="A123" t="s">
        <v>488</v>
      </c>
      <c r="B123">
        <f t="shared" ref="B123:AA123" si="12">B$1</f>
        <v>2025</v>
      </c>
      <c r="C123">
        <f t="shared" si="12"/>
        <v>2026</v>
      </c>
      <c r="D123">
        <f t="shared" si="12"/>
        <v>2027</v>
      </c>
      <c r="E123">
        <f t="shared" si="12"/>
        <v>2028</v>
      </c>
      <c r="F123">
        <f t="shared" si="12"/>
        <v>2029</v>
      </c>
      <c r="G123">
        <f t="shared" si="12"/>
        <v>2030</v>
      </c>
      <c r="H123">
        <f t="shared" si="12"/>
        <v>2031</v>
      </c>
      <c r="I123">
        <f t="shared" si="12"/>
        <v>2032</v>
      </c>
      <c r="J123">
        <f t="shared" si="12"/>
        <v>2033</v>
      </c>
      <c r="K123">
        <f t="shared" si="12"/>
        <v>2034</v>
      </c>
      <c r="L123">
        <f t="shared" si="12"/>
        <v>2035</v>
      </c>
      <c r="M123">
        <f t="shared" si="12"/>
        <v>2036</v>
      </c>
      <c r="N123">
        <f t="shared" si="12"/>
        <v>2037</v>
      </c>
      <c r="O123">
        <f t="shared" si="12"/>
        <v>2038</v>
      </c>
      <c r="P123">
        <f t="shared" si="12"/>
        <v>2039</v>
      </c>
      <c r="Q123">
        <f t="shared" si="12"/>
        <v>2040</v>
      </c>
      <c r="R123">
        <f t="shared" si="12"/>
        <v>2041</v>
      </c>
      <c r="S123">
        <f t="shared" si="12"/>
        <v>2042</v>
      </c>
      <c r="T123">
        <f t="shared" si="12"/>
        <v>2043</v>
      </c>
      <c r="U123">
        <f t="shared" si="12"/>
        <v>2044</v>
      </c>
      <c r="V123">
        <f t="shared" si="12"/>
        <v>2045</v>
      </c>
      <c r="W123">
        <f t="shared" si="12"/>
        <v>2046</v>
      </c>
      <c r="X123">
        <f t="shared" si="12"/>
        <v>2047</v>
      </c>
      <c r="Y123">
        <f t="shared" si="12"/>
        <v>2048</v>
      </c>
      <c r="Z123">
        <f t="shared" si="12"/>
        <v>2049</v>
      </c>
      <c r="AA123">
        <f t="shared" si="12"/>
        <v>2050</v>
      </c>
    </row>
    <row r="124" spans="1:27">
      <c r="A124" t="s">
        <v>389</v>
      </c>
      <c r="B124">
        <f>'BFPaT-pretax-lpgpropbut'!B2</f>
        <v>1.2116178686627639E-5</v>
      </c>
      <c r="C124">
        <f>'BFPaT-pretax-lpgpropbut'!C2</f>
        <v>1.1000925117805529E-5</v>
      </c>
      <c r="D124">
        <f>'BFPaT-pretax-lpgpropbut'!D2</f>
        <v>1.1179460675962805E-5</v>
      </c>
      <c r="E124">
        <f>'BFPaT-pretax-lpgpropbut'!E2</f>
        <v>1.1700133393223027E-5</v>
      </c>
      <c r="F124">
        <f>'BFPaT-pretax-lpgpropbut'!F2</f>
        <v>1.2123448938427268E-5</v>
      </c>
      <c r="G124">
        <f>'BFPaT-pretax-lpgpropbut'!G2</f>
        <v>1.2656353942402195E-5</v>
      </c>
      <c r="H124">
        <f>'BFPaT-pretax-lpgpropbut'!H2</f>
        <v>1.3338839110060093E-5</v>
      </c>
      <c r="I124">
        <f>'BFPaT-pretax-lpgpropbut'!I2</f>
        <v>1.3659699866305238E-5</v>
      </c>
      <c r="J124">
        <f>'BFPaT-pretax-lpgpropbut'!J2</f>
        <v>1.4054463439911343E-5</v>
      </c>
      <c r="K124">
        <f>'BFPaT-pretax-lpgpropbut'!K2</f>
        <v>1.429331703192245E-5</v>
      </c>
      <c r="L124">
        <f>'BFPaT-pretax-lpgpropbut'!L2</f>
        <v>1.4525194133108007E-5</v>
      </c>
      <c r="M124">
        <f>'BFPaT-pretax-lpgpropbut'!M2</f>
        <v>1.4754237304896578E-5</v>
      </c>
      <c r="N124">
        <f>'BFPaT-pretax-lpgpropbut'!N2</f>
        <v>1.5037723291057429E-5</v>
      </c>
      <c r="O124">
        <f>'BFPaT-pretax-lpgpropbut'!O2</f>
        <v>1.530584664166216E-5</v>
      </c>
      <c r="P124">
        <f>'BFPaT-pretax-lpgpropbut'!P2</f>
        <v>1.556209394057957E-5</v>
      </c>
      <c r="Q124">
        <f>'BFPaT-pretax-lpgpropbut'!Q2</f>
        <v>1.5722753944078938E-5</v>
      </c>
      <c r="R124">
        <f>'BFPaT-pretax-lpgpropbut'!R2</f>
        <v>1.5819443175458569E-5</v>
      </c>
      <c r="S124">
        <f>'BFPaT-pretax-lpgpropbut'!S2</f>
        <v>1.5780315808793634E-5</v>
      </c>
      <c r="T124">
        <f>'BFPaT-pretax-lpgpropbut'!T2</f>
        <v>1.5644719863788423E-5</v>
      </c>
      <c r="U124">
        <f>'BFPaT-pretax-lpgpropbut'!U2</f>
        <v>1.5517797842929565E-5</v>
      </c>
      <c r="V124">
        <f>'BFPaT-pretax-lpgpropbut'!V2</f>
        <v>1.5551444108342872E-5</v>
      </c>
      <c r="W124">
        <f>'BFPaT-pretax-lpgpropbut'!W2</f>
        <v>1.5662630643178507E-5</v>
      </c>
      <c r="X124">
        <f>'BFPaT-pretax-lpgpropbut'!X2</f>
        <v>1.5775497331277652E-5</v>
      </c>
      <c r="Y124">
        <f>'BFPaT-pretax-lpgpropbut'!Y2</f>
        <v>1.589047152174965E-5</v>
      </c>
      <c r="Z124">
        <f>'BFPaT-pretax-lpgpropbut'!Z2</f>
        <v>1.5961727831873548E-5</v>
      </c>
      <c r="AA124">
        <f>'BFPaT-pretax-lpgpropbut'!AA2</f>
        <v>1.6013383240080035E-5</v>
      </c>
    </row>
    <row r="125" spans="1:27">
      <c r="A125" t="s">
        <v>390</v>
      </c>
      <c r="B125">
        <f>'BFPaT-pretax-lpgpropbut'!B3</f>
        <v>0</v>
      </c>
      <c r="C125">
        <f>'BFPaT-pretax-lpgpropbut'!C3</f>
        <v>0</v>
      </c>
      <c r="D125">
        <f>'BFPaT-pretax-lpgpropbut'!D3</f>
        <v>0</v>
      </c>
      <c r="E125">
        <f>'BFPaT-pretax-lpgpropbut'!E3</f>
        <v>0</v>
      </c>
      <c r="F125">
        <f>'BFPaT-pretax-lpgpropbut'!F3</f>
        <v>0</v>
      </c>
      <c r="G125">
        <f>'BFPaT-pretax-lpgpropbut'!G3</f>
        <v>0</v>
      </c>
      <c r="H125">
        <f>'BFPaT-pretax-lpgpropbut'!H3</f>
        <v>0</v>
      </c>
      <c r="I125">
        <f>'BFPaT-pretax-lpgpropbut'!I3</f>
        <v>0</v>
      </c>
      <c r="J125">
        <f>'BFPaT-pretax-lpgpropbut'!J3</f>
        <v>0</v>
      </c>
      <c r="K125">
        <f>'BFPaT-pretax-lpgpropbut'!K3</f>
        <v>0</v>
      </c>
      <c r="L125">
        <f>'BFPaT-pretax-lpgpropbut'!L3</f>
        <v>0</v>
      </c>
      <c r="M125">
        <f>'BFPaT-pretax-lpgpropbut'!M3</f>
        <v>0</v>
      </c>
      <c r="N125">
        <f>'BFPaT-pretax-lpgpropbut'!N3</f>
        <v>0</v>
      </c>
      <c r="O125">
        <f>'BFPaT-pretax-lpgpropbut'!O3</f>
        <v>0</v>
      </c>
      <c r="P125">
        <f>'BFPaT-pretax-lpgpropbut'!P3</f>
        <v>0</v>
      </c>
      <c r="Q125">
        <f>'BFPaT-pretax-lpgpropbut'!Q3</f>
        <v>0</v>
      </c>
      <c r="R125">
        <f>'BFPaT-pretax-lpgpropbut'!R3</f>
        <v>0</v>
      </c>
      <c r="S125">
        <f>'BFPaT-pretax-lpgpropbut'!S3</f>
        <v>0</v>
      </c>
      <c r="T125">
        <f>'BFPaT-pretax-lpgpropbut'!T3</f>
        <v>0</v>
      </c>
      <c r="U125">
        <f>'BFPaT-pretax-lpgpropbut'!U3</f>
        <v>0</v>
      </c>
      <c r="V125">
        <f>'BFPaT-pretax-lpgpropbut'!V3</f>
        <v>0</v>
      </c>
      <c r="W125">
        <f>'BFPaT-pretax-lpgpropbut'!W3</f>
        <v>0</v>
      </c>
      <c r="X125">
        <f>'BFPaT-pretax-lpgpropbut'!X3</f>
        <v>0</v>
      </c>
      <c r="Y125">
        <f>'BFPaT-pretax-lpgpropbut'!Y3</f>
        <v>0</v>
      </c>
      <c r="Z125">
        <f>'BFPaT-pretax-lpgpropbut'!Z3</f>
        <v>0</v>
      </c>
      <c r="AA125">
        <f>'BFPaT-pretax-lpgpropbut'!AA3</f>
        <v>0</v>
      </c>
    </row>
    <row r="126" spans="1:27">
      <c r="A126" t="s">
        <v>391</v>
      </c>
      <c r="B126">
        <f>'BFPaT-pretax-lpgpropbut'!B4</f>
        <v>1.765428618266439E-5</v>
      </c>
      <c r="C126">
        <f>'BFPaT-pretax-lpgpropbut'!C4</f>
        <v>1.638965715237654E-5</v>
      </c>
      <c r="D126">
        <f>'BFPaT-pretax-lpgpropbut'!D4</f>
        <v>1.5965951476647901E-5</v>
      </c>
      <c r="E126">
        <f>'BFPaT-pretax-lpgpropbut'!E4</f>
        <v>1.6128375375226916E-5</v>
      </c>
      <c r="F126">
        <f>'BFPaT-pretax-lpgpropbut'!F4</f>
        <v>1.6501643222171039E-5</v>
      </c>
      <c r="G126">
        <f>'BFPaT-pretax-lpgpropbut'!G4</f>
        <v>1.7089569922437753E-5</v>
      </c>
      <c r="H126">
        <f>'BFPaT-pretax-lpgpropbut'!H4</f>
        <v>1.7907373889566493E-5</v>
      </c>
      <c r="I126">
        <f>'BFPaT-pretax-lpgpropbut'!I4</f>
        <v>1.8570347214063819E-5</v>
      </c>
      <c r="J126">
        <f>'BFPaT-pretax-lpgpropbut'!J4</f>
        <v>1.9274377954702826E-5</v>
      </c>
      <c r="K126">
        <f>'BFPaT-pretax-lpgpropbut'!K4</f>
        <v>1.9759454418545343E-5</v>
      </c>
      <c r="L126">
        <f>'BFPaT-pretax-lpgpropbut'!L4</f>
        <v>2.020207644007534E-5</v>
      </c>
      <c r="M126">
        <f>'BFPaT-pretax-lpgpropbut'!M4</f>
        <v>2.0618869428266914E-5</v>
      </c>
      <c r="N126">
        <f>'BFPaT-pretax-lpgpropbut'!N4</f>
        <v>2.1071131727916812E-5</v>
      </c>
      <c r="O126">
        <f>'BFPaT-pretax-lpgpropbut'!O4</f>
        <v>2.1509540738553869E-5</v>
      </c>
      <c r="P126">
        <f>'BFPaT-pretax-lpgpropbut'!P4</f>
        <v>2.1943472220497798E-5</v>
      </c>
      <c r="Q126">
        <f>'BFPaT-pretax-lpgpropbut'!Q4</f>
        <v>2.2299164255316394E-5</v>
      </c>
      <c r="R126">
        <f>'BFPaT-pretax-lpgpropbut'!R4</f>
        <v>2.256710682993707E-5</v>
      </c>
      <c r="S126">
        <f>'BFPaT-pretax-lpgpropbut'!S4</f>
        <v>2.2679932976363322E-5</v>
      </c>
      <c r="T126">
        <f>'BFPaT-pretax-lpgpropbut'!T4</f>
        <v>2.2637844738342014E-5</v>
      </c>
      <c r="U126">
        <f>'BFPaT-pretax-lpgpropbut'!U4</f>
        <v>2.2524320743447935E-5</v>
      </c>
      <c r="V126">
        <f>'BFPaT-pretax-lpgpropbut'!V4</f>
        <v>2.2502420929292204E-5</v>
      </c>
      <c r="W126">
        <f>'BFPaT-pretax-lpgpropbut'!W4</f>
        <v>2.2579963192567295E-5</v>
      </c>
      <c r="X126">
        <f>'BFPaT-pretax-lpgpropbut'!X4</f>
        <v>2.2707073964821265E-5</v>
      </c>
      <c r="Y126">
        <f>'BFPaT-pretax-lpgpropbut'!Y4</f>
        <v>2.2863999482091347E-5</v>
      </c>
      <c r="Z126">
        <f>'BFPaT-pretax-lpgpropbut'!Z4</f>
        <v>2.3001799299019738E-5</v>
      </c>
      <c r="AA126">
        <f>'BFPaT-pretax-lpgpropbut'!AA4</f>
        <v>2.3117018733381849E-5</v>
      </c>
    </row>
    <row r="127" spans="1:27">
      <c r="A127" t="s">
        <v>392</v>
      </c>
      <c r="B127">
        <f>'BFPaT-pretax-lpgpropbut'!B5</f>
        <v>1.303606725071873E-5</v>
      </c>
      <c r="C127">
        <f>'BFPaT-pretax-lpgpropbut'!C5</f>
        <v>1.1812583366094234E-5</v>
      </c>
      <c r="D127">
        <f>'BFPaT-pretax-lpgpropbut'!D5</f>
        <v>1.1928684747996174E-5</v>
      </c>
      <c r="E127">
        <f>'BFPaT-pretax-lpgpropbut'!E5</f>
        <v>1.2488134578452237E-5</v>
      </c>
      <c r="F127">
        <f>'BFPaT-pretax-lpgpropbut'!F5</f>
        <v>1.2982590790320001E-5</v>
      </c>
      <c r="G127">
        <f>'BFPaT-pretax-lpgpropbut'!G5</f>
        <v>1.3597903058317192E-5</v>
      </c>
      <c r="H127">
        <f>'BFPaT-pretax-lpgpropbut'!H5</f>
        <v>1.4386630670570539E-5</v>
      </c>
      <c r="I127">
        <f>'BFPaT-pretax-lpgpropbut'!I5</f>
        <v>1.479569482082648E-5</v>
      </c>
      <c r="J127">
        <f>'BFPaT-pretax-lpgpropbut'!J5</f>
        <v>1.5308791562196408E-5</v>
      </c>
      <c r="K127">
        <f>'BFPaT-pretax-lpgpropbut'!K5</f>
        <v>1.5594435561666826E-5</v>
      </c>
      <c r="L127">
        <f>'BFPaT-pretax-lpgpropbut'!L5</f>
        <v>1.5870300377941371E-5</v>
      </c>
      <c r="M127">
        <f>'BFPaT-pretax-lpgpropbut'!M5</f>
        <v>1.6142499828215826E-5</v>
      </c>
      <c r="N127">
        <f>'BFPaT-pretax-lpgpropbut'!N5</f>
        <v>1.6480700457342615E-5</v>
      </c>
      <c r="O127">
        <f>'BFPaT-pretax-lpgpropbut'!O5</f>
        <v>1.6798945943377367E-5</v>
      </c>
      <c r="P127">
        <f>'BFPaT-pretax-lpgpropbut'!P5</f>
        <v>1.7105541347704859E-5</v>
      </c>
      <c r="Q127">
        <f>'BFPaT-pretax-lpgpropbut'!Q5</f>
        <v>1.7305799931739349E-5</v>
      </c>
      <c r="R127">
        <f>'BFPaT-pretax-lpgpropbut'!R5</f>
        <v>1.7427995192309428E-5</v>
      </c>
      <c r="S127">
        <f>'BFPaT-pretax-lpgpropbut'!S5</f>
        <v>1.7393294843400899E-5</v>
      </c>
      <c r="T127">
        <f>'BFPaT-pretax-lpgpropbut'!T5</f>
        <v>1.7240616897138347E-5</v>
      </c>
      <c r="U127">
        <f>'BFPaT-pretax-lpgpropbut'!U5</f>
        <v>1.7088796972182428E-5</v>
      </c>
      <c r="V127">
        <f>'BFPaT-pretax-lpgpropbut'!V5</f>
        <v>1.7114309647548764E-5</v>
      </c>
      <c r="W127">
        <f>'BFPaT-pretax-lpgpropbut'!W5</f>
        <v>1.7237235987466094E-5</v>
      </c>
      <c r="X127">
        <f>'BFPaT-pretax-lpgpropbut'!X5</f>
        <v>1.7369524795351374E-5</v>
      </c>
      <c r="Y127">
        <f>'BFPaT-pretax-lpgpropbut'!Y5</f>
        <v>1.7505866441290784E-5</v>
      </c>
      <c r="Z127">
        <f>'BFPaT-pretax-lpgpropbut'!Z5</f>
        <v>1.7594049896773929E-5</v>
      </c>
      <c r="AA127">
        <f>'BFPaT-pretax-lpgpropbut'!AA5</f>
        <v>1.7657467042442525E-5</v>
      </c>
    </row>
    <row r="128" spans="1:27">
      <c r="A128" t="s">
        <v>393</v>
      </c>
      <c r="B128">
        <f>'BFPaT-pretax-lpgpropbut'!B6</f>
        <v>8.5093176436133193E-6</v>
      </c>
      <c r="C128">
        <f>'BFPaT-pretax-lpgpropbut'!C6</f>
        <v>7.3576530002101112E-6</v>
      </c>
      <c r="D128">
        <f>'BFPaT-pretax-lpgpropbut'!D6</f>
        <v>7.448005102884242E-6</v>
      </c>
      <c r="E128">
        <f>'BFPaT-pretax-lpgpropbut'!E6</f>
        <v>7.9656903640845559E-6</v>
      </c>
      <c r="F128">
        <f>'BFPaT-pretax-lpgpropbut'!F6</f>
        <v>8.4418848784755463E-6</v>
      </c>
      <c r="G128">
        <f>'BFPaT-pretax-lpgpropbut'!G6</f>
        <v>9.0459152629094607E-6</v>
      </c>
      <c r="H128">
        <f>'BFPaT-pretax-lpgpropbut'!H6</f>
        <v>9.839195505643423E-6</v>
      </c>
      <c r="I128">
        <f>'BFPaT-pretax-lpgpropbut'!I6</f>
        <v>1.0268155648026041E-5</v>
      </c>
      <c r="J128">
        <f>'BFPaT-pretax-lpgpropbut'!J6</f>
        <v>1.0593218781282711E-5</v>
      </c>
      <c r="K128">
        <f>'BFPaT-pretax-lpgpropbut'!K6</f>
        <v>1.0898153970874353E-5</v>
      </c>
      <c r="L128">
        <f>'BFPaT-pretax-lpgpropbut'!L6</f>
        <v>1.1194794732962621E-5</v>
      </c>
      <c r="M128">
        <f>'BFPaT-pretax-lpgpropbut'!M6</f>
        <v>1.1489802529636166E-5</v>
      </c>
      <c r="N128">
        <f>'BFPaT-pretax-lpgpropbut'!N6</f>
        <v>1.1827719367052709E-5</v>
      </c>
      <c r="O128">
        <f>'BFPaT-pretax-lpgpropbut'!O6</f>
        <v>1.217835100355314E-5</v>
      </c>
      <c r="P128">
        <f>'BFPaT-pretax-lpgpropbut'!P6</f>
        <v>1.2519850129771214E-5</v>
      </c>
      <c r="Q128">
        <f>'BFPaT-pretax-lpgpropbut'!Q6</f>
        <v>1.2747711611487589E-5</v>
      </c>
      <c r="R128">
        <f>'BFPaT-pretax-lpgpropbut'!R6</f>
        <v>1.2889271170113616E-5</v>
      </c>
      <c r="S128">
        <f>'BFPaT-pretax-lpgpropbut'!S6</f>
        <v>1.2857062472544039E-5</v>
      </c>
      <c r="T128">
        <f>'BFPaT-pretax-lpgpropbut'!T6</f>
        <v>1.2692823503331078E-5</v>
      </c>
      <c r="U128">
        <f>'BFPaT-pretax-lpgpropbut'!U6</f>
        <v>1.2527725848193886E-5</v>
      </c>
      <c r="V128">
        <f>'BFPaT-pretax-lpgpropbut'!V6</f>
        <v>1.2555529460387474E-5</v>
      </c>
      <c r="W128">
        <f>'BFPaT-pretax-lpgpropbut'!W6</f>
        <v>1.269236956951819E-5</v>
      </c>
      <c r="X128">
        <f>'BFPaT-pretax-lpgpropbut'!X6</f>
        <v>1.2842074681307781E-5</v>
      </c>
      <c r="Y128">
        <f>'BFPaT-pretax-lpgpropbut'!Y6</f>
        <v>1.2997357928516906E-5</v>
      </c>
      <c r="Z128">
        <f>'BFPaT-pretax-lpgpropbut'!Z6</f>
        <v>1.3100196201824513E-5</v>
      </c>
      <c r="AA128">
        <f>'BFPaT-pretax-lpgpropbut'!AA6</f>
        <v>1.3175119871801267E-5</v>
      </c>
    </row>
    <row r="129" spans="1:27">
      <c r="A129" t="s">
        <v>394</v>
      </c>
      <c r="B129">
        <f>'BFPaT-pretax-lpgpropbut'!B7</f>
        <v>0</v>
      </c>
      <c r="C129">
        <f>'BFPaT-pretax-lpgpropbut'!C7</f>
        <v>0</v>
      </c>
      <c r="D129">
        <f>'BFPaT-pretax-lpgpropbut'!D7</f>
        <v>0</v>
      </c>
      <c r="E129">
        <f>'BFPaT-pretax-lpgpropbut'!E7</f>
        <v>0</v>
      </c>
      <c r="F129">
        <f>'BFPaT-pretax-lpgpropbut'!F7</f>
        <v>0</v>
      </c>
      <c r="G129">
        <f>'BFPaT-pretax-lpgpropbut'!G7</f>
        <v>0</v>
      </c>
      <c r="H129">
        <f>'BFPaT-pretax-lpgpropbut'!H7</f>
        <v>0</v>
      </c>
      <c r="I129">
        <f>'BFPaT-pretax-lpgpropbut'!I7</f>
        <v>0</v>
      </c>
      <c r="J129">
        <f>'BFPaT-pretax-lpgpropbut'!J7</f>
        <v>0</v>
      </c>
      <c r="K129">
        <f>'BFPaT-pretax-lpgpropbut'!K7</f>
        <v>0</v>
      </c>
      <c r="L129">
        <f>'BFPaT-pretax-lpgpropbut'!L7</f>
        <v>0</v>
      </c>
      <c r="M129">
        <f>'BFPaT-pretax-lpgpropbut'!M7</f>
        <v>0</v>
      </c>
      <c r="N129">
        <f>'BFPaT-pretax-lpgpropbut'!N7</f>
        <v>0</v>
      </c>
      <c r="O129">
        <f>'BFPaT-pretax-lpgpropbut'!O7</f>
        <v>0</v>
      </c>
      <c r="P129">
        <f>'BFPaT-pretax-lpgpropbut'!P7</f>
        <v>0</v>
      </c>
      <c r="Q129">
        <f>'BFPaT-pretax-lpgpropbut'!Q7</f>
        <v>0</v>
      </c>
      <c r="R129">
        <f>'BFPaT-pretax-lpgpropbut'!R7</f>
        <v>0</v>
      </c>
      <c r="S129">
        <f>'BFPaT-pretax-lpgpropbut'!S7</f>
        <v>0</v>
      </c>
      <c r="T129">
        <f>'BFPaT-pretax-lpgpropbut'!T7</f>
        <v>0</v>
      </c>
      <c r="U129">
        <f>'BFPaT-pretax-lpgpropbut'!U7</f>
        <v>0</v>
      </c>
      <c r="V129">
        <f>'BFPaT-pretax-lpgpropbut'!V7</f>
        <v>0</v>
      </c>
      <c r="W129">
        <f>'BFPaT-pretax-lpgpropbut'!W7</f>
        <v>0</v>
      </c>
      <c r="X129">
        <f>'BFPaT-pretax-lpgpropbut'!X7</f>
        <v>0</v>
      </c>
      <c r="Y129">
        <f>'BFPaT-pretax-lpgpropbut'!Y7</f>
        <v>0</v>
      </c>
      <c r="Z129">
        <f>'BFPaT-pretax-lpgpropbut'!Z7</f>
        <v>0</v>
      </c>
      <c r="AA129">
        <f>'BFPaT-pretax-lpgpropbut'!AA7</f>
        <v>0</v>
      </c>
    </row>
    <row r="130" spans="1:27">
      <c r="A130" t="s">
        <v>395</v>
      </c>
      <c r="B130">
        <f>'BFPaT-pretax-lpgpropbut'!B8</f>
        <v>0</v>
      </c>
      <c r="C130">
        <f>'BFPaT-pretax-lpgpropbut'!C8</f>
        <v>0</v>
      </c>
      <c r="D130">
        <f>'BFPaT-pretax-lpgpropbut'!D8</f>
        <v>0</v>
      </c>
      <c r="E130">
        <f>'BFPaT-pretax-lpgpropbut'!E8</f>
        <v>0</v>
      </c>
      <c r="F130">
        <f>'BFPaT-pretax-lpgpropbut'!F8</f>
        <v>0</v>
      </c>
      <c r="G130">
        <f>'BFPaT-pretax-lpgpropbut'!G8</f>
        <v>0</v>
      </c>
      <c r="H130">
        <f>'BFPaT-pretax-lpgpropbut'!H8</f>
        <v>0</v>
      </c>
      <c r="I130">
        <f>'BFPaT-pretax-lpgpropbut'!I8</f>
        <v>0</v>
      </c>
      <c r="J130">
        <f>'BFPaT-pretax-lpgpropbut'!J8</f>
        <v>0</v>
      </c>
      <c r="K130">
        <f>'BFPaT-pretax-lpgpropbut'!K8</f>
        <v>0</v>
      </c>
      <c r="L130">
        <f>'BFPaT-pretax-lpgpropbut'!L8</f>
        <v>0</v>
      </c>
      <c r="M130">
        <f>'BFPaT-pretax-lpgpropbut'!M8</f>
        <v>0</v>
      </c>
      <c r="N130">
        <f>'BFPaT-pretax-lpgpropbut'!N8</f>
        <v>0</v>
      </c>
      <c r="O130">
        <f>'BFPaT-pretax-lpgpropbut'!O8</f>
        <v>0</v>
      </c>
      <c r="P130">
        <f>'BFPaT-pretax-lpgpropbut'!P8</f>
        <v>0</v>
      </c>
      <c r="Q130">
        <f>'BFPaT-pretax-lpgpropbut'!Q8</f>
        <v>0</v>
      </c>
      <c r="R130">
        <f>'BFPaT-pretax-lpgpropbut'!R8</f>
        <v>0</v>
      </c>
      <c r="S130">
        <f>'BFPaT-pretax-lpgpropbut'!S8</f>
        <v>0</v>
      </c>
      <c r="T130">
        <f>'BFPaT-pretax-lpgpropbut'!T8</f>
        <v>0</v>
      </c>
      <c r="U130">
        <f>'BFPaT-pretax-lpgpropbut'!U8</f>
        <v>0</v>
      </c>
      <c r="V130">
        <f>'BFPaT-pretax-lpgpropbut'!V8</f>
        <v>0</v>
      </c>
      <c r="W130">
        <f>'BFPaT-pretax-lpgpropbut'!W8</f>
        <v>0</v>
      </c>
      <c r="X130">
        <f>'BFPaT-pretax-lpgpropbut'!X8</f>
        <v>0</v>
      </c>
      <c r="Y130">
        <f>'BFPaT-pretax-lpgpropbut'!Y8</f>
        <v>0</v>
      </c>
      <c r="Z130">
        <f>'BFPaT-pretax-lpgpropbut'!Z8</f>
        <v>0</v>
      </c>
      <c r="AA130">
        <f>'BFPaT-pretax-lpgpropbut'!AA8</f>
        <v>0</v>
      </c>
    </row>
    <row r="131" spans="1:27">
      <c r="A131" t="s">
        <v>396</v>
      </c>
      <c r="B131">
        <f>'BFPaT-pretax-lpgpropbut'!B9</f>
        <v>8.5093176436133193E-6</v>
      </c>
      <c r="C131">
        <f>'BFPaT-pretax-lpgpropbut'!C9</f>
        <v>7.3576530002101112E-6</v>
      </c>
      <c r="D131">
        <f>'BFPaT-pretax-lpgpropbut'!D9</f>
        <v>7.448005102884242E-6</v>
      </c>
      <c r="E131">
        <f>'BFPaT-pretax-lpgpropbut'!E9</f>
        <v>7.9656903640845559E-6</v>
      </c>
      <c r="F131">
        <f>'BFPaT-pretax-lpgpropbut'!F9</f>
        <v>8.4418848784755463E-6</v>
      </c>
      <c r="G131">
        <f>'BFPaT-pretax-lpgpropbut'!G9</f>
        <v>9.0459152629094607E-6</v>
      </c>
      <c r="H131">
        <f>'BFPaT-pretax-lpgpropbut'!H9</f>
        <v>9.839195505643423E-6</v>
      </c>
      <c r="I131">
        <f>'BFPaT-pretax-lpgpropbut'!I9</f>
        <v>1.0268155648026041E-5</v>
      </c>
      <c r="J131">
        <f>'BFPaT-pretax-lpgpropbut'!J9</f>
        <v>1.0593218781282711E-5</v>
      </c>
      <c r="K131">
        <f>'BFPaT-pretax-lpgpropbut'!K9</f>
        <v>1.0898153970874353E-5</v>
      </c>
      <c r="L131">
        <f>'BFPaT-pretax-lpgpropbut'!L9</f>
        <v>1.1194794732962621E-5</v>
      </c>
      <c r="M131">
        <f>'BFPaT-pretax-lpgpropbut'!M9</f>
        <v>1.1489802529636166E-5</v>
      </c>
      <c r="N131">
        <f>'BFPaT-pretax-lpgpropbut'!N9</f>
        <v>1.1827719367052709E-5</v>
      </c>
      <c r="O131">
        <f>'BFPaT-pretax-lpgpropbut'!O9</f>
        <v>1.217835100355314E-5</v>
      </c>
      <c r="P131">
        <f>'BFPaT-pretax-lpgpropbut'!P9</f>
        <v>1.2519850129771214E-5</v>
      </c>
      <c r="Q131">
        <f>'BFPaT-pretax-lpgpropbut'!Q9</f>
        <v>1.2747711611487589E-5</v>
      </c>
      <c r="R131">
        <f>'BFPaT-pretax-lpgpropbut'!R9</f>
        <v>1.2889271170113616E-5</v>
      </c>
      <c r="S131">
        <f>'BFPaT-pretax-lpgpropbut'!S9</f>
        <v>1.2857062472544039E-5</v>
      </c>
      <c r="T131">
        <f>'BFPaT-pretax-lpgpropbut'!T9</f>
        <v>1.2692823503331078E-5</v>
      </c>
      <c r="U131">
        <f>'BFPaT-pretax-lpgpropbut'!U9</f>
        <v>1.2527725848193886E-5</v>
      </c>
      <c r="V131">
        <f>'BFPaT-pretax-lpgpropbut'!V9</f>
        <v>1.2555529460387474E-5</v>
      </c>
      <c r="W131">
        <f>'BFPaT-pretax-lpgpropbut'!W9</f>
        <v>1.269236956951819E-5</v>
      </c>
      <c r="X131">
        <f>'BFPaT-pretax-lpgpropbut'!X9</f>
        <v>1.2842074681307781E-5</v>
      </c>
      <c r="Y131">
        <f>'BFPaT-pretax-lpgpropbut'!Y9</f>
        <v>1.2997357928516906E-5</v>
      </c>
      <c r="Z131">
        <f>'BFPaT-pretax-lpgpropbut'!Z9</f>
        <v>1.3100196201824513E-5</v>
      </c>
      <c r="AA131">
        <f>'BFPaT-pretax-lpgpropbut'!AA9</f>
        <v>1.3175119871801267E-5</v>
      </c>
    </row>
    <row r="132" spans="1:27" s="17" customFormat="1">
      <c r="A132" s="15" t="s">
        <v>550</v>
      </c>
    </row>
    <row r="133" spans="1:27">
      <c r="A133" t="s">
        <v>488</v>
      </c>
      <c r="B133">
        <f t="shared" ref="B133:AA133" si="13">B$1</f>
        <v>2025</v>
      </c>
      <c r="C133">
        <f t="shared" si="13"/>
        <v>2026</v>
      </c>
      <c r="D133">
        <f t="shared" si="13"/>
        <v>2027</v>
      </c>
      <c r="E133">
        <f t="shared" si="13"/>
        <v>2028</v>
      </c>
      <c r="F133">
        <f t="shared" si="13"/>
        <v>2029</v>
      </c>
      <c r="G133">
        <f t="shared" si="13"/>
        <v>2030</v>
      </c>
      <c r="H133">
        <f t="shared" si="13"/>
        <v>2031</v>
      </c>
      <c r="I133">
        <f t="shared" si="13"/>
        <v>2032</v>
      </c>
      <c r="J133">
        <f t="shared" si="13"/>
        <v>2033</v>
      </c>
      <c r="K133">
        <f t="shared" si="13"/>
        <v>2034</v>
      </c>
      <c r="L133">
        <f t="shared" si="13"/>
        <v>2035</v>
      </c>
      <c r="M133">
        <f t="shared" si="13"/>
        <v>2036</v>
      </c>
      <c r="N133">
        <f t="shared" si="13"/>
        <v>2037</v>
      </c>
      <c r="O133">
        <f t="shared" si="13"/>
        <v>2038</v>
      </c>
      <c r="P133">
        <f t="shared" si="13"/>
        <v>2039</v>
      </c>
      <c r="Q133">
        <f t="shared" si="13"/>
        <v>2040</v>
      </c>
      <c r="R133">
        <f t="shared" si="13"/>
        <v>2041</v>
      </c>
      <c r="S133">
        <f t="shared" si="13"/>
        <v>2042</v>
      </c>
      <c r="T133">
        <f t="shared" si="13"/>
        <v>2043</v>
      </c>
      <c r="U133">
        <f t="shared" si="13"/>
        <v>2044</v>
      </c>
      <c r="V133">
        <f t="shared" si="13"/>
        <v>2045</v>
      </c>
      <c r="W133">
        <f t="shared" si="13"/>
        <v>2046</v>
      </c>
      <c r="X133">
        <f t="shared" si="13"/>
        <v>2047</v>
      </c>
      <c r="Y133">
        <f t="shared" si="13"/>
        <v>2048</v>
      </c>
      <c r="Z133">
        <f t="shared" si="13"/>
        <v>2049</v>
      </c>
      <c r="AA133">
        <f t="shared" si="13"/>
        <v>2050</v>
      </c>
    </row>
    <row r="134" spans="1:27">
      <c r="A134" t="s">
        <v>551</v>
      </c>
      <c r="B134">
        <f>'BFPaT-pretax-msw'!B2</f>
        <v>0</v>
      </c>
      <c r="C134">
        <f>'BFPaT-pretax-msw'!C2</f>
        <v>0</v>
      </c>
      <c r="D134">
        <f>'BFPaT-pretax-msw'!D2</f>
        <v>0</v>
      </c>
      <c r="E134">
        <f>'BFPaT-pretax-msw'!E2</f>
        <v>0</v>
      </c>
      <c r="F134">
        <f>'BFPaT-pretax-msw'!F2</f>
        <v>0</v>
      </c>
      <c r="G134">
        <f>'BFPaT-pretax-msw'!G2</f>
        <v>0</v>
      </c>
      <c r="H134">
        <f>'BFPaT-pretax-msw'!H2</f>
        <v>0</v>
      </c>
      <c r="I134">
        <f>'BFPaT-pretax-msw'!I2</f>
        <v>0</v>
      </c>
      <c r="J134">
        <f>'BFPaT-pretax-msw'!J2</f>
        <v>0</v>
      </c>
      <c r="K134">
        <f>'BFPaT-pretax-msw'!K2</f>
        <v>0</v>
      </c>
      <c r="L134">
        <f>'BFPaT-pretax-msw'!L2</f>
        <v>0</v>
      </c>
      <c r="M134">
        <f>'BFPaT-pretax-msw'!M2</f>
        <v>0</v>
      </c>
      <c r="N134">
        <f>'BFPaT-pretax-msw'!N2</f>
        <v>0</v>
      </c>
      <c r="O134">
        <f>'BFPaT-pretax-msw'!O2</f>
        <v>0</v>
      </c>
      <c r="P134">
        <f>'BFPaT-pretax-msw'!P2</f>
        <v>0</v>
      </c>
      <c r="Q134">
        <f>'BFPaT-pretax-msw'!Q2</f>
        <v>0</v>
      </c>
      <c r="R134">
        <f>'BFPaT-pretax-msw'!R2</f>
        <v>0</v>
      </c>
      <c r="S134">
        <f>'BFPaT-pretax-msw'!S2</f>
        <v>0</v>
      </c>
      <c r="T134">
        <f>'BFPaT-pretax-msw'!T2</f>
        <v>0</v>
      </c>
      <c r="U134">
        <f>'BFPaT-pretax-msw'!U2</f>
        <v>0</v>
      </c>
      <c r="V134">
        <f>'BFPaT-pretax-msw'!V2</f>
        <v>0</v>
      </c>
      <c r="W134">
        <f>'BFPaT-pretax-msw'!W2</f>
        <v>0</v>
      </c>
      <c r="X134">
        <f>'BFPaT-pretax-msw'!X2</f>
        <v>0</v>
      </c>
      <c r="Y134">
        <f>'BFPaT-pretax-msw'!Y2</f>
        <v>0</v>
      </c>
      <c r="Z134">
        <f>'BFPaT-pretax-msw'!Z2</f>
        <v>0</v>
      </c>
      <c r="AA134">
        <f>'BFPaT-pretax-msw'!AA2</f>
        <v>0</v>
      </c>
    </row>
    <row r="135" spans="1:27">
      <c r="A135" t="s">
        <v>552</v>
      </c>
      <c r="B135">
        <f>'BFPaT-pretax-msw'!B3</f>
        <v>0</v>
      </c>
      <c r="C135">
        <f>'BFPaT-pretax-msw'!C3</f>
        <v>0</v>
      </c>
      <c r="D135">
        <f>'BFPaT-pretax-msw'!D3</f>
        <v>0</v>
      </c>
      <c r="E135">
        <f>'BFPaT-pretax-msw'!E3</f>
        <v>0</v>
      </c>
      <c r="F135">
        <f>'BFPaT-pretax-msw'!F3</f>
        <v>0</v>
      </c>
      <c r="G135">
        <f>'BFPaT-pretax-msw'!G3</f>
        <v>0</v>
      </c>
      <c r="H135">
        <f>'BFPaT-pretax-msw'!H3</f>
        <v>0</v>
      </c>
      <c r="I135">
        <f>'BFPaT-pretax-msw'!I3</f>
        <v>0</v>
      </c>
      <c r="J135">
        <f>'BFPaT-pretax-msw'!J3</f>
        <v>0</v>
      </c>
      <c r="K135">
        <f>'BFPaT-pretax-msw'!K3</f>
        <v>0</v>
      </c>
      <c r="L135">
        <f>'BFPaT-pretax-msw'!L3</f>
        <v>0</v>
      </c>
      <c r="M135">
        <f>'BFPaT-pretax-msw'!M3</f>
        <v>0</v>
      </c>
      <c r="N135">
        <f>'BFPaT-pretax-msw'!N3</f>
        <v>0</v>
      </c>
      <c r="O135">
        <f>'BFPaT-pretax-msw'!O3</f>
        <v>0</v>
      </c>
      <c r="P135">
        <f>'BFPaT-pretax-msw'!P3</f>
        <v>0</v>
      </c>
      <c r="Q135">
        <f>'BFPaT-pretax-msw'!Q3</f>
        <v>0</v>
      </c>
      <c r="R135">
        <f>'BFPaT-pretax-msw'!R3</f>
        <v>0</v>
      </c>
      <c r="S135">
        <f>'BFPaT-pretax-msw'!S3</f>
        <v>0</v>
      </c>
      <c r="T135">
        <f>'BFPaT-pretax-msw'!T3</f>
        <v>0</v>
      </c>
      <c r="U135">
        <f>'BFPaT-pretax-msw'!U3</f>
        <v>0</v>
      </c>
      <c r="V135">
        <f>'BFPaT-pretax-msw'!V3</f>
        <v>0</v>
      </c>
      <c r="W135">
        <f>'BFPaT-pretax-msw'!W3</f>
        <v>0</v>
      </c>
      <c r="X135">
        <f>'BFPaT-pretax-msw'!X3</f>
        <v>0</v>
      </c>
      <c r="Y135">
        <f>'BFPaT-pretax-msw'!Y3</f>
        <v>0</v>
      </c>
      <c r="Z135">
        <f>'BFPaT-pretax-msw'!Z3</f>
        <v>0</v>
      </c>
      <c r="AA135">
        <f>'BFPaT-pretax-msw'!AA3</f>
        <v>0</v>
      </c>
    </row>
    <row r="136" spans="1:27">
      <c r="A136" t="s">
        <v>553</v>
      </c>
      <c r="B136">
        <f>'BFPaT-pretax-msw'!B4</f>
        <v>0</v>
      </c>
      <c r="C136">
        <f>'BFPaT-pretax-msw'!C4</f>
        <v>0</v>
      </c>
      <c r="D136">
        <f>'BFPaT-pretax-msw'!D4</f>
        <v>0</v>
      </c>
      <c r="E136">
        <f>'BFPaT-pretax-msw'!E4</f>
        <v>0</v>
      </c>
      <c r="F136">
        <f>'BFPaT-pretax-msw'!F4</f>
        <v>0</v>
      </c>
      <c r="G136">
        <f>'BFPaT-pretax-msw'!G4</f>
        <v>0</v>
      </c>
      <c r="H136">
        <f>'BFPaT-pretax-msw'!H4</f>
        <v>0</v>
      </c>
      <c r="I136">
        <f>'BFPaT-pretax-msw'!I4</f>
        <v>0</v>
      </c>
      <c r="J136">
        <f>'BFPaT-pretax-msw'!J4</f>
        <v>0</v>
      </c>
      <c r="K136">
        <f>'BFPaT-pretax-msw'!K4</f>
        <v>0</v>
      </c>
      <c r="L136">
        <f>'BFPaT-pretax-msw'!L4</f>
        <v>0</v>
      </c>
      <c r="M136">
        <f>'BFPaT-pretax-msw'!M4</f>
        <v>0</v>
      </c>
      <c r="N136">
        <f>'BFPaT-pretax-msw'!N4</f>
        <v>0</v>
      </c>
      <c r="O136">
        <f>'BFPaT-pretax-msw'!O4</f>
        <v>0</v>
      </c>
      <c r="P136">
        <f>'BFPaT-pretax-msw'!P4</f>
        <v>0</v>
      </c>
      <c r="Q136">
        <f>'BFPaT-pretax-msw'!Q4</f>
        <v>0</v>
      </c>
      <c r="R136">
        <f>'BFPaT-pretax-msw'!R4</f>
        <v>0</v>
      </c>
      <c r="S136">
        <f>'BFPaT-pretax-msw'!S4</f>
        <v>0</v>
      </c>
      <c r="T136">
        <f>'BFPaT-pretax-msw'!T4</f>
        <v>0</v>
      </c>
      <c r="U136">
        <f>'BFPaT-pretax-msw'!U4</f>
        <v>0</v>
      </c>
      <c r="V136">
        <f>'BFPaT-pretax-msw'!V4</f>
        <v>0</v>
      </c>
      <c r="W136">
        <f>'BFPaT-pretax-msw'!W4</f>
        <v>0</v>
      </c>
      <c r="X136">
        <f>'BFPaT-pretax-msw'!X4</f>
        <v>0</v>
      </c>
      <c r="Y136">
        <f>'BFPaT-pretax-msw'!Y4</f>
        <v>0</v>
      </c>
      <c r="Z136">
        <f>'BFPaT-pretax-msw'!Z4</f>
        <v>0</v>
      </c>
      <c r="AA136">
        <f>'BFPaT-pretax-msw'!AA4</f>
        <v>0</v>
      </c>
    </row>
    <row r="137" spans="1:27">
      <c r="A137" t="s">
        <v>554</v>
      </c>
      <c r="B137">
        <f>'BFPaT-pretax-msw'!B5</f>
        <v>0</v>
      </c>
      <c r="C137">
        <f>'BFPaT-pretax-msw'!C5</f>
        <v>0</v>
      </c>
      <c r="D137">
        <f>'BFPaT-pretax-msw'!D5</f>
        <v>0</v>
      </c>
      <c r="E137">
        <f>'BFPaT-pretax-msw'!E5</f>
        <v>0</v>
      </c>
      <c r="F137">
        <f>'BFPaT-pretax-msw'!F5</f>
        <v>0</v>
      </c>
      <c r="G137">
        <f>'BFPaT-pretax-msw'!G5</f>
        <v>0</v>
      </c>
      <c r="H137">
        <f>'BFPaT-pretax-msw'!H5</f>
        <v>0</v>
      </c>
      <c r="I137">
        <f>'BFPaT-pretax-msw'!I5</f>
        <v>0</v>
      </c>
      <c r="J137">
        <f>'BFPaT-pretax-msw'!J5</f>
        <v>0</v>
      </c>
      <c r="K137">
        <f>'BFPaT-pretax-msw'!K5</f>
        <v>0</v>
      </c>
      <c r="L137">
        <f>'BFPaT-pretax-msw'!L5</f>
        <v>0</v>
      </c>
      <c r="M137">
        <f>'BFPaT-pretax-msw'!M5</f>
        <v>0</v>
      </c>
      <c r="N137">
        <f>'BFPaT-pretax-msw'!N5</f>
        <v>0</v>
      </c>
      <c r="O137">
        <f>'BFPaT-pretax-msw'!O5</f>
        <v>0</v>
      </c>
      <c r="P137">
        <f>'BFPaT-pretax-msw'!P5</f>
        <v>0</v>
      </c>
      <c r="Q137">
        <f>'BFPaT-pretax-msw'!Q5</f>
        <v>0</v>
      </c>
      <c r="R137">
        <f>'BFPaT-pretax-msw'!R5</f>
        <v>0</v>
      </c>
      <c r="S137">
        <f>'BFPaT-pretax-msw'!S5</f>
        <v>0</v>
      </c>
      <c r="T137">
        <f>'BFPaT-pretax-msw'!T5</f>
        <v>0</v>
      </c>
      <c r="U137">
        <f>'BFPaT-pretax-msw'!U5</f>
        <v>0</v>
      </c>
      <c r="V137">
        <f>'BFPaT-pretax-msw'!V5</f>
        <v>0</v>
      </c>
      <c r="W137">
        <f>'BFPaT-pretax-msw'!W5</f>
        <v>0</v>
      </c>
      <c r="X137">
        <f>'BFPaT-pretax-msw'!X5</f>
        <v>0</v>
      </c>
      <c r="Y137">
        <f>'BFPaT-pretax-msw'!Y5</f>
        <v>0</v>
      </c>
      <c r="Z137">
        <f>'BFPaT-pretax-msw'!Z5</f>
        <v>0</v>
      </c>
      <c r="AA137">
        <f>'BFPaT-pretax-msw'!AA5</f>
        <v>0</v>
      </c>
    </row>
    <row r="138" spans="1:27">
      <c r="A138" t="s">
        <v>555</v>
      </c>
      <c r="B138">
        <f>'BFPaT-pretax-msw'!B6</f>
        <v>0</v>
      </c>
      <c r="C138">
        <f>'BFPaT-pretax-msw'!C6</f>
        <v>0</v>
      </c>
      <c r="D138">
        <f>'BFPaT-pretax-msw'!D6</f>
        <v>0</v>
      </c>
      <c r="E138">
        <f>'BFPaT-pretax-msw'!E6</f>
        <v>0</v>
      </c>
      <c r="F138">
        <f>'BFPaT-pretax-msw'!F6</f>
        <v>0</v>
      </c>
      <c r="G138">
        <f>'BFPaT-pretax-msw'!G6</f>
        <v>0</v>
      </c>
      <c r="H138">
        <f>'BFPaT-pretax-msw'!H6</f>
        <v>0</v>
      </c>
      <c r="I138">
        <f>'BFPaT-pretax-msw'!I6</f>
        <v>0</v>
      </c>
      <c r="J138">
        <f>'BFPaT-pretax-msw'!J6</f>
        <v>0</v>
      </c>
      <c r="K138">
        <f>'BFPaT-pretax-msw'!K6</f>
        <v>0</v>
      </c>
      <c r="L138">
        <f>'BFPaT-pretax-msw'!L6</f>
        <v>0</v>
      </c>
      <c r="M138">
        <f>'BFPaT-pretax-msw'!M6</f>
        <v>0</v>
      </c>
      <c r="N138">
        <f>'BFPaT-pretax-msw'!N6</f>
        <v>0</v>
      </c>
      <c r="O138">
        <f>'BFPaT-pretax-msw'!O6</f>
        <v>0</v>
      </c>
      <c r="P138">
        <f>'BFPaT-pretax-msw'!P6</f>
        <v>0</v>
      </c>
      <c r="Q138">
        <f>'BFPaT-pretax-msw'!Q6</f>
        <v>0</v>
      </c>
      <c r="R138">
        <f>'BFPaT-pretax-msw'!R6</f>
        <v>0</v>
      </c>
      <c r="S138">
        <f>'BFPaT-pretax-msw'!S6</f>
        <v>0</v>
      </c>
      <c r="T138">
        <f>'BFPaT-pretax-msw'!T6</f>
        <v>0</v>
      </c>
      <c r="U138">
        <f>'BFPaT-pretax-msw'!U6</f>
        <v>0</v>
      </c>
      <c r="V138">
        <f>'BFPaT-pretax-msw'!V6</f>
        <v>0</v>
      </c>
      <c r="W138">
        <f>'BFPaT-pretax-msw'!W6</f>
        <v>0</v>
      </c>
      <c r="X138">
        <f>'BFPaT-pretax-msw'!X6</f>
        <v>0</v>
      </c>
      <c r="Y138">
        <f>'BFPaT-pretax-msw'!Y6</f>
        <v>0</v>
      </c>
      <c r="Z138">
        <f>'BFPaT-pretax-msw'!Z6</f>
        <v>0</v>
      </c>
      <c r="AA138">
        <f>'BFPaT-pretax-msw'!AA6</f>
        <v>0</v>
      </c>
    </row>
    <row r="139" spans="1:27">
      <c r="A139" t="s">
        <v>556</v>
      </c>
      <c r="B139">
        <f>'BFPaT-pretax-msw'!B7</f>
        <v>0</v>
      </c>
      <c r="C139">
        <f>'BFPaT-pretax-msw'!C7</f>
        <v>0</v>
      </c>
      <c r="D139">
        <f>'BFPaT-pretax-msw'!D7</f>
        <v>0</v>
      </c>
      <c r="E139">
        <f>'BFPaT-pretax-msw'!E7</f>
        <v>0</v>
      </c>
      <c r="F139">
        <f>'BFPaT-pretax-msw'!F7</f>
        <v>0</v>
      </c>
      <c r="G139">
        <f>'BFPaT-pretax-msw'!G7</f>
        <v>0</v>
      </c>
      <c r="H139">
        <f>'BFPaT-pretax-msw'!H7</f>
        <v>0</v>
      </c>
      <c r="I139">
        <f>'BFPaT-pretax-msw'!I7</f>
        <v>0</v>
      </c>
      <c r="J139">
        <f>'BFPaT-pretax-msw'!J7</f>
        <v>0</v>
      </c>
      <c r="K139">
        <f>'BFPaT-pretax-msw'!K7</f>
        <v>0</v>
      </c>
      <c r="L139">
        <f>'BFPaT-pretax-msw'!L7</f>
        <v>0</v>
      </c>
      <c r="M139">
        <f>'BFPaT-pretax-msw'!M7</f>
        <v>0</v>
      </c>
      <c r="N139">
        <f>'BFPaT-pretax-msw'!N7</f>
        <v>0</v>
      </c>
      <c r="O139">
        <f>'BFPaT-pretax-msw'!O7</f>
        <v>0</v>
      </c>
      <c r="P139">
        <f>'BFPaT-pretax-msw'!P7</f>
        <v>0</v>
      </c>
      <c r="Q139">
        <f>'BFPaT-pretax-msw'!Q7</f>
        <v>0</v>
      </c>
      <c r="R139">
        <f>'BFPaT-pretax-msw'!R7</f>
        <v>0</v>
      </c>
      <c r="S139">
        <f>'BFPaT-pretax-msw'!S7</f>
        <v>0</v>
      </c>
      <c r="T139">
        <f>'BFPaT-pretax-msw'!T7</f>
        <v>0</v>
      </c>
      <c r="U139">
        <f>'BFPaT-pretax-msw'!U7</f>
        <v>0</v>
      </c>
      <c r="V139">
        <f>'BFPaT-pretax-msw'!V7</f>
        <v>0</v>
      </c>
      <c r="W139">
        <f>'BFPaT-pretax-msw'!W7</f>
        <v>0</v>
      </c>
      <c r="X139">
        <f>'BFPaT-pretax-msw'!X7</f>
        <v>0</v>
      </c>
      <c r="Y139">
        <f>'BFPaT-pretax-msw'!Y7</f>
        <v>0</v>
      </c>
      <c r="Z139">
        <f>'BFPaT-pretax-msw'!Z7</f>
        <v>0</v>
      </c>
      <c r="AA139">
        <f>'BFPaT-pretax-msw'!AA7</f>
        <v>0</v>
      </c>
    </row>
    <row r="140" spans="1:27">
      <c r="A140" t="s">
        <v>557</v>
      </c>
      <c r="B140">
        <f>'BFPaT-pretax-msw'!B8</f>
        <v>0</v>
      </c>
      <c r="C140">
        <f>'BFPaT-pretax-msw'!C8</f>
        <v>0</v>
      </c>
      <c r="D140">
        <f>'BFPaT-pretax-msw'!D8</f>
        <v>0</v>
      </c>
      <c r="E140">
        <f>'BFPaT-pretax-msw'!E8</f>
        <v>0</v>
      </c>
      <c r="F140">
        <f>'BFPaT-pretax-msw'!F8</f>
        <v>0</v>
      </c>
      <c r="G140">
        <f>'BFPaT-pretax-msw'!G8</f>
        <v>0</v>
      </c>
      <c r="H140">
        <f>'BFPaT-pretax-msw'!H8</f>
        <v>0</v>
      </c>
      <c r="I140">
        <f>'BFPaT-pretax-msw'!I8</f>
        <v>0</v>
      </c>
      <c r="J140">
        <f>'BFPaT-pretax-msw'!J8</f>
        <v>0</v>
      </c>
      <c r="K140">
        <f>'BFPaT-pretax-msw'!K8</f>
        <v>0</v>
      </c>
      <c r="L140">
        <f>'BFPaT-pretax-msw'!L8</f>
        <v>0</v>
      </c>
      <c r="M140">
        <f>'BFPaT-pretax-msw'!M8</f>
        <v>0</v>
      </c>
      <c r="N140">
        <f>'BFPaT-pretax-msw'!N8</f>
        <v>0</v>
      </c>
      <c r="O140">
        <f>'BFPaT-pretax-msw'!O8</f>
        <v>0</v>
      </c>
      <c r="P140">
        <f>'BFPaT-pretax-msw'!P8</f>
        <v>0</v>
      </c>
      <c r="Q140">
        <f>'BFPaT-pretax-msw'!Q8</f>
        <v>0</v>
      </c>
      <c r="R140">
        <f>'BFPaT-pretax-msw'!R8</f>
        <v>0</v>
      </c>
      <c r="S140">
        <f>'BFPaT-pretax-msw'!S8</f>
        <v>0</v>
      </c>
      <c r="T140">
        <f>'BFPaT-pretax-msw'!T8</f>
        <v>0</v>
      </c>
      <c r="U140">
        <f>'BFPaT-pretax-msw'!U8</f>
        <v>0</v>
      </c>
      <c r="V140">
        <f>'BFPaT-pretax-msw'!V8</f>
        <v>0</v>
      </c>
      <c r="W140">
        <f>'BFPaT-pretax-msw'!W8</f>
        <v>0</v>
      </c>
      <c r="X140">
        <f>'BFPaT-pretax-msw'!X8</f>
        <v>0</v>
      </c>
      <c r="Y140">
        <f>'BFPaT-pretax-msw'!Y8</f>
        <v>0</v>
      </c>
      <c r="Z140">
        <f>'BFPaT-pretax-msw'!Z8</f>
        <v>0</v>
      </c>
      <c r="AA140">
        <f>'BFPaT-pretax-msw'!AA8</f>
        <v>0</v>
      </c>
    </row>
    <row r="141" spans="1:27">
      <c r="A141" t="s">
        <v>396</v>
      </c>
      <c r="B141">
        <f>'BFPaT-pretax-msw'!B9</f>
        <v>0</v>
      </c>
      <c r="C141">
        <f>'BFPaT-pretax-msw'!C9</f>
        <v>0</v>
      </c>
      <c r="D141">
        <f>'BFPaT-pretax-msw'!D9</f>
        <v>0</v>
      </c>
      <c r="E141">
        <f>'BFPaT-pretax-msw'!E9</f>
        <v>0</v>
      </c>
      <c r="F141">
        <f>'BFPaT-pretax-msw'!F9</f>
        <v>0</v>
      </c>
      <c r="G141">
        <f>'BFPaT-pretax-msw'!G9</f>
        <v>0</v>
      </c>
      <c r="H141">
        <f>'BFPaT-pretax-msw'!H9</f>
        <v>0</v>
      </c>
      <c r="I141">
        <f>'BFPaT-pretax-msw'!I9</f>
        <v>0</v>
      </c>
      <c r="J141">
        <f>'BFPaT-pretax-msw'!J9</f>
        <v>0</v>
      </c>
      <c r="K141">
        <f>'BFPaT-pretax-msw'!K9</f>
        <v>0</v>
      </c>
      <c r="L141">
        <f>'BFPaT-pretax-msw'!L9</f>
        <v>0</v>
      </c>
      <c r="M141">
        <f>'BFPaT-pretax-msw'!M9</f>
        <v>0</v>
      </c>
      <c r="N141">
        <f>'BFPaT-pretax-msw'!N9</f>
        <v>0</v>
      </c>
      <c r="O141">
        <f>'BFPaT-pretax-msw'!O9</f>
        <v>0</v>
      </c>
      <c r="P141">
        <f>'BFPaT-pretax-msw'!P9</f>
        <v>0</v>
      </c>
      <c r="Q141">
        <f>'BFPaT-pretax-msw'!Q9</f>
        <v>0</v>
      </c>
      <c r="R141">
        <f>'BFPaT-pretax-msw'!R9</f>
        <v>0</v>
      </c>
      <c r="S141">
        <f>'BFPaT-pretax-msw'!S9</f>
        <v>0</v>
      </c>
      <c r="T141">
        <f>'BFPaT-pretax-msw'!T9</f>
        <v>0</v>
      </c>
      <c r="U141">
        <f>'BFPaT-pretax-msw'!U9</f>
        <v>0</v>
      </c>
      <c r="V141">
        <f>'BFPaT-pretax-msw'!V9</f>
        <v>0</v>
      </c>
      <c r="W141">
        <f>'BFPaT-pretax-msw'!W9</f>
        <v>0</v>
      </c>
      <c r="X141">
        <f>'BFPaT-pretax-msw'!X9</f>
        <v>0</v>
      </c>
      <c r="Y141">
        <f>'BFPaT-pretax-msw'!Y9</f>
        <v>0</v>
      </c>
      <c r="Z141">
        <f>'BFPaT-pretax-msw'!Z9</f>
        <v>0</v>
      </c>
      <c r="AA141">
        <f>'BFPaT-pretax-msw'!AA9</f>
        <v>0</v>
      </c>
    </row>
    <row r="142" spans="1:27" s="17" customFormat="1">
      <c r="A142" s="15" t="s">
        <v>558</v>
      </c>
    </row>
    <row r="143" spans="1:27">
      <c r="A143" t="s">
        <v>488</v>
      </c>
      <c r="B143">
        <f t="shared" ref="B143:AA143" si="14">B$1</f>
        <v>2025</v>
      </c>
      <c r="C143">
        <f t="shared" si="14"/>
        <v>2026</v>
      </c>
      <c r="D143">
        <f t="shared" si="14"/>
        <v>2027</v>
      </c>
      <c r="E143">
        <f t="shared" si="14"/>
        <v>2028</v>
      </c>
      <c r="F143">
        <f t="shared" si="14"/>
        <v>2029</v>
      </c>
      <c r="G143">
        <f t="shared" si="14"/>
        <v>2030</v>
      </c>
      <c r="H143">
        <f t="shared" si="14"/>
        <v>2031</v>
      </c>
      <c r="I143">
        <f t="shared" si="14"/>
        <v>2032</v>
      </c>
      <c r="J143">
        <f t="shared" si="14"/>
        <v>2033</v>
      </c>
      <c r="K143">
        <f t="shared" si="14"/>
        <v>2034</v>
      </c>
      <c r="L143">
        <f t="shared" si="14"/>
        <v>2035</v>
      </c>
      <c r="M143">
        <f t="shared" si="14"/>
        <v>2036</v>
      </c>
      <c r="N143">
        <f t="shared" si="14"/>
        <v>2037</v>
      </c>
      <c r="O143">
        <f t="shared" si="14"/>
        <v>2038</v>
      </c>
      <c r="P143">
        <f t="shared" si="14"/>
        <v>2039</v>
      </c>
      <c r="Q143">
        <f t="shared" si="14"/>
        <v>2040</v>
      </c>
      <c r="R143">
        <f t="shared" si="14"/>
        <v>2041</v>
      </c>
      <c r="S143">
        <f t="shared" si="14"/>
        <v>2042</v>
      </c>
      <c r="T143">
        <f t="shared" si="14"/>
        <v>2043</v>
      </c>
      <c r="U143">
        <f t="shared" si="14"/>
        <v>2044</v>
      </c>
      <c r="V143">
        <f t="shared" si="14"/>
        <v>2045</v>
      </c>
      <c r="W143">
        <f t="shared" si="14"/>
        <v>2046</v>
      </c>
      <c r="X143">
        <f t="shared" si="14"/>
        <v>2047</v>
      </c>
      <c r="Y143">
        <f t="shared" si="14"/>
        <v>2048</v>
      </c>
      <c r="Z143">
        <f t="shared" si="14"/>
        <v>2049</v>
      </c>
      <c r="AA143">
        <f t="shared" si="14"/>
        <v>2050</v>
      </c>
    </row>
    <row r="144" spans="1:27">
      <c r="A144" t="s">
        <v>389</v>
      </c>
      <c r="B144" s="7">
        <f>'BFPaT-pretax-hydrogen'!B2</f>
        <v>4.7368622069926479E-5</v>
      </c>
      <c r="C144" s="7">
        <f>'BFPaT-pretax-hydrogen'!C2</f>
        <v>4.9163302050092149E-5</v>
      </c>
      <c r="D144" s="7">
        <f>'BFPaT-pretax-hydrogen'!D2</f>
        <v>4.8921920281466986E-5</v>
      </c>
      <c r="E144" s="7">
        <f>'BFPaT-pretax-hydrogen'!E2</f>
        <v>4.8912187565846794E-5</v>
      </c>
      <c r="F144" s="7">
        <f>'BFPaT-pretax-hydrogen'!F2</f>
        <v>4.8627426919266208E-5</v>
      </c>
      <c r="G144" s="7">
        <f>'BFPaT-pretax-hydrogen'!G2</f>
        <v>4.8690405102060143E-5</v>
      </c>
      <c r="H144" s="7">
        <f>'BFPaT-pretax-hydrogen'!H2</f>
        <v>4.8838577259824728E-5</v>
      </c>
      <c r="I144" s="7">
        <f>'BFPaT-pretax-hydrogen'!I2</f>
        <v>4.8872872020760331E-5</v>
      </c>
      <c r="J144" s="7">
        <f>'BFPaT-pretax-hydrogen'!J2</f>
        <v>4.8699798641981889E-5</v>
      </c>
      <c r="K144" s="7">
        <f>'BFPaT-pretax-hydrogen'!K2</f>
        <v>4.8679947839517715E-5</v>
      </c>
      <c r="L144" s="7">
        <f>'BFPaT-pretax-hydrogen'!L2</f>
        <v>4.8589888617373443E-5</v>
      </c>
      <c r="M144" s="7">
        <f>'BFPaT-pretax-hydrogen'!M2</f>
        <v>4.8662192566026773E-5</v>
      </c>
      <c r="N144" s="7">
        <f>'BFPaT-pretax-hydrogen'!N2</f>
        <v>4.8620724376280739E-5</v>
      </c>
      <c r="O144" s="7">
        <f>'BFPaT-pretax-hydrogen'!O2</f>
        <v>4.8628137699137509E-5</v>
      </c>
      <c r="P144" s="7">
        <f>'BFPaT-pretax-hydrogen'!P2</f>
        <v>4.8606545212060708E-5</v>
      </c>
      <c r="Q144" s="7">
        <f>'BFPaT-pretax-hydrogen'!Q2</f>
        <v>4.860447531402706E-5</v>
      </c>
      <c r="R144" s="7">
        <f>'BFPaT-pretax-hydrogen'!R2</f>
        <v>4.8552949383051482E-5</v>
      </c>
      <c r="S144" s="7">
        <f>'BFPaT-pretax-hydrogen'!S2</f>
        <v>4.8423526448192731E-5</v>
      </c>
      <c r="T144" s="7">
        <f>'BFPaT-pretax-hydrogen'!T2</f>
        <v>4.8186700096190075E-5</v>
      </c>
      <c r="U144" s="7">
        <f>'BFPaT-pretax-hydrogen'!U2</f>
        <v>4.7957927499945711E-5</v>
      </c>
      <c r="V144" s="7">
        <f>'BFPaT-pretax-hydrogen'!V2</f>
        <v>4.7829879416572176E-5</v>
      </c>
      <c r="W144" s="7">
        <f>'BFPaT-pretax-hydrogen'!W2</f>
        <v>4.7784617753049569E-5</v>
      </c>
      <c r="X144" s="7">
        <f>'BFPaT-pretax-hydrogen'!X2</f>
        <v>4.7757003004746283E-5</v>
      </c>
      <c r="Y144" s="7">
        <f>'BFPaT-pretax-hydrogen'!Y2</f>
        <v>4.7721410052161706E-5</v>
      </c>
      <c r="Z144" s="7">
        <f>'BFPaT-pretax-hydrogen'!Z2</f>
        <v>4.7658682277639479E-5</v>
      </c>
      <c r="AA144" s="7">
        <f>'BFPaT-pretax-hydrogen'!AA2</f>
        <v>4.7593206817110214E-5</v>
      </c>
    </row>
    <row r="145" spans="1:27">
      <c r="A145" t="s">
        <v>390</v>
      </c>
      <c r="B145" s="7">
        <f>'BFPaT-pretax-hydrogen'!B3</f>
        <v>1.355713073028508E-5</v>
      </c>
      <c r="C145" s="7">
        <f>'BFPaT-pretax-hydrogen'!C3</f>
        <v>1.536244459186533E-5</v>
      </c>
      <c r="D145" s="7">
        <f>'BFPaT-pretax-hydrogen'!D3</f>
        <v>1.5122352845979277E-5</v>
      </c>
      <c r="E145" s="7">
        <f>'BFPaT-pretax-hydrogen'!E3</f>
        <v>1.5019048620086684E-5</v>
      </c>
      <c r="F145" s="7">
        <f>'BFPaT-pretax-hydrogen'!F3</f>
        <v>1.4766977854209684E-5</v>
      </c>
      <c r="G145" s="7">
        <f>'BFPaT-pretax-hydrogen'!G3</f>
        <v>1.4886339534734055E-5</v>
      </c>
      <c r="H145" s="7">
        <f>'BFPaT-pretax-hydrogen'!H3</f>
        <v>1.4986334228132324E-5</v>
      </c>
      <c r="I145" s="7">
        <f>'BFPaT-pretax-hydrogen'!I3</f>
        <v>1.5010694285356352E-5</v>
      </c>
      <c r="J145" s="7">
        <f>'BFPaT-pretax-hydrogen'!J3</f>
        <v>1.5005432859946166E-5</v>
      </c>
      <c r="K145" s="7">
        <f>'BFPaT-pretax-hydrogen'!K3</f>
        <v>1.4966092146701839E-5</v>
      </c>
      <c r="L145" s="7">
        <f>'BFPaT-pretax-hydrogen'!L3</f>
        <v>1.4855589287538043E-5</v>
      </c>
      <c r="M145" s="7">
        <f>'BFPaT-pretax-hydrogen'!M3</f>
        <v>1.4922312442301483E-5</v>
      </c>
      <c r="N145" s="7">
        <f>'BFPaT-pretax-hydrogen'!N3</f>
        <v>1.4890014646040343E-5</v>
      </c>
      <c r="O145" s="7">
        <f>'BFPaT-pretax-hydrogen'!O3</f>
        <v>1.4910373390284191E-5</v>
      </c>
      <c r="P145" s="7">
        <f>'BFPaT-pretax-hydrogen'!P3</f>
        <v>1.4924383138183389E-5</v>
      </c>
      <c r="Q145" s="7">
        <f>'BFPaT-pretax-hydrogen'!Q3</f>
        <v>1.4912904248950613E-5</v>
      </c>
      <c r="R145" s="7">
        <f>'BFPaT-pretax-hydrogen'!R3</f>
        <v>1.4830485563230515E-5</v>
      </c>
      <c r="S145" s="7">
        <f>'BFPaT-pretax-hydrogen'!S3</f>
        <v>1.4691475519658929E-5</v>
      </c>
      <c r="T145" s="7">
        <f>'BFPaT-pretax-hydrogen'!T3</f>
        <v>1.4473177376785994E-5</v>
      </c>
      <c r="U145" s="7">
        <f>'BFPaT-pretax-hydrogen'!U3</f>
        <v>1.4289562222586227E-5</v>
      </c>
      <c r="V145" s="7">
        <f>'BFPaT-pretax-hydrogen'!V3</f>
        <v>1.417755867241452E-5</v>
      </c>
      <c r="W145" s="7">
        <f>'BFPaT-pretax-hydrogen'!W3</f>
        <v>1.4109101855056372E-5</v>
      </c>
      <c r="X145" s="7">
        <f>'BFPaT-pretax-hydrogen'!X3</f>
        <v>1.4080431029405092E-5</v>
      </c>
      <c r="Y145" s="7">
        <f>'BFPaT-pretax-hydrogen'!Y3</f>
        <v>1.4050314525749032E-5</v>
      </c>
      <c r="Z145" s="7">
        <f>'BFPaT-pretax-hydrogen'!Z3</f>
        <v>1.3998013936571375E-5</v>
      </c>
      <c r="AA145" s="7">
        <f>'BFPaT-pretax-hydrogen'!AA3</f>
        <v>1.3942350890117417E-5</v>
      </c>
    </row>
    <row r="146" spans="1:27">
      <c r="A146" t="s">
        <v>391</v>
      </c>
      <c r="B146" s="7">
        <f>'BFPaT-pretax-hydrogen'!B4</f>
        <v>1.355713073028508E-5</v>
      </c>
      <c r="C146" s="7">
        <f>'BFPaT-pretax-hydrogen'!C4</f>
        <v>1.536244459186533E-5</v>
      </c>
      <c r="D146" s="7">
        <f>'BFPaT-pretax-hydrogen'!D4</f>
        <v>1.5122352845979277E-5</v>
      </c>
      <c r="E146" s="7">
        <f>'BFPaT-pretax-hydrogen'!E4</f>
        <v>1.5019048620086684E-5</v>
      </c>
      <c r="F146" s="7">
        <f>'BFPaT-pretax-hydrogen'!F4</f>
        <v>1.4766977854209684E-5</v>
      </c>
      <c r="G146" s="7">
        <f>'BFPaT-pretax-hydrogen'!G4</f>
        <v>1.4886339534734055E-5</v>
      </c>
      <c r="H146" s="7">
        <f>'BFPaT-pretax-hydrogen'!H4</f>
        <v>1.4986334228132324E-5</v>
      </c>
      <c r="I146" s="7">
        <f>'BFPaT-pretax-hydrogen'!I4</f>
        <v>1.5010694285356352E-5</v>
      </c>
      <c r="J146" s="7">
        <f>'BFPaT-pretax-hydrogen'!J4</f>
        <v>1.5005432859946166E-5</v>
      </c>
      <c r="K146" s="7">
        <f>'BFPaT-pretax-hydrogen'!K4</f>
        <v>1.4966092146701839E-5</v>
      </c>
      <c r="L146" s="7">
        <f>'BFPaT-pretax-hydrogen'!L4</f>
        <v>1.4855589287538043E-5</v>
      </c>
      <c r="M146" s="7">
        <f>'BFPaT-pretax-hydrogen'!M4</f>
        <v>1.4922312442301483E-5</v>
      </c>
      <c r="N146" s="7">
        <f>'BFPaT-pretax-hydrogen'!N4</f>
        <v>1.4890014646040343E-5</v>
      </c>
      <c r="O146" s="7">
        <f>'BFPaT-pretax-hydrogen'!O4</f>
        <v>1.4910373390284191E-5</v>
      </c>
      <c r="P146" s="7">
        <f>'BFPaT-pretax-hydrogen'!P4</f>
        <v>1.4924383138183389E-5</v>
      </c>
      <c r="Q146" s="7">
        <f>'BFPaT-pretax-hydrogen'!Q4</f>
        <v>1.4912904248950613E-5</v>
      </c>
      <c r="R146" s="7">
        <f>'BFPaT-pretax-hydrogen'!R4</f>
        <v>1.4830485563230515E-5</v>
      </c>
      <c r="S146" s="7">
        <f>'BFPaT-pretax-hydrogen'!S4</f>
        <v>1.4691475519658929E-5</v>
      </c>
      <c r="T146" s="7">
        <f>'BFPaT-pretax-hydrogen'!T4</f>
        <v>1.4473177376785994E-5</v>
      </c>
      <c r="U146" s="7">
        <f>'BFPaT-pretax-hydrogen'!U4</f>
        <v>1.4289562222586227E-5</v>
      </c>
      <c r="V146" s="7">
        <f>'BFPaT-pretax-hydrogen'!V4</f>
        <v>1.417755867241452E-5</v>
      </c>
      <c r="W146" s="7">
        <f>'BFPaT-pretax-hydrogen'!W4</f>
        <v>1.4109101855056372E-5</v>
      </c>
      <c r="X146" s="7">
        <f>'BFPaT-pretax-hydrogen'!X4</f>
        <v>1.4080431029405092E-5</v>
      </c>
      <c r="Y146" s="7">
        <f>'BFPaT-pretax-hydrogen'!Y4</f>
        <v>1.4050314525749032E-5</v>
      </c>
      <c r="Z146" s="7">
        <f>'BFPaT-pretax-hydrogen'!Z4</f>
        <v>1.3998013936571375E-5</v>
      </c>
      <c r="AA146" s="7">
        <f>'BFPaT-pretax-hydrogen'!AA4</f>
        <v>1.3942350890117417E-5</v>
      </c>
    </row>
    <row r="147" spans="1:27">
      <c r="A147" t="s">
        <v>392</v>
      </c>
      <c r="B147" s="7">
        <f>'BFPaT-pretax-hydrogen'!B5</f>
        <v>1.355713073028508E-5</v>
      </c>
      <c r="C147" s="7">
        <f>'BFPaT-pretax-hydrogen'!C5</f>
        <v>1.536244459186533E-5</v>
      </c>
      <c r="D147" s="7">
        <f>'BFPaT-pretax-hydrogen'!D5</f>
        <v>1.5122352845979277E-5</v>
      </c>
      <c r="E147" s="7">
        <f>'BFPaT-pretax-hydrogen'!E5</f>
        <v>1.5019048620086684E-5</v>
      </c>
      <c r="F147" s="7">
        <f>'BFPaT-pretax-hydrogen'!F5</f>
        <v>1.4766977854209684E-5</v>
      </c>
      <c r="G147" s="7">
        <f>'BFPaT-pretax-hydrogen'!G5</f>
        <v>1.4886339534734055E-5</v>
      </c>
      <c r="H147" s="7">
        <f>'BFPaT-pretax-hydrogen'!H5</f>
        <v>1.4986334228132324E-5</v>
      </c>
      <c r="I147" s="7">
        <f>'BFPaT-pretax-hydrogen'!I5</f>
        <v>1.5010694285356352E-5</v>
      </c>
      <c r="J147" s="7">
        <f>'BFPaT-pretax-hydrogen'!J5</f>
        <v>1.5005432859946166E-5</v>
      </c>
      <c r="K147" s="7">
        <f>'BFPaT-pretax-hydrogen'!K5</f>
        <v>1.4966092146701839E-5</v>
      </c>
      <c r="L147" s="7">
        <f>'BFPaT-pretax-hydrogen'!L5</f>
        <v>1.4855589287538043E-5</v>
      </c>
      <c r="M147" s="7">
        <f>'BFPaT-pretax-hydrogen'!M5</f>
        <v>1.4922312442301483E-5</v>
      </c>
      <c r="N147" s="7">
        <f>'BFPaT-pretax-hydrogen'!N5</f>
        <v>1.4890014646040343E-5</v>
      </c>
      <c r="O147" s="7">
        <f>'BFPaT-pretax-hydrogen'!O5</f>
        <v>1.4910373390284191E-5</v>
      </c>
      <c r="P147" s="7">
        <f>'BFPaT-pretax-hydrogen'!P5</f>
        <v>1.4924383138183389E-5</v>
      </c>
      <c r="Q147" s="7">
        <f>'BFPaT-pretax-hydrogen'!Q5</f>
        <v>1.4912904248950613E-5</v>
      </c>
      <c r="R147" s="7">
        <f>'BFPaT-pretax-hydrogen'!R5</f>
        <v>1.4830485563230515E-5</v>
      </c>
      <c r="S147" s="7">
        <f>'BFPaT-pretax-hydrogen'!S5</f>
        <v>1.4691475519658929E-5</v>
      </c>
      <c r="T147" s="7">
        <f>'BFPaT-pretax-hydrogen'!T5</f>
        <v>1.4473177376785994E-5</v>
      </c>
      <c r="U147" s="7">
        <f>'BFPaT-pretax-hydrogen'!U5</f>
        <v>1.4289562222586227E-5</v>
      </c>
      <c r="V147" s="7">
        <f>'BFPaT-pretax-hydrogen'!V5</f>
        <v>1.417755867241452E-5</v>
      </c>
      <c r="W147" s="7">
        <f>'BFPaT-pretax-hydrogen'!W5</f>
        <v>1.4109101855056372E-5</v>
      </c>
      <c r="X147" s="7">
        <f>'BFPaT-pretax-hydrogen'!X5</f>
        <v>1.4080431029405092E-5</v>
      </c>
      <c r="Y147" s="7">
        <f>'BFPaT-pretax-hydrogen'!Y5</f>
        <v>1.4050314525749032E-5</v>
      </c>
      <c r="Z147" s="7">
        <f>'BFPaT-pretax-hydrogen'!Z5</f>
        <v>1.3998013936571375E-5</v>
      </c>
      <c r="AA147" s="7">
        <f>'BFPaT-pretax-hydrogen'!AA5</f>
        <v>1.3942350890117417E-5</v>
      </c>
    </row>
    <row r="148" spans="1:27">
      <c r="A148" t="s">
        <v>393</v>
      </c>
      <c r="B148" s="7">
        <f>'BFPaT-pretax-hydrogen'!B6</f>
        <v>7.6439217402136398E-6</v>
      </c>
      <c r="C148" s="7">
        <f>'BFPaT-pretax-hydrogen'!C6</f>
        <v>7.9017335489341717E-6</v>
      </c>
      <c r="D148" s="7">
        <f>'BFPaT-pretax-hydrogen'!D6</f>
        <v>7.8975145564829384E-6</v>
      </c>
      <c r="E148" s="7">
        <f>'BFPaT-pretax-hydrogen'!E6</f>
        <v>7.9879151762410234E-6</v>
      </c>
      <c r="F148" s="7">
        <f>'BFPaT-pretax-hydrogen'!F6</f>
        <v>8.0428803800377922E-6</v>
      </c>
      <c r="G148" s="7">
        <f>'BFPaT-pretax-hydrogen'!G6</f>
        <v>8.5038651209179962E-6</v>
      </c>
      <c r="H148" s="7">
        <f>'BFPaT-pretax-hydrogen'!H6</f>
        <v>8.6924603308934589E-6</v>
      </c>
      <c r="I148" s="7">
        <f>'BFPaT-pretax-hydrogen'!I6</f>
        <v>8.7880250293134958E-6</v>
      </c>
      <c r="J148" s="7">
        <f>'BFPaT-pretax-hydrogen'!J6</f>
        <v>8.837886634648857E-6</v>
      </c>
      <c r="K148" s="7">
        <f>'BFPaT-pretax-hydrogen'!K6</f>
        <v>8.8568701068266428E-6</v>
      </c>
      <c r="L148" s="7">
        <f>'BFPaT-pretax-hydrogen'!L6</f>
        <v>8.8115757535588419E-6</v>
      </c>
      <c r="M148" s="7">
        <f>'BFPaT-pretax-hydrogen'!M6</f>
        <v>8.9245055803288836E-6</v>
      </c>
      <c r="N148" s="7">
        <f>'BFPaT-pretax-hydrogen'!N6</f>
        <v>8.9382698105848746E-6</v>
      </c>
      <c r="O148" s="7">
        <f>'BFPaT-pretax-hydrogen'!O6</f>
        <v>9.0045175625625136E-6</v>
      </c>
      <c r="P148" s="7">
        <f>'BFPaT-pretax-hydrogen'!P6</f>
        <v>9.0657620733345912E-6</v>
      </c>
      <c r="Q148" s="7">
        <f>'BFPaT-pretax-hydrogen'!Q6</f>
        <v>9.0989563987877822E-6</v>
      </c>
      <c r="R148" s="7">
        <f>'BFPaT-pretax-hydrogen'!R6</f>
        <v>9.0455045292398237E-6</v>
      </c>
      <c r="S148" s="7">
        <f>'BFPaT-pretax-hydrogen'!S6</f>
        <v>8.9184615479798721E-6</v>
      </c>
      <c r="T148" s="7">
        <f>'BFPaT-pretax-hydrogen'!T6</f>
        <v>8.7053100473477985E-6</v>
      </c>
      <c r="U148" s="7">
        <f>'BFPaT-pretax-hydrogen'!U6</f>
        <v>8.5277554647510202E-6</v>
      </c>
      <c r="V148" s="7">
        <f>'BFPaT-pretax-hydrogen'!V6</f>
        <v>8.436167837980034E-6</v>
      </c>
      <c r="W148" s="7">
        <f>'BFPaT-pretax-hydrogen'!W6</f>
        <v>8.4002884574696643E-6</v>
      </c>
      <c r="X148" s="7">
        <f>'BFPaT-pretax-hydrogen'!X6</f>
        <v>8.4065471612997304E-6</v>
      </c>
      <c r="Y148" s="7">
        <f>'BFPaT-pretax-hydrogen'!Y6</f>
        <v>8.4099294002071551E-6</v>
      </c>
      <c r="Z148" s="7">
        <f>'BFPaT-pretax-hydrogen'!Z6</f>
        <v>8.3885380185065569E-6</v>
      </c>
      <c r="AA148" s="7">
        <f>'BFPaT-pretax-hydrogen'!AA6</f>
        <v>8.3614063346948529E-6</v>
      </c>
    </row>
    <row r="149" spans="1:27">
      <c r="A149" t="s">
        <v>394</v>
      </c>
      <c r="B149" s="7">
        <f>'BFPaT-pretax-hydrogen'!B7</f>
        <v>7.6439217402136398E-6</v>
      </c>
      <c r="C149" s="7">
        <f>'BFPaT-pretax-hydrogen'!C7</f>
        <v>7.9017335489341717E-6</v>
      </c>
      <c r="D149" s="7">
        <f>'BFPaT-pretax-hydrogen'!D7</f>
        <v>7.8975145564829384E-6</v>
      </c>
      <c r="E149" s="7">
        <f>'BFPaT-pretax-hydrogen'!E7</f>
        <v>7.9879151762410234E-6</v>
      </c>
      <c r="F149" s="7">
        <f>'BFPaT-pretax-hydrogen'!F7</f>
        <v>8.0428803800377922E-6</v>
      </c>
      <c r="G149" s="7">
        <f>'BFPaT-pretax-hydrogen'!G7</f>
        <v>8.5038651209179962E-6</v>
      </c>
      <c r="H149" s="7">
        <f>'BFPaT-pretax-hydrogen'!H7</f>
        <v>8.6924603308934589E-6</v>
      </c>
      <c r="I149" s="7">
        <f>'BFPaT-pretax-hydrogen'!I7</f>
        <v>8.7880250293134958E-6</v>
      </c>
      <c r="J149" s="7">
        <f>'BFPaT-pretax-hydrogen'!J7</f>
        <v>8.837886634648857E-6</v>
      </c>
      <c r="K149" s="7">
        <f>'BFPaT-pretax-hydrogen'!K7</f>
        <v>8.8568701068266428E-6</v>
      </c>
      <c r="L149" s="7">
        <f>'BFPaT-pretax-hydrogen'!L7</f>
        <v>8.8115757535588419E-6</v>
      </c>
      <c r="M149" s="7">
        <f>'BFPaT-pretax-hydrogen'!M7</f>
        <v>8.9245055803288836E-6</v>
      </c>
      <c r="N149" s="7">
        <f>'BFPaT-pretax-hydrogen'!N7</f>
        <v>8.9382698105848746E-6</v>
      </c>
      <c r="O149" s="7">
        <f>'BFPaT-pretax-hydrogen'!O7</f>
        <v>9.0045175625625136E-6</v>
      </c>
      <c r="P149" s="7">
        <f>'BFPaT-pretax-hydrogen'!P7</f>
        <v>9.0657620733345912E-6</v>
      </c>
      <c r="Q149" s="7">
        <f>'BFPaT-pretax-hydrogen'!Q7</f>
        <v>9.0989563987877822E-6</v>
      </c>
      <c r="R149" s="7">
        <f>'BFPaT-pretax-hydrogen'!R7</f>
        <v>9.0455045292398237E-6</v>
      </c>
      <c r="S149" s="7">
        <f>'BFPaT-pretax-hydrogen'!S7</f>
        <v>8.9184615479798721E-6</v>
      </c>
      <c r="T149" s="7">
        <f>'BFPaT-pretax-hydrogen'!T7</f>
        <v>8.7053100473477985E-6</v>
      </c>
      <c r="U149" s="7">
        <f>'BFPaT-pretax-hydrogen'!U7</f>
        <v>8.5277554647510202E-6</v>
      </c>
      <c r="V149" s="7">
        <f>'BFPaT-pretax-hydrogen'!V7</f>
        <v>8.436167837980034E-6</v>
      </c>
      <c r="W149" s="7">
        <f>'BFPaT-pretax-hydrogen'!W7</f>
        <v>8.4002884574696643E-6</v>
      </c>
      <c r="X149" s="7">
        <f>'BFPaT-pretax-hydrogen'!X7</f>
        <v>8.4065471612997304E-6</v>
      </c>
      <c r="Y149" s="7">
        <f>'BFPaT-pretax-hydrogen'!Y7</f>
        <v>8.4099294002071551E-6</v>
      </c>
      <c r="Z149" s="7">
        <f>'BFPaT-pretax-hydrogen'!Z7</f>
        <v>8.3885380185065569E-6</v>
      </c>
      <c r="AA149" s="7">
        <f>'BFPaT-pretax-hydrogen'!AA7</f>
        <v>8.3614063346948529E-6</v>
      </c>
    </row>
    <row r="150" spans="1:27">
      <c r="A150" t="s">
        <v>395</v>
      </c>
      <c r="B150" s="7">
        <f>'BFPaT-pretax-hydrogen'!B8</f>
        <v>0</v>
      </c>
      <c r="C150" s="7">
        <f>'BFPaT-pretax-hydrogen'!C8</f>
        <v>0</v>
      </c>
      <c r="D150" s="7">
        <f>'BFPaT-pretax-hydrogen'!D8</f>
        <v>0</v>
      </c>
      <c r="E150" s="7">
        <f>'BFPaT-pretax-hydrogen'!E8</f>
        <v>0</v>
      </c>
      <c r="F150" s="7">
        <f>'BFPaT-pretax-hydrogen'!F8</f>
        <v>0</v>
      </c>
      <c r="G150" s="7">
        <f>'BFPaT-pretax-hydrogen'!G8</f>
        <v>0</v>
      </c>
      <c r="H150" s="7">
        <f>'BFPaT-pretax-hydrogen'!H8</f>
        <v>0</v>
      </c>
      <c r="I150" s="7">
        <f>'BFPaT-pretax-hydrogen'!I8</f>
        <v>0</v>
      </c>
      <c r="J150" s="7">
        <f>'BFPaT-pretax-hydrogen'!J8</f>
        <v>0</v>
      </c>
      <c r="K150" s="7">
        <f>'BFPaT-pretax-hydrogen'!K8</f>
        <v>0</v>
      </c>
      <c r="L150" s="7">
        <f>'BFPaT-pretax-hydrogen'!L8</f>
        <v>0</v>
      </c>
      <c r="M150" s="7">
        <f>'BFPaT-pretax-hydrogen'!M8</f>
        <v>0</v>
      </c>
      <c r="N150" s="7">
        <f>'BFPaT-pretax-hydrogen'!N8</f>
        <v>0</v>
      </c>
      <c r="O150" s="7">
        <f>'BFPaT-pretax-hydrogen'!O8</f>
        <v>0</v>
      </c>
      <c r="P150" s="7">
        <f>'BFPaT-pretax-hydrogen'!P8</f>
        <v>0</v>
      </c>
      <c r="Q150" s="7">
        <f>'BFPaT-pretax-hydrogen'!Q8</f>
        <v>0</v>
      </c>
      <c r="R150" s="7">
        <f>'BFPaT-pretax-hydrogen'!R8</f>
        <v>0</v>
      </c>
      <c r="S150" s="7">
        <f>'BFPaT-pretax-hydrogen'!S8</f>
        <v>0</v>
      </c>
      <c r="T150" s="7">
        <f>'BFPaT-pretax-hydrogen'!T8</f>
        <v>0</v>
      </c>
      <c r="U150" s="7">
        <f>'BFPaT-pretax-hydrogen'!U8</f>
        <v>0</v>
      </c>
      <c r="V150" s="7">
        <f>'BFPaT-pretax-hydrogen'!V8</f>
        <v>0</v>
      </c>
      <c r="W150" s="7">
        <f>'BFPaT-pretax-hydrogen'!W8</f>
        <v>0</v>
      </c>
      <c r="X150" s="7">
        <f>'BFPaT-pretax-hydrogen'!X8</f>
        <v>0</v>
      </c>
      <c r="Y150" s="7">
        <f>'BFPaT-pretax-hydrogen'!Y8</f>
        <v>0</v>
      </c>
      <c r="Z150" s="7">
        <f>'BFPaT-pretax-hydrogen'!Z8</f>
        <v>0</v>
      </c>
      <c r="AA150" s="7">
        <f>'BFPaT-pretax-hydrogen'!AA8</f>
        <v>0</v>
      </c>
    </row>
    <row r="151" spans="1:27">
      <c r="A151" t="s">
        <v>396</v>
      </c>
      <c r="B151" s="7">
        <f>'BFPaT-pretax-hydrogen'!B9</f>
        <v>7.6439217402136398E-6</v>
      </c>
      <c r="C151" s="7">
        <f>'BFPaT-pretax-hydrogen'!C9</f>
        <v>7.9017335489341717E-6</v>
      </c>
      <c r="D151" s="7">
        <f>'BFPaT-pretax-hydrogen'!D9</f>
        <v>7.8975145564829384E-6</v>
      </c>
      <c r="E151" s="7">
        <f>'BFPaT-pretax-hydrogen'!E9</f>
        <v>7.9879151762410234E-6</v>
      </c>
      <c r="F151" s="7">
        <f>'BFPaT-pretax-hydrogen'!F9</f>
        <v>8.0428803800377922E-6</v>
      </c>
      <c r="G151" s="7">
        <f>'BFPaT-pretax-hydrogen'!G9</f>
        <v>8.5038651209179962E-6</v>
      </c>
      <c r="H151" s="7">
        <f>'BFPaT-pretax-hydrogen'!H9</f>
        <v>8.6924603308934589E-6</v>
      </c>
      <c r="I151" s="7">
        <f>'BFPaT-pretax-hydrogen'!I9</f>
        <v>8.7880250293134958E-6</v>
      </c>
      <c r="J151" s="7">
        <f>'BFPaT-pretax-hydrogen'!J9</f>
        <v>8.837886634648857E-6</v>
      </c>
      <c r="K151" s="7">
        <f>'BFPaT-pretax-hydrogen'!K9</f>
        <v>8.8568701068266428E-6</v>
      </c>
      <c r="L151" s="7">
        <f>'BFPaT-pretax-hydrogen'!L9</f>
        <v>8.8115757535588419E-6</v>
      </c>
      <c r="M151" s="7">
        <f>'BFPaT-pretax-hydrogen'!M9</f>
        <v>8.9245055803288836E-6</v>
      </c>
      <c r="N151" s="7">
        <f>'BFPaT-pretax-hydrogen'!N9</f>
        <v>8.9382698105848746E-6</v>
      </c>
      <c r="O151" s="7">
        <f>'BFPaT-pretax-hydrogen'!O9</f>
        <v>9.0045175625625136E-6</v>
      </c>
      <c r="P151" s="7">
        <f>'BFPaT-pretax-hydrogen'!P9</f>
        <v>9.0657620733345912E-6</v>
      </c>
      <c r="Q151" s="7">
        <f>'BFPaT-pretax-hydrogen'!Q9</f>
        <v>9.0989563987877822E-6</v>
      </c>
      <c r="R151" s="7">
        <f>'BFPaT-pretax-hydrogen'!R9</f>
        <v>9.0455045292398237E-6</v>
      </c>
      <c r="S151" s="7">
        <f>'BFPaT-pretax-hydrogen'!S9</f>
        <v>8.9184615479798721E-6</v>
      </c>
      <c r="T151" s="7">
        <f>'BFPaT-pretax-hydrogen'!T9</f>
        <v>8.7053100473477985E-6</v>
      </c>
      <c r="U151" s="7">
        <f>'BFPaT-pretax-hydrogen'!U9</f>
        <v>8.5277554647510202E-6</v>
      </c>
      <c r="V151" s="7">
        <f>'BFPaT-pretax-hydrogen'!V9</f>
        <v>8.436167837980034E-6</v>
      </c>
      <c r="W151" s="7">
        <f>'BFPaT-pretax-hydrogen'!W9</f>
        <v>8.4002884574696643E-6</v>
      </c>
      <c r="X151" s="7">
        <f>'BFPaT-pretax-hydrogen'!X9</f>
        <v>8.4065471612997304E-6</v>
      </c>
      <c r="Y151" s="7">
        <f>'BFPaT-pretax-hydrogen'!Y9</f>
        <v>8.4099294002071551E-6</v>
      </c>
      <c r="Z151" s="7">
        <f>'BFPaT-pretax-hydrogen'!Z9</f>
        <v>8.3885380185065569E-6</v>
      </c>
      <c r="AA151" s="7">
        <f>'BFPaT-pretax-hydrogen'!AA9</f>
        <v>8.3614063346948529E-6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10B7-B52B-4C4F-9ECA-2485355B0452}">
  <sheetPr>
    <tabColor rgb="FFFFC000"/>
  </sheetPr>
  <dimension ref="A1:V142"/>
  <sheetViews>
    <sheetView zoomScale="102" workbookViewId="0">
      <selection activeCell="H11" sqref="H11"/>
    </sheetView>
  </sheetViews>
  <sheetFormatPr defaultRowHeight="15"/>
  <cols>
    <col min="1" max="1" width="39.5703125" customWidth="1"/>
    <col min="2" max="3" width="10" customWidth="1"/>
    <col min="4" max="5" width="9.42578125" bestFit="1" customWidth="1"/>
    <col min="6" max="8" width="9.28515625" bestFit="1" customWidth="1"/>
    <col min="9" max="9" width="12.5703125" bestFit="1" customWidth="1"/>
    <col min="10" max="10" width="9.42578125" bestFit="1" customWidth="1"/>
    <col min="11" max="11" width="12.5703125" bestFit="1" customWidth="1"/>
    <col min="12" max="12" width="10" customWidth="1"/>
    <col min="13" max="14" width="9.42578125" bestFit="1" customWidth="1"/>
    <col min="15" max="15" width="12.5703125" bestFit="1" customWidth="1"/>
    <col min="16" max="16" width="9.28515625" bestFit="1" customWidth="1"/>
    <col min="17" max="18" width="9" bestFit="1" customWidth="1"/>
    <col min="19" max="20" width="9.28515625" bestFit="1" customWidth="1"/>
    <col min="22" max="22" width="10" customWidth="1"/>
  </cols>
  <sheetData>
    <row r="1" spans="1:22" ht="60">
      <c r="A1" t="s">
        <v>1004</v>
      </c>
      <c r="B1" s="1" t="s">
        <v>431</v>
      </c>
      <c r="C1" s="83" t="s">
        <v>432</v>
      </c>
      <c r="D1" s="83" t="s">
        <v>433</v>
      </c>
      <c r="E1" s="83" t="s">
        <v>434</v>
      </c>
      <c r="F1" s="83" t="s">
        <v>1005</v>
      </c>
      <c r="G1" s="83" t="s">
        <v>1006</v>
      </c>
      <c r="H1" s="83" t="s">
        <v>1007</v>
      </c>
      <c r="I1" s="83" t="s">
        <v>364</v>
      </c>
      <c r="J1" s="83" t="s">
        <v>438</v>
      </c>
      <c r="K1" s="83" t="s">
        <v>439</v>
      </c>
      <c r="L1" s="83" t="s">
        <v>440</v>
      </c>
      <c r="M1" s="83" t="s">
        <v>64</v>
      </c>
      <c r="N1" s="83" t="s">
        <v>1008</v>
      </c>
      <c r="O1" s="83" t="s">
        <v>72</v>
      </c>
      <c r="P1" s="83" t="s">
        <v>1009</v>
      </c>
      <c r="Q1" s="83" t="s">
        <v>443</v>
      </c>
      <c r="R1" s="83" t="s">
        <v>444</v>
      </c>
      <c r="S1" s="83" t="s">
        <v>1010</v>
      </c>
      <c r="T1" s="83" t="s">
        <v>446</v>
      </c>
      <c r="U1" s="83" t="s">
        <v>1011</v>
      </c>
      <c r="V1" s="1" t="s">
        <v>375</v>
      </c>
    </row>
    <row r="2" spans="1:22">
      <c r="A2" s="1" t="s">
        <v>389</v>
      </c>
      <c r="B2" s="3">
        <f>B4</f>
        <v>3.1073878508698736E-5</v>
      </c>
      <c r="C2">
        <v>0</v>
      </c>
      <c r="D2" s="3">
        <f>'NG Calcs'!E46/10^6*1*(1-INDEX('Tax Percentages'!$B$7:$AB$7,MATCH(About!$A$70-1,'Tax Percentages'!$B$4:$AB$4,0)))</f>
        <v>9.8911129048197393E-6</v>
      </c>
      <c r="E2">
        <v>0</v>
      </c>
      <c r="F2">
        <v>0</v>
      </c>
      <c r="G2">
        <v>0</v>
      </c>
      <c r="H2">
        <v>0</v>
      </c>
      <c r="I2">
        <v>0</v>
      </c>
      <c r="J2" s="62">
        <f>STEO!F48*(1-INDEX('Tax Percentages'!$B$13:$AB$13,MATCH(About!$A$70-1,'Tax Percentages'!$B$4:$AB$4,0)))</f>
        <v>1.754706163462092E-5</v>
      </c>
      <c r="K2" s="3">
        <f>STEO!F49*(1-INDEX('Tax Percentages'!$B$14:$AB$14,MATCH(About!$A$70-1,'Tax Percentages'!$B$4:$AB$4,0)))</f>
        <v>1.6968052328154353E-5</v>
      </c>
      <c r="L2" s="52">
        <f>'AEO 2025 Table 3 - High Cost'!C40/10^6*dollars_2024_to_2012*(1-'Tax Percentages'!B15)</f>
        <v>1.7764826921802881E-5</v>
      </c>
      <c r="M2" s="3">
        <f>'Other Fuels'!C24*(1-INDEX('Tax Percentages'!$B$16:$AB$16,MATCH(About!$A$70-1,'Tax Percentages'!$B$4:$AB$4,0)))</f>
        <v>1.6257065913929134E-5</v>
      </c>
      <c r="N2" s="3">
        <f>STEO!F51</f>
        <v>1.3011840106319029E-5</v>
      </c>
      <c r="O2">
        <v>0</v>
      </c>
      <c r="P2">
        <v>0</v>
      </c>
      <c r="Q2">
        <v>0</v>
      </c>
      <c r="R2">
        <v>0</v>
      </c>
      <c r="S2" s="3">
        <f>STEO!F52</f>
        <v>9.6324038464926022E-6</v>
      </c>
      <c r="T2" s="3">
        <f>'AEO 2025 Table 3 - High Cost'!C39/10^6*dollars_2024_to_2012*(1-INDEX('Tax Percentages'!$B$23:$AB$23,MATCH(About!$A$70-1,'Tax Percentages'!$B$4:$AB$4,0)))</f>
        <v>1.1998428044687973E-5</v>
      </c>
      <c r="U2">
        <v>0</v>
      </c>
      <c r="V2" s="7">
        <f>'AEO 2025 Table 3 - High Cost'!C46/10^6*dollars_2024_to_2012*(1-'Tax Percentages'!B25)+'H2-EIA'!$B$120*'H2-EIA'!$B$125</f>
        <v>4.716135395321177E-5</v>
      </c>
    </row>
    <row r="3" spans="1:22">
      <c r="A3" s="1" t="s">
        <v>390</v>
      </c>
      <c r="B3">
        <v>0</v>
      </c>
      <c r="C3" s="53">
        <f>'AEO 2025 Table 3 - High Cost'!C53/10^6*dollars_2024_to_2012*nonlignite_multiplier*(1-'Tax Percentages'!B6)</f>
        <v>1.7079417725524598E-6</v>
      </c>
      <c r="D3" s="3">
        <f>'NG Calcs'!E45/10^6*1*(1-INDEX('Tax Percentages'!$B$7:$AB$7,MATCH(About!$A$70-1,'Tax Percentages'!$B$4:$AB$4,0)))</f>
        <v>1.9577582094367349E-6</v>
      </c>
      <c r="E3" s="3">
        <f>'AEO 2025 Table 3 - High Cost'!C54/10^6*dollars_2024_to_2012*(1-INDEX('Tax Percentages'!$B$8:$AB$8,MATCH(About!$A$70-1,'Tax Percentages'!$B$4:$AB$4,0)))</f>
        <v>5.1387916114226921E-7</v>
      </c>
      <c r="F3">
        <v>0</v>
      </c>
      <c r="G3">
        <v>0</v>
      </c>
      <c r="H3">
        <v>0</v>
      </c>
      <c r="I3" s="7">
        <f>'Other Fuels'!C20*(1-INDEX('Tax Percentages'!$B$12:$AB$12,MATCH(About!$A$70-1,'Tax Percentages'!$B$4:$AB$4,0)))</f>
        <v>1.9522972288990548E-6</v>
      </c>
      <c r="J3">
        <v>0</v>
      </c>
      <c r="K3" s="3">
        <f>K2/(1-INDEX('Tax Percentages'!$B$14:$AB$14,MATCH(About!$A$70-1,'Tax Percentages'!$B$4:$AB$4,0)))*('AEO 2025 Table 3 - High Cost'!C50)/('AEO 2025 Table 3 - High Cost'!C43)*(1-INDEX('Tax Percentages'!$B$26:$AB$26,MATCH(About!$A$70-1,'Tax Percentages'!$B$4:$AB$4,0)))</f>
        <v>1.9180489531904409E-5</v>
      </c>
      <c r="L3">
        <v>0</v>
      </c>
      <c r="M3">
        <v>0</v>
      </c>
      <c r="N3">
        <v>0</v>
      </c>
      <c r="O3">
        <v>0</v>
      </c>
      <c r="P3">
        <v>0</v>
      </c>
      <c r="Q3" s="3">
        <f>INDEX(STEO!$C$58:$H$58,MATCH(About!$A$70-1,STEO!$C$57:$H$57,0))*lignite_multiplier*(1-INDEX('Tax Percentages'!$B$20:$AB$20,MATCH(About!$A$70-1,'Tax Percentages'!$B$4:$AB$4,0)))</f>
        <v>1.4889339824572943E-6</v>
      </c>
      <c r="R3" s="3">
        <f>INDEX(STEO!$C$69:$H$69,MATCH(About!$A$70-1,STEO!$C$68:$H$68,0))*(1-INDEX('Tax Percentages'!$B$21:$AB$21,MATCH(About!$A$70-1,'Tax Percentages'!$B$4:$AB$4,0)))</f>
        <v>9.7697807638845792E-6</v>
      </c>
      <c r="S3" s="3">
        <f>S2*'AEO 2025 Table 3 - High Cost'!C51/'AEO 2025 Table 3 - High Cost'!C44</f>
        <v>1.250251962148509E-5</v>
      </c>
      <c r="T3">
        <v>0</v>
      </c>
      <c r="U3">
        <v>0</v>
      </c>
      <c r="V3" s="7">
        <f>'AEO 2025 Table 3 - High Cost'!C35/10^6*dollars_2024_to_2012*(1-'Tax Percentages'!B25)+'H2-EIA'!$B$120*'H2-EIA'!$B$126</f>
        <v>1.2416700660126151E-5</v>
      </c>
    </row>
    <row r="4" spans="1:22">
      <c r="A4" s="1" t="s">
        <v>391</v>
      </c>
      <c r="B4" s="3">
        <f>'AEO 2025 Table 3 - High Cost'!C19
/10^6*dollars_2024_to_2012*(1-'Tax Percentages'!B5)</f>
        <v>3.1073878508698736E-5</v>
      </c>
      <c r="C4">
        <v>0</v>
      </c>
      <c r="D4" s="3">
        <f>'NG Calcs'!E42/10^6*1*(1-INDEX('Tax Percentages'!$B$7:$AB$7,MATCH(About!$A$70-1,'Tax Percentages'!$B$4:$AB$4,0)))</f>
        <v>9.8911129048197393E-6</v>
      </c>
      <c r="E4">
        <v>0</v>
      </c>
      <c r="F4">
        <v>0</v>
      </c>
      <c r="G4">
        <v>0</v>
      </c>
      <c r="H4">
        <v>0</v>
      </c>
      <c r="I4" s="7">
        <f>'Other Fuels'!C21*(1-INDEX('Tax Percentages'!$B$12:$AB$12,MATCH(About!$A$70-1,'Tax Percentages'!$B$4:$AB$4,0)))</f>
        <v>8.3780237196999036E-6</v>
      </c>
      <c r="J4">
        <v>0</v>
      </c>
      <c r="K4" s="3">
        <f>STEO!F50*(1-INDEX('Tax Percentages'!$B$26:$AB$26,MATCH(About!$A$70-1,'Tax Percentages'!$B$4:$AB$4,0)))</f>
        <v>1.9024531563390641E-5</v>
      </c>
      <c r="L4">
        <v>0</v>
      </c>
      <c r="M4">
        <v>0</v>
      </c>
      <c r="N4" s="3">
        <f>'AEO 2025 Table 3 - High Cost'!C17/10^6*dollars_2024_to_2012*(1-INDEX('Tax Percentages'!$B$26:$AB$26,MATCH(About!$A$70-1,'Tax Percentages'!$B$4:$AB$4,0)))</f>
        <v>1.9145735988622596E-5</v>
      </c>
      <c r="O4" s="7">
        <f>'Other Fuels'!C$25*(1-INDEX('Tax Percentages'!$B$18:$AB$18,MATCH(About!$A$70-1,'Tax Percentages'!$B$4:$AB$4,0)))</f>
        <v>1.5389327264651296E-5</v>
      </c>
      <c r="P4">
        <v>0</v>
      </c>
      <c r="Q4">
        <v>0</v>
      </c>
      <c r="R4">
        <v>0</v>
      </c>
      <c r="S4" s="3">
        <f>S5</f>
        <v>4.84885561982385E-6</v>
      </c>
      <c r="T4" s="3">
        <f>'AEO 2025 Table 3 - High Cost'!C16/10^6*dollars_2024_to_2012*(1-INDEX('Tax Percentages'!$B$23:$AB$23,MATCH(About!$A$70-1,'Tax Percentages'!$B$4:$AB$4,0)))</f>
        <v>1.8140970108581498E-5</v>
      </c>
      <c r="U4">
        <v>0</v>
      </c>
      <c r="V4" s="7">
        <f>'AEO 2025 Table 3 - High Cost'!C35/10^6*dollars_2024_to_2012*(1-'Tax Percentages'!B25)+'H2-EIA'!$B$120*'H2-EIA'!$B$127</f>
        <v>1.2416700660126151E-5</v>
      </c>
    </row>
    <row r="5" spans="1:22">
      <c r="A5" s="1" t="s">
        <v>392</v>
      </c>
      <c r="B5" s="3">
        <f>'AEO 2025 Table 3 - High Cost'!C26/10^6*dollars_2024_to_2012*(1-'Tax Percentages'!B5)</f>
        <v>2.6297812409562064E-5</v>
      </c>
      <c r="C5">
        <v>0</v>
      </c>
      <c r="D5" s="3">
        <f>'NG Calcs'!E43/10^6*1*(1-INDEX('Tax Percentages'!$B$7:$AB$7,MATCH(About!$A$70-1,'Tax Percentages'!$B$4:$AB$4,0)))</f>
        <v>6.869207375967916E-6</v>
      </c>
      <c r="E5">
        <v>0</v>
      </c>
      <c r="F5">
        <v>0</v>
      </c>
      <c r="G5">
        <v>0</v>
      </c>
      <c r="H5">
        <v>0</v>
      </c>
      <c r="I5" s="7">
        <f>'Other Fuels'!C22*(1-INDEX('Tax Percentages'!$B$12:$AB$12,MATCH(About!$A$70-1,'Tax Percentages'!$B$4:$AB$4,0)))</f>
        <v>2.9144005395435541E-6</v>
      </c>
      <c r="J5">
        <v>0</v>
      </c>
      <c r="K5" s="3">
        <f>K2/(1-INDEX('Tax Percentages'!$B$14:$AB$14,MATCH(About!$A$70-1,'Tax Percentages'!$B$4:$AB$4,0)))*('AEO 2025 Table 3 - High Cost'!C23)/('AEO 2025 Table 3 - High Cost'!C43)*(1-INDEX('Tax Percentages'!$B$26:$AB$26,MATCH(About!$A$70-1,'Tax Percentages'!$B$4:$AB$4,0)))</f>
        <v>1.9232170946211916E-5</v>
      </c>
      <c r="L5">
        <v>0</v>
      </c>
      <c r="M5">
        <v>0</v>
      </c>
      <c r="N5" s="3">
        <f>'AEO 2025 Table 3 - High Cost'!C23/10^6*dollars_2024_to_2012*(1-INDEX('Tax Percentages'!$B$26:$AB$26,MATCH(About!$A$70-1,'Tax Percentages'!$B$4:$AB$4,0)))</f>
        <v>1.9182004562069581E-5</v>
      </c>
      <c r="O5" s="7">
        <f>'Other Fuels'!C$25*(1-INDEX('Tax Percentages'!$B$18:$AB$18,MATCH(About!$A$70-1,'Tax Percentages'!$B$4:$AB$4,0)))</f>
        <v>1.5389327264651296E-5</v>
      </c>
      <c r="P5">
        <v>0</v>
      </c>
      <c r="Q5">
        <v>0</v>
      </c>
      <c r="R5">
        <v>0</v>
      </c>
      <c r="S5" s="3">
        <f>S2*'AEO 2025 Table 3 - High Cost'!C24/'AEO 2025 Table 3 - High Cost'!C44</f>
        <v>4.84885561982385E-6</v>
      </c>
      <c r="T5" s="3">
        <f>'AEO 2025 Table 3 - High Cost'!C22/10^6*dollars_2024_to_2012*(1-INDEX('Tax Percentages'!$B$23:$AB$23,MATCH(About!$A$70-1,'Tax Percentages'!$B$4:$AB$4,0)))</f>
        <v>1.3019978624050935E-5</v>
      </c>
      <c r="U5">
        <v>0</v>
      </c>
      <c r="V5" s="7">
        <f>'AEO 2025 Table 3 - High Cost'!C35/10^6*dollars_2024_to_2012*(1-'Tax Percentages'!B25)+'H2-EIA'!$B$120*'H2-EIA'!$B$128</f>
        <v>1.2416700660126151E-5</v>
      </c>
    </row>
    <row r="6" spans="1:22">
      <c r="A6" s="1" t="s">
        <v>393</v>
      </c>
      <c r="B6" s="3">
        <f>'AEO 2025 Table 3 - High Cost'!C36/10^6*dollars_2024_to_2012*(1-'Tax Percentages'!B5)</f>
        <v>1.8082145240984025E-5</v>
      </c>
      <c r="C6" s="53">
        <f>('AEO 2025 Table 3 - High Cost'!C33
*'AEO 2025 Table 2 - High Cost'!C53+
'AEO 2025 Table 3 - High Cost'!C34*'AEO 2025 Table 2 - High Cost'!C54)/
SUM('AEO 2025 Table 2 - High Cost'!C53+'AEO 2025 Table 2 - High Cost'!C54)/
10^6*dollars_2024_to_2012*nonlignite_multiplier*(1-'Tax Percentages'!B6)</f>
        <v>4.0606030912824465E-6</v>
      </c>
      <c r="D6" s="3">
        <f>'NG Calcs'!E44/10^6*1*(1-INDEX('Tax Percentages'!$B$7:$AB$7,MATCH(About!$A$70-1,'Tax Percentages'!$B$4:$AB$4,0)))</f>
        <v>2.7763330705252649E-6</v>
      </c>
      <c r="E6">
        <v>0</v>
      </c>
      <c r="F6">
        <v>0</v>
      </c>
      <c r="G6">
        <v>0</v>
      </c>
      <c r="H6">
        <v>0</v>
      </c>
      <c r="I6" s="7">
        <f>'Other Fuels'!C23*(1-INDEX('Tax Percentages'!$B$12:$AB$12,MATCH(About!$A$70-1,'Tax Percentages'!$B$4:$AB$4,0)))</f>
        <v>2.1770220897795219E-6</v>
      </c>
      <c r="J6">
        <v>0</v>
      </c>
      <c r="K6" s="3">
        <f>K2/(1-INDEX('Tax Percentages'!$B$14:$AB$14,MATCH(About!$A$70-1,'Tax Percentages'!$B$4:$AB$4,0)))*('AEO 2025 Table 3 - High Cost'!C30)/('AEO 2025 Table 3 - High Cost'!C43)*(1-INDEX('Tax Percentages'!$B$26:$AB$26,MATCH(About!$A$70-1,'Tax Percentages'!$B$4:$AB$4,0)))</f>
        <v>1.9146922646466141E-5</v>
      </c>
      <c r="L6">
        <v>0</v>
      </c>
      <c r="M6">
        <v>0</v>
      </c>
      <c r="N6">
        <v>0</v>
      </c>
      <c r="O6" s="7">
        <f>'Other Fuels'!C$25*(1-INDEX('Tax Percentages'!$B$18:$AB$18,MATCH(About!$A$70-1,'Tax Percentages'!$B$4:$AB$4,0)))</f>
        <v>1.5389327264651296E-5</v>
      </c>
      <c r="P6">
        <v>0</v>
      </c>
      <c r="Q6">
        <v>0</v>
      </c>
      <c r="R6" s="3">
        <f>R3</f>
        <v>9.7697807638845792E-6</v>
      </c>
      <c r="S6" s="3">
        <f>S2*'AEO 2025 Table 3 - High Cost'!C31/'AEO 2025 Table 3 - High Cost'!C44</f>
        <v>5.6312912999760239E-6</v>
      </c>
      <c r="T6" s="3">
        <f>'AEO 2025 Table 3 - High Cost'!C29/10^6*dollars_2024_to_2012*(1-INDEX('Tax Percentages'!$B$23:$AB$23,MATCH(About!$A$70-1,'Tax Percentages'!$B$4:$AB$4,0)))</f>
        <v>8.6361422791411139E-6</v>
      </c>
      <c r="U6">
        <v>0</v>
      </c>
      <c r="V6" s="7">
        <f>'AEO 2025 Table 3 - High Cost'!C35/10^6*dollars_2024_to_2012*(1-'Tax Percentages'!B25)+'H2-EIA'!$B$120*'H2-EIA'!$B$129</f>
        <v>6.5034916700547125E-6</v>
      </c>
    </row>
    <row r="7" spans="1:22">
      <c r="A7" s="1" t="s">
        <v>394</v>
      </c>
      <c r="B7" s="3">
        <f>B6</f>
        <v>1.8082145240984025E-5</v>
      </c>
      <c r="C7">
        <f>C3</f>
        <v>1.7079417725524598E-6</v>
      </c>
      <c r="D7" s="3">
        <f>D3</f>
        <v>1.9577582094367349E-6</v>
      </c>
      <c r="E7">
        <v>0</v>
      </c>
      <c r="F7">
        <v>0</v>
      </c>
      <c r="G7">
        <v>0</v>
      </c>
      <c r="H7">
        <v>0</v>
      </c>
      <c r="I7" s="7">
        <f t="shared" ref="I7:O7" si="0">I3</f>
        <v>1.9522972288990548E-6</v>
      </c>
      <c r="J7">
        <f t="shared" si="0"/>
        <v>0</v>
      </c>
      <c r="K7">
        <f t="shared" si="0"/>
        <v>1.9180489531904409E-5</v>
      </c>
      <c r="L7">
        <f>L3</f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v>0</v>
      </c>
      <c r="Q7">
        <v>0</v>
      </c>
      <c r="R7">
        <v>0</v>
      </c>
      <c r="S7" s="3">
        <f>S6</f>
        <v>5.6312912999760239E-6</v>
      </c>
      <c r="T7">
        <v>0</v>
      </c>
      <c r="U7">
        <v>0</v>
      </c>
      <c r="V7" s="7">
        <f>'AEO 2025 Table 3 - High Cost'!C35/10^6*dollars_2024_to_2012*(1-'Tax Percentages'!B25)+'H2-EIA'!$B$120*'H2-EIA'!$B$130</f>
        <v>6.5034916700547125E-6</v>
      </c>
    </row>
    <row r="8" spans="1:22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396</v>
      </c>
      <c r="B9" s="3">
        <f>B6</f>
        <v>1.8082145240984025E-5</v>
      </c>
      <c r="C9">
        <f>C6</f>
        <v>4.0606030912824465E-6</v>
      </c>
      <c r="D9" s="3">
        <f>D6</f>
        <v>2.7763330705252649E-6</v>
      </c>
      <c r="E9">
        <f>E6</f>
        <v>0</v>
      </c>
      <c r="F9">
        <v>0</v>
      </c>
      <c r="G9">
        <v>0</v>
      </c>
      <c r="H9">
        <v>0</v>
      </c>
      <c r="I9">
        <f t="shared" ref="I9:O9" si="1">I6</f>
        <v>2.1770220897795219E-6</v>
      </c>
      <c r="J9">
        <f t="shared" si="1"/>
        <v>0</v>
      </c>
      <c r="K9">
        <f t="shared" si="1"/>
        <v>1.9146922646466141E-5</v>
      </c>
      <c r="L9">
        <f>L6</f>
        <v>0</v>
      </c>
      <c r="M9">
        <f t="shared" si="1"/>
        <v>0</v>
      </c>
      <c r="N9">
        <f t="shared" si="1"/>
        <v>0</v>
      </c>
      <c r="O9">
        <f t="shared" si="1"/>
        <v>1.5389327264651296E-5</v>
      </c>
      <c r="P9">
        <v>0</v>
      </c>
      <c r="Q9">
        <f>Q6</f>
        <v>0</v>
      </c>
      <c r="R9" s="3">
        <f>R3</f>
        <v>9.7697807638845792E-6</v>
      </c>
      <c r="S9">
        <f>S6</f>
        <v>5.6312912999760239E-6</v>
      </c>
      <c r="T9">
        <f>T6</f>
        <v>8.6361422791411139E-6</v>
      </c>
      <c r="U9">
        <f>U6</f>
        <v>0</v>
      </c>
      <c r="V9" s="7">
        <f>'AEO 2025 Table 3 - High Cost'!C35/10^6*dollars_2024_to_2012*(1-'Tax Percentages'!B25)+'H2-EIA'!$B$120*'H2-EIA'!$B$131</f>
        <v>6.5034916700547125E-6</v>
      </c>
    </row>
    <row r="12" spans="1:22">
      <c r="A12" s="1"/>
    </row>
    <row r="22" spans="1:1">
      <c r="A22" s="1"/>
    </row>
    <row r="32" spans="1:1">
      <c r="A32" s="1"/>
    </row>
    <row r="42" spans="1:1">
      <c r="A42" s="1"/>
    </row>
    <row r="52" spans="1:1">
      <c r="A52" s="1"/>
    </row>
    <row r="62" spans="1:1">
      <c r="A62" s="1"/>
    </row>
    <row r="72" spans="1:1">
      <c r="A72" s="1"/>
    </row>
    <row r="82" spans="1:1">
      <c r="A82" s="1"/>
    </row>
    <row r="92" spans="1:1">
      <c r="A92" s="1"/>
    </row>
    <row r="102" spans="1:1">
      <c r="A102" s="1"/>
    </row>
    <row r="112" spans="1:1">
      <c r="A112" s="1"/>
    </row>
    <row r="122" spans="1:1">
      <c r="A122" s="1"/>
    </row>
    <row r="132" spans="1:1">
      <c r="A132" s="1"/>
    </row>
    <row r="142" spans="1:1">
      <c r="A142" s="1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07B4-3AF2-4C3A-9779-C769F275F7C6}">
  <sheetPr>
    <tabColor rgb="FFC0000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AD3F-A486-4370-BA1B-613720CD94E6}">
  <sheetPr>
    <tabColor rgb="FF002060"/>
  </sheetPr>
  <dimension ref="A1:BY9"/>
  <sheetViews>
    <sheetView workbookViewId="0">
      <selection activeCell="C25" sqref="C25"/>
    </sheetView>
  </sheetViews>
  <sheetFormatPr defaultColWidth="9.140625" defaultRowHeight="15"/>
  <cols>
    <col min="1" max="1" width="41.42578125" customWidth="1"/>
    <col min="2" max="27" width="10" customWidth="1"/>
  </cols>
  <sheetData>
    <row r="1" spans="1:77">
      <c r="A1" s="1" t="s">
        <v>460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 s="3">
        <f>'BFPaT-pretax-electricity'!B2*'Tax Percentages'!$C$5/(1-'Tax Percentages'!$C$5)</f>
        <v>2.3704868688857938E-6</v>
      </c>
      <c r="C2" s="3">
        <f>'BFPaT-pretax-electricity'!C2*'Tax Percentages'!$C$5/(1-'Tax Percentages'!$C$5)</f>
        <v>2.374652232687758E-6</v>
      </c>
      <c r="D2" s="3">
        <f>'BFPaT-pretax-electricity'!D2*'Tax Percentages'!$C$5/(1-'Tax Percentages'!$C$5)</f>
        <v>2.3215874016235707E-6</v>
      </c>
      <c r="E2" s="3">
        <f>'BFPaT-pretax-electricity'!E2*'Tax Percentages'!$C$5/(1-'Tax Percentages'!$C$5)</f>
        <v>2.2700336599410617E-6</v>
      </c>
      <c r="F2" s="3">
        <f>'BFPaT-pretax-electricity'!F2*'Tax Percentages'!$C$5/(1-'Tax Percentages'!$C$5)</f>
        <v>2.2838503664621789E-6</v>
      </c>
      <c r="G2" s="3">
        <f>'BFPaT-pretax-electricity'!G2*'Tax Percentages'!$C$5/(1-'Tax Percentages'!$C$5)</f>
        <v>2.3069926503964321E-6</v>
      </c>
      <c r="H2" s="3">
        <f>'BFPaT-pretax-electricity'!H2*'Tax Percentages'!$C$5/(1-'Tax Percentages'!$C$5)</f>
        <v>2.3295670514044016E-6</v>
      </c>
      <c r="I2" s="3">
        <f>'BFPaT-pretax-electricity'!I2*'Tax Percentages'!$C$5/(1-'Tax Percentages'!$C$5)</f>
        <v>2.3459466745255411E-6</v>
      </c>
      <c r="J2" s="3">
        <f>'BFPaT-pretax-electricity'!J2*'Tax Percentages'!$C$5/(1-'Tax Percentages'!$C$5)</f>
        <v>2.363326093579913E-6</v>
      </c>
      <c r="K2" s="3">
        <f>'BFPaT-pretax-electricity'!K2*'Tax Percentages'!$C$5/(1-'Tax Percentages'!$C$5)</f>
        <v>2.3803182117264023E-6</v>
      </c>
      <c r="L2" s="3">
        <f>'BFPaT-pretax-electricity'!L2*'Tax Percentages'!$C$5/(1-'Tax Percentages'!$C$5)</f>
        <v>2.391995040726049E-6</v>
      </c>
      <c r="M2" s="3">
        <f>'BFPaT-pretax-electricity'!M2*'Tax Percentages'!$C$5/(1-'Tax Percentages'!$C$5)</f>
        <v>2.4029436741912399E-6</v>
      </c>
      <c r="N2" s="3">
        <f>'BFPaT-pretax-electricity'!N2*'Tax Percentages'!$C$5/(1-'Tax Percentages'!$C$5)</f>
        <v>2.4214263213607076E-6</v>
      </c>
      <c r="O2" s="3">
        <f>'BFPaT-pretax-electricity'!O2*'Tax Percentages'!$C$5/(1-'Tax Percentages'!$C$5)</f>
        <v>2.4351190838326762E-6</v>
      </c>
      <c r="P2" s="3">
        <f>'BFPaT-pretax-electricity'!P2*'Tax Percentages'!$C$5/(1-'Tax Percentages'!$C$5)</f>
        <v>2.4509790729825013E-6</v>
      </c>
      <c r="Q2" s="3">
        <f>'BFPaT-pretax-electricity'!Q2*'Tax Percentages'!$C$5/(1-'Tax Percentages'!$C$5)</f>
        <v>2.46865579288403E-6</v>
      </c>
      <c r="R2" s="3">
        <f>'BFPaT-pretax-electricity'!R2*'Tax Percentages'!$C$5/(1-'Tax Percentages'!$C$5)</f>
        <v>2.4783885041925696E-6</v>
      </c>
      <c r="S2" s="3">
        <f>'BFPaT-pretax-electricity'!S2*'Tax Percentages'!$C$5/(1-'Tax Percentages'!$C$5)</f>
        <v>2.4809841524957109E-6</v>
      </c>
      <c r="T2" s="3">
        <f>'BFPaT-pretax-electricity'!T2*'Tax Percentages'!$C$5/(1-'Tax Percentages'!$C$5)</f>
        <v>2.4787821574754289E-6</v>
      </c>
      <c r="U2" s="3">
        <f>'BFPaT-pretax-electricity'!U2*'Tax Percentages'!$C$5/(1-'Tax Percentages'!$C$5)</f>
        <v>2.4776571082249214E-6</v>
      </c>
      <c r="V2" s="3">
        <f>'BFPaT-pretax-electricity'!V2*'Tax Percentages'!$C$5/(1-'Tax Percentages'!$C$5)</f>
        <v>2.4717416408713824E-6</v>
      </c>
      <c r="W2" s="3">
        <f>'BFPaT-pretax-electricity'!W2*'Tax Percentages'!$C$5/(1-'Tax Percentages'!$C$5)</f>
        <v>2.4840761104009795E-6</v>
      </c>
      <c r="X2" s="3">
        <f>'BFPaT-pretax-electricity'!X2*'Tax Percentages'!$C$5/(1-'Tax Percentages'!$C$5)</f>
        <v>2.4967738775895048E-6</v>
      </c>
      <c r="Y2" s="3">
        <f>'BFPaT-pretax-electricity'!Y2*'Tax Percentages'!$C$5/(1-'Tax Percentages'!$C$5)</f>
        <v>2.5096251685885167E-6</v>
      </c>
      <c r="Z2" s="3">
        <f>'BFPaT-pretax-electricity'!Z2*'Tax Percentages'!$C$5/(1-'Tax Percentages'!$C$5)</f>
        <v>2.517107781396041E-6</v>
      </c>
      <c r="AA2" s="3">
        <f>'BFPaT-pretax-electricity'!AA2*'Tax Percentages'!$C$5/(1-'Tax Percentages'!$C$5)</f>
        <v>2.5286520348751967E-6</v>
      </c>
      <c r="AB2" s="3">
        <f>AA2</f>
        <v>2.5286520348751967E-6</v>
      </c>
      <c r="AC2" s="3">
        <f t="shared" ref="AC2:AR2" si="0">AB2</f>
        <v>2.5286520348751967E-6</v>
      </c>
      <c r="AD2" s="3">
        <f t="shared" si="0"/>
        <v>2.5286520348751967E-6</v>
      </c>
      <c r="AE2" s="3">
        <f t="shared" si="0"/>
        <v>2.5286520348751967E-6</v>
      </c>
      <c r="AF2" s="3">
        <f t="shared" si="0"/>
        <v>2.5286520348751967E-6</v>
      </c>
      <c r="AG2" s="3">
        <f t="shared" si="0"/>
        <v>2.5286520348751967E-6</v>
      </c>
      <c r="AH2" s="3">
        <f t="shared" si="0"/>
        <v>2.5286520348751967E-6</v>
      </c>
      <c r="AI2" s="3">
        <f t="shared" si="0"/>
        <v>2.5286520348751967E-6</v>
      </c>
      <c r="AJ2" s="3">
        <f t="shared" si="0"/>
        <v>2.5286520348751967E-6</v>
      </c>
      <c r="AK2" s="3">
        <f t="shared" si="0"/>
        <v>2.5286520348751967E-6</v>
      </c>
      <c r="AL2" s="3">
        <f t="shared" si="0"/>
        <v>2.5286520348751967E-6</v>
      </c>
      <c r="AM2" s="3">
        <f t="shared" si="0"/>
        <v>2.5286520348751967E-6</v>
      </c>
      <c r="AN2" s="3">
        <f t="shared" si="0"/>
        <v>2.5286520348751967E-6</v>
      </c>
      <c r="AO2" s="3">
        <f t="shared" si="0"/>
        <v>2.5286520348751967E-6</v>
      </c>
      <c r="AP2" s="3">
        <f t="shared" si="0"/>
        <v>2.5286520348751967E-6</v>
      </c>
      <c r="AQ2" s="3">
        <f t="shared" si="0"/>
        <v>2.5286520348751967E-6</v>
      </c>
      <c r="AR2" s="3">
        <f t="shared" si="0"/>
        <v>2.5286520348751967E-6</v>
      </c>
      <c r="AS2" s="3">
        <f t="shared" ref="AS2:BH2" si="1">AR2</f>
        <v>2.5286520348751967E-6</v>
      </c>
      <c r="AT2" s="3">
        <f t="shared" si="1"/>
        <v>2.5286520348751967E-6</v>
      </c>
      <c r="AU2" s="3">
        <f t="shared" si="1"/>
        <v>2.5286520348751967E-6</v>
      </c>
      <c r="AV2" s="3">
        <f t="shared" si="1"/>
        <v>2.5286520348751967E-6</v>
      </c>
      <c r="AW2" s="3">
        <f t="shared" si="1"/>
        <v>2.5286520348751967E-6</v>
      </c>
      <c r="AX2" s="3">
        <f t="shared" si="1"/>
        <v>2.5286520348751967E-6</v>
      </c>
      <c r="AY2" s="3">
        <f t="shared" si="1"/>
        <v>2.5286520348751967E-6</v>
      </c>
      <c r="AZ2" s="3">
        <f t="shared" si="1"/>
        <v>2.5286520348751967E-6</v>
      </c>
      <c r="BA2" s="3">
        <f t="shared" si="1"/>
        <v>2.5286520348751967E-6</v>
      </c>
      <c r="BB2" s="3">
        <f t="shared" si="1"/>
        <v>2.5286520348751967E-6</v>
      </c>
      <c r="BC2" s="3">
        <f t="shared" si="1"/>
        <v>2.5286520348751967E-6</v>
      </c>
      <c r="BD2" s="3">
        <f t="shared" si="1"/>
        <v>2.5286520348751967E-6</v>
      </c>
      <c r="BE2" s="3">
        <f t="shared" si="1"/>
        <v>2.5286520348751967E-6</v>
      </c>
      <c r="BF2" s="3">
        <f t="shared" si="1"/>
        <v>2.5286520348751967E-6</v>
      </c>
      <c r="BG2" s="3">
        <f t="shared" si="1"/>
        <v>2.5286520348751967E-6</v>
      </c>
      <c r="BH2" s="3">
        <f t="shared" si="1"/>
        <v>2.5286520348751967E-6</v>
      </c>
      <c r="BI2" s="3">
        <f t="shared" ref="BI2:BX2" si="2">BH2</f>
        <v>2.5286520348751967E-6</v>
      </c>
      <c r="BJ2" s="3">
        <f t="shared" si="2"/>
        <v>2.5286520348751967E-6</v>
      </c>
      <c r="BK2" s="3">
        <f t="shared" si="2"/>
        <v>2.5286520348751967E-6</v>
      </c>
      <c r="BL2" s="3">
        <f t="shared" si="2"/>
        <v>2.5286520348751967E-6</v>
      </c>
      <c r="BM2" s="3">
        <f t="shared" si="2"/>
        <v>2.5286520348751967E-6</v>
      </c>
      <c r="BN2" s="3">
        <f t="shared" si="2"/>
        <v>2.5286520348751967E-6</v>
      </c>
      <c r="BO2" s="3">
        <f t="shared" si="2"/>
        <v>2.5286520348751967E-6</v>
      </c>
      <c r="BP2" s="3">
        <f t="shared" si="2"/>
        <v>2.5286520348751967E-6</v>
      </c>
      <c r="BQ2" s="3">
        <f t="shared" si="2"/>
        <v>2.5286520348751967E-6</v>
      </c>
      <c r="BR2" s="3">
        <f t="shared" si="2"/>
        <v>2.5286520348751967E-6</v>
      </c>
      <c r="BS2" s="3">
        <f t="shared" si="2"/>
        <v>2.5286520348751967E-6</v>
      </c>
      <c r="BT2" s="3">
        <f t="shared" si="2"/>
        <v>2.5286520348751967E-6</v>
      </c>
      <c r="BU2" s="3">
        <f t="shared" si="2"/>
        <v>2.5286520348751967E-6</v>
      </c>
      <c r="BV2" s="3">
        <f t="shared" si="2"/>
        <v>2.5286520348751967E-6</v>
      </c>
      <c r="BW2" s="3">
        <f t="shared" si="2"/>
        <v>2.5286520348751967E-6</v>
      </c>
      <c r="BX2" s="3">
        <f t="shared" si="2"/>
        <v>2.5286520348751967E-6</v>
      </c>
      <c r="BY2" s="3">
        <f t="shared" ref="AR2:BY9" si="3">BX2</f>
        <v>2.5286520348751967E-6</v>
      </c>
    </row>
    <row r="3" spans="1:77">
      <c r="A3" s="1" t="s">
        <v>390</v>
      </c>
      <c r="B3" s="3">
        <f>'BFPaT-pretax-electricity'!B3*'Tax Percentages'!$C$5/(1-'Tax Percentages'!$C$5)</f>
        <v>0</v>
      </c>
      <c r="C3" s="3">
        <f>'BFPaT-pretax-electricity'!C3*'Tax Percentages'!$C$5/(1-'Tax Percentages'!$C$5)</f>
        <v>0</v>
      </c>
      <c r="D3" s="3">
        <f>'BFPaT-pretax-electricity'!D3*'Tax Percentages'!$C$5/(1-'Tax Percentages'!$C$5)</f>
        <v>0</v>
      </c>
      <c r="E3" s="3">
        <f>'BFPaT-pretax-electricity'!E3*'Tax Percentages'!$C$5/(1-'Tax Percentages'!$C$5)</f>
        <v>0</v>
      </c>
      <c r="F3" s="3">
        <f>'BFPaT-pretax-electricity'!F3*'Tax Percentages'!$C$5/(1-'Tax Percentages'!$C$5)</f>
        <v>0</v>
      </c>
      <c r="G3" s="3">
        <f>'BFPaT-pretax-electricity'!G3*'Tax Percentages'!$C$5/(1-'Tax Percentages'!$C$5)</f>
        <v>0</v>
      </c>
      <c r="H3" s="3">
        <f>'BFPaT-pretax-electricity'!H3*'Tax Percentages'!$C$5/(1-'Tax Percentages'!$C$5)</f>
        <v>0</v>
      </c>
      <c r="I3" s="3">
        <f>'BFPaT-pretax-electricity'!I3*'Tax Percentages'!$C$5/(1-'Tax Percentages'!$C$5)</f>
        <v>0</v>
      </c>
      <c r="J3" s="3">
        <f>'BFPaT-pretax-electricity'!J3*'Tax Percentages'!$C$5/(1-'Tax Percentages'!$C$5)</f>
        <v>0</v>
      </c>
      <c r="K3" s="3">
        <f>'BFPaT-pretax-electricity'!K3*'Tax Percentages'!$C$5/(1-'Tax Percentages'!$C$5)</f>
        <v>0</v>
      </c>
      <c r="L3" s="3">
        <f>'BFPaT-pretax-electricity'!L3*'Tax Percentages'!$C$5/(1-'Tax Percentages'!$C$5)</f>
        <v>0</v>
      </c>
      <c r="M3" s="3">
        <f>'BFPaT-pretax-electricity'!M3*'Tax Percentages'!$C$5/(1-'Tax Percentages'!$C$5)</f>
        <v>0</v>
      </c>
      <c r="N3" s="3">
        <f>'BFPaT-pretax-electricity'!N3*'Tax Percentages'!$C$5/(1-'Tax Percentages'!$C$5)</f>
        <v>0</v>
      </c>
      <c r="O3" s="3">
        <f>'BFPaT-pretax-electricity'!O3*'Tax Percentages'!$C$5/(1-'Tax Percentages'!$C$5)</f>
        <v>0</v>
      </c>
      <c r="P3" s="3">
        <f>'BFPaT-pretax-electricity'!P3*'Tax Percentages'!$C$5/(1-'Tax Percentages'!$C$5)</f>
        <v>0</v>
      </c>
      <c r="Q3" s="3">
        <f>'BFPaT-pretax-electricity'!Q3*'Tax Percentages'!$C$5/(1-'Tax Percentages'!$C$5)</f>
        <v>0</v>
      </c>
      <c r="R3" s="3">
        <f>'BFPaT-pretax-electricity'!R3*'Tax Percentages'!$C$5/(1-'Tax Percentages'!$C$5)</f>
        <v>0</v>
      </c>
      <c r="S3" s="3">
        <f>'BFPaT-pretax-electricity'!S3*'Tax Percentages'!$C$5/(1-'Tax Percentages'!$C$5)</f>
        <v>0</v>
      </c>
      <c r="T3" s="3">
        <f>'BFPaT-pretax-electricity'!T3*'Tax Percentages'!$C$5/(1-'Tax Percentages'!$C$5)</f>
        <v>0</v>
      </c>
      <c r="U3" s="3">
        <f>'BFPaT-pretax-electricity'!U3*'Tax Percentages'!$C$5/(1-'Tax Percentages'!$C$5)</f>
        <v>0</v>
      </c>
      <c r="V3" s="3">
        <f>'BFPaT-pretax-electricity'!V3*'Tax Percentages'!$C$5/(1-'Tax Percentages'!$C$5)</f>
        <v>0</v>
      </c>
      <c r="W3" s="3">
        <f>'BFPaT-pretax-electricity'!W3*'Tax Percentages'!$C$5/(1-'Tax Percentages'!$C$5)</f>
        <v>0</v>
      </c>
      <c r="X3" s="3">
        <f>'BFPaT-pretax-electricity'!X3*'Tax Percentages'!$C$5/(1-'Tax Percentages'!$C$5)</f>
        <v>0</v>
      </c>
      <c r="Y3" s="3">
        <f>'BFPaT-pretax-electricity'!Y3*'Tax Percentages'!$C$5/(1-'Tax Percentages'!$C$5)</f>
        <v>0</v>
      </c>
      <c r="Z3" s="3">
        <f>'BFPaT-pretax-electricity'!Z3*'Tax Percentages'!$C$5/(1-'Tax Percentages'!$C$5)</f>
        <v>0</v>
      </c>
      <c r="AA3" s="3">
        <f>'BFPaT-pretax-electricity'!AA3*'Tax Percentages'!$C$5/(1-'Tax Percentages'!$C$5)</f>
        <v>0</v>
      </c>
      <c r="AB3" s="3">
        <f t="shared" ref="AB3:AQ9" si="4">AA3</f>
        <v>0</v>
      </c>
      <c r="AC3" s="3">
        <f t="shared" si="4"/>
        <v>0</v>
      </c>
      <c r="AD3" s="3">
        <f t="shared" si="4"/>
        <v>0</v>
      </c>
      <c r="AE3" s="3">
        <f t="shared" si="4"/>
        <v>0</v>
      </c>
      <c r="AF3" s="3">
        <f t="shared" si="4"/>
        <v>0</v>
      </c>
      <c r="AG3" s="3">
        <f t="shared" si="4"/>
        <v>0</v>
      </c>
      <c r="AH3" s="3">
        <f t="shared" si="4"/>
        <v>0</v>
      </c>
      <c r="AI3" s="3">
        <f t="shared" si="4"/>
        <v>0</v>
      </c>
      <c r="AJ3" s="3">
        <f t="shared" si="4"/>
        <v>0</v>
      </c>
      <c r="AK3" s="3">
        <f t="shared" si="4"/>
        <v>0</v>
      </c>
      <c r="AL3" s="3">
        <f t="shared" si="4"/>
        <v>0</v>
      </c>
      <c r="AM3" s="3">
        <f t="shared" si="4"/>
        <v>0</v>
      </c>
      <c r="AN3" s="3">
        <f t="shared" si="4"/>
        <v>0</v>
      </c>
      <c r="AO3" s="3">
        <f t="shared" si="4"/>
        <v>0</v>
      </c>
      <c r="AP3" s="3">
        <f t="shared" si="4"/>
        <v>0</v>
      </c>
      <c r="AQ3" s="3">
        <f t="shared" si="4"/>
        <v>0</v>
      </c>
      <c r="AR3" s="3">
        <f t="shared" si="3"/>
        <v>0</v>
      </c>
      <c r="AS3" s="3">
        <f t="shared" si="3"/>
        <v>0</v>
      </c>
      <c r="AT3" s="3">
        <f t="shared" si="3"/>
        <v>0</v>
      </c>
      <c r="AU3" s="3">
        <f t="shared" si="3"/>
        <v>0</v>
      </c>
      <c r="AV3" s="3">
        <f t="shared" si="3"/>
        <v>0</v>
      </c>
      <c r="AW3" s="3">
        <f t="shared" si="3"/>
        <v>0</v>
      </c>
      <c r="AX3" s="3">
        <f t="shared" si="3"/>
        <v>0</v>
      </c>
      <c r="AY3" s="3">
        <f t="shared" si="3"/>
        <v>0</v>
      </c>
      <c r="AZ3" s="3">
        <f t="shared" si="3"/>
        <v>0</v>
      </c>
      <c r="BA3" s="3">
        <f t="shared" si="3"/>
        <v>0</v>
      </c>
      <c r="BB3" s="3">
        <f t="shared" si="3"/>
        <v>0</v>
      </c>
      <c r="BC3" s="3">
        <f t="shared" si="3"/>
        <v>0</v>
      </c>
      <c r="BD3" s="3">
        <f t="shared" si="3"/>
        <v>0</v>
      </c>
      <c r="BE3" s="3">
        <f t="shared" si="3"/>
        <v>0</v>
      </c>
      <c r="BF3" s="3">
        <f t="shared" si="3"/>
        <v>0</v>
      </c>
      <c r="BG3" s="3">
        <f t="shared" si="3"/>
        <v>0</v>
      </c>
      <c r="BH3" s="3">
        <f t="shared" si="3"/>
        <v>0</v>
      </c>
      <c r="BI3" s="3">
        <f t="shared" si="3"/>
        <v>0</v>
      </c>
      <c r="BJ3" s="3">
        <f t="shared" si="3"/>
        <v>0</v>
      </c>
      <c r="BK3" s="3">
        <f t="shared" si="3"/>
        <v>0</v>
      </c>
      <c r="BL3" s="3">
        <f t="shared" si="3"/>
        <v>0</v>
      </c>
      <c r="BM3" s="3">
        <f t="shared" si="3"/>
        <v>0</v>
      </c>
      <c r="BN3" s="3">
        <f t="shared" si="3"/>
        <v>0</v>
      </c>
      <c r="BO3" s="3">
        <f t="shared" si="3"/>
        <v>0</v>
      </c>
      <c r="BP3" s="3">
        <f t="shared" si="3"/>
        <v>0</v>
      </c>
      <c r="BQ3" s="3">
        <f t="shared" si="3"/>
        <v>0</v>
      </c>
      <c r="BR3" s="3">
        <f t="shared" si="3"/>
        <v>0</v>
      </c>
      <c r="BS3" s="3">
        <f t="shared" si="3"/>
        <v>0</v>
      </c>
      <c r="BT3" s="3">
        <f t="shared" si="3"/>
        <v>0</v>
      </c>
      <c r="BU3" s="3">
        <f t="shared" si="3"/>
        <v>0</v>
      </c>
      <c r="BV3" s="3">
        <f t="shared" si="3"/>
        <v>0</v>
      </c>
      <c r="BW3" s="3">
        <f t="shared" si="3"/>
        <v>0</v>
      </c>
      <c r="BX3" s="3">
        <f t="shared" si="3"/>
        <v>0</v>
      </c>
      <c r="BY3" s="3">
        <f t="shared" si="3"/>
        <v>0</v>
      </c>
    </row>
    <row r="4" spans="1:77">
      <c r="A4" s="1" t="s">
        <v>391</v>
      </c>
      <c r="B4" s="3">
        <f>'BFPaT-pretax-electricity'!B4*'Tax Percentages'!$C$5/(1-'Tax Percentages'!$C$5)</f>
        <v>2.3704868688857938E-6</v>
      </c>
      <c r="C4" s="3">
        <f>'BFPaT-pretax-electricity'!C4*'Tax Percentages'!$C$5/(1-'Tax Percentages'!$C$5)</f>
        <v>2.374652232687758E-6</v>
      </c>
      <c r="D4" s="3">
        <f>'BFPaT-pretax-electricity'!D4*'Tax Percentages'!$C$5/(1-'Tax Percentages'!$C$5)</f>
        <v>2.3215874016235707E-6</v>
      </c>
      <c r="E4" s="3">
        <f>'BFPaT-pretax-electricity'!E4*'Tax Percentages'!$C$5/(1-'Tax Percentages'!$C$5)</f>
        <v>2.2700336599410617E-6</v>
      </c>
      <c r="F4" s="3">
        <f>'BFPaT-pretax-electricity'!F4*'Tax Percentages'!$C$5/(1-'Tax Percentages'!$C$5)</f>
        <v>2.2838503664621789E-6</v>
      </c>
      <c r="G4" s="3">
        <f>'BFPaT-pretax-electricity'!G4*'Tax Percentages'!$C$5/(1-'Tax Percentages'!$C$5)</f>
        <v>2.3069926503964321E-6</v>
      </c>
      <c r="H4" s="3">
        <f>'BFPaT-pretax-electricity'!H4*'Tax Percentages'!$C$5/(1-'Tax Percentages'!$C$5)</f>
        <v>2.3295670514044016E-6</v>
      </c>
      <c r="I4" s="3">
        <f>'BFPaT-pretax-electricity'!I4*'Tax Percentages'!$C$5/(1-'Tax Percentages'!$C$5)</f>
        <v>2.3459466745255411E-6</v>
      </c>
      <c r="J4" s="3">
        <f>'BFPaT-pretax-electricity'!J4*'Tax Percentages'!$C$5/(1-'Tax Percentages'!$C$5)</f>
        <v>2.363326093579913E-6</v>
      </c>
      <c r="K4" s="3">
        <f>'BFPaT-pretax-electricity'!K4*'Tax Percentages'!$C$5/(1-'Tax Percentages'!$C$5)</f>
        <v>2.3803182117264023E-6</v>
      </c>
      <c r="L4" s="3">
        <f>'BFPaT-pretax-electricity'!L4*'Tax Percentages'!$C$5/(1-'Tax Percentages'!$C$5)</f>
        <v>2.391995040726049E-6</v>
      </c>
      <c r="M4" s="3">
        <f>'BFPaT-pretax-electricity'!M4*'Tax Percentages'!$C$5/(1-'Tax Percentages'!$C$5)</f>
        <v>2.4029436741912399E-6</v>
      </c>
      <c r="N4" s="3">
        <f>'BFPaT-pretax-electricity'!N4*'Tax Percentages'!$C$5/(1-'Tax Percentages'!$C$5)</f>
        <v>2.4214263213607076E-6</v>
      </c>
      <c r="O4" s="3">
        <f>'BFPaT-pretax-electricity'!O4*'Tax Percentages'!$C$5/(1-'Tax Percentages'!$C$5)</f>
        <v>2.4351190838326762E-6</v>
      </c>
      <c r="P4" s="3">
        <f>'BFPaT-pretax-electricity'!P4*'Tax Percentages'!$C$5/(1-'Tax Percentages'!$C$5)</f>
        <v>2.4509790729825013E-6</v>
      </c>
      <c r="Q4" s="3">
        <f>'BFPaT-pretax-electricity'!Q4*'Tax Percentages'!$C$5/(1-'Tax Percentages'!$C$5)</f>
        <v>2.46865579288403E-6</v>
      </c>
      <c r="R4" s="3">
        <f>'BFPaT-pretax-electricity'!R4*'Tax Percentages'!$C$5/(1-'Tax Percentages'!$C$5)</f>
        <v>2.4783885041925696E-6</v>
      </c>
      <c r="S4" s="3">
        <f>'BFPaT-pretax-electricity'!S4*'Tax Percentages'!$C$5/(1-'Tax Percentages'!$C$5)</f>
        <v>2.4809841524957109E-6</v>
      </c>
      <c r="T4" s="3">
        <f>'BFPaT-pretax-electricity'!T4*'Tax Percentages'!$C$5/(1-'Tax Percentages'!$C$5)</f>
        <v>2.4787821574754289E-6</v>
      </c>
      <c r="U4" s="3">
        <f>'BFPaT-pretax-electricity'!U4*'Tax Percentages'!$C$5/(1-'Tax Percentages'!$C$5)</f>
        <v>2.4776571082249214E-6</v>
      </c>
      <c r="V4" s="3">
        <f>'BFPaT-pretax-electricity'!V4*'Tax Percentages'!$C$5/(1-'Tax Percentages'!$C$5)</f>
        <v>2.4717416408713824E-6</v>
      </c>
      <c r="W4" s="3">
        <f>'BFPaT-pretax-electricity'!W4*'Tax Percentages'!$C$5/(1-'Tax Percentages'!$C$5)</f>
        <v>2.4840761104009795E-6</v>
      </c>
      <c r="X4" s="3">
        <f>'BFPaT-pretax-electricity'!X4*'Tax Percentages'!$C$5/(1-'Tax Percentages'!$C$5)</f>
        <v>2.4967738775895048E-6</v>
      </c>
      <c r="Y4" s="3">
        <f>'BFPaT-pretax-electricity'!Y4*'Tax Percentages'!$C$5/(1-'Tax Percentages'!$C$5)</f>
        <v>2.5096251685885167E-6</v>
      </c>
      <c r="Z4" s="3">
        <f>'BFPaT-pretax-electricity'!Z4*'Tax Percentages'!$C$5/(1-'Tax Percentages'!$C$5)</f>
        <v>2.517107781396041E-6</v>
      </c>
      <c r="AA4" s="3">
        <f>'BFPaT-pretax-electricity'!AA4*'Tax Percentages'!$C$5/(1-'Tax Percentages'!$C$5)</f>
        <v>2.5286520348751967E-6</v>
      </c>
      <c r="AB4" s="3">
        <f t="shared" si="4"/>
        <v>2.5286520348751967E-6</v>
      </c>
      <c r="AC4" s="3">
        <f t="shared" si="4"/>
        <v>2.5286520348751967E-6</v>
      </c>
      <c r="AD4" s="3">
        <f t="shared" si="4"/>
        <v>2.5286520348751967E-6</v>
      </c>
      <c r="AE4" s="3">
        <f t="shared" si="4"/>
        <v>2.5286520348751967E-6</v>
      </c>
      <c r="AF4" s="3">
        <f t="shared" si="4"/>
        <v>2.5286520348751967E-6</v>
      </c>
      <c r="AG4" s="3">
        <f t="shared" si="4"/>
        <v>2.5286520348751967E-6</v>
      </c>
      <c r="AH4" s="3">
        <f t="shared" si="4"/>
        <v>2.5286520348751967E-6</v>
      </c>
      <c r="AI4" s="3">
        <f t="shared" si="4"/>
        <v>2.5286520348751967E-6</v>
      </c>
      <c r="AJ4" s="3">
        <f t="shared" si="4"/>
        <v>2.5286520348751967E-6</v>
      </c>
      <c r="AK4" s="3">
        <f t="shared" si="4"/>
        <v>2.5286520348751967E-6</v>
      </c>
      <c r="AL4" s="3">
        <f t="shared" si="4"/>
        <v>2.5286520348751967E-6</v>
      </c>
      <c r="AM4" s="3">
        <f t="shared" si="4"/>
        <v>2.5286520348751967E-6</v>
      </c>
      <c r="AN4" s="3">
        <f t="shared" si="4"/>
        <v>2.5286520348751967E-6</v>
      </c>
      <c r="AO4" s="3">
        <f t="shared" si="4"/>
        <v>2.5286520348751967E-6</v>
      </c>
      <c r="AP4" s="3">
        <f t="shared" si="4"/>
        <v>2.5286520348751967E-6</v>
      </c>
      <c r="AQ4" s="3">
        <f t="shared" si="4"/>
        <v>2.5286520348751967E-6</v>
      </c>
      <c r="AR4" s="3">
        <f t="shared" si="3"/>
        <v>2.5286520348751967E-6</v>
      </c>
      <c r="AS4" s="3">
        <f t="shared" si="3"/>
        <v>2.5286520348751967E-6</v>
      </c>
      <c r="AT4" s="3">
        <f t="shared" si="3"/>
        <v>2.5286520348751967E-6</v>
      </c>
      <c r="AU4" s="3">
        <f t="shared" si="3"/>
        <v>2.5286520348751967E-6</v>
      </c>
      <c r="AV4" s="3">
        <f t="shared" si="3"/>
        <v>2.5286520348751967E-6</v>
      </c>
      <c r="AW4" s="3">
        <f t="shared" si="3"/>
        <v>2.5286520348751967E-6</v>
      </c>
      <c r="AX4" s="3">
        <f t="shared" si="3"/>
        <v>2.5286520348751967E-6</v>
      </c>
      <c r="AY4" s="3">
        <f t="shared" si="3"/>
        <v>2.5286520348751967E-6</v>
      </c>
      <c r="AZ4" s="3">
        <f t="shared" si="3"/>
        <v>2.5286520348751967E-6</v>
      </c>
      <c r="BA4" s="3">
        <f t="shared" si="3"/>
        <v>2.5286520348751967E-6</v>
      </c>
      <c r="BB4" s="3">
        <f t="shared" si="3"/>
        <v>2.5286520348751967E-6</v>
      </c>
      <c r="BC4" s="3">
        <f t="shared" si="3"/>
        <v>2.5286520348751967E-6</v>
      </c>
      <c r="BD4" s="3">
        <f t="shared" si="3"/>
        <v>2.5286520348751967E-6</v>
      </c>
      <c r="BE4" s="3">
        <f t="shared" si="3"/>
        <v>2.5286520348751967E-6</v>
      </c>
      <c r="BF4" s="3">
        <f t="shared" si="3"/>
        <v>2.5286520348751967E-6</v>
      </c>
      <c r="BG4" s="3">
        <f t="shared" si="3"/>
        <v>2.5286520348751967E-6</v>
      </c>
      <c r="BH4" s="3">
        <f t="shared" si="3"/>
        <v>2.5286520348751967E-6</v>
      </c>
      <c r="BI4" s="3">
        <f t="shared" si="3"/>
        <v>2.5286520348751967E-6</v>
      </c>
      <c r="BJ4" s="3">
        <f t="shared" si="3"/>
        <v>2.5286520348751967E-6</v>
      </c>
      <c r="BK4" s="3">
        <f t="shared" si="3"/>
        <v>2.5286520348751967E-6</v>
      </c>
      <c r="BL4" s="3">
        <f t="shared" si="3"/>
        <v>2.5286520348751967E-6</v>
      </c>
      <c r="BM4" s="3">
        <f t="shared" si="3"/>
        <v>2.5286520348751967E-6</v>
      </c>
      <c r="BN4" s="3">
        <f t="shared" si="3"/>
        <v>2.5286520348751967E-6</v>
      </c>
      <c r="BO4" s="3">
        <f t="shared" si="3"/>
        <v>2.5286520348751967E-6</v>
      </c>
      <c r="BP4" s="3">
        <f t="shared" si="3"/>
        <v>2.5286520348751967E-6</v>
      </c>
      <c r="BQ4" s="3">
        <f t="shared" si="3"/>
        <v>2.5286520348751967E-6</v>
      </c>
      <c r="BR4" s="3">
        <f t="shared" si="3"/>
        <v>2.5286520348751967E-6</v>
      </c>
      <c r="BS4" s="3">
        <f t="shared" si="3"/>
        <v>2.5286520348751967E-6</v>
      </c>
      <c r="BT4" s="3">
        <f t="shared" si="3"/>
        <v>2.5286520348751967E-6</v>
      </c>
      <c r="BU4" s="3">
        <f t="shared" si="3"/>
        <v>2.5286520348751967E-6</v>
      </c>
      <c r="BV4" s="3">
        <f t="shared" si="3"/>
        <v>2.5286520348751967E-6</v>
      </c>
      <c r="BW4" s="3">
        <f t="shared" si="3"/>
        <v>2.5286520348751967E-6</v>
      </c>
      <c r="BX4" s="3">
        <f t="shared" si="3"/>
        <v>2.5286520348751967E-6</v>
      </c>
      <c r="BY4" s="3">
        <f t="shared" si="3"/>
        <v>2.5286520348751967E-6</v>
      </c>
    </row>
    <row r="5" spans="1:77">
      <c r="A5" s="1" t="s">
        <v>392</v>
      </c>
      <c r="B5" s="3">
        <f>'BFPaT-pretax-electricity'!B5*'Tax Percentages'!$C$5/(1-'Tax Percentages'!$C$5)</f>
        <v>1.9156900857179418E-6</v>
      </c>
      <c r="C5" s="3">
        <f>'BFPaT-pretax-electricity'!C5*'Tax Percentages'!$C$5/(1-'Tax Percentages'!$C$5)</f>
        <v>1.9035199050923028E-6</v>
      </c>
      <c r="D5" s="3">
        <f>'BFPaT-pretax-electricity'!D5*'Tax Percentages'!$C$5/(1-'Tax Percentages'!$C$5)</f>
        <v>1.8430552845523387E-6</v>
      </c>
      <c r="E5" s="3">
        <f>'BFPaT-pretax-electricity'!E5*'Tax Percentages'!$C$5/(1-'Tax Percentages'!$C$5)</f>
        <v>1.7955068850120947E-6</v>
      </c>
      <c r="F5" s="3">
        <f>'BFPaT-pretax-electricity'!F5*'Tax Percentages'!$C$5/(1-'Tax Percentages'!$C$5)</f>
        <v>1.8073008692632054E-6</v>
      </c>
      <c r="G5" s="3">
        <f>'BFPaT-pretax-electricity'!G5*'Tax Percentages'!$C$5/(1-'Tax Percentages'!$C$5)</f>
        <v>1.8270056454900645E-6</v>
      </c>
      <c r="H5" s="3">
        <f>'BFPaT-pretax-electricity'!H5*'Tax Percentages'!$C$5/(1-'Tax Percentages'!$C$5)</f>
        <v>1.8433393957354222E-6</v>
      </c>
      <c r="I5" s="3">
        <f>'BFPaT-pretax-electricity'!I5*'Tax Percentages'!$C$5/(1-'Tax Percentages'!$C$5)</f>
        <v>1.8508962004033519E-6</v>
      </c>
      <c r="J5" s="3">
        <f>'BFPaT-pretax-electricity'!J5*'Tax Percentages'!$C$5/(1-'Tax Percentages'!$C$5)</f>
        <v>1.8609914819996401E-6</v>
      </c>
      <c r="K5" s="3">
        <f>'BFPaT-pretax-electricity'!K5*'Tax Percentages'!$C$5/(1-'Tax Percentages'!$C$5)</f>
        <v>1.8731633598247E-6</v>
      </c>
      <c r="L5" s="3">
        <f>'BFPaT-pretax-electricity'!L5*'Tax Percentages'!$C$5/(1-'Tax Percentages'!$C$5)</f>
        <v>1.8772157386366341E-6</v>
      </c>
      <c r="M5" s="3">
        <f>'BFPaT-pretax-electricity'!M5*'Tax Percentages'!$C$5/(1-'Tax Percentages'!$C$5)</f>
        <v>1.8798518772688207E-6</v>
      </c>
      <c r="N5" s="3">
        <f>'BFPaT-pretax-electricity'!N5*'Tax Percentages'!$C$5/(1-'Tax Percentages'!$C$5)</f>
        <v>1.8901326870075352E-6</v>
      </c>
      <c r="O5" s="3">
        <f>'BFPaT-pretax-electricity'!O5*'Tax Percentages'!$C$5/(1-'Tax Percentages'!$C$5)</f>
        <v>1.896660843352073E-6</v>
      </c>
      <c r="P5" s="3">
        <f>'BFPaT-pretax-electricity'!P5*'Tax Percentages'!$C$5/(1-'Tax Percentages'!$C$5)</f>
        <v>1.906594987986185E-6</v>
      </c>
      <c r="Q5" s="3">
        <f>'BFPaT-pretax-electricity'!Q5*'Tax Percentages'!$C$5/(1-'Tax Percentages'!$C$5)</f>
        <v>1.9160481947957837E-6</v>
      </c>
      <c r="R5" s="3">
        <f>'BFPaT-pretax-electricity'!R5*'Tax Percentages'!$C$5/(1-'Tax Percentages'!$C$5)</f>
        <v>1.9167779420554229E-6</v>
      </c>
      <c r="S5" s="3">
        <f>'BFPaT-pretax-electricity'!S5*'Tax Percentages'!$C$5/(1-'Tax Percentages'!$C$5)</f>
        <v>1.9137004345909394E-6</v>
      </c>
      <c r="T5" s="3">
        <f>'BFPaT-pretax-electricity'!T5*'Tax Percentages'!$C$5/(1-'Tax Percentages'!$C$5)</f>
        <v>1.9058014260283139E-6</v>
      </c>
      <c r="U5" s="3">
        <f>'BFPaT-pretax-electricity'!U5*'Tax Percentages'!$C$5/(1-'Tax Percentages'!$C$5)</f>
        <v>1.8991721165982818E-6</v>
      </c>
      <c r="V5" s="3">
        <f>'BFPaT-pretax-electricity'!V5*'Tax Percentages'!$C$5/(1-'Tax Percentages'!$C$5)</f>
        <v>1.8845727586870005E-6</v>
      </c>
      <c r="W5" s="3">
        <f>'BFPaT-pretax-electricity'!W5*'Tax Percentages'!$C$5/(1-'Tax Percentages'!$C$5)</f>
        <v>1.89137207900761E-6</v>
      </c>
      <c r="X5" s="3">
        <f>'BFPaT-pretax-electricity'!X5*'Tax Percentages'!$C$5/(1-'Tax Percentages'!$C$5)</f>
        <v>1.8973154774144777E-6</v>
      </c>
      <c r="Y5" s="3">
        <f>'BFPaT-pretax-electricity'!Y5*'Tax Percentages'!$C$5/(1-'Tax Percentages'!$C$5)</f>
        <v>1.9038743288228302E-6</v>
      </c>
      <c r="Z5" s="3">
        <f>'BFPaT-pretax-electricity'!Z5*'Tax Percentages'!$C$5/(1-'Tax Percentages'!$C$5)</f>
        <v>1.9043234562810522E-6</v>
      </c>
      <c r="AA5" s="3">
        <f>'BFPaT-pretax-electricity'!AA5*'Tax Percentages'!$C$5/(1-'Tax Percentages'!$C$5)</f>
        <v>1.9091159110233881E-6</v>
      </c>
      <c r="AB5" s="3">
        <f t="shared" si="4"/>
        <v>1.9091159110233881E-6</v>
      </c>
      <c r="AC5" s="3">
        <f t="shared" si="4"/>
        <v>1.9091159110233881E-6</v>
      </c>
      <c r="AD5" s="3">
        <f t="shared" si="4"/>
        <v>1.9091159110233881E-6</v>
      </c>
      <c r="AE5" s="3">
        <f t="shared" si="4"/>
        <v>1.9091159110233881E-6</v>
      </c>
      <c r="AF5" s="3">
        <f t="shared" si="4"/>
        <v>1.9091159110233881E-6</v>
      </c>
      <c r="AG5" s="3">
        <f t="shared" si="4"/>
        <v>1.9091159110233881E-6</v>
      </c>
      <c r="AH5" s="3">
        <f t="shared" si="4"/>
        <v>1.9091159110233881E-6</v>
      </c>
      <c r="AI5" s="3">
        <f t="shared" si="4"/>
        <v>1.9091159110233881E-6</v>
      </c>
      <c r="AJ5" s="3">
        <f t="shared" si="4"/>
        <v>1.9091159110233881E-6</v>
      </c>
      <c r="AK5" s="3">
        <f t="shared" si="4"/>
        <v>1.9091159110233881E-6</v>
      </c>
      <c r="AL5" s="3">
        <f t="shared" si="4"/>
        <v>1.9091159110233881E-6</v>
      </c>
      <c r="AM5" s="3">
        <f t="shared" si="4"/>
        <v>1.9091159110233881E-6</v>
      </c>
      <c r="AN5" s="3">
        <f t="shared" si="4"/>
        <v>1.9091159110233881E-6</v>
      </c>
      <c r="AO5" s="3">
        <f t="shared" si="4"/>
        <v>1.9091159110233881E-6</v>
      </c>
      <c r="AP5" s="3">
        <f t="shared" si="4"/>
        <v>1.9091159110233881E-6</v>
      </c>
      <c r="AQ5" s="3">
        <f t="shared" si="4"/>
        <v>1.9091159110233881E-6</v>
      </c>
      <c r="AR5" s="3">
        <f t="shared" si="3"/>
        <v>1.9091159110233881E-6</v>
      </c>
      <c r="AS5" s="3">
        <f t="shared" si="3"/>
        <v>1.9091159110233881E-6</v>
      </c>
      <c r="AT5" s="3">
        <f t="shared" si="3"/>
        <v>1.9091159110233881E-6</v>
      </c>
      <c r="AU5" s="3">
        <f t="shared" si="3"/>
        <v>1.9091159110233881E-6</v>
      </c>
      <c r="AV5" s="3">
        <f t="shared" si="3"/>
        <v>1.9091159110233881E-6</v>
      </c>
      <c r="AW5" s="3">
        <f t="shared" si="3"/>
        <v>1.9091159110233881E-6</v>
      </c>
      <c r="AX5" s="3">
        <f t="shared" si="3"/>
        <v>1.9091159110233881E-6</v>
      </c>
      <c r="AY5" s="3">
        <f t="shared" si="3"/>
        <v>1.9091159110233881E-6</v>
      </c>
      <c r="AZ5" s="3">
        <f t="shared" si="3"/>
        <v>1.9091159110233881E-6</v>
      </c>
      <c r="BA5" s="3">
        <f t="shared" si="3"/>
        <v>1.9091159110233881E-6</v>
      </c>
      <c r="BB5" s="3">
        <f t="shared" si="3"/>
        <v>1.9091159110233881E-6</v>
      </c>
      <c r="BC5" s="3">
        <f t="shared" si="3"/>
        <v>1.9091159110233881E-6</v>
      </c>
      <c r="BD5" s="3">
        <f t="shared" si="3"/>
        <v>1.9091159110233881E-6</v>
      </c>
      <c r="BE5" s="3">
        <f t="shared" si="3"/>
        <v>1.9091159110233881E-6</v>
      </c>
      <c r="BF5" s="3">
        <f t="shared" si="3"/>
        <v>1.9091159110233881E-6</v>
      </c>
      <c r="BG5" s="3">
        <f t="shared" si="3"/>
        <v>1.9091159110233881E-6</v>
      </c>
      <c r="BH5" s="3">
        <f t="shared" si="3"/>
        <v>1.9091159110233881E-6</v>
      </c>
      <c r="BI5" s="3">
        <f t="shared" si="3"/>
        <v>1.9091159110233881E-6</v>
      </c>
      <c r="BJ5" s="3">
        <f t="shared" si="3"/>
        <v>1.9091159110233881E-6</v>
      </c>
      <c r="BK5" s="3">
        <f t="shared" si="3"/>
        <v>1.9091159110233881E-6</v>
      </c>
      <c r="BL5" s="3">
        <f t="shared" si="3"/>
        <v>1.9091159110233881E-6</v>
      </c>
      <c r="BM5" s="3">
        <f t="shared" si="3"/>
        <v>1.9091159110233881E-6</v>
      </c>
      <c r="BN5" s="3">
        <f t="shared" si="3"/>
        <v>1.9091159110233881E-6</v>
      </c>
      <c r="BO5" s="3">
        <f t="shared" si="3"/>
        <v>1.9091159110233881E-6</v>
      </c>
      <c r="BP5" s="3">
        <f t="shared" si="3"/>
        <v>1.9091159110233881E-6</v>
      </c>
      <c r="BQ5" s="3">
        <f t="shared" si="3"/>
        <v>1.9091159110233881E-6</v>
      </c>
      <c r="BR5" s="3">
        <f t="shared" si="3"/>
        <v>1.9091159110233881E-6</v>
      </c>
      <c r="BS5" s="3">
        <f t="shared" si="3"/>
        <v>1.9091159110233881E-6</v>
      </c>
      <c r="BT5" s="3">
        <f t="shared" si="3"/>
        <v>1.9091159110233881E-6</v>
      </c>
      <c r="BU5" s="3">
        <f t="shared" si="3"/>
        <v>1.9091159110233881E-6</v>
      </c>
      <c r="BV5" s="3">
        <f t="shared" si="3"/>
        <v>1.9091159110233881E-6</v>
      </c>
      <c r="BW5" s="3">
        <f t="shared" si="3"/>
        <v>1.9091159110233881E-6</v>
      </c>
      <c r="BX5" s="3">
        <f t="shared" si="3"/>
        <v>1.9091159110233881E-6</v>
      </c>
      <c r="BY5" s="3">
        <f t="shared" si="3"/>
        <v>1.9091159110233881E-6</v>
      </c>
    </row>
    <row r="6" spans="1:77">
      <c r="A6" s="1" t="s">
        <v>393</v>
      </c>
      <c r="B6" s="3">
        <f>'BFPaT-pretax-electricity'!B6*'Tax Percentages'!$C$5/(1-'Tax Percentages'!$C$5)</f>
        <v>1.2896643077027476E-6</v>
      </c>
      <c r="C6" s="3">
        <f>'BFPaT-pretax-electricity'!C6*'Tax Percentages'!$C$5/(1-'Tax Percentages'!$C$5)</f>
        <v>1.2828901544249817E-6</v>
      </c>
      <c r="D6" s="3">
        <f>'BFPaT-pretax-electricity'!D6*'Tax Percentages'!$C$5/(1-'Tax Percentages'!$C$5)</f>
        <v>1.2248647973843624E-6</v>
      </c>
      <c r="E6" s="3">
        <f>'BFPaT-pretax-electricity'!E6*'Tax Percentages'!$C$5/(1-'Tax Percentages'!$C$5)</f>
        <v>1.1930526369104429E-6</v>
      </c>
      <c r="F6" s="3">
        <f>'BFPaT-pretax-electricity'!F6*'Tax Percentages'!$C$5/(1-'Tax Percentages'!$C$5)</f>
        <v>1.2028713719839238E-6</v>
      </c>
      <c r="G6" s="3">
        <f>'BFPaT-pretax-electricity'!G6*'Tax Percentages'!$C$5/(1-'Tax Percentages'!$C$5)</f>
        <v>1.2207632967720416E-6</v>
      </c>
      <c r="H6" s="3">
        <f>'BFPaT-pretax-electricity'!H6*'Tax Percentages'!$C$5/(1-'Tax Percentages'!$C$5)</f>
        <v>1.238075846169225E-6</v>
      </c>
      <c r="I6" s="3">
        <f>'BFPaT-pretax-electricity'!I6*'Tax Percentages'!$C$5/(1-'Tax Percentages'!$C$5)</f>
        <v>1.2442823104863558E-6</v>
      </c>
      <c r="J6" s="3">
        <f>'BFPaT-pretax-electricity'!J6*'Tax Percentages'!$C$5/(1-'Tax Percentages'!$C$5)</f>
        <v>1.2541384324385116E-6</v>
      </c>
      <c r="K6" s="3">
        <f>'BFPaT-pretax-electricity'!K6*'Tax Percentages'!$C$5/(1-'Tax Percentages'!$C$5)</f>
        <v>1.2601712490091628E-6</v>
      </c>
      <c r="L6" s="3">
        <f>'BFPaT-pretax-electricity'!L6*'Tax Percentages'!$C$5/(1-'Tax Percentages'!$C$5)</f>
        <v>1.2645632616709549E-6</v>
      </c>
      <c r="M6" s="3">
        <f>'BFPaT-pretax-electricity'!M6*'Tax Percentages'!$C$5/(1-'Tax Percentages'!$C$5)</f>
        <v>1.2676561409130518E-6</v>
      </c>
      <c r="N6" s="3">
        <f>'BFPaT-pretax-electricity'!N6*'Tax Percentages'!$C$5/(1-'Tax Percentages'!$C$5)</f>
        <v>1.2738863660220774E-6</v>
      </c>
      <c r="O6" s="3">
        <f>'BFPaT-pretax-electricity'!O6*'Tax Percentages'!$C$5/(1-'Tax Percentages'!$C$5)</f>
        <v>1.2774035451194364E-6</v>
      </c>
      <c r="P6" s="3">
        <f>'BFPaT-pretax-electricity'!P6*'Tax Percentages'!$C$5/(1-'Tax Percentages'!$C$5)</f>
        <v>1.284793393855747E-6</v>
      </c>
      <c r="Q6" s="3">
        <f>'BFPaT-pretax-electricity'!Q6*'Tax Percentages'!$C$5/(1-'Tax Percentages'!$C$5)</f>
        <v>1.2926376556141904E-6</v>
      </c>
      <c r="R6" s="3">
        <f>'BFPaT-pretax-electricity'!R6*'Tax Percentages'!$C$5/(1-'Tax Percentages'!$C$5)</f>
        <v>1.29232304333294E-6</v>
      </c>
      <c r="S6" s="3">
        <f>'BFPaT-pretax-electricity'!S6*'Tax Percentages'!$C$5/(1-'Tax Percentages'!$C$5)</f>
        <v>1.2852872303958603E-6</v>
      </c>
      <c r="T6" s="3">
        <f>'BFPaT-pretax-electricity'!T6*'Tax Percentages'!$C$5/(1-'Tax Percentages'!$C$5)</f>
        <v>1.2779063525707757E-6</v>
      </c>
      <c r="U6" s="3">
        <f>'BFPaT-pretax-electricity'!U6*'Tax Percentages'!$C$5/(1-'Tax Percentages'!$C$5)</f>
        <v>1.2711161971270401E-6</v>
      </c>
      <c r="V6" s="3">
        <f>'BFPaT-pretax-electricity'!V6*'Tax Percentages'!$C$5/(1-'Tax Percentages'!$C$5)</f>
        <v>1.2608388787699916E-6</v>
      </c>
      <c r="W6" s="3">
        <f>'BFPaT-pretax-electricity'!W6*'Tax Percentages'!$C$5/(1-'Tax Percentages'!$C$5)</f>
        <v>1.267337600827427E-6</v>
      </c>
      <c r="X6" s="3">
        <f>'BFPaT-pretax-electricity'!X6*'Tax Percentages'!$C$5/(1-'Tax Percentages'!$C$5)</f>
        <v>1.2714281423806289E-6</v>
      </c>
      <c r="Y6" s="3">
        <f>'BFPaT-pretax-electricity'!Y6*'Tax Percentages'!$C$5/(1-'Tax Percentages'!$C$5)</f>
        <v>1.2741049653075084E-6</v>
      </c>
      <c r="Z6" s="3">
        <f>'BFPaT-pretax-electricity'!Z6*'Tax Percentages'!$C$5/(1-'Tax Percentages'!$C$5)</f>
        <v>1.2732741619451983E-6</v>
      </c>
      <c r="AA6" s="3">
        <f>'BFPaT-pretax-electricity'!AA6*'Tax Percentages'!$C$5/(1-'Tax Percentages'!$C$5)</f>
        <v>1.2751813776717503E-6</v>
      </c>
      <c r="AB6" s="3">
        <f t="shared" si="4"/>
        <v>1.2751813776717503E-6</v>
      </c>
      <c r="AC6" s="3">
        <f t="shared" si="4"/>
        <v>1.2751813776717503E-6</v>
      </c>
      <c r="AD6" s="3">
        <f t="shared" si="4"/>
        <v>1.2751813776717503E-6</v>
      </c>
      <c r="AE6" s="3">
        <f t="shared" si="4"/>
        <v>1.2751813776717503E-6</v>
      </c>
      <c r="AF6" s="3">
        <f t="shared" si="4"/>
        <v>1.2751813776717503E-6</v>
      </c>
      <c r="AG6" s="3">
        <f t="shared" si="4"/>
        <v>1.2751813776717503E-6</v>
      </c>
      <c r="AH6" s="3">
        <f t="shared" si="4"/>
        <v>1.2751813776717503E-6</v>
      </c>
      <c r="AI6" s="3">
        <f t="shared" si="4"/>
        <v>1.2751813776717503E-6</v>
      </c>
      <c r="AJ6" s="3">
        <f t="shared" si="4"/>
        <v>1.2751813776717503E-6</v>
      </c>
      <c r="AK6" s="3">
        <f t="shared" si="4"/>
        <v>1.2751813776717503E-6</v>
      </c>
      <c r="AL6" s="3">
        <f t="shared" si="4"/>
        <v>1.2751813776717503E-6</v>
      </c>
      <c r="AM6" s="3">
        <f t="shared" si="4"/>
        <v>1.2751813776717503E-6</v>
      </c>
      <c r="AN6" s="3">
        <f t="shared" si="4"/>
        <v>1.2751813776717503E-6</v>
      </c>
      <c r="AO6" s="3">
        <f t="shared" si="4"/>
        <v>1.2751813776717503E-6</v>
      </c>
      <c r="AP6" s="3">
        <f t="shared" si="4"/>
        <v>1.2751813776717503E-6</v>
      </c>
      <c r="AQ6" s="3">
        <f t="shared" si="4"/>
        <v>1.2751813776717503E-6</v>
      </c>
      <c r="AR6" s="3">
        <f t="shared" si="3"/>
        <v>1.2751813776717503E-6</v>
      </c>
      <c r="AS6" s="3">
        <f t="shared" si="3"/>
        <v>1.2751813776717503E-6</v>
      </c>
      <c r="AT6" s="3">
        <f t="shared" si="3"/>
        <v>1.2751813776717503E-6</v>
      </c>
      <c r="AU6" s="3">
        <f t="shared" si="3"/>
        <v>1.2751813776717503E-6</v>
      </c>
      <c r="AV6" s="3">
        <f t="shared" si="3"/>
        <v>1.2751813776717503E-6</v>
      </c>
      <c r="AW6" s="3">
        <f t="shared" si="3"/>
        <v>1.2751813776717503E-6</v>
      </c>
      <c r="AX6" s="3">
        <f t="shared" si="3"/>
        <v>1.2751813776717503E-6</v>
      </c>
      <c r="AY6" s="3">
        <f t="shared" si="3"/>
        <v>1.2751813776717503E-6</v>
      </c>
      <c r="AZ6" s="3">
        <f t="shared" si="3"/>
        <v>1.2751813776717503E-6</v>
      </c>
      <c r="BA6" s="3">
        <f t="shared" si="3"/>
        <v>1.2751813776717503E-6</v>
      </c>
      <c r="BB6" s="3">
        <f t="shared" si="3"/>
        <v>1.2751813776717503E-6</v>
      </c>
      <c r="BC6" s="3">
        <f t="shared" si="3"/>
        <v>1.2751813776717503E-6</v>
      </c>
      <c r="BD6" s="3">
        <f t="shared" si="3"/>
        <v>1.2751813776717503E-6</v>
      </c>
      <c r="BE6" s="3">
        <f t="shared" si="3"/>
        <v>1.2751813776717503E-6</v>
      </c>
      <c r="BF6" s="3">
        <f t="shared" si="3"/>
        <v>1.2751813776717503E-6</v>
      </c>
      <c r="BG6" s="3">
        <f t="shared" si="3"/>
        <v>1.2751813776717503E-6</v>
      </c>
      <c r="BH6" s="3">
        <f t="shared" si="3"/>
        <v>1.2751813776717503E-6</v>
      </c>
      <c r="BI6" s="3">
        <f t="shared" si="3"/>
        <v>1.2751813776717503E-6</v>
      </c>
      <c r="BJ6" s="3">
        <f t="shared" si="3"/>
        <v>1.2751813776717503E-6</v>
      </c>
      <c r="BK6" s="3">
        <f t="shared" si="3"/>
        <v>1.2751813776717503E-6</v>
      </c>
      <c r="BL6" s="3">
        <f t="shared" si="3"/>
        <v>1.2751813776717503E-6</v>
      </c>
      <c r="BM6" s="3">
        <f t="shared" si="3"/>
        <v>1.2751813776717503E-6</v>
      </c>
      <c r="BN6" s="3">
        <f t="shared" si="3"/>
        <v>1.2751813776717503E-6</v>
      </c>
      <c r="BO6" s="3">
        <f t="shared" si="3"/>
        <v>1.2751813776717503E-6</v>
      </c>
      <c r="BP6" s="3">
        <f t="shared" si="3"/>
        <v>1.2751813776717503E-6</v>
      </c>
      <c r="BQ6" s="3">
        <f t="shared" si="3"/>
        <v>1.2751813776717503E-6</v>
      </c>
      <c r="BR6" s="3">
        <f t="shared" si="3"/>
        <v>1.2751813776717503E-6</v>
      </c>
      <c r="BS6" s="3">
        <f t="shared" si="3"/>
        <v>1.2751813776717503E-6</v>
      </c>
      <c r="BT6" s="3">
        <f t="shared" si="3"/>
        <v>1.2751813776717503E-6</v>
      </c>
      <c r="BU6" s="3">
        <f t="shared" si="3"/>
        <v>1.2751813776717503E-6</v>
      </c>
      <c r="BV6" s="3">
        <f t="shared" si="3"/>
        <v>1.2751813776717503E-6</v>
      </c>
      <c r="BW6" s="3">
        <f t="shared" si="3"/>
        <v>1.2751813776717503E-6</v>
      </c>
      <c r="BX6" s="3">
        <f t="shared" si="3"/>
        <v>1.2751813776717503E-6</v>
      </c>
      <c r="BY6" s="3">
        <f t="shared" si="3"/>
        <v>1.2751813776717503E-6</v>
      </c>
    </row>
    <row r="7" spans="1:77">
      <c r="A7" s="1" t="s">
        <v>394</v>
      </c>
      <c r="B7" s="3">
        <f>'BFPaT-pretax-electricity'!B7*'Tax Percentages'!$C$5/(1-'Tax Percentages'!$C$5)</f>
        <v>1.2896643077027476E-6</v>
      </c>
      <c r="C7" s="3">
        <f>'BFPaT-pretax-electricity'!C7*'Tax Percentages'!$C$5/(1-'Tax Percentages'!$C$5)</f>
        <v>1.2828901544249817E-6</v>
      </c>
      <c r="D7" s="3">
        <f>'BFPaT-pretax-electricity'!D7*'Tax Percentages'!$C$5/(1-'Tax Percentages'!$C$5)</f>
        <v>1.2248647973843624E-6</v>
      </c>
      <c r="E7" s="3">
        <f>'BFPaT-pretax-electricity'!E7*'Tax Percentages'!$C$5/(1-'Tax Percentages'!$C$5)</f>
        <v>1.1930526369104429E-6</v>
      </c>
      <c r="F7" s="3">
        <f>'BFPaT-pretax-electricity'!F7*'Tax Percentages'!$C$5/(1-'Tax Percentages'!$C$5)</f>
        <v>1.2028713719839238E-6</v>
      </c>
      <c r="G7" s="3">
        <f>'BFPaT-pretax-electricity'!G7*'Tax Percentages'!$C$5/(1-'Tax Percentages'!$C$5)</f>
        <v>1.2207632967720416E-6</v>
      </c>
      <c r="H7" s="3">
        <f>'BFPaT-pretax-electricity'!H7*'Tax Percentages'!$C$5/(1-'Tax Percentages'!$C$5)</f>
        <v>1.238075846169225E-6</v>
      </c>
      <c r="I7" s="3">
        <f>'BFPaT-pretax-electricity'!I7*'Tax Percentages'!$C$5/(1-'Tax Percentages'!$C$5)</f>
        <v>1.2442823104863558E-6</v>
      </c>
      <c r="J7" s="3">
        <f>'BFPaT-pretax-electricity'!J7*'Tax Percentages'!$C$5/(1-'Tax Percentages'!$C$5)</f>
        <v>1.2541384324385116E-6</v>
      </c>
      <c r="K7" s="3">
        <f>'BFPaT-pretax-electricity'!K7*'Tax Percentages'!$C$5/(1-'Tax Percentages'!$C$5)</f>
        <v>1.2601712490091628E-6</v>
      </c>
      <c r="L7" s="3">
        <f>'BFPaT-pretax-electricity'!L7*'Tax Percentages'!$C$5/(1-'Tax Percentages'!$C$5)</f>
        <v>1.2645632616709549E-6</v>
      </c>
      <c r="M7" s="3">
        <f>'BFPaT-pretax-electricity'!M7*'Tax Percentages'!$C$5/(1-'Tax Percentages'!$C$5)</f>
        <v>1.2676561409130518E-6</v>
      </c>
      <c r="N7" s="3">
        <f>'BFPaT-pretax-electricity'!N7*'Tax Percentages'!$C$5/(1-'Tax Percentages'!$C$5)</f>
        <v>1.2738863660220774E-6</v>
      </c>
      <c r="O7" s="3">
        <f>'BFPaT-pretax-electricity'!O7*'Tax Percentages'!$C$5/(1-'Tax Percentages'!$C$5)</f>
        <v>1.2774035451194364E-6</v>
      </c>
      <c r="P7" s="3">
        <f>'BFPaT-pretax-electricity'!P7*'Tax Percentages'!$C$5/(1-'Tax Percentages'!$C$5)</f>
        <v>1.284793393855747E-6</v>
      </c>
      <c r="Q7" s="3">
        <f>'BFPaT-pretax-electricity'!Q7*'Tax Percentages'!$C$5/(1-'Tax Percentages'!$C$5)</f>
        <v>1.2926376556141904E-6</v>
      </c>
      <c r="R7" s="3">
        <f>'BFPaT-pretax-electricity'!R7*'Tax Percentages'!$C$5/(1-'Tax Percentages'!$C$5)</f>
        <v>1.29232304333294E-6</v>
      </c>
      <c r="S7" s="3">
        <f>'BFPaT-pretax-electricity'!S7*'Tax Percentages'!$C$5/(1-'Tax Percentages'!$C$5)</f>
        <v>1.2852872303958603E-6</v>
      </c>
      <c r="T7" s="3">
        <f>'BFPaT-pretax-electricity'!T7*'Tax Percentages'!$C$5/(1-'Tax Percentages'!$C$5)</f>
        <v>1.2779063525707757E-6</v>
      </c>
      <c r="U7" s="3">
        <f>'BFPaT-pretax-electricity'!U7*'Tax Percentages'!$C$5/(1-'Tax Percentages'!$C$5)</f>
        <v>1.2711161971270401E-6</v>
      </c>
      <c r="V7" s="3">
        <f>'BFPaT-pretax-electricity'!V7*'Tax Percentages'!$C$5/(1-'Tax Percentages'!$C$5)</f>
        <v>1.2608388787699916E-6</v>
      </c>
      <c r="W7" s="3">
        <f>'BFPaT-pretax-electricity'!W7*'Tax Percentages'!$C$5/(1-'Tax Percentages'!$C$5)</f>
        <v>1.267337600827427E-6</v>
      </c>
      <c r="X7" s="3">
        <f>'BFPaT-pretax-electricity'!X7*'Tax Percentages'!$C$5/(1-'Tax Percentages'!$C$5)</f>
        <v>1.2714281423806289E-6</v>
      </c>
      <c r="Y7" s="3">
        <f>'BFPaT-pretax-electricity'!Y7*'Tax Percentages'!$C$5/(1-'Tax Percentages'!$C$5)</f>
        <v>1.2741049653075084E-6</v>
      </c>
      <c r="Z7" s="3">
        <f>'BFPaT-pretax-electricity'!Z7*'Tax Percentages'!$C$5/(1-'Tax Percentages'!$C$5)</f>
        <v>1.2732741619451983E-6</v>
      </c>
      <c r="AA7" s="3">
        <f>'BFPaT-pretax-electricity'!AA7*'Tax Percentages'!$C$5/(1-'Tax Percentages'!$C$5)</f>
        <v>1.2751813776717503E-6</v>
      </c>
      <c r="AB7" s="3">
        <f t="shared" si="4"/>
        <v>1.2751813776717503E-6</v>
      </c>
      <c r="AC7" s="3">
        <f t="shared" si="4"/>
        <v>1.2751813776717503E-6</v>
      </c>
      <c r="AD7" s="3">
        <f t="shared" si="4"/>
        <v>1.2751813776717503E-6</v>
      </c>
      <c r="AE7" s="3">
        <f t="shared" si="4"/>
        <v>1.2751813776717503E-6</v>
      </c>
      <c r="AF7" s="3">
        <f t="shared" si="4"/>
        <v>1.2751813776717503E-6</v>
      </c>
      <c r="AG7" s="3">
        <f t="shared" si="4"/>
        <v>1.2751813776717503E-6</v>
      </c>
      <c r="AH7" s="3">
        <f t="shared" si="4"/>
        <v>1.2751813776717503E-6</v>
      </c>
      <c r="AI7" s="3">
        <f t="shared" si="4"/>
        <v>1.2751813776717503E-6</v>
      </c>
      <c r="AJ7" s="3">
        <f t="shared" si="4"/>
        <v>1.2751813776717503E-6</v>
      </c>
      <c r="AK7" s="3">
        <f t="shared" si="4"/>
        <v>1.2751813776717503E-6</v>
      </c>
      <c r="AL7" s="3">
        <f t="shared" si="4"/>
        <v>1.2751813776717503E-6</v>
      </c>
      <c r="AM7" s="3">
        <f t="shared" si="4"/>
        <v>1.2751813776717503E-6</v>
      </c>
      <c r="AN7" s="3">
        <f t="shared" si="4"/>
        <v>1.2751813776717503E-6</v>
      </c>
      <c r="AO7" s="3">
        <f t="shared" si="4"/>
        <v>1.2751813776717503E-6</v>
      </c>
      <c r="AP7" s="3">
        <f t="shared" si="4"/>
        <v>1.2751813776717503E-6</v>
      </c>
      <c r="AQ7" s="3">
        <f t="shared" si="4"/>
        <v>1.2751813776717503E-6</v>
      </c>
      <c r="AR7" s="3">
        <f t="shared" si="3"/>
        <v>1.2751813776717503E-6</v>
      </c>
      <c r="AS7" s="3">
        <f t="shared" si="3"/>
        <v>1.2751813776717503E-6</v>
      </c>
      <c r="AT7" s="3">
        <f t="shared" si="3"/>
        <v>1.2751813776717503E-6</v>
      </c>
      <c r="AU7" s="3">
        <f t="shared" si="3"/>
        <v>1.2751813776717503E-6</v>
      </c>
      <c r="AV7" s="3">
        <f t="shared" si="3"/>
        <v>1.2751813776717503E-6</v>
      </c>
      <c r="AW7" s="3">
        <f t="shared" si="3"/>
        <v>1.2751813776717503E-6</v>
      </c>
      <c r="AX7" s="3">
        <f t="shared" si="3"/>
        <v>1.2751813776717503E-6</v>
      </c>
      <c r="AY7" s="3">
        <f t="shared" si="3"/>
        <v>1.2751813776717503E-6</v>
      </c>
      <c r="AZ7" s="3">
        <f t="shared" si="3"/>
        <v>1.2751813776717503E-6</v>
      </c>
      <c r="BA7" s="3">
        <f t="shared" si="3"/>
        <v>1.2751813776717503E-6</v>
      </c>
      <c r="BB7" s="3">
        <f t="shared" si="3"/>
        <v>1.2751813776717503E-6</v>
      </c>
      <c r="BC7" s="3">
        <f t="shared" si="3"/>
        <v>1.2751813776717503E-6</v>
      </c>
      <c r="BD7" s="3">
        <f t="shared" si="3"/>
        <v>1.2751813776717503E-6</v>
      </c>
      <c r="BE7" s="3">
        <f t="shared" si="3"/>
        <v>1.2751813776717503E-6</v>
      </c>
      <c r="BF7" s="3">
        <f t="shared" si="3"/>
        <v>1.2751813776717503E-6</v>
      </c>
      <c r="BG7" s="3">
        <f t="shared" si="3"/>
        <v>1.2751813776717503E-6</v>
      </c>
      <c r="BH7" s="3">
        <f t="shared" si="3"/>
        <v>1.2751813776717503E-6</v>
      </c>
      <c r="BI7" s="3">
        <f t="shared" si="3"/>
        <v>1.2751813776717503E-6</v>
      </c>
      <c r="BJ7" s="3">
        <f t="shared" si="3"/>
        <v>1.2751813776717503E-6</v>
      </c>
      <c r="BK7" s="3">
        <f t="shared" si="3"/>
        <v>1.2751813776717503E-6</v>
      </c>
      <c r="BL7" s="3">
        <f t="shared" si="3"/>
        <v>1.2751813776717503E-6</v>
      </c>
      <c r="BM7" s="3">
        <f t="shared" si="3"/>
        <v>1.2751813776717503E-6</v>
      </c>
      <c r="BN7" s="3">
        <f t="shared" si="3"/>
        <v>1.2751813776717503E-6</v>
      </c>
      <c r="BO7" s="3">
        <f t="shared" si="3"/>
        <v>1.2751813776717503E-6</v>
      </c>
      <c r="BP7" s="3">
        <f t="shared" si="3"/>
        <v>1.2751813776717503E-6</v>
      </c>
      <c r="BQ7" s="3">
        <f t="shared" si="3"/>
        <v>1.2751813776717503E-6</v>
      </c>
      <c r="BR7" s="3">
        <f t="shared" si="3"/>
        <v>1.2751813776717503E-6</v>
      </c>
      <c r="BS7" s="3">
        <f t="shared" si="3"/>
        <v>1.2751813776717503E-6</v>
      </c>
      <c r="BT7" s="3">
        <f t="shared" si="3"/>
        <v>1.2751813776717503E-6</v>
      </c>
      <c r="BU7" s="3">
        <f t="shared" si="3"/>
        <v>1.2751813776717503E-6</v>
      </c>
      <c r="BV7" s="3">
        <f t="shared" si="3"/>
        <v>1.2751813776717503E-6</v>
      </c>
      <c r="BW7" s="3">
        <f t="shared" si="3"/>
        <v>1.2751813776717503E-6</v>
      </c>
      <c r="BX7" s="3">
        <f t="shared" si="3"/>
        <v>1.2751813776717503E-6</v>
      </c>
      <c r="BY7" s="3">
        <f t="shared" si="3"/>
        <v>1.2751813776717503E-6</v>
      </c>
    </row>
    <row r="8" spans="1:77">
      <c r="A8" s="1" t="s">
        <v>395</v>
      </c>
      <c r="B8" s="3">
        <f>'BFPaT-pretax-electricity'!B8*'Tax Percentages'!$C$5/(1-'Tax Percentages'!$C$5)</f>
        <v>0</v>
      </c>
      <c r="C8" s="3">
        <f>'BFPaT-pretax-electricity'!C8*'Tax Percentages'!$C$5/(1-'Tax Percentages'!$C$5)</f>
        <v>0</v>
      </c>
      <c r="D8" s="3">
        <f>'BFPaT-pretax-electricity'!D8*'Tax Percentages'!$C$5/(1-'Tax Percentages'!$C$5)</f>
        <v>0</v>
      </c>
      <c r="E8" s="3">
        <f>'BFPaT-pretax-electricity'!E8*'Tax Percentages'!$C$5/(1-'Tax Percentages'!$C$5)</f>
        <v>0</v>
      </c>
      <c r="F8" s="3">
        <f>'BFPaT-pretax-electricity'!F8*'Tax Percentages'!$C$5/(1-'Tax Percentages'!$C$5)</f>
        <v>0</v>
      </c>
      <c r="G8" s="3">
        <f>'BFPaT-pretax-electricity'!G8*'Tax Percentages'!$C$5/(1-'Tax Percentages'!$C$5)</f>
        <v>0</v>
      </c>
      <c r="H8" s="3">
        <f>'BFPaT-pretax-electricity'!H8*'Tax Percentages'!$C$5/(1-'Tax Percentages'!$C$5)</f>
        <v>0</v>
      </c>
      <c r="I8" s="3">
        <f>'BFPaT-pretax-electricity'!I8*'Tax Percentages'!$C$5/(1-'Tax Percentages'!$C$5)</f>
        <v>0</v>
      </c>
      <c r="J8" s="3">
        <f>'BFPaT-pretax-electricity'!J8*'Tax Percentages'!$C$5/(1-'Tax Percentages'!$C$5)</f>
        <v>0</v>
      </c>
      <c r="K8" s="3">
        <f>'BFPaT-pretax-electricity'!K8*'Tax Percentages'!$C$5/(1-'Tax Percentages'!$C$5)</f>
        <v>0</v>
      </c>
      <c r="L8" s="3">
        <f>'BFPaT-pretax-electricity'!L8*'Tax Percentages'!$C$5/(1-'Tax Percentages'!$C$5)</f>
        <v>0</v>
      </c>
      <c r="M8" s="3">
        <f>'BFPaT-pretax-electricity'!M8*'Tax Percentages'!$C$5/(1-'Tax Percentages'!$C$5)</f>
        <v>0</v>
      </c>
      <c r="N8" s="3">
        <f>'BFPaT-pretax-electricity'!N8*'Tax Percentages'!$C$5/(1-'Tax Percentages'!$C$5)</f>
        <v>0</v>
      </c>
      <c r="O8" s="3">
        <f>'BFPaT-pretax-electricity'!O8*'Tax Percentages'!$C$5/(1-'Tax Percentages'!$C$5)</f>
        <v>0</v>
      </c>
      <c r="P8" s="3">
        <f>'BFPaT-pretax-electricity'!P8*'Tax Percentages'!$C$5/(1-'Tax Percentages'!$C$5)</f>
        <v>0</v>
      </c>
      <c r="Q8" s="3">
        <f>'BFPaT-pretax-electricity'!Q8*'Tax Percentages'!$C$5/(1-'Tax Percentages'!$C$5)</f>
        <v>0</v>
      </c>
      <c r="R8" s="3">
        <f>'BFPaT-pretax-electricity'!R8*'Tax Percentages'!$C$5/(1-'Tax Percentages'!$C$5)</f>
        <v>0</v>
      </c>
      <c r="S8" s="3">
        <f>'BFPaT-pretax-electricity'!S8*'Tax Percentages'!$C$5/(1-'Tax Percentages'!$C$5)</f>
        <v>0</v>
      </c>
      <c r="T8" s="3">
        <f>'BFPaT-pretax-electricity'!T8*'Tax Percentages'!$C$5/(1-'Tax Percentages'!$C$5)</f>
        <v>0</v>
      </c>
      <c r="U8" s="3">
        <f>'BFPaT-pretax-electricity'!U8*'Tax Percentages'!$C$5/(1-'Tax Percentages'!$C$5)</f>
        <v>0</v>
      </c>
      <c r="V8" s="3">
        <f>'BFPaT-pretax-electricity'!V8*'Tax Percentages'!$C$5/(1-'Tax Percentages'!$C$5)</f>
        <v>0</v>
      </c>
      <c r="W8" s="3">
        <f>'BFPaT-pretax-electricity'!W8*'Tax Percentages'!$C$5/(1-'Tax Percentages'!$C$5)</f>
        <v>0</v>
      </c>
      <c r="X8" s="3">
        <f>'BFPaT-pretax-electricity'!X8*'Tax Percentages'!$C$5/(1-'Tax Percentages'!$C$5)</f>
        <v>0</v>
      </c>
      <c r="Y8" s="3">
        <f>'BFPaT-pretax-electricity'!Y8*'Tax Percentages'!$C$5/(1-'Tax Percentages'!$C$5)</f>
        <v>0</v>
      </c>
      <c r="Z8" s="3">
        <f>'BFPaT-pretax-electricity'!Z8*'Tax Percentages'!$C$5/(1-'Tax Percentages'!$C$5)</f>
        <v>0</v>
      </c>
      <c r="AA8" s="3">
        <f>'BFPaT-pretax-electricity'!AA8*'Tax Percentages'!$C$5/(1-'Tax Percentages'!$C$5)</f>
        <v>0</v>
      </c>
      <c r="AB8" s="3">
        <f t="shared" si="4"/>
        <v>0</v>
      </c>
      <c r="AC8" s="3">
        <f t="shared" si="4"/>
        <v>0</v>
      </c>
      <c r="AD8" s="3">
        <f t="shared" si="4"/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3">
        <f t="shared" si="4"/>
        <v>0</v>
      </c>
      <c r="AI8" s="3">
        <f t="shared" si="4"/>
        <v>0</v>
      </c>
      <c r="AJ8" s="3">
        <f t="shared" si="4"/>
        <v>0</v>
      </c>
      <c r="AK8" s="3">
        <f t="shared" si="4"/>
        <v>0</v>
      </c>
      <c r="AL8" s="3">
        <f t="shared" si="4"/>
        <v>0</v>
      </c>
      <c r="AM8" s="3">
        <f t="shared" si="4"/>
        <v>0</v>
      </c>
      <c r="AN8" s="3">
        <f t="shared" si="4"/>
        <v>0</v>
      </c>
      <c r="AO8" s="3">
        <f t="shared" si="4"/>
        <v>0</v>
      </c>
      <c r="AP8" s="3">
        <f t="shared" si="4"/>
        <v>0</v>
      </c>
      <c r="AQ8" s="3">
        <f t="shared" si="4"/>
        <v>0</v>
      </c>
      <c r="AR8" s="3">
        <f t="shared" si="3"/>
        <v>0</v>
      </c>
      <c r="AS8" s="3">
        <f t="shared" si="3"/>
        <v>0</v>
      </c>
      <c r="AT8" s="3">
        <f t="shared" si="3"/>
        <v>0</v>
      </c>
      <c r="AU8" s="3">
        <f t="shared" si="3"/>
        <v>0</v>
      </c>
      <c r="AV8" s="3">
        <f t="shared" si="3"/>
        <v>0</v>
      </c>
      <c r="AW8" s="3">
        <f t="shared" si="3"/>
        <v>0</v>
      </c>
      <c r="AX8" s="3">
        <f t="shared" si="3"/>
        <v>0</v>
      </c>
      <c r="AY8" s="3">
        <f t="shared" si="3"/>
        <v>0</v>
      </c>
      <c r="AZ8" s="3">
        <f t="shared" si="3"/>
        <v>0</v>
      </c>
      <c r="BA8" s="3">
        <f t="shared" si="3"/>
        <v>0</v>
      </c>
      <c r="BB8" s="3">
        <f t="shared" si="3"/>
        <v>0</v>
      </c>
      <c r="BC8" s="3">
        <f t="shared" si="3"/>
        <v>0</v>
      </c>
      <c r="BD8" s="3">
        <f t="shared" si="3"/>
        <v>0</v>
      </c>
      <c r="BE8" s="3">
        <f t="shared" si="3"/>
        <v>0</v>
      </c>
      <c r="BF8" s="3">
        <f t="shared" si="3"/>
        <v>0</v>
      </c>
      <c r="BG8" s="3">
        <f t="shared" si="3"/>
        <v>0</v>
      </c>
      <c r="BH8" s="3">
        <f t="shared" si="3"/>
        <v>0</v>
      </c>
      <c r="BI8" s="3">
        <f t="shared" si="3"/>
        <v>0</v>
      </c>
      <c r="BJ8" s="3">
        <f t="shared" si="3"/>
        <v>0</v>
      </c>
      <c r="BK8" s="3">
        <f t="shared" si="3"/>
        <v>0</v>
      </c>
      <c r="BL8" s="3">
        <f t="shared" si="3"/>
        <v>0</v>
      </c>
      <c r="BM8" s="3">
        <f t="shared" si="3"/>
        <v>0</v>
      </c>
      <c r="BN8" s="3">
        <f t="shared" si="3"/>
        <v>0</v>
      </c>
      <c r="BO8" s="3">
        <f t="shared" si="3"/>
        <v>0</v>
      </c>
      <c r="BP8" s="3">
        <f t="shared" si="3"/>
        <v>0</v>
      </c>
      <c r="BQ8" s="3">
        <f t="shared" si="3"/>
        <v>0</v>
      </c>
      <c r="BR8" s="3">
        <f t="shared" si="3"/>
        <v>0</v>
      </c>
      <c r="BS8" s="3">
        <f t="shared" si="3"/>
        <v>0</v>
      </c>
      <c r="BT8" s="3">
        <f t="shared" si="3"/>
        <v>0</v>
      </c>
      <c r="BU8" s="3">
        <f t="shared" si="3"/>
        <v>0</v>
      </c>
      <c r="BV8" s="3">
        <f t="shared" si="3"/>
        <v>0</v>
      </c>
      <c r="BW8" s="3">
        <f t="shared" si="3"/>
        <v>0</v>
      </c>
      <c r="BX8" s="3">
        <f t="shared" si="3"/>
        <v>0</v>
      </c>
      <c r="BY8" s="3">
        <f t="shared" si="3"/>
        <v>0</v>
      </c>
    </row>
    <row r="9" spans="1:77">
      <c r="A9" s="1" t="s">
        <v>396</v>
      </c>
      <c r="B9" s="3">
        <f>'BFPaT-pretax-electricity'!B9*'Tax Percentages'!$C$5/(1-'Tax Percentages'!$C$5)</f>
        <v>1.2896643077027476E-6</v>
      </c>
      <c r="C9" s="3">
        <f>'BFPaT-pretax-electricity'!C9*'Tax Percentages'!$C$5/(1-'Tax Percentages'!$C$5)</f>
        <v>1.2828901544249817E-6</v>
      </c>
      <c r="D9" s="3">
        <f>'BFPaT-pretax-electricity'!D9*'Tax Percentages'!$C$5/(1-'Tax Percentages'!$C$5)</f>
        <v>1.2248647973843624E-6</v>
      </c>
      <c r="E9" s="3">
        <f>'BFPaT-pretax-electricity'!E9*'Tax Percentages'!$C$5/(1-'Tax Percentages'!$C$5)</f>
        <v>1.1930526369104429E-6</v>
      </c>
      <c r="F9" s="3">
        <f>'BFPaT-pretax-electricity'!F9*'Tax Percentages'!$C$5/(1-'Tax Percentages'!$C$5)</f>
        <v>1.2028713719839238E-6</v>
      </c>
      <c r="G9" s="3">
        <f>'BFPaT-pretax-electricity'!G9*'Tax Percentages'!$C$5/(1-'Tax Percentages'!$C$5)</f>
        <v>1.2207632967720416E-6</v>
      </c>
      <c r="H9" s="3">
        <f>'BFPaT-pretax-electricity'!H9*'Tax Percentages'!$C$5/(1-'Tax Percentages'!$C$5)</f>
        <v>1.238075846169225E-6</v>
      </c>
      <c r="I9" s="3">
        <f>'BFPaT-pretax-electricity'!I9*'Tax Percentages'!$C$5/(1-'Tax Percentages'!$C$5)</f>
        <v>1.2442823104863558E-6</v>
      </c>
      <c r="J9" s="3">
        <f>'BFPaT-pretax-electricity'!J9*'Tax Percentages'!$C$5/(1-'Tax Percentages'!$C$5)</f>
        <v>1.2541384324385116E-6</v>
      </c>
      <c r="K9" s="3">
        <f>'BFPaT-pretax-electricity'!K9*'Tax Percentages'!$C$5/(1-'Tax Percentages'!$C$5)</f>
        <v>1.2601712490091628E-6</v>
      </c>
      <c r="L9" s="3">
        <f>'BFPaT-pretax-electricity'!L9*'Tax Percentages'!$C$5/(1-'Tax Percentages'!$C$5)</f>
        <v>1.2645632616709549E-6</v>
      </c>
      <c r="M9" s="3">
        <f>'BFPaT-pretax-electricity'!M9*'Tax Percentages'!$C$5/(1-'Tax Percentages'!$C$5)</f>
        <v>1.2676561409130518E-6</v>
      </c>
      <c r="N9" s="3">
        <f>'BFPaT-pretax-electricity'!N9*'Tax Percentages'!$C$5/(1-'Tax Percentages'!$C$5)</f>
        <v>1.2738863660220774E-6</v>
      </c>
      <c r="O9" s="3">
        <f>'BFPaT-pretax-electricity'!O9*'Tax Percentages'!$C$5/(1-'Tax Percentages'!$C$5)</f>
        <v>1.2774035451194364E-6</v>
      </c>
      <c r="P9" s="3">
        <f>'BFPaT-pretax-electricity'!P9*'Tax Percentages'!$C$5/(1-'Tax Percentages'!$C$5)</f>
        <v>1.284793393855747E-6</v>
      </c>
      <c r="Q9" s="3">
        <f>'BFPaT-pretax-electricity'!Q9*'Tax Percentages'!$C$5/(1-'Tax Percentages'!$C$5)</f>
        <v>1.2926376556141904E-6</v>
      </c>
      <c r="R9" s="3">
        <f>'BFPaT-pretax-electricity'!R9*'Tax Percentages'!$C$5/(1-'Tax Percentages'!$C$5)</f>
        <v>1.29232304333294E-6</v>
      </c>
      <c r="S9" s="3">
        <f>'BFPaT-pretax-electricity'!S9*'Tax Percentages'!$C$5/(1-'Tax Percentages'!$C$5)</f>
        <v>1.2852872303958603E-6</v>
      </c>
      <c r="T9" s="3">
        <f>'BFPaT-pretax-electricity'!T9*'Tax Percentages'!$C$5/(1-'Tax Percentages'!$C$5)</f>
        <v>1.2779063525707757E-6</v>
      </c>
      <c r="U9" s="3">
        <f>'BFPaT-pretax-electricity'!U9*'Tax Percentages'!$C$5/(1-'Tax Percentages'!$C$5)</f>
        <v>1.2711161971270401E-6</v>
      </c>
      <c r="V9" s="3">
        <f>'BFPaT-pretax-electricity'!V9*'Tax Percentages'!$C$5/(1-'Tax Percentages'!$C$5)</f>
        <v>1.2608388787699916E-6</v>
      </c>
      <c r="W9" s="3">
        <f>'BFPaT-pretax-electricity'!W9*'Tax Percentages'!$C$5/(1-'Tax Percentages'!$C$5)</f>
        <v>1.267337600827427E-6</v>
      </c>
      <c r="X9" s="3">
        <f>'BFPaT-pretax-electricity'!X9*'Tax Percentages'!$C$5/(1-'Tax Percentages'!$C$5)</f>
        <v>1.2714281423806289E-6</v>
      </c>
      <c r="Y9" s="3">
        <f>'BFPaT-pretax-electricity'!Y9*'Tax Percentages'!$C$5/(1-'Tax Percentages'!$C$5)</f>
        <v>1.2741049653075084E-6</v>
      </c>
      <c r="Z9" s="3">
        <f>'BFPaT-pretax-electricity'!Z9*'Tax Percentages'!$C$5/(1-'Tax Percentages'!$C$5)</f>
        <v>1.2732741619451983E-6</v>
      </c>
      <c r="AA9" s="3">
        <f>'BFPaT-pretax-electricity'!AA9*'Tax Percentages'!$C$5/(1-'Tax Percentages'!$C$5)</f>
        <v>1.2751813776717503E-6</v>
      </c>
      <c r="AB9" s="3">
        <f t="shared" si="4"/>
        <v>1.2751813776717503E-6</v>
      </c>
      <c r="AC9" s="3">
        <f t="shared" si="4"/>
        <v>1.2751813776717503E-6</v>
      </c>
      <c r="AD9" s="3">
        <f t="shared" si="4"/>
        <v>1.2751813776717503E-6</v>
      </c>
      <c r="AE9" s="3">
        <f t="shared" si="4"/>
        <v>1.2751813776717503E-6</v>
      </c>
      <c r="AF9" s="3">
        <f t="shared" si="4"/>
        <v>1.2751813776717503E-6</v>
      </c>
      <c r="AG9" s="3">
        <f t="shared" si="4"/>
        <v>1.2751813776717503E-6</v>
      </c>
      <c r="AH9" s="3">
        <f t="shared" si="4"/>
        <v>1.2751813776717503E-6</v>
      </c>
      <c r="AI9" s="3">
        <f t="shared" si="4"/>
        <v>1.2751813776717503E-6</v>
      </c>
      <c r="AJ9" s="3">
        <f t="shared" si="4"/>
        <v>1.2751813776717503E-6</v>
      </c>
      <c r="AK9" s="3">
        <f t="shared" si="4"/>
        <v>1.2751813776717503E-6</v>
      </c>
      <c r="AL9" s="3">
        <f t="shared" si="4"/>
        <v>1.2751813776717503E-6</v>
      </c>
      <c r="AM9" s="3">
        <f t="shared" si="4"/>
        <v>1.2751813776717503E-6</v>
      </c>
      <c r="AN9" s="3">
        <f t="shared" si="4"/>
        <v>1.2751813776717503E-6</v>
      </c>
      <c r="AO9" s="3">
        <f t="shared" si="4"/>
        <v>1.2751813776717503E-6</v>
      </c>
      <c r="AP9" s="3">
        <f t="shared" si="4"/>
        <v>1.2751813776717503E-6</v>
      </c>
      <c r="AQ9" s="3">
        <f t="shared" si="4"/>
        <v>1.2751813776717503E-6</v>
      </c>
      <c r="AR9" s="3">
        <f t="shared" si="3"/>
        <v>1.2751813776717503E-6</v>
      </c>
      <c r="AS9" s="3">
        <f t="shared" si="3"/>
        <v>1.2751813776717503E-6</v>
      </c>
      <c r="AT9" s="3">
        <f t="shared" si="3"/>
        <v>1.2751813776717503E-6</v>
      </c>
      <c r="AU9" s="3">
        <f t="shared" si="3"/>
        <v>1.2751813776717503E-6</v>
      </c>
      <c r="AV9" s="3">
        <f t="shared" si="3"/>
        <v>1.2751813776717503E-6</v>
      </c>
      <c r="AW9" s="3">
        <f t="shared" si="3"/>
        <v>1.2751813776717503E-6</v>
      </c>
      <c r="AX9" s="3">
        <f t="shared" si="3"/>
        <v>1.2751813776717503E-6</v>
      </c>
      <c r="AY9" s="3">
        <f t="shared" si="3"/>
        <v>1.2751813776717503E-6</v>
      </c>
      <c r="AZ9" s="3">
        <f t="shared" si="3"/>
        <v>1.2751813776717503E-6</v>
      </c>
      <c r="BA9" s="3">
        <f t="shared" si="3"/>
        <v>1.2751813776717503E-6</v>
      </c>
      <c r="BB9" s="3">
        <f t="shared" si="3"/>
        <v>1.2751813776717503E-6</v>
      </c>
      <c r="BC9" s="3">
        <f t="shared" si="3"/>
        <v>1.2751813776717503E-6</v>
      </c>
      <c r="BD9" s="3">
        <f t="shared" si="3"/>
        <v>1.2751813776717503E-6</v>
      </c>
      <c r="BE9" s="3">
        <f t="shared" si="3"/>
        <v>1.2751813776717503E-6</v>
      </c>
      <c r="BF9" s="3">
        <f t="shared" si="3"/>
        <v>1.2751813776717503E-6</v>
      </c>
      <c r="BG9" s="3">
        <f t="shared" si="3"/>
        <v>1.2751813776717503E-6</v>
      </c>
      <c r="BH9" s="3">
        <f t="shared" si="3"/>
        <v>1.2751813776717503E-6</v>
      </c>
      <c r="BI9" s="3">
        <f t="shared" si="3"/>
        <v>1.2751813776717503E-6</v>
      </c>
      <c r="BJ9" s="3">
        <f t="shared" si="3"/>
        <v>1.2751813776717503E-6</v>
      </c>
      <c r="BK9" s="3">
        <f t="shared" si="3"/>
        <v>1.2751813776717503E-6</v>
      </c>
      <c r="BL9" s="3">
        <f t="shared" si="3"/>
        <v>1.2751813776717503E-6</v>
      </c>
      <c r="BM9" s="3">
        <f t="shared" si="3"/>
        <v>1.2751813776717503E-6</v>
      </c>
      <c r="BN9" s="3">
        <f t="shared" si="3"/>
        <v>1.2751813776717503E-6</v>
      </c>
      <c r="BO9" s="3">
        <f t="shared" si="3"/>
        <v>1.2751813776717503E-6</v>
      </c>
      <c r="BP9" s="3">
        <f t="shared" si="3"/>
        <v>1.2751813776717503E-6</v>
      </c>
      <c r="BQ9" s="3">
        <f t="shared" si="3"/>
        <v>1.2751813776717503E-6</v>
      </c>
      <c r="BR9" s="3">
        <f t="shared" si="3"/>
        <v>1.2751813776717503E-6</v>
      </c>
      <c r="BS9" s="3">
        <f t="shared" si="3"/>
        <v>1.2751813776717503E-6</v>
      </c>
      <c r="BT9" s="3">
        <f t="shared" si="3"/>
        <v>1.2751813776717503E-6</v>
      </c>
      <c r="BU9" s="3">
        <f t="shared" si="3"/>
        <v>1.2751813776717503E-6</v>
      </c>
      <c r="BV9" s="3">
        <f t="shared" si="3"/>
        <v>1.2751813776717503E-6</v>
      </c>
      <c r="BW9" s="3">
        <f t="shared" si="3"/>
        <v>1.2751813776717503E-6</v>
      </c>
      <c r="BX9" s="3">
        <f t="shared" si="3"/>
        <v>1.2751813776717503E-6</v>
      </c>
      <c r="BY9" s="3">
        <f t="shared" si="3"/>
        <v>1.2751813776717503E-6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C254-8EFB-4D27-A975-FB80C2E21EE0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460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f>'BFPaT-pretax-coal'!B2*'Tax Percentages'!C$6/(1-'Tax Percentages'!C$6)</f>
        <v>0</v>
      </c>
      <c r="C2">
        <f>'BFPaT-pretax-coal'!C2*'Tax Percentages'!D$6/(1-'Tax Percentages'!D$6)</f>
        <v>0</v>
      </c>
      <c r="D2">
        <f>'BFPaT-pretax-coal'!D2*'Tax Percentages'!E$6/(1-'Tax Percentages'!E$6)</f>
        <v>0</v>
      </c>
      <c r="E2">
        <f>'BFPaT-pretax-coal'!E2*'Tax Percentages'!F$6/(1-'Tax Percentages'!F$6)</f>
        <v>0</v>
      </c>
      <c r="F2">
        <f>'BFPaT-pretax-coal'!F2*'Tax Percentages'!G$6/(1-'Tax Percentages'!G$6)</f>
        <v>0</v>
      </c>
      <c r="G2">
        <f>'BFPaT-pretax-coal'!G2*'Tax Percentages'!H$6/(1-'Tax Percentages'!H$6)</f>
        <v>0</v>
      </c>
      <c r="H2">
        <f>'BFPaT-pretax-coal'!H2*'Tax Percentages'!I$6/(1-'Tax Percentages'!I$6)</f>
        <v>0</v>
      </c>
      <c r="I2">
        <f>'BFPaT-pretax-coal'!I2*'Tax Percentages'!J$6/(1-'Tax Percentages'!J$6)</f>
        <v>0</v>
      </c>
      <c r="J2">
        <f>'BFPaT-pretax-coal'!J2*'Tax Percentages'!K$6/(1-'Tax Percentages'!K$6)</f>
        <v>0</v>
      </c>
      <c r="K2">
        <f>'BFPaT-pretax-coal'!K2*'Tax Percentages'!L$6/(1-'Tax Percentages'!L$6)</f>
        <v>0</v>
      </c>
      <c r="L2">
        <f>'BFPaT-pretax-coal'!L2*'Tax Percentages'!M$6/(1-'Tax Percentages'!M$6)</f>
        <v>0</v>
      </c>
      <c r="M2">
        <f>'BFPaT-pretax-coal'!M2*'Tax Percentages'!N$6/(1-'Tax Percentages'!N$6)</f>
        <v>0</v>
      </c>
      <c r="N2">
        <f>'BFPaT-pretax-coal'!N2*'Tax Percentages'!O$6/(1-'Tax Percentages'!O$6)</f>
        <v>0</v>
      </c>
      <c r="O2">
        <f>'BFPaT-pretax-coal'!O2*'Tax Percentages'!P$6/(1-'Tax Percentages'!P$6)</f>
        <v>0</v>
      </c>
      <c r="P2">
        <f>'BFPaT-pretax-coal'!P2*'Tax Percentages'!Q$6/(1-'Tax Percentages'!Q$6)</f>
        <v>0</v>
      </c>
      <c r="Q2">
        <f>'BFPaT-pretax-coal'!Q2*'Tax Percentages'!R$6/(1-'Tax Percentages'!R$6)</f>
        <v>0</v>
      </c>
      <c r="R2">
        <f>'BFPaT-pretax-coal'!R2*'Tax Percentages'!S$6/(1-'Tax Percentages'!S$6)</f>
        <v>0</v>
      </c>
      <c r="S2">
        <f>'BFPaT-pretax-coal'!S2*'Tax Percentages'!T$6/(1-'Tax Percentages'!T$6)</f>
        <v>0</v>
      </c>
      <c r="T2">
        <f>'BFPaT-pretax-coal'!T2*'Tax Percentages'!U$6/(1-'Tax Percentages'!U$6)</f>
        <v>0</v>
      </c>
      <c r="U2">
        <f>'BFPaT-pretax-coal'!U2*'Tax Percentages'!V$6/(1-'Tax Percentages'!V$6)</f>
        <v>0</v>
      </c>
      <c r="V2">
        <f>'BFPaT-pretax-coal'!V2*'Tax Percentages'!W$6/(1-'Tax Percentages'!W$6)</f>
        <v>0</v>
      </c>
      <c r="W2">
        <f>'BFPaT-pretax-coal'!W2*'Tax Percentages'!X$6/(1-'Tax Percentages'!X$6)</f>
        <v>0</v>
      </c>
      <c r="X2">
        <f>'BFPaT-pretax-coal'!X2*'Tax Percentages'!Y$6/(1-'Tax Percentages'!Y$6)</f>
        <v>0</v>
      </c>
      <c r="Y2">
        <f>'BFPaT-pretax-coal'!Y2*'Tax Percentages'!Z$6/(1-'Tax Percentages'!Z$6)</f>
        <v>0</v>
      </c>
      <c r="Z2">
        <f>'BFPaT-pretax-coal'!Z2*'Tax Percentages'!AA$6/(1-'Tax Percentages'!AA$6)</f>
        <v>0</v>
      </c>
      <c r="AA2">
        <f>'BFPaT-pretax-coal'!AA2*'Tax Percentages'!AB$6/(1-'Tax Percentages'!AB$6)</f>
        <v>0</v>
      </c>
      <c r="AB2">
        <f>AA2</f>
        <v>0</v>
      </c>
      <c r="AC2">
        <f t="shared" ref="AC2:AR2" si="0">AB2</f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ref="AS2:BH2" si="1">AR2</f>
        <v>0</v>
      </c>
      <c r="AT2">
        <f t="shared" si="1"/>
        <v>0</v>
      </c>
      <c r="AU2">
        <f t="shared" si="1"/>
        <v>0</v>
      </c>
      <c r="AV2">
        <f t="shared" si="1"/>
        <v>0</v>
      </c>
      <c r="AW2">
        <f t="shared" si="1"/>
        <v>0</v>
      </c>
      <c r="AX2">
        <f t="shared" si="1"/>
        <v>0</v>
      </c>
      <c r="AY2">
        <f t="shared" si="1"/>
        <v>0</v>
      </c>
      <c r="AZ2">
        <f t="shared" si="1"/>
        <v>0</v>
      </c>
      <c r="BA2">
        <f t="shared" si="1"/>
        <v>0</v>
      </c>
      <c r="BB2">
        <f t="shared" si="1"/>
        <v>0</v>
      </c>
      <c r="BC2">
        <f t="shared" si="1"/>
        <v>0</v>
      </c>
      <c r="BD2">
        <f t="shared" si="1"/>
        <v>0</v>
      </c>
      <c r="BE2">
        <f t="shared" si="1"/>
        <v>0</v>
      </c>
      <c r="BF2">
        <f t="shared" si="1"/>
        <v>0</v>
      </c>
      <c r="BG2">
        <f t="shared" si="1"/>
        <v>0</v>
      </c>
      <c r="BH2">
        <f t="shared" si="1"/>
        <v>0</v>
      </c>
      <c r="BI2">
        <f t="shared" ref="BI2:BX2" si="2">BH2</f>
        <v>0</v>
      </c>
      <c r="BJ2">
        <f t="shared" si="2"/>
        <v>0</v>
      </c>
      <c r="BK2">
        <f t="shared" si="2"/>
        <v>0</v>
      </c>
      <c r="BL2">
        <f t="shared" si="2"/>
        <v>0</v>
      </c>
      <c r="BM2">
        <f t="shared" si="2"/>
        <v>0</v>
      </c>
      <c r="BN2">
        <f t="shared" si="2"/>
        <v>0</v>
      </c>
      <c r="BO2">
        <f t="shared" si="2"/>
        <v>0</v>
      </c>
      <c r="BP2">
        <f t="shared" si="2"/>
        <v>0</v>
      </c>
      <c r="BQ2">
        <f t="shared" si="2"/>
        <v>0</v>
      </c>
      <c r="BR2">
        <f t="shared" si="2"/>
        <v>0</v>
      </c>
      <c r="BS2">
        <f t="shared" si="2"/>
        <v>0</v>
      </c>
      <c r="BT2">
        <f t="shared" si="2"/>
        <v>0</v>
      </c>
      <c r="BU2">
        <f t="shared" si="2"/>
        <v>0</v>
      </c>
      <c r="BV2">
        <f t="shared" si="2"/>
        <v>0</v>
      </c>
      <c r="BW2">
        <f t="shared" si="2"/>
        <v>0</v>
      </c>
      <c r="BX2">
        <f t="shared" si="2"/>
        <v>0</v>
      </c>
      <c r="BY2">
        <f t="shared" ref="AR2:BY9" si="3">BX2</f>
        <v>0</v>
      </c>
    </row>
    <row r="3" spans="1:77">
      <c r="A3" s="1" t="s">
        <v>390</v>
      </c>
      <c r="B3">
        <f>'BFPaT-pretax-coal'!B3*'Tax Percentages'!C$6/(1-'Tax Percentages'!C$6)</f>
        <v>1.2502189474745812E-7</v>
      </c>
      <c r="C3">
        <f>'BFPaT-pretax-coal'!C3*'Tax Percentages'!D$6/(1-'Tax Percentages'!D$6)</f>
        <v>1.2276425923586388E-7</v>
      </c>
      <c r="D3">
        <f>'BFPaT-pretax-coal'!D3*'Tax Percentages'!E$6/(1-'Tax Percentages'!E$6)</f>
        <v>1.2076701508301671E-7</v>
      </c>
      <c r="E3">
        <f>'BFPaT-pretax-coal'!E3*'Tax Percentages'!F$6/(1-'Tax Percentages'!F$6)</f>
        <v>1.1999920441421077E-7</v>
      </c>
      <c r="F3">
        <f>'BFPaT-pretax-coal'!F3*'Tax Percentages'!G$6/(1-'Tax Percentages'!G$6)</f>
        <v>1.1966580203016976E-7</v>
      </c>
      <c r="G3">
        <f>'BFPaT-pretax-coal'!G3*'Tax Percentages'!H$6/(1-'Tax Percentages'!H$6)</f>
        <v>1.202425744985239E-7</v>
      </c>
      <c r="H3">
        <f>'BFPaT-pretax-coal'!H3*'Tax Percentages'!I$6/(1-'Tax Percentages'!I$6)</f>
        <v>1.1803819753043069E-7</v>
      </c>
      <c r="I3">
        <f>'BFPaT-pretax-coal'!I3*'Tax Percentages'!J$6/(1-'Tax Percentages'!J$6)</f>
        <v>1.1729184634801705E-7</v>
      </c>
      <c r="J3">
        <f>'BFPaT-pretax-coal'!J3*'Tax Percentages'!K$6/(1-'Tax Percentages'!K$6)</f>
        <v>1.1703038201495038E-7</v>
      </c>
      <c r="K3">
        <f>'BFPaT-pretax-coal'!K3*'Tax Percentages'!L$6/(1-'Tax Percentages'!L$6)</f>
        <v>1.1601973774899107E-7</v>
      </c>
      <c r="L3">
        <f>'BFPaT-pretax-coal'!L3*'Tax Percentages'!M$6/(1-'Tax Percentages'!M$6)</f>
        <v>1.1592380409050533E-7</v>
      </c>
      <c r="M3">
        <f>'BFPaT-pretax-coal'!M3*'Tax Percentages'!N$6/(1-'Tax Percentages'!N$6)</f>
        <v>1.1574939699200757E-7</v>
      </c>
      <c r="N3">
        <f>'BFPaT-pretax-coal'!N3*'Tax Percentages'!O$6/(1-'Tax Percentages'!O$6)</f>
        <v>1.176595839102858E-7</v>
      </c>
      <c r="O3">
        <f>'BFPaT-pretax-coal'!O3*'Tax Percentages'!P$6/(1-'Tax Percentages'!P$6)</f>
        <v>1.1790163716247942E-7</v>
      </c>
      <c r="P3">
        <f>'BFPaT-pretax-coal'!P3*'Tax Percentages'!Q$6/(1-'Tax Percentages'!Q$6)</f>
        <v>1.1873938624830043E-7</v>
      </c>
      <c r="Q3">
        <f>'BFPaT-pretax-coal'!Q3*'Tax Percentages'!R$6/(1-'Tax Percentages'!R$6)</f>
        <v>1.1902582162007819E-7</v>
      </c>
      <c r="R3">
        <f>'BFPaT-pretax-coal'!R3*'Tax Percentages'!S$6/(1-'Tax Percentages'!S$6)</f>
        <v>1.186757881340831E-7</v>
      </c>
      <c r="S3">
        <f>'BFPaT-pretax-coal'!S3*'Tax Percentages'!T$6/(1-'Tax Percentages'!T$6)</f>
        <v>1.1856668615440204E-7</v>
      </c>
      <c r="T3">
        <f>'BFPaT-pretax-coal'!T3*'Tax Percentages'!U$6/(1-'Tax Percentages'!U$6)</f>
        <v>1.1903820959631375E-7</v>
      </c>
      <c r="U3">
        <f>'BFPaT-pretax-coal'!U3*'Tax Percentages'!V$6/(1-'Tax Percentages'!V$6)</f>
        <v>1.1859546137479179E-7</v>
      </c>
      <c r="V3">
        <f>'BFPaT-pretax-coal'!V3*'Tax Percentages'!W$6/(1-'Tax Percentages'!W$6)</f>
        <v>1.1909507723525346E-7</v>
      </c>
      <c r="W3">
        <f>'BFPaT-pretax-coal'!W3*'Tax Percentages'!X$6/(1-'Tax Percentages'!X$6)</f>
        <v>1.1973886182702368E-7</v>
      </c>
      <c r="X3">
        <f>'BFPaT-pretax-coal'!X3*'Tax Percentages'!Y$6/(1-'Tax Percentages'!Y$6)</f>
        <v>1.2021243367445467E-7</v>
      </c>
      <c r="Y3">
        <f>'BFPaT-pretax-coal'!Y3*'Tax Percentages'!Z$6/(1-'Tax Percentages'!Z$6)</f>
        <v>1.2064289146286105E-7</v>
      </c>
      <c r="Z3">
        <f>'BFPaT-pretax-coal'!Z3*'Tax Percentages'!AA$6/(1-'Tax Percentages'!AA$6)</f>
        <v>1.2209482080354283E-7</v>
      </c>
      <c r="AA3">
        <f>'BFPaT-pretax-coal'!AA3*'Tax Percentages'!AB$6/(1-'Tax Percentages'!AB$6)</f>
        <v>1.2210867192657786E-7</v>
      </c>
      <c r="AB3">
        <f t="shared" ref="AB3:AQ9" si="4">AA3</f>
        <v>1.2210867192657786E-7</v>
      </c>
      <c r="AC3">
        <f t="shared" si="4"/>
        <v>1.2210867192657786E-7</v>
      </c>
      <c r="AD3">
        <f t="shared" si="4"/>
        <v>1.2210867192657786E-7</v>
      </c>
      <c r="AE3">
        <f t="shared" si="4"/>
        <v>1.2210867192657786E-7</v>
      </c>
      <c r="AF3">
        <f t="shared" si="4"/>
        <v>1.2210867192657786E-7</v>
      </c>
      <c r="AG3">
        <f t="shared" si="4"/>
        <v>1.2210867192657786E-7</v>
      </c>
      <c r="AH3">
        <f t="shared" si="4"/>
        <v>1.2210867192657786E-7</v>
      </c>
      <c r="AI3">
        <f t="shared" si="4"/>
        <v>1.2210867192657786E-7</v>
      </c>
      <c r="AJ3">
        <f t="shared" si="4"/>
        <v>1.2210867192657786E-7</v>
      </c>
      <c r="AK3">
        <f t="shared" si="4"/>
        <v>1.2210867192657786E-7</v>
      </c>
      <c r="AL3">
        <f t="shared" si="4"/>
        <v>1.2210867192657786E-7</v>
      </c>
      <c r="AM3">
        <f t="shared" si="4"/>
        <v>1.2210867192657786E-7</v>
      </c>
      <c r="AN3">
        <f t="shared" si="4"/>
        <v>1.2210867192657786E-7</v>
      </c>
      <c r="AO3">
        <f t="shared" si="4"/>
        <v>1.2210867192657786E-7</v>
      </c>
      <c r="AP3">
        <f t="shared" si="4"/>
        <v>1.2210867192657786E-7</v>
      </c>
      <c r="AQ3">
        <f t="shared" si="4"/>
        <v>1.2210867192657786E-7</v>
      </c>
      <c r="AR3">
        <f t="shared" si="3"/>
        <v>1.2210867192657786E-7</v>
      </c>
      <c r="AS3">
        <f t="shared" si="3"/>
        <v>1.2210867192657786E-7</v>
      </c>
      <c r="AT3">
        <f t="shared" si="3"/>
        <v>1.2210867192657786E-7</v>
      </c>
      <c r="AU3">
        <f t="shared" si="3"/>
        <v>1.2210867192657786E-7</v>
      </c>
      <c r="AV3">
        <f t="shared" si="3"/>
        <v>1.2210867192657786E-7</v>
      </c>
      <c r="AW3">
        <f t="shared" si="3"/>
        <v>1.2210867192657786E-7</v>
      </c>
      <c r="AX3">
        <f t="shared" si="3"/>
        <v>1.2210867192657786E-7</v>
      </c>
      <c r="AY3">
        <f t="shared" si="3"/>
        <v>1.2210867192657786E-7</v>
      </c>
      <c r="AZ3">
        <f t="shared" si="3"/>
        <v>1.2210867192657786E-7</v>
      </c>
      <c r="BA3">
        <f t="shared" si="3"/>
        <v>1.2210867192657786E-7</v>
      </c>
      <c r="BB3">
        <f t="shared" si="3"/>
        <v>1.2210867192657786E-7</v>
      </c>
      <c r="BC3">
        <f t="shared" si="3"/>
        <v>1.2210867192657786E-7</v>
      </c>
      <c r="BD3">
        <f t="shared" si="3"/>
        <v>1.2210867192657786E-7</v>
      </c>
      <c r="BE3">
        <f t="shared" si="3"/>
        <v>1.2210867192657786E-7</v>
      </c>
      <c r="BF3">
        <f t="shared" si="3"/>
        <v>1.2210867192657786E-7</v>
      </c>
      <c r="BG3">
        <f t="shared" si="3"/>
        <v>1.2210867192657786E-7</v>
      </c>
      <c r="BH3">
        <f t="shared" si="3"/>
        <v>1.2210867192657786E-7</v>
      </c>
      <c r="BI3">
        <f t="shared" si="3"/>
        <v>1.2210867192657786E-7</v>
      </c>
      <c r="BJ3">
        <f t="shared" si="3"/>
        <v>1.2210867192657786E-7</v>
      </c>
      <c r="BK3">
        <f t="shared" si="3"/>
        <v>1.2210867192657786E-7</v>
      </c>
      <c r="BL3">
        <f t="shared" si="3"/>
        <v>1.2210867192657786E-7</v>
      </c>
      <c r="BM3">
        <f t="shared" si="3"/>
        <v>1.2210867192657786E-7</v>
      </c>
      <c r="BN3">
        <f t="shared" si="3"/>
        <v>1.2210867192657786E-7</v>
      </c>
      <c r="BO3">
        <f t="shared" si="3"/>
        <v>1.2210867192657786E-7</v>
      </c>
      <c r="BP3">
        <f t="shared" si="3"/>
        <v>1.2210867192657786E-7</v>
      </c>
      <c r="BQ3">
        <f t="shared" si="3"/>
        <v>1.2210867192657786E-7</v>
      </c>
      <c r="BR3">
        <f t="shared" si="3"/>
        <v>1.2210867192657786E-7</v>
      </c>
      <c r="BS3">
        <f t="shared" si="3"/>
        <v>1.2210867192657786E-7</v>
      </c>
      <c r="BT3">
        <f t="shared" si="3"/>
        <v>1.2210867192657786E-7</v>
      </c>
      <c r="BU3">
        <f t="shared" si="3"/>
        <v>1.2210867192657786E-7</v>
      </c>
      <c r="BV3">
        <f t="shared" si="3"/>
        <v>1.2210867192657786E-7</v>
      </c>
      <c r="BW3">
        <f t="shared" si="3"/>
        <v>1.2210867192657786E-7</v>
      </c>
      <c r="BX3">
        <f t="shared" si="3"/>
        <v>1.2210867192657786E-7</v>
      </c>
      <c r="BY3">
        <f t="shared" si="3"/>
        <v>1.2210867192657786E-7</v>
      </c>
    </row>
    <row r="4" spans="1:77">
      <c r="A4" s="1" t="s">
        <v>391</v>
      </c>
      <c r="B4">
        <f>'BFPaT-pretax-coal'!B4*'Tax Percentages'!C$6/(1-'Tax Percentages'!C$6)</f>
        <v>0</v>
      </c>
      <c r="C4">
        <f>'BFPaT-pretax-coal'!C4*'Tax Percentages'!D$6/(1-'Tax Percentages'!D$6)</f>
        <v>0</v>
      </c>
      <c r="D4">
        <f>'BFPaT-pretax-coal'!D4*'Tax Percentages'!E$6/(1-'Tax Percentages'!E$6)</f>
        <v>0</v>
      </c>
      <c r="E4">
        <f>'BFPaT-pretax-coal'!E4*'Tax Percentages'!F$6/(1-'Tax Percentages'!F$6)</f>
        <v>0</v>
      </c>
      <c r="F4">
        <f>'BFPaT-pretax-coal'!F4*'Tax Percentages'!G$6/(1-'Tax Percentages'!G$6)</f>
        <v>0</v>
      </c>
      <c r="G4">
        <f>'BFPaT-pretax-coal'!G4*'Tax Percentages'!H$6/(1-'Tax Percentages'!H$6)</f>
        <v>0</v>
      </c>
      <c r="H4">
        <f>'BFPaT-pretax-coal'!H4*'Tax Percentages'!I$6/(1-'Tax Percentages'!I$6)</f>
        <v>0</v>
      </c>
      <c r="I4">
        <f>'BFPaT-pretax-coal'!I4*'Tax Percentages'!J$6/(1-'Tax Percentages'!J$6)</f>
        <v>0</v>
      </c>
      <c r="J4">
        <f>'BFPaT-pretax-coal'!J4*'Tax Percentages'!K$6/(1-'Tax Percentages'!K$6)</f>
        <v>0</v>
      </c>
      <c r="K4">
        <f>'BFPaT-pretax-coal'!K4*'Tax Percentages'!L$6/(1-'Tax Percentages'!L$6)</f>
        <v>0</v>
      </c>
      <c r="L4">
        <f>'BFPaT-pretax-coal'!L4*'Tax Percentages'!M$6/(1-'Tax Percentages'!M$6)</f>
        <v>0</v>
      </c>
      <c r="M4">
        <f>'BFPaT-pretax-coal'!M4*'Tax Percentages'!N$6/(1-'Tax Percentages'!N$6)</f>
        <v>0</v>
      </c>
      <c r="N4">
        <f>'BFPaT-pretax-coal'!N4*'Tax Percentages'!O$6/(1-'Tax Percentages'!O$6)</f>
        <v>0</v>
      </c>
      <c r="O4">
        <f>'BFPaT-pretax-coal'!O4*'Tax Percentages'!P$6/(1-'Tax Percentages'!P$6)</f>
        <v>0</v>
      </c>
      <c r="P4">
        <f>'BFPaT-pretax-coal'!P4*'Tax Percentages'!Q$6/(1-'Tax Percentages'!Q$6)</f>
        <v>0</v>
      </c>
      <c r="Q4">
        <f>'BFPaT-pretax-coal'!Q4*'Tax Percentages'!R$6/(1-'Tax Percentages'!R$6)</f>
        <v>0</v>
      </c>
      <c r="R4">
        <f>'BFPaT-pretax-coal'!R4*'Tax Percentages'!S$6/(1-'Tax Percentages'!S$6)</f>
        <v>0</v>
      </c>
      <c r="S4">
        <f>'BFPaT-pretax-coal'!S4*'Tax Percentages'!T$6/(1-'Tax Percentages'!T$6)</f>
        <v>0</v>
      </c>
      <c r="T4">
        <f>'BFPaT-pretax-coal'!T4*'Tax Percentages'!U$6/(1-'Tax Percentages'!U$6)</f>
        <v>0</v>
      </c>
      <c r="U4">
        <f>'BFPaT-pretax-coal'!U4*'Tax Percentages'!V$6/(1-'Tax Percentages'!V$6)</f>
        <v>0</v>
      </c>
      <c r="V4">
        <f>'BFPaT-pretax-coal'!V4*'Tax Percentages'!W$6/(1-'Tax Percentages'!W$6)</f>
        <v>0</v>
      </c>
      <c r="W4">
        <f>'BFPaT-pretax-coal'!W4*'Tax Percentages'!X$6/(1-'Tax Percentages'!X$6)</f>
        <v>0</v>
      </c>
      <c r="X4">
        <f>'BFPaT-pretax-coal'!X4*'Tax Percentages'!Y$6/(1-'Tax Percentages'!Y$6)</f>
        <v>0</v>
      </c>
      <c r="Y4">
        <f>'BFPaT-pretax-coal'!Y4*'Tax Percentages'!Z$6/(1-'Tax Percentages'!Z$6)</f>
        <v>0</v>
      </c>
      <c r="Z4">
        <f>'BFPaT-pretax-coal'!Z4*'Tax Percentages'!AA$6/(1-'Tax Percentages'!AA$6)</f>
        <v>0</v>
      </c>
      <c r="AA4">
        <f>'BFPaT-pretax-coal'!AA4*'Tax Percentages'!AB$6/(1-'Tax Percentages'!AB$6)</f>
        <v>0</v>
      </c>
      <c r="AB4">
        <f t="shared" si="4"/>
        <v>0</v>
      </c>
      <c r="AC4">
        <f t="shared" si="4"/>
        <v>0</v>
      </c>
      <c r="AD4">
        <f t="shared" si="4"/>
        <v>0</v>
      </c>
      <c r="AE4">
        <f t="shared" si="4"/>
        <v>0</v>
      </c>
      <c r="AF4">
        <f t="shared" si="4"/>
        <v>0</v>
      </c>
      <c r="AG4">
        <f t="shared" si="4"/>
        <v>0</v>
      </c>
      <c r="AH4">
        <f t="shared" si="4"/>
        <v>0</v>
      </c>
      <c r="AI4">
        <f t="shared" si="4"/>
        <v>0</v>
      </c>
      <c r="AJ4">
        <f t="shared" si="4"/>
        <v>0</v>
      </c>
      <c r="AK4">
        <f t="shared" si="4"/>
        <v>0</v>
      </c>
      <c r="AL4">
        <f t="shared" si="4"/>
        <v>0</v>
      </c>
      <c r="AM4">
        <f t="shared" si="4"/>
        <v>0</v>
      </c>
      <c r="AN4">
        <f t="shared" si="4"/>
        <v>0</v>
      </c>
      <c r="AO4">
        <f t="shared" si="4"/>
        <v>0</v>
      </c>
      <c r="AP4">
        <f t="shared" si="4"/>
        <v>0</v>
      </c>
      <c r="AQ4">
        <f t="shared" si="4"/>
        <v>0</v>
      </c>
      <c r="AR4">
        <f t="shared" si="3"/>
        <v>0</v>
      </c>
      <c r="AS4">
        <f t="shared" si="3"/>
        <v>0</v>
      </c>
      <c r="AT4">
        <f t="shared" si="3"/>
        <v>0</v>
      </c>
      <c r="AU4">
        <f t="shared" si="3"/>
        <v>0</v>
      </c>
      <c r="AV4">
        <f t="shared" si="3"/>
        <v>0</v>
      </c>
      <c r="AW4">
        <f t="shared" si="3"/>
        <v>0</v>
      </c>
      <c r="AX4">
        <f t="shared" si="3"/>
        <v>0</v>
      </c>
      <c r="AY4">
        <f t="shared" si="3"/>
        <v>0</v>
      </c>
      <c r="AZ4">
        <f t="shared" si="3"/>
        <v>0</v>
      </c>
      <c r="BA4">
        <f t="shared" si="3"/>
        <v>0</v>
      </c>
      <c r="BB4">
        <f t="shared" si="3"/>
        <v>0</v>
      </c>
      <c r="BC4">
        <f t="shared" si="3"/>
        <v>0</v>
      </c>
      <c r="BD4">
        <f t="shared" si="3"/>
        <v>0</v>
      </c>
      <c r="BE4">
        <f t="shared" si="3"/>
        <v>0</v>
      </c>
      <c r="BF4">
        <f t="shared" si="3"/>
        <v>0</v>
      </c>
      <c r="BG4">
        <f t="shared" si="3"/>
        <v>0</v>
      </c>
      <c r="BH4">
        <f t="shared" si="3"/>
        <v>0</v>
      </c>
      <c r="BI4">
        <f t="shared" si="3"/>
        <v>0</v>
      </c>
      <c r="BJ4">
        <f t="shared" si="3"/>
        <v>0</v>
      </c>
      <c r="BK4">
        <f t="shared" si="3"/>
        <v>0</v>
      </c>
      <c r="BL4">
        <f t="shared" si="3"/>
        <v>0</v>
      </c>
      <c r="BM4">
        <f t="shared" si="3"/>
        <v>0</v>
      </c>
      <c r="BN4">
        <f t="shared" si="3"/>
        <v>0</v>
      </c>
      <c r="BO4">
        <f t="shared" si="3"/>
        <v>0</v>
      </c>
      <c r="BP4">
        <f t="shared" si="3"/>
        <v>0</v>
      </c>
      <c r="BQ4">
        <f t="shared" si="3"/>
        <v>0</v>
      </c>
      <c r="BR4">
        <f t="shared" si="3"/>
        <v>0</v>
      </c>
      <c r="BS4">
        <f t="shared" si="3"/>
        <v>0</v>
      </c>
      <c r="BT4">
        <f t="shared" si="3"/>
        <v>0</v>
      </c>
      <c r="BU4">
        <f t="shared" si="3"/>
        <v>0</v>
      </c>
      <c r="BV4">
        <f t="shared" si="3"/>
        <v>0</v>
      </c>
      <c r="BW4">
        <f t="shared" si="3"/>
        <v>0</v>
      </c>
      <c r="BX4">
        <f t="shared" si="3"/>
        <v>0</v>
      </c>
      <c r="BY4">
        <f t="shared" si="3"/>
        <v>0</v>
      </c>
    </row>
    <row r="5" spans="1:77">
      <c r="A5" s="1" t="s">
        <v>392</v>
      </c>
      <c r="B5">
        <f>'BFPaT-pretax-coal'!B5*'Tax Percentages'!C$6/(1-'Tax Percentages'!C$6)</f>
        <v>0</v>
      </c>
      <c r="C5">
        <f>'BFPaT-pretax-coal'!C5*'Tax Percentages'!D$6/(1-'Tax Percentages'!D$6)</f>
        <v>0</v>
      </c>
      <c r="D5">
        <f>'BFPaT-pretax-coal'!D5*'Tax Percentages'!E$6/(1-'Tax Percentages'!E$6)</f>
        <v>0</v>
      </c>
      <c r="E5">
        <f>'BFPaT-pretax-coal'!E5*'Tax Percentages'!F$6/(1-'Tax Percentages'!F$6)</f>
        <v>0</v>
      </c>
      <c r="F5">
        <f>'BFPaT-pretax-coal'!F5*'Tax Percentages'!G$6/(1-'Tax Percentages'!G$6)</f>
        <v>0</v>
      </c>
      <c r="G5">
        <f>'BFPaT-pretax-coal'!G5*'Tax Percentages'!H$6/(1-'Tax Percentages'!H$6)</f>
        <v>0</v>
      </c>
      <c r="H5">
        <f>'BFPaT-pretax-coal'!H5*'Tax Percentages'!I$6/(1-'Tax Percentages'!I$6)</f>
        <v>0</v>
      </c>
      <c r="I5">
        <f>'BFPaT-pretax-coal'!I5*'Tax Percentages'!J$6/(1-'Tax Percentages'!J$6)</f>
        <v>0</v>
      </c>
      <c r="J5">
        <f>'BFPaT-pretax-coal'!J5*'Tax Percentages'!K$6/(1-'Tax Percentages'!K$6)</f>
        <v>0</v>
      </c>
      <c r="K5">
        <f>'BFPaT-pretax-coal'!K5*'Tax Percentages'!L$6/(1-'Tax Percentages'!L$6)</f>
        <v>0</v>
      </c>
      <c r="L5">
        <f>'BFPaT-pretax-coal'!L5*'Tax Percentages'!M$6/(1-'Tax Percentages'!M$6)</f>
        <v>0</v>
      </c>
      <c r="M5">
        <f>'BFPaT-pretax-coal'!M5*'Tax Percentages'!N$6/(1-'Tax Percentages'!N$6)</f>
        <v>0</v>
      </c>
      <c r="N5">
        <f>'BFPaT-pretax-coal'!N5*'Tax Percentages'!O$6/(1-'Tax Percentages'!O$6)</f>
        <v>0</v>
      </c>
      <c r="O5">
        <f>'BFPaT-pretax-coal'!O5*'Tax Percentages'!P$6/(1-'Tax Percentages'!P$6)</f>
        <v>0</v>
      </c>
      <c r="P5">
        <f>'BFPaT-pretax-coal'!P5*'Tax Percentages'!Q$6/(1-'Tax Percentages'!Q$6)</f>
        <v>0</v>
      </c>
      <c r="Q5">
        <f>'BFPaT-pretax-coal'!Q5*'Tax Percentages'!R$6/(1-'Tax Percentages'!R$6)</f>
        <v>0</v>
      </c>
      <c r="R5">
        <f>'BFPaT-pretax-coal'!R5*'Tax Percentages'!S$6/(1-'Tax Percentages'!S$6)</f>
        <v>0</v>
      </c>
      <c r="S5">
        <f>'BFPaT-pretax-coal'!S5*'Tax Percentages'!T$6/(1-'Tax Percentages'!T$6)</f>
        <v>0</v>
      </c>
      <c r="T5">
        <f>'BFPaT-pretax-coal'!T5*'Tax Percentages'!U$6/(1-'Tax Percentages'!U$6)</f>
        <v>0</v>
      </c>
      <c r="U5">
        <f>'BFPaT-pretax-coal'!U5*'Tax Percentages'!V$6/(1-'Tax Percentages'!V$6)</f>
        <v>0</v>
      </c>
      <c r="V5">
        <f>'BFPaT-pretax-coal'!V5*'Tax Percentages'!W$6/(1-'Tax Percentages'!W$6)</f>
        <v>0</v>
      </c>
      <c r="W5">
        <f>'BFPaT-pretax-coal'!W5*'Tax Percentages'!X$6/(1-'Tax Percentages'!X$6)</f>
        <v>0</v>
      </c>
      <c r="X5">
        <f>'BFPaT-pretax-coal'!X5*'Tax Percentages'!Y$6/(1-'Tax Percentages'!Y$6)</f>
        <v>0</v>
      </c>
      <c r="Y5">
        <f>'BFPaT-pretax-coal'!Y5*'Tax Percentages'!Z$6/(1-'Tax Percentages'!Z$6)</f>
        <v>0</v>
      </c>
      <c r="Z5">
        <f>'BFPaT-pretax-coal'!Z5*'Tax Percentages'!AA$6/(1-'Tax Percentages'!AA$6)</f>
        <v>0</v>
      </c>
      <c r="AA5">
        <f>'BFPaT-pretax-coal'!AA5*'Tax Percentages'!AB$6/(1-'Tax Percentages'!AB$6)</f>
        <v>0</v>
      </c>
      <c r="AB5">
        <f t="shared" si="4"/>
        <v>0</v>
      </c>
      <c r="AC5">
        <f t="shared" si="4"/>
        <v>0</v>
      </c>
      <c r="AD5">
        <f t="shared" si="4"/>
        <v>0</v>
      </c>
      <c r="AE5">
        <f t="shared" si="4"/>
        <v>0</v>
      </c>
      <c r="AF5">
        <f t="shared" si="4"/>
        <v>0</v>
      </c>
      <c r="AG5">
        <f t="shared" si="4"/>
        <v>0</v>
      </c>
      <c r="AH5">
        <f t="shared" si="4"/>
        <v>0</v>
      </c>
      <c r="AI5">
        <f t="shared" si="4"/>
        <v>0</v>
      </c>
      <c r="AJ5">
        <f t="shared" si="4"/>
        <v>0</v>
      </c>
      <c r="AK5">
        <f t="shared" si="4"/>
        <v>0</v>
      </c>
      <c r="AL5">
        <f t="shared" si="4"/>
        <v>0</v>
      </c>
      <c r="AM5">
        <f t="shared" si="4"/>
        <v>0</v>
      </c>
      <c r="AN5">
        <f t="shared" si="4"/>
        <v>0</v>
      </c>
      <c r="AO5">
        <f t="shared" si="4"/>
        <v>0</v>
      </c>
      <c r="AP5">
        <f t="shared" si="4"/>
        <v>0</v>
      </c>
      <c r="AQ5">
        <f t="shared" si="4"/>
        <v>0</v>
      </c>
      <c r="AR5">
        <f t="shared" si="3"/>
        <v>0</v>
      </c>
      <c r="AS5">
        <f t="shared" si="3"/>
        <v>0</v>
      </c>
      <c r="AT5">
        <f t="shared" si="3"/>
        <v>0</v>
      </c>
      <c r="AU5">
        <f t="shared" si="3"/>
        <v>0</v>
      </c>
      <c r="AV5">
        <f t="shared" si="3"/>
        <v>0</v>
      </c>
      <c r="AW5">
        <f t="shared" si="3"/>
        <v>0</v>
      </c>
      <c r="AX5">
        <f t="shared" si="3"/>
        <v>0</v>
      </c>
      <c r="AY5">
        <f t="shared" si="3"/>
        <v>0</v>
      </c>
      <c r="AZ5">
        <f t="shared" si="3"/>
        <v>0</v>
      </c>
      <c r="BA5">
        <f t="shared" si="3"/>
        <v>0</v>
      </c>
      <c r="BB5">
        <f t="shared" si="3"/>
        <v>0</v>
      </c>
      <c r="BC5">
        <f t="shared" si="3"/>
        <v>0</v>
      </c>
      <c r="BD5">
        <f t="shared" si="3"/>
        <v>0</v>
      </c>
      <c r="BE5">
        <f t="shared" si="3"/>
        <v>0</v>
      </c>
      <c r="BF5">
        <f t="shared" si="3"/>
        <v>0</v>
      </c>
      <c r="BG5">
        <f t="shared" si="3"/>
        <v>0</v>
      </c>
      <c r="BH5">
        <f t="shared" si="3"/>
        <v>0</v>
      </c>
      <c r="BI5">
        <f t="shared" si="3"/>
        <v>0</v>
      </c>
      <c r="BJ5">
        <f t="shared" si="3"/>
        <v>0</v>
      </c>
      <c r="BK5">
        <f t="shared" si="3"/>
        <v>0</v>
      </c>
      <c r="BL5">
        <f t="shared" si="3"/>
        <v>0</v>
      </c>
      <c r="BM5">
        <f t="shared" si="3"/>
        <v>0</v>
      </c>
      <c r="BN5">
        <f t="shared" si="3"/>
        <v>0</v>
      </c>
      <c r="BO5">
        <f t="shared" si="3"/>
        <v>0</v>
      </c>
      <c r="BP5">
        <f t="shared" si="3"/>
        <v>0</v>
      </c>
      <c r="BQ5">
        <f t="shared" si="3"/>
        <v>0</v>
      </c>
      <c r="BR5">
        <f t="shared" si="3"/>
        <v>0</v>
      </c>
      <c r="BS5">
        <f t="shared" si="3"/>
        <v>0</v>
      </c>
      <c r="BT5">
        <f t="shared" si="3"/>
        <v>0</v>
      </c>
      <c r="BU5">
        <f t="shared" si="3"/>
        <v>0</v>
      </c>
      <c r="BV5">
        <f t="shared" si="3"/>
        <v>0</v>
      </c>
      <c r="BW5">
        <f t="shared" si="3"/>
        <v>0</v>
      </c>
      <c r="BX5">
        <f t="shared" si="3"/>
        <v>0</v>
      </c>
      <c r="BY5">
        <f t="shared" si="3"/>
        <v>0</v>
      </c>
    </row>
    <row r="6" spans="1:77">
      <c r="A6" s="1" t="s">
        <v>393</v>
      </c>
      <c r="B6">
        <f>'BFPaT-pretax-coal'!B6*'Tax Percentages'!C$6/(1-'Tax Percentages'!C$6)</f>
        <v>2.5521283945442052E-7</v>
      </c>
      <c r="C6">
        <f>'BFPaT-pretax-coal'!C6*'Tax Percentages'!D$6/(1-'Tax Percentages'!D$6)</f>
        <v>2.5596064783120088E-7</v>
      </c>
      <c r="D6">
        <f>'BFPaT-pretax-coal'!D6*'Tax Percentages'!E$6/(1-'Tax Percentages'!E$6)</f>
        <v>2.5474431628306814E-7</v>
      </c>
      <c r="E6">
        <f>'BFPaT-pretax-coal'!E6*'Tax Percentages'!F$6/(1-'Tax Percentages'!F$6)</f>
        <v>2.5408583275291296E-7</v>
      </c>
      <c r="F6">
        <f>'BFPaT-pretax-coal'!F6*'Tax Percentages'!G$6/(1-'Tax Percentages'!G$6)</f>
        <v>2.5344648402482139E-7</v>
      </c>
      <c r="G6">
        <f>'BFPaT-pretax-coal'!G6*'Tax Percentages'!H$6/(1-'Tax Percentages'!H$6)</f>
        <v>2.5291136799207298E-7</v>
      </c>
      <c r="H6">
        <f>'BFPaT-pretax-coal'!H6*'Tax Percentages'!I$6/(1-'Tax Percentages'!I$6)</f>
        <v>2.5218505394273389E-7</v>
      </c>
      <c r="I6">
        <f>'BFPaT-pretax-coal'!I6*'Tax Percentages'!J$6/(1-'Tax Percentages'!J$6)</f>
        <v>2.5180334970401772E-7</v>
      </c>
      <c r="J6">
        <f>'BFPaT-pretax-coal'!J6*'Tax Percentages'!K$6/(1-'Tax Percentages'!K$6)</f>
        <v>2.5104462193726804E-7</v>
      </c>
      <c r="K6">
        <f>'BFPaT-pretax-coal'!K6*'Tax Percentages'!L$6/(1-'Tax Percentages'!L$6)</f>
        <v>2.4930615142700769E-7</v>
      </c>
      <c r="L6">
        <f>'BFPaT-pretax-coal'!L6*'Tax Percentages'!M$6/(1-'Tax Percentages'!M$6)</f>
        <v>2.48541410896455E-7</v>
      </c>
      <c r="M6">
        <f>'BFPaT-pretax-coal'!M6*'Tax Percentages'!N$6/(1-'Tax Percentages'!N$6)</f>
        <v>2.4698385249470875E-7</v>
      </c>
      <c r="N6">
        <f>'BFPaT-pretax-coal'!N6*'Tax Percentages'!O$6/(1-'Tax Percentages'!O$6)</f>
        <v>2.4674733636791086E-7</v>
      </c>
      <c r="O6">
        <f>'BFPaT-pretax-coal'!O6*'Tax Percentages'!P$6/(1-'Tax Percentages'!P$6)</f>
        <v>2.462829851330048E-7</v>
      </c>
      <c r="P6">
        <f>'BFPaT-pretax-coal'!P6*'Tax Percentages'!Q$6/(1-'Tax Percentages'!Q$6)</f>
        <v>2.4461861192109933E-7</v>
      </c>
      <c r="Q6">
        <f>'BFPaT-pretax-coal'!Q6*'Tax Percentages'!R$6/(1-'Tax Percentages'!R$6)</f>
        <v>2.4469865528201565E-7</v>
      </c>
      <c r="R6">
        <f>'BFPaT-pretax-coal'!R6*'Tax Percentages'!S$6/(1-'Tax Percentages'!S$6)</f>
        <v>2.4408177305234465E-7</v>
      </c>
      <c r="S6">
        <f>'BFPaT-pretax-coal'!S6*'Tax Percentages'!T$6/(1-'Tax Percentages'!T$6)</f>
        <v>2.4366861858602194E-7</v>
      </c>
      <c r="T6">
        <f>'BFPaT-pretax-coal'!T6*'Tax Percentages'!U$6/(1-'Tax Percentages'!U$6)</f>
        <v>2.4314987619786221E-7</v>
      </c>
      <c r="U6">
        <f>'BFPaT-pretax-coal'!U6*'Tax Percentages'!V$6/(1-'Tax Percentages'!V$6)</f>
        <v>2.4247636658665188E-7</v>
      </c>
      <c r="V6">
        <f>'BFPaT-pretax-coal'!V6*'Tax Percentages'!W$6/(1-'Tax Percentages'!W$6)</f>
        <v>2.4240475510136861E-7</v>
      </c>
      <c r="W6">
        <f>'BFPaT-pretax-coal'!W6*'Tax Percentages'!X$6/(1-'Tax Percentages'!X$6)</f>
        <v>2.415511342897781E-7</v>
      </c>
      <c r="X6">
        <f>'BFPaT-pretax-coal'!X6*'Tax Percentages'!Y$6/(1-'Tax Percentages'!Y$6)</f>
        <v>2.4166541764404062E-7</v>
      </c>
      <c r="Y6">
        <f>'BFPaT-pretax-coal'!Y6*'Tax Percentages'!Z$6/(1-'Tax Percentages'!Z$6)</f>
        <v>2.4175784115783635E-7</v>
      </c>
      <c r="Z6">
        <f>'BFPaT-pretax-coal'!Z6*'Tax Percentages'!AA$6/(1-'Tax Percentages'!AA$6)</f>
        <v>2.4144304029716127E-7</v>
      </c>
      <c r="AA6">
        <f>'BFPaT-pretax-coal'!AA6*'Tax Percentages'!AB$6/(1-'Tax Percentages'!AB$6)</f>
        <v>2.4090662100682796E-7</v>
      </c>
      <c r="AB6" s="67">
        <f t="shared" si="4"/>
        <v>2.4090662100682796E-7</v>
      </c>
      <c r="AC6" s="67">
        <f t="shared" si="4"/>
        <v>2.4090662100682796E-7</v>
      </c>
      <c r="AD6" s="67">
        <f t="shared" si="4"/>
        <v>2.4090662100682796E-7</v>
      </c>
      <c r="AE6" s="67">
        <f t="shared" si="4"/>
        <v>2.4090662100682796E-7</v>
      </c>
      <c r="AF6" s="67">
        <f t="shared" si="4"/>
        <v>2.4090662100682796E-7</v>
      </c>
      <c r="AG6" s="67">
        <f t="shared" si="4"/>
        <v>2.4090662100682796E-7</v>
      </c>
      <c r="AH6" s="67">
        <f t="shared" si="4"/>
        <v>2.4090662100682796E-7</v>
      </c>
      <c r="AI6" s="67">
        <f t="shared" si="4"/>
        <v>2.4090662100682796E-7</v>
      </c>
      <c r="AJ6" s="67">
        <f t="shared" si="4"/>
        <v>2.4090662100682796E-7</v>
      </c>
      <c r="AK6" s="67">
        <f t="shared" si="4"/>
        <v>2.4090662100682796E-7</v>
      </c>
      <c r="AL6" s="67">
        <f t="shared" si="4"/>
        <v>2.4090662100682796E-7</v>
      </c>
      <c r="AM6" s="67">
        <f t="shared" si="4"/>
        <v>2.4090662100682796E-7</v>
      </c>
      <c r="AN6" s="67">
        <f t="shared" si="4"/>
        <v>2.4090662100682796E-7</v>
      </c>
      <c r="AO6" s="67">
        <f t="shared" si="4"/>
        <v>2.4090662100682796E-7</v>
      </c>
      <c r="AP6" s="67">
        <f t="shared" si="4"/>
        <v>2.4090662100682796E-7</v>
      </c>
      <c r="AQ6" s="67">
        <f t="shared" si="4"/>
        <v>2.4090662100682796E-7</v>
      </c>
      <c r="AR6" s="67">
        <f t="shared" si="3"/>
        <v>2.4090662100682796E-7</v>
      </c>
      <c r="AS6" s="67">
        <f t="shared" si="3"/>
        <v>2.4090662100682796E-7</v>
      </c>
      <c r="AT6" s="67">
        <f t="shared" si="3"/>
        <v>2.4090662100682796E-7</v>
      </c>
      <c r="AU6" s="67">
        <f t="shared" si="3"/>
        <v>2.4090662100682796E-7</v>
      </c>
      <c r="AV6" s="67">
        <f t="shared" si="3"/>
        <v>2.4090662100682796E-7</v>
      </c>
      <c r="AW6" s="67">
        <f t="shared" si="3"/>
        <v>2.4090662100682796E-7</v>
      </c>
      <c r="AX6" s="67">
        <f t="shared" si="3"/>
        <v>2.4090662100682796E-7</v>
      </c>
      <c r="AY6" s="67">
        <f t="shared" si="3"/>
        <v>2.4090662100682796E-7</v>
      </c>
      <c r="AZ6" s="67">
        <f t="shared" si="3"/>
        <v>2.4090662100682796E-7</v>
      </c>
      <c r="BA6" s="67">
        <f t="shared" si="3"/>
        <v>2.4090662100682796E-7</v>
      </c>
      <c r="BB6" s="67">
        <f t="shared" si="3"/>
        <v>2.4090662100682796E-7</v>
      </c>
      <c r="BC6" s="67">
        <f t="shared" si="3"/>
        <v>2.4090662100682796E-7</v>
      </c>
      <c r="BD6" s="67">
        <f t="shared" si="3"/>
        <v>2.4090662100682796E-7</v>
      </c>
      <c r="BE6" s="67">
        <f t="shared" si="3"/>
        <v>2.4090662100682796E-7</v>
      </c>
      <c r="BF6" s="67">
        <f t="shared" si="3"/>
        <v>2.4090662100682796E-7</v>
      </c>
      <c r="BG6" s="67">
        <f t="shared" si="3"/>
        <v>2.4090662100682796E-7</v>
      </c>
      <c r="BH6" s="67">
        <f t="shared" si="3"/>
        <v>2.4090662100682796E-7</v>
      </c>
      <c r="BI6" s="67">
        <f t="shared" si="3"/>
        <v>2.4090662100682796E-7</v>
      </c>
      <c r="BJ6" s="67">
        <f t="shared" si="3"/>
        <v>2.4090662100682796E-7</v>
      </c>
      <c r="BK6" s="67">
        <f t="shared" si="3"/>
        <v>2.4090662100682796E-7</v>
      </c>
      <c r="BL6" s="67">
        <f t="shared" si="3"/>
        <v>2.4090662100682796E-7</v>
      </c>
      <c r="BM6" s="67">
        <f t="shared" si="3"/>
        <v>2.4090662100682796E-7</v>
      </c>
      <c r="BN6" s="67">
        <f t="shared" si="3"/>
        <v>2.4090662100682796E-7</v>
      </c>
      <c r="BO6" s="67">
        <f t="shared" si="3"/>
        <v>2.4090662100682796E-7</v>
      </c>
      <c r="BP6" s="67">
        <f t="shared" si="3"/>
        <v>2.4090662100682796E-7</v>
      </c>
      <c r="BQ6" s="67">
        <f t="shared" si="3"/>
        <v>2.4090662100682796E-7</v>
      </c>
      <c r="BR6" s="67">
        <f t="shared" si="3"/>
        <v>2.4090662100682796E-7</v>
      </c>
      <c r="BS6" s="67">
        <f t="shared" si="3"/>
        <v>2.4090662100682796E-7</v>
      </c>
      <c r="BT6" s="67">
        <f t="shared" si="3"/>
        <v>2.4090662100682796E-7</v>
      </c>
      <c r="BU6" s="67">
        <f t="shared" si="3"/>
        <v>2.4090662100682796E-7</v>
      </c>
      <c r="BV6" s="67">
        <f t="shared" si="3"/>
        <v>2.4090662100682796E-7</v>
      </c>
      <c r="BW6" s="67">
        <f t="shared" si="3"/>
        <v>2.4090662100682796E-7</v>
      </c>
      <c r="BX6" s="67">
        <f t="shared" si="3"/>
        <v>2.4090662100682796E-7</v>
      </c>
      <c r="BY6" s="67">
        <f t="shared" si="3"/>
        <v>2.4090662100682796E-7</v>
      </c>
    </row>
    <row r="7" spans="1:77">
      <c r="A7" s="1" t="s">
        <v>394</v>
      </c>
      <c r="B7">
        <f>'BFPaT-pretax-coal'!B7*'Tax Percentages'!C$6/(1-'Tax Percentages'!C$6)</f>
        <v>1.2502189474745812E-7</v>
      </c>
      <c r="C7">
        <f>'BFPaT-pretax-coal'!C7*'Tax Percentages'!D$6/(1-'Tax Percentages'!D$6)</f>
        <v>1.2276425923586388E-7</v>
      </c>
      <c r="D7">
        <f>'BFPaT-pretax-coal'!D7*'Tax Percentages'!E$6/(1-'Tax Percentages'!E$6)</f>
        <v>1.2076701508301671E-7</v>
      </c>
      <c r="E7">
        <f>'BFPaT-pretax-coal'!E7*'Tax Percentages'!F$6/(1-'Tax Percentages'!F$6)</f>
        <v>1.1999920441421077E-7</v>
      </c>
      <c r="F7">
        <f>'BFPaT-pretax-coal'!F7*'Tax Percentages'!G$6/(1-'Tax Percentages'!G$6)</f>
        <v>1.1966580203016976E-7</v>
      </c>
      <c r="G7">
        <f>'BFPaT-pretax-coal'!G7*'Tax Percentages'!H$6/(1-'Tax Percentages'!H$6)</f>
        <v>1.202425744985239E-7</v>
      </c>
      <c r="H7">
        <f>'BFPaT-pretax-coal'!H7*'Tax Percentages'!I$6/(1-'Tax Percentages'!I$6)</f>
        <v>1.1803819753043069E-7</v>
      </c>
      <c r="I7">
        <f>'BFPaT-pretax-coal'!I7*'Tax Percentages'!J$6/(1-'Tax Percentages'!J$6)</f>
        <v>1.1729184634801705E-7</v>
      </c>
      <c r="J7">
        <f>'BFPaT-pretax-coal'!J7*'Tax Percentages'!K$6/(1-'Tax Percentages'!K$6)</f>
        <v>1.1703038201495038E-7</v>
      </c>
      <c r="K7">
        <f>'BFPaT-pretax-coal'!K7*'Tax Percentages'!L$6/(1-'Tax Percentages'!L$6)</f>
        <v>1.1601973774899107E-7</v>
      </c>
      <c r="L7">
        <f>'BFPaT-pretax-coal'!L7*'Tax Percentages'!M$6/(1-'Tax Percentages'!M$6)</f>
        <v>1.1592380409050533E-7</v>
      </c>
      <c r="M7">
        <f>'BFPaT-pretax-coal'!M7*'Tax Percentages'!N$6/(1-'Tax Percentages'!N$6)</f>
        <v>1.1574939699200757E-7</v>
      </c>
      <c r="N7">
        <f>'BFPaT-pretax-coal'!N7*'Tax Percentages'!O$6/(1-'Tax Percentages'!O$6)</f>
        <v>1.176595839102858E-7</v>
      </c>
      <c r="O7">
        <f>'BFPaT-pretax-coal'!O7*'Tax Percentages'!P$6/(1-'Tax Percentages'!P$6)</f>
        <v>1.1790163716247942E-7</v>
      </c>
      <c r="P7">
        <f>'BFPaT-pretax-coal'!P7*'Tax Percentages'!Q$6/(1-'Tax Percentages'!Q$6)</f>
        <v>1.1873938624830043E-7</v>
      </c>
      <c r="Q7">
        <f>'BFPaT-pretax-coal'!Q7*'Tax Percentages'!R$6/(1-'Tax Percentages'!R$6)</f>
        <v>1.1902582162007819E-7</v>
      </c>
      <c r="R7">
        <f>'BFPaT-pretax-coal'!R7*'Tax Percentages'!S$6/(1-'Tax Percentages'!S$6)</f>
        <v>1.186757881340831E-7</v>
      </c>
      <c r="S7">
        <f>'BFPaT-pretax-coal'!S7*'Tax Percentages'!T$6/(1-'Tax Percentages'!T$6)</f>
        <v>1.1856668615440204E-7</v>
      </c>
      <c r="T7">
        <f>'BFPaT-pretax-coal'!T7*'Tax Percentages'!U$6/(1-'Tax Percentages'!U$6)</f>
        <v>1.1903820959631375E-7</v>
      </c>
      <c r="U7">
        <f>'BFPaT-pretax-coal'!U7*'Tax Percentages'!V$6/(1-'Tax Percentages'!V$6)</f>
        <v>1.1859546137479179E-7</v>
      </c>
      <c r="V7">
        <f>'BFPaT-pretax-coal'!V7*'Tax Percentages'!W$6/(1-'Tax Percentages'!W$6)</f>
        <v>1.1909507723525346E-7</v>
      </c>
      <c r="W7">
        <f>'BFPaT-pretax-coal'!W7*'Tax Percentages'!X$6/(1-'Tax Percentages'!X$6)</f>
        <v>1.1973886182702368E-7</v>
      </c>
      <c r="X7">
        <f>'BFPaT-pretax-coal'!X7*'Tax Percentages'!Y$6/(1-'Tax Percentages'!Y$6)</f>
        <v>1.2021243367445467E-7</v>
      </c>
      <c r="Y7">
        <f>'BFPaT-pretax-coal'!Y7*'Tax Percentages'!Z$6/(1-'Tax Percentages'!Z$6)</f>
        <v>1.2064289146286105E-7</v>
      </c>
      <c r="Z7">
        <f>'BFPaT-pretax-coal'!Z7*'Tax Percentages'!AA$6/(1-'Tax Percentages'!AA$6)</f>
        <v>1.2209482080354283E-7</v>
      </c>
      <c r="AA7">
        <f>'BFPaT-pretax-coal'!AA7*'Tax Percentages'!AB$6/(1-'Tax Percentages'!AB$6)</f>
        <v>1.2210867192657786E-7</v>
      </c>
      <c r="AB7">
        <f t="shared" si="4"/>
        <v>1.2210867192657786E-7</v>
      </c>
      <c r="AC7">
        <f t="shared" si="4"/>
        <v>1.2210867192657786E-7</v>
      </c>
      <c r="AD7">
        <f t="shared" si="4"/>
        <v>1.2210867192657786E-7</v>
      </c>
      <c r="AE7">
        <f t="shared" si="4"/>
        <v>1.2210867192657786E-7</v>
      </c>
      <c r="AF7">
        <f t="shared" si="4"/>
        <v>1.2210867192657786E-7</v>
      </c>
      <c r="AG7">
        <f t="shared" si="4"/>
        <v>1.2210867192657786E-7</v>
      </c>
      <c r="AH7">
        <f t="shared" si="4"/>
        <v>1.2210867192657786E-7</v>
      </c>
      <c r="AI7">
        <f t="shared" si="4"/>
        <v>1.2210867192657786E-7</v>
      </c>
      <c r="AJ7">
        <f t="shared" si="4"/>
        <v>1.2210867192657786E-7</v>
      </c>
      <c r="AK7">
        <f t="shared" si="4"/>
        <v>1.2210867192657786E-7</v>
      </c>
      <c r="AL7">
        <f t="shared" si="4"/>
        <v>1.2210867192657786E-7</v>
      </c>
      <c r="AM7">
        <f t="shared" si="4"/>
        <v>1.2210867192657786E-7</v>
      </c>
      <c r="AN7">
        <f t="shared" si="4"/>
        <v>1.2210867192657786E-7</v>
      </c>
      <c r="AO7">
        <f t="shared" si="4"/>
        <v>1.2210867192657786E-7</v>
      </c>
      <c r="AP7">
        <f t="shared" si="4"/>
        <v>1.2210867192657786E-7</v>
      </c>
      <c r="AQ7">
        <f t="shared" si="4"/>
        <v>1.2210867192657786E-7</v>
      </c>
      <c r="AR7">
        <f t="shared" si="3"/>
        <v>1.2210867192657786E-7</v>
      </c>
      <c r="AS7">
        <f t="shared" si="3"/>
        <v>1.2210867192657786E-7</v>
      </c>
      <c r="AT7">
        <f t="shared" si="3"/>
        <v>1.2210867192657786E-7</v>
      </c>
      <c r="AU7">
        <f t="shared" si="3"/>
        <v>1.2210867192657786E-7</v>
      </c>
      <c r="AV7">
        <f t="shared" si="3"/>
        <v>1.2210867192657786E-7</v>
      </c>
      <c r="AW7">
        <f t="shared" si="3"/>
        <v>1.2210867192657786E-7</v>
      </c>
      <c r="AX7">
        <f t="shared" si="3"/>
        <v>1.2210867192657786E-7</v>
      </c>
      <c r="AY7">
        <f t="shared" si="3"/>
        <v>1.2210867192657786E-7</v>
      </c>
      <c r="AZ7">
        <f t="shared" si="3"/>
        <v>1.2210867192657786E-7</v>
      </c>
      <c r="BA7">
        <f t="shared" si="3"/>
        <v>1.2210867192657786E-7</v>
      </c>
      <c r="BB7">
        <f t="shared" si="3"/>
        <v>1.2210867192657786E-7</v>
      </c>
      <c r="BC7">
        <f t="shared" si="3"/>
        <v>1.2210867192657786E-7</v>
      </c>
      <c r="BD7">
        <f t="shared" si="3"/>
        <v>1.2210867192657786E-7</v>
      </c>
      <c r="BE7">
        <f t="shared" si="3"/>
        <v>1.2210867192657786E-7</v>
      </c>
      <c r="BF7">
        <f t="shared" si="3"/>
        <v>1.2210867192657786E-7</v>
      </c>
      <c r="BG7">
        <f t="shared" si="3"/>
        <v>1.2210867192657786E-7</v>
      </c>
      <c r="BH7">
        <f t="shared" si="3"/>
        <v>1.2210867192657786E-7</v>
      </c>
      <c r="BI7">
        <f t="shared" si="3"/>
        <v>1.2210867192657786E-7</v>
      </c>
      <c r="BJ7">
        <f t="shared" si="3"/>
        <v>1.2210867192657786E-7</v>
      </c>
      <c r="BK7">
        <f t="shared" si="3"/>
        <v>1.2210867192657786E-7</v>
      </c>
      <c r="BL7">
        <f t="shared" si="3"/>
        <v>1.2210867192657786E-7</v>
      </c>
      <c r="BM7">
        <f t="shared" si="3"/>
        <v>1.2210867192657786E-7</v>
      </c>
      <c r="BN7">
        <f t="shared" si="3"/>
        <v>1.2210867192657786E-7</v>
      </c>
      <c r="BO7">
        <f t="shared" si="3"/>
        <v>1.2210867192657786E-7</v>
      </c>
      <c r="BP7">
        <f t="shared" si="3"/>
        <v>1.2210867192657786E-7</v>
      </c>
      <c r="BQ7">
        <f t="shared" si="3"/>
        <v>1.2210867192657786E-7</v>
      </c>
      <c r="BR7">
        <f t="shared" si="3"/>
        <v>1.2210867192657786E-7</v>
      </c>
      <c r="BS7">
        <f t="shared" si="3"/>
        <v>1.2210867192657786E-7</v>
      </c>
      <c r="BT7">
        <f t="shared" si="3"/>
        <v>1.2210867192657786E-7</v>
      </c>
      <c r="BU7">
        <f t="shared" si="3"/>
        <v>1.2210867192657786E-7</v>
      </c>
      <c r="BV7">
        <f t="shared" si="3"/>
        <v>1.2210867192657786E-7</v>
      </c>
      <c r="BW7">
        <f t="shared" si="3"/>
        <v>1.2210867192657786E-7</v>
      </c>
      <c r="BX7">
        <f t="shared" si="3"/>
        <v>1.2210867192657786E-7</v>
      </c>
      <c r="BY7">
        <f t="shared" si="3"/>
        <v>1.2210867192657786E-7</v>
      </c>
    </row>
    <row r="8" spans="1:77">
      <c r="A8" s="1" t="s">
        <v>395</v>
      </c>
      <c r="B8">
        <f>'BFPaT-pretax-coal'!B8*'Tax Percentages'!C$6/(1-'Tax Percentages'!C$6)</f>
        <v>0</v>
      </c>
      <c r="C8">
        <f>'BFPaT-pretax-coal'!C8*'Tax Percentages'!D$6/(1-'Tax Percentages'!D$6)</f>
        <v>0</v>
      </c>
      <c r="D8">
        <f>'BFPaT-pretax-coal'!D8*'Tax Percentages'!E$6/(1-'Tax Percentages'!E$6)</f>
        <v>0</v>
      </c>
      <c r="E8">
        <f>'BFPaT-pretax-coal'!E8*'Tax Percentages'!F$6/(1-'Tax Percentages'!F$6)</f>
        <v>0</v>
      </c>
      <c r="F8">
        <f>'BFPaT-pretax-coal'!F8*'Tax Percentages'!G$6/(1-'Tax Percentages'!G$6)</f>
        <v>0</v>
      </c>
      <c r="G8">
        <f>'BFPaT-pretax-coal'!G8*'Tax Percentages'!H$6/(1-'Tax Percentages'!H$6)</f>
        <v>0</v>
      </c>
      <c r="H8">
        <f>'BFPaT-pretax-coal'!H8*'Tax Percentages'!I$6/(1-'Tax Percentages'!I$6)</f>
        <v>0</v>
      </c>
      <c r="I8">
        <f>'BFPaT-pretax-coal'!I8*'Tax Percentages'!J$6/(1-'Tax Percentages'!J$6)</f>
        <v>0</v>
      </c>
      <c r="J8">
        <f>'BFPaT-pretax-coal'!J8*'Tax Percentages'!K$6/(1-'Tax Percentages'!K$6)</f>
        <v>0</v>
      </c>
      <c r="K8">
        <f>'BFPaT-pretax-coal'!K8*'Tax Percentages'!L$6/(1-'Tax Percentages'!L$6)</f>
        <v>0</v>
      </c>
      <c r="L8">
        <f>'BFPaT-pretax-coal'!L8*'Tax Percentages'!M$6/(1-'Tax Percentages'!M$6)</f>
        <v>0</v>
      </c>
      <c r="M8">
        <f>'BFPaT-pretax-coal'!M8*'Tax Percentages'!N$6/(1-'Tax Percentages'!N$6)</f>
        <v>0</v>
      </c>
      <c r="N8">
        <f>'BFPaT-pretax-coal'!N8*'Tax Percentages'!O$6/(1-'Tax Percentages'!O$6)</f>
        <v>0</v>
      </c>
      <c r="O8">
        <f>'BFPaT-pretax-coal'!O8*'Tax Percentages'!P$6/(1-'Tax Percentages'!P$6)</f>
        <v>0</v>
      </c>
      <c r="P8">
        <f>'BFPaT-pretax-coal'!P8*'Tax Percentages'!Q$6/(1-'Tax Percentages'!Q$6)</f>
        <v>0</v>
      </c>
      <c r="Q8">
        <f>'BFPaT-pretax-coal'!Q8*'Tax Percentages'!R$6/(1-'Tax Percentages'!R$6)</f>
        <v>0</v>
      </c>
      <c r="R8">
        <f>'BFPaT-pretax-coal'!R8*'Tax Percentages'!S$6/(1-'Tax Percentages'!S$6)</f>
        <v>0</v>
      </c>
      <c r="S8">
        <f>'BFPaT-pretax-coal'!S8*'Tax Percentages'!T$6/(1-'Tax Percentages'!T$6)</f>
        <v>0</v>
      </c>
      <c r="T8">
        <f>'BFPaT-pretax-coal'!T8*'Tax Percentages'!U$6/(1-'Tax Percentages'!U$6)</f>
        <v>0</v>
      </c>
      <c r="U8">
        <f>'BFPaT-pretax-coal'!U8*'Tax Percentages'!V$6/(1-'Tax Percentages'!V$6)</f>
        <v>0</v>
      </c>
      <c r="V8">
        <f>'BFPaT-pretax-coal'!V8*'Tax Percentages'!W$6/(1-'Tax Percentages'!W$6)</f>
        <v>0</v>
      </c>
      <c r="W8">
        <f>'BFPaT-pretax-coal'!W8*'Tax Percentages'!X$6/(1-'Tax Percentages'!X$6)</f>
        <v>0</v>
      </c>
      <c r="X8">
        <f>'BFPaT-pretax-coal'!X8*'Tax Percentages'!Y$6/(1-'Tax Percentages'!Y$6)</f>
        <v>0</v>
      </c>
      <c r="Y8">
        <f>'BFPaT-pretax-coal'!Y8*'Tax Percentages'!Z$6/(1-'Tax Percentages'!Z$6)</f>
        <v>0</v>
      </c>
      <c r="Z8">
        <f>'BFPaT-pretax-coal'!Z8*'Tax Percentages'!AA$6/(1-'Tax Percentages'!AA$6)</f>
        <v>0</v>
      </c>
      <c r="AA8">
        <f>'BFPaT-pretax-coal'!AA8*'Tax Percentages'!AB$6/(1-'Tax Percentages'!AB$6)</f>
        <v>0</v>
      </c>
      <c r="AB8">
        <f t="shared" si="4"/>
        <v>0</v>
      </c>
      <c r="AC8">
        <f t="shared" si="4"/>
        <v>0</v>
      </c>
      <c r="AD8">
        <f t="shared" si="4"/>
        <v>0</v>
      </c>
      <c r="AE8">
        <f t="shared" si="4"/>
        <v>0</v>
      </c>
      <c r="AF8">
        <f t="shared" si="4"/>
        <v>0</v>
      </c>
      <c r="AG8">
        <f t="shared" si="4"/>
        <v>0</v>
      </c>
      <c r="AH8">
        <f t="shared" si="4"/>
        <v>0</v>
      </c>
      <c r="AI8">
        <f t="shared" si="4"/>
        <v>0</v>
      </c>
      <c r="AJ8">
        <f t="shared" si="4"/>
        <v>0</v>
      </c>
      <c r="AK8">
        <f t="shared" si="4"/>
        <v>0</v>
      </c>
      <c r="AL8">
        <f t="shared" si="4"/>
        <v>0</v>
      </c>
      <c r="AM8">
        <f t="shared" si="4"/>
        <v>0</v>
      </c>
      <c r="AN8">
        <f t="shared" si="4"/>
        <v>0</v>
      </c>
      <c r="AO8">
        <f t="shared" si="4"/>
        <v>0</v>
      </c>
      <c r="AP8">
        <f t="shared" si="4"/>
        <v>0</v>
      </c>
      <c r="AQ8">
        <f t="shared" si="4"/>
        <v>0</v>
      </c>
      <c r="AR8">
        <f t="shared" si="3"/>
        <v>0</v>
      </c>
      <c r="AS8">
        <f t="shared" si="3"/>
        <v>0</v>
      </c>
      <c r="AT8">
        <f t="shared" si="3"/>
        <v>0</v>
      </c>
      <c r="AU8">
        <f t="shared" si="3"/>
        <v>0</v>
      </c>
      <c r="AV8">
        <f t="shared" si="3"/>
        <v>0</v>
      </c>
      <c r="AW8">
        <f t="shared" si="3"/>
        <v>0</v>
      </c>
      <c r="AX8">
        <f t="shared" si="3"/>
        <v>0</v>
      </c>
      <c r="AY8">
        <f t="shared" si="3"/>
        <v>0</v>
      </c>
      <c r="AZ8">
        <f t="shared" si="3"/>
        <v>0</v>
      </c>
      <c r="BA8">
        <f t="shared" si="3"/>
        <v>0</v>
      </c>
      <c r="BB8">
        <f t="shared" si="3"/>
        <v>0</v>
      </c>
      <c r="BC8">
        <f t="shared" si="3"/>
        <v>0</v>
      </c>
      <c r="BD8">
        <f t="shared" si="3"/>
        <v>0</v>
      </c>
      <c r="BE8">
        <f t="shared" si="3"/>
        <v>0</v>
      </c>
      <c r="BF8">
        <f t="shared" si="3"/>
        <v>0</v>
      </c>
      <c r="BG8">
        <f t="shared" si="3"/>
        <v>0</v>
      </c>
      <c r="BH8">
        <f t="shared" si="3"/>
        <v>0</v>
      </c>
      <c r="BI8">
        <f t="shared" si="3"/>
        <v>0</v>
      </c>
      <c r="BJ8">
        <f t="shared" si="3"/>
        <v>0</v>
      </c>
      <c r="BK8">
        <f t="shared" si="3"/>
        <v>0</v>
      </c>
      <c r="BL8">
        <f t="shared" si="3"/>
        <v>0</v>
      </c>
      <c r="BM8">
        <f t="shared" si="3"/>
        <v>0</v>
      </c>
      <c r="BN8">
        <f t="shared" si="3"/>
        <v>0</v>
      </c>
      <c r="BO8">
        <f t="shared" si="3"/>
        <v>0</v>
      </c>
      <c r="BP8">
        <f t="shared" si="3"/>
        <v>0</v>
      </c>
      <c r="BQ8">
        <f t="shared" si="3"/>
        <v>0</v>
      </c>
      <c r="BR8">
        <f t="shared" si="3"/>
        <v>0</v>
      </c>
      <c r="BS8">
        <f t="shared" si="3"/>
        <v>0</v>
      </c>
      <c r="BT8">
        <f t="shared" si="3"/>
        <v>0</v>
      </c>
      <c r="BU8">
        <f t="shared" si="3"/>
        <v>0</v>
      </c>
      <c r="BV8">
        <f t="shared" si="3"/>
        <v>0</v>
      </c>
      <c r="BW8">
        <f t="shared" si="3"/>
        <v>0</v>
      </c>
      <c r="BX8">
        <f t="shared" si="3"/>
        <v>0</v>
      </c>
      <c r="BY8">
        <f t="shared" si="3"/>
        <v>0</v>
      </c>
    </row>
    <row r="9" spans="1:77">
      <c r="A9" s="1" t="s">
        <v>396</v>
      </c>
      <c r="B9">
        <f>'BFPaT-pretax-coal'!B9*'Tax Percentages'!C$6/(1-'Tax Percentages'!C$6)</f>
        <v>2.5521283945442052E-7</v>
      </c>
      <c r="C9">
        <f>'BFPaT-pretax-coal'!C9*'Tax Percentages'!D$6/(1-'Tax Percentages'!D$6)</f>
        <v>2.5596064783120088E-7</v>
      </c>
      <c r="D9">
        <f>'BFPaT-pretax-coal'!D9*'Tax Percentages'!E$6/(1-'Tax Percentages'!E$6)</f>
        <v>2.5474431628306814E-7</v>
      </c>
      <c r="E9">
        <f>'BFPaT-pretax-coal'!E9*'Tax Percentages'!F$6/(1-'Tax Percentages'!F$6)</f>
        <v>2.5408583275291296E-7</v>
      </c>
      <c r="F9">
        <f>'BFPaT-pretax-coal'!F9*'Tax Percentages'!G$6/(1-'Tax Percentages'!G$6)</f>
        <v>2.5344648402482139E-7</v>
      </c>
      <c r="G9">
        <f>'BFPaT-pretax-coal'!G9*'Tax Percentages'!H$6/(1-'Tax Percentages'!H$6)</f>
        <v>2.5291136799207298E-7</v>
      </c>
      <c r="H9">
        <f>'BFPaT-pretax-coal'!H9*'Tax Percentages'!I$6/(1-'Tax Percentages'!I$6)</f>
        <v>2.5218505394273389E-7</v>
      </c>
      <c r="I9">
        <f>'BFPaT-pretax-coal'!I9*'Tax Percentages'!J$6/(1-'Tax Percentages'!J$6)</f>
        <v>2.5180334970401772E-7</v>
      </c>
      <c r="J9">
        <f>'BFPaT-pretax-coal'!J9*'Tax Percentages'!K$6/(1-'Tax Percentages'!K$6)</f>
        <v>2.5104462193726804E-7</v>
      </c>
      <c r="K9">
        <f>'BFPaT-pretax-coal'!K9*'Tax Percentages'!L$6/(1-'Tax Percentages'!L$6)</f>
        <v>2.4930615142700769E-7</v>
      </c>
      <c r="L9">
        <f>'BFPaT-pretax-coal'!L9*'Tax Percentages'!M$6/(1-'Tax Percentages'!M$6)</f>
        <v>2.48541410896455E-7</v>
      </c>
      <c r="M9">
        <f>'BFPaT-pretax-coal'!M9*'Tax Percentages'!N$6/(1-'Tax Percentages'!N$6)</f>
        <v>2.4698385249470875E-7</v>
      </c>
      <c r="N9">
        <f>'BFPaT-pretax-coal'!N9*'Tax Percentages'!O$6/(1-'Tax Percentages'!O$6)</f>
        <v>2.4674733636791086E-7</v>
      </c>
      <c r="O9">
        <f>'BFPaT-pretax-coal'!O9*'Tax Percentages'!P$6/(1-'Tax Percentages'!P$6)</f>
        <v>2.462829851330048E-7</v>
      </c>
      <c r="P9">
        <f>'BFPaT-pretax-coal'!P9*'Tax Percentages'!Q$6/(1-'Tax Percentages'!Q$6)</f>
        <v>2.4461861192109933E-7</v>
      </c>
      <c r="Q9">
        <f>'BFPaT-pretax-coal'!Q9*'Tax Percentages'!R$6/(1-'Tax Percentages'!R$6)</f>
        <v>2.4469865528201565E-7</v>
      </c>
      <c r="R9">
        <f>'BFPaT-pretax-coal'!R9*'Tax Percentages'!S$6/(1-'Tax Percentages'!S$6)</f>
        <v>2.4408177305234465E-7</v>
      </c>
      <c r="S9">
        <f>'BFPaT-pretax-coal'!S9*'Tax Percentages'!T$6/(1-'Tax Percentages'!T$6)</f>
        <v>2.4366861858602194E-7</v>
      </c>
      <c r="T9">
        <f>'BFPaT-pretax-coal'!T9*'Tax Percentages'!U$6/(1-'Tax Percentages'!U$6)</f>
        <v>2.4314987619786221E-7</v>
      </c>
      <c r="U9">
        <f>'BFPaT-pretax-coal'!U9*'Tax Percentages'!V$6/(1-'Tax Percentages'!V$6)</f>
        <v>2.4247636658665188E-7</v>
      </c>
      <c r="V9">
        <f>'BFPaT-pretax-coal'!V9*'Tax Percentages'!W$6/(1-'Tax Percentages'!W$6)</f>
        <v>2.4240475510136861E-7</v>
      </c>
      <c r="W9">
        <f>'BFPaT-pretax-coal'!W9*'Tax Percentages'!X$6/(1-'Tax Percentages'!X$6)</f>
        <v>2.415511342897781E-7</v>
      </c>
      <c r="X9">
        <f>'BFPaT-pretax-coal'!X9*'Tax Percentages'!Y$6/(1-'Tax Percentages'!Y$6)</f>
        <v>2.4166541764404062E-7</v>
      </c>
      <c r="Y9">
        <f>'BFPaT-pretax-coal'!Y9*'Tax Percentages'!Z$6/(1-'Tax Percentages'!Z$6)</f>
        <v>2.4175784115783635E-7</v>
      </c>
      <c r="Z9">
        <f>'BFPaT-pretax-coal'!Z9*'Tax Percentages'!AA$6/(1-'Tax Percentages'!AA$6)</f>
        <v>2.4144304029716127E-7</v>
      </c>
      <c r="AA9">
        <f>'BFPaT-pretax-coal'!AA9*'Tax Percentages'!AB$6/(1-'Tax Percentages'!AB$6)</f>
        <v>2.4090662100682796E-7</v>
      </c>
      <c r="AB9">
        <f t="shared" si="4"/>
        <v>2.4090662100682796E-7</v>
      </c>
      <c r="AC9">
        <f t="shared" si="4"/>
        <v>2.4090662100682796E-7</v>
      </c>
      <c r="AD9">
        <f t="shared" si="4"/>
        <v>2.4090662100682796E-7</v>
      </c>
      <c r="AE9">
        <f t="shared" si="4"/>
        <v>2.4090662100682796E-7</v>
      </c>
      <c r="AF9">
        <f t="shared" si="4"/>
        <v>2.4090662100682796E-7</v>
      </c>
      <c r="AG9">
        <f t="shared" si="4"/>
        <v>2.4090662100682796E-7</v>
      </c>
      <c r="AH9">
        <f t="shared" si="4"/>
        <v>2.4090662100682796E-7</v>
      </c>
      <c r="AI9">
        <f t="shared" si="4"/>
        <v>2.4090662100682796E-7</v>
      </c>
      <c r="AJ9">
        <f t="shared" si="4"/>
        <v>2.4090662100682796E-7</v>
      </c>
      <c r="AK9">
        <f t="shared" si="4"/>
        <v>2.4090662100682796E-7</v>
      </c>
      <c r="AL9">
        <f t="shared" si="4"/>
        <v>2.4090662100682796E-7</v>
      </c>
      <c r="AM9">
        <f t="shared" si="4"/>
        <v>2.4090662100682796E-7</v>
      </c>
      <c r="AN9">
        <f t="shared" si="4"/>
        <v>2.4090662100682796E-7</v>
      </c>
      <c r="AO9">
        <f t="shared" si="4"/>
        <v>2.4090662100682796E-7</v>
      </c>
      <c r="AP9">
        <f t="shared" si="4"/>
        <v>2.4090662100682796E-7</v>
      </c>
      <c r="AQ9">
        <f t="shared" si="4"/>
        <v>2.4090662100682796E-7</v>
      </c>
      <c r="AR9">
        <f t="shared" si="3"/>
        <v>2.4090662100682796E-7</v>
      </c>
      <c r="AS9">
        <f t="shared" si="3"/>
        <v>2.4090662100682796E-7</v>
      </c>
      <c r="AT9">
        <f t="shared" si="3"/>
        <v>2.4090662100682796E-7</v>
      </c>
      <c r="AU9">
        <f t="shared" si="3"/>
        <v>2.4090662100682796E-7</v>
      </c>
      <c r="AV9">
        <f t="shared" si="3"/>
        <v>2.4090662100682796E-7</v>
      </c>
      <c r="AW9">
        <f t="shared" si="3"/>
        <v>2.4090662100682796E-7</v>
      </c>
      <c r="AX9">
        <f t="shared" si="3"/>
        <v>2.4090662100682796E-7</v>
      </c>
      <c r="AY9">
        <f t="shared" si="3"/>
        <v>2.4090662100682796E-7</v>
      </c>
      <c r="AZ9">
        <f t="shared" si="3"/>
        <v>2.4090662100682796E-7</v>
      </c>
      <c r="BA9">
        <f t="shared" si="3"/>
        <v>2.4090662100682796E-7</v>
      </c>
      <c r="BB9">
        <f t="shared" si="3"/>
        <v>2.4090662100682796E-7</v>
      </c>
      <c r="BC9">
        <f t="shared" si="3"/>
        <v>2.4090662100682796E-7</v>
      </c>
      <c r="BD9">
        <f t="shared" si="3"/>
        <v>2.4090662100682796E-7</v>
      </c>
      <c r="BE9">
        <f t="shared" si="3"/>
        <v>2.4090662100682796E-7</v>
      </c>
      <c r="BF9">
        <f t="shared" si="3"/>
        <v>2.4090662100682796E-7</v>
      </c>
      <c r="BG9">
        <f t="shared" si="3"/>
        <v>2.4090662100682796E-7</v>
      </c>
      <c r="BH9">
        <f t="shared" si="3"/>
        <v>2.4090662100682796E-7</v>
      </c>
      <c r="BI9">
        <f t="shared" si="3"/>
        <v>2.4090662100682796E-7</v>
      </c>
      <c r="BJ9">
        <f t="shared" si="3"/>
        <v>2.4090662100682796E-7</v>
      </c>
      <c r="BK9">
        <f t="shared" si="3"/>
        <v>2.4090662100682796E-7</v>
      </c>
      <c r="BL9">
        <f t="shared" si="3"/>
        <v>2.4090662100682796E-7</v>
      </c>
      <c r="BM9">
        <f t="shared" si="3"/>
        <v>2.4090662100682796E-7</v>
      </c>
      <c r="BN9">
        <f t="shared" si="3"/>
        <v>2.4090662100682796E-7</v>
      </c>
      <c r="BO9">
        <f t="shared" si="3"/>
        <v>2.4090662100682796E-7</v>
      </c>
      <c r="BP9">
        <f t="shared" si="3"/>
        <v>2.4090662100682796E-7</v>
      </c>
      <c r="BQ9">
        <f t="shared" si="3"/>
        <v>2.4090662100682796E-7</v>
      </c>
      <c r="BR9">
        <f t="shared" si="3"/>
        <v>2.4090662100682796E-7</v>
      </c>
      <c r="BS9">
        <f t="shared" si="3"/>
        <v>2.4090662100682796E-7</v>
      </c>
      <c r="BT9">
        <f t="shared" si="3"/>
        <v>2.4090662100682796E-7</v>
      </c>
      <c r="BU9">
        <f t="shared" si="3"/>
        <v>2.4090662100682796E-7</v>
      </c>
      <c r="BV9">
        <f t="shared" si="3"/>
        <v>2.4090662100682796E-7</v>
      </c>
      <c r="BW9">
        <f t="shared" si="3"/>
        <v>2.4090662100682796E-7</v>
      </c>
      <c r="BX9">
        <f t="shared" si="3"/>
        <v>2.4090662100682796E-7</v>
      </c>
      <c r="BY9">
        <f t="shared" si="3"/>
        <v>2.4090662100682796E-7</v>
      </c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49C6D-84B7-4FCB-B2DF-B8CFD6ABCF0F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 s="3">
        <f>'BFPaT-pretax-natgas'!B2*'Tax Percentages'!C$7/(1-'Tax Percentages'!C$7)</f>
        <v>7.7996789579393198E-7</v>
      </c>
      <c r="C2" s="3">
        <f>'BFPaT-pretax-natgas'!C2*'Tax Percentages'!D$7/(1-'Tax Percentages'!D$7)</f>
        <v>7.9431932071247737E-7</v>
      </c>
      <c r="D2" s="3">
        <f>'BFPaT-pretax-natgas'!D2*'Tax Percentages'!E$7/(1-'Tax Percentages'!E$7)</f>
        <v>7.2035454443793687E-7</v>
      </c>
      <c r="E2" s="3">
        <f>'BFPaT-pretax-natgas'!E2*'Tax Percentages'!F$7/(1-'Tax Percentages'!F$7)</f>
        <v>8.8732643585634981E-7</v>
      </c>
      <c r="F2" s="3">
        <f>'BFPaT-pretax-natgas'!F2*'Tax Percentages'!G$7/(1-'Tax Percentages'!G$7)</f>
        <v>8.8732643585634981E-7</v>
      </c>
      <c r="G2" s="3">
        <f>'BFPaT-pretax-natgas'!G2*'Tax Percentages'!H$7/(1-'Tax Percentages'!H$7)</f>
        <v>8.8732643585634981E-7</v>
      </c>
      <c r="H2" s="3">
        <f>'BFPaT-pretax-natgas'!H2*'Tax Percentages'!I$7/(1-'Tax Percentages'!I$7)</f>
        <v>8.8664222594249036E-7</v>
      </c>
      <c r="I2" s="3">
        <f>'BFPaT-pretax-natgas'!I2*'Tax Percentages'!J$7/(1-'Tax Percentages'!J$7)</f>
        <v>8.8595801602863101E-7</v>
      </c>
      <c r="J2" s="3">
        <f>'BFPaT-pretax-natgas'!J2*'Tax Percentages'!K$7/(1-'Tax Percentages'!K$7)</f>
        <v>8.8527380611477146E-7</v>
      </c>
      <c r="K2" s="3">
        <f>'BFPaT-pretax-natgas'!K2*'Tax Percentages'!L$7/(1-'Tax Percentages'!L$7)</f>
        <v>8.8458959620091201E-7</v>
      </c>
      <c r="L2" s="3">
        <f>'BFPaT-pretax-natgas'!L2*'Tax Percentages'!M$7/(1-'Tax Percentages'!M$7)</f>
        <v>8.8390538628705255E-7</v>
      </c>
      <c r="M2" s="3">
        <f>'BFPaT-pretax-natgas'!M2*'Tax Percentages'!N$7/(1-'Tax Percentages'!N$7)</f>
        <v>8.8109341779484531E-7</v>
      </c>
      <c r="N2" s="3">
        <f>'BFPaT-pretax-natgas'!N2*'Tax Percentages'!O$7/(1-'Tax Percentages'!O$7)</f>
        <v>8.8415138322028074E-7</v>
      </c>
      <c r="O2" s="3">
        <f>'BFPaT-pretax-natgas'!O2*'Tax Percentages'!P$7/(1-'Tax Percentages'!P$7)</f>
        <v>8.8085401569365324E-7</v>
      </c>
      <c r="P2" s="3">
        <f>'BFPaT-pretax-natgas'!P2*'Tax Percentages'!Q$7/(1-'Tax Percentages'!Q$7)</f>
        <v>8.7824663246880074E-7</v>
      </c>
      <c r="Q2" s="3">
        <f>'BFPaT-pretax-natgas'!Q2*'Tax Percentages'!R$7/(1-'Tax Percentages'!R$7)</f>
        <v>8.7467485204149562E-7</v>
      </c>
      <c r="R2" s="3">
        <f>'BFPaT-pretax-natgas'!R2*'Tax Percentages'!S$7/(1-'Tax Percentages'!S$7)</f>
        <v>8.6815062350133248E-7</v>
      </c>
      <c r="S2" s="3">
        <f>'BFPaT-pretax-natgas'!S2*'Tax Percentages'!T$7/(1-'Tax Percentages'!T$7)</f>
        <v>8.5501027519520951E-7</v>
      </c>
      <c r="T2" s="3">
        <f>'BFPaT-pretax-natgas'!T2*'Tax Percentages'!U$7/(1-'Tax Percentages'!U$7)</f>
        <v>8.3998278660711524E-7</v>
      </c>
      <c r="U2" s="3">
        <f>'BFPaT-pretax-natgas'!U2*'Tax Percentages'!V$7/(1-'Tax Percentages'!V$7)</f>
        <v>8.2466784092850707E-7</v>
      </c>
      <c r="V2" s="3">
        <f>'BFPaT-pretax-natgas'!V2*'Tax Percentages'!W$7/(1-'Tax Percentages'!W$7)</f>
        <v>8.1374936912159812E-7</v>
      </c>
      <c r="W2" s="3">
        <f>'BFPaT-pretax-natgas'!W2*'Tax Percentages'!X$7/(1-'Tax Percentages'!X$7)</f>
        <v>8.082907878522063E-7</v>
      </c>
      <c r="X2" s="3">
        <f>'BFPaT-pretax-natgas'!X2*'Tax Percentages'!Y$7/(1-'Tax Percentages'!Y$7)</f>
        <v>8.0378254127577796E-7</v>
      </c>
      <c r="Y2" s="3">
        <f>'BFPaT-pretax-natgas'!Y2*'Tax Percentages'!Z$7/(1-'Tax Percentages'!Z$7)</f>
        <v>7.9883370172964513E-7</v>
      </c>
      <c r="Z2" s="3">
        <f>'BFPaT-pretax-natgas'!Z2*'Tax Percentages'!AA$7/(1-'Tax Percentages'!AA$7)</f>
        <v>7.9299776029183577E-7</v>
      </c>
      <c r="AA2" s="3">
        <f>'BFPaT-pretax-natgas'!AA2*'Tax Percentages'!AB$7/(1-'Tax Percentages'!AB$7)</f>
        <v>7.8606377932001909E-7</v>
      </c>
      <c r="AB2" s="3">
        <f>AA2</f>
        <v>7.8606377932001909E-7</v>
      </c>
      <c r="AC2" s="3">
        <f t="shared" ref="AC2:AR2" si="0">AB2</f>
        <v>7.8606377932001909E-7</v>
      </c>
      <c r="AD2" s="3">
        <f t="shared" si="0"/>
        <v>7.8606377932001909E-7</v>
      </c>
      <c r="AE2" s="3">
        <f t="shared" si="0"/>
        <v>7.8606377932001909E-7</v>
      </c>
      <c r="AF2" s="3">
        <f t="shared" si="0"/>
        <v>7.8606377932001909E-7</v>
      </c>
      <c r="AG2" s="3">
        <f t="shared" si="0"/>
        <v>7.8606377932001909E-7</v>
      </c>
      <c r="AH2" s="3">
        <f t="shared" si="0"/>
        <v>7.8606377932001909E-7</v>
      </c>
      <c r="AI2" s="3">
        <f t="shared" si="0"/>
        <v>7.8606377932001909E-7</v>
      </c>
      <c r="AJ2" s="3">
        <f t="shared" si="0"/>
        <v>7.8606377932001909E-7</v>
      </c>
      <c r="AK2" s="3">
        <f t="shared" si="0"/>
        <v>7.8606377932001909E-7</v>
      </c>
      <c r="AL2" s="3">
        <f t="shared" si="0"/>
        <v>7.8606377932001909E-7</v>
      </c>
      <c r="AM2" s="3">
        <f t="shared" si="0"/>
        <v>7.8606377932001909E-7</v>
      </c>
      <c r="AN2" s="3">
        <f t="shared" si="0"/>
        <v>7.8606377932001909E-7</v>
      </c>
      <c r="AO2" s="3">
        <f t="shared" si="0"/>
        <v>7.8606377932001909E-7</v>
      </c>
      <c r="AP2" s="3">
        <f t="shared" si="0"/>
        <v>7.8606377932001909E-7</v>
      </c>
      <c r="AQ2" s="3">
        <f t="shared" si="0"/>
        <v>7.8606377932001909E-7</v>
      </c>
      <c r="AR2" s="3">
        <f t="shared" si="0"/>
        <v>7.8606377932001909E-7</v>
      </c>
      <c r="AS2" s="3">
        <f t="shared" ref="AS2:BH2" si="1">AR2</f>
        <v>7.8606377932001909E-7</v>
      </c>
      <c r="AT2" s="3">
        <f t="shared" si="1"/>
        <v>7.8606377932001909E-7</v>
      </c>
      <c r="AU2" s="3">
        <f t="shared" si="1"/>
        <v>7.8606377932001909E-7</v>
      </c>
      <c r="AV2" s="3">
        <f t="shared" si="1"/>
        <v>7.8606377932001909E-7</v>
      </c>
      <c r="AW2" s="3">
        <f t="shared" si="1"/>
        <v>7.8606377932001909E-7</v>
      </c>
      <c r="AX2" s="3">
        <f t="shared" si="1"/>
        <v>7.8606377932001909E-7</v>
      </c>
      <c r="AY2" s="3">
        <f t="shared" si="1"/>
        <v>7.8606377932001909E-7</v>
      </c>
      <c r="AZ2" s="3">
        <f t="shared" si="1"/>
        <v>7.8606377932001909E-7</v>
      </c>
      <c r="BA2" s="3">
        <f t="shared" si="1"/>
        <v>7.8606377932001909E-7</v>
      </c>
      <c r="BB2" s="3">
        <f t="shared" si="1"/>
        <v>7.8606377932001909E-7</v>
      </c>
      <c r="BC2" s="3">
        <f t="shared" si="1"/>
        <v>7.8606377932001909E-7</v>
      </c>
      <c r="BD2" s="3">
        <f t="shared" si="1"/>
        <v>7.8606377932001909E-7</v>
      </c>
      <c r="BE2" s="3">
        <f t="shared" si="1"/>
        <v>7.8606377932001909E-7</v>
      </c>
      <c r="BF2" s="3">
        <f t="shared" si="1"/>
        <v>7.8606377932001909E-7</v>
      </c>
      <c r="BG2" s="3">
        <f t="shared" si="1"/>
        <v>7.8606377932001909E-7</v>
      </c>
      <c r="BH2" s="3">
        <f t="shared" si="1"/>
        <v>7.8606377932001909E-7</v>
      </c>
      <c r="BI2" s="3">
        <f t="shared" ref="BI2:BX2" si="2">BH2</f>
        <v>7.8606377932001909E-7</v>
      </c>
      <c r="BJ2" s="3">
        <f t="shared" si="2"/>
        <v>7.8606377932001909E-7</v>
      </c>
      <c r="BK2" s="3">
        <f t="shared" si="2"/>
        <v>7.8606377932001909E-7</v>
      </c>
      <c r="BL2" s="3">
        <f t="shared" si="2"/>
        <v>7.8606377932001909E-7</v>
      </c>
      <c r="BM2" s="3">
        <f t="shared" si="2"/>
        <v>7.8606377932001909E-7</v>
      </c>
      <c r="BN2" s="3">
        <f t="shared" si="2"/>
        <v>7.8606377932001909E-7</v>
      </c>
      <c r="BO2" s="3">
        <f t="shared" si="2"/>
        <v>7.8606377932001909E-7</v>
      </c>
      <c r="BP2" s="3">
        <f t="shared" si="2"/>
        <v>7.8606377932001909E-7</v>
      </c>
      <c r="BQ2" s="3">
        <f t="shared" si="2"/>
        <v>7.8606377932001909E-7</v>
      </c>
      <c r="BR2" s="3">
        <f t="shared" si="2"/>
        <v>7.8606377932001909E-7</v>
      </c>
      <c r="BS2" s="3">
        <f t="shared" si="2"/>
        <v>7.8606377932001909E-7</v>
      </c>
      <c r="BT2" s="3">
        <f t="shared" si="2"/>
        <v>7.8606377932001909E-7</v>
      </c>
      <c r="BU2" s="3">
        <f t="shared" si="2"/>
        <v>7.8606377932001909E-7</v>
      </c>
      <c r="BV2" s="3">
        <f t="shared" si="2"/>
        <v>7.8606377932001909E-7</v>
      </c>
      <c r="BW2" s="3">
        <f t="shared" si="2"/>
        <v>7.8606377932001909E-7</v>
      </c>
      <c r="BX2" s="3">
        <f t="shared" si="2"/>
        <v>7.8606377932001909E-7</v>
      </c>
      <c r="BY2" s="3">
        <f t="shared" ref="AR2:BY6" si="3">BX2</f>
        <v>7.8606377932001909E-7</v>
      </c>
    </row>
    <row r="3" spans="1:77">
      <c r="A3" s="1" t="s">
        <v>390</v>
      </c>
      <c r="B3" s="3">
        <f>'BFPaT-pretax-natgas'!B3*'Tax Percentages'!C$7/(1-'Tax Percentages'!C$7)</f>
        <v>2.2192328599606834E-7</v>
      </c>
      <c r="C3" s="3">
        <f>'BFPaT-pretax-natgas'!C3*'Tax Percentages'!D$7/(1-'Tax Percentages'!D$7)</f>
        <v>2.2600667890726953E-7</v>
      </c>
      <c r="D3" s="3">
        <f>'BFPaT-pretax-natgas'!D3*'Tax Percentages'!E$7/(1-'Tax Percentages'!E$7)</f>
        <v>2.0496157399035277E-7</v>
      </c>
      <c r="E3" s="3">
        <f>'BFPaT-pretax-natgas'!E3*'Tax Percentages'!F$7/(1-'Tax Percentages'!F$7)</f>
        <v>2.5246987659149328E-7</v>
      </c>
      <c r="F3" s="3">
        <f>'BFPaT-pretax-natgas'!F3*'Tax Percentages'!G$7/(1-'Tax Percentages'!G$7)</f>
        <v>2.5246987659149328E-7</v>
      </c>
      <c r="G3" s="3">
        <f>'BFPaT-pretax-natgas'!G3*'Tax Percentages'!H$7/(1-'Tax Percentages'!H$7)</f>
        <v>2.5246987659149328E-7</v>
      </c>
      <c r="H3" s="3">
        <f>'BFPaT-pretax-natgas'!H3*'Tax Percentages'!I$7/(1-'Tax Percentages'!I$7)</f>
        <v>2.4957390752794522E-7</v>
      </c>
      <c r="I3" s="3">
        <f>'BFPaT-pretax-natgas'!I3*'Tax Percentages'!J$7/(1-'Tax Percentages'!J$7)</f>
        <v>2.4667793846439706E-7</v>
      </c>
      <c r="J3" s="3">
        <f>'BFPaT-pretax-natgas'!J3*'Tax Percentages'!K$7/(1-'Tax Percentages'!K$7)</f>
        <v>2.43781969400849E-7</v>
      </c>
      <c r="K3" s="3">
        <f>'BFPaT-pretax-natgas'!K3*'Tax Percentages'!L$7/(1-'Tax Percentages'!L$7)</f>
        <v>2.4088600033730088E-7</v>
      </c>
      <c r="L3" s="3">
        <f>'BFPaT-pretax-natgas'!L3*'Tax Percentages'!M$7/(1-'Tax Percentages'!M$7)</f>
        <v>2.3799003127375283E-7</v>
      </c>
      <c r="M3" s="3">
        <f>'BFPaT-pretax-natgas'!M3*'Tax Percentages'!N$7/(1-'Tax Percentages'!N$7)</f>
        <v>2.420300447756195E-7</v>
      </c>
      <c r="N3" s="3">
        <f>'BFPaT-pretax-natgas'!N3*'Tax Percentages'!O$7/(1-'Tax Percentages'!O$7)</f>
        <v>2.4744076502133794E-7</v>
      </c>
      <c r="O3" s="3">
        <f>'BFPaT-pretax-natgas'!O3*'Tax Percentages'!P$7/(1-'Tax Percentages'!P$7)</f>
        <v>2.458742499557091E-7</v>
      </c>
      <c r="P3" s="3">
        <f>'BFPaT-pretax-natgas'!P3*'Tax Percentages'!Q$7/(1-'Tax Percentages'!Q$7)</f>
        <v>2.5108814355999777E-7</v>
      </c>
      <c r="Q3" s="3">
        <f>'BFPaT-pretax-natgas'!Q3*'Tax Percentages'!R$7/(1-'Tax Percentages'!R$7)</f>
        <v>2.5265262198632138E-7</v>
      </c>
      <c r="R3" s="3">
        <f>'BFPaT-pretax-natgas'!R3*'Tax Percentages'!S$7/(1-'Tax Percentages'!S$7)</f>
        <v>2.4925056150112127E-7</v>
      </c>
      <c r="S3" s="3">
        <f>'BFPaT-pretax-natgas'!S3*'Tax Percentages'!T$7/(1-'Tax Percentages'!T$7)</f>
        <v>2.4145062089327307E-7</v>
      </c>
      <c r="T3" s="3">
        <f>'BFPaT-pretax-natgas'!T3*'Tax Percentages'!U$7/(1-'Tax Percentages'!U$7)</f>
        <v>2.3291288345138869E-7</v>
      </c>
      <c r="U3" s="3">
        <f>'BFPaT-pretax-natgas'!U3*'Tax Percentages'!V$7/(1-'Tax Percentages'!V$7)</f>
        <v>2.239758677228493E-7</v>
      </c>
      <c r="V3" s="3">
        <f>'BFPaT-pretax-natgas'!V3*'Tax Percentages'!W$7/(1-'Tax Percentages'!W$7)</f>
        <v>2.1808013637400689E-7</v>
      </c>
      <c r="W3" s="3">
        <f>'BFPaT-pretax-natgas'!W3*'Tax Percentages'!X$7/(1-'Tax Percentages'!X$7)</f>
        <v>2.1708077686348078E-7</v>
      </c>
      <c r="X3" s="3">
        <f>'BFPaT-pretax-natgas'!X3*'Tax Percentages'!Y$7/(1-'Tax Percentages'!Y$7)</f>
        <v>2.166941548353657E-7</v>
      </c>
      <c r="Y3" s="3">
        <f>'BFPaT-pretax-natgas'!Y3*'Tax Percentages'!Z$7/(1-'Tax Percentages'!Z$7)</f>
        <v>2.1773250144116385E-7</v>
      </c>
      <c r="Z3" s="3">
        <f>'BFPaT-pretax-natgas'!Z3*'Tax Percentages'!AA$7/(1-'Tax Percentages'!AA$7)</f>
        <v>2.1734360031668338E-7</v>
      </c>
      <c r="AA3" s="3">
        <f>'BFPaT-pretax-natgas'!AA3*'Tax Percentages'!AB$7/(1-'Tax Percentages'!AB$7)</f>
        <v>2.1629928926720545E-7</v>
      </c>
      <c r="AB3" s="66">
        <f t="shared" ref="AB3:AQ6" si="4">AA3</f>
        <v>2.1629928926720545E-7</v>
      </c>
      <c r="AC3" s="66">
        <f t="shared" si="4"/>
        <v>2.1629928926720545E-7</v>
      </c>
      <c r="AD3" s="66">
        <f t="shared" si="4"/>
        <v>2.1629928926720545E-7</v>
      </c>
      <c r="AE3" s="66">
        <f t="shared" si="4"/>
        <v>2.1629928926720545E-7</v>
      </c>
      <c r="AF3" s="66">
        <f t="shared" si="4"/>
        <v>2.1629928926720545E-7</v>
      </c>
      <c r="AG3" s="66">
        <f t="shared" si="4"/>
        <v>2.1629928926720545E-7</v>
      </c>
      <c r="AH3" s="66">
        <f t="shared" si="4"/>
        <v>2.1629928926720545E-7</v>
      </c>
      <c r="AI3" s="66">
        <f t="shared" si="4"/>
        <v>2.1629928926720545E-7</v>
      </c>
      <c r="AJ3" s="66">
        <f t="shared" si="4"/>
        <v>2.1629928926720545E-7</v>
      </c>
      <c r="AK3" s="66">
        <f t="shared" si="4"/>
        <v>2.1629928926720545E-7</v>
      </c>
      <c r="AL3" s="66">
        <f t="shared" si="4"/>
        <v>2.1629928926720545E-7</v>
      </c>
      <c r="AM3" s="66">
        <f t="shared" si="4"/>
        <v>2.1629928926720545E-7</v>
      </c>
      <c r="AN3" s="66">
        <f t="shared" si="4"/>
        <v>2.1629928926720545E-7</v>
      </c>
      <c r="AO3" s="66">
        <f t="shared" si="4"/>
        <v>2.1629928926720545E-7</v>
      </c>
      <c r="AP3" s="66">
        <f t="shared" si="4"/>
        <v>2.1629928926720545E-7</v>
      </c>
      <c r="AQ3" s="66">
        <f t="shared" si="4"/>
        <v>2.1629928926720545E-7</v>
      </c>
      <c r="AR3" s="66">
        <f t="shared" si="3"/>
        <v>2.1629928926720545E-7</v>
      </c>
      <c r="AS3" s="66">
        <f t="shared" si="3"/>
        <v>2.1629928926720545E-7</v>
      </c>
      <c r="AT3" s="66">
        <f t="shared" si="3"/>
        <v>2.1629928926720545E-7</v>
      </c>
      <c r="AU3" s="66">
        <f t="shared" si="3"/>
        <v>2.1629928926720545E-7</v>
      </c>
      <c r="AV3" s="66">
        <f t="shared" si="3"/>
        <v>2.1629928926720545E-7</v>
      </c>
      <c r="AW3" s="66">
        <f t="shared" si="3"/>
        <v>2.1629928926720545E-7</v>
      </c>
      <c r="AX3" s="66">
        <f t="shared" si="3"/>
        <v>2.1629928926720545E-7</v>
      </c>
      <c r="AY3" s="66">
        <f t="shared" si="3"/>
        <v>2.1629928926720545E-7</v>
      </c>
      <c r="AZ3" s="66">
        <f t="shared" si="3"/>
        <v>2.1629928926720545E-7</v>
      </c>
      <c r="BA3" s="66">
        <f t="shared" si="3"/>
        <v>2.1629928926720545E-7</v>
      </c>
      <c r="BB3" s="66">
        <f t="shared" si="3"/>
        <v>2.1629928926720545E-7</v>
      </c>
      <c r="BC3" s="66">
        <f t="shared" si="3"/>
        <v>2.1629928926720545E-7</v>
      </c>
      <c r="BD3" s="66">
        <f t="shared" si="3"/>
        <v>2.1629928926720545E-7</v>
      </c>
      <c r="BE3" s="66">
        <f t="shared" si="3"/>
        <v>2.1629928926720545E-7</v>
      </c>
      <c r="BF3" s="66">
        <f t="shared" si="3"/>
        <v>2.1629928926720545E-7</v>
      </c>
      <c r="BG3" s="66">
        <f t="shared" si="3"/>
        <v>2.1629928926720545E-7</v>
      </c>
      <c r="BH3" s="66">
        <f t="shared" si="3"/>
        <v>2.1629928926720545E-7</v>
      </c>
      <c r="BI3" s="66">
        <f t="shared" si="3"/>
        <v>2.1629928926720545E-7</v>
      </c>
      <c r="BJ3" s="66">
        <f t="shared" si="3"/>
        <v>2.1629928926720545E-7</v>
      </c>
      <c r="BK3" s="66">
        <f t="shared" si="3"/>
        <v>2.1629928926720545E-7</v>
      </c>
      <c r="BL3" s="66">
        <f t="shared" si="3"/>
        <v>2.1629928926720545E-7</v>
      </c>
      <c r="BM3" s="66">
        <f t="shared" si="3"/>
        <v>2.1629928926720545E-7</v>
      </c>
      <c r="BN3" s="66">
        <f t="shared" si="3"/>
        <v>2.1629928926720545E-7</v>
      </c>
      <c r="BO3" s="66">
        <f t="shared" si="3"/>
        <v>2.1629928926720545E-7</v>
      </c>
      <c r="BP3" s="66">
        <f t="shared" si="3"/>
        <v>2.1629928926720545E-7</v>
      </c>
      <c r="BQ3" s="66">
        <f t="shared" si="3"/>
        <v>2.1629928926720545E-7</v>
      </c>
      <c r="BR3" s="66">
        <f t="shared" si="3"/>
        <v>2.1629928926720545E-7</v>
      </c>
      <c r="BS3" s="66">
        <f t="shared" si="3"/>
        <v>2.1629928926720545E-7</v>
      </c>
      <c r="BT3" s="66">
        <f t="shared" si="3"/>
        <v>2.1629928926720545E-7</v>
      </c>
      <c r="BU3" s="66">
        <f t="shared" si="3"/>
        <v>2.1629928926720545E-7</v>
      </c>
      <c r="BV3" s="66">
        <f t="shared" si="3"/>
        <v>2.1629928926720545E-7</v>
      </c>
      <c r="BW3" s="66">
        <f t="shared" si="3"/>
        <v>2.1629928926720545E-7</v>
      </c>
      <c r="BX3" s="66">
        <f t="shared" si="3"/>
        <v>2.1629928926720545E-7</v>
      </c>
      <c r="BY3" s="66">
        <f t="shared" si="3"/>
        <v>2.1629928926720545E-7</v>
      </c>
    </row>
    <row r="4" spans="1:77">
      <c r="A4" s="1" t="s">
        <v>391</v>
      </c>
      <c r="B4" s="3">
        <f>'BFPaT-pretax-natgas'!B4*'Tax Percentages'!C$7/(1-'Tax Percentages'!C$7)</f>
        <v>7.7996789579393198E-7</v>
      </c>
      <c r="C4" s="3">
        <f>'BFPaT-pretax-natgas'!C4*'Tax Percentages'!D$7/(1-'Tax Percentages'!D$7)</f>
        <v>7.9431932071247737E-7</v>
      </c>
      <c r="D4" s="3">
        <f>'BFPaT-pretax-natgas'!D4*'Tax Percentages'!E$7/(1-'Tax Percentages'!E$7)</f>
        <v>7.2035454443793687E-7</v>
      </c>
      <c r="E4" s="3">
        <f>'BFPaT-pretax-natgas'!E4*'Tax Percentages'!F$7/(1-'Tax Percentages'!F$7)</f>
        <v>8.8732643585634981E-7</v>
      </c>
      <c r="F4" s="3">
        <f>'BFPaT-pretax-natgas'!F4*'Tax Percentages'!G$7/(1-'Tax Percentages'!G$7)</f>
        <v>8.8732643585634981E-7</v>
      </c>
      <c r="G4" s="3">
        <f>'BFPaT-pretax-natgas'!G4*'Tax Percentages'!H$7/(1-'Tax Percentages'!H$7)</f>
        <v>8.8732643585634981E-7</v>
      </c>
      <c r="H4" s="3">
        <f>'BFPaT-pretax-natgas'!H4*'Tax Percentages'!I$7/(1-'Tax Percentages'!I$7)</f>
        <v>8.554419010107182E-7</v>
      </c>
      <c r="I4" s="3">
        <f>'BFPaT-pretax-natgas'!I4*'Tax Percentages'!J$7/(1-'Tax Percentages'!J$7)</f>
        <v>8.235573661650868E-7</v>
      </c>
      <c r="J4" s="3">
        <f>'BFPaT-pretax-natgas'!J4*'Tax Percentages'!K$7/(1-'Tax Percentages'!K$7)</f>
        <v>7.9167283131945529E-7</v>
      </c>
      <c r="K4" s="3">
        <f>'BFPaT-pretax-natgas'!K4*'Tax Percentages'!L$7/(1-'Tax Percentages'!L$7)</f>
        <v>7.5978829647382368E-7</v>
      </c>
      <c r="L4" s="3">
        <f>'BFPaT-pretax-natgas'!L4*'Tax Percentages'!M$7/(1-'Tax Percentages'!M$7)</f>
        <v>7.2790376162819218E-7</v>
      </c>
      <c r="M4" s="3">
        <f>'BFPaT-pretax-natgas'!M4*'Tax Percentages'!N$7/(1-'Tax Percentages'!N$7)</f>
        <v>7.3161917361793002E-7</v>
      </c>
      <c r="N4" s="3">
        <f>'BFPaT-pretax-natgas'!N4*'Tax Percentages'!O$7/(1-'Tax Percentages'!O$7)</f>
        <v>7.4097064544508988E-7</v>
      </c>
      <c r="O4" s="3">
        <f>'BFPaT-pretax-natgas'!O4*'Tax Percentages'!P$7/(1-'Tax Percentages'!P$7)</f>
        <v>7.4603930727034878E-7</v>
      </c>
      <c r="P4" s="3">
        <f>'BFPaT-pretax-natgas'!P4*'Tax Percentages'!Q$7/(1-'Tax Percentages'!Q$7)</f>
        <v>7.5122706400355333E-7</v>
      </c>
      <c r="Q4" s="3">
        <f>'BFPaT-pretax-natgas'!Q4*'Tax Percentages'!R$7/(1-'Tax Percentages'!R$7)</f>
        <v>7.5555657123523897E-7</v>
      </c>
      <c r="R4" s="3">
        <f>'BFPaT-pretax-natgas'!R4*'Tax Percentages'!S$7/(1-'Tax Percentages'!S$7)</f>
        <v>7.580278390665236E-7</v>
      </c>
      <c r="S4" s="3">
        <f>'BFPaT-pretax-natgas'!S4*'Tax Percentages'!T$7/(1-'Tax Percentages'!T$7)</f>
        <v>7.563283605491083E-7</v>
      </c>
      <c r="T4" s="3">
        <f>'BFPaT-pretax-natgas'!T4*'Tax Percentages'!U$7/(1-'Tax Percentages'!U$7)</f>
        <v>7.532834878049213E-7</v>
      </c>
      <c r="U4" s="3">
        <f>'BFPaT-pretax-natgas'!U4*'Tax Percentages'!V$7/(1-'Tax Percentages'!V$7)</f>
        <v>7.4895267130511058E-7</v>
      </c>
      <c r="V4" s="3">
        <f>'BFPaT-pretax-natgas'!V4*'Tax Percentages'!W$7/(1-'Tax Percentages'!W$7)</f>
        <v>7.4844845760282289E-7</v>
      </c>
      <c r="W4" s="3">
        <f>'BFPaT-pretax-natgas'!W4*'Tax Percentages'!X$7/(1-'Tax Percentages'!X$7)</f>
        <v>7.5165359446376912E-7</v>
      </c>
      <c r="X4" s="3">
        <f>'BFPaT-pretax-natgas'!X4*'Tax Percentages'!Y$7/(1-'Tax Percentages'!Y$7)</f>
        <v>7.5545090844842561E-7</v>
      </c>
      <c r="Y4" s="3">
        <f>'BFPaT-pretax-natgas'!Y4*'Tax Percentages'!Z$7/(1-'Tax Percentages'!Z$7)</f>
        <v>7.5870385784163359E-7</v>
      </c>
      <c r="Z4" s="3">
        <f>'BFPaT-pretax-natgas'!Z4*'Tax Percentages'!AA$7/(1-'Tax Percentages'!AA$7)</f>
        <v>7.6176754525368855E-7</v>
      </c>
      <c r="AA4" s="3">
        <f>'BFPaT-pretax-natgas'!AA4*'Tax Percentages'!AB$7/(1-'Tax Percentages'!AB$7)</f>
        <v>7.6374260046567006E-7</v>
      </c>
      <c r="AB4" s="66">
        <f t="shared" si="4"/>
        <v>7.6374260046567006E-7</v>
      </c>
      <c r="AC4" s="66">
        <f t="shared" si="4"/>
        <v>7.6374260046567006E-7</v>
      </c>
      <c r="AD4" s="66">
        <f t="shared" si="4"/>
        <v>7.6374260046567006E-7</v>
      </c>
      <c r="AE4" s="66">
        <f t="shared" si="4"/>
        <v>7.6374260046567006E-7</v>
      </c>
      <c r="AF4" s="66">
        <f t="shared" si="4"/>
        <v>7.6374260046567006E-7</v>
      </c>
      <c r="AG4" s="66">
        <f t="shared" si="4"/>
        <v>7.6374260046567006E-7</v>
      </c>
      <c r="AH4" s="66">
        <f t="shared" si="4"/>
        <v>7.6374260046567006E-7</v>
      </c>
      <c r="AI4" s="66">
        <f t="shared" si="4"/>
        <v>7.6374260046567006E-7</v>
      </c>
      <c r="AJ4" s="66">
        <f t="shared" si="4"/>
        <v>7.6374260046567006E-7</v>
      </c>
      <c r="AK4" s="66">
        <f t="shared" si="4"/>
        <v>7.6374260046567006E-7</v>
      </c>
      <c r="AL4" s="66">
        <f t="shared" si="4"/>
        <v>7.6374260046567006E-7</v>
      </c>
      <c r="AM4" s="66">
        <f t="shared" si="4"/>
        <v>7.6374260046567006E-7</v>
      </c>
      <c r="AN4" s="66">
        <f t="shared" si="4"/>
        <v>7.6374260046567006E-7</v>
      </c>
      <c r="AO4" s="66">
        <f t="shared" si="4"/>
        <v>7.6374260046567006E-7</v>
      </c>
      <c r="AP4" s="66">
        <f t="shared" si="4"/>
        <v>7.6374260046567006E-7</v>
      </c>
      <c r="AQ4" s="66">
        <f t="shared" si="4"/>
        <v>7.6374260046567006E-7</v>
      </c>
      <c r="AR4" s="66">
        <f t="shared" si="3"/>
        <v>7.6374260046567006E-7</v>
      </c>
      <c r="AS4" s="66">
        <f t="shared" si="3"/>
        <v>7.6374260046567006E-7</v>
      </c>
      <c r="AT4" s="66">
        <f t="shared" si="3"/>
        <v>7.6374260046567006E-7</v>
      </c>
      <c r="AU4" s="66">
        <f t="shared" si="3"/>
        <v>7.6374260046567006E-7</v>
      </c>
      <c r="AV4" s="66">
        <f t="shared" si="3"/>
        <v>7.6374260046567006E-7</v>
      </c>
      <c r="AW4" s="66">
        <f t="shared" si="3"/>
        <v>7.6374260046567006E-7</v>
      </c>
      <c r="AX4" s="66">
        <f t="shared" si="3"/>
        <v>7.6374260046567006E-7</v>
      </c>
      <c r="AY4" s="66">
        <f t="shared" si="3"/>
        <v>7.6374260046567006E-7</v>
      </c>
      <c r="AZ4" s="66">
        <f t="shared" si="3"/>
        <v>7.6374260046567006E-7</v>
      </c>
      <c r="BA4" s="66">
        <f t="shared" si="3"/>
        <v>7.6374260046567006E-7</v>
      </c>
      <c r="BB4" s="66">
        <f t="shared" si="3"/>
        <v>7.6374260046567006E-7</v>
      </c>
      <c r="BC4" s="66">
        <f t="shared" si="3"/>
        <v>7.6374260046567006E-7</v>
      </c>
      <c r="BD4" s="66">
        <f t="shared" si="3"/>
        <v>7.6374260046567006E-7</v>
      </c>
      <c r="BE4" s="66">
        <f t="shared" si="3"/>
        <v>7.6374260046567006E-7</v>
      </c>
      <c r="BF4" s="66">
        <f t="shared" si="3"/>
        <v>7.6374260046567006E-7</v>
      </c>
      <c r="BG4" s="66">
        <f t="shared" si="3"/>
        <v>7.6374260046567006E-7</v>
      </c>
      <c r="BH4" s="66">
        <f t="shared" si="3"/>
        <v>7.6374260046567006E-7</v>
      </c>
      <c r="BI4" s="66">
        <f t="shared" si="3"/>
        <v>7.6374260046567006E-7</v>
      </c>
      <c r="BJ4" s="66">
        <f t="shared" si="3"/>
        <v>7.6374260046567006E-7</v>
      </c>
      <c r="BK4" s="66">
        <f t="shared" si="3"/>
        <v>7.6374260046567006E-7</v>
      </c>
      <c r="BL4" s="66">
        <f t="shared" si="3"/>
        <v>7.6374260046567006E-7</v>
      </c>
      <c r="BM4" s="66">
        <f t="shared" si="3"/>
        <v>7.6374260046567006E-7</v>
      </c>
      <c r="BN4" s="66">
        <f t="shared" si="3"/>
        <v>7.6374260046567006E-7</v>
      </c>
      <c r="BO4" s="66">
        <f t="shared" si="3"/>
        <v>7.6374260046567006E-7</v>
      </c>
      <c r="BP4" s="66">
        <f t="shared" si="3"/>
        <v>7.6374260046567006E-7</v>
      </c>
      <c r="BQ4" s="66">
        <f t="shared" si="3"/>
        <v>7.6374260046567006E-7</v>
      </c>
      <c r="BR4" s="66">
        <f t="shared" si="3"/>
        <v>7.6374260046567006E-7</v>
      </c>
      <c r="BS4" s="66">
        <f t="shared" si="3"/>
        <v>7.6374260046567006E-7</v>
      </c>
      <c r="BT4" s="66">
        <f t="shared" si="3"/>
        <v>7.6374260046567006E-7</v>
      </c>
      <c r="BU4" s="66">
        <f t="shared" si="3"/>
        <v>7.6374260046567006E-7</v>
      </c>
      <c r="BV4" s="66">
        <f t="shared" si="3"/>
        <v>7.6374260046567006E-7</v>
      </c>
      <c r="BW4" s="66">
        <f t="shared" si="3"/>
        <v>7.6374260046567006E-7</v>
      </c>
      <c r="BX4" s="66">
        <f t="shared" si="3"/>
        <v>7.6374260046567006E-7</v>
      </c>
      <c r="BY4" s="66">
        <f t="shared" si="3"/>
        <v>7.6374260046567006E-7</v>
      </c>
    </row>
    <row r="5" spans="1:77">
      <c r="A5" s="1" t="s">
        <v>392</v>
      </c>
      <c r="B5" s="3">
        <f>'BFPaT-pretax-natgas'!B5*'Tax Percentages'!C$7/(1-'Tax Percentages'!C$7)</f>
        <v>5.5877699476870731E-7</v>
      </c>
      <c r="C5" s="3">
        <f>'BFPaT-pretax-natgas'!C5*'Tax Percentages'!D$7/(1-'Tax Percentages'!D$7)</f>
        <v>5.6905850267419705E-7</v>
      </c>
      <c r="D5" s="3">
        <f>'BFPaT-pretax-natgas'!D5*'Tax Percentages'!E$7/(1-'Tax Percentages'!E$7)</f>
        <v>5.1606937885473799E-7</v>
      </c>
      <c r="E5" s="3">
        <f>'BFPaT-pretax-natgas'!E5*'Tax Percentages'!F$7/(1-'Tax Percentages'!F$7)</f>
        <v>6.3568975323265676E-7</v>
      </c>
      <c r="F5" s="3">
        <f>'BFPaT-pretax-natgas'!F5*'Tax Percentages'!G$7/(1-'Tax Percentages'!G$7)</f>
        <v>6.3568975323265676E-7</v>
      </c>
      <c r="G5" s="3">
        <f>'BFPaT-pretax-natgas'!G5*'Tax Percentages'!H$7/(1-'Tax Percentages'!H$7)</f>
        <v>6.3568975323265676E-7</v>
      </c>
      <c r="H5" s="3">
        <f>'BFPaT-pretax-natgas'!H5*'Tax Percentages'!I$7/(1-'Tax Percentages'!I$7)</f>
        <v>6.2930147026902475E-7</v>
      </c>
      <c r="I5" s="3">
        <f>'BFPaT-pretax-natgas'!I5*'Tax Percentages'!J$7/(1-'Tax Percentages'!J$7)</f>
        <v>6.2291318730539252E-7</v>
      </c>
      <c r="J5" s="3">
        <f>'BFPaT-pretax-natgas'!J5*'Tax Percentages'!K$7/(1-'Tax Percentages'!K$7)</f>
        <v>6.165249043417604E-7</v>
      </c>
      <c r="K5" s="3">
        <f>'BFPaT-pretax-natgas'!K5*'Tax Percentages'!L$7/(1-'Tax Percentages'!L$7)</f>
        <v>6.1013662137812817E-7</v>
      </c>
      <c r="L5" s="3">
        <f>'BFPaT-pretax-natgas'!L5*'Tax Percentages'!M$7/(1-'Tax Percentages'!M$7)</f>
        <v>6.0374833841449626E-7</v>
      </c>
      <c r="M5" s="3">
        <f>'BFPaT-pretax-natgas'!M5*'Tax Percentages'!N$7/(1-'Tax Percentages'!N$7)</f>
        <v>6.0660118516704475E-7</v>
      </c>
      <c r="N5" s="3">
        <f>'BFPaT-pretax-natgas'!N5*'Tax Percentages'!O$7/(1-'Tax Percentages'!O$7)</f>
        <v>6.145681301979242E-7</v>
      </c>
      <c r="O5" s="3">
        <f>'BFPaT-pretax-natgas'!O5*'Tax Percentages'!P$7/(1-'Tax Percentages'!P$7)</f>
        <v>6.1903069786422008E-7</v>
      </c>
      <c r="P5" s="3">
        <f>'BFPaT-pretax-natgas'!P5*'Tax Percentages'!Q$7/(1-'Tax Percentages'!Q$7)</f>
        <v>6.2374862130626608E-7</v>
      </c>
      <c r="Q5" s="3">
        <f>'BFPaT-pretax-natgas'!Q5*'Tax Percentages'!R$7/(1-'Tax Percentages'!R$7)</f>
        <v>6.2754069821842339E-7</v>
      </c>
      <c r="R5" s="3">
        <f>'BFPaT-pretax-natgas'!R5*'Tax Percentages'!S$7/(1-'Tax Percentages'!S$7)</f>
        <v>6.2926005821477072E-7</v>
      </c>
      <c r="S5" s="3">
        <f>'BFPaT-pretax-natgas'!S5*'Tax Percentages'!T$7/(1-'Tax Percentages'!T$7)</f>
        <v>6.267644961860593E-7</v>
      </c>
      <c r="T5" s="3">
        <f>'BFPaT-pretax-natgas'!T5*'Tax Percentages'!U$7/(1-'Tax Percentages'!U$7)</f>
        <v>6.2294686429976206E-7</v>
      </c>
      <c r="U5" s="3">
        <f>'BFPaT-pretax-natgas'!U5*'Tax Percentages'!V$7/(1-'Tax Percentages'!V$7)</f>
        <v>6.177293823309831E-7</v>
      </c>
      <c r="V5" s="3">
        <f>'BFPaT-pretax-natgas'!V5*'Tax Percentages'!W$7/(1-'Tax Percentages'!W$7)</f>
        <v>6.1627439751302331E-7</v>
      </c>
      <c r="W5" s="3">
        <f>'BFPaT-pretax-natgas'!W5*'Tax Percentages'!X$7/(1-'Tax Percentages'!X$7)</f>
        <v>6.1841078365282865E-7</v>
      </c>
      <c r="X5" s="3">
        <f>'BFPaT-pretax-natgas'!X5*'Tax Percentages'!Y$7/(1-'Tax Percentages'!Y$7)</f>
        <v>6.2112416910437889E-7</v>
      </c>
      <c r="Y5" s="3">
        <f>'BFPaT-pretax-natgas'!Y5*'Tax Percentages'!Z$7/(1-'Tax Percentages'!Z$7)</f>
        <v>6.2329522660378549E-7</v>
      </c>
      <c r="Z5" s="3">
        <f>'BFPaT-pretax-natgas'!Z5*'Tax Percentages'!AA$7/(1-'Tax Percentages'!AA$7)</f>
        <v>6.2524084752866493E-7</v>
      </c>
      <c r="AA5" s="3">
        <f>'BFPaT-pretax-natgas'!AA5*'Tax Percentages'!AB$7/(1-'Tax Percentages'!AB$7)</f>
        <v>6.2615277702330097E-7</v>
      </c>
      <c r="AB5" s="66">
        <f t="shared" si="4"/>
        <v>6.2615277702330097E-7</v>
      </c>
      <c r="AC5" s="66">
        <f t="shared" si="4"/>
        <v>6.2615277702330097E-7</v>
      </c>
      <c r="AD5" s="66">
        <f t="shared" si="4"/>
        <v>6.2615277702330097E-7</v>
      </c>
      <c r="AE5" s="66">
        <f t="shared" si="4"/>
        <v>6.2615277702330097E-7</v>
      </c>
      <c r="AF5" s="66">
        <f t="shared" si="4"/>
        <v>6.2615277702330097E-7</v>
      </c>
      <c r="AG5" s="66">
        <f t="shared" si="4"/>
        <v>6.2615277702330097E-7</v>
      </c>
      <c r="AH5" s="66">
        <f t="shared" si="4"/>
        <v>6.2615277702330097E-7</v>
      </c>
      <c r="AI5" s="66">
        <f t="shared" si="4"/>
        <v>6.2615277702330097E-7</v>
      </c>
      <c r="AJ5" s="66">
        <f t="shared" si="4"/>
        <v>6.2615277702330097E-7</v>
      </c>
      <c r="AK5" s="66">
        <f t="shared" si="4"/>
        <v>6.2615277702330097E-7</v>
      </c>
      <c r="AL5" s="66">
        <f t="shared" si="4"/>
        <v>6.2615277702330097E-7</v>
      </c>
      <c r="AM5" s="66">
        <f t="shared" si="4"/>
        <v>6.2615277702330097E-7</v>
      </c>
      <c r="AN5" s="66">
        <f t="shared" si="4"/>
        <v>6.2615277702330097E-7</v>
      </c>
      <c r="AO5" s="66">
        <f t="shared" si="4"/>
        <v>6.2615277702330097E-7</v>
      </c>
      <c r="AP5" s="66">
        <f t="shared" si="4"/>
        <v>6.2615277702330097E-7</v>
      </c>
      <c r="AQ5" s="66">
        <f t="shared" si="4"/>
        <v>6.2615277702330097E-7</v>
      </c>
      <c r="AR5" s="66">
        <f t="shared" si="3"/>
        <v>6.2615277702330097E-7</v>
      </c>
      <c r="AS5" s="66">
        <f t="shared" si="3"/>
        <v>6.2615277702330097E-7</v>
      </c>
      <c r="AT5" s="66">
        <f t="shared" si="3"/>
        <v>6.2615277702330097E-7</v>
      </c>
      <c r="AU5" s="66">
        <f t="shared" si="3"/>
        <v>6.2615277702330097E-7</v>
      </c>
      <c r="AV5" s="66">
        <f t="shared" si="3"/>
        <v>6.2615277702330097E-7</v>
      </c>
      <c r="AW5" s="66">
        <f t="shared" si="3"/>
        <v>6.2615277702330097E-7</v>
      </c>
      <c r="AX5" s="66">
        <f t="shared" si="3"/>
        <v>6.2615277702330097E-7</v>
      </c>
      <c r="AY5" s="66">
        <f t="shared" si="3"/>
        <v>6.2615277702330097E-7</v>
      </c>
      <c r="AZ5" s="66">
        <f t="shared" si="3"/>
        <v>6.2615277702330097E-7</v>
      </c>
      <c r="BA5" s="66">
        <f t="shared" si="3"/>
        <v>6.2615277702330097E-7</v>
      </c>
      <c r="BB5" s="66">
        <f t="shared" si="3"/>
        <v>6.2615277702330097E-7</v>
      </c>
      <c r="BC5" s="66">
        <f t="shared" si="3"/>
        <v>6.2615277702330097E-7</v>
      </c>
      <c r="BD5" s="66">
        <f t="shared" si="3"/>
        <v>6.2615277702330097E-7</v>
      </c>
      <c r="BE5" s="66">
        <f t="shared" si="3"/>
        <v>6.2615277702330097E-7</v>
      </c>
      <c r="BF5" s="66">
        <f t="shared" si="3"/>
        <v>6.2615277702330097E-7</v>
      </c>
      <c r="BG5" s="66">
        <f t="shared" si="3"/>
        <v>6.2615277702330097E-7</v>
      </c>
      <c r="BH5" s="66">
        <f t="shared" si="3"/>
        <v>6.2615277702330097E-7</v>
      </c>
      <c r="BI5" s="66">
        <f t="shared" si="3"/>
        <v>6.2615277702330097E-7</v>
      </c>
      <c r="BJ5" s="66">
        <f t="shared" si="3"/>
        <v>6.2615277702330097E-7</v>
      </c>
      <c r="BK5" s="66">
        <f t="shared" si="3"/>
        <v>6.2615277702330097E-7</v>
      </c>
      <c r="BL5" s="66">
        <f t="shared" si="3"/>
        <v>6.2615277702330097E-7</v>
      </c>
      <c r="BM5" s="66">
        <f t="shared" si="3"/>
        <v>6.2615277702330097E-7</v>
      </c>
      <c r="BN5" s="66">
        <f t="shared" si="3"/>
        <v>6.2615277702330097E-7</v>
      </c>
      <c r="BO5" s="66">
        <f t="shared" si="3"/>
        <v>6.2615277702330097E-7</v>
      </c>
      <c r="BP5" s="66">
        <f t="shared" si="3"/>
        <v>6.2615277702330097E-7</v>
      </c>
      <c r="BQ5" s="66">
        <f t="shared" si="3"/>
        <v>6.2615277702330097E-7</v>
      </c>
      <c r="BR5" s="66">
        <f t="shared" si="3"/>
        <v>6.2615277702330097E-7</v>
      </c>
      <c r="BS5" s="66">
        <f t="shared" si="3"/>
        <v>6.2615277702330097E-7</v>
      </c>
      <c r="BT5" s="66">
        <f t="shared" si="3"/>
        <v>6.2615277702330097E-7</v>
      </c>
      <c r="BU5" s="66">
        <f t="shared" si="3"/>
        <v>6.2615277702330097E-7</v>
      </c>
      <c r="BV5" s="66">
        <f t="shared" si="3"/>
        <v>6.2615277702330097E-7</v>
      </c>
      <c r="BW5" s="66">
        <f t="shared" si="3"/>
        <v>6.2615277702330097E-7</v>
      </c>
      <c r="BX5" s="66">
        <f t="shared" si="3"/>
        <v>6.2615277702330097E-7</v>
      </c>
      <c r="BY5" s="66">
        <f t="shared" si="3"/>
        <v>6.2615277702330097E-7</v>
      </c>
    </row>
    <row r="6" spans="1:77">
      <c r="A6" s="1" t="s">
        <v>393</v>
      </c>
      <c r="B6" s="3">
        <f>'BFPaT-pretax-natgas'!B6*'Tax Percentages'!C$7/(1-'Tax Percentages'!C$7)</f>
        <v>2.6804457783350984E-7</v>
      </c>
      <c r="C6" s="3">
        <f>'BFPaT-pretax-natgas'!C6*'Tax Percentages'!D$7/(1-'Tax Percentages'!D$7)</f>
        <v>2.7297660343910877E-7</v>
      </c>
      <c r="D6" s="3">
        <f>'BFPaT-pretax-natgas'!D6*'Tax Percentages'!E$7/(1-'Tax Percentages'!E$7)</f>
        <v>2.4755779153932097E-7</v>
      </c>
      <c r="E6" s="3">
        <f>'BFPaT-pretax-natgas'!E6*'Tax Percentages'!F$7/(1-'Tax Percentages'!F$7)</f>
        <v>3.049395253089576E-7</v>
      </c>
      <c r="F6" s="3">
        <f>'BFPaT-pretax-natgas'!F6*'Tax Percentages'!G$7/(1-'Tax Percentages'!G$7)</f>
        <v>3.049395253089576E-7</v>
      </c>
      <c r="G6" s="3">
        <f>'BFPaT-pretax-natgas'!G6*'Tax Percentages'!H$7/(1-'Tax Percentages'!H$7)</f>
        <v>3.049395253089576E-7</v>
      </c>
      <c r="H6" s="3">
        <f>'BFPaT-pretax-natgas'!H6*'Tax Percentages'!I$7/(1-'Tax Percentages'!I$7)</f>
        <v>3.0052346660875159E-7</v>
      </c>
      <c r="I6" s="3">
        <f>'BFPaT-pretax-natgas'!I6*'Tax Percentages'!J$7/(1-'Tax Percentages'!J$7)</f>
        <v>2.9610740790854563E-7</v>
      </c>
      <c r="J6" s="3">
        <f>'BFPaT-pretax-natgas'!J6*'Tax Percentages'!K$7/(1-'Tax Percentages'!K$7)</f>
        <v>2.9169134920833962E-7</v>
      </c>
      <c r="K6" s="3">
        <f>'BFPaT-pretax-natgas'!K6*'Tax Percentages'!L$7/(1-'Tax Percentages'!L$7)</f>
        <v>2.8727529050813361E-7</v>
      </c>
      <c r="L6" s="3">
        <f>'BFPaT-pretax-natgas'!L6*'Tax Percentages'!M$7/(1-'Tax Percentages'!M$7)</f>
        <v>2.8285923180792766E-7</v>
      </c>
      <c r="M6" s="3">
        <f>'BFPaT-pretax-natgas'!M6*'Tax Percentages'!N$7/(1-'Tax Percentages'!N$7)</f>
        <v>2.8581298918891051E-7</v>
      </c>
      <c r="N6" s="3">
        <f>'BFPaT-pretax-natgas'!N6*'Tax Percentages'!O$7/(1-'Tax Percentages'!O$7)</f>
        <v>2.8874482845165583E-7</v>
      </c>
      <c r="O6" s="3">
        <f>'BFPaT-pretax-natgas'!O6*'Tax Percentages'!P$7/(1-'Tax Percentages'!P$7)</f>
        <v>2.916433056229245E-7</v>
      </c>
      <c r="P6" s="3">
        <f>'BFPaT-pretax-natgas'!P6*'Tax Percentages'!Q$7/(1-'Tax Percentages'!Q$7)</f>
        <v>2.9511131442848544E-7</v>
      </c>
      <c r="Q6" s="3">
        <f>'BFPaT-pretax-natgas'!Q6*'Tax Percentages'!R$7/(1-'Tax Percentages'!R$7)</f>
        <v>2.9759717817479086E-7</v>
      </c>
      <c r="R6" s="3">
        <f>'BFPaT-pretax-natgas'!R6*'Tax Percentages'!S$7/(1-'Tax Percentages'!S$7)</f>
        <v>2.9565771565923935E-7</v>
      </c>
      <c r="S6" s="3">
        <f>'BFPaT-pretax-natgas'!S6*'Tax Percentages'!T$7/(1-'Tax Percentages'!T$7)</f>
        <v>2.8700267749165433E-7</v>
      </c>
      <c r="T6" s="3">
        <f>'BFPaT-pretax-natgas'!T6*'Tax Percentages'!U$7/(1-'Tax Percentages'!U$7)</f>
        <v>2.7567387135614765E-7</v>
      </c>
      <c r="U6" s="3">
        <f>'BFPaT-pretax-natgas'!U6*'Tax Percentages'!V$7/(1-'Tax Percentages'!V$7)</f>
        <v>2.6474225837657863E-7</v>
      </c>
      <c r="V6" s="3">
        <f>'BFPaT-pretax-natgas'!V6*'Tax Percentages'!W$7/(1-'Tax Percentages'!W$7)</f>
        <v>2.5954494883520419E-7</v>
      </c>
      <c r="W6" s="3">
        <f>'BFPaT-pretax-natgas'!W6*'Tax Percentages'!X$7/(1-'Tax Percentages'!X$7)</f>
        <v>2.5921064904066941E-7</v>
      </c>
      <c r="X6" s="3">
        <f>'BFPaT-pretax-natgas'!X6*'Tax Percentages'!Y$7/(1-'Tax Percentages'!Y$7)</f>
        <v>2.5984409235601716E-7</v>
      </c>
      <c r="Y6" s="3">
        <f>'BFPaT-pretax-natgas'!Y6*'Tax Percentages'!Z$7/(1-'Tax Percentages'!Z$7)</f>
        <v>2.5994301483655834E-7</v>
      </c>
      <c r="Z6" s="3">
        <f>'BFPaT-pretax-natgas'!Z6*'Tax Percentages'!AA$7/(1-'Tax Percentages'!AA$7)</f>
        <v>2.5904713599930429E-7</v>
      </c>
      <c r="AA6" s="3">
        <f>'BFPaT-pretax-natgas'!AA6*'Tax Percentages'!AB$7/(1-'Tax Percentages'!AB$7)</f>
        <v>2.572403459870669E-7</v>
      </c>
      <c r="AB6" s="66">
        <f t="shared" si="4"/>
        <v>2.572403459870669E-7</v>
      </c>
      <c r="AC6" s="66">
        <f t="shared" si="4"/>
        <v>2.572403459870669E-7</v>
      </c>
      <c r="AD6" s="66">
        <f t="shared" si="4"/>
        <v>2.572403459870669E-7</v>
      </c>
      <c r="AE6" s="66">
        <f t="shared" si="4"/>
        <v>2.572403459870669E-7</v>
      </c>
      <c r="AF6" s="66">
        <f t="shared" si="4"/>
        <v>2.572403459870669E-7</v>
      </c>
      <c r="AG6" s="66">
        <f t="shared" si="4"/>
        <v>2.572403459870669E-7</v>
      </c>
      <c r="AH6" s="66">
        <f t="shared" si="4"/>
        <v>2.572403459870669E-7</v>
      </c>
      <c r="AI6" s="66">
        <f t="shared" si="4"/>
        <v>2.572403459870669E-7</v>
      </c>
      <c r="AJ6" s="66">
        <f t="shared" si="4"/>
        <v>2.572403459870669E-7</v>
      </c>
      <c r="AK6" s="66">
        <f t="shared" si="4"/>
        <v>2.572403459870669E-7</v>
      </c>
      <c r="AL6" s="66">
        <f t="shared" si="4"/>
        <v>2.572403459870669E-7</v>
      </c>
      <c r="AM6" s="66">
        <f t="shared" si="4"/>
        <v>2.572403459870669E-7</v>
      </c>
      <c r="AN6" s="66">
        <f t="shared" si="4"/>
        <v>2.572403459870669E-7</v>
      </c>
      <c r="AO6" s="66">
        <f t="shared" si="4"/>
        <v>2.572403459870669E-7</v>
      </c>
      <c r="AP6" s="66">
        <f t="shared" si="4"/>
        <v>2.572403459870669E-7</v>
      </c>
      <c r="AQ6" s="66">
        <f t="shared" si="4"/>
        <v>2.572403459870669E-7</v>
      </c>
      <c r="AR6" s="66">
        <f t="shared" si="3"/>
        <v>2.572403459870669E-7</v>
      </c>
      <c r="AS6" s="66">
        <f t="shared" si="3"/>
        <v>2.572403459870669E-7</v>
      </c>
      <c r="AT6" s="66">
        <f t="shared" si="3"/>
        <v>2.572403459870669E-7</v>
      </c>
      <c r="AU6" s="66">
        <f t="shared" si="3"/>
        <v>2.572403459870669E-7</v>
      </c>
      <c r="AV6" s="66">
        <f t="shared" si="3"/>
        <v>2.572403459870669E-7</v>
      </c>
      <c r="AW6" s="66">
        <f t="shared" si="3"/>
        <v>2.572403459870669E-7</v>
      </c>
      <c r="AX6" s="66">
        <f t="shared" si="3"/>
        <v>2.572403459870669E-7</v>
      </c>
      <c r="AY6" s="66">
        <f t="shared" si="3"/>
        <v>2.572403459870669E-7</v>
      </c>
      <c r="AZ6" s="66">
        <f t="shared" si="3"/>
        <v>2.572403459870669E-7</v>
      </c>
      <c r="BA6" s="66">
        <f t="shared" si="3"/>
        <v>2.572403459870669E-7</v>
      </c>
      <c r="BB6" s="66">
        <f t="shared" si="3"/>
        <v>2.572403459870669E-7</v>
      </c>
      <c r="BC6" s="66">
        <f t="shared" si="3"/>
        <v>2.572403459870669E-7</v>
      </c>
      <c r="BD6" s="66">
        <f t="shared" si="3"/>
        <v>2.572403459870669E-7</v>
      </c>
      <c r="BE6" s="66">
        <f t="shared" si="3"/>
        <v>2.572403459870669E-7</v>
      </c>
      <c r="BF6" s="66">
        <f t="shared" si="3"/>
        <v>2.572403459870669E-7</v>
      </c>
      <c r="BG6" s="66">
        <f t="shared" si="3"/>
        <v>2.572403459870669E-7</v>
      </c>
      <c r="BH6" s="66">
        <f t="shared" si="3"/>
        <v>2.572403459870669E-7</v>
      </c>
      <c r="BI6" s="66">
        <f t="shared" si="3"/>
        <v>2.572403459870669E-7</v>
      </c>
      <c r="BJ6" s="66">
        <f t="shared" si="3"/>
        <v>2.572403459870669E-7</v>
      </c>
      <c r="BK6" s="66">
        <f t="shared" si="3"/>
        <v>2.572403459870669E-7</v>
      </c>
      <c r="BL6" s="66">
        <f t="shared" si="3"/>
        <v>2.572403459870669E-7</v>
      </c>
      <c r="BM6" s="66">
        <f t="shared" si="3"/>
        <v>2.572403459870669E-7</v>
      </c>
      <c r="BN6" s="66">
        <f t="shared" si="3"/>
        <v>2.572403459870669E-7</v>
      </c>
      <c r="BO6" s="66">
        <f t="shared" si="3"/>
        <v>2.572403459870669E-7</v>
      </c>
      <c r="BP6" s="66">
        <f t="shared" si="3"/>
        <v>2.572403459870669E-7</v>
      </c>
      <c r="BQ6" s="66">
        <f t="shared" si="3"/>
        <v>2.572403459870669E-7</v>
      </c>
      <c r="BR6" s="66">
        <f t="shared" si="3"/>
        <v>2.572403459870669E-7</v>
      </c>
      <c r="BS6" s="66">
        <f t="shared" si="3"/>
        <v>2.572403459870669E-7</v>
      </c>
      <c r="BT6" s="66">
        <f t="shared" si="3"/>
        <v>2.572403459870669E-7</v>
      </c>
      <c r="BU6" s="66">
        <f t="shared" si="3"/>
        <v>2.572403459870669E-7</v>
      </c>
      <c r="BV6" s="66">
        <f t="shared" si="3"/>
        <v>2.572403459870669E-7</v>
      </c>
      <c r="BW6" s="66">
        <f t="shared" si="3"/>
        <v>2.572403459870669E-7</v>
      </c>
      <c r="BX6" s="66">
        <f t="shared" si="3"/>
        <v>2.572403459870669E-7</v>
      </c>
      <c r="BY6" s="66">
        <f t="shared" si="3"/>
        <v>2.572403459870669E-7</v>
      </c>
    </row>
    <row r="7" spans="1:77">
      <c r="A7" s="1" t="s">
        <v>394</v>
      </c>
      <c r="B7" s="3">
        <f>'BFPaT-pretax-natgas'!B7*'Tax Percentages'!C$7/(1-'Tax Percentages'!C$7)</f>
        <v>2.2192328599606834E-7</v>
      </c>
      <c r="C7" s="3">
        <f>'BFPaT-pretax-natgas'!C7*'Tax Percentages'!D$7/(1-'Tax Percentages'!D$7)</f>
        <v>2.2600667890726953E-7</v>
      </c>
      <c r="D7" s="3">
        <f>'BFPaT-pretax-natgas'!D7*'Tax Percentages'!E$7/(1-'Tax Percentages'!E$7)</f>
        <v>2.0496157399035277E-7</v>
      </c>
      <c r="E7" s="3">
        <f>'BFPaT-pretax-natgas'!E7*'Tax Percentages'!F$7/(1-'Tax Percentages'!F$7)</f>
        <v>2.5246987659149328E-7</v>
      </c>
      <c r="F7" s="3">
        <f>'BFPaT-pretax-natgas'!F7*'Tax Percentages'!G$7/(1-'Tax Percentages'!G$7)</f>
        <v>2.5246987659149328E-7</v>
      </c>
      <c r="G7" s="3">
        <f>'BFPaT-pretax-natgas'!G7*'Tax Percentages'!H$7/(1-'Tax Percentages'!H$7)</f>
        <v>2.5246987659149328E-7</v>
      </c>
      <c r="H7" s="3">
        <f>'BFPaT-pretax-natgas'!H7*'Tax Percentages'!I$7/(1-'Tax Percentages'!I$7)</f>
        <v>2.4957390752794522E-7</v>
      </c>
      <c r="I7" s="3">
        <f>'BFPaT-pretax-natgas'!I7*'Tax Percentages'!J$7/(1-'Tax Percentages'!J$7)</f>
        <v>2.4667793846439706E-7</v>
      </c>
      <c r="J7" s="3">
        <f>'BFPaT-pretax-natgas'!J7*'Tax Percentages'!K$7/(1-'Tax Percentages'!K$7)</f>
        <v>2.43781969400849E-7</v>
      </c>
      <c r="K7" s="3">
        <f>'BFPaT-pretax-natgas'!K7*'Tax Percentages'!L$7/(1-'Tax Percentages'!L$7)</f>
        <v>2.4088600033730088E-7</v>
      </c>
      <c r="L7" s="3">
        <f>'BFPaT-pretax-natgas'!L7*'Tax Percentages'!M$7/(1-'Tax Percentages'!M$7)</f>
        <v>2.3799003127375283E-7</v>
      </c>
      <c r="M7" s="3">
        <f>'BFPaT-pretax-natgas'!M7*'Tax Percentages'!N$7/(1-'Tax Percentages'!N$7)</f>
        <v>2.420300447756195E-7</v>
      </c>
      <c r="N7" s="3">
        <f>'BFPaT-pretax-natgas'!N7*'Tax Percentages'!O$7/(1-'Tax Percentages'!O$7)</f>
        <v>2.4744076502133794E-7</v>
      </c>
      <c r="O7" s="3">
        <f>'BFPaT-pretax-natgas'!O7*'Tax Percentages'!P$7/(1-'Tax Percentages'!P$7)</f>
        <v>2.458742499557091E-7</v>
      </c>
      <c r="P7" s="3">
        <f>'BFPaT-pretax-natgas'!P7*'Tax Percentages'!Q$7/(1-'Tax Percentages'!Q$7)</f>
        <v>2.5108814355999777E-7</v>
      </c>
      <c r="Q7" s="3">
        <f>'BFPaT-pretax-natgas'!Q7*'Tax Percentages'!R$7/(1-'Tax Percentages'!R$7)</f>
        <v>2.5265262198632138E-7</v>
      </c>
      <c r="R7" s="3">
        <f>'BFPaT-pretax-natgas'!R7*'Tax Percentages'!S$7/(1-'Tax Percentages'!S$7)</f>
        <v>2.4925056150112127E-7</v>
      </c>
      <c r="S7" s="3">
        <f>'BFPaT-pretax-natgas'!S7*'Tax Percentages'!T$7/(1-'Tax Percentages'!T$7)</f>
        <v>2.4145062089327307E-7</v>
      </c>
      <c r="T7" s="3">
        <f>'BFPaT-pretax-natgas'!T7*'Tax Percentages'!U$7/(1-'Tax Percentages'!U$7)</f>
        <v>2.3291288345138869E-7</v>
      </c>
      <c r="U7" s="3">
        <f>'BFPaT-pretax-natgas'!U7*'Tax Percentages'!V$7/(1-'Tax Percentages'!V$7)</f>
        <v>2.239758677228493E-7</v>
      </c>
      <c r="V7" s="3">
        <f>'BFPaT-pretax-natgas'!V7*'Tax Percentages'!W$7/(1-'Tax Percentages'!W$7)</f>
        <v>2.1808013637400689E-7</v>
      </c>
      <c r="W7" s="3">
        <f>'BFPaT-pretax-natgas'!W7*'Tax Percentages'!X$7/(1-'Tax Percentages'!X$7)</f>
        <v>2.1708077686348078E-7</v>
      </c>
      <c r="X7" s="3">
        <f>'BFPaT-pretax-natgas'!X7*'Tax Percentages'!Y$7/(1-'Tax Percentages'!Y$7)</f>
        <v>2.166941548353657E-7</v>
      </c>
      <c r="Y7" s="3">
        <f>'BFPaT-pretax-natgas'!Y7*'Tax Percentages'!Z$7/(1-'Tax Percentages'!Z$7)</f>
        <v>2.1773250144116385E-7</v>
      </c>
      <c r="Z7" s="3">
        <f>'BFPaT-pretax-natgas'!Z7*'Tax Percentages'!AA$7/(1-'Tax Percentages'!AA$7)</f>
        <v>2.1734360031668338E-7</v>
      </c>
      <c r="AA7" s="3">
        <f>'BFPaT-pretax-natgas'!AA7*'Tax Percentages'!AB$7/(1-'Tax Percentages'!AB$7)</f>
        <v>2.1629928926720545E-7</v>
      </c>
      <c r="AB7" s="3">
        <f t="shared" ref="AB7:BL7" si="5">AB3</f>
        <v>2.1629928926720545E-7</v>
      </c>
      <c r="AC7" s="3">
        <f t="shared" si="5"/>
        <v>2.1629928926720545E-7</v>
      </c>
      <c r="AD7" s="3">
        <f t="shared" si="5"/>
        <v>2.1629928926720545E-7</v>
      </c>
      <c r="AE7" s="3">
        <f t="shared" si="5"/>
        <v>2.1629928926720545E-7</v>
      </c>
      <c r="AF7" s="3">
        <f t="shared" si="5"/>
        <v>2.1629928926720545E-7</v>
      </c>
      <c r="AG7" s="3">
        <f t="shared" si="5"/>
        <v>2.1629928926720545E-7</v>
      </c>
      <c r="AH7" s="3">
        <f t="shared" si="5"/>
        <v>2.1629928926720545E-7</v>
      </c>
      <c r="AI7" s="3">
        <f t="shared" si="5"/>
        <v>2.1629928926720545E-7</v>
      </c>
      <c r="AJ7" s="3">
        <f t="shared" si="5"/>
        <v>2.1629928926720545E-7</v>
      </c>
      <c r="AK7" s="3">
        <f t="shared" si="5"/>
        <v>2.1629928926720545E-7</v>
      </c>
      <c r="AL7" s="3">
        <f t="shared" si="5"/>
        <v>2.1629928926720545E-7</v>
      </c>
      <c r="AM7" s="3">
        <f t="shared" si="5"/>
        <v>2.1629928926720545E-7</v>
      </c>
      <c r="AN7" s="3">
        <f t="shared" si="5"/>
        <v>2.1629928926720545E-7</v>
      </c>
      <c r="AO7" s="3">
        <f t="shared" si="5"/>
        <v>2.1629928926720545E-7</v>
      </c>
      <c r="AP7" s="3">
        <f t="shared" si="5"/>
        <v>2.1629928926720545E-7</v>
      </c>
      <c r="AQ7" s="3">
        <f t="shared" si="5"/>
        <v>2.1629928926720545E-7</v>
      </c>
      <c r="AR7" s="3">
        <f t="shared" si="5"/>
        <v>2.1629928926720545E-7</v>
      </c>
      <c r="AS7" s="3">
        <f t="shared" si="5"/>
        <v>2.1629928926720545E-7</v>
      </c>
      <c r="AT7" s="3">
        <f t="shared" si="5"/>
        <v>2.1629928926720545E-7</v>
      </c>
      <c r="AU7" s="3">
        <f t="shared" si="5"/>
        <v>2.1629928926720545E-7</v>
      </c>
      <c r="AV7" s="3">
        <f t="shared" si="5"/>
        <v>2.1629928926720545E-7</v>
      </c>
      <c r="AW7" s="3">
        <f t="shared" si="5"/>
        <v>2.1629928926720545E-7</v>
      </c>
      <c r="AX7" s="3">
        <f t="shared" si="5"/>
        <v>2.1629928926720545E-7</v>
      </c>
      <c r="AY7" s="3">
        <f t="shared" si="5"/>
        <v>2.1629928926720545E-7</v>
      </c>
      <c r="AZ7" s="3">
        <f t="shared" si="5"/>
        <v>2.1629928926720545E-7</v>
      </c>
      <c r="BA7" s="3">
        <f t="shared" si="5"/>
        <v>2.1629928926720545E-7</v>
      </c>
      <c r="BB7" s="3">
        <f t="shared" si="5"/>
        <v>2.1629928926720545E-7</v>
      </c>
      <c r="BC7" s="3">
        <f t="shared" si="5"/>
        <v>2.1629928926720545E-7</v>
      </c>
      <c r="BD7" s="3">
        <f t="shared" si="5"/>
        <v>2.1629928926720545E-7</v>
      </c>
      <c r="BE7" s="3">
        <f t="shared" si="5"/>
        <v>2.1629928926720545E-7</v>
      </c>
      <c r="BF7" s="3">
        <f t="shared" si="5"/>
        <v>2.1629928926720545E-7</v>
      </c>
      <c r="BG7" s="3">
        <f t="shared" si="5"/>
        <v>2.1629928926720545E-7</v>
      </c>
      <c r="BH7" s="3">
        <f t="shared" si="5"/>
        <v>2.1629928926720545E-7</v>
      </c>
      <c r="BI7" s="3">
        <f t="shared" si="5"/>
        <v>2.1629928926720545E-7</v>
      </c>
      <c r="BJ7" s="3">
        <f t="shared" si="5"/>
        <v>2.1629928926720545E-7</v>
      </c>
      <c r="BK7" s="3">
        <f t="shared" si="5"/>
        <v>2.1629928926720545E-7</v>
      </c>
      <c r="BL7" s="3">
        <f t="shared" si="5"/>
        <v>2.1629928926720545E-7</v>
      </c>
      <c r="BM7" s="3">
        <f t="shared" ref="BM7:BY7" si="6">BM3</f>
        <v>2.1629928926720545E-7</v>
      </c>
      <c r="BN7" s="3">
        <f t="shared" si="6"/>
        <v>2.1629928926720545E-7</v>
      </c>
      <c r="BO7" s="3">
        <f t="shared" si="6"/>
        <v>2.1629928926720545E-7</v>
      </c>
      <c r="BP7" s="3">
        <f t="shared" si="6"/>
        <v>2.1629928926720545E-7</v>
      </c>
      <c r="BQ7" s="3">
        <f t="shared" si="6"/>
        <v>2.1629928926720545E-7</v>
      </c>
      <c r="BR7" s="3">
        <f t="shared" si="6"/>
        <v>2.1629928926720545E-7</v>
      </c>
      <c r="BS7" s="3">
        <f t="shared" si="6"/>
        <v>2.1629928926720545E-7</v>
      </c>
      <c r="BT7" s="3">
        <f t="shared" si="6"/>
        <v>2.1629928926720545E-7</v>
      </c>
      <c r="BU7" s="3">
        <f t="shared" si="6"/>
        <v>2.1629928926720545E-7</v>
      </c>
      <c r="BV7" s="3">
        <f t="shared" si="6"/>
        <v>2.1629928926720545E-7</v>
      </c>
      <c r="BW7" s="3">
        <f t="shared" si="6"/>
        <v>2.1629928926720545E-7</v>
      </c>
      <c r="BX7" s="3">
        <f t="shared" si="6"/>
        <v>2.1629928926720545E-7</v>
      </c>
      <c r="BY7" s="3">
        <f t="shared" si="6"/>
        <v>2.1629928926720545E-7</v>
      </c>
    </row>
    <row r="8" spans="1:77">
      <c r="A8" s="1" t="s">
        <v>395</v>
      </c>
      <c r="B8" s="3">
        <f>'BFPaT-pretax-natgas'!B8*'Tax Percentages'!C$7/(1-'Tax Percentages'!C$7)</f>
        <v>0</v>
      </c>
      <c r="C8" s="3">
        <f>'BFPaT-pretax-natgas'!C8*'Tax Percentages'!D$7/(1-'Tax Percentages'!D$7)</f>
        <v>0</v>
      </c>
      <c r="D8" s="3">
        <f>'BFPaT-pretax-natgas'!D8*'Tax Percentages'!E$7/(1-'Tax Percentages'!E$7)</f>
        <v>0</v>
      </c>
      <c r="E8" s="3">
        <f>'BFPaT-pretax-natgas'!E8*'Tax Percentages'!F$7/(1-'Tax Percentages'!F$7)</f>
        <v>0</v>
      </c>
      <c r="F8" s="3">
        <f>'BFPaT-pretax-natgas'!F8*'Tax Percentages'!G$7/(1-'Tax Percentages'!G$7)</f>
        <v>0</v>
      </c>
      <c r="G8" s="3">
        <f>'BFPaT-pretax-natgas'!G8*'Tax Percentages'!H$7/(1-'Tax Percentages'!H$7)</f>
        <v>0</v>
      </c>
      <c r="H8" s="3">
        <f>'BFPaT-pretax-natgas'!H8*'Tax Percentages'!I$7/(1-'Tax Percentages'!I$7)</f>
        <v>0</v>
      </c>
      <c r="I8" s="3">
        <f>'BFPaT-pretax-natgas'!I8*'Tax Percentages'!J$7/(1-'Tax Percentages'!J$7)</f>
        <v>0</v>
      </c>
      <c r="J8" s="3">
        <f>'BFPaT-pretax-natgas'!J8*'Tax Percentages'!K$7/(1-'Tax Percentages'!K$7)</f>
        <v>0</v>
      </c>
      <c r="K8" s="3">
        <f>'BFPaT-pretax-natgas'!K8*'Tax Percentages'!L$7/(1-'Tax Percentages'!L$7)</f>
        <v>0</v>
      </c>
      <c r="L8" s="3">
        <f>'BFPaT-pretax-natgas'!L8*'Tax Percentages'!M$7/(1-'Tax Percentages'!M$7)</f>
        <v>0</v>
      </c>
      <c r="M8" s="3">
        <f>'BFPaT-pretax-natgas'!M8*'Tax Percentages'!N$7/(1-'Tax Percentages'!N$7)</f>
        <v>0</v>
      </c>
      <c r="N8" s="3">
        <f>'BFPaT-pretax-natgas'!N8*'Tax Percentages'!O$7/(1-'Tax Percentages'!O$7)</f>
        <v>0</v>
      </c>
      <c r="O8" s="3">
        <f>'BFPaT-pretax-natgas'!O8*'Tax Percentages'!P$7/(1-'Tax Percentages'!P$7)</f>
        <v>0</v>
      </c>
      <c r="P8" s="3">
        <f>'BFPaT-pretax-natgas'!P8*'Tax Percentages'!Q$7/(1-'Tax Percentages'!Q$7)</f>
        <v>0</v>
      </c>
      <c r="Q8" s="3">
        <f>'BFPaT-pretax-natgas'!Q8*'Tax Percentages'!R$7/(1-'Tax Percentages'!R$7)</f>
        <v>0</v>
      </c>
      <c r="R8" s="3">
        <f>'BFPaT-pretax-natgas'!R8*'Tax Percentages'!S$7/(1-'Tax Percentages'!S$7)</f>
        <v>0</v>
      </c>
      <c r="S8" s="3">
        <f>'BFPaT-pretax-natgas'!S8*'Tax Percentages'!T$7/(1-'Tax Percentages'!T$7)</f>
        <v>0</v>
      </c>
      <c r="T8" s="3">
        <f>'BFPaT-pretax-natgas'!T8*'Tax Percentages'!U$7/(1-'Tax Percentages'!U$7)</f>
        <v>0</v>
      </c>
      <c r="U8" s="3">
        <f>'BFPaT-pretax-natgas'!U8*'Tax Percentages'!V$7/(1-'Tax Percentages'!V$7)</f>
        <v>0</v>
      </c>
      <c r="V8" s="3">
        <f>'BFPaT-pretax-natgas'!V8*'Tax Percentages'!W$7/(1-'Tax Percentages'!W$7)</f>
        <v>0</v>
      </c>
      <c r="W8" s="3">
        <f>'BFPaT-pretax-natgas'!W8*'Tax Percentages'!X$7/(1-'Tax Percentages'!X$7)</f>
        <v>0</v>
      </c>
      <c r="X8" s="3">
        <f>'BFPaT-pretax-natgas'!X8*'Tax Percentages'!Y$7/(1-'Tax Percentages'!Y$7)</f>
        <v>0</v>
      </c>
      <c r="Y8" s="3">
        <f>'BFPaT-pretax-natgas'!Y8*'Tax Percentages'!Z$7/(1-'Tax Percentages'!Z$7)</f>
        <v>0</v>
      </c>
      <c r="Z8" s="3">
        <f>'BFPaT-pretax-natgas'!Z8*'Tax Percentages'!AA$7/(1-'Tax Percentages'!AA$7)</f>
        <v>0</v>
      </c>
      <c r="AA8" s="3">
        <f>'BFPaT-pretax-natgas'!AA8*'Tax Percentages'!AB$7/(1-'Tax Percentages'!AB$7)</f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</row>
    <row r="9" spans="1:77">
      <c r="A9" s="1" t="s">
        <v>396</v>
      </c>
      <c r="B9" s="3">
        <f>'BFPaT-pretax-natgas'!B9*'Tax Percentages'!C$7/(1-'Tax Percentages'!C$7)</f>
        <v>2.6804457783350984E-7</v>
      </c>
      <c r="C9" s="3">
        <f>'BFPaT-pretax-natgas'!C9*'Tax Percentages'!D$7/(1-'Tax Percentages'!D$7)</f>
        <v>2.7297660343910877E-7</v>
      </c>
      <c r="D9" s="3">
        <f>'BFPaT-pretax-natgas'!D9*'Tax Percentages'!E$7/(1-'Tax Percentages'!E$7)</f>
        <v>2.4755779153932097E-7</v>
      </c>
      <c r="E9" s="3">
        <f>'BFPaT-pretax-natgas'!E9*'Tax Percentages'!F$7/(1-'Tax Percentages'!F$7)</f>
        <v>3.049395253089576E-7</v>
      </c>
      <c r="F9" s="3">
        <f>'BFPaT-pretax-natgas'!F9*'Tax Percentages'!G$7/(1-'Tax Percentages'!G$7)</f>
        <v>3.049395253089576E-7</v>
      </c>
      <c r="G9" s="3">
        <f>'BFPaT-pretax-natgas'!G9*'Tax Percentages'!H$7/(1-'Tax Percentages'!H$7)</f>
        <v>3.049395253089576E-7</v>
      </c>
      <c r="H9" s="3">
        <f>'BFPaT-pretax-natgas'!H9*'Tax Percentages'!I$7/(1-'Tax Percentages'!I$7)</f>
        <v>3.0052346660875159E-7</v>
      </c>
      <c r="I9" s="3">
        <f>'BFPaT-pretax-natgas'!I9*'Tax Percentages'!J$7/(1-'Tax Percentages'!J$7)</f>
        <v>2.9610740790854563E-7</v>
      </c>
      <c r="J9" s="3">
        <f>'BFPaT-pretax-natgas'!J9*'Tax Percentages'!K$7/(1-'Tax Percentages'!K$7)</f>
        <v>2.9169134920833962E-7</v>
      </c>
      <c r="K9" s="3">
        <f>'BFPaT-pretax-natgas'!K9*'Tax Percentages'!L$7/(1-'Tax Percentages'!L$7)</f>
        <v>2.8727529050813361E-7</v>
      </c>
      <c r="L9" s="3">
        <f>'BFPaT-pretax-natgas'!L9*'Tax Percentages'!M$7/(1-'Tax Percentages'!M$7)</f>
        <v>2.8285923180792766E-7</v>
      </c>
      <c r="M9" s="3">
        <f>'BFPaT-pretax-natgas'!M9*'Tax Percentages'!N$7/(1-'Tax Percentages'!N$7)</f>
        <v>2.8581298918891051E-7</v>
      </c>
      <c r="N9" s="3">
        <f>'BFPaT-pretax-natgas'!N9*'Tax Percentages'!O$7/(1-'Tax Percentages'!O$7)</f>
        <v>2.8874482845165583E-7</v>
      </c>
      <c r="O9" s="3">
        <f>'BFPaT-pretax-natgas'!O9*'Tax Percentages'!P$7/(1-'Tax Percentages'!P$7)</f>
        <v>2.916433056229245E-7</v>
      </c>
      <c r="P9" s="3">
        <f>'BFPaT-pretax-natgas'!P9*'Tax Percentages'!Q$7/(1-'Tax Percentages'!Q$7)</f>
        <v>2.9511131442848544E-7</v>
      </c>
      <c r="Q9" s="3">
        <f>'BFPaT-pretax-natgas'!Q9*'Tax Percentages'!R$7/(1-'Tax Percentages'!R$7)</f>
        <v>2.9759717817479086E-7</v>
      </c>
      <c r="R9" s="3">
        <f>'BFPaT-pretax-natgas'!R9*'Tax Percentages'!S$7/(1-'Tax Percentages'!S$7)</f>
        <v>2.9565771565923935E-7</v>
      </c>
      <c r="S9" s="3">
        <f>'BFPaT-pretax-natgas'!S9*'Tax Percentages'!T$7/(1-'Tax Percentages'!T$7)</f>
        <v>2.8700267749165433E-7</v>
      </c>
      <c r="T9" s="3">
        <f>'BFPaT-pretax-natgas'!T9*'Tax Percentages'!U$7/(1-'Tax Percentages'!U$7)</f>
        <v>2.7567387135614765E-7</v>
      </c>
      <c r="U9" s="3">
        <f>'BFPaT-pretax-natgas'!U9*'Tax Percentages'!V$7/(1-'Tax Percentages'!V$7)</f>
        <v>2.6474225837657863E-7</v>
      </c>
      <c r="V9" s="3">
        <f>'BFPaT-pretax-natgas'!V9*'Tax Percentages'!W$7/(1-'Tax Percentages'!W$7)</f>
        <v>2.5954494883520419E-7</v>
      </c>
      <c r="W9" s="3">
        <f>'BFPaT-pretax-natgas'!W9*'Tax Percentages'!X$7/(1-'Tax Percentages'!X$7)</f>
        <v>2.5921064904066941E-7</v>
      </c>
      <c r="X9" s="3">
        <f>'BFPaT-pretax-natgas'!X9*'Tax Percentages'!Y$7/(1-'Tax Percentages'!Y$7)</f>
        <v>2.5984409235601716E-7</v>
      </c>
      <c r="Y9" s="3">
        <f>'BFPaT-pretax-natgas'!Y9*'Tax Percentages'!Z$7/(1-'Tax Percentages'!Z$7)</f>
        <v>2.5994301483655834E-7</v>
      </c>
      <c r="Z9" s="3">
        <f>'BFPaT-pretax-natgas'!Z9*'Tax Percentages'!AA$7/(1-'Tax Percentages'!AA$7)</f>
        <v>2.5904713599930429E-7</v>
      </c>
      <c r="AA9" s="3">
        <f>'BFPaT-pretax-natgas'!AA9*'Tax Percentages'!AB$7/(1-'Tax Percentages'!AB$7)</f>
        <v>2.572403459870669E-7</v>
      </c>
      <c r="AB9" s="3">
        <f t="shared" ref="AB9:BL9" si="7">AB6</f>
        <v>2.572403459870669E-7</v>
      </c>
      <c r="AC9" s="3">
        <f t="shared" si="7"/>
        <v>2.572403459870669E-7</v>
      </c>
      <c r="AD9" s="3">
        <f t="shared" si="7"/>
        <v>2.572403459870669E-7</v>
      </c>
      <c r="AE9" s="3">
        <f t="shared" si="7"/>
        <v>2.572403459870669E-7</v>
      </c>
      <c r="AF9" s="3">
        <f t="shared" si="7"/>
        <v>2.572403459870669E-7</v>
      </c>
      <c r="AG9" s="3">
        <f t="shared" si="7"/>
        <v>2.572403459870669E-7</v>
      </c>
      <c r="AH9" s="3">
        <f t="shared" si="7"/>
        <v>2.572403459870669E-7</v>
      </c>
      <c r="AI9" s="3">
        <f t="shared" si="7"/>
        <v>2.572403459870669E-7</v>
      </c>
      <c r="AJ9" s="3">
        <f t="shared" si="7"/>
        <v>2.572403459870669E-7</v>
      </c>
      <c r="AK9" s="3">
        <f t="shared" si="7"/>
        <v>2.572403459870669E-7</v>
      </c>
      <c r="AL9" s="3">
        <f t="shared" si="7"/>
        <v>2.572403459870669E-7</v>
      </c>
      <c r="AM9" s="3">
        <f t="shared" si="7"/>
        <v>2.572403459870669E-7</v>
      </c>
      <c r="AN9" s="3">
        <f t="shared" si="7"/>
        <v>2.572403459870669E-7</v>
      </c>
      <c r="AO9" s="3">
        <f t="shared" si="7"/>
        <v>2.572403459870669E-7</v>
      </c>
      <c r="AP9" s="3">
        <f t="shared" si="7"/>
        <v>2.572403459870669E-7</v>
      </c>
      <c r="AQ9" s="3">
        <f t="shared" si="7"/>
        <v>2.572403459870669E-7</v>
      </c>
      <c r="AR9" s="3">
        <f t="shared" si="7"/>
        <v>2.572403459870669E-7</v>
      </c>
      <c r="AS9" s="3">
        <f t="shared" si="7"/>
        <v>2.572403459870669E-7</v>
      </c>
      <c r="AT9" s="3">
        <f t="shared" si="7"/>
        <v>2.572403459870669E-7</v>
      </c>
      <c r="AU9" s="3">
        <f t="shared" si="7"/>
        <v>2.572403459870669E-7</v>
      </c>
      <c r="AV9" s="3">
        <f t="shared" si="7"/>
        <v>2.572403459870669E-7</v>
      </c>
      <c r="AW9" s="3">
        <f t="shared" si="7"/>
        <v>2.572403459870669E-7</v>
      </c>
      <c r="AX9" s="3">
        <f t="shared" si="7"/>
        <v>2.572403459870669E-7</v>
      </c>
      <c r="AY9" s="3">
        <f t="shared" si="7"/>
        <v>2.572403459870669E-7</v>
      </c>
      <c r="AZ9" s="3">
        <f t="shared" si="7"/>
        <v>2.572403459870669E-7</v>
      </c>
      <c r="BA9" s="3">
        <f t="shared" si="7"/>
        <v>2.572403459870669E-7</v>
      </c>
      <c r="BB9" s="3">
        <f t="shared" si="7"/>
        <v>2.572403459870669E-7</v>
      </c>
      <c r="BC9" s="3">
        <f t="shared" si="7"/>
        <v>2.572403459870669E-7</v>
      </c>
      <c r="BD9" s="3">
        <f t="shared" si="7"/>
        <v>2.572403459870669E-7</v>
      </c>
      <c r="BE9" s="3">
        <f t="shared" si="7"/>
        <v>2.572403459870669E-7</v>
      </c>
      <c r="BF9" s="3">
        <f t="shared" si="7"/>
        <v>2.572403459870669E-7</v>
      </c>
      <c r="BG9" s="3">
        <f t="shared" si="7"/>
        <v>2.572403459870669E-7</v>
      </c>
      <c r="BH9" s="3">
        <f t="shared" si="7"/>
        <v>2.572403459870669E-7</v>
      </c>
      <c r="BI9" s="3">
        <f t="shared" si="7"/>
        <v>2.572403459870669E-7</v>
      </c>
      <c r="BJ9" s="3">
        <f t="shared" si="7"/>
        <v>2.572403459870669E-7</v>
      </c>
      <c r="BK9" s="3">
        <f t="shared" si="7"/>
        <v>2.572403459870669E-7</v>
      </c>
      <c r="BL9" s="3">
        <f t="shared" si="7"/>
        <v>2.572403459870669E-7</v>
      </c>
      <c r="BM9" s="3">
        <f t="shared" ref="BM9:BY9" si="8">BM6</f>
        <v>2.572403459870669E-7</v>
      </c>
      <c r="BN9" s="3">
        <f t="shared" si="8"/>
        <v>2.572403459870669E-7</v>
      </c>
      <c r="BO9" s="3">
        <f t="shared" si="8"/>
        <v>2.572403459870669E-7</v>
      </c>
      <c r="BP9" s="3">
        <f t="shared" si="8"/>
        <v>2.572403459870669E-7</v>
      </c>
      <c r="BQ9" s="3">
        <f t="shared" si="8"/>
        <v>2.572403459870669E-7</v>
      </c>
      <c r="BR9" s="3">
        <f t="shared" si="8"/>
        <v>2.572403459870669E-7</v>
      </c>
      <c r="BS9" s="3">
        <f t="shared" si="8"/>
        <v>2.572403459870669E-7</v>
      </c>
      <c r="BT9" s="3">
        <f t="shared" si="8"/>
        <v>2.572403459870669E-7</v>
      </c>
      <c r="BU9" s="3">
        <f t="shared" si="8"/>
        <v>2.572403459870669E-7</v>
      </c>
      <c r="BV9" s="3">
        <f t="shared" si="8"/>
        <v>2.572403459870669E-7</v>
      </c>
      <c r="BW9" s="3">
        <f t="shared" si="8"/>
        <v>2.572403459870669E-7</v>
      </c>
      <c r="BX9" s="3">
        <f t="shared" si="8"/>
        <v>2.572403459870669E-7</v>
      </c>
      <c r="BY9" s="3">
        <f t="shared" si="8"/>
        <v>2.572403459870669E-7</v>
      </c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75BB-FAF6-45EC-906F-DCFFBF65E30E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3">
        <f>AA2</f>
        <v>0</v>
      </c>
      <c r="AC2" s="3">
        <f t="shared" ref="AC2:AR2" si="0">AB2</f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ref="AS2:BH2" si="1">AR2</f>
        <v>0</v>
      </c>
      <c r="AT2" s="3">
        <f t="shared" si="1"/>
        <v>0</v>
      </c>
      <c r="AU2" s="3">
        <f t="shared" si="1"/>
        <v>0</v>
      </c>
      <c r="AV2" s="3">
        <f t="shared" si="1"/>
        <v>0</v>
      </c>
      <c r="AW2" s="3">
        <f t="shared" si="1"/>
        <v>0</v>
      </c>
      <c r="AX2" s="3">
        <f t="shared" si="1"/>
        <v>0</v>
      </c>
      <c r="AY2" s="3">
        <f t="shared" si="1"/>
        <v>0</v>
      </c>
      <c r="AZ2" s="3">
        <f t="shared" si="1"/>
        <v>0</v>
      </c>
      <c r="BA2" s="3">
        <f t="shared" si="1"/>
        <v>0</v>
      </c>
      <c r="BB2" s="3">
        <f t="shared" si="1"/>
        <v>0</v>
      </c>
      <c r="BC2" s="3">
        <f t="shared" si="1"/>
        <v>0</v>
      </c>
      <c r="BD2" s="3">
        <f t="shared" si="1"/>
        <v>0</v>
      </c>
      <c r="BE2" s="3">
        <f t="shared" si="1"/>
        <v>0</v>
      </c>
      <c r="BF2" s="3">
        <f t="shared" si="1"/>
        <v>0</v>
      </c>
      <c r="BG2" s="3">
        <f t="shared" si="1"/>
        <v>0</v>
      </c>
      <c r="BH2" s="3">
        <f t="shared" si="1"/>
        <v>0</v>
      </c>
      <c r="BI2" s="3">
        <f t="shared" ref="BI2:BX2" si="2">BH2</f>
        <v>0</v>
      </c>
      <c r="BJ2" s="3">
        <f t="shared" si="2"/>
        <v>0</v>
      </c>
      <c r="BK2" s="3">
        <f t="shared" si="2"/>
        <v>0</v>
      </c>
      <c r="BL2" s="3">
        <f t="shared" si="2"/>
        <v>0</v>
      </c>
      <c r="BM2" s="3">
        <f t="shared" si="2"/>
        <v>0</v>
      </c>
      <c r="BN2" s="3">
        <f t="shared" si="2"/>
        <v>0</v>
      </c>
      <c r="BO2" s="3">
        <f t="shared" si="2"/>
        <v>0</v>
      </c>
      <c r="BP2" s="3">
        <f t="shared" si="2"/>
        <v>0</v>
      </c>
      <c r="BQ2" s="3">
        <f t="shared" si="2"/>
        <v>0</v>
      </c>
      <c r="BR2" s="3">
        <f t="shared" si="2"/>
        <v>0</v>
      </c>
      <c r="BS2" s="3">
        <f t="shared" si="2"/>
        <v>0</v>
      </c>
      <c r="BT2" s="3">
        <f t="shared" si="2"/>
        <v>0</v>
      </c>
      <c r="BU2" s="3">
        <f t="shared" si="2"/>
        <v>0</v>
      </c>
      <c r="BV2" s="3">
        <f t="shared" si="2"/>
        <v>0</v>
      </c>
      <c r="BW2" s="3">
        <f t="shared" si="2"/>
        <v>0</v>
      </c>
      <c r="BX2" s="3">
        <f t="shared" si="2"/>
        <v>0</v>
      </c>
      <c r="BY2" s="3">
        <f t="shared" ref="AR2:BY9" si="3">BX2</f>
        <v>0</v>
      </c>
    </row>
    <row r="3" spans="1:77">
      <c r="A3" s="1" t="s">
        <v>390</v>
      </c>
      <c r="B3" s="52">
        <f>'BFPaT-pretax-nuclear'!B3*'Tax Percentages'!C8/(1-'Tax Percentages'!C8)</f>
        <v>2.6670131142259027E-8</v>
      </c>
      <c r="C3" s="52">
        <f>'BFPaT-pretax-nuclear'!C3*'Tax Percentages'!D8/(1-'Tax Percentages'!D8)</f>
        <v>2.6431116972363205E-8</v>
      </c>
      <c r="D3" s="52">
        <f>'BFPaT-pretax-nuclear'!D3*'Tax Percentages'!E8/(1-'Tax Percentages'!E8)</f>
        <v>2.6383352931513659E-8</v>
      </c>
      <c r="E3" s="52">
        <f>'BFPaT-pretax-nuclear'!E3*'Tax Percentages'!F8/(1-'Tax Percentages'!F8)</f>
        <v>2.6287727866990522E-8</v>
      </c>
      <c r="F3" s="52">
        <f>'BFPaT-pretax-nuclear'!F3*'Tax Percentages'!G8/(1-'Tax Percentages'!G8)</f>
        <v>2.61921512938794E-8</v>
      </c>
      <c r="G3" s="52">
        <f>'BFPaT-pretax-nuclear'!G3*'Tax Percentages'!H8/(1-'Tax Percentages'!H8)</f>
        <v>2.6096574720768289E-8</v>
      </c>
      <c r="H3" s="52">
        <f>'BFPaT-pretax-nuclear'!H3*'Tax Percentages'!I8/(1-'Tax Percentages'!I8)</f>
        <v>2.5953185615395605E-8</v>
      </c>
      <c r="I3" s="52">
        <f>'BFPaT-pretax-nuclear'!I3*'Tax Percentages'!J8/(1-'Tax Percentages'!J8)</f>
        <v>2.5809796510022925E-8</v>
      </c>
      <c r="J3" s="52">
        <f>'BFPaT-pretax-nuclear'!J3*'Tax Percentages'!K8/(1-'Tax Percentages'!K8)</f>
        <v>2.5666407404650241E-8</v>
      </c>
      <c r="K3" s="52">
        <f>'BFPaT-pretax-nuclear'!K3*'Tax Percentages'!L8/(1-'Tax Percentages'!L8)</f>
        <v>2.5475205767015985E-8</v>
      </c>
      <c r="L3" s="52">
        <f>'BFPaT-pretax-nuclear'!L3*'Tax Percentages'!M8/(1-'Tax Percentages'!M8)</f>
        <v>2.5284052620793762E-8</v>
      </c>
      <c r="M3" s="52">
        <f>'BFPaT-pretax-nuclear'!M3*'Tax Percentages'!N8/(1-'Tax Percentages'!N8)</f>
        <v>2.50928509831595E-8</v>
      </c>
      <c r="N3" s="52">
        <f>'BFPaT-pretax-nuclear'!N3*'Tax Percentages'!O8/(1-'Tax Percentages'!O8)</f>
        <v>2.4949461877786823E-8</v>
      </c>
      <c r="O3" s="52">
        <f>'BFPaT-pretax-nuclear'!O3*'Tax Percentages'!P8/(1-'Tax Percentages'!P8)</f>
        <v>2.4806072772414139E-8</v>
      </c>
      <c r="P3" s="52">
        <f>'BFPaT-pretax-nuclear'!P3*'Tax Percentages'!Q8/(1-'Tax Percentages'!Q8)</f>
        <v>2.4662683667041459E-8</v>
      </c>
      <c r="Q3" s="52">
        <f>'BFPaT-pretax-nuclear'!Q3*'Tax Percentages'!R8/(1-'Tax Percentages'!R8)</f>
        <v>2.4471482029407197E-8</v>
      </c>
      <c r="R3" s="52">
        <f>'BFPaT-pretax-nuclear'!R3*'Tax Percentages'!S8/(1-'Tax Percentages'!S8)</f>
        <v>2.4328092924034516E-8</v>
      </c>
      <c r="S3" s="52">
        <f>'BFPaT-pretax-nuclear'!S3*'Tax Percentages'!T8/(1-'Tax Percentages'!T8)</f>
        <v>2.4136939777812293E-8</v>
      </c>
      <c r="T3" s="52">
        <f>'BFPaT-pretax-nuclear'!T3*'Tax Percentages'!U8/(1-'Tax Percentages'!U8)</f>
        <v>2.399355067243961E-8</v>
      </c>
      <c r="U3" s="52">
        <f>'BFPaT-pretax-nuclear'!U3*'Tax Percentages'!V8/(1-'Tax Percentages'!V8)</f>
        <v>2.3802349034805354E-8</v>
      </c>
      <c r="V3" s="52">
        <f>'BFPaT-pretax-nuclear'!V3*'Tax Percentages'!W8/(1-'Tax Percentages'!W8)</f>
        <v>2.3611195888583124E-8</v>
      </c>
      <c r="W3" s="52">
        <f>'BFPaT-pretax-nuclear'!W3*'Tax Percentages'!X8/(1-'Tax Percentages'!X8)</f>
        <v>2.3419994250948875E-8</v>
      </c>
      <c r="X3" s="52">
        <f>'BFPaT-pretax-nuclear'!X3*'Tax Percentages'!Y8/(1-'Tax Percentages'!Y8)</f>
        <v>2.3276605145576191E-8</v>
      </c>
      <c r="Y3" s="52">
        <f>'BFPaT-pretax-nuclear'!Y3*'Tax Percentages'!Z8/(1-'Tax Percentages'!Z8)</f>
        <v>2.3085403507941932E-8</v>
      </c>
      <c r="Z3" s="52">
        <f>'BFPaT-pretax-nuclear'!Z3*'Tax Percentages'!AA8/(1-'Tax Percentages'!AA8)</f>
        <v>2.2894250361719706E-8</v>
      </c>
      <c r="AA3" s="52">
        <f>'BFPaT-pretax-nuclear'!AA3*'Tax Percentages'!AB8/(1-'Tax Percentages'!AB8)</f>
        <v>2.2703048724085454E-8</v>
      </c>
      <c r="AB3" s="3">
        <f t="shared" ref="AB3:AQ9" si="4">AA3</f>
        <v>2.2703048724085454E-8</v>
      </c>
      <c r="AC3" s="3">
        <f t="shared" si="4"/>
        <v>2.2703048724085454E-8</v>
      </c>
      <c r="AD3" s="3">
        <f t="shared" si="4"/>
        <v>2.2703048724085454E-8</v>
      </c>
      <c r="AE3" s="3">
        <f t="shared" si="4"/>
        <v>2.2703048724085454E-8</v>
      </c>
      <c r="AF3" s="3">
        <f t="shared" si="4"/>
        <v>2.2703048724085454E-8</v>
      </c>
      <c r="AG3" s="3">
        <f t="shared" si="4"/>
        <v>2.2703048724085454E-8</v>
      </c>
      <c r="AH3" s="3">
        <f t="shared" si="4"/>
        <v>2.2703048724085454E-8</v>
      </c>
      <c r="AI3" s="3">
        <f t="shared" si="4"/>
        <v>2.2703048724085454E-8</v>
      </c>
      <c r="AJ3" s="3">
        <f t="shared" si="4"/>
        <v>2.2703048724085454E-8</v>
      </c>
      <c r="AK3" s="3">
        <f t="shared" si="4"/>
        <v>2.2703048724085454E-8</v>
      </c>
      <c r="AL3" s="3">
        <f t="shared" si="4"/>
        <v>2.2703048724085454E-8</v>
      </c>
      <c r="AM3" s="3">
        <f t="shared" si="4"/>
        <v>2.2703048724085454E-8</v>
      </c>
      <c r="AN3" s="3">
        <f t="shared" si="4"/>
        <v>2.2703048724085454E-8</v>
      </c>
      <c r="AO3" s="3">
        <f t="shared" si="4"/>
        <v>2.2703048724085454E-8</v>
      </c>
      <c r="AP3" s="3">
        <f t="shared" si="4"/>
        <v>2.2703048724085454E-8</v>
      </c>
      <c r="AQ3" s="3">
        <f t="shared" si="4"/>
        <v>2.2703048724085454E-8</v>
      </c>
      <c r="AR3" s="3">
        <f t="shared" si="3"/>
        <v>2.2703048724085454E-8</v>
      </c>
      <c r="AS3" s="3">
        <f t="shared" si="3"/>
        <v>2.2703048724085454E-8</v>
      </c>
      <c r="AT3" s="3">
        <f t="shared" si="3"/>
        <v>2.2703048724085454E-8</v>
      </c>
      <c r="AU3" s="3">
        <f t="shared" si="3"/>
        <v>2.2703048724085454E-8</v>
      </c>
      <c r="AV3" s="3">
        <f t="shared" si="3"/>
        <v>2.2703048724085454E-8</v>
      </c>
      <c r="AW3" s="3">
        <f t="shared" si="3"/>
        <v>2.2703048724085454E-8</v>
      </c>
      <c r="AX3" s="3">
        <f t="shared" si="3"/>
        <v>2.2703048724085454E-8</v>
      </c>
      <c r="AY3" s="3">
        <f t="shared" si="3"/>
        <v>2.2703048724085454E-8</v>
      </c>
      <c r="AZ3" s="3">
        <f t="shared" si="3"/>
        <v>2.2703048724085454E-8</v>
      </c>
      <c r="BA3" s="3">
        <f t="shared" si="3"/>
        <v>2.2703048724085454E-8</v>
      </c>
      <c r="BB3" s="3">
        <f t="shared" si="3"/>
        <v>2.2703048724085454E-8</v>
      </c>
      <c r="BC3" s="3">
        <f t="shared" si="3"/>
        <v>2.2703048724085454E-8</v>
      </c>
      <c r="BD3" s="3">
        <f t="shared" si="3"/>
        <v>2.2703048724085454E-8</v>
      </c>
      <c r="BE3" s="3">
        <f t="shared" si="3"/>
        <v>2.2703048724085454E-8</v>
      </c>
      <c r="BF3" s="3">
        <f t="shared" si="3"/>
        <v>2.2703048724085454E-8</v>
      </c>
      <c r="BG3" s="3">
        <f t="shared" si="3"/>
        <v>2.2703048724085454E-8</v>
      </c>
      <c r="BH3" s="3">
        <f t="shared" si="3"/>
        <v>2.2703048724085454E-8</v>
      </c>
      <c r="BI3" s="3">
        <f t="shared" si="3"/>
        <v>2.2703048724085454E-8</v>
      </c>
      <c r="BJ3" s="3">
        <f t="shared" si="3"/>
        <v>2.2703048724085454E-8</v>
      </c>
      <c r="BK3" s="3">
        <f t="shared" si="3"/>
        <v>2.2703048724085454E-8</v>
      </c>
      <c r="BL3" s="3">
        <f t="shared" si="3"/>
        <v>2.2703048724085454E-8</v>
      </c>
      <c r="BM3" s="3">
        <f t="shared" si="3"/>
        <v>2.2703048724085454E-8</v>
      </c>
      <c r="BN3" s="3">
        <f t="shared" si="3"/>
        <v>2.2703048724085454E-8</v>
      </c>
      <c r="BO3" s="3">
        <f t="shared" si="3"/>
        <v>2.2703048724085454E-8</v>
      </c>
      <c r="BP3" s="3">
        <f t="shared" si="3"/>
        <v>2.2703048724085454E-8</v>
      </c>
      <c r="BQ3" s="3">
        <f t="shared" si="3"/>
        <v>2.2703048724085454E-8</v>
      </c>
      <c r="BR3" s="3">
        <f t="shared" si="3"/>
        <v>2.2703048724085454E-8</v>
      </c>
      <c r="BS3" s="3">
        <f t="shared" si="3"/>
        <v>2.2703048724085454E-8</v>
      </c>
      <c r="BT3" s="3">
        <f t="shared" si="3"/>
        <v>2.2703048724085454E-8</v>
      </c>
      <c r="BU3" s="3">
        <f t="shared" si="3"/>
        <v>2.2703048724085454E-8</v>
      </c>
      <c r="BV3" s="3">
        <f t="shared" si="3"/>
        <v>2.2703048724085454E-8</v>
      </c>
      <c r="BW3" s="3">
        <f t="shared" si="3"/>
        <v>2.2703048724085454E-8</v>
      </c>
      <c r="BX3" s="3">
        <f t="shared" si="3"/>
        <v>2.2703048724085454E-8</v>
      </c>
      <c r="BY3" s="3">
        <f t="shared" si="3"/>
        <v>2.2703048724085454E-8</v>
      </c>
    </row>
    <row r="4" spans="1:77">
      <c r="A4" s="1" t="s">
        <v>391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3">
        <f t="shared" si="4"/>
        <v>0</v>
      </c>
      <c r="AC4" s="3">
        <f t="shared" si="4"/>
        <v>0</v>
      </c>
      <c r="AD4" s="3">
        <f t="shared" si="4"/>
        <v>0</v>
      </c>
      <c r="AE4" s="3">
        <f t="shared" si="4"/>
        <v>0</v>
      </c>
      <c r="AF4" s="3">
        <f t="shared" si="4"/>
        <v>0</v>
      </c>
      <c r="AG4" s="3">
        <f t="shared" si="4"/>
        <v>0</v>
      </c>
      <c r="AH4" s="3">
        <f t="shared" si="4"/>
        <v>0</v>
      </c>
      <c r="AI4" s="3">
        <f t="shared" si="4"/>
        <v>0</v>
      </c>
      <c r="AJ4" s="3">
        <f t="shared" si="4"/>
        <v>0</v>
      </c>
      <c r="AK4" s="3">
        <f t="shared" si="4"/>
        <v>0</v>
      </c>
      <c r="AL4" s="3">
        <f t="shared" si="4"/>
        <v>0</v>
      </c>
      <c r="AM4" s="3">
        <f t="shared" si="4"/>
        <v>0</v>
      </c>
      <c r="AN4" s="3">
        <f t="shared" si="4"/>
        <v>0</v>
      </c>
      <c r="AO4" s="3">
        <f t="shared" si="4"/>
        <v>0</v>
      </c>
      <c r="AP4" s="3">
        <f t="shared" si="4"/>
        <v>0</v>
      </c>
      <c r="AQ4" s="3">
        <f t="shared" si="4"/>
        <v>0</v>
      </c>
      <c r="AR4" s="3">
        <f t="shared" si="3"/>
        <v>0</v>
      </c>
      <c r="AS4" s="3">
        <f t="shared" si="3"/>
        <v>0</v>
      </c>
      <c r="AT4" s="3">
        <f t="shared" si="3"/>
        <v>0</v>
      </c>
      <c r="AU4" s="3">
        <f t="shared" si="3"/>
        <v>0</v>
      </c>
      <c r="AV4" s="3">
        <f t="shared" si="3"/>
        <v>0</v>
      </c>
      <c r="AW4" s="3">
        <f t="shared" si="3"/>
        <v>0</v>
      </c>
      <c r="AX4" s="3">
        <f t="shared" si="3"/>
        <v>0</v>
      </c>
      <c r="AY4" s="3">
        <f t="shared" si="3"/>
        <v>0</v>
      </c>
      <c r="AZ4" s="3">
        <f t="shared" si="3"/>
        <v>0</v>
      </c>
      <c r="BA4" s="3">
        <f t="shared" si="3"/>
        <v>0</v>
      </c>
      <c r="BB4" s="3">
        <f t="shared" si="3"/>
        <v>0</v>
      </c>
      <c r="BC4" s="3">
        <f t="shared" si="3"/>
        <v>0</v>
      </c>
      <c r="BD4" s="3">
        <f t="shared" si="3"/>
        <v>0</v>
      </c>
      <c r="BE4" s="3">
        <f t="shared" si="3"/>
        <v>0</v>
      </c>
      <c r="BF4" s="3">
        <f t="shared" si="3"/>
        <v>0</v>
      </c>
      <c r="BG4" s="3">
        <f t="shared" si="3"/>
        <v>0</v>
      </c>
      <c r="BH4" s="3">
        <f t="shared" si="3"/>
        <v>0</v>
      </c>
      <c r="BI4" s="3">
        <f t="shared" si="3"/>
        <v>0</v>
      </c>
      <c r="BJ4" s="3">
        <f t="shared" si="3"/>
        <v>0</v>
      </c>
      <c r="BK4" s="3">
        <f t="shared" si="3"/>
        <v>0</v>
      </c>
      <c r="BL4" s="3">
        <f t="shared" si="3"/>
        <v>0</v>
      </c>
      <c r="BM4" s="3">
        <f t="shared" si="3"/>
        <v>0</v>
      </c>
      <c r="BN4" s="3">
        <f t="shared" si="3"/>
        <v>0</v>
      </c>
      <c r="BO4" s="3">
        <f t="shared" si="3"/>
        <v>0</v>
      </c>
      <c r="BP4" s="3">
        <f t="shared" si="3"/>
        <v>0</v>
      </c>
      <c r="BQ4" s="3">
        <f t="shared" si="3"/>
        <v>0</v>
      </c>
      <c r="BR4" s="3">
        <f t="shared" si="3"/>
        <v>0</v>
      </c>
      <c r="BS4" s="3">
        <f t="shared" si="3"/>
        <v>0</v>
      </c>
      <c r="BT4" s="3">
        <f t="shared" si="3"/>
        <v>0</v>
      </c>
      <c r="BU4" s="3">
        <f t="shared" si="3"/>
        <v>0</v>
      </c>
      <c r="BV4" s="3">
        <f t="shared" si="3"/>
        <v>0</v>
      </c>
      <c r="BW4" s="3">
        <f t="shared" si="3"/>
        <v>0</v>
      </c>
      <c r="BX4" s="3">
        <f t="shared" si="3"/>
        <v>0</v>
      </c>
      <c r="BY4" s="3">
        <f t="shared" si="3"/>
        <v>0</v>
      </c>
    </row>
    <row r="5" spans="1:77">
      <c r="A5" s="1" t="s">
        <v>392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3">
        <f t="shared" si="4"/>
        <v>0</v>
      </c>
      <c r="AC5" s="3">
        <f t="shared" si="4"/>
        <v>0</v>
      </c>
      <c r="AD5" s="3">
        <f t="shared" si="4"/>
        <v>0</v>
      </c>
      <c r="AE5" s="3">
        <f t="shared" si="4"/>
        <v>0</v>
      </c>
      <c r="AF5" s="3">
        <f t="shared" si="4"/>
        <v>0</v>
      </c>
      <c r="AG5" s="3">
        <f t="shared" si="4"/>
        <v>0</v>
      </c>
      <c r="AH5" s="3">
        <f t="shared" si="4"/>
        <v>0</v>
      </c>
      <c r="AI5" s="3">
        <f t="shared" si="4"/>
        <v>0</v>
      </c>
      <c r="AJ5" s="3">
        <f t="shared" si="4"/>
        <v>0</v>
      </c>
      <c r="AK5" s="3">
        <f t="shared" si="4"/>
        <v>0</v>
      </c>
      <c r="AL5" s="3">
        <f t="shared" si="4"/>
        <v>0</v>
      </c>
      <c r="AM5" s="3">
        <f t="shared" si="4"/>
        <v>0</v>
      </c>
      <c r="AN5" s="3">
        <f t="shared" si="4"/>
        <v>0</v>
      </c>
      <c r="AO5" s="3">
        <f t="shared" si="4"/>
        <v>0</v>
      </c>
      <c r="AP5" s="3">
        <f t="shared" si="4"/>
        <v>0</v>
      </c>
      <c r="AQ5" s="3">
        <f t="shared" si="4"/>
        <v>0</v>
      </c>
      <c r="AR5" s="3">
        <f t="shared" si="3"/>
        <v>0</v>
      </c>
      <c r="AS5" s="3">
        <f t="shared" si="3"/>
        <v>0</v>
      </c>
      <c r="AT5" s="3">
        <f t="shared" si="3"/>
        <v>0</v>
      </c>
      <c r="AU5" s="3">
        <f t="shared" si="3"/>
        <v>0</v>
      </c>
      <c r="AV5" s="3">
        <f t="shared" si="3"/>
        <v>0</v>
      </c>
      <c r="AW5" s="3">
        <f t="shared" si="3"/>
        <v>0</v>
      </c>
      <c r="AX5" s="3">
        <f t="shared" si="3"/>
        <v>0</v>
      </c>
      <c r="AY5" s="3">
        <f t="shared" si="3"/>
        <v>0</v>
      </c>
      <c r="AZ5" s="3">
        <f t="shared" si="3"/>
        <v>0</v>
      </c>
      <c r="BA5" s="3">
        <f t="shared" si="3"/>
        <v>0</v>
      </c>
      <c r="BB5" s="3">
        <f t="shared" si="3"/>
        <v>0</v>
      </c>
      <c r="BC5" s="3">
        <f t="shared" si="3"/>
        <v>0</v>
      </c>
      <c r="BD5" s="3">
        <f t="shared" si="3"/>
        <v>0</v>
      </c>
      <c r="BE5" s="3">
        <f t="shared" si="3"/>
        <v>0</v>
      </c>
      <c r="BF5" s="3">
        <f t="shared" si="3"/>
        <v>0</v>
      </c>
      <c r="BG5" s="3">
        <f t="shared" si="3"/>
        <v>0</v>
      </c>
      <c r="BH5" s="3">
        <f t="shared" si="3"/>
        <v>0</v>
      </c>
      <c r="BI5" s="3">
        <f t="shared" si="3"/>
        <v>0</v>
      </c>
      <c r="BJ5" s="3">
        <f t="shared" si="3"/>
        <v>0</v>
      </c>
      <c r="BK5" s="3">
        <f t="shared" si="3"/>
        <v>0</v>
      </c>
      <c r="BL5" s="3">
        <f t="shared" si="3"/>
        <v>0</v>
      </c>
      <c r="BM5" s="3">
        <f t="shared" si="3"/>
        <v>0</v>
      </c>
      <c r="BN5" s="3">
        <f t="shared" si="3"/>
        <v>0</v>
      </c>
      <c r="BO5" s="3">
        <f t="shared" si="3"/>
        <v>0</v>
      </c>
      <c r="BP5" s="3">
        <f t="shared" si="3"/>
        <v>0</v>
      </c>
      <c r="BQ5" s="3">
        <f t="shared" si="3"/>
        <v>0</v>
      </c>
      <c r="BR5" s="3">
        <f t="shared" si="3"/>
        <v>0</v>
      </c>
      <c r="BS5" s="3">
        <f t="shared" si="3"/>
        <v>0</v>
      </c>
      <c r="BT5" s="3">
        <f t="shared" si="3"/>
        <v>0</v>
      </c>
      <c r="BU5" s="3">
        <f t="shared" si="3"/>
        <v>0</v>
      </c>
      <c r="BV5" s="3">
        <f t="shared" si="3"/>
        <v>0</v>
      </c>
      <c r="BW5" s="3">
        <f t="shared" si="3"/>
        <v>0</v>
      </c>
      <c r="BX5" s="3">
        <f t="shared" si="3"/>
        <v>0</v>
      </c>
      <c r="BY5" s="3">
        <f t="shared" si="3"/>
        <v>0</v>
      </c>
    </row>
    <row r="6" spans="1:77">
      <c r="A6" s="1" t="s">
        <v>393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3">
        <f t="shared" si="4"/>
        <v>0</v>
      </c>
      <c r="AC6" s="3">
        <f t="shared" si="4"/>
        <v>0</v>
      </c>
      <c r="AD6" s="3">
        <f t="shared" si="4"/>
        <v>0</v>
      </c>
      <c r="AE6" s="3">
        <f t="shared" si="4"/>
        <v>0</v>
      </c>
      <c r="AF6" s="3">
        <f t="shared" si="4"/>
        <v>0</v>
      </c>
      <c r="AG6" s="3">
        <f t="shared" si="4"/>
        <v>0</v>
      </c>
      <c r="AH6" s="3">
        <f t="shared" si="4"/>
        <v>0</v>
      </c>
      <c r="AI6" s="3">
        <f t="shared" si="4"/>
        <v>0</v>
      </c>
      <c r="AJ6" s="3">
        <f t="shared" si="4"/>
        <v>0</v>
      </c>
      <c r="AK6" s="3">
        <f t="shared" si="4"/>
        <v>0</v>
      </c>
      <c r="AL6" s="3">
        <f t="shared" si="4"/>
        <v>0</v>
      </c>
      <c r="AM6" s="3">
        <f t="shared" si="4"/>
        <v>0</v>
      </c>
      <c r="AN6" s="3">
        <f t="shared" si="4"/>
        <v>0</v>
      </c>
      <c r="AO6" s="3">
        <f t="shared" si="4"/>
        <v>0</v>
      </c>
      <c r="AP6" s="3">
        <f t="shared" si="4"/>
        <v>0</v>
      </c>
      <c r="AQ6" s="3">
        <f t="shared" si="4"/>
        <v>0</v>
      </c>
      <c r="AR6" s="3">
        <f t="shared" si="3"/>
        <v>0</v>
      </c>
      <c r="AS6" s="3">
        <f t="shared" si="3"/>
        <v>0</v>
      </c>
      <c r="AT6" s="3">
        <f t="shared" si="3"/>
        <v>0</v>
      </c>
      <c r="AU6" s="3">
        <f t="shared" si="3"/>
        <v>0</v>
      </c>
      <c r="AV6" s="3">
        <f t="shared" si="3"/>
        <v>0</v>
      </c>
      <c r="AW6" s="3">
        <f t="shared" si="3"/>
        <v>0</v>
      </c>
      <c r="AX6" s="3">
        <f t="shared" si="3"/>
        <v>0</v>
      </c>
      <c r="AY6" s="3">
        <f t="shared" si="3"/>
        <v>0</v>
      </c>
      <c r="AZ6" s="3">
        <f t="shared" si="3"/>
        <v>0</v>
      </c>
      <c r="BA6" s="3">
        <f t="shared" si="3"/>
        <v>0</v>
      </c>
      <c r="BB6" s="3">
        <f t="shared" si="3"/>
        <v>0</v>
      </c>
      <c r="BC6" s="3">
        <f t="shared" si="3"/>
        <v>0</v>
      </c>
      <c r="BD6" s="3">
        <f t="shared" si="3"/>
        <v>0</v>
      </c>
      <c r="BE6" s="3">
        <f t="shared" si="3"/>
        <v>0</v>
      </c>
      <c r="BF6" s="3">
        <f t="shared" si="3"/>
        <v>0</v>
      </c>
      <c r="BG6" s="3">
        <f t="shared" si="3"/>
        <v>0</v>
      </c>
      <c r="BH6" s="3">
        <f t="shared" si="3"/>
        <v>0</v>
      </c>
      <c r="BI6" s="3">
        <f t="shared" si="3"/>
        <v>0</v>
      </c>
      <c r="BJ6" s="3">
        <f t="shared" si="3"/>
        <v>0</v>
      </c>
      <c r="BK6" s="3">
        <f t="shared" si="3"/>
        <v>0</v>
      </c>
      <c r="BL6" s="3">
        <f t="shared" si="3"/>
        <v>0</v>
      </c>
      <c r="BM6" s="3">
        <f t="shared" si="3"/>
        <v>0</v>
      </c>
      <c r="BN6" s="3">
        <f t="shared" si="3"/>
        <v>0</v>
      </c>
      <c r="BO6" s="3">
        <f t="shared" si="3"/>
        <v>0</v>
      </c>
      <c r="BP6" s="3">
        <f t="shared" si="3"/>
        <v>0</v>
      </c>
      <c r="BQ6" s="3">
        <f t="shared" si="3"/>
        <v>0</v>
      </c>
      <c r="BR6" s="3">
        <f t="shared" si="3"/>
        <v>0</v>
      </c>
      <c r="BS6" s="3">
        <f t="shared" si="3"/>
        <v>0</v>
      </c>
      <c r="BT6" s="3">
        <f t="shared" si="3"/>
        <v>0</v>
      </c>
      <c r="BU6" s="3">
        <f t="shared" si="3"/>
        <v>0</v>
      </c>
      <c r="BV6" s="3">
        <f t="shared" si="3"/>
        <v>0</v>
      </c>
      <c r="BW6" s="3">
        <f t="shared" si="3"/>
        <v>0</v>
      </c>
      <c r="BX6" s="3">
        <f t="shared" si="3"/>
        <v>0</v>
      </c>
      <c r="BY6" s="3">
        <f t="shared" si="3"/>
        <v>0</v>
      </c>
    </row>
    <row r="7" spans="1:77">
      <c r="A7" s="1" t="s">
        <v>394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3">
        <f t="shared" si="4"/>
        <v>0</v>
      </c>
      <c r="AC7" s="3">
        <f t="shared" si="4"/>
        <v>0</v>
      </c>
      <c r="AD7" s="3">
        <f t="shared" si="4"/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3">
        <f t="shared" si="4"/>
        <v>0</v>
      </c>
      <c r="AI7" s="3">
        <f t="shared" si="4"/>
        <v>0</v>
      </c>
      <c r="AJ7" s="3">
        <f t="shared" si="4"/>
        <v>0</v>
      </c>
      <c r="AK7" s="3">
        <f t="shared" si="4"/>
        <v>0</v>
      </c>
      <c r="AL7" s="3">
        <f t="shared" si="4"/>
        <v>0</v>
      </c>
      <c r="AM7" s="3">
        <f t="shared" si="4"/>
        <v>0</v>
      </c>
      <c r="AN7" s="3">
        <f t="shared" si="4"/>
        <v>0</v>
      </c>
      <c r="AO7" s="3">
        <f t="shared" si="4"/>
        <v>0</v>
      </c>
      <c r="AP7" s="3">
        <f t="shared" si="4"/>
        <v>0</v>
      </c>
      <c r="AQ7" s="3">
        <f t="shared" si="4"/>
        <v>0</v>
      </c>
      <c r="AR7" s="3">
        <f t="shared" si="3"/>
        <v>0</v>
      </c>
      <c r="AS7" s="3">
        <f t="shared" si="3"/>
        <v>0</v>
      </c>
      <c r="AT7" s="3">
        <f t="shared" si="3"/>
        <v>0</v>
      </c>
      <c r="AU7" s="3">
        <f t="shared" si="3"/>
        <v>0</v>
      </c>
      <c r="AV7" s="3">
        <f t="shared" si="3"/>
        <v>0</v>
      </c>
      <c r="AW7" s="3">
        <f t="shared" si="3"/>
        <v>0</v>
      </c>
      <c r="AX7" s="3">
        <f t="shared" si="3"/>
        <v>0</v>
      </c>
      <c r="AY7" s="3">
        <f t="shared" si="3"/>
        <v>0</v>
      </c>
      <c r="AZ7" s="3">
        <f t="shared" si="3"/>
        <v>0</v>
      </c>
      <c r="BA7" s="3">
        <f t="shared" si="3"/>
        <v>0</v>
      </c>
      <c r="BB7" s="3">
        <f t="shared" si="3"/>
        <v>0</v>
      </c>
      <c r="BC7" s="3">
        <f t="shared" si="3"/>
        <v>0</v>
      </c>
      <c r="BD7" s="3">
        <f t="shared" si="3"/>
        <v>0</v>
      </c>
      <c r="BE7" s="3">
        <f t="shared" si="3"/>
        <v>0</v>
      </c>
      <c r="BF7" s="3">
        <f t="shared" si="3"/>
        <v>0</v>
      </c>
      <c r="BG7" s="3">
        <f t="shared" si="3"/>
        <v>0</v>
      </c>
      <c r="BH7" s="3">
        <f t="shared" si="3"/>
        <v>0</v>
      </c>
      <c r="BI7" s="3">
        <f t="shared" si="3"/>
        <v>0</v>
      </c>
      <c r="BJ7" s="3">
        <f t="shared" si="3"/>
        <v>0</v>
      </c>
      <c r="BK7" s="3">
        <f t="shared" si="3"/>
        <v>0</v>
      </c>
      <c r="BL7" s="3">
        <f t="shared" si="3"/>
        <v>0</v>
      </c>
      <c r="BM7" s="3">
        <f t="shared" si="3"/>
        <v>0</v>
      </c>
      <c r="BN7" s="3">
        <f t="shared" si="3"/>
        <v>0</v>
      </c>
      <c r="BO7" s="3">
        <f t="shared" si="3"/>
        <v>0</v>
      </c>
      <c r="BP7" s="3">
        <f t="shared" si="3"/>
        <v>0</v>
      </c>
      <c r="BQ7" s="3">
        <f t="shared" si="3"/>
        <v>0</v>
      </c>
      <c r="BR7" s="3">
        <f t="shared" si="3"/>
        <v>0</v>
      </c>
      <c r="BS7" s="3">
        <f t="shared" si="3"/>
        <v>0</v>
      </c>
      <c r="BT7" s="3">
        <f t="shared" si="3"/>
        <v>0</v>
      </c>
      <c r="BU7" s="3">
        <f t="shared" si="3"/>
        <v>0</v>
      </c>
      <c r="BV7" s="3">
        <f t="shared" si="3"/>
        <v>0</v>
      </c>
      <c r="BW7" s="3">
        <f t="shared" si="3"/>
        <v>0</v>
      </c>
      <c r="BX7" s="3">
        <f t="shared" si="3"/>
        <v>0</v>
      </c>
      <c r="BY7" s="3">
        <f t="shared" si="3"/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4"/>
        <v>0</v>
      </c>
      <c r="AC8" s="3">
        <f t="shared" si="4"/>
        <v>0</v>
      </c>
      <c r="AD8" s="3">
        <f t="shared" si="4"/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3">
        <f t="shared" si="4"/>
        <v>0</v>
      </c>
      <c r="AI8" s="3">
        <f t="shared" si="4"/>
        <v>0</v>
      </c>
      <c r="AJ8" s="3">
        <f t="shared" si="4"/>
        <v>0</v>
      </c>
      <c r="AK8" s="3">
        <f t="shared" si="4"/>
        <v>0</v>
      </c>
      <c r="AL8" s="3">
        <f t="shared" si="4"/>
        <v>0</v>
      </c>
      <c r="AM8" s="3">
        <f t="shared" si="4"/>
        <v>0</v>
      </c>
      <c r="AN8" s="3">
        <f t="shared" si="4"/>
        <v>0</v>
      </c>
      <c r="AO8" s="3">
        <f t="shared" si="4"/>
        <v>0</v>
      </c>
      <c r="AP8" s="3">
        <f t="shared" si="4"/>
        <v>0</v>
      </c>
      <c r="AQ8" s="3">
        <f t="shared" si="4"/>
        <v>0</v>
      </c>
      <c r="AR8" s="3">
        <f t="shared" si="3"/>
        <v>0</v>
      </c>
      <c r="AS8" s="3">
        <f t="shared" si="3"/>
        <v>0</v>
      </c>
      <c r="AT8" s="3">
        <f t="shared" si="3"/>
        <v>0</v>
      </c>
      <c r="AU8" s="3">
        <f t="shared" si="3"/>
        <v>0</v>
      </c>
      <c r="AV8" s="3">
        <f t="shared" si="3"/>
        <v>0</v>
      </c>
      <c r="AW8" s="3">
        <f t="shared" si="3"/>
        <v>0</v>
      </c>
      <c r="AX8" s="3">
        <f t="shared" si="3"/>
        <v>0</v>
      </c>
      <c r="AY8" s="3">
        <f t="shared" si="3"/>
        <v>0</v>
      </c>
      <c r="AZ8" s="3">
        <f t="shared" si="3"/>
        <v>0</v>
      </c>
      <c r="BA8" s="3">
        <f t="shared" si="3"/>
        <v>0</v>
      </c>
      <c r="BB8" s="3">
        <f t="shared" si="3"/>
        <v>0</v>
      </c>
      <c r="BC8" s="3">
        <f t="shared" si="3"/>
        <v>0</v>
      </c>
      <c r="BD8" s="3">
        <f t="shared" si="3"/>
        <v>0</v>
      </c>
      <c r="BE8" s="3">
        <f t="shared" si="3"/>
        <v>0</v>
      </c>
      <c r="BF8" s="3">
        <f t="shared" si="3"/>
        <v>0</v>
      </c>
      <c r="BG8" s="3">
        <f t="shared" si="3"/>
        <v>0</v>
      </c>
      <c r="BH8" s="3">
        <f t="shared" si="3"/>
        <v>0</v>
      </c>
      <c r="BI8" s="3">
        <f t="shared" si="3"/>
        <v>0</v>
      </c>
      <c r="BJ8" s="3">
        <f t="shared" si="3"/>
        <v>0</v>
      </c>
      <c r="BK8" s="3">
        <f t="shared" si="3"/>
        <v>0</v>
      </c>
      <c r="BL8" s="3">
        <f t="shared" si="3"/>
        <v>0</v>
      </c>
      <c r="BM8" s="3">
        <f t="shared" si="3"/>
        <v>0</v>
      </c>
      <c r="BN8" s="3">
        <f t="shared" si="3"/>
        <v>0</v>
      </c>
      <c r="BO8" s="3">
        <f t="shared" si="3"/>
        <v>0</v>
      </c>
      <c r="BP8" s="3">
        <f t="shared" si="3"/>
        <v>0</v>
      </c>
      <c r="BQ8" s="3">
        <f t="shared" si="3"/>
        <v>0</v>
      </c>
      <c r="BR8" s="3">
        <f t="shared" si="3"/>
        <v>0</v>
      </c>
      <c r="BS8" s="3">
        <f t="shared" si="3"/>
        <v>0</v>
      </c>
      <c r="BT8" s="3">
        <f t="shared" si="3"/>
        <v>0</v>
      </c>
      <c r="BU8" s="3">
        <f t="shared" si="3"/>
        <v>0</v>
      </c>
      <c r="BV8" s="3">
        <f t="shared" si="3"/>
        <v>0</v>
      </c>
      <c r="BW8" s="3">
        <f t="shared" si="3"/>
        <v>0</v>
      </c>
      <c r="BX8" s="3">
        <f t="shared" si="3"/>
        <v>0</v>
      </c>
      <c r="BY8" s="3">
        <f t="shared" si="3"/>
        <v>0</v>
      </c>
    </row>
    <row r="9" spans="1:77">
      <c r="A9" s="1" t="s">
        <v>396</v>
      </c>
      <c r="B9">
        <f t="shared" ref="B9:AA9" si="5">B6</f>
        <v>0</v>
      </c>
      <c r="C9">
        <f t="shared" si="5"/>
        <v>0</v>
      </c>
      <c r="D9">
        <f t="shared" si="5"/>
        <v>0</v>
      </c>
      <c r="E9">
        <f t="shared" si="5"/>
        <v>0</v>
      </c>
      <c r="F9">
        <f t="shared" si="5"/>
        <v>0</v>
      </c>
      <c r="G9">
        <f t="shared" si="5"/>
        <v>0</v>
      </c>
      <c r="H9">
        <f t="shared" si="5"/>
        <v>0</v>
      </c>
      <c r="I9">
        <f t="shared" si="5"/>
        <v>0</v>
      </c>
      <c r="J9">
        <f t="shared" si="5"/>
        <v>0</v>
      </c>
      <c r="K9">
        <f t="shared" si="5"/>
        <v>0</v>
      </c>
      <c r="L9">
        <f t="shared" si="5"/>
        <v>0</v>
      </c>
      <c r="M9">
        <f t="shared" si="5"/>
        <v>0</v>
      </c>
      <c r="N9">
        <f t="shared" si="5"/>
        <v>0</v>
      </c>
      <c r="O9">
        <f t="shared" si="5"/>
        <v>0</v>
      </c>
      <c r="P9">
        <f t="shared" si="5"/>
        <v>0</v>
      </c>
      <c r="Q9">
        <f t="shared" si="5"/>
        <v>0</v>
      </c>
      <c r="R9">
        <f t="shared" si="5"/>
        <v>0</v>
      </c>
      <c r="S9">
        <f t="shared" si="5"/>
        <v>0</v>
      </c>
      <c r="T9">
        <f t="shared" si="5"/>
        <v>0</v>
      </c>
      <c r="U9">
        <f t="shared" si="5"/>
        <v>0</v>
      </c>
      <c r="V9">
        <f t="shared" si="5"/>
        <v>0</v>
      </c>
      <c r="W9">
        <f t="shared" si="5"/>
        <v>0</v>
      </c>
      <c r="X9">
        <f t="shared" si="5"/>
        <v>0</v>
      </c>
      <c r="Y9">
        <f t="shared" si="5"/>
        <v>0</v>
      </c>
      <c r="Z9">
        <f t="shared" si="5"/>
        <v>0</v>
      </c>
      <c r="AA9">
        <f t="shared" si="5"/>
        <v>0</v>
      </c>
      <c r="AB9" s="3">
        <f t="shared" si="4"/>
        <v>0</v>
      </c>
      <c r="AC9" s="3">
        <f t="shared" si="4"/>
        <v>0</v>
      </c>
      <c r="AD9" s="3">
        <f t="shared" si="4"/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3">
        <f t="shared" si="4"/>
        <v>0</v>
      </c>
      <c r="AI9" s="3">
        <f t="shared" si="4"/>
        <v>0</v>
      </c>
      <c r="AJ9" s="3">
        <f t="shared" si="4"/>
        <v>0</v>
      </c>
      <c r="AK9" s="3">
        <f t="shared" si="4"/>
        <v>0</v>
      </c>
      <c r="AL9" s="3">
        <f t="shared" si="4"/>
        <v>0</v>
      </c>
      <c r="AM9" s="3">
        <f t="shared" si="4"/>
        <v>0</v>
      </c>
      <c r="AN9" s="3">
        <f t="shared" si="4"/>
        <v>0</v>
      </c>
      <c r="AO9" s="3">
        <f t="shared" si="4"/>
        <v>0</v>
      </c>
      <c r="AP9" s="3">
        <f t="shared" si="4"/>
        <v>0</v>
      </c>
      <c r="AQ9" s="3">
        <f t="shared" si="4"/>
        <v>0</v>
      </c>
      <c r="AR9" s="3">
        <f t="shared" si="3"/>
        <v>0</v>
      </c>
      <c r="AS9" s="3">
        <f t="shared" si="3"/>
        <v>0</v>
      </c>
      <c r="AT9" s="3">
        <f t="shared" si="3"/>
        <v>0</v>
      </c>
      <c r="AU9" s="3">
        <f t="shared" si="3"/>
        <v>0</v>
      </c>
      <c r="AV9" s="3">
        <f t="shared" si="3"/>
        <v>0</v>
      </c>
      <c r="AW9" s="3">
        <f t="shared" si="3"/>
        <v>0</v>
      </c>
      <c r="AX9" s="3">
        <f t="shared" si="3"/>
        <v>0</v>
      </c>
      <c r="AY9" s="3">
        <f t="shared" si="3"/>
        <v>0</v>
      </c>
      <c r="AZ9" s="3">
        <f t="shared" si="3"/>
        <v>0</v>
      </c>
      <c r="BA9" s="3">
        <f t="shared" si="3"/>
        <v>0</v>
      </c>
      <c r="BB9" s="3">
        <f t="shared" si="3"/>
        <v>0</v>
      </c>
      <c r="BC9" s="3">
        <f t="shared" si="3"/>
        <v>0</v>
      </c>
      <c r="BD9" s="3">
        <f t="shared" si="3"/>
        <v>0</v>
      </c>
      <c r="BE9" s="3">
        <f t="shared" si="3"/>
        <v>0</v>
      </c>
      <c r="BF9" s="3">
        <f t="shared" si="3"/>
        <v>0</v>
      </c>
      <c r="BG9" s="3">
        <f t="shared" si="3"/>
        <v>0</v>
      </c>
      <c r="BH9" s="3">
        <f t="shared" si="3"/>
        <v>0</v>
      </c>
      <c r="BI9" s="3">
        <f t="shared" si="3"/>
        <v>0</v>
      </c>
      <c r="BJ9" s="3">
        <f t="shared" si="3"/>
        <v>0</v>
      </c>
      <c r="BK9" s="3">
        <f t="shared" si="3"/>
        <v>0</v>
      </c>
      <c r="BL9" s="3">
        <f t="shared" si="3"/>
        <v>0</v>
      </c>
      <c r="BM9" s="3">
        <f t="shared" si="3"/>
        <v>0</v>
      </c>
      <c r="BN9" s="3">
        <f t="shared" si="3"/>
        <v>0</v>
      </c>
      <c r="BO9" s="3">
        <f t="shared" si="3"/>
        <v>0</v>
      </c>
      <c r="BP9" s="3">
        <f t="shared" si="3"/>
        <v>0</v>
      </c>
      <c r="BQ9" s="3">
        <f t="shared" si="3"/>
        <v>0</v>
      </c>
      <c r="BR9" s="3">
        <f t="shared" si="3"/>
        <v>0</v>
      </c>
      <c r="BS9" s="3">
        <f t="shared" si="3"/>
        <v>0</v>
      </c>
      <c r="BT9" s="3">
        <f t="shared" si="3"/>
        <v>0</v>
      </c>
      <c r="BU9" s="3">
        <f t="shared" si="3"/>
        <v>0</v>
      </c>
      <c r="BV9" s="3">
        <f t="shared" si="3"/>
        <v>0</v>
      </c>
      <c r="BW9" s="3">
        <f t="shared" si="3"/>
        <v>0</v>
      </c>
      <c r="BX9" s="3">
        <f t="shared" si="3"/>
        <v>0</v>
      </c>
      <c r="BY9" s="3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ABD3-4843-4B79-A930-C81CF54058E9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460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3">
        <f>AA2</f>
        <v>0</v>
      </c>
      <c r="AC2" s="3">
        <f t="shared" ref="AC2:BY7" si="0">AB2</f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  <c r="BA2" s="3">
        <f t="shared" si="0"/>
        <v>0</v>
      </c>
      <c r="BB2" s="3">
        <f t="shared" si="0"/>
        <v>0</v>
      </c>
      <c r="BC2" s="3">
        <f t="shared" si="0"/>
        <v>0</v>
      </c>
      <c r="BD2" s="3">
        <f t="shared" si="0"/>
        <v>0</v>
      </c>
      <c r="BE2" s="3">
        <f t="shared" si="0"/>
        <v>0</v>
      </c>
      <c r="BF2" s="3">
        <f t="shared" si="0"/>
        <v>0</v>
      </c>
      <c r="BG2" s="3">
        <f t="shared" si="0"/>
        <v>0</v>
      </c>
      <c r="BH2" s="3">
        <f t="shared" si="0"/>
        <v>0</v>
      </c>
      <c r="BI2" s="3">
        <f t="shared" si="0"/>
        <v>0</v>
      </c>
      <c r="BJ2" s="3">
        <f t="shared" si="0"/>
        <v>0</v>
      </c>
      <c r="BK2" s="3">
        <f t="shared" si="0"/>
        <v>0</v>
      </c>
      <c r="BL2" s="3">
        <f t="shared" si="0"/>
        <v>0</v>
      </c>
      <c r="BM2" s="3">
        <f t="shared" si="0"/>
        <v>0</v>
      </c>
      <c r="BN2" s="3">
        <f t="shared" si="0"/>
        <v>0</v>
      </c>
      <c r="BO2" s="3">
        <f t="shared" si="0"/>
        <v>0</v>
      </c>
      <c r="BP2" s="3">
        <f t="shared" si="0"/>
        <v>0</v>
      </c>
      <c r="BQ2" s="3">
        <f t="shared" si="0"/>
        <v>0</v>
      </c>
      <c r="BR2" s="3">
        <f t="shared" si="0"/>
        <v>0</v>
      </c>
      <c r="BS2" s="3">
        <f t="shared" si="0"/>
        <v>0</v>
      </c>
      <c r="BT2" s="3">
        <f t="shared" si="0"/>
        <v>0</v>
      </c>
      <c r="BU2" s="3">
        <f t="shared" si="0"/>
        <v>0</v>
      </c>
      <c r="BV2" s="3">
        <f t="shared" si="0"/>
        <v>0</v>
      </c>
      <c r="BW2" s="3">
        <f t="shared" si="0"/>
        <v>0</v>
      </c>
      <c r="BX2" s="3">
        <f t="shared" si="0"/>
        <v>0</v>
      </c>
      <c r="BY2" s="3">
        <f t="shared" si="0"/>
        <v>0</v>
      </c>
    </row>
    <row r="3" spans="1:77">
      <c r="A3" s="1" t="s">
        <v>390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3">
        <f t="shared" ref="AB3:AQ9" si="1">AA3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0"/>
        <v>0</v>
      </c>
      <c r="AS3" s="3">
        <f t="shared" si="0"/>
        <v>0</v>
      </c>
      <c r="AT3" s="3">
        <f t="shared" si="0"/>
        <v>0</v>
      </c>
      <c r="AU3" s="3">
        <f t="shared" si="0"/>
        <v>0</v>
      </c>
      <c r="AV3" s="3">
        <f t="shared" si="0"/>
        <v>0</v>
      </c>
      <c r="AW3" s="3">
        <f t="shared" si="0"/>
        <v>0</v>
      </c>
      <c r="AX3" s="3">
        <f t="shared" si="0"/>
        <v>0</v>
      </c>
      <c r="AY3" s="3">
        <f t="shared" si="0"/>
        <v>0</v>
      </c>
      <c r="AZ3" s="3">
        <f t="shared" si="0"/>
        <v>0</v>
      </c>
      <c r="BA3" s="3">
        <f t="shared" si="0"/>
        <v>0</v>
      </c>
      <c r="BB3" s="3">
        <f t="shared" si="0"/>
        <v>0</v>
      </c>
      <c r="BC3" s="3">
        <f t="shared" si="0"/>
        <v>0</v>
      </c>
      <c r="BD3" s="3">
        <f t="shared" si="0"/>
        <v>0</v>
      </c>
      <c r="BE3" s="3">
        <f t="shared" si="0"/>
        <v>0</v>
      </c>
      <c r="BF3" s="3">
        <f t="shared" si="0"/>
        <v>0</v>
      </c>
      <c r="BG3" s="3">
        <f t="shared" si="0"/>
        <v>0</v>
      </c>
      <c r="BH3" s="3">
        <f t="shared" si="0"/>
        <v>0</v>
      </c>
      <c r="BI3" s="3">
        <f t="shared" si="0"/>
        <v>0</v>
      </c>
      <c r="BJ3" s="3">
        <f t="shared" si="0"/>
        <v>0</v>
      </c>
      <c r="BK3" s="3">
        <f t="shared" si="0"/>
        <v>0</v>
      </c>
      <c r="BL3" s="3">
        <f t="shared" si="0"/>
        <v>0</v>
      </c>
      <c r="BM3" s="3">
        <f t="shared" si="0"/>
        <v>0</v>
      </c>
      <c r="BN3" s="3">
        <f t="shared" si="0"/>
        <v>0</v>
      </c>
      <c r="BO3" s="3">
        <f t="shared" si="0"/>
        <v>0</v>
      </c>
      <c r="BP3" s="3">
        <f t="shared" si="0"/>
        <v>0</v>
      </c>
      <c r="BQ3" s="3">
        <f t="shared" si="0"/>
        <v>0</v>
      </c>
      <c r="BR3" s="3">
        <f t="shared" si="0"/>
        <v>0</v>
      </c>
      <c r="BS3" s="3">
        <f t="shared" si="0"/>
        <v>0</v>
      </c>
      <c r="BT3" s="3">
        <f t="shared" si="0"/>
        <v>0</v>
      </c>
      <c r="BU3" s="3">
        <f t="shared" si="0"/>
        <v>0</v>
      </c>
      <c r="BV3" s="3">
        <f t="shared" si="0"/>
        <v>0</v>
      </c>
      <c r="BW3" s="3">
        <f t="shared" si="0"/>
        <v>0</v>
      </c>
      <c r="BX3" s="3">
        <f t="shared" si="0"/>
        <v>0</v>
      </c>
      <c r="BY3" s="3">
        <f t="shared" si="0"/>
        <v>0</v>
      </c>
    </row>
    <row r="4" spans="1:77">
      <c r="A4" s="1" t="s">
        <v>391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3">
        <f t="shared" si="1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  <c r="AG4" s="3">
        <f t="shared" si="0"/>
        <v>0</v>
      </c>
      <c r="AH4" s="3">
        <f t="shared" si="0"/>
        <v>0</v>
      </c>
      <c r="AI4" s="3">
        <f t="shared" si="0"/>
        <v>0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si="0"/>
        <v>0</v>
      </c>
      <c r="AZ4" s="3">
        <f t="shared" si="0"/>
        <v>0</v>
      </c>
      <c r="BA4" s="3">
        <f t="shared" si="0"/>
        <v>0</v>
      </c>
      <c r="BB4" s="3">
        <f t="shared" si="0"/>
        <v>0</v>
      </c>
      <c r="BC4" s="3">
        <f t="shared" si="0"/>
        <v>0</v>
      </c>
      <c r="BD4" s="3">
        <f t="shared" si="0"/>
        <v>0</v>
      </c>
      <c r="BE4" s="3">
        <f t="shared" si="0"/>
        <v>0</v>
      </c>
      <c r="BF4" s="3">
        <f t="shared" si="0"/>
        <v>0</v>
      </c>
      <c r="BG4" s="3">
        <f t="shared" si="0"/>
        <v>0</v>
      </c>
      <c r="BH4" s="3">
        <f t="shared" si="0"/>
        <v>0</v>
      </c>
      <c r="BI4" s="3">
        <f t="shared" si="0"/>
        <v>0</v>
      </c>
      <c r="BJ4" s="3">
        <f t="shared" si="0"/>
        <v>0</v>
      </c>
      <c r="BK4" s="3">
        <f t="shared" si="0"/>
        <v>0</v>
      </c>
      <c r="BL4" s="3">
        <f t="shared" si="0"/>
        <v>0</v>
      </c>
      <c r="BM4" s="3">
        <f t="shared" si="0"/>
        <v>0</v>
      </c>
      <c r="BN4" s="3">
        <f t="shared" si="0"/>
        <v>0</v>
      </c>
      <c r="BO4" s="3">
        <f t="shared" si="0"/>
        <v>0</v>
      </c>
      <c r="BP4" s="3">
        <f t="shared" si="0"/>
        <v>0</v>
      </c>
      <c r="BQ4" s="3">
        <f t="shared" si="0"/>
        <v>0</v>
      </c>
      <c r="BR4" s="3">
        <f t="shared" si="0"/>
        <v>0</v>
      </c>
      <c r="BS4" s="3">
        <f t="shared" si="0"/>
        <v>0</v>
      </c>
      <c r="BT4" s="3">
        <f t="shared" si="0"/>
        <v>0</v>
      </c>
      <c r="BU4" s="3">
        <f t="shared" si="0"/>
        <v>0</v>
      </c>
      <c r="BV4" s="3">
        <f t="shared" si="0"/>
        <v>0</v>
      </c>
      <c r="BW4" s="3">
        <f t="shared" si="0"/>
        <v>0</v>
      </c>
      <c r="BX4" s="3">
        <f t="shared" si="0"/>
        <v>0</v>
      </c>
      <c r="BY4" s="3">
        <f t="shared" si="0"/>
        <v>0</v>
      </c>
    </row>
    <row r="5" spans="1:77">
      <c r="A5" s="1" t="s">
        <v>392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3">
        <f t="shared" si="1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  <c r="AG5" s="3">
        <f t="shared" si="0"/>
        <v>0</v>
      </c>
      <c r="AH5" s="3">
        <f t="shared" si="0"/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0"/>
        <v>0</v>
      </c>
      <c r="AZ5" s="3">
        <f t="shared" si="0"/>
        <v>0</v>
      </c>
      <c r="BA5" s="3">
        <f t="shared" si="0"/>
        <v>0</v>
      </c>
      <c r="BB5" s="3">
        <f t="shared" si="0"/>
        <v>0</v>
      </c>
      <c r="BC5" s="3">
        <f t="shared" si="0"/>
        <v>0</v>
      </c>
      <c r="BD5" s="3">
        <f t="shared" si="0"/>
        <v>0</v>
      </c>
      <c r="BE5" s="3">
        <f t="shared" si="0"/>
        <v>0</v>
      </c>
      <c r="BF5" s="3">
        <f t="shared" si="0"/>
        <v>0</v>
      </c>
      <c r="BG5" s="3">
        <f t="shared" si="0"/>
        <v>0</v>
      </c>
      <c r="BH5" s="3">
        <f t="shared" si="0"/>
        <v>0</v>
      </c>
      <c r="BI5" s="3">
        <f t="shared" si="0"/>
        <v>0</v>
      </c>
      <c r="BJ5" s="3">
        <f t="shared" si="0"/>
        <v>0</v>
      </c>
      <c r="BK5" s="3">
        <f t="shared" si="0"/>
        <v>0</v>
      </c>
      <c r="BL5" s="3">
        <f t="shared" si="0"/>
        <v>0</v>
      </c>
      <c r="BM5" s="3">
        <f t="shared" si="0"/>
        <v>0</v>
      </c>
      <c r="BN5" s="3">
        <f t="shared" si="0"/>
        <v>0</v>
      </c>
      <c r="BO5" s="3">
        <f t="shared" si="0"/>
        <v>0</v>
      </c>
      <c r="BP5" s="3">
        <f t="shared" si="0"/>
        <v>0</v>
      </c>
      <c r="BQ5" s="3">
        <f t="shared" si="0"/>
        <v>0</v>
      </c>
      <c r="BR5" s="3">
        <f t="shared" si="0"/>
        <v>0</v>
      </c>
      <c r="BS5" s="3">
        <f t="shared" si="0"/>
        <v>0</v>
      </c>
      <c r="BT5" s="3">
        <f t="shared" si="0"/>
        <v>0</v>
      </c>
      <c r="BU5" s="3">
        <f t="shared" si="0"/>
        <v>0</v>
      </c>
      <c r="BV5" s="3">
        <f t="shared" si="0"/>
        <v>0</v>
      </c>
      <c r="BW5" s="3">
        <f t="shared" si="0"/>
        <v>0</v>
      </c>
      <c r="BX5" s="3">
        <f t="shared" si="0"/>
        <v>0</v>
      </c>
      <c r="BY5" s="3">
        <f t="shared" si="0"/>
        <v>0</v>
      </c>
    </row>
    <row r="6" spans="1:77">
      <c r="A6" s="1" t="s">
        <v>393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3">
        <f t="shared" si="1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G6" s="3">
        <f t="shared" si="0"/>
        <v>0</v>
      </c>
      <c r="AH6" s="3">
        <f t="shared" si="0"/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0"/>
        <v>0</v>
      </c>
      <c r="AZ6" s="3">
        <f t="shared" si="0"/>
        <v>0</v>
      </c>
      <c r="BA6" s="3">
        <f t="shared" si="0"/>
        <v>0</v>
      </c>
      <c r="BB6" s="3">
        <f t="shared" si="0"/>
        <v>0</v>
      </c>
      <c r="BC6" s="3">
        <f t="shared" si="0"/>
        <v>0</v>
      </c>
      <c r="BD6" s="3">
        <f t="shared" si="0"/>
        <v>0</v>
      </c>
      <c r="BE6" s="3">
        <f t="shared" si="0"/>
        <v>0</v>
      </c>
      <c r="BF6" s="3">
        <f t="shared" si="0"/>
        <v>0</v>
      </c>
      <c r="BG6" s="3">
        <f t="shared" si="0"/>
        <v>0</v>
      </c>
      <c r="BH6" s="3">
        <f t="shared" si="0"/>
        <v>0</v>
      </c>
      <c r="BI6" s="3">
        <f t="shared" si="0"/>
        <v>0</v>
      </c>
      <c r="BJ6" s="3">
        <f t="shared" si="0"/>
        <v>0</v>
      </c>
      <c r="BK6" s="3">
        <f t="shared" si="0"/>
        <v>0</v>
      </c>
      <c r="BL6" s="3">
        <f t="shared" si="0"/>
        <v>0</v>
      </c>
      <c r="BM6" s="3">
        <f t="shared" si="0"/>
        <v>0</v>
      </c>
      <c r="BN6" s="3">
        <f t="shared" si="0"/>
        <v>0</v>
      </c>
      <c r="BO6" s="3">
        <f t="shared" si="0"/>
        <v>0</v>
      </c>
      <c r="BP6" s="3">
        <f t="shared" si="0"/>
        <v>0</v>
      </c>
      <c r="BQ6" s="3">
        <f t="shared" si="0"/>
        <v>0</v>
      </c>
      <c r="BR6" s="3">
        <f t="shared" si="0"/>
        <v>0</v>
      </c>
      <c r="BS6" s="3">
        <f t="shared" si="0"/>
        <v>0</v>
      </c>
      <c r="BT6" s="3">
        <f t="shared" si="0"/>
        <v>0</v>
      </c>
      <c r="BU6" s="3">
        <f t="shared" si="0"/>
        <v>0</v>
      </c>
      <c r="BV6" s="3">
        <f t="shared" si="0"/>
        <v>0</v>
      </c>
      <c r="BW6" s="3">
        <f t="shared" si="0"/>
        <v>0</v>
      </c>
      <c r="BX6" s="3">
        <f t="shared" si="0"/>
        <v>0</v>
      </c>
      <c r="BY6" s="3">
        <f t="shared" si="0"/>
        <v>0</v>
      </c>
    </row>
    <row r="7" spans="1:77">
      <c r="A7" s="1" t="s">
        <v>394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3">
        <f t="shared" si="1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G7" s="3">
        <f t="shared" si="0"/>
        <v>0</v>
      </c>
      <c r="AH7" s="3">
        <f t="shared" si="0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ref="AC7:BY9" si="2">BA7</f>
        <v>0</v>
      </c>
      <c r="BC7" s="3">
        <f t="shared" si="2"/>
        <v>0</v>
      </c>
      <c r="BD7" s="3">
        <f t="shared" si="2"/>
        <v>0</v>
      </c>
      <c r="BE7" s="3">
        <f t="shared" si="2"/>
        <v>0</v>
      </c>
      <c r="BF7" s="3">
        <f t="shared" si="2"/>
        <v>0</v>
      </c>
      <c r="BG7" s="3">
        <f t="shared" si="2"/>
        <v>0</v>
      </c>
      <c r="BH7" s="3">
        <f t="shared" si="2"/>
        <v>0</v>
      </c>
      <c r="BI7" s="3">
        <f t="shared" si="2"/>
        <v>0</v>
      </c>
      <c r="BJ7" s="3">
        <f t="shared" si="2"/>
        <v>0</v>
      </c>
      <c r="BK7" s="3">
        <f t="shared" si="2"/>
        <v>0</v>
      </c>
      <c r="BL7" s="3">
        <f t="shared" si="2"/>
        <v>0</v>
      </c>
      <c r="BM7" s="3">
        <f t="shared" si="2"/>
        <v>0</v>
      </c>
      <c r="BN7" s="3">
        <f t="shared" si="2"/>
        <v>0</v>
      </c>
      <c r="BO7" s="3">
        <f t="shared" si="2"/>
        <v>0</v>
      </c>
      <c r="BP7" s="3">
        <f t="shared" si="2"/>
        <v>0</v>
      </c>
      <c r="BQ7" s="3">
        <f t="shared" si="2"/>
        <v>0</v>
      </c>
      <c r="BR7" s="3">
        <f t="shared" si="2"/>
        <v>0</v>
      </c>
      <c r="BS7" s="3">
        <f t="shared" si="2"/>
        <v>0</v>
      </c>
      <c r="BT7" s="3">
        <f t="shared" si="2"/>
        <v>0</v>
      </c>
      <c r="BU7" s="3">
        <f t="shared" si="2"/>
        <v>0</v>
      </c>
      <c r="BV7" s="3">
        <f t="shared" si="2"/>
        <v>0</v>
      </c>
      <c r="BW7" s="3">
        <f t="shared" si="2"/>
        <v>0</v>
      </c>
      <c r="BX7" s="3">
        <f t="shared" si="2"/>
        <v>0</v>
      </c>
      <c r="BY7" s="3">
        <f t="shared" si="2"/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2"/>
        <v>0</v>
      </c>
      <c r="AD8" s="3">
        <f t="shared" si="2"/>
        <v>0</v>
      </c>
      <c r="AE8" s="3">
        <f t="shared" si="2"/>
        <v>0</v>
      </c>
      <c r="AF8" s="3">
        <f t="shared" si="2"/>
        <v>0</v>
      </c>
      <c r="AG8" s="3">
        <f t="shared" si="2"/>
        <v>0</v>
      </c>
      <c r="AH8" s="3">
        <f t="shared" si="2"/>
        <v>0</v>
      </c>
      <c r="AI8" s="3">
        <f t="shared" si="2"/>
        <v>0</v>
      </c>
      <c r="AJ8" s="3">
        <f t="shared" si="2"/>
        <v>0</v>
      </c>
      <c r="AK8" s="3">
        <f t="shared" si="2"/>
        <v>0</v>
      </c>
      <c r="AL8" s="3">
        <f t="shared" si="2"/>
        <v>0</v>
      </c>
      <c r="AM8" s="3">
        <f t="shared" si="2"/>
        <v>0</v>
      </c>
      <c r="AN8" s="3">
        <f t="shared" si="2"/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0</v>
      </c>
      <c r="AV8" s="3">
        <f t="shared" si="2"/>
        <v>0</v>
      </c>
      <c r="AW8" s="3">
        <f t="shared" si="2"/>
        <v>0</v>
      </c>
      <c r="AX8" s="3">
        <f t="shared" si="2"/>
        <v>0</v>
      </c>
      <c r="AY8" s="3">
        <f t="shared" si="2"/>
        <v>0</v>
      </c>
      <c r="AZ8" s="3">
        <f t="shared" si="2"/>
        <v>0</v>
      </c>
      <c r="BA8" s="3">
        <f t="shared" si="2"/>
        <v>0</v>
      </c>
      <c r="BB8" s="3">
        <f t="shared" si="2"/>
        <v>0</v>
      </c>
      <c r="BC8" s="3">
        <f t="shared" si="2"/>
        <v>0</v>
      </c>
      <c r="BD8" s="3">
        <f t="shared" si="2"/>
        <v>0</v>
      </c>
      <c r="BE8" s="3">
        <f t="shared" si="2"/>
        <v>0</v>
      </c>
      <c r="BF8" s="3">
        <f t="shared" si="2"/>
        <v>0</v>
      </c>
      <c r="BG8" s="3">
        <f t="shared" si="2"/>
        <v>0</v>
      </c>
      <c r="BH8" s="3">
        <f t="shared" si="2"/>
        <v>0</v>
      </c>
      <c r="BI8" s="3">
        <f t="shared" si="2"/>
        <v>0</v>
      </c>
      <c r="BJ8" s="3">
        <f t="shared" si="2"/>
        <v>0</v>
      </c>
      <c r="BK8" s="3">
        <f t="shared" si="2"/>
        <v>0</v>
      </c>
      <c r="BL8" s="3">
        <f t="shared" si="2"/>
        <v>0</v>
      </c>
      <c r="BM8" s="3">
        <f t="shared" si="2"/>
        <v>0</v>
      </c>
      <c r="BN8" s="3">
        <f t="shared" si="2"/>
        <v>0</v>
      </c>
      <c r="BO8" s="3">
        <f t="shared" si="2"/>
        <v>0</v>
      </c>
      <c r="BP8" s="3">
        <f t="shared" si="2"/>
        <v>0</v>
      </c>
      <c r="BQ8" s="3">
        <f t="shared" si="2"/>
        <v>0</v>
      </c>
      <c r="BR8" s="3">
        <f t="shared" si="2"/>
        <v>0</v>
      </c>
      <c r="BS8" s="3">
        <f t="shared" si="2"/>
        <v>0</v>
      </c>
      <c r="BT8" s="3">
        <f t="shared" si="2"/>
        <v>0</v>
      </c>
      <c r="BU8" s="3">
        <f t="shared" si="2"/>
        <v>0</v>
      </c>
      <c r="BV8" s="3">
        <f t="shared" si="2"/>
        <v>0</v>
      </c>
      <c r="BW8" s="3">
        <f t="shared" si="2"/>
        <v>0</v>
      </c>
      <c r="BX8" s="3">
        <f t="shared" si="2"/>
        <v>0</v>
      </c>
      <c r="BY8" s="3">
        <f t="shared" si="2"/>
        <v>0</v>
      </c>
    </row>
    <row r="9" spans="1:77">
      <c r="A9" s="1" t="s">
        <v>396</v>
      </c>
      <c r="B9">
        <f t="shared" ref="B9:S9" si="3">B6</f>
        <v>0</v>
      </c>
      <c r="C9">
        <f t="shared" si="3"/>
        <v>0</v>
      </c>
      <c r="D9">
        <f t="shared" si="3"/>
        <v>0</v>
      </c>
      <c r="E9">
        <f t="shared" si="3"/>
        <v>0</v>
      </c>
      <c r="F9">
        <f t="shared" si="3"/>
        <v>0</v>
      </c>
      <c r="G9">
        <f t="shared" si="3"/>
        <v>0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0</v>
      </c>
      <c r="S9">
        <f t="shared" si="3"/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3">
        <f t="shared" si="1"/>
        <v>0</v>
      </c>
      <c r="AC9" s="3">
        <f t="shared" si="2"/>
        <v>0</v>
      </c>
      <c r="AD9" s="3">
        <f t="shared" si="2"/>
        <v>0</v>
      </c>
      <c r="AE9" s="3">
        <f t="shared" si="2"/>
        <v>0</v>
      </c>
      <c r="AF9" s="3">
        <f t="shared" si="2"/>
        <v>0</v>
      </c>
      <c r="AG9" s="3">
        <f t="shared" si="2"/>
        <v>0</v>
      </c>
      <c r="AH9" s="3">
        <f t="shared" si="2"/>
        <v>0</v>
      </c>
      <c r="AI9" s="3">
        <f t="shared" si="2"/>
        <v>0</v>
      </c>
      <c r="AJ9" s="3">
        <f t="shared" si="2"/>
        <v>0</v>
      </c>
      <c r="AK9" s="3">
        <f t="shared" si="2"/>
        <v>0</v>
      </c>
      <c r="AL9" s="3">
        <f t="shared" si="2"/>
        <v>0</v>
      </c>
      <c r="AM9" s="3">
        <f t="shared" si="2"/>
        <v>0</v>
      </c>
      <c r="AN9" s="3">
        <f t="shared" si="2"/>
        <v>0</v>
      </c>
      <c r="AO9" s="3">
        <f t="shared" si="2"/>
        <v>0</v>
      </c>
      <c r="AP9" s="3">
        <f t="shared" si="2"/>
        <v>0</v>
      </c>
      <c r="AQ9" s="3">
        <f t="shared" si="2"/>
        <v>0</v>
      </c>
      <c r="AR9" s="3">
        <f t="shared" si="2"/>
        <v>0</v>
      </c>
      <c r="AS9" s="3">
        <f t="shared" si="2"/>
        <v>0</v>
      </c>
      <c r="AT9" s="3">
        <f t="shared" si="2"/>
        <v>0</v>
      </c>
      <c r="AU9" s="3">
        <f t="shared" si="2"/>
        <v>0</v>
      </c>
      <c r="AV9" s="3">
        <f t="shared" si="2"/>
        <v>0</v>
      </c>
      <c r="AW9" s="3">
        <f t="shared" si="2"/>
        <v>0</v>
      </c>
      <c r="AX9" s="3">
        <f t="shared" si="2"/>
        <v>0</v>
      </c>
      <c r="AY9" s="3">
        <f t="shared" si="2"/>
        <v>0</v>
      </c>
      <c r="AZ9" s="3">
        <f t="shared" si="2"/>
        <v>0</v>
      </c>
      <c r="BA9" s="3">
        <f t="shared" si="2"/>
        <v>0</v>
      </c>
      <c r="BB9" s="3">
        <f t="shared" si="2"/>
        <v>0</v>
      </c>
      <c r="BC9" s="3">
        <f t="shared" si="2"/>
        <v>0</v>
      </c>
      <c r="BD9" s="3">
        <f t="shared" si="2"/>
        <v>0</v>
      </c>
      <c r="BE9" s="3">
        <f t="shared" si="2"/>
        <v>0</v>
      </c>
      <c r="BF9" s="3">
        <f t="shared" si="2"/>
        <v>0</v>
      </c>
      <c r="BG9" s="3">
        <f t="shared" si="2"/>
        <v>0</v>
      </c>
      <c r="BH9" s="3">
        <f t="shared" si="2"/>
        <v>0</v>
      </c>
      <c r="BI9" s="3">
        <f t="shared" si="2"/>
        <v>0</v>
      </c>
      <c r="BJ9" s="3">
        <f t="shared" si="2"/>
        <v>0</v>
      </c>
      <c r="BK9" s="3">
        <f t="shared" si="2"/>
        <v>0</v>
      </c>
      <c r="BL9" s="3">
        <f t="shared" si="2"/>
        <v>0</v>
      </c>
      <c r="BM9" s="3">
        <f t="shared" si="2"/>
        <v>0</v>
      </c>
      <c r="BN9" s="3">
        <f t="shared" si="2"/>
        <v>0</v>
      </c>
      <c r="BO9" s="3">
        <f t="shared" si="2"/>
        <v>0</v>
      </c>
      <c r="BP9" s="3">
        <f t="shared" si="2"/>
        <v>0</v>
      </c>
      <c r="BQ9" s="3">
        <f t="shared" si="2"/>
        <v>0</v>
      </c>
      <c r="BR9" s="3">
        <f t="shared" si="2"/>
        <v>0</v>
      </c>
      <c r="BS9" s="3">
        <f t="shared" si="2"/>
        <v>0</v>
      </c>
      <c r="BT9" s="3">
        <f t="shared" si="2"/>
        <v>0</v>
      </c>
      <c r="BU9" s="3">
        <f t="shared" si="2"/>
        <v>0</v>
      </c>
      <c r="BV9" s="3">
        <f t="shared" si="2"/>
        <v>0</v>
      </c>
      <c r="BW9" s="3">
        <f t="shared" si="2"/>
        <v>0</v>
      </c>
      <c r="BX9" s="3">
        <f t="shared" si="2"/>
        <v>0</v>
      </c>
      <c r="BY9" s="3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6CCC-6C3A-4E32-8CDD-487614F92FB4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460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3">
        <f>AA2</f>
        <v>0</v>
      </c>
      <c r="AC2" s="3">
        <f t="shared" ref="AC2:BY7" si="0">AB2</f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  <c r="BA2" s="3">
        <f t="shared" si="0"/>
        <v>0</v>
      </c>
      <c r="BB2" s="3">
        <f t="shared" si="0"/>
        <v>0</v>
      </c>
      <c r="BC2" s="3">
        <f t="shared" si="0"/>
        <v>0</v>
      </c>
      <c r="BD2" s="3">
        <f t="shared" si="0"/>
        <v>0</v>
      </c>
      <c r="BE2" s="3">
        <f t="shared" si="0"/>
        <v>0</v>
      </c>
      <c r="BF2" s="3">
        <f t="shared" si="0"/>
        <v>0</v>
      </c>
      <c r="BG2" s="3">
        <f t="shared" si="0"/>
        <v>0</v>
      </c>
      <c r="BH2" s="3">
        <f t="shared" si="0"/>
        <v>0</v>
      </c>
      <c r="BI2" s="3">
        <f t="shared" si="0"/>
        <v>0</v>
      </c>
      <c r="BJ2" s="3">
        <f t="shared" si="0"/>
        <v>0</v>
      </c>
      <c r="BK2" s="3">
        <f t="shared" si="0"/>
        <v>0</v>
      </c>
      <c r="BL2" s="3">
        <f t="shared" si="0"/>
        <v>0</v>
      </c>
      <c r="BM2" s="3">
        <f t="shared" si="0"/>
        <v>0</v>
      </c>
      <c r="BN2" s="3">
        <f t="shared" si="0"/>
        <v>0</v>
      </c>
      <c r="BO2" s="3">
        <f t="shared" si="0"/>
        <v>0</v>
      </c>
      <c r="BP2" s="3">
        <f t="shared" si="0"/>
        <v>0</v>
      </c>
      <c r="BQ2" s="3">
        <f t="shared" si="0"/>
        <v>0</v>
      </c>
      <c r="BR2" s="3">
        <f t="shared" si="0"/>
        <v>0</v>
      </c>
      <c r="BS2" s="3">
        <f t="shared" si="0"/>
        <v>0</v>
      </c>
      <c r="BT2" s="3">
        <f t="shared" si="0"/>
        <v>0</v>
      </c>
      <c r="BU2" s="3">
        <f t="shared" si="0"/>
        <v>0</v>
      </c>
      <c r="BV2" s="3">
        <f t="shared" si="0"/>
        <v>0</v>
      </c>
      <c r="BW2" s="3">
        <f t="shared" si="0"/>
        <v>0</v>
      </c>
      <c r="BX2" s="3">
        <f t="shared" si="0"/>
        <v>0</v>
      </c>
      <c r="BY2" s="3">
        <f t="shared" si="0"/>
        <v>0</v>
      </c>
    </row>
    <row r="3" spans="1:77">
      <c r="A3" s="1" t="s">
        <v>390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3">
        <f t="shared" ref="AB3:AQ9" si="1">AA3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0"/>
        <v>0</v>
      </c>
      <c r="AS3" s="3">
        <f t="shared" si="0"/>
        <v>0</v>
      </c>
      <c r="AT3" s="3">
        <f t="shared" si="0"/>
        <v>0</v>
      </c>
      <c r="AU3" s="3">
        <f t="shared" si="0"/>
        <v>0</v>
      </c>
      <c r="AV3" s="3">
        <f t="shared" si="0"/>
        <v>0</v>
      </c>
      <c r="AW3" s="3">
        <f t="shared" si="0"/>
        <v>0</v>
      </c>
      <c r="AX3" s="3">
        <f t="shared" si="0"/>
        <v>0</v>
      </c>
      <c r="AY3" s="3">
        <f t="shared" si="0"/>
        <v>0</v>
      </c>
      <c r="AZ3" s="3">
        <f t="shared" si="0"/>
        <v>0</v>
      </c>
      <c r="BA3" s="3">
        <f t="shared" si="0"/>
        <v>0</v>
      </c>
      <c r="BB3" s="3">
        <f t="shared" si="0"/>
        <v>0</v>
      </c>
      <c r="BC3" s="3">
        <f t="shared" si="0"/>
        <v>0</v>
      </c>
      <c r="BD3" s="3">
        <f t="shared" si="0"/>
        <v>0</v>
      </c>
      <c r="BE3" s="3">
        <f t="shared" si="0"/>
        <v>0</v>
      </c>
      <c r="BF3" s="3">
        <f t="shared" si="0"/>
        <v>0</v>
      </c>
      <c r="BG3" s="3">
        <f t="shared" si="0"/>
        <v>0</v>
      </c>
      <c r="BH3" s="3">
        <f t="shared" si="0"/>
        <v>0</v>
      </c>
      <c r="BI3" s="3">
        <f t="shared" si="0"/>
        <v>0</v>
      </c>
      <c r="BJ3" s="3">
        <f t="shared" si="0"/>
        <v>0</v>
      </c>
      <c r="BK3" s="3">
        <f t="shared" si="0"/>
        <v>0</v>
      </c>
      <c r="BL3" s="3">
        <f t="shared" si="0"/>
        <v>0</v>
      </c>
      <c r="BM3" s="3">
        <f t="shared" si="0"/>
        <v>0</v>
      </c>
      <c r="BN3" s="3">
        <f t="shared" si="0"/>
        <v>0</v>
      </c>
      <c r="BO3" s="3">
        <f t="shared" si="0"/>
        <v>0</v>
      </c>
      <c r="BP3" s="3">
        <f t="shared" si="0"/>
        <v>0</v>
      </c>
      <c r="BQ3" s="3">
        <f t="shared" si="0"/>
        <v>0</v>
      </c>
      <c r="BR3" s="3">
        <f t="shared" si="0"/>
        <v>0</v>
      </c>
      <c r="BS3" s="3">
        <f t="shared" si="0"/>
        <v>0</v>
      </c>
      <c r="BT3" s="3">
        <f t="shared" si="0"/>
        <v>0</v>
      </c>
      <c r="BU3" s="3">
        <f t="shared" si="0"/>
        <v>0</v>
      </c>
      <c r="BV3" s="3">
        <f t="shared" si="0"/>
        <v>0</v>
      </c>
      <c r="BW3" s="3">
        <f t="shared" si="0"/>
        <v>0</v>
      </c>
      <c r="BX3" s="3">
        <f t="shared" si="0"/>
        <v>0</v>
      </c>
      <c r="BY3" s="3">
        <f t="shared" si="0"/>
        <v>0</v>
      </c>
    </row>
    <row r="4" spans="1:77">
      <c r="A4" s="1" t="s">
        <v>391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3">
        <f t="shared" si="1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  <c r="AG4" s="3">
        <f t="shared" si="0"/>
        <v>0</v>
      </c>
      <c r="AH4" s="3">
        <f t="shared" si="0"/>
        <v>0</v>
      </c>
      <c r="AI4" s="3">
        <f t="shared" si="0"/>
        <v>0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si="0"/>
        <v>0</v>
      </c>
      <c r="AZ4" s="3">
        <f t="shared" si="0"/>
        <v>0</v>
      </c>
      <c r="BA4" s="3">
        <f t="shared" si="0"/>
        <v>0</v>
      </c>
      <c r="BB4" s="3">
        <f t="shared" si="0"/>
        <v>0</v>
      </c>
      <c r="BC4" s="3">
        <f t="shared" si="0"/>
        <v>0</v>
      </c>
      <c r="BD4" s="3">
        <f t="shared" si="0"/>
        <v>0</v>
      </c>
      <c r="BE4" s="3">
        <f t="shared" si="0"/>
        <v>0</v>
      </c>
      <c r="BF4" s="3">
        <f t="shared" si="0"/>
        <v>0</v>
      </c>
      <c r="BG4" s="3">
        <f t="shared" si="0"/>
        <v>0</v>
      </c>
      <c r="BH4" s="3">
        <f t="shared" si="0"/>
        <v>0</v>
      </c>
      <c r="BI4" s="3">
        <f t="shared" si="0"/>
        <v>0</v>
      </c>
      <c r="BJ4" s="3">
        <f t="shared" si="0"/>
        <v>0</v>
      </c>
      <c r="BK4" s="3">
        <f t="shared" si="0"/>
        <v>0</v>
      </c>
      <c r="BL4" s="3">
        <f t="shared" si="0"/>
        <v>0</v>
      </c>
      <c r="BM4" s="3">
        <f t="shared" si="0"/>
        <v>0</v>
      </c>
      <c r="BN4" s="3">
        <f t="shared" si="0"/>
        <v>0</v>
      </c>
      <c r="BO4" s="3">
        <f t="shared" si="0"/>
        <v>0</v>
      </c>
      <c r="BP4" s="3">
        <f t="shared" si="0"/>
        <v>0</v>
      </c>
      <c r="BQ4" s="3">
        <f t="shared" si="0"/>
        <v>0</v>
      </c>
      <c r="BR4" s="3">
        <f t="shared" si="0"/>
        <v>0</v>
      </c>
      <c r="BS4" s="3">
        <f t="shared" si="0"/>
        <v>0</v>
      </c>
      <c r="BT4" s="3">
        <f t="shared" si="0"/>
        <v>0</v>
      </c>
      <c r="BU4" s="3">
        <f t="shared" si="0"/>
        <v>0</v>
      </c>
      <c r="BV4" s="3">
        <f t="shared" si="0"/>
        <v>0</v>
      </c>
      <c r="BW4" s="3">
        <f t="shared" si="0"/>
        <v>0</v>
      </c>
      <c r="BX4" s="3">
        <f t="shared" si="0"/>
        <v>0</v>
      </c>
      <c r="BY4" s="3">
        <f t="shared" si="0"/>
        <v>0</v>
      </c>
    </row>
    <row r="5" spans="1:77">
      <c r="A5" s="1" t="s">
        <v>392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3">
        <f t="shared" si="1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  <c r="AG5" s="3">
        <f t="shared" si="0"/>
        <v>0</v>
      </c>
      <c r="AH5" s="3">
        <f t="shared" si="0"/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0"/>
        <v>0</v>
      </c>
      <c r="AZ5" s="3">
        <f t="shared" si="0"/>
        <v>0</v>
      </c>
      <c r="BA5" s="3">
        <f t="shared" si="0"/>
        <v>0</v>
      </c>
      <c r="BB5" s="3">
        <f t="shared" si="0"/>
        <v>0</v>
      </c>
      <c r="BC5" s="3">
        <f t="shared" si="0"/>
        <v>0</v>
      </c>
      <c r="BD5" s="3">
        <f t="shared" si="0"/>
        <v>0</v>
      </c>
      <c r="BE5" s="3">
        <f t="shared" si="0"/>
        <v>0</v>
      </c>
      <c r="BF5" s="3">
        <f t="shared" si="0"/>
        <v>0</v>
      </c>
      <c r="BG5" s="3">
        <f t="shared" si="0"/>
        <v>0</v>
      </c>
      <c r="BH5" s="3">
        <f t="shared" si="0"/>
        <v>0</v>
      </c>
      <c r="BI5" s="3">
        <f t="shared" si="0"/>
        <v>0</v>
      </c>
      <c r="BJ5" s="3">
        <f t="shared" si="0"/>
        <v>0</v>
      </c>
      <c r="BK5" s="3">
        <f t="shared" si="0"/>
        <v>0</v>
      </c>
      <c r="BL5" s="3">
        <f t="shared" si="0"/>
        <v>0</v>
      </c>
      <c r="BM5" s="3">
        <f t="shared" si="0"/>
        <v>0</v>
      </c>
      <c r="BN5" s="3">
        <f t="shared" si="0"/>
        <v>0</v>
      </c>
      <c r="BO5" s="3">
        <f t="shared" si="0"/>
        <v>0</v>
      </c>
      <c r="BP5" s="3">
        <f t="shared" si="0"/>
        <v>0</v>
      </c>
      <c r="BQ5" s="3">
        <f t="shared" si="0"/>
        <v>0</v>
      </c>
      <c r="BR5" s="3">
        <f t="shared" si="0"/>
        <v>0</v>
      </c>
      <c r="BS5" s="3">
        <f t="shared" si="0"/>
        <v>0</v>
      </c>
      <c r="BT5" s="3">
        <f t="shared" si="0"/>
        <v>0</v>
      </c>
      <c r="BU5" s="3">
        <f t="shared" si="0"/>
        <v>0</v>
      </c>
      <c r="BV5" s="3">
        <f t="shared" si="0"/>
        <v>0</v>
      </c>
      <c r="BW5" s="3">
        <f t="shared" si="0"/>
        <v>0</v>
      </c>
      <c r="BX5" s="3">
        <f t="shared" si="0"/>
        <v>0</v>
      </c>
      <c r="BY5" s="3">
        <f t="shared" si="0"/>
        <v>0</v>
      </c>
    </row>
    <row r="6" spans="1:77">
      <c r="A6" s="1" t="s">
        <v>393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3">
        <f t="shared" si="1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G6" s="3">
        <f t="shared" si="0"/>
        <v>0</v>
      </c>
      <c r="AH6" s="3">
        <f t="shared" si="0"/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0"/>
        <v>0</v>
      </c>
      <c r="AZ6" s="3">
        <f t="shared" si="0"/>
        <v>0</v>
      </c>
      <c r="BA6" s="3">
        <f t="shared" si="0"/>
        <v>0</v>
      </c>
      <c r="BB6" s="3">
        <f t="shared" si="0"/>
        <v>0</v>
      </c>
      <c r="BC6" s="3">
        <f t="shared" si="0"/>
        <v>0</v>
      </c>
      <c r="BD6" s="3">
        <f t="shared" si="0"/>
        <v>0</v>
      </c>
      <c r="BE6" s="3">
        <f t="shared" si="0"/>
        <v>0</v>
      </c>
      <c r="BF6" s="3">
        <f t="shared" si="0"/>
        <v>0</v>
      </c>
      <c r="BG6" s="3">
        <f t="shared" si="0"/>
        <v>0</v>
      </c>
      <c r="BH6" s="3">
        <f t="shared" si="0"/>
        <v>0</v>
      </c>
      <c r="BI6" s="3">
        <f t="shared" si="0"/>
        <v>0</v>
      </c>
      <c r="BJ6" s="3">
        <f t="shared" si="0"/>
        <v>0</v>
      </c>
      <c r="BK6" s="3">
        <f t="shared" si="0"/>
        <v>0</v>
      </c>
      <c r="BL6" s="3">
        <f t="shared" si="0"/>
        <v>0</v>
      </c>
      <c r="BM6" s="3">
        <f t="shared" si="0"/>
        <v>0</v>
      </c>
      <c r="BN6" s="3">
        <f t="shared" si="0"/>
        <v>0</v>
      </c>
      <c r="BO6" s="3">
        <f t="shared" si="0"/>
        <v>0</v>
      </c>
      <c r="BP6" s="3">
        <f t="shared" si="0"/>
        <v>0</v>
      </c>
      <c r="BQ6" s="3">
        <f t="shared" si="0"/>
        <v>0</v>
      </c>
      <c r="BR6" s="3">
        <f t="shared" si="0"/>
        <v>0</v>
      </c>
      <c r="BS6" s="3">
        <f t="shared" si="0"/>
        <v>0</v>
      </c>
      <c r="BT6" s="3">
        <f t="shared" si="0"/>
        <v>0</v>
      </c>
      <c r="BU6" s="3">
        <f t="shared" si="0"/>
        <v>0</v>
      </c>
      <c r="BV6" s="3">
        <f t="shared" si="0"/>
        <v>0</v>
      </c>
      <c r="BW6" s="3">
        <f t="shared" si="0"/>
        <v>0</v>
      </c>
      <c r="BX6" s="3">
        <f t="shared" si="0"/>
        <v>0</v>
      </c>
      <c r="BY6" s="3">
        <f t="shared" si="0"/>
        <v>0</v>
      </c>
    </row>
    <row r="7" spans="1:77">
      <c r="A7" s="1" t="s">
        <v>394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3">
        <f t="shared" si="1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G7" s="3">
        <f t="shared" si="0"/>
        <v>0</v>
      </c>
      <c r="AH7" s="3">
        <f t="shared" si="0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ref="AC7:BY9" si="2">BA7</f>
        <v>0</v>
      </c>
      <c r="BC7" s="3">
        <f t="shared" si="2"/>
        <v>0</v>
      </c>
      <c r="BD7" s="3">
        <f t="shared" si="2"/>
        <v>0</v>
      </c>
      <c r="BE7" s="3">
        <f t="shared" si="2"/>
        <v>0</v>
      </c>
      <c r="BF7" s="3">
        <f t="shared" si="2"/>
        <v>0</v>
      </c>
      <c r="BG7" s="3">
        <f t="shared" si="2"/>
        <v>0</v>
      </c>
      <c r="BH7" s="3">
        <f t="shared" si="2"/>
        <v>0</v>
      </c>
      <c r="BI7" s="3">
        <f t="shared" si="2"/>
        <v>0</v>
      </c>
      <c r="BJ7" s="3">
        <f t="shared" si="2"/>
        <v>0</v>
      </c>
      <c r="BK7" s="3">
        <f t="shared" si="2"/>
        <v>0</v>
      </c>
      <c r="BL7" s="3">
        <f t="shared" si="2"/>
        <v>0</v>
      </c>
      <c r="BM7" s="3">
        <f t="shared" si="2"/>
        <v>0</v>
      </c>
      <c r="BN7" s="3">
        <f t="shared" si="2"/>
        <v>0</v>
      </c>
      <c r="BO7" s="3">
        <f t="shared" si="2"/>
        <v>0</v>
      </c>
      <c r="BP7" s="3">
        <f t="shared" si="2"/>
        <v>0</v>
      </c>
      <c r="BQ7" s="3">
        <f t="shared" si="2"/>
        <v>0</v>
      </c>
      <c r="BR7" s="3">
        <f t="shared" si="2"/>
        <v>0</v>
      </c>
      <c r="BS7" s="3">
        <f t="shared" si="2"/>
        <v>0</v>
      </c>
      <c r="BT7" s="3">
        <f t="shared" si="2"/>
        <v>0</v>
      </c>
      <c r="BU7" s="3">
        <f t="shared" si="2"/>
        <v>0</v>
      </c>
      <c r="BV7" s="3">
        <f t="shared" si="2"/>
        <v>0</v>
      </c>
      <c r="BW7" s="3">
        <f t="shared" si="2"/>
        <v>0</v>
      </c>
      <c r="BX7" s="3">
        <f t="shared" si="2"/>
        <v>0</v>
      </c>
      <c r="BY7" s="3">
        <f t="shared" si="2"/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2"/>
        <v>0</v>
      </c>
      <c r="AD8" s="3">
        <f t="shared" si="2"/>
        <v>0</v>
      </c>
      <c r="AE8" s="3">
        <f t="shared" si="2"/>
        <v>0</v>
      </c>
      <c r="AF8" s="3">
        <f t="shared" si="2"/>
        <v>0</v>
      </c>
      <c r="AG8" s="3">
        <f t="shared" si="2"/>
        <v>0</v>
      </c>
      <c r="AH8" s="3">
        <f t="shared" si="2"/>
        <v>0</v>
      </c>
      <c r="AI8" s="3">
        <f t="shared" si="2"/>
        <v>0</v>
      </c>
      <c r="AJ8" s="3">
        <f t="shared" si="2"/>
        <v>0</v>
      </c>
      <c r="AK8" s="3">
        <f t="shared" si="2"/>
        <v>0</v>
      </c>
      <c r="AL8" s="3">
        <f t="shared" si="2"/>
        <v>0</v>
      </c>
      <c r="AM8" s="3">
        <f t="shared" si="2"/>
        <v>0</v>
      </c>
      <c r="AN8" s="3">
        <f t="shared" si="2"/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0</v>
      </c>
      <c r="AV8" s="3">
        <f t="shared" si="2"/>
        <v>0</v>
      </c>
      <c r="AW8" s="3">
        <f t="shared" si="2"/>
        <v>0</v>
      </c>
      <c r="AX8" s="3">
        <f t="shared" si="2"/>
        <v>0</v>
      </c>
      <c r="AY8" s="3">
        <f t="shared" si="2"/>
        <v>0</v>
      </c>
      <c r="AZ8" s="3">
        <f t="shared" si="2"/>
        <v>0</v>
      </c>
      <c r="BA8" s="3">
        <f t="shared" si="2"/>
        <v>0</v>
      </c>
      <c r="BB8" s="3">
        <f t="shared" si="2"/>
        <v>0</v>
      </c>
      <c r="BC8" s="3">
        <f t="shared" si="2"/>
        <v>0</v>
      </c>
      <c r="BD8" s="3">
        <f t="shared" si="2"/>
        <v>0</v>
      </c>
      <c r="BE8" s="3">
        <f t="shared" si="2"/>
        <v>0</v>
      </c>
      <c r="BF8" s="3">
        <f t="shared" si="2"/>
        <v>0</v>
      </c>
      <c r="BG8" s="3">
        <f t="shared" si="2"/>
        <v>0</v>
      </c>
      <c r="BH8" s="3">
        <f t="shared" si="2"/>
        <v>0</v>
      </c>
      <c r="BI8" s="3">
        <f t="shared" si="2"/>
        <v>0</v>
      </c>
      <c r="BJ8" s="3">
        <f t="shared" si="2"/>
        <v>0</v>
      </c>
      <c r="BK8" s="3">
        <f t="shared" si="2"/>
        <v>0</v>
      </c>
      <c r="BL8" s="3">
        <f t="shared" si="2"/>
        <v>0</v>
      </c>
      <c r="BM8" s="3">
        <f t="shared" si="2"/>
        <v>0</v>
      </c>
      <c r="BN8" s="3">
        <f t="shared" si="2"/>
        <v>0</v>
      </c>
      <c r="BO8" s="3">
        <f t="shared" si="2"/>
        <v>0</v>
      </c>
      <c r="BP8" s="3">
        <f t="shared" si="2"/>
        <v>0</v>
      </c>
      <c r="BQ8" s="3">
        <f t="shared" si="2"/>
        <v>0</v>
      </c>
      <c r="BR8" s="3">
        <f t="shared" si="2"/>
        <v>0</v>
      </c>
      <c r="BS8" s="3">
        <f t="shared" si="2"/>
        <v>0</v>
      </c>
      <c r="BT8" s="3">
        <f t="shared" si="2"/>
        <v>0</v>
      </c>
      <c r="BU8" s="3">
        <f t="shared" si="2"/>
        <v>0</v>
      </c>
      <c r="BV8" s="3">
        <f t="shared" si="2"/>
        <v>0</v>
      </c>
      <c r="BW8" s="3">
        <f t="shared" si="2"/>
        <v>0</v>
      </c>
      <c r="BX8" s="3">
        <f t="shared" si="2"/>
        <v>0</v>
      </c>
      <c r="BY8" s="3">
        <f t="shared" si="2"/>
        <v>0</v>
      </c>
    </row>
    <row r="9" spans="1:77">
      <c r="A9" s="1" t="s">
        <v>396</v>
      </c>
      <c r="B9">
        <f t="shared" ref="B9:S9" si="3">B6</f>
        <v>0</v>
      </c>
      <c r="C9">
        <f t="shared" si="3"/>
        <v>0</v>
      </c>
      <c r="D9">
        <f t="shared" si="3"/>
        <v>0</v>
      </c>
      <c r="E9">
        <f t="shared" si="3"/>
        <v>0</v>
      </c>
      <c r="F9">
        <f t="shared" si="3"/>
        <v>0</v>
      </c>
      <c r="G9">
        <f t="shared" si="3"/>
        <v>0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0</v>
      </c>
      <c r="S9">
        <f t="shared" si="3"/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3">
        <f t="shared" si="1"/>
        <v>0</v>
      </c>
      <c r="AC9" s="3">
        <f t="shared" si="2"/>
        <v>0</v>
      </c>
      <c r="AD9" s="3">
        <f t="shared" si="2"/>
        <v>0</v>
      </c>
      <c r="AE9" s="3">
        <f t="shared" si="2"/>
        <v>0</v>
      </c>
      <c r="AF9" s="3">
        <f t="shared" si="2"/>
        <v>0</v>
      </c>
      <c r="AG9" s="3">
        <f t="shared" si="2"/>
        <v>0</v>
      </c>
      <c r="AH9" s="3">
        <f t="shared" si="2"/>
        <v>0</v>
      </c>
      <c r="AI9" s="3">
        <f t="shared" si="2"/>
        <v>0</v>
      </c>
      <c r="AJ9" s="3">
        <f t="shared" si="2"/>
        <v>0</v>
      </c>
      <c r="AK9" s="3">
        <f t="shared" si="2"/>
        <v>0</v>
      </c>
      <c r="AL9" s="3">
        <f t="shared" si="2"/>
        <v>0</v>
      </c>
      <c r="AM9" s="3">
        <f t="shared" si="2"/>
        <v>0</v>
      </c>
      <c r="AN9" s="3">
        <f t="shared" si="2"/>
        <v>0</v>
      </c>
      <c r="AO9" s="3">
        <f t="shared" si="2"/>
        <v>0</v>
      </c>
      <c r="AP9" s="3">
        <f t="shared" si="2"/>
        <v>0</v>
      </c>
      <c r="AQ9" s="3">
        <f t="shared" si="2"/>
        <v>0</v>
      </c>
      <c r="AR9" s="3">
        <f t="shared" si="2"/>
        <v>0</v>
      </c>
      <c r="AS9" s="3">
        <f t="shared" si="2"/>
        <v>0</v>
      </c>
      <c r="AT9" s="3">
        <f t="shared" si="2"/>
        <v>0</v>
      </c>
      <c r="AU9" s="3">
        <f t="shared" si="2"/>
        <v>0</v>
      </c>
      <c r="AV9" s="3">
        <f t="shared" si="2"/>
        <v>0</v>
      </c>
      <c r="AW9" s="3">
        <f t="shared" si="2"/>
        <v>0</v>
      </c>
      <c r="AX9" s="3">
        <f t="shared" si="2"/>
        <v>0</v>
      </c>
      <c r="AY9" s="3">
        <f t="shared" si="2"/>
        <v>0</v>
      </c>
      <c r="AZ9" s="3">
        <f t="shared" si="2"/>
        <v>0</v>
      </c>
      <c r="BA9" s="3">
        <f t="shared" si="2"/>
        <v>0</v>
      </c>
      <c r="BB9" s="3">
        <f t="shared" si="2"/>
        <v>0</v>
      </c>
      <c r="BC9" s="3">
        <f t="shared" si="2"/>
        <v>0</v>
      </c>
      <c r="BD9" s="3">
        <f t="shared" si="2"/>
        <v>0</v>
      </c>
      <c r="BE9" s="3">
        <f t="shared" si="2"/>
        <v>0</v>
      </c>
      <c r="BF9" s="3">
        <f t="shared" si="2"/>
        <v>0</v>
      </c>
      <c r="BG9" s="3">
        <f t="shared" si="2"/>
        <v>0</v>
      </c>
      <c r="BH9" s="3">
        <f t="shared" si="2"/>
        <v>0</v>
      </c>
      <c r="BI9" s="3">
        <f t="shared" si="2"/>
        <v>0</v>
      </c>
      <c r="BJ9" s="3">
        <f t="shared" si="2"/>
        <v>0</v>
      </c>
      <c r="BK9" s="3">
        <f t="shared" si="2"/>
        <v>0</v>
      </c>
      <c r="BL9" s="3">
        <f t="shared" si="2"/>
        <v>0</v>
      </c>
      <c r="BM9" s="3">
        <f t="shared" si="2"/>
        <v>0</v>
      </c>
      <c r="BN9" s="3">
        <f t="shared" si="2"/>
        <v>0</v>
      </c>
      <c r="BO9" s="3">
        <f t="shared" si="2"/>
        <v>0</v>
      </c>
      <c r="BP9" s="3">
        <f t="shared" si="2"/>
        <v>0</v>
      </c>
      <c r="BQ9" s="3">
        <f t="shared" si="2"/>
        <v>0</v>
      </c>
      <c r="BR9" s="3">
        <f t="shared" si="2"/>
        <v>0</v>
      </c>
      <c r="BS9" s="3">
        <f t="shared" si="2"/>
        <v>0</v>
      </c>
      <c r="BT9" s="3">
        <f t="shared" si="2"/>
        <v>0</v>
      </c>
      <c r="BU9" s="3">
        <f t="shared" si="2"/>
        <v>0</v>
      </c>
      <c r="BV9" s="3">
        <f t="shared" si="2"/>
        <v>0</v>
      </c>
      <c r="BW9" s="3">
        <f t="shared" si="2"/>
        <v>0</v>
      </c>
      <c r="BX9" s="3">
        <f t="shared" si="2"/>
        <v>0</v>
      </c>
      <c r="BY9" s="3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91B3-14B0-407B-97C8-8BD5AC3EC898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460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3">
        <f>AA2</f>
        <v>0</v>
      </c>
      <c r="AC2" s="3">
        <f t="shared" ref="AC2:BY7" si="0">AB2</f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  <c r="BA2" s="3">
        <f t="shared" si="0"/>
        <v>0</v>
      </c>
      <c r="BB2" s="3">
        <f t="shared" si="0"/>
        <v>0</v>
      </c>
      <c r="BC2" s="3">
        <f t="shared" si="0"/>
        <v>0</v>
      </c>
      <c r="BD2" s="3">
        <f t="shared" si="0"/>
        <v>0</v>
      </c>
      <c r="BE2" s="3">
        <f t="shared" si="0"/>
        <v>0</v>
      </c>
      <c r="BF2" s="3">
        <f t="shared" si="0"/>
        <v>0</v>
      </c>
      <c r="BG2" s="3">
        <f t="shared" si="0"/>
        <v>0</v>
      </c>
      <c r="BH2" s="3">
        <f t="shared" si="0"/>
        <v>0</v>
      </c>
      <c r="BI2" s="3">
        <f t="shared" si="0"/>
        <v>0</v>
      </c>
      <c r="BJ2" s="3">
        <f t="shared" si="0"/>
        <v>0</v>
      </c>
      <c r="BK2" s="3">
        <f t="shared" si="0"/>
        <v>0</v>
      </c>
      <c r="BL2" s="3">
        <f t="shared" si="0"/>
        <v>0</v>
      </c>
      <c r="BM2" s="3">
        <f t="shared" si="0"/>
        <v>0</v>
      </c>
      <c r="BN2" s="3">
        <f t="shared" si="0"/>
        <v>0</v>
      </c>
      <c r="BO2" s="3">
        <f t="shared" si="0"/>
        <v>0</v>
      </c>
      <c r="BP2" s="3">
        <f t="shared" si="0"/>
        <v>0</v>
      </c>
      <c r="BQ2" s="3">
        <f t="shared" si="0"/>
        <v>0</v>
      </c>
      <c r="BR2" s="3">
        <f t="shared" si="0"/>
        <v>0</v>
      </c>
      <c r="BS2" s="3">
        <f t="shared" si="0"/>
        <v>0</v>
      </c>
      <c r="BT2" s="3">
        <f t="shared" si="0"/>
        <v>0</v>
      </c>
      <c r="BU2" s="3">
        <f t="shared" si="0"/>
        <v>0</v>
      </c>
      <c r="BV2" s="3">
        <f t="shared" si="0"/>
        <v>0</v>
      </c>
      <c r="BW2" s="3">
        <f t="shared" si="0"/>
        <v>0</v>
      </c>
      <c r="BX2" s="3">
        <f t="shared" si="0"/>
        <v>0</v>
      </c>
      <c r="BY2" s="3">
        <f t="shared" si="0"/>
        <v>0</v>
      </c>
    </row>
    <row r="3" spans="1:77">
      <c r="A3" s="1" t="s">
        <v>390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3">
        <f t="shared" ref="AB3:AQ9" si="1">AA3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0"/>
        <v>0</v>
      </c>
      <c r="AS3" s="3">
        <f t="shared" si="0"/>
        <v>0</v>
      </c>
      <c r="AT3" s="3">
        <f t="shared" si="0"/>
        <v>0</v>
      </c>
      <c r="AU3" s="3">
        <f t="shared" si="0"/>
        <v>0</v>
      </c>
      <c r="AV3" s="3">
        <f t="shared" si="0"/>
        <v>0</v>
      </c>
      <c r="AW3" s="3">
        <f t="shared" si="0"/>
        <v>0</v>
      </c>
      <c r="AX3" s="3">
        <f t="shared" si="0"/>
        <v>0</v>
      </c>
      <c r="AY3" s="3">
        <f t="shared" si="0"/>
        <v>0</v>
      </c>
      <c r="AZ3" s="3">
        <f t="shared" si="0"/>
        <v>0</v>
      </c>
      <c r="BA3" s="3">
        <f t="shared" si="0"/>
        <v>0</v>
      </c>
      <c r="BB3" s="3">
        <f t="shared" si="0"/>
        <v>0</v>
      </c>
      <c r="BC3" s="3">
        <f t="shared" si="0"/>
        <v>0</v>
      </c>
      <c r="BD3" s="3">
        <f t="shared" si="0"/>
        <v>0</v>
      </c>
      <c r="BE3" s="3">
        <f t="shared" si="0"/>
        <v>0</v>
      </c>
      <c r="BF3" s="3">
        <f t="shared" si="0"/>
        <v>0</v>
      </c>
      <c r="BG3" s="3">
        <f t="shared" si="0"/>
        <v>0</v>
      </c>
      <c r="BH3" s="3">
        <f t="shared" si="0"/>
        <v>0</v>
      </c>
      <c r="BI3" s="3">
        <f t="shared" si="0"/>
        <v>0</v>
      </c>
      <c r="BJ3" s="3">
        <f t="shared" si="0"/>
        <v>0</v>
      </c>
      <c r="BK3" s="3">
        <f t="shared" si="0"/>
        <v>0</v>
      </c>
      <c r="BL3" s="3">
        <f t="shared" si="0"/>
        <v>0</v>
      </c>
      <c r="BM3" s="3">
        <f t="shared" si="0"/>
        <v>0</v>
      </c>
      <c r="BN3" s="3">
        <f t="shared" si="0"/>
        <v>0</v>
      </c>
      <c r="BO3" s="3">
        <f t="shared" si="0"/>
        <v>0</v>
      </c>
      <c r="BP3" s="3">
        <f t="shared" si="0"/>
        <v>0</v>
      </c>
      <c r="BQ3" s="3">
        <f t="shared" si="0"/>
        <v>0</v>
      </c>
      <c r="BR3" s="3">
        <f t="shared" si="0"/>
        <v>0</v>
      </c>
      <c r="BS3" s="3">
        <f t="shared" si="0"/>
        <v>0</v>
      </c>
      <c r="BT3" s="3">
        <f t="shared" si="0"/>
        <v>0</v>
      </c>
      <c r="BU3" s="3">
        <f t="shared" si="0"/>
        <v>0</v>
      </c>
      <c r="BV3" s="3">
        <f t="shared" si="0"/>
        <v>0</v>
      </c>
      <c r="BW3" s="3">
        <f t="shared" si="0"/>
        <v>0</v>
      </c>
      <c r="BX3" s="3">
        <f t="shared" si="0"/>
        <v>0</v>
      </c>
      <c r="BY3" s="3">
        <f t="shared" si="0"/>
        <v>0</v>
      </c>
    </row>
    <row r="4" spans="1:77">
      <c r="A4" s="1" t="s">
        <v>391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3">
        <f t="shared" si="1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  <c r="AG4" s="3">
        <f t="shared" si="0"/>
        <v>0</v>
      </c>
      <c r="AH4" s="3">
        <f t="shared" si="0"/>
        <v>0</v>
      </c>
      <c r="AI4" s="3">
        <f t="shared" si="0"/>
        <v>0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si="0"/>
        <v>0</v>
      </c>
      <c r="AZ4" s="3">
        <f t="shared" si="0"/>
        <v>0</v>
      </c>
      <c r="BA4" s="3">
        <f t="shared" si="0"/>
        <v>0</v>
      </c>
      <c r="BB4" s="3">
        <f t="shared" si="0"/>
        <v>0</v>
      </c>
      <c r="BC4" s="3">
        <f t="shared" si="0"/>
        <v>0</v>
      </c>
      <c r="BD4" s="3">
        <f t="shared" si="0"/>
        <v>0</v>
      </c>
      <c r="BE4" s="3">
        <f t="shared" si="0"/>
        <v>0</v>
      </c>
      <c r="BF4" s="3">
        <f t="shared" si="0"/>
        <v>0</v>
      </c>
      <c r="BG4" s="3">
        <f t="shared" si="0"/>
        <v>0</v>
      </c>
      <c r="BH4" s="3">
        <f t="shared" si="0"/>
        <v>0</v>
      </c>
      <c r="BI4" s="3">
        <f t="shared" si="0"/>
        <v>0</v>
      </c>
      <c r="BJ4" s="3">
        <f t="shared" si="0"/>
        <v>0</v>
      </c>
      <c r="BK4" s="3">
        <f t="shared" si="0"/>
        <v>0</v>
      </c>
      <c r="BL4" s="3">
        <f t="shared" si="0"/>
        <v>0</v>
      </c>
      <c r="BM4" s="3">
        <f t="shared" si="0"/>
        <v>0</v>
      </c>
      <c r="BN4" s="3">
        <f t="shared" si="0"/>
        <v>0</v>
      </c>
      <c r="BO4" s="3">
        <f t="shared" si="0"/>
        <v>0</v>
      </c>
      <c r="BP4" s="3">
        <f t="shared" si="0"/>
        <v>0</v>
      </c>
      <c r="BQ4" s="3">
        <f t="shared" si="0"/>
        <v>0</v>
      </c>
      <c r="BR4" s="3">
        <f t="shared" si="0"/>
        <v>0</v>
      </c>
      <c r="BS4" s="3">
        <f t="shared" si="0"/>
        <v>0</v>
      </c>
      <c r="BT4" s="3">
        <f t="shared" si="0"/>
        <v>0</v>
      </c>
      <c r="BU4" s="3">
        <f t="shared" si="0"/>
        <v>0</v>
      </c>
      <c r="BV4" s="3">
        <f t="shared" si="0"/>
        <v>0</v>
      </c>
      <c r="BW4" s="3">
        <f t="shared" si="0"/>
        <v>0</v>
      </c>
      <c r="BX4" s="3">
        <f t="shared" si="0"/>
        <v>0</v>
      </c>
      <c r="BY4" s="3">
        <f t="shared" si="0"/>
        <v>0</v>
      </c>
    </row>
    <row r="5" spans="1:77">
      <c r="A5" s="1" t="s">
        <v>392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3">
        <f t="shared" si="1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  <c r="AG5" s="3">
        <f t="shared" si="0"/>
        <v>0</v>
      </c>
      <c r="AH5" s="3">
        <f t="shared" si="0"/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0"/>
        <v>0</v>
      </c>
      <c r="AZ5" s="3">
        <f t="shared" si="0"/>
        <v>0</v>
      </c>
      <c r="BA5" s="3">
        <f t="shared" si="0"/>
        <v>0</v>
      </c>
      <c r="BB5" s="3">
        <f t="shared" si="0"/>
        <v>0</v>
      </c>
      <c r="BC5" s="3">
        <f t="shared" si="0"/>
        <v>0</v>
      </c>
      <c r="BD5" s="3">
        <f t="shared" si="0"/>
        <v>0</v>
      </c>
      <c r="BE5" s="3">
        <f t="shared" si="0"/>
        <v>0</v>
      </c>
      <c r="BF5" s="3">
        <f t="shared" si="0"/>
        <v>0</v>
      </c>
      <c r="BG5" s="3">
        <f t="shared" si="0"/>
        <v>0</v>
      </c>
      <c r="BH5" s="3">
        <f t="shared" si="0"/>
        <v>0</v>
      </c>
      <c r="BI5" s="3">
        <f t="shared" si="0"/>
        <v>0</v>
      </c>
      <c r="BJ5" s="3">
        <f t="shared" si="0"/>
        <v>0</v>
      </c>
      <c r="BK5" s="3">
        <f t="shared" si="0"/>
        <v>0</v>
      </c>
      <c r="BL5" s="3">
        <f t="shared" si="0"/>
        <v>0</v>
      </c>
      <c r="BM5" s="3">
        <f t="shared" si="0"/>
        <v>0</v>
      </c>
      <c r="BN5" s="3">
        <f t="shared" si="0"/>
        <v>0</v>
      </c>
      <c r="BO5" s="3">
        <f t="shared" si="0"/>
        <v>0</v>
      </c>
      <c r="BP5" s="3">
        <f t="shared" si="0"/>
        <v>0</v>
      </c>
      <c r="BQ5" s="3">
        <f t="shared" si="0"/>
        <v>0</v>
      </c>
      <c r="BR5" s="3">
        <f t="shared" si="0"/>
        <v>0</v>
      </c>
      <c r="BS5" s="3">
        <f t="shared" si="0"/>
        <v>0</v>
      </c>
      <c r="BT5" s="3">
        <f t="shared" si="0"/>
        <v>0</v>
      </c>
      <c r="BU5" s="3">
        <f t="shared" si="0"/>
        <v>0</v>
      </c>
      <c r="BV5" s="3">
        <f t="shared" si="0"/>
        <v>0</v>
      </c>
      <c r="BW5" s="3">
        <f t="shared" si="0"/>
        <v>0</v>
      </c>
      <c r="BX5" s="3">
        <f t="shared" si="0"/>
        <v>0</v>
      </c>
      <c r="BY5" s="3">
        <f t="shared" si="0"/>
        <v>0</v>
      </c>
    </row>
    <row r="6" spans="1:77">
      <c r="A6" s="1" t="s">
        <v>393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3">
        <f t="shared" si="1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G6" s="3">
        <f t="shared" si="0"/>
        <v>0</v>
      </c>
      <c r="AH6" s="3">
        <f t="shared" si="0"/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0"/>
        <v>0</v>
      </c>
      <c r="AZ6" s="3">
        <f t="shared" si="0"/>
        <v>0</v>
      </c>
      <c r="BA6" s="3">
        <f t="shared" si="0"/>
        <v>0</v>
      </c>
      <c r="BB6" s="3">
        <f t="shared" si="0"/>
        <v>0</v>
      </c>
      <c r="BC6" s="3">
        <f t="shared" si="0"/>
        <v>0</v>
      </c>
      <c r="BD6" s="3">
        <f t="shared" si="0"/>
        <v>0</v>
      </c>
      <c r="BE6" s="3">
        <f t="shared" si="0"/>
        <v>0</v>
      </c>
      <c r="BF6" s="3">
        <f t="shared" si="0"/>
        <v>0</v>
      </c>
      <c r="BG6" s="3">
        <f t="shared" si="0"/>
        <v>0</v>
      </c>
      <c r="BH6" s="3">
        <f t="shared" si="0"/>
        <v>0</v>
      </c>
      <c r="BI6" s="3">
        <f t="shared" si="0"/>
        <v>0</v>
      </c>
      <c r="BJ6" s="3">
        <f t="shared" si="0"/>
        <v>0</v>
      </c>
      <c r="BK6" s="3">
        <f t="shared" si="0"/>
        <v>0</v>
      </c>
      <c r="BL6" s="3">
        <f t="shared" si="0"/>
        <v>0</v>
      </c>
      <c r="BM6" s="3">
        <f t="shared" si="0"/>
        <v>0</v>
      </c>
      <c r="BN6" s="3">
        <f t="shared" si="0"/>
        <v>0</v>
      </c>
      <c r="BO6" s="3">
        <f t="shared" si="0"/>
        <v>0</v>
      </c>
      <c r="BP6" s="3">
        <f t="shared" si="0"/>
        <v>0</v>
      </c>
      <c r="BQ6" s="3">
        <f t="shared" si="0"/>
        <v>0</v>
      </c>
      <c r="BR6" s="3">
        <f t="shared" si="0"/>
        <v>0</v>
      </c>
      <c r="BS6" s="3">
        <f t="shared" si="0"/>
        <v>0</v>
      </c>
      <c r="BT6" s="3">
        <f t="shared" si="0"/>
        <v>0</v>
      </c>
      <c r="BU6" s="3">
        <f t="shared" si="0"/>
        <v>0</v>
      </c>
      <c r="BV6" s="3">
        <f t="shared" si="0"/>
        <v>0</v>
      </c>
      <c r="BW6" s="3">
        <f t="shared" si="0"/>
        <v>0</v>
      </c>
      <c r="BX6" s="3">
        <f t="shared" si="0"/>
        <v>0</v>
      </c>
      <c r="BY6" s="3">
        <f t="shared" si="0"/>
        <v>0</v>
      </c>
    </row>
    <row r="7" spans="1:77">
      <c r="A7" s="1" t="s">
        <v>394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3">
        <f t="shared" si="1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G7" s="3">
        <f t="shared" si="0"/>
        <v>0</v>
      </c>
      <c r="AH7" s="3">
        <f t="shared" si="0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ref="AC7:BY9" si="2">BA7</f>
        <v>0</v>
      </c>
      <c r="BC7" s="3">
        <f t="shared" si="2"/>
        <v>0</v>
      </c>
      <c r="BD7" s="3">
        <f t="shared" si="2"/>
        <v>0</v>
      </c>
      <c r="BE7" s="3">
        <f t="shared" si="2"/>
        <v>0</v>
      </c>
      <c r="BF7" s="3">
        <f t="shared" si="2"/>
        <v>0</v>
      </c>
      <c r="BG7" s="3">
        <f t="shared" si="2"/>
        <v>0</v>
      </c>
      <c r="BH7" s="3">
        <f t="shared" si="2"/>
        <v>0</v>
      </c>
      <c r="BI7" s="3">
        <f t="shared" si="2"/>
        <v>0</v>
      </c>
      <c r="BJ7" s="3">
        <f t="shared" si="2"/>
        <v>0</v>
      </c>
      <c r="BK7" s="3">
        <f t="shared" si="2"/>
        <v>0</v>
      </c>
      <c r="BL7" s="3">
        <f t="shared" si="2"/>
        <v>0</v>
      </c>
      <c r="BM7" s="3">
        <f t="shared" si="2"/>
        <v>0</v>
      </c>
      <c r="BN7" s="3">
        <f t="shared" si="2"/>
        <v>0</v>
      </c>
      <c r="BO7" s="3">
        <f t="shared" si="2"/>
        <v>0</v>
      </c>
      <c r="BP7" s="3">
        <f t="shared" si="2"/>
        <v>0</v>
      </c>
      <c r="BQ7" s="3">
        <f t="shared" si="2"/>
        <v>0</v>
      </c>
      <c r="BR7" s="3">
        <f t="shared" si="2"/>
        <v>0</v>
      </c>
      <c r="BS7" s="3">
        <f t="shared" si="2"/>
        <v>0</v>
      </c>
      <c r="BT7" s="3">
        <f t="shared" si="2"/>
        <v>0</v>
      </c>
      <c r="BU7" s="3">
        <f t="shared" si="2"/>
        <v>0</v>
      </c>
      <c r="BV7" s="3">
        <f t="shared" si="2"/>
        <v>0</v>
      </c>
      <c r="BW7" s="3">
        <f t="shared" si="2"/>
        <v>0</v>
      </c>
      <c r="BX7" s="3">
        <f t="shared" si="2"/>
        <v>0</v>
      </c>
      <c r="BY7" s="3">
        <f t="shared" si="2"/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2"/>
        <v>0</v>
      </c>
      <c r="AD8" s="3">
        <f t="shared" si="2"/>
        <v>0</v>
      </c>
      <c r="AE8" s="3">
        <f t="shared" si="2"/>
        <v>0</v>
      </c>
      <c r="AF8" s="3">
        <f t="shared" si="2"/>
        <v>0</v>
      </c>
      <c r="AG8" s="3">
        <f t="shared" si="2"/>
        <v>0</v>
      </c>
      <c r="AH8" s="3">
        <f t="shared" si="2"/>
        <v>0</v>
      </c>
      <c r="AI8" s="3">
        <f t="shared" si="2"/>
        <v>0</v>
      </c>
      <c r="AJ8" s="3">
        <f t="shared" si="2"/>
        <v>0</v>
      </c>
      <c r="AK8" s="3">
        <f t="shared" si="2"/>
        <v>0</v>
      </c>
      <c r="AL8" s="3">
        <f t="shared" si="2"/>
        <v>0</v>
      </c>
      <c r="AM8" s="3">
        <f t="shared" si="2"/>
        <v>0</v>
      </c>
      <c r="AN8" s="3">
        <f t="shared" si="2"/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0</v>
      </c>
      <c r="AV8" s="3">
        <f t="shared" si="2"/>
        <v>0</v>
      </c>
      <c r="AW8" s="3">
        <f t="shared" si="2"/>
        <v>0</v>
      </c>
      <c r="AX8" s="3">
        <f t="shared" si="2"/>
        <v>0</v>
      </c>
      <c r="AY8" s="3">
        <f t="shared" si="2"/>
        <v>0</v>
      </c>
      <c r="AZ8" s="3">
        <f t="shared" si="2"/>
        <v>0</v>
      </c>
      <c r="BA8" s="3">
        <f t="shared" si="2"/>
        <v>0</v>
      </c>
      <c r="BB8" s="3">
        <f t="shared" si="2"/>
        <v>0</v>
      </c>
      <c r="BC8" s="3">
        <f t="shared" si="2"/>
        <v>0</v>
      </c>
      <c r="BD8" s="3">
        <f t="shared" si="2"/>
        <v>0</v>
      </c>
      <c r="BE8" s="3">
        <f t="shared" si="2"/>
        <v>0</v>
      </c>
      <c r="BF8" s="3">
        <f t="shared" si="2"/>
        <v>0</v>
      </c>
      <c r="BG8" s="3">
        <f t="shared" si="2"/>
        <v>0</v>
      </c>
      <c r="BH8" s="3">
        <f t="shared" si="2"/>
        <v>0</v>
      </c>
      <c r="BI8" s="3">
        <f t="shared" si="2"/>
        <v>0</v>
      </c>
      <c r="BJ8" s="3">
        <f t="shared" si="2"/>
        <v>0</v>
      </c>
      <c r="BK8" s="3">
        <f t="shared" si="2"/>
        <v>0</v>
      </c>
      <c r="BL8" s="3">
        <f t="shared" si="2"/>
        <v>0</v>
      </c>
      <c r="BM8" s="3">
        <f t="shared" si="2"/>
        <v>0</v>
      </c>
      <c r="BN8" s="3">
        <f t="shared" si="2"/>
        <v>0</v>
      </c>
      <c r="BO8" s="3">
        <f t="shared" si="2"/>
        <v>0</v>
      </c>
      <c r="BP8" s="3">
        <f t="shared" si="2"/>
        <v>0</v>
      </c>
      <c r="BQ8" s="3">
        <f t="shared" si="2"/>
        <v>0</v>
      </c>
      <c r="BR8" s="3">
        <f t="shared" si="2"/>
        <v>0</v>
      </c>
      <c r="BS8" s="3">
        <f t="shared" si="2"/>
        <v>0</v>
      </c>
      <c r="BT8" s="3">
        <f t="shared" si="2"/>
        <v>0</v>
      </c>
      <c r="BU8" s="3">
        <f t="shared" si="2"/>
        <v>0</v>
      </c>
      <c r="BV8" s="3">
        <f t="shared" si="2"/>
        <v>0</v>
      </c>
      <c r="BW8" s="3">
        <f t="shared" si="2"/>
        <v>0</v>
      </c>
      <c r="BX8" s="3">
        <f t="shared" si="2"/>
        <v>0</v>
      </c>
      <c r="BY8" s="3">
        <f t="shared" si="2"/>
        <v>0</v>
      </c>
    </row>
    <row r="9" spans="1:77">
      <c r="A9" s="1" t="s">
        <v>396</v>
      </c>
      <c r="B9">
        <f t="shared" ref="B9:S9" si="3">B6</f>
        <v>0</v>
      </c>
      <c r="C9">
        <f t="shared" si="3"/>
        <v>0</v>
      </c>
      <c r="D9">
        <f t="shared" si="3"/>
        <v>0</v>
      </c>
      <c r="E9">
        <f t="shared" si="3"/>
        <v>0</v>
      </c>
      <c r="F9">
        <f t="shared" si="3"/>
        <v>0</v>
      </c>
      <c r="G9">
        <f t="shared" si="3"/>
        <v>0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0</v>
      </c>
      <c r="S9">
        <f t="shared" si="3"/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3">
        <f t="shared" si="1"/>
        <v>0</v>
      </c>
      <c r="AC9" s="3">
        <f t="shared" si="2"/>
        <v>0</v>
      </c>
      <c r="AD9" s="3">
        <f t="shared" si="2"/>
        <v>0</v>
      </c>
      <c r="AE9" s="3">
        <f t="shared" si="2"/>
        <v>0</v>
      </c>
      <c r="AF9" s="3">
        <f t="shared" si="2"/>
        <v>0</v>
      </c>
      <c r="AG9" s="3">
        <f t="shared" si="2"/>
        <v>0</v>
      </c>
      <c r="AH9" s="3">
        <f t="shared" si="2"/>
        <v>0</v>
      </c>
      <c r="AI9" s="3">
        <f t="shared" si="2"/>
        <v>0</v>
      </c>
      <c r="AJ9" s="3">
        <f t="shared" si="2"/>
        <v>0</v>
      </c>
      <c r="AK9" s="3">
        <f t="shared" si="2"/>
        <v>0</v>
      </c>
      <c r="AL9" s="3">
        <f t="shared" si="2"/>
        <v>0</v>
      </c>
      <c r="AM9" s="3">
        <f t="shared" si="2"/>
        <v>0</v>
      </c>
      <c r="AN9" s="3">
        <f t="shared" si="2"/>
        <v>0</v>
      </c>
      <c r="AO9" s="3">
        <f t="shared" si="2"/>
        <v>0</v>
      </c>
      <c r="AP9" s="3">
        <f t="shared" si="2"/>
        <v>0</v>
      </c>
      <c r="AQ9" s="3">
        <f t="shared" si="2"/>
        <v>0</v>
      </c>
      <c r="AR9" s="3">
        <f t="shared" si="2"/>
        <v>0</v>
      </c>
      <c r="AS9" s="3">
        <f t="shared" si="2"/>
        <v>0</v>
      </c>
      <c r="AT9" s="3">
        <f t="shared" si="2"/>
        <v>0</v>
      </c>
      <c r="AU9" s="3">
        <f t="shared" si="2"/>
        <v>0</v>
      </c>
      <c r="AV9" s="3">
        <f t="shared" si="2"/>
        <v>0</v>
      </c>
      <c r="AW9" s="3">
        <f t="shared" si="2"/>
        <v>0</v>
      </c>
      <c r="AX9" s="3">
        <f t="shared" si="2"/>
        <v>0</v>
      </c>
      <c r="AY9" s="3">
        <f t="shared" si="2"/>
        <v>0</v>
      </c>
      <c r="AZ9" s="3">
        <f t="shared" si="2"/>
        <v>0</v>
      </c>
      <c r="BA9" s="3">
        <f t="shared" si="2"/>
        <v>0</v>
      </c>
      <c r="BB9" s="3">
        <f t="shared" si="2"/>
        <v>0</v>
      </c>
      <c r="BC9" s="3">
        <f t="shared" si="2"/>
        <v>0</v>
      </c>
      <c r="BD9" s="3">
        <f t="shared" si="2"/>
        <v>0</v>
      </c>
      <c r="BE9" s="3">
        <f t="shared" si="2"/>
        <v>0</v>
      </c>
      <c r="BF9" s="3">
        <f t="shared" si="2"/>
        <v>0</v>
      </c>
      <c r="BG9" s="3">
        <f t="shared" si="2"/>
        <v>0</v>
      </c>
      <c r="BH9" s="3">
        <f t="shared" si="2"/>
        <v>0</v>
      </c>
      <c r="BI9" s="3">
        <f t="shared" si="2"/>
        <v>0</v>
      </c>
      <c r="BJ9" s="3">
        <f t="shared" si="2"/>
        <v>0</v>
      </c>
      <c r="BK9" s="3">
        <f t="shared" si="2"/>
        <v>0</v>
      </c>
      <c r="BL9" s="3">
        <f t="shared" si="2"/>
        <v>0</v>
      </c>
      <c r="BM9" s="3">
        <f t="shared" si="2"/>
        <v>0</v>
      </c>
      <c r="BN9" s="3">
        <f t="shared" si="2"/>
        <v>0</v>
      </c>
      <c r="BO9" s="3">
        <f t="shared" si="2"/>
        <v>0</v>
      </c>
      <c r="BP9" s="3">
        <f t="shared" si="2"/>
        <v>0</v>
      </c>
      <c r="BQ9" s="3">
        <f t="shared" si="2"/>
        <v>0</v>
      </c>
      <c r="BR9" s="3">
        <f t="shared" si="2"/>
        <v>0</v>
      </c>
      <c r="BS9" s="3">
        <f t="shared" si="2"/>
        <v>0</v>
      </c>
      <c r="BT9" s="3">
        <f t="shared" si="2"/>
        <v>0</v>
      </c>
      <c r="BU9" s="3">
        <f t="shared" si="2"/>
        <v>0</v>
      </c>
      <c r="BV9" s="3">
        <f t="shared" si="2"/>
        <v>0</v>
      </c>
      <c r="BW9" s="3">
        <f t="shared" si="2"/>
        <v>0</v>
      </c>
      <c r="BX9" s="3">
        <f t="shared" si="2"/>
        <v>0</v>
      </c>
      <c r="BY9" s="3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1FB0-A527-4546-8CB2-CBD52933F357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21" width="10" customWidth="1"/>
  </cols>
  <sheetData>
    <row r="1" spans="1:77">
      <c r="A1" s="1" t="s">
        <v>460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f>'BFPaT-pretax-biomass'!B2*'Tax Percentages'!C$12/(1-'Tax Percentages'!C$12)</f>
        <v>0</v>
      </c>
      <c r="C2">
        <f>'BFPaT-pretax-biomass'!C2*'Tax Percentages'!D$12/(1-'Tax Percentages'!D$12)</f>
        <v>0</v>
      </c>
      <c r="D2">
        <f>'BFPaT-pretax-biomass'!D2*'Tax Percentages'!E$12/(1-'Tax Percentages'!E$12)</f>
        <v>0</v>
      </c>
      <c r="E2">
        <f>'BFPaT-pretax-biomass'!E2*'Tax Percentages'!F$12/(1-'Tax Percentages'!F$12)</f>
        <v>0</v>
      </c>
      <c r="F2">
        <f>'BFPaT-pretax-biomass'!F2*'Tax Percentages'!G$12/(1-'Tax Percentages'!G$12)</f>
        <v>0</v>
      </c>
      <c r="G2">
        <f>'BFPaT-pretax-biomass'!G2*'Tax Percentages'!H$12/(1-'Tax Percentages'!H$12)</f>
        <v>0</v>
      </c>
      <c r="H2">
        <f>'BFPaT-pretax-biomass'!H2*'Tax Percentages'!I$12/(1-'Tax Percentages'!I$12)</f>
        <v>0</v>
      </c>
      <c r="I2">
        <f>'BFPaT-pretax-biomass'!I2*'Tax Percentages'!J$12/(1-'Tax Percentages'!J$12)</f>
        <v>0</v>
      </c>
      <c r="J2">
        <f>'BFPaT-pretax-biomass'!J2*'Tax Percentages'!K$12/(1-'Tax Percentages'!K$12)</f>
        <v>0</v>
      </c>
      <c r="K2">
        <f>'BFPaT-pretax-biomass'!K2*'Tax Percentages'!L$12/(1-'Tax Percentages'!L$12)</f>
        <v>0</v>
      </c>
      <c r="L2">
        <f>'BFPaT-pretax-biomass'!L2*'Tax Percentages'!M$12/(1-'Tax Percentages'!M$12)</f>
        <v>0</v>
      </c>
      <c r="M2">
        <f>'BFPaT-pretax-biomass'!M2*'Tax Percentages'!N$12/(1-'Tax Percentages'!N$12)</f>
        <v>0</v>
      </c>
      <c r="N2">
        <f>'BFPaT-pretax-biomass'!N2*'Tax Percentages'!O$12/(1-'Tax Percentages'!O$12)</f>
        <v>0</v>
      </c>
      <c r="O2">
        <f>'BFPaT-pretax-biomass'!O2*'Tax Percentages'!P$12/(1-'Tax Percentages'!P$12)</f>
        <v>0</v>
      </c>
      <c r="P2">
        <f>'BFPaT-pretax-biomass'!P2*'Tax Percentages'!Q$12/(1-'Tax Percentages'!Q$12)</f>
        <v>0</v>
      </c>
      <c r="Q2">
        <f>'BFPaT-pretax-biomass'!Q2*'Tax Percentages'!R$12/(1-'Tax Percentages'!R$12)</f>
        <v>0</v>
      </c>
      <c r="R2">
        <f>'BFPaT-pretax-biomass'!R2*'Tax Percentages'!S$12/(1-'Tax Percentages'!S$12)</f>
        <v>0</v>
      </c>
      <c r="S2">
        <f>'BFPaT-pretax-biomass'!S2*'Tax Percentages'!T$12/(1-'Tax Percentages'!T$12)</f>
        <v>0</v>
      </c>
      <c r="T2">
        <f>'BFPaT-pretax-biomass'!T2*'Tax Percentages'!U$12/(1-'Tax Percentages'!U$12)</f>
        <v>0</v>
      </c>
      <c r="U2">
        <f>'BFPaT-pretax-biomass'!U2*'Tax Percentages'!V$12/(1-'Tax Percentages'!V$12)</f>
        <v>0</v>
      </c>
      <c r="V2">
        <f>'BFPaT-pretax-biomass'!V2*'Tax Percentages'!W$12/(1-'Tax Percentages'!W$12)</f>
        <v>0</v>
      </c>
      <c r="W2">
        <f>'BFPaT-pretax-biomass'!W2*'Tax Percentages'!X$12/(1-'Tax Percentages'!X$12)</f>
        <v>0</v>
      </c>
      <c r="X2">
        <f>'BFPaT-pretax-biomass'!X2*'Tax Percentages'!Y$12/(1-'Tax Percentages'!Y$12)</f>
        <v>0</v>
      </c>
      <c r="Y2">
        <f>'BFPaT-pretax-biomass'!Y2*'Tax Percentages'!Z$12/(1-'Tax Percentages'!Z$12)</f>
        <v>0</v>
      </c>
      <c r="Z2">
        <f>'BFPaT-pretax-biomass'!Z2*'Tax Percentages'!AA$12/(1-'Tax Percentages'!AA$12)</f>
        <v>0</v>
      </c>
      <c r="AA2">
        <f>'BFPaT-pretax-biomass'!AA2*'Tax Percentages'!AB$12/(1-'Tax Percentages'!AB$12)</f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</row>
    <row r="3" spans="1:77">
      <c r="A3" s="1" t="s">
        <v>390</v>
      </c>
      <c r="B3">
        <f>'BFPaT-pretax-biomass'!B3*'Tax Percentages'!C$12/(1-'Tax Percentages'!C$12)</f>
        <v>1.4244228708705551E-7</v>
      </c>
      <c r="C3">
        <f>'BFPaT-pretax-biomass'!C3*'Tax Percentages'!D$12/(1-'Tax Percentages'!D$12)</f>
        <v>1.4244228708705551E-7</v>
      </c>
      <c r="D3">
        <f>'BFPaT-pretax-biomass'!D3*'Tax Percentages'!E$12/(1-'Tax Percentages'!E$12)</f>
        <v>1.4244228708705551E-7</v>
      </c>
      <c r="E3">
        <f>'BFPaT-pretax-biomass'!E3*'Tax Percentages'!F$12/(1-'Tax Percentages'!F$12)</f>
        <v>1.4244228708705551E-7</v>
      </c>
      <c r="F3">
        <f>'BFPaT-pretax-biomass'!F3*'Tax Percentages'!G$12/(1-'Tax Percentages'!G$12)</f>
        <v>1.4244228708705551E-7</v>
      </c>
      <c r="G3">
        <f>'BFPaT-pretax-biomass'!G3*'Tax Percentages'!H$12/(1-'Tax Percentages'!H$12)</f>
        <v>1.4244228708705551E-7</v>
      </c>
      <c r="H3">
        <f>'BFPaT-pretax-biomass'!H3*'Tax Percentages'!I$12/(1-'Tax Percentages'!I$12)</f>
        <v>1.4244228708705551E-7</v>
      </c>
      <c r="I3">
        <f>'BFPaT-pretax-biomass'!I3*'Tax Percentages'!J$12/(1-'Tax Percentages'!J$12)</f>
        <v>1.4244228708705551E-7</v>
      </c>
      <c r="J3">
        <f>'BFPaT-pretax-biomass'!J3*'Tax Percentages'!K$12/(1-'Tax Percentages'!K$12)</f>
        <v>1.4244228708705551E-7</v>
      </c>
      <c r="K3">
        <f>'BFPaT-pretax-biomass'!K3*'Tax Percentages'!L$12/(1-'Tax Percentages'!L$12)</f>
        <v>1.4244228708705551E-7</v>
      </c>
      <c r="L3">
        <f>'BFPaT-pretax-biomass'!L3*'Tax Percentages'!M$12/(1-'Tax Percentages'!M$12)</f>
        <v>1.4244228708705551E-7</v>
      </c>
      <c r="M3">
        <f>'BFPaT-pretax-biomass'!M3*'Tax Percentages'!N$12/(1-'Tax Percentages'!N$12)</f>
        <v>1.4244228708705551E-7</v>
      </c>
      <c r="N3">
        <f>'BFPaT-pretax-biomass'!N3*'Tax Percentages'!O$12/(1-'Tax Percentages'!O$12)</f>
        <v>1.4244228708705551E-7</v>
      </c>
      <c r="O3">
        <f>'BFPaT-pretax-biomass'!O3*'Tax Percentages'!P$12/(1-'Tax Percentages'!P$12)</f>
        <v>1.4244228708705551E-7</v>
      </c>
      <c r="P3">
        <f>'BFPaT-pretax-biomass'!P3*'Tax Percentages'!Q$12/(1-'Tax Percentages'!Q$12)</f>
        <v>1.4244228708705551E-7</v>
      </c>
      <c r="Q3">
        <f>'BFPaT-pretax-biomass'!Q3*'Tax Percentages'!R$12/(1-'Tax Percentages'!R$12)</f>
        <v>1.4244228708705551E-7</v>
      </c>
      <c r="R3">
        <f>'BFPaT-pretax-biomass'!R3*'Tax Percentages'!S$12/(1-'Tax Percentages'!S$12)</f>
        <v>1.4244228708705551E-7</v>
      </c>
      <c r="S3">
        <f>'BFPaT-pretax-biomass'!S3*'Tax Percentages'!T$12/(1-'Tax Percentages'!T$12)</f>
        <v>1.4244228708705551E-7</v>
      </c>
      <c r="T3">
        <f>'BFPaT-pretax-biomass'!T3*'Tax Percentages'!U$12/(1-'Tax Percentages'!U$12)</f>
        <v>1.4244228708705551E-7</v>
      </c>
      <c r="U3">
        <f>'BFPaT-pretax-biomass'!U3*'Tax Percentages'!V$12/(1-'Tax Percentages'!V$12)</f>
        <v>1.4244228708705551E-7</v>
      </c>
      <c r="V3">
        <f>'BFPaT-pretax-biomass'!V3*'Tax Percentages'!W$12/(1-'Tax Percentages'!W$12)</f>
        <v>1.4244228708705551E-7</v>
      </c>
      <c r="W3">
        <f>'BFPaT-pretax-biomass'!W3*'Tax Percentages'!X$12/(1-'Tax Percentages'!X$12)</f>
        <v>1.4244228708705551E-7</v>
      </c>
      <c r="X3">
        <f>'BFPaT-pretax-biomass'!X3*'Tax Percentages'!Y$12/(1-'Tax Percentages'!Y$12)</f>
        <v>1.4244228708705551E-7</v>
      </c>
      <c r="Y3">
        <f>'BFPaT-pretax-biomass'!Y3*'Tax Percentages'!Z$12/(1-'Tax Percentages'!Z$12)</f>
        <v>1.4244228708705551E-7</v>
      </c>
      <c r="Z3">
        <f>'BFPaT-pretax-biomass'!Z3*'Tax Percentages'!AA$12/(1-'Tax Percentages'!AA$12)</f>
        <v>1.4244228708705551E-7</v>
      </c>
      <c r="AA3">
        <f>'BFPaT-pretax-biomass'!AA3*'Tax Percentages'!AB$12/(1-'Tax Percentages'!AB$12)</f>
        <v>1.4244228708705551E-7</v>
      </c>
      <c r="AB3" s="7">
        <f>AA3</f>
        <v>1.4244228708705551E-7</v>
      </c>
      <c r="AC3" s="7">
        <f t="shared" ref="AC3:BY7" si="0">AB3</f>
        <v>1.4244228708705551E-7</v>
      </c>
      <c r="AD3" s="7">
        <f t="shared" si="0"/>
        <v>1.4244228708705551E-7</v>
      </c>
      <c r="AE3" s="7">
        <f t="shared" si="0"/>
        <v>1.4244228708705551E-7</v>
      </c>
      <c r="AF3" s="7">
        <f t="shared" si="0"/>
        <v>1.4244228708705551E-7</v>
      </c>
      <c r="AG3" s="7">
        <f t="shared" si="0"/>
        <v>1.4244228708705551E-7</v>
      </c>
      <c r="AH3" s="7">
        <f t="shared" si="0"/>
        <v>1.4244228708705551E-7</v>
      </c>
      <c r="AI3" s="7">
        <f t="shared" si="0"/>
        <v>1.4244228708705551E-7</v>
      </c>
      <c r="AJ3" s="7">
        <f t="shared" si="0"/>
        <v>1.4244228708705551E-7</v>
      </c>
      <c r="AK3" s="7">
        <f t="shared" si="0"/>
        <v>1.4244228708705551E-7</v>
      </c>
      <c r="AL3" s="7">
        <f t="shared" si="0"/>
        <v>1.4244228708705551E-7</v>
      </c>
      <c r="AM3" s="7">
        <f t="shared" si="0"/>
        <v>1.4244228708705551E-7</v>
      </c>
      <c r="AN3" s="7">
        <f t="shared" si="0"/>
        <v>1.4244228708705551E-7</v>
      </c>
      <c r="AO3" s="7">
        <f t="shared" si="0"/>
        <v>1.4244228708705551E-7</v>
      </c>
      <c r="AP3" s="7">
        <f t="shared" si="0"/>
        <v>1.4244228708705551E-7</v>
      </c>
      <c r="AQ3" s="7">
        <f t="shared" si="0"/>
        <v>1.4244228708705551E-7</v>
      </c>
      <c r="AR3" s="7">
        <f t="shared" si="0"/>
        <v>1.4244228708705551E-7</v>
      </c>
      <c r="AS3" s="7">
        <f t="shared" si="0"/>
        <v>1.4244228708705551E-7</v>
      </c>
      <c r="AT3" s="7">
        <f t="shared" si="0"/>
        <v>1.4244228708705551E-7</v>
      </c>
      <c r="AU3" s="7">
        <f t="shared" si="0"/>
        <v>1.4244228708705551E-7</v>
      </c>
      <c r="AV3" s="7">
        <f t="shared" si="0"/>
        <v>1.4244228708705551E-7</v>
      </c>
      <c r="AW3" s="7">
        <f t="shared" si="0"/>
        <v>1.4244228708705551E-7</v>
      </c>
      <c r="AX3" s="7">
        <f t="shared" si="0"/>
        <v>1.4244228708705551E-7</v>
      </c>
      <c r="AY3" s="7">
        <f t="shared" si="0"/>
        <v>1.4244228708705551E-7</v>
      </c>
      <c r="AZ3" s="7">
        <f t="shared" si="0"/>
        <v>1.4244228708705551E-7</v>
      </c>
      <c r="BA3" s="7">
        <f t="shared" si="0"/>
        <v>1.4244228708705551E-7</v>
      </c>
      <c r="BB3" s="7">
        <f t="shared" si="0"/>
        <v>1.4244228708705551E-7</v>
      </c>
      <c r="BC3" s="7">
        <f t="shared" si="0"/>
        <v>1.4244228708705551E-7</v>
      </c>
      <c r="BD3" s="7">
        <f t="shared" si="0"/>
        <v>1.4244228708705551E-7</v>
      </c>
      <c r="BE3" s="7">
        <f t="shared" si="0"/>
        <v>1.4244228708705551E-7</v>
      </c>
      <c r="BF3" s="7">
        <f t="shared" si="0"/>
        <v>1.4244228708705551E-7</v>
      </c>
      <c r="BG3" s="7">
        <f t="shared" si="0"/>
        <v>1.4244228708705551E-7</v>
      </c>
      <c r="BH3" s="7">
        <f t="shared" si="0"/>
        <v>1.4244228708705551E-7</v>
      </c>
      <c r="BI3" s="7">
        <f t="shared" si="0"/>
        <v>1.4244228708705551E-7</v>
      </c>
      <c r="BJ3" s="7">
        <f t="shared" si="0"/>
        <v>1.4244228708705551E-7</v>
      </c>
      <c r="BK3" s="7">
        <f t="shared" si="0"/>
        <v>1.4244228708705551E-7</v>
      </c>
      <c r="BL3" s="7">
        <f t="shared" si="0"/>
        <v>1.4244228708705551E-7</v>
      </c>
      <c r="BM3" s="7">
        <f t="shared" si="0"/>
        <v>1.4244228708705551E-7</v>
      </c>
      <c r="BN3" s="7">
        <f t="shared" si="0"/>
        <v>1.4244228708705551E-7</v>
      </c>
      <c r="BO3" s="7">
        <f t="shared" si="0"/>
        <v>1.4244228708705551E-7</v>
      </c>
      <c r="BP3" s="7">
        <f t="shared" si="0"/>
        <v>1.4244228708705551E-7</v>
      </c>
      <c r="BQ3" s="7">
        <f t="shared" si="0"/>
        <v>1.4244228708705551E-7</v>
      </c>
      <c r="BR3" s="7">
        <f t="shared" si="0"/>
        <v>1.4244228708705551E-7</v>
      </c>
      <c r="BS3" s="7">
        <f t="shared" si="0"/>
        <v>1.4244228708705551E-7</v>
      </c>
      <c r="BT3" s="7">
        <f t="shared" si="0"/>
        <v>1.4244228708705551E-7</v>
      </c>
      <c r="BU3" s="7">
        <f t="shared" si="0"/>
        <v>1.4244228708705551E-7</v>
      </c>
      <c r="BV3" s="7">
        <f t="shared" si="0"/>
        <v>1.4244228708705551E-7</v>
      </c>
      <c r="BW3" s="7">
        <f t="shared" si="0"/>
        <v>1.4244228708705551E-7</v>
      </c>
      <c r="BX3" s="7">
        <f t="shared" si="0"/>
        <v>1.4244228708705551E-7</v>
      </c>
      <c r="BY3" s="7">
        <f t="shared" si="0"/>
        <v>1.4244228708705551E-7</v>
      </c>
    </row>
    <row r="4" spans="1:77">
      <c r="A4" s="1" t="s">
        <v>391</v>
      </c>
      <c r="B4">
        <f>'BFPaT-pretax-biomass'!B4*'Tax Percentages'!C$12/(1-'Tax Percentages'!C$12)</f>
        <v>6.1127211688797592E-7</v>
      </c>
      <c r="C4">
        <f>'BFPaT-pretax-biomass'!C4*'Tax Percentages'!D$12/(1-'Tax Percentages'!D$12)</f>
        <v>6.1127211688797592E-7</v>
      </c>
      <c r="D4">
        <f>'BFPaT-pretax-biomass'!D4*'Tax Percentages'!E$12/(1-'Tax Percentages'!E$12)</f>
        <v>6.1127211688797592E-7</v>
      </c>
      <c r="E4">
        <f>'BFPaT-pretax-biomass'!E4*'Tax Percentages'!F$12/(1-'Tax Percentages'!F$12)</f>
        <v>6.1127211688797592E-7</v>
      </c>
      <c r="F4">
        <f>'BFPaT-pretax-biomass'!F4*'Tax Percentages'!G$12/(1-'Tax Percentages'!G$12)</f>
        <v>6.1127211688797592E-7</v>
      </c>
      <c r="G4">
        <f>'BFPaT-pretax-biomass'!G4*'Tax Percentages'!H$12/(1-'Tax Percentages'!H$12)</f>
        <v>6.1127211688797592E-7</v>
      </c>
      <c r="H4">
        <f>'BFPaT-pretax-biomass'!H4*'Tax Percentages'!I$12/(1-'Tax Percentages'!I$12)</f>
        <v>6.1127211688797592E-7</v>
      </c>
      <c r="I4">
        <f>'BFPaT-pretax-biomass'!I4*'Tax Percentages'!J$12/(1-'Tax Percentages'!J$12)</f>
        <v>6.1127211688797592E-7</v>
      </c>
      <c r="J4">
        <f>'BFPaT-pretax-biomass'!J4*'Tax Percentages'!K$12/(1-'Tax Percentages'!K$12)</f>
        <v>6.1127211688797592E-7</v>
      </c>
      <c r="K4">
        <f>'BFPaT-pretax-biomass'!K4*'Tax Percentages'!L$12/(1-'Tax Percentages'!L$12)</f>
        <v>6.1127211688797592E-7</v>
      </c>
      <c r="L4">
        <f>'BFPaT-pretax-biomass'!L4*'Tax Percentages'!M$12/(1-'Tax Percentages'!M$12)</f>
        <v>6.1127211688797592E-7</v>
      </c>
      <c r="M4">
        <f>'BFPaT-pretax-biomass'!M4*'Tax Percentages'!N$12/(1-'Tax Percentages'!N$12)</f>
        <v>6.1127211688797592E-7</v>
      </c>
      <c r="N4">
        <f>'BFPaT-pretax-biomass'!N4*'Tax Percentages'!O$12/(1-'Tax Percentages'!O$12)</f>
        <v>6.1127211688797592E-7</v>
      </c>
      <c r="O4">
        <f>'BFPaT-pretax-biomass'!O4*'Tax Percentages'!P$12/(1-'Tax Percentages'!P$12)</f>
        <v>6.1127211688797592E-7</v>
      </c>
      <c r="P4">
        <f>'BFPaT-pretax-biomass'!P4*'Tax Percentages'!Q$12/(1-'Tax Percentages'!Q$12)</f>
        <v>6.1127211688797592E-7</v>
      </c>
      <c r="Q4">
        <f>'BFPaT-pretax-biomass'!Q4*'Tax Percentages'!R$12/(1-'Tax Percentages'!R$12)</f>
        <v>6.1127211688797592E-7</v>
      </c>
      <c r="R4">
        <f>'BFPaT-pretax-biomass'!R4*'Tax Percentages'!S$12/(1-'Tax Percentages'!S$12)</f>
        <v>6.1127211688797592E-7</v>
      </c>
      <c r="S4">
        <f>'BFPaT-pretax-biomass'!S4*'Tax Percentages'!T$12/(1-'Tax Percentages'!T$12)</f>
        <v>6.1127211688797592E-7</v>
      </c>
      <c r="T4">
        <f>'BFPaT-pretax-biomass'!T4*'Tax Percentages'!U$12/(1-'Tax Percentages'!U$12)</f>
        <v>6.1127211688797592E-7</v>
      </c>
      <c r="U4">
        <f>'BFPaT-pretax-biomass'!U4*'Tax Percentages'!V$12/(1-'Tax Percentages'!V$12)</f>
        <v>6.1127211688797592E-7</v>
      </c>
      <c r="V4">
        <f>'BFPaT-pretax-biomass'!V4*'Tax Percentages'!W$12/(1-'Tax Percentages'!W$12)</f>
        <v>6.1127211688797592E-7</v>
      </c>
      <c r="W4">
        <f>'BFPaT-pretax-biomass'!W4*'Tax Percentages'!X$12/(1-'Tax Percentages'!X$12)</f>
        <v>6.1127211688797592E-7</v>
      </c>
      <c r="X4">
        <f>'BFPaT-pretax-biomass'!X4*'Tax Percentages'!Y$12/(1-'Tax Percentages'!Y$12)</f>
        <v>6.1127211688797592E-7</v>
      </c>
      <c r="Y4">
        <f>'BFPaT-pretax-biomass'!Y4*'Tax Percentages'!Z$12/(1-'Tax Percentages'!Z$12)</f>
        <v>6.1127211688797592E-7</v>
      </c>
      <c r="Z4">
        <f>'BFPaT-pretax-biomass'!Z4*'Tax Percentages'!AA$12/(1-'Tax Percentages'!AA$12)</f>
        <v>6.1127211688797592E-7</v>
      </c>
      <c r="AA4">
        <f>'BFPaT-pretax-biomass'!AA4*'Tax Percentages'!AB$12/(1-'Tax Percentages'!AB$12)</f>
        <v>6.1127211688797592E-7</v>
      </c>
      <c r="AB4" s="7">
        <f t="shared" ref="AB4:AQ9" si="1">AA4</f>
        <v>6.1127211688797592E-7</v>
      </c>
      <c r="AC4" s="7">
        <f t="shared" si="1"/>
        <v>6.1127211688797592E-7</v>
      </c>
      <c r="AD4" s="7">
        <f t="shared" si="1"/>
        <v>6.1127211688797592E-7</v>
      </c>
      <c r="AE4" s="7">
        <f t="shared" si="1"/>
        <v>6.1127211688797592E-7</v>
      </c>
      <c r="AF4" s="7">
        <f t="shared" si="1"/>
        <v>6.1127211688797592E-7</v>
      </c>
      <c r="AG4" s="7">
        <f t="shared" si="1"/>
        <v>6.1127211688797592E-7</v>
      </c>
      <c r="AH4" s="7">
        <f t="shared" si="1"/>
        <v>6.1127211688797592E-7</v>
      </c>
      <c r="AI4" s="7">
        <f t="shared" si="1"/>
        <v>6.1127211688797592E-7</v>
      </c>
      <c r="AJ4" s="7">
        <f t="shared" si="1"/>
        <v>6.1127211688797592E-7</v>
      </c>
      <c r="AK4" s="7">
        <f t="shared" si="1"/>
        <v>6.1127211688797592E-7</v>
      </c>
      <c r="AL4" s="7">
        <f t="shared" si="1"/>
        <v>6.1127211688797592E-7</v>
      </c>
      <c r="AM4" s="7">
        <f t="shared" si="1"/>
        <v>6.1127211688797592E-7</v>
      </c>
      <c r="AN4" s="7">
        <f t="shared" si="1"/>
        <v>6.1127211688797592E-7</v>
      </c>
      <c r="AO4" s="7">
        <f t="shared" si="1"/>
        <v>6.1127211688797592E-7</v>
      </c>
      <c r="AP4" s="7">
        <f t="shared" si="1"/>
        <v>6.1127211688797592E-7</v>
      </c>
      <c r="AQ4" s="7">
        <f t="shared" si="1"/>
        <v>6.1127211688797592E-7</v>
      </c>
      <c r="AR4" s="7">
        <f t="shared" si="0"/>
        <v>6.1127211688797592E-7</v>
      </c>
      <c r="AS4" s="7">
        <f t="shared" si="0"/>
        <v>6.1127211688797592E-7</v>
      </c>
      <c r="AT4" s="7">
        <f t="shared" si="0"/>
        <v>6.1127211688797592E-7</v>
      </c>
      <c r="AU4" s="7">
        <f t="shared" si="0"/>
        <v>6.1127211688797592E-7</v>
      </c>
      <c r="AV4" s="7">
        <f t="shared" si="0"/>
        <v>6.1127211688797592E-7</v>
      </c>
      <c r="AW4" s="7">
        <f t="shared" si="0"/>
        <v>6.1127211688797592E-7</v>
      </c>
      <c r="AX4" s="7">
        <f t="shared" si="0"/>
        <v>6.1127211688797592E-7</v>
      </c>
      <c r="AY4" s="7">
        <f t="shared" si="0"/>
        <v>6.1127211688797592E-7</v>
      </c>
      <c r="AZ4" s="7">
        <f t="shared" si="0"/>
        <v>6.1127211688797592E-7</v>
      </c>
      <c r="BA4" s="7">
        <f t="shared" si="0"/>
        <v>6.1127211688797592E-7</v>
      </c>
      <c r="BB4" s="7">
        <f t="shared" si="0"/>
        <v>6.1127211688797592E-7</v>
      </c>
      <c r="BC4" s="7">
        <f t="shared" si="0"/>
        <v>6.1127211688797592E-7</v>
      </c>
      <c r="BD4" s="7">
        <f t="shared" si="0"/>
        <v>6.1127211688797592E-7</v>
      </c>
      <c r="BE4" s="7">
        <f t="shared" si="0"/>
        <v>6.1127211688797592E-7</v>
      </c>
      <c r="BF4" s="7">
        <f t="shared" si="0"/>
        <v>6.1127211688797592E-7</v>
      </c>
      <c r="BG4" s="7">
        <f t="shared" si="0"/>
        <v>6.1127211688797592E-7</v>
      </c>
      <c r="BH4" s="7">
        <f t="shared" si="0"/>
        <v>6.1127211688797592E-7</v>
      </c>
      <c r="BI4" s="7">
        <f t="shared" si="0"/>
        <v>6.1127211688797592E-7</v>
      </c>
      <c r="BJ4" s="7">
        <f t="shared" si="0"/>
        <v>6.1127211688797592E-7</v>
      </c>
      <c r="BK4" s="7">
        <f t="shared" si="0"/>
        <v>6.1127211688797592E-7</v>
      </c>
      <c r="BL4" s="7">
        <f t="shared" si="0"/>
        <v>6.1127211688797592E-7</v>
      </c>
      <c r="BM4" s="7">
        <f t="shared" si="0"/>
        <v>6.1127211688797592E-7</v>
      </c>
      <c r="BN4" s="7">
        <f t="shared" si="0"/>
        <v>6.1127211688797592E-7</v>
      </c>
      <c r="BO4" s="7">
        <f t="shared" si="0"/>
        <v>6.1127211688797592E-7</v>
      </c>
      <c r="BP4" s="7">
        <f t="shared" si="0"/>
        <v>6.1127211688797592E-7</v>
      </c>
      <c r="BQ4" s="7">
        <f t="shared" si="0"/>
        <v>6.1127211688797592E-7</v>
      </c>
      <c r="BR4" s="7">
        <f t="shared" si="0"/>
        <v>6.1127211688797592E-7</v>
      </c>
      <c r="BS4" s="7">
        <f t="shared" si="0"/>
        <v>6.1127211688797592E-7</v>
      </c>
      <c r="BT4" s="7">
        <f t="shared" si="0"/>
        <v>6.1127211688797592E-7</v>
      </c>
      <c r="BU4" s="7">
        <f t="shared" si="0"/>
        <v>6.1127211688797592E-7</v>
      </c>
      <c r="BV4" s="7">
        <f t="shared" si="0"/>
        <v>6.1127211688797592E-7</v>
      </c>
      <c r="BW4" s="7">
        <f t="shared" si="0"/>
        <v>6.1127211688797592E-7</v>
      </c>
      <c r="BX4" s="7">
        <f t="shared" si="0"/>
        <v>6.1127211688797592E-7</v>
      </c>
      <c r="BY4" s="7">
        <f t="shared" si="0"/>
        <v>6.1127211688797592E-7</v>
      </c>
    </row>
    <row r="5" spans="1:77">
      <c r="A5" s="1" t="s">
        <v>392</v>
      </c>
      <c r="B5">
        <f>'BFPaT-pretax-biomass'!B5*'Tax Percentages'!C$12/(1-'Tax Percentages'!C$12)</f>
        <v>2.1263866597528081E-7</v>
      </c>
      <c r="C5">
        <f>'BFPaT-pretax-biomass'!C5*'Tax Percentages'!D$12/(1-'Tax Percentages'!D$12)</f>
        <v>2.1263866597528081E-7</v>
      </c>
      <c r="D5">
        <f>'BFPaT-pretax-biomass'!D5*'Tax Percentages'!E$12/(1-'Tax Percentages'!E$12)</f>
        <v>2.1263866597528081E-7</v>
      </c>
      <c r="E5">
        <f>'BFPaT-pretax-biomass'!E5*'Tax Percentages'!F$12/(1-'Tax Percentages'!F$12)</f>
        <v>2.1263866597528081E-7</v>
      </c>
      <c r="F5">
        <f>'BFPaT-pretax-biomass'!F5*'Tax Percentages'!G$12/(1-'Tax Percentages'!G$12)</f>
        <v>2.1263866597528081E-7</v>
      </c>
      <c r="G5">
        <f>'BFPaT-pretax-biomass'!G5*'Tax Percentages'!H$12/(1-'Tax Percentages'!H$12)</f>
        <v>2.1263866597528081E-7</v>
      </c>
      <c r="H5">
        <f>'BFPaT-pretax-biomass'!H5*'Tax Percentages'!I$12/(1-'Tax Percentages'!I$12)</f>
        <v>2.1263866597528081E-7</v>
      </c>
      <c r="I5">
        <f>'BFPaT-pretax-biomass'!I5*'Tax Percentages'!J$12/(1-'Tax Percentages'!J$12)</f>
        <v>2.1263866597528081E-7</v>
      </c>
      <c r="J5">
        <f>'BFPaT-pretax-biomass'!J5*'Tax Percentages'!K$12/(1-'Tax Percentages'!K$12)</f>
        <v>2.1263866597528081E-7</v>
      </c>
      <c r="K5">
        <f>'BFPaT-pretax-biomass'!K5*'Tax Percentages'!L$12/(1-'Tax Percentages'!L$12)</f>
        <v>2.1263866597528081E-7</v>
      </c>
      <c r="L5">
        <f>'BFPaT-pretax-biomass'!L5*'Tax Percentages'!M$12/(1-'Tax Percentages'!M$12)</f>
        <v>2.1263866597528081E-7</v>
      </c>
      <c r="M5">
        <f>'BFPaT-pretax-biomass'!M5*'Tax Percentages'!N$12/(1-'Tax Percentages'!N$12)</f>
        <v>2.1263866597528081E-7</v>
      </c>
      <c r="N5">
        <f>'BFPaT-pretax-biomass'!N5*'Tax Percentages'!O$12/(1-'Tax Percentages'!O$12)</f>
        <v>2.1263866597528081E-7</v>
      </c>
      <c r="O5">
        <f>'BFPaT-pretax-biomass'!O5*'Tax Percentages'!P$12/(1-'Tax Percentages'!P$12)</f>
        <v>2.1263866597528081E-7</v>
      </c>
      <c r="P5">
        <f>'BFPaT-pretax-biomass'!P5*'Tax Percentages'!Q$12/(1-'Tax Percentages'!Q$12)</f>
        <v>2.1263866597528081E-7</v>
      </c>
      <c r="Q5">
        <f>'BFPaT-pretax-biomass'!Q5*'Tax Percentages'!R$12/(1-'Tax Percentages'!R$12)</f>
        <v>2.1263866597528081E-7</v>
      </c>
      <c r="R5">
        <f>'BFPaT-pretax-biomass'!R5*'Tax Percentages'!S$12/(1-'Tax Percentages'!S$12)</f>
        <v>2.1263866597528081E-7</v>
      </c>
      <c r="S5">
        <f>'BFPaT-pretax-biomass'!S5*'Tax Percentages'!T$12/(1-'Tax Percentages'!T$12)</f>
        <v>2.1263866597528081E-7</v>
      </c>
      <c r="T5">
        <f>'BFPaT-pretax-biomass'!T5*'Tax Percentages'!U$12/(1-'Tax Percentages'!U$12)</f>
        <v>2.1263866597528081E-7</v>
      </c>
      <c r="U5">
        <f>'BFPaT-pretax-biomass'!U5*'Tax Percentages'!V$12/(1-'Tax Percentages'!V$12)</f>
        <v>2.1263866597528081E-7</v>
      </c>
      <c r="V5">
        <f>'BFPaT-pretax-biomass'!V5*'Tax Percentages'!W$12/(1-'Tax Percentages'!W$12)</f>
        <v>2.1263866597528081E-7</v>
      </c>
      <c r="W5">
        <f>'BFPaT-pretax-biomass'!W5*'Tax Percentages'!X$12/(1-'Tax Percentages'!X$12)</f>
        <v>2.1263866597528081E-7</v>
      </c>
      <c r="X5">
        <f>'BFPaT-pretax-biomass'!X5*'Tax Percentages'!Y$12/(1-'Tax Percentages'!Y$12)</f>
        <v>2.1263866597528081E-7</v>
      </c>
      <c r="Y5">
        <f>'BFPaT-pretax-biomass'!Y5*'Tax Percentages'!Z$12/(1-'Tax Percentages'!Z$12)</f>
        <v>2.1263866597528081E-7</v>
      </c>
      <c r="Z5">
        <f>'BFPaT-pretax-biomass'!Z5*'Tax Percentages'!AA$12/(1-'Tax Percentages'!AA$12)</f>
        <v>2.1263866597528081E-7</v>
      </c>
      <c r="AA5">
        <f>'BFPaT-pretax-biomass'!AA5*'Tax Percentages'!AB$12/(1-'Tax Percentages'!AB$12)</f>
        <v>2.1263866597528081E-7</v>
      </c>
      <c r="AB5" s="7">
        <f t="shared" si="1"/>
        <v>2.1263866597528081E-7</v>
      </c>
      <c r="AC5" s="7">
        <f t="shared" si="0"/>
        <v>2.1263866597528081E-7</v>
      </c>
      <c r="AD5" s="7">
        <f t="shared" si="0"/>
        <v>2.1263866597528081E-7</v>
      </c>
      <c r="AE5" s="7">
        <f t="shared" si="0"/>
        <v>2.1263866597528081E-7</v>
      </c>
      <c r="AF5" s="7">
        <f t="shared" si="0"/>
        <v>2.1263866597528081E-7</v>
      </c>
      <c r="AG5" s="7">
        <f t="shared" si="0"/>
        <v>2.1263866597528081E-7</v>
      </c>
      <c r="AH5" s="7">
        <f t="shared" si="0"/>
        <v>2.1263866597528081E-7</v>
      </c>
      <c r="AI5" s="7">
        <f t="shared" si="0"/>
        <v>2.1263866597528081E-7</v>
      </c>
      <c r="AJ5" s="7">
        <f t="shared" si="0"/>
        <v>2.1263866597528081E-7</v>
      </c>
      <c r="AK5" s="7">
        <f t="shared" si="0"/>
        <v>2.1263866597528081E-7</v>
      </c>
      <c r="AL5" s="7">
        <f t="shared" si="0"/>
        <v>2.1263866597528081E-7</v>
      </c>
      <c r="AM5" s="7">
        <f t="shared" si="0"/>
        <v>2.1263866597528081E-7</v>
      </c>
      <c r="AN5" s="7">
        <f t="shared" si="0"/>
        <v>2.1263866597528081E-7</v>
      </c>
      <c r="AO5" s="7">
        <f t="shared" si="0"/>
        <v>2.1263866597528081E-7</v>
      </c>
      <c r="AP5" s="7">
        <f t="shared" si="0"/>
        <v>2.1263866597528081E-7</v>
      </c>
      <c r="AQ5" s="7">
        <f t="shared" si="0"/>
        <v>2.1263866597528081E-7</v>
      </c>
      <c r="AR5" s="7">
        <f t="shared" si="0"/>
        <v>2.1263866597528081E-7</v>
      </c>
      <c r="AS5" s="7">
        <f t="shared" si="0"/>
        <v>2.1263866597528081E-7</v>
      </c>
      <c r="AT5" s="7">
        <f t="shared" si="0"/>
        <v>2.1263866597528081E-7</v>
      </c>
      <c r="AU5" s="7">
        <f t="shared" si="0"/>
        <v>2.1263866597528081E-7</v>
      </c>
      <c r="AV5" s="7">
        <f t="shared" si="0"/>
        <v>2.1263866597528081E-7</v>
      </c>
      <c r="AW5" s="7">
        <f t="shared" si="0"/>
        <v>2.1263866597528081E-7</v>
      </c>
      <c r="AX5" s="7">
        <f t="shared" si="0"/>
        <v>2.1263866597528081E-7</v>
      </c>
      <c r="AY5" s="7">
        <f t="shared" si="0"/>
        <v>2.1263866597528081E-7</v>
      </c>
      <c r="AZ5" s="7">
        <f t="shared" si="0"/>
        <v>2.1263866597528081E-7</v>
      </c>
      <c r="BA5" s="7">
        <f t="shared" si="0"/>
        <v>2.1263866597528081E-7</v>
      </c>
      <c r="BB5" s="7">
        <f t="shared" si="0"/>
        <v>2.1263866597528081E-7</v>
      </c>
      <c r="BC5" s="7">
        <f t="shared" si="0"/>
        <v>2.1263866597528081E-7</v>
      </c>
      <c r="BD5" s="7">
        <f t="shared" si="0"/>
        <v>2.1263866597528081E-7</v>
      </c>
      <c r="BE5" s="7">
        <f t="shared" si="0"/>
        <v>2.1263866597528081E-7</v>
      </c>
      <c r="BF5" s="7">
        <f t="shared" si="0"/>
        <v>2.1263866597528081E-7</v>
      </c>
      <c r="BG5" s="7">
        <f t="shared" si="0"/>
        <v>2.1263866597528081E-7</v>
      </c>
      <c r="BH5" s="7">
        <f t="shared" si="0"/>
        <v>2.1263866597528081E-7</v>
      </c>
      <c r="BI5" s="7">
        <f t="shared" si="0"/>
        <v>2.1263866597528081E-7</v>
      </c>
      <c r="BJ5" s="7">
        <f t="shared" si="0"/>
        <v>2.1263866597528081E-7</v>
      </c>
      <c r="BK5" s="7">
        <f t="shared" si="0"/>
        <v>2.1263866597528081E-7</v>
      </c>
      <c r="BL5" s="7">
        <f t="shared" si="0"/>
        <v>2.1263866597528081E-7</v>
      </c>
      <c r="BM5" s="7">
        <f t="shared" si="0"/>
        <v>2.1263866597528081E-7</v>
      </c>
      <c r="BN5" s="7">
        <f t="shared" si="0"/>
        <v>2.1263866597528081E-7</v>
      </c>
      <c r="BO5" s="7">
        <f t="shared" si="0"/>
        <v>2.1263866597528081E-7</v>
      </c>
      <c r="BP5" s="7">
        <f t="shared" si="0"/>
        <v>2.1263866597528081E-7</v>
      </c>
      <c r="BQ5" s="7">
        <f t="shared" si="0"/>
        <v>2.1263866597528081E-7</v>
      </c>
      <c r="BR5" s="7">
        <f t="shared" si="0"/>
        <v>2.1263866597528081E-7</v>
      </c>
      <c r="BS5" s="7">
        <f t="shared" si="0"/>
        <v>2.1263866597528081E-7</v>
      </c>
      <c r="BT5" s="7">
        <f t="shared" si="0"/>
        <v>2.1263866597528081E-7</v>
      </c>
      <c r="BU5" s="7">
        <f t="shared" si="0"/>
        <v>2.1263866597528081E-7</v>
      </c>
      <c r="BV5" s="7">
        <f t="shared" si="0"/>
        <v>2.1263866597528081E-7</v>
      </c>
      <c r="BW5" s="7">
        <f t="shared" si="0"/>
        <v>2.1263866597528081E-7</v>
      </c>
      <c r="BX5" s="7">
        <f t="shared" si="0"/>
        <v>2.1263866597528081E-7</v>
      </c>
      <c r="BY5" s="7">
        <f t="shared" si="0"/>
        <v>2.1263866597528081E-7</v>
      </c>
    </row>
    <row r="6" spans="1:77">
      <c r="A6" s="1" t="s">
        <v>393</v>
      </c>
      <c r="B6">
        <f>'BFPaT-pretax-biomass'!B6*'Tax Percentages'!C$12/(1-'Tax Percentages'!C$12)</f>
        <v>1.5883852157189647E-7</v>
      </c>
      <c r="C6">
        <f>'BFPaT-pretax-biomass'!C6*'Tax Percentages'!D$12/(1-'Tax Percentages'!D$12)</f>
        <v>1.5883852157189647E-7</v>
      </c>
      <c r="D6">
        <f>'BFPaT-pretax-biomass'!D6*'Tax Percentages'!E$12/(1-'Tax Percentages'!E$12)</f>
        <v>1.5883852157189647E-7</v>
      </c>
      <c r="E6">
        <f>'BFPaT-pretax-biomass'!E6*'Tax Percentages'!F$12/(1-'Tax Percentages'!F$12)</f>
        <v>1.5883852157189647E-7</v>
      </c>
      <c r="F6">
        <f>'BFPaT-pretax-biomass'!F6*'Tax Percentages'!G$12/(1-'Tax Percentages'!G$12)</f>
        <v>1.5883852157189647E-7</v>
      </c>
      <c r="G6">
        <f>'BFPaT-pretax-biomass'!G6*'Tax Percentages'!H$12/(1-'Tax Percentages'!H$12)</f>
        <v>1.5883852157189647E-7</v>
      </c>
      <c r="H6">
        <f>'BFPaT-pretax-biomass'!H6*'Tax Percentages'!I$12/(1-'Tax Percentages'!I$12)</f>
        <v>1.5883852157189647E-7</v>
      </c>
      <c r="I6">
        <f>'BFPaT-pretax-biomass'!I6*'Tax Percentages'!J$12/(1-'Tax Percentages'!J$12)</f>
        <v>1.5883852157189647E-7</v>
      </c>
      <c r="J6">
        <f>'BFPaT-pretax-biomass'!J6*'Tax Percentages'!K$12/(1-'Tax Percentages'!K$12)</f>
        <v>1.5883852157189647E-7</v>
      </c>
      <c r="K6">
        <f>'BFPaT-pretax-biomass'!K6*'Tax Percentages'!L$12/(1-'Tax Percentages'!L$12)</f>
        <v>1.5883852157189647E-7</v>
      </c>
      <c r="L6">
        <f>'BFPaT-pretax-biomass'!L6*'Tax Percentages'!M$12/(1-'Tax Percentages'!M$12)</f>
        <v>1.5883852157189647E-7</v>
      </c>
      <c r="M6">
        <f>'BFPaT-pretax-biomass'!M6*'Tax Percentages'!N$12/(1-'Tax Percentages'!N$12)</f>
        <v>1.5883852157189647E-7</v>
      </c>
      <c r="N6">
        <f>'BFPaT-pretax-biomass'!N6*'Tax Percentages'!O$12/(1-'Tax Percentages'!O$12)</f>
        <v>1.5883852157189647E-7</v>
      </c>
      <c r="O6">
        <f>'BFPaT-pretax-biomass'!O6*'Tax Percentages'!P$12/(1-'Tax Percentages'!P$12)</f>
        <v>1.5883852157189647E-7</v>
      </c>
      <c r="P6">
        <f>'BFPaT-pretax-biomass'!P6*'Tax Percentages'!Q$12/(1-'Tax Percentages'!Q$12)</f>
        <v>1.5883852157189647E-7</v>
      </c>
      <c r="Q6">
        <f>'BFPaT-pretax-biomass'!Q6*'Tax Percentages'!R$12/(1-'Tax Percentages'!R$12)</f>
        <v>1.5883852157189647E-7</v>
      </c>
      <c r="R6">
        <f>'BFPaT-pretax-biomass'!R6*'Tax Percentages'!S$12/(1-'Tax Percentages'!S$12)</f>
        <v>1.5883852157189647E-7</v>
      </c>
      <c r="S6">
        <f>'BFPaT-pretax-biomass'!S6*'Tax Percentages'!T$12/(1-'Tax Percentages'!T$12)</f>
        <v>1.5883852157189647E-7</v>
      </c>
      <c r="T6">
        <f>'BFPaT-pretax-biomass'!T6*'Tax Percentages'!U$12/(1-'Tax Percentages'!U$12)</f>
        <v>1.5883852157189647E-7</v>
      </c>
      <c r="U6">
        <f>'BFPaT-pretax-biomass'!U6*'Tax Percentages'!V$12/(1-'Tax Percentages'!V$12)</f>
        <v>1.5883852157189647E-7</v>
      </c>
      <c r="V6">
        <f>'BFPaT-pretax-biomass'!V6*'Tax Percentages'!W$12/(1-'Tax Percentages'!W$12)</f>
        <v>1.5883852157189647E-7</v>
      </c>
      <c r="W6">
        <f>'BFPaT-pretax-biomass'!W6*'Tax Percentages'!X$12/(1-'Tax Percentages'!X$12)</f>
        <v>1.5883852157189647E-7</v>
      </c>
      <c r="X6">
        <f>'BFPaT-pretax-biomass'!X6*'Tax Percentages'!Y$12/(1-'Tax Percentages'!Y$12)</f>
        <v>1.5883852157189647E-7</v>
      </c>
      <c r="Y6">
        <f>'BFPaT-pretax-biomass'!Y6*'Tax Percentages'!Z$12/(1-'Tax Percentages'!Z$12)</f>
        <v>1.5883852157189647E-7</v>
      </c>
      <c r="Z6">
        <f>'BFPaT-pretax-biomass'!Z6*'Tax Percentages'!AA$12/(1-'Tax Percentages'!AA$12)</f>
        <v>1.5883852157189647E-7</v>
      </c>
      <c r="AA6">
        <f>'BFPaT-pretax-biomass'!AA6*'Tax Percentages'!AB$12/(1-'Tax Percentages'!AB$12)</f>
        <v>1.5883852157189647E-7</v>
      </c>
      <c r="AB6" s="7">
        <f t="shared" si="1"/>
        <v>1.5883852157189647E-7</v>
      </c>
      <c r="AC6" s="7">
        <f t="shared" si="0"/>
        <v>1.5883852157189647E-7</v>
      </c>
      <c r="AD6" s="7">
        <f t="shared" si="0"/>
        <v>1.5883852157189647E-7</v>
      </c>
      <c r="AE6" s="7">
        <f t="shared" si="0"/>
        <v>1.5883852157189647E-7</v>
      </c>
      <c r="AF6" s="7">
        <f t="shared" si="0"/>
        <v>1.5883852157189647E-7</v>
      </c>
      <c r="AG6" s="7">
        <f t="shared" si="0"/>
        <v>1.5883852157189647E-7</v>
      </c>
      <c r="AH6" s="7">
        <f t="shared" si="0"/>
        <v>1.5883852157189647E-7</v>
      </c>
      <c r="AI6" s="7">
        <f t="shared" si="0"/>
        <v>1.5883852157189647E-7</v>
      </c>
      <c r="AJ6" s="7">
        <f t="shared" si="0"/>
        <v>1.5883852157189647E-7</v>
      </c>
      <c r="AK6" s="7">
        <f t="shared" si="0"/>
        <v>1.5883852157189647E-7</v>
      </c>
      <c r="AL6" s="7">
        <f t="shared" si="0"/>
        <v>1.5883852157189647E-7</v>
      </c>
      <c r="AM6" s="7">
        <f t="shared" si="0"/>
        <v>1.5883852157189647E-7</v>
      </c>
      <c r="AN6" s="7">
        <f t="shared" si="0"/>
        <v>1.5883852157189647E-7</v>
      </c>
      <c r="AO6" s="7">
        <f t="shared" si="0"/>
        <v>1.5883852157189647E-7</v>
      </c>
      <c r="AP6" s="7">
        <f t="shared" si="0"/>
        <v>1.5883852157189647E-7</v>
      </c>
      <c r="AQ6" s="7">
        <f t="shared" si="0"/>
        <v>1.5883852157189647E-7</v>
      </c>
      <c r="AR6" s="7">
        <f t="shared" si="0"/>
        <v>1.5883852157189647E-7</v>
      </c>
      <c r="AS6" s="7">
        <f t="shared" si="0"/>
        <v>1.5883852157189647E-7</v>
      </c>
      <c r="AT6" s="7">
        <f t="shared" si="0"/>
        <v>1.5883852157189647E-7</v>
      </c>
      <c r="AU6" s="7">
        <f t="shared" si="0"/>
        <v>1.5883852157189647E-7</v>
      </c>
      <c r="AV6" s="7">
        <f t="shared" si="0"/>
        <v>1.5883852157189647E-7</v>
      </c>
      <c r="AW6" s="7">
        <f t="shared" si="0"/>
        <v>1.5883852157189647E-7</v>
      </c>
      <c r="AX6" s="7">
        <f t="shared" si="0"/>
        <v>1.5883852157189647E-7</v>
      </c>
      <c r="AY6" s="7">
        <f t="shared" si="0"/>
        <v>1.5883852157189647E-7</v>
      </c>
      <c r="AZ6" s="7">
        <f t="shared" si="0"/>
        <v>1.5883852157189647E-7</v>
      </c>
      <c r="BA6" s="7">
        <f t="shared" si="0"/>
        <v>1.5883852157189647E-7</v>
      </c>
      <c r="BB6" s="7">
        <f t="shared" si="0"/>
        <v>1.5883852157189647E-7</v>
      </c>
      <c r="BC6" s="7">
        <f t="shared" si="0"/>
        <v>1.5883852157189647E-7</v>
      </c>
      <c r="BD6" s="7">
        <f t="shared" si="0"/>
        <v>1.5883852157189647E-7</v>
      </c>
      <c r="BE6" s="7">
        <f t="shared" si="0"/>
        <v>1.5883852157189647E-7</v>
      </c>
      <c r="BF6" s="7">
        <f t="shared" si="0"/>
        <v>1.5883852157189647E-7</v>
      </c>
      <c r="BG6" s="7">
        <f t="shared" si="0"/>
        <v>1.5883852157189647E-7</v>
      </c>
      <c r="BH6" s="7">
        <f t="shared" si="0"/>
        <v>1.5883852157189647E-7</v>
      </c>
      <c r="BI6" s="7">
        <f t="shared" si="0"/>
        <v>1.5883852157189647E-7</v>
      </c>
      <c r="BJ6" s="7">
        <f t="shared" si="0"/>
        <v>1.5883852157189647E-7</v>
      </c>
      <c r="BK6" s="7">
        <f t="shared" si="0"/>
        <v>1.5883852157189647E-7</v>
      </c>
      <c r="BL6" s="7">
        <f t="shared" si="0"/>
        <v>1.5883852157189647E-7</v>
      </c>
      <c r="BM6" s="7">
        <f t="shared" si="0"/>
        <v>1.5883852157189647E-7</v>
      </c>
      <c r="BN6" s="7">
        <f t="shared" si="0"/>
        <v>1.5883852157189647E-7</v>
      </c>
      <c r="BO6" s="7">
        <f t="shared" si="0"/>
        <v>1.5883852157189647E-7</v>
      </c>
      <c r="BP6" s="7">
        <f t="shared" si="0"/>
        <v>1.5883852157189647E-7</v>
      </c>
      <c r="BQ6" s="7">
        <f t="shared" si="0"/>
        <v>1.5883852157189647E-7</v>
      </c>
      <c r="BR6" s="7">
        <f t="shared" si="0"/>
        <v>1.5883852157189647E-7</v>
      </c>
      <c r="BS6" s="7">
        <f t="shared" si="0"/>
        <v>1.5883852157189647E-7</v>
      </c>
      <c r="BT6" s="7">
        <f t="shared" si="0"/>
        <v>1.5883852157189647E-7</v>
      </c>
      <c r="BU6" s="7">
        <f t="shared" si="0"/>
        <v>1.5883852157189647E-7</v>
      </c>
      <c r="BV6" s="7">
        <f t="shared" si="0"/>
        <v>1.5883852157189647E-7</v>
      </c>
      <c r="BW6" s="7">
        <f t="shared" si="0"/>
        <v>1.5883852157189647E-7</v>
      </c>
      <c r="BX6" s="7">
        <f t="shared" si="0"/>
        <v>1.5883852157189647E-7</v>
      </c>
      <c r="BY6" s="7">
        <f t="shared" si="0"/>
        <v>1.5883852157189647E-7</v>
      </c>
    </row>
    <row r="7" spans="1:77">
      <c r="A7" s="1" t="s">
        <v>394</v>
      </c>
      <c r="B7">
        <f>'BFPaT-pretax-biomass'!B7*'Tax Percentages'!C$12/(1-'Tax Percentages'!C$12)</f>
        <v>1.4244228708705551E-7</v>
      </c>
      <c r="C7">
        <f>'BFPaT-pretax-biomass'!C7*'Tax Percentages'!D$12/(1-'Tax Percentages'!D$12)</f>
        <v>1.4244228708705551E-7</v>
      </c>
      <c r="D7">
        <f>'BFPaT-pretax-biomass'!D7*'Tax Percentages'!E$12/(1-'Tax Percentages'!E$12)</f>
        <v>1.4244228708705551E-7</v>
      </c>
      <c r="E7">
        <f>'BFPaT-pretax-biomass'!E7*'Tax Percentages'!F$12/(1-'Tax Percentages'!F$12)</f>
        <v>1.4244228708705551E-7</v>
      </c>
      <c r="F7">
        <f>'BFPaT-pretax-biomass'!F7*'Tax Percentages'!G$12/(1-'Tax Percentages'!G$12)</f>
        <v>1.4244228708705551E-7</v>
      </c>
      <c r="G7">
        <f>'BFPaT-pretax-biomass'!G7*'Tax Percentages'!H$12/(1-'Tax Percentages'!H$12)</f>
        <v>1.4244228708705551E-7</v>
      </c>
      <c r="H7">
        <f>'BFPaT-pretax-biomass'!H7*'Tax Percentages'!I$12/(1-'Tax Percentages'!I$12)</f>
        <v>1.4244228708705551E-7</v>
      </c>
      <c r="I7">
        <f>'BFPaT-pretax-biomass'!I7*'Tax Percentages'!J$12/(1-'Tax Percentages'!J$12)</f>
        <v>1.4244228708705551E-7</v>
      </c>
      <c r="J7">
        <f>'BFPaT-pretax-biomass'!J7*'Tax Percentages'!K$12/(1-'Tax Percentages'!K$12)</f>
        <v>1.4244228708705551E-7</v>
      </c>
      <c r="K7">
        <f>'BFPaT-pretax-biomass'!K7*'Tax Percentages'!L$12/(1-'Tax Percentages'!L$12)</f>
        <v>1.4244228708705551E-7</v>
      </c>
      <c r="L7">
        <f>'BFPaT-pretax-biomass'!L7*'Tax Percentages'!M$12/(1-'Tax Percentages'!M$12)</f>
        <v>1.4244228708705551E-7</v>
      </c>
      <c r="M7">
        <f>'BFPaT-pretax-biomass'!M7*'Tax Percentages'!N$12/(1-'Tax Percentages'!N$12)</f>
        <v>1.4244228708705551E-7</v>
      </c>
      <c r="N7">
        <f>'BFPaT-pretax-biomass'!N7*'Tax Percentages'!O$12/(1-'Tax Percentages'!O$12)</f>
        <v>1.4244228708705551E-7</v>
      </c>
      <c r="O7">
        <f>'BFPaT-pretax-biomass'!O7*'Tax Percentages'!P$12/(1-'Tax Percentages'!P$12)</f>
        <v>1.4244228708705551E-7</v>
      </c>
      <c r="P7">
        <f>'BFPaT-pretax-biomass'!P7*'Tax Percentages'!Q$12/(1-'Tax Percentages'!Q$12)</f>
        <v>1.4244228708705551E-7</v>
      </c>
      <c r="Q7">
        <f>'BFPaT-pretax-biomass'!Q7*'Tax Percentages'!R$12/(1-'Tax Percentages'!R$12)</f>
        <v>1.4244228708705551E-7</v>
      </c>
      <c r="R7">
        <f>'BFPaT-pretax-biomass'!R7*'Tax Percentages'!S$12/(1-'Tax Percentages'!S$12)</f>
        <v>1.4244228708705551E-7</v>
      </c>
      <c r="S7">
        <f>'BFPaT-pretax-biomass'!S7*'Tax Percentages'!T$12/(1-'Tax Percentages'!T$12)</f>
        <v>1.4244228708705551E-7</v>
      </c>
      <c r="T7">
        <f>'BFPaT-pretax-biomass'!T7*'Tax Percentages'!U$12/(1-'Tax Percentages'!U$12)</f>
        <v>1.4244228708705551E-7</v>
      </c>
      <c r="U7">
        <f>'BFPaT-pretax-biomass'!U7*'Tax Percentages'!V$12/(1-'Tax Percentages'!V$12)</f>
        <v>1.4244228708705551E-7</v>
      </c>
      <c r="V7">
        <f>'BFPaT-pretax-biomass'!V7*'Tax Percentages'!W$12/(1-'Tax Percentages'!W$12)</f>
        <v>1.4244228708705551E-7</v>
      </c>
      <c r="W7">
        <f>'BFPaT-pretax-biomass'!W7*'Tax Percentages'!X$12/(1-'Tax Percentages'!X$12)</f>
        <v>1.4244228708705551E-7</v>
      </c>
      <c r="X7">
        <f>'BFPaT-pretax-biomass'!X7*'Tax Percentages'!Y$12/(1-'Tax Percentages'!Y$12)</f>
        <v>1.4244228708705551E-7</v>
      </c>
      <c r="Y7">
        <f>'BFPaT-pretax-biomass'!Y7*'Tax Percentages'!Z$12/(1-'Tax Percentages'!Z$12)</f>
        <v>1.4244228708705551E-7</v>
      </c>
      <c r="Z7">
        <f>'BFPaT-pretax-biomass'!Z7*'Tax Percentages'!AA$12/(1-'Tax Percentages'!AA$12)</f>
        <v>1.4244228708705551E-7</v>
      </c>
      <c r="AA7">
        <f>'BFPaT-pretax-biomass'!AA7*'Tax Percentages'!AB$12/(1-'Tax Percentages'!AB$12)</f>
        <v>1.4244228708705551E-7</v>
      </c>
      <c r="AB7" s="7">
        <f t="shared" si="1"/>
        <v>1.4244228708705551E-7</v>
      </c>
      <c r="AC7" s="7">
        <f t="shared" si="0"/>
        <v>1.4244228708705551E-7</v>
      </c>
      <c r="AD7" s="7">
        <f t="shared" si="0"/>
        <v>1.4244228708705551E-7</v>
      </c>
      <c r="AE7" s="7">
        <f t="shared" si="0"/>
        <v>1.4244228708705551E-7</v>
      </c>
      <c r="AF7" s="7">
        <f t="shared" si="0"/>
        <v>1.4244228708705551E-7</v>
      </c>
      <c r="AG7" s="7">
        <f t="shared" si="0"/>
        <v>1.4244228708705551E-7</v>
      </c>
      <c r="AH7" s="7">
        <f t="shared" si="0"/>
        <v>1.4244228708705551E-7</v>
      </c>
      <c r="AI7" s="7">
        <f t="shared" si="0"/>
        <v>1.4244228708705551E-7</v>
      </c>
      <c r="AJ7" s="7">
        <f t="shared" si="0"/>
        <v>1.4244228708705551E-7</v>
      </c>
      <c r="AK7" s="7">
        <f t="shared" si="0"/>
        <v>1.4244228708705551E-7</v>
      </c>
      <c r="AL7" s="7">
        <f t="shared" si="0"/>
        <v>1.4244228708705551E-7</v>
      </c>
      <c r="AM7" s="7">
        <f t="shared" si="0"/>
        <v>1.4244228708705551E-7</v>
      </c>
      <c r="AN7" s="7">
        <f t="shared" si="0"/>
        <v>1.4244228708705551E-7</v>
      </c>
      <c r="AO7" s="7">
        <f t="shared" si="0"/>
        <v>1.4244228708705551E-7</v>
      </c>
      <c r="AP7" s="7">
        <f t="shared" si="0"/>
        <v>1.4244228708705551E-7</v>
      </c>
      <c r="AQ7" s="7">
        <f t="shared" si="0"/>
        <v>1.4244228708705551E-7</v>
      </c>
      <c r="AR7" s="7">
        <f t="shared" si="0"/>
        <v>1.4244228708705551E-7</v>
      </c>
      <c r="AS7" s="7">
        <f t="shared" si="0"/>
        <v>1.4244228708705551E-7</v>
      </c>
      <c r="AT7" s="7">
        <f t="shared" si="0"/>
        <v>1.4244228708705551E-7</v>
      </c>
      <c r="AU7" s="7">
        <f t="shared" si="0"/>
        <v>1.4244228708705551E-7</v>
      </c>
      <c r="AV7" s="7">
        <f t="shared" si="0"/>
        <v>1.4244228708705551E-7</v>
      </c>
      <c r="AW7" s="7">
        <f t="shared" si="0"/>
        <v>1.4244228708705551E-7</v>
      </c>
      <c r="AX7" s="7">
        <f t="shared" si="0"/>
        <v>1.4244228708705551E-7</v>
      </c>
      <c r="AY7" s="7">
        <f t="shared" si="0"/>
        <v>1.4244228708705551E-7</v>
      </c>
      <c r="AZ7" s="7">
        <f t="shared" si="0"/>
        <v>1.4244228708705551E-7</v>
      </c>
      <c r="BA7" s="7">
        <f t="shared" si="0"/>
        <v>1.4244228708705551E-7</v>
      </c>
      <c r="BB7" s="7">
        <f t="shared" si="0"/>
        <v>1.4244228708705551E-7</v>
      </c>
      <c r="BC7" s="7">
        <f t="shared" si="0"/>
        <v>1.4244228708705551E-7</v>
      </c>
      <c r="BD7" s="7">
        <f t="shared" si="0"/>
        <v>1.4244228708705551E-7</v>
      </c>
      <c r="BE7" s="7">
        <f t="shared" si="0"/>
        <v>1.4244228708705551E-7</v>
      </c>
      <c r="BF7" s="7">
        <f t="shared" si="0"/>
        <v>1.4244228708705551E-7</v>
      </c>
      <c r="BG7" s="7">
        <f t="shared" si="0"/>
        <v>1.4244228708705551E-7</v>
      </c>
      <c r="BH7" s="7">
        <f t="shared" si="0"/>
        <v>1.4244228708705551E-7</v>
      </c>
      <c r="BI7" s="7">
        <f t="shared" si="0"/>
        <v>1.4244228708705551E-7</v>
      </c>
      <c r="BJ7" s="7">
        <f t="shared" si="0"/>
        <v>1.4244228708705551E-7</v>
      </c>
      <c r="BK7" s="7">
        <f t="shared" si="0"/>
        <v>1.4244228708705551E-7</v>
      </c>
      <c r="BL7" s="7">
        <f t="shared" si="0"/>
        <v>1.4244228708705551E-7</v>
      </c>
      <c r="BM7" s="7">
        <f t="shared" si="0"/>
        <v>1.4244228708705551E-7</v>
      </c>
      <c r="BN7" s="7">
        <f t="shared" si="0"/>
        <v>1.4244228708705551E-7</v>
      </c>
      <c r="BO7" s="7">
        <f t="shared" si="0"/>
        <v>1.4244228708705551E-7</v>
      </c>
      <c r="BP7" s="7">
        <f t="shared" si="0"/>
        <v>1.4244228708705551E-7</v>
      </c>
      <c r="BQ7" s="7">
        <f t="shared" si="0"/>
        <v>1.4244228708705551E-7</v>
      </c>
      <c r="BR7" s="7">
        <f t="shared" si="0"/>
        <v>1.4244228708705551E-7</v>
      </c>
      <c r="BS7" s="7">
        <f t="shared" si="0"/>
        <v>1.4244228708705551E-7</v>
      </c>
      <c r="BT7" s="7">
        <f t="shared" si="0"/>
        <v>1.4244228708705551E-7</v>
      </c>
      <c r="BU7" s="7">
        <f t="shared" si="0"/>
        <v>1.4244228708705551E-7</v>
      </c>
      <c r="BV7" s="7">
        <f t="shared" si="0"/>
        <v>1.4244228708705551E-7</v>
      </c>
      <c r="BW7" s="7">
        <f t="shared" si="0"/>
        <v>1.4244228708705551E-7</v>
      </c>
      <c r="BX7" s="7">
        <f t="shared" si="0"/>
        <v>1.4244228708705551E-7</v>
      </c>
      <c r="BY7" s="7">
        <f t="shared" si="0"/>
        <v>1.4244228708705551E-7</v>
      </c>
    </row>
    <row r="8" spans="1:77">
      <c r="A8" s="1" t="s">
        <v>395</v>
      </c>
      <c r="B8">
        <f>'BFPaT-pretax-biomass'!B8*'Tax Percentages'!C$12/(1-'Tax Percentages'!C$12)</f>
        <v>0</v>
      </c>
      <c r="C8">
        <f>'BFPaT-pretax-biomass'!C8*'Tax Percentages'!D$12/(1-'Tax Percentages'!D$12)</f>
        <v>0</v>
      </c>
      <c r="D8">
        <f>'BFPaT-pretax-biomass'!D8*'Tax Percentages'!E$12/(1-'Tax Percentages'!E$12)</f>
        <v>0</v>
      </c>
      <c r="E8">
        <f>'BFPaT-pretax-biomass'!E8*'Tax Percentages'!F$12/(1-'Tax Percentages'!F$12)</f>
        <v>0</v>
      </c>
      <c r="F8">
        <f>'BFPaT-pretax-biomass'!F8*'Tax Percentages'!G$12/(1-'Tax Percentages'!G$12)</f>
        <v>0</v>
      </c>
      <c r="G8">
        <f>'BFPaT-pretax-biomass'!G8*'Tax Percentages'!H$12/(1-'Tax Percentages'!H$12)</f>
        <v>0</v>
      </c>
      <c r="H8">
        <f>'BFPaT-pretax-biomass'!H8*'Tax Percentages'!I$12/(1-'Tax Percentages'!I$12)</f>
        <v>0</v>
      </c>
      <c r="I8">
        <f>'BFPaT-pretax-biomass'!I8*'Tax Percentages'!J$12/(1-'Tax Percentages'!J$12)</f>
        <v>0</v>
      </c>
      <c r="J8">
        <f>'BFPaT-pretax-biomass'!J8*'Tax Percentages'!K$12/(1-'Tax Percentages'!K$12)</f>
        <v>0</v>
      </c>
      <c r="K8">
        <f>'BFPaT-pretax-biomass'!K8*'Tax Percentages'!L$12/(1-'Tax Percentages'!L$12)</f>
        <v>0</v>
      </c>
      <c r="L8">
        <f>'BFPaT-pretax-biomass'!L8*'Tax Percentages'!M$12/(1-'Tax Percentages'!M$12)</f>
        <v>0</v>
      </c>
      <c r="M8">
        <f>'BFPaT-pretax-biomass'!M8*'Tax Percentages'!N$12/(1-'Tax Percentages'!N$12)</f>
        <v>0</v>
      </c>
      <c r="N8">
        <f>'BFPaT-pretax-biomass'!N8*'Tax Percentages'!O$12/(1-'Tax Percentages'!O$12)</f>
        <v>0</v>
      </c>
      <c r="O8">
        <f>'BFPaT-pretax-biomass'!O8*'Tax Percentages'!P$12/(1-'Tax Percentages'!P$12)</f>
        <v>0</v>
      </c>
      <c r="P8">
        <f>'BFPaT-pretax-biomass'!P8*'Tax Percentages'!Q$12/(1-'Tax Percentages'!Q$12)</f>
        <v>0</v>
      </c>
      <c r="Q8">
        <f>'BFPaT-pretax-biomass'!Q8*'Tax Percentages'!R$12/(1-'Tax Percentages'!R$12)</f>
        <v>0</v>
      </c>
      <c r="R8">
        <f>'BFPaT-pretax-biomass'!R8*'Tax Percentages'!S$12/(1-'Tax Percentages'!S$12)</f>
        <v>0</v>
      </c>
      <c r="S8">
        <f>'BFPaT-pretax-biomass'!S8*'Tax Percentages'!T$12/(1-'Tax Percentages'!T$12)</f>
        <v>0</v>
      </c>
      <c r="T8">
        <f>'BFPaT-pretax-biomass'!T8*'Tax Percentages'!U$12/(1-'Tax Percentages'!U$12)</f>
        <v>0</v>
      </c>
      <c r="U8">
        <f>'BFPaT-pretax-biomass'!U8*'Tax Percentages'!V$12/(1-'Tax Percentages'!V$12)</f>
        <v>0</v>
      </c>
      <c r="V8">
        <f>'BFPaT-pretax-biomass'!V8*'Tax Percentages'!W$12/(1-'Tax Percentages'!W$12)</f>
        <v>0</v>
      </c>
      <c r="W8">
        <f>'BFPaT-pretax-biomass'!W8*'Tax Percentages'!X$12/(1-'Tax Percentages'!X$12)</f>
        <v>0</v>
      </c>
      <c r="X8">
        <f>'BFPaT-pretax-biomass'!X8*'Tax Percentages'!Y$12/(1-'Tax Percentages'!Y$12)</f>
        <v>0</v>
      </c>
      <c r="Y8">
        <f>'BFPaT-pretax-biomass'!Y8*'Tax Percentages'!Z$12/(1-'Tax Percentages'!Z$12)</f>
        <v>0</v>
      </c>
      <c r="Z8">
        <f>'BFPaT-pretax-biomass'!Z8*'Tax Percentages'!AA$12/(1-'Tax Percentages'!AA$12)</f>
        <v>0</v>
      </c>
      <c r="AA8">
        <f>'BFPaT-pretax-biomass'!AA8*'Tax Percentages'!AB$12/(1-'Tax Percentages'!AB$12)</f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</row>
    <row r="9" spans="1:77">
      <c r="A9" s="1" t="s">
        <v>396</v>
      </c>
      <c r="B9">
        <f>'BFPaT-pretax-biomass'!B9*'Tax Percentages'!C$12/(1-'Tax Percentages'!C$12)</f>
        <v>1.5883852157189647E-7</v>
      </c>
      <c r="C9">
        <f>'BFPaT-pretax-biomass'!C9*'Tax Percentages'!D$12/(1-'Tax Percentages'!D$12)</f>
        <v>1.5883852157189647E-7</v>
      </c>
      <c r="D9">
        <f>'BFPaT-pretax-biomass'!D9*'Tax Percentages'!E$12/(1-'Tax Percentages'!E$12)</f>
        <v>1.5883852157189647E-7</v>
      </c>
      <c r="E9">
        <f>'BFPaT-pretax-biomass'!E9*'Tax Percentages'!F$12/(1-'Tax Percentages'!F$12)</f>
        <v>1.5883852157189647E-7</v>
      </c>
      <c r="F9">
        <f>'BFPaT-pretax-biomass'!F9*'Tax Percentages'!G$12/(1-'Tax Percentages'!G$12)</f>
        <v>1.5883852157189647E-7</v>
      </c>
      <c r="G9">
        <f>'BFPaT-pretax-biomass'!G9*'Tax Percentages'!H$12/(1-'Tax Percentages'!H$12)</f>
        <v>1.5883852157189647E-7</v>
      </c>
      <c r="H9">
        <f>'BFPaT-pretax-biomass'!H9*'Tax Percentages'!I$12/(1-'Tax Percentages'!I$12)</f>
        <v>1.5883852157189647E-7</v>
      </c>
      <c r="I9">
        <f>'BFPaT-pretax-biomass'!I9*'Tax Percentages'!J$12/(1-'Tax Percentages'!J$12)</f>
        <v>1.5883852157189647E-7</v>
      </c>
      <c r="J9">
        <f>'BFPaT-pretax-biomass'!J9*'Tax Percentages'!K$12/(1-'Tax Percentages'!K$12)</f>
        <v>1.5883852157189647E-7</v>
      </c>
      <c r="K9">
        <f>'BFPaT-pretax-biomass'!K9*'Tax Percentages'!L$12/(1-'Tax Percentages'!L$12)</f>
        <v>1.5883852157189647E-7</v>
      </c>
      <c r="L9">
        <f>'BFPaT-pretax-biomass'!L9*'Tax Percentages'!M$12/(1-'Tax Percentages'!M$12)</f>
        <v>1.5883852157189647E-7</v>
      </c>
      <c r="M9">
        <f>'BFPaT-pretax-biomass'!M9*'Tax Percentages'!N$12/(1-'Tax Percentages'!N$12)</f>
        <v>1.5883852157189647E-7</v>
      </c>
      <c r="N9">
        <f>'BFPaT-pretax-biomass'!N9*'Tax Percentages'!O$12/(1-'Tax Percentages'!O$12)</f>
        <v>1.5883852157189647E-7</v>
      </c>
      <c r="O9">
        <f>'BFPaT-pretax-biomass'!O9*'Tax Percentages'!P$12/(1-'Tax Percentages'!P$12)</f>
        <v>1.5883852157189647E-7</v>
      </c>
      <c r="P9">
        <f>'BFPaT-pretax-biomass'!P9*'Tax Percentages'!Q$12/(1-'Tax Percentages'!Q$12)</f>
        <v>1.5883852157189647E-7</v>
      </c>
      <c r="Q9">
        <f>'BFPaT-pretax-biomass'!Q9*'Tax Percentages'!R$12/(1-'Tax Percentages'!R$12)</f>
        <v>1.5883852157189647E-7</v>
      </c>
      <c r="R9">
        <f>'BFPaT-pretax-biomass'!R9*'Tax Percentages'!S$12/(1-'Tax Percentages'!S$12)</f>
        <v>1.5883852157189647E-7</v>
      </c>
      <c r="S9">
        <f>'BFPaT-pretax-biomass'!S9*'Tax Percentages'!T$12/(1-'Tax Percentages'!T$12)</f>
        <v>1.5883852157189647E-7</v>
      </c>
      <c r="T9">
        <f>'BFPaT-pretax-biomass'!T9*'Tax Percentages'!U$12/(1-'Tax Percentages'!U$12)</f>
        <v>1.5883852157189647E-7</v>
      </c>
      <c r="U9">
        <f>'BFPaT-pretax-biomass'!U9*'Tax Percentages'!V$12/(1-'Tax Percentages'!V$12)</f>
        <v>1.5883852157189647E-7</v>
      </c>
      <c r="V9">
        <f>'BFPaT-pretax-biomass'!V9*'Tax Percentages'!W$12/(1-'Tax Percentages'!W$12)</f>
        <v>1.5883852157189647E-7</v>
      </c>
      <c r="W9">
        <f>'BFPaT-pretax-biomass'!W9*'Tax Percentages'!X$12/(1-'Tax Percentages'!X$12)</f>
        <v>1.5883852157189647E-7</v>
      </c>
      <c r="X9">
        <f>'BFPaT-pretax-biomass'!X9*'Tax Percentages'!Y$12/(1-'Tax Percentages'!Y$12)</f>
        <v>1.5883852157189647E-7</v>
      </c>
      <c r="Y9">
        <f>'BFPaT-pretax-biomass'!Y9*'Tax Percentages'!Z$12/(1-'Tax Percentages'!Z$12)</f>
        <v>1.5883852157189647E-7</v>
      </c>
      <c r="Z9">
        <f>'BFPaT-pretax-biomass'!Z9*'Tax Percentages'!AA$12/(1-'Tax Percentages'!AA$12)</f>
        <v>1.5883852157189647E-7</v>
      </c>
      <c r="AA9">
        <f>'BFPaT-pretax-biomass'!AA9*'Tax Percentages'!AB$12/(1-'Tax Percentages'!AB$12)</f>
        <v>1.5883852157189647E-7</v>
      </c>
      <c r="AB9" s="7">
        <f t="shared" si="1"/>
        <v>1.5883852157189647E-7</v>
      </c>
      <c r="AC9" s="7">
        <f t="shared" ref="AC9:BY9" si="2">AB9</f>
        <v>1.5883852157189647E-7</v>
      </c>
      <c r="AD9" s="7">
        <f t="shared" si="2"/>
        <v>1.5883852157189647E-7</v>
      </c>
      <c r="AE9" s="7">
        <f t="shared" si="2"/>
        <v>1.5883852157189647E-7</v>
      </c>
      <c r="AF9" s="7">
        <f t="shared" si="2"/>
        <v>1.5883852157189647E-7</v>
      </c>
      <c r="AG9" s="7">
        <f t="shared" si="2"/>
        <v>1.5883852157189647E-7</v>
      </c>
      <c r="AH9" s="7">
        <f t="shared" si="2"/>
        <v>1.5883852157189647E-7</v>
      </c>
      <c r="AI9" s="7">
        <f t="shared" si="2"/>
        <v>1.5883852157189647E-7</v>
      </c>
      <c r="AJ9" s="7">
        <f t="shared" si="2"/>
        <v>1.5883852157189647E-7</v>
      </c>
      <c r="AK9" s="7">
        <f t="shared" si="2"/>
        <v>1.5883852157189647E-7</v>
      </c>
      <c r="AL9" s="7">
        <f t="shared" si="2"/>
        <v>1.5883852157189647E-7</v>
      </c>
      <c r="AM9" s="7">
        <f t="shared" si="2"/>
        <v>1.5883852157189647E-7</v>
      </c>
      <c r="AN9" s="7">
        <f t="shared" si="2"/>
        <v>1.5883852157189647E-7</v>
      </c>
      <c r="AO9" s="7">
        <f t="shared" si="2"/>
        <v>1.5883852157189647E-7</v>
      </c>
      <c r="AP9" s="7">
        <f t="shared" si="2"/>
        <v>1.5883852157189647E-7</v>
      </c>
      <c r="AQ9" s="7">
        <f t="shared" si="2"/>
        <v>1.5883852157189647E-7</v>
      </c>
      <c r="AR9" s="7">
        <f t="shared" si="2"/>
        <v>1.5883852157189647E-7</v>
      </c>
      <c r="AS9" s="7">
        <f t="shared" si="2"/>
        <v>1.5883852157189647E-7</v>
      </c>
      <c r="AT9" s="7">
        <f t="shared" si="2"/>
        <v>1.5883852157189647E-7</v>
      </c>
      <c r="AU9" s="7">
        <f t="shared" si="2"/>
        <v>1.5883852157189647E-7</v>
      </c>
      <c r="AV9" s="7">
        <f t="shared" si="2"/>
        <v>1.5883852157189647E-7</v>
      </c>
      <c r="AW9" s="7">
        <f t="shared" si="2"/>
        <v>1.5883852157189647E-7</v>
      </c>
      <c r="AX9" s="7">
        <f t="shared" si="2"/>
        <v>1.5883852157189647E-7</v>
      </c>
      <c r="AY9" s="7">
        <f t="shared" si="2"/>
        <v>1.5883852157189647E-7</v>
      </c>
      <c r="AZ9" s="7">
        <f t="shared" si="2"/>
        <v>1.5883852157189647E-7</v>
      </c>
      <c r="BA9" s="7">
        <f t="shared" si="2"/>
        <v>1.5883852157189647E-7</v>
      </c>
      <c r="BB9" s="7">
        <f t="shared" si="2"/>
        <v>1.5883852157189647E-7</v>
      </c>
      <c r="BC9" s="7">
        <f t="shared" si="2"/>
        <v>1.5883852157189647E-7</v>
      </c>
      <c r="BD9" s="7">
        <f t="shared" si="2"/>
        <v>1.5883852157189647E-7</v>
      </c>
      <c r="BE9" s="7">
        <f t="shared" si="2"/>
        <v>1.5883852157189647E-7</v>
      </c>
      <c r="BF9" s="7">
        <f t="shared" si="2"/>
        <v>1.5883852157189647E-7</v>
      </c>
      <c r="BG9" s="7">
        <f t="shared" si="2"/>
        <v>1.5883852157189647E-7</v>
      </c>
      <c r="BH9" s="7">
        <f t="shared" si="2"/>
        <v>1.5883852157189647E-7</v>
      </c>
      <c r="BI9" s="7">
        <f t="shared" si="2"/>
        <v>1.5883852157189647E-7</v>
      </c>
      <c r="BJ9" s="7">
        <f t="shared" si="2"/>
        <v>1.5883852157189647E-7</v>
      </c>
      <c r="BK9" s="7">
        <f t="shared" si="2"/>
        <v>1.5883852157189647E-7</v>
      </c>
      <c r="BL9" s="7">
        <f t="shared" si="2"/>
        <v>1.5883852157189647E-7</v>
      </c>
      <c r="BM9" s="7">
        <f t="shared" si="2"/>
        <v>1.5883852157189647E-7</v>
      </c>
      <c r="BN9" s="7">
        <f t="shared" si="2"/>
        <v>1.5883852157189647E-7</v>
      </c>
      <c r="BO9" s="7">
        <f t="shared" si="2"/>
        <v>1.5883852157189647E-7</v>
      </c>
      <c r="BP9" s="7">
        <f t="shared" si="2"/>
        <v>1.5883852157189647E-7</v>
      </c>
      <c r="BQ9" s="7">
        <f t="shared" si="2"/>
        <v>1.5883852157189647E-7</v>
      </c>
      <c r="BR9" s="7">
        <f t="shared" si="2"/>
        <v>1.5883852157189647E-7</v>
      </c>
      <c r="BS9" s="7">
        <f t="shared" si="2"/>
        <v>1.5883852157189647E-7</v>
      </c>
      <c r="BT9" s="7">
        <f t="shared" si="2"/>
        <v>1.5883852157189647E-7</v>
      </c>
      <c r="BU9" s="7">
        <f t="shared" si="2"/>
        <v>1.5883852157189647E-7</v>
      </c>
      <c r="BV9" s="7">
        <f t="shared" si="2"/>
        <v>1.5883852157189647E-7</v>
      </c>
      <c r="BW9" s="7">
        <f t="shared" si="2"/>
        <v>1.5883852157189647E-7</v>
      </c>
      <c r="BX9" s="7">
        <f t="shared" si="2"/>
        <v>1.5883852157189647E-7</v>
      </c>
      <c r="BY9" s="7">
        <f t="shared" si="2"/>
        <v>1.5883852157189647E-7</v>
      </c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AE00-129C-411A-8449-EDE7D0E3E279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460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f>'BFPaT-pretax-petgas'!B2*'Tax Percentages'!C$13/(1-'Tax Percentages'!C$13)</f>
        <v>3.5641451185804711E-6</v>
      </c>
      <c r="C2">
        <f>'BFPaT-pretax-petgas'!C2*'Tax Percentages'!D$13/(1-'Tax Percentages'!D$13)</f>
        <v>4.5626780825108103E-6</v>
      </c>
      <c r="D2">
        <f>'BFPaT-pretax-petgas'!D2*'Tax Percentages'!E$13/(1-'Tax Percentages'!E$13)</f>
        <v>4.2997047815854065E-6</v>
      </c>
      <c r="E2">
        <f>'BFPaT-pretax-petgas'!E2*'Tax Percentages'!F$13/(1-'Tax Percentages'!F$13)</f>
        <v>3.8906632171209815E-6</v>
      </c>
      <c r="F2">
        <f>'BFPaT-pretax-petgas'!F2*'Tax Percentages'!G$13/(1-'Tax Percentages'!G$13)</f>
        <v>3.3770811970272038E-6</v>
      </c>
      <c r="G2">
        <f>'BFPaT-pretax-petgas'!G2*'Tax Percentages'!H$13/(1-'Tax Percentages'!H$13)</f>
        <v>3.3574075084501001E-6</v>
      </c>
      <c r="H2">
        <f>'BFPaT-pretax-petgas'!H2*'Tax Percentages'!I$13/(1-'Tax Percentages'!I$13)</f>
        <v>3.3415511761023904E-6</v>
      </c>
      <c r="I2">
        <f>'BFPaT-pretax-petgas'!I2*'Tax Percentages'!J$13/(1-'Tax Percentages'!J$13)</f>
        <v>3.3201555199383288E-6</v>
      </c>
      <c r="J2">
        <f>'BFPaT-pretax-petgas'!J2*'Tax Percentages'!K$13/(1-'Tax Percentages'!K$13)</f>
        <v>3.299873465649538E-6</v>
      </c>
      <c r="K2">
        <f>'BFPaT-pretax-petgas'!K2*'Tax Percentages'!L$13/(1-'Tax Percentages'!L$13)</f>
        <v>3.2782109127712459E-6</v>
      </c>
      <c r="L2">
        <f>'BFPaT-pretax-petgas'!L2*'Tax Percentages'!M$13/(1-'Tax Percentages'!M$13)</f>
        <v>3.2583509416180035E-6</v>
      </c>
      <c r="M2">
        <f>'BFPaT-pretax-petgas'!M2*'Tax Percentages'!N$13/(1-'Tax Percentages'!N$13)</f>
        <v>3.2373903296758176E-6</v>
      </c>
      <c r="N2">
        <f>'BFPaT-pretax-petgas'!N2*'Tax Percentages'!O$13/(1-'Tax Percentages'!O$13)</f>
        <v>3.218180660834394E-6</v>
      </c>
      <c r="O2">
        <f>'BFPaT-pretax-petgas'!O2*'Tax Percentages'!P$13/(1-'Tax Percentages'!P$13)</f>
        <v>3.1994812265742463E-6</v>
      </c>
      <c r="P2">
        <f>'BFPaT-pretax-petgas'!P2*'Tax Percentages'!Q$13/(1-'Tax Percentages'!Q$13)</f>
        <v>3.1803923805603546E-6</v>
      </c>
      <c r="Q2">
        <f>'BFPaT-pretax-petgas'!Q2*'Tax Percentages'!R$13/(1-'Tax Percentages'!R$13)</f>
        <v>3.1617416544416111E-6</v>
      </c>
      <c r="R2">
        <f>'BFPaT-pretax-petgas'!R2*'Tax Percentages'!S$13/(1-'Tax Percentages'!S$13)</f>
        <v>3.1438802962533295E-6</v>
      </c>
      <c r="S2">
        <f>'BFPaT-pretax-petgas'!S2*'Tax Percentages'!T$13/(1-'Tax Percentages'!T$13)</f>
        <v>3.1273416325296636E-6</v>
      </c>
      <c r="T2">
        <f>'BFPaT-pretax-petgas'!T2*'Tax Percentages'!U$13/(1-'Tax Percentages'!U$13)</f>
        <v>3.1089402913185294E-6</v>
      </c>
      <c r="U2">
        <f>'BFPaT-pretax-petgas'!U2*'Tax Percentages'!V$13/(1-'Tax Percentages'!V$13)</f>
        <v>3.0927607266567562E-6</v>
      </c>
      <c r="V2">
        <f>'BFPaT-pretax-petgas'!V2*'Tax Percentages'!W$13/(1-'Tax Percentages'!W$13)</f>
        <v>3.0778691658801986E-6</v>
      </c>
      <c r="W2">
        <f>'BFPaT-pretax-petgas'!W2*'Tax Percentages'!X$13/(1-'Tax Percentages'!X$13)</f>
        <v>3.0623056669195694E-6</v>
      </c>
      <c r="X2">
        <f>'BFPaT-pretax-petgas'!X2*'Tax Percentages'!Y$13/(1-'Tax Percentages'!Y$13)</f>
        <v>3.0493515741465035E-6</v>
      </c>
      <c r="Y2">
        <f>'BFPaT-pretax-petgas'!Y2*'Tax Percentages'!Z$13/(1-'Tax Percentages'!Z$13)</f>
        <v>3.0344266193373091E-6</v>
      </c>
      <c r="Z2">
        <f>'BFPaT-pretax-petgas'!Z2*'Tax Percentages'!AA$13/(1-'Tax Percentages'!AA$13)</f>
        <v>3.0205220770037135E-6</v>
      </c>
      <c r="AA2">
        <f>'BFPaT-pretax-petgas'!AA2*'Tax Percentages'!AB$13/(1-'Tax Percentages'!AB$13)</f>
        <v>3.0061352440885059E-6</v>
      </c>
      <c r="AB2" s="52">
        <f>AA2</f>
        <v>3.0061352440885059E-6</v>
      </c>
      <c r="AC2" s="52">
        <f t="shared" ref="AC2:AR2" si="0">AB2</f>
        <v>3.0061352440885059E-6</v>
      </c>
      <c r="AD2" s="52">
        <f t="shared" si="0"/>
        <v>3.0061352440885059E-6</v>
      </c>
      <c r="AE2" s="52">
        <f t="shared" si="0"/>
        <v>3.0061352440885059E-6</v>
      </c>
      <c r="AF2" s="52">
        <f t="shared" si="0"/>
        <v>3.0061352440885059E-6</v>
      </c>
      <c r="AG2" s="52">
        <f t="shared" si="0"/>
        <v>3.0061352440885059E-6</v>
      </c>
      <c r="AH2" s="52">
        <f t="shared" si="0"/>
        <v>3.0061352440885059E-6</v>
      </c>
      <c r="AI2" s="52">
        <f t="shared" si="0"/>
        <v>3.0061352440885059E-6</v>
      </c>
      <c r="AJ2" s="52">
        <f t="shared" si="0"/>
        <v>3.0061352440885059E-6</v>
      </c>
      <c r="AK2" s="52">
        <f t="shared" si="0"/>
        <v>3.0061352440885059E-6</v>
      </c>
      <c r="AL2" s="52">
        <f t="shared" si="0"/>
        <v>3.0061352440885059E-6</v>
      </c>
      <c r="AM2" s="52">
        <f t="shared" si="0"/>
        <v>3.0061352440885059E-6</v>
      </c>
      <c r="AN2" s="52">
        <f t="shared" si="0"/>
        <v>3.0061352440885059E-6</v>
      </c>
      <c r="AO2" s="52">
        <f t="shared" si="0"/>
        <v>3.0061352440885059E-6</v>
      </c>
      <c r="AP2" s="52">
        <f t="shared" si="0"/>
        <v>3.0061352440885059E-6</v>
      </c>
      <c r="AQ2" s="52">
        <f t="shared" si="0"/>
        <v>3.0061352440885059E-6</v>
      </c>
      <c r="AR2" s="52">
        <f t="shared" si="0"/>
        <v>3.0061352440885059E-6</v>
      </c>
      <c r="AS2" s="52">
        <f t="shared" ref="AS2:BH2" si="1">AR2</f>
        <v>3.0061352440885059E-6</v>
      </c>
      <c r="AT2" s="52">
        <f t="shared" si="1"/>
        <v>3.0061352440885059E-6</v>
      </c>
      <c r="AU2" s="52">
        <f t="shared" si="1"/>
        <v>3.0061352440885059E-6</v>
      </c>
      <c r="AV2" s="52">
        <f t="shared" si="1"/>
        <v>3.0061352440885059E-6</v>
      </c>
      <c r="AW2" s="52">
        <f t="shared" si="1"/>
        <v>3.0061352440885059E-6</v>
      </c>
      <c r="AX2" s="52">
        <f t="shared" si="1"/>
        <v>3.0061352440885059E-6</v>
      </c>
      <c r="AY2" s="52">
        <f t="shared" si="1"/>
        <v>3.0061352440885059E-6</v>
      </c>
      <c r="AZ2" s="52">
        <f t="shared" si="1"/>
        <v>3.0061352440885059E-6</v>
      </c>
      <c r="BA2" s="52">
        <f t="shared" si="1"/>
        <v>3.0061352440885059E-6</v>
      </c>
      <c r="BB2" s="52">
        <f t="shared" si="1"/>
        <v>3.0061352440885059E-6</v>
      </c>
      <c r="BC2" s="52">
        <f t="shared" si="1"/>
        <v>3.0061352440885059E-6</v>
      </c>
      <c r="BD2" s="52">
        <f t="shared" si="1"/>
        <v>3.0061352440885059E-6</v>
      </c>
      <c r="BE2" s="52">
        <f t="shared" si="1"/>
        <v>3.0061352440885059E-6</v>
      </c>
      <c r="BF2" s="52">
        <f t="shared" si="1"/>
        <v>3.0061352440885059E-6</v>
      </c>
      <c r="BG2" s="52">
        <f t="shared" si="1"/>
        <v>3.0061352440885059E-6</v>
      </c>
      <c r="BH2" s="52">
        <f t="shared" si="1"/>
        <v>3.0061352440885059E-6</v>
      </c>
      <c r="BI2" s="52">
        <f t="shared" ref="BI2:BX2" si="2">BH2</f>
        <v>3.0061352440885059E-6</v>
      </c>
      <c r="BJ2" s="52">
        <f t="shared" si="2"/>
        <v>3.0061352440885059E-6</v>
      </c>
      <c r="BK2" s="52">
        <f t="shared" si="2"/>
        <v>3.0061352440885059E-6</v>
      </c>
      <c r="BL2" s="52">
        <f t="shared" si="2"/>
        <v>3.0061352440885059E-6</v>
      </c>
      <c r="BM2" s="52">
        <f t="shared" si="2"/>
        <v>3.0061352440885059E-6</v>
      </c>
      <c r="BN2" s="52">
        <f t="shared" si="2"/>
        <v>3.0061352440885059E-6</v>
      </c>
      <c r="BO2" s="52">
        <f t="shared" si="2"/>
        <v>3.0061352440885059E-6</v>
      </c>
      <c r="BP2" s="52">
        <f t="shared" si="2"/>
        <v>3.0061352440885059E-6</v>
      </c>
      <c r="BQ2" s="52">
        <f t="shared" si="2"/>
        <v>3.0061352440885059E-6</v>
      </c>
      <c r="BR2" s="52">
        <f t="shared" si="2"/>
        <v>3.0061352440885059E-6</v>
      </c>
      <c r="BS2" s="52">
        <f t="shared" si="2"/>
        <v>3.0061352440885059E-6</v>
      </c>
      <c r="BT2" s="52">
        <f t="shared" si="2"/>
        <v>3.0061352440885059E-6</v>
      </c>
      <c r="BU2" s="52">
        <f t="shared" si="2"/>
        <v>3.0061352440885059E-6</v>
      </c>
      <c r="BV2" s="52">
        <f t="shared" si="2"/>
        <v>3.0061352440885059E-6</v>
      </c>
      <c r="BW2" s="52">
        <f t="shared" si="2"/>
        <v>3.0061352440885059E-6</v>
      </c>
      <c r="BX2" s="52">
        <f t="shared" si="2"/>
        <v>3.0061352440885059E-6</v>
      </c>
      <c r="BY2" s="52">
        <f t="shared" ref="AR2:BY9" si="3">BX2</f>
        <v>3.0061352440885059E-6</v>
      </c>
    </row>
    <row r="3" spans="1:77">
      <c r="A3" s="1" t="s">
        <v>390</v>
      </c>
      <c r="B3">
        <f>'BFPaT-pretax-petgas'!B3*'Tax Percentages'!C$13/(1-'Tax Percentages'!C$13)</f>
        <v>0</v>
      </c>
      <c r="C3">
        <f>'BFPaT-pretax-petgas'!C3*'Tax Percentages'!D$13/(1-'Tax Percentages'!D$13)</f>
        <v>0</v>
      </c>
      <c r="D3">
        <f>'BFPaT-pretax-petgas'!D3*'Tax Percentages'!E$13/(1-'Tax Percentages'!E$13)</f>
        <v>0</v>
      </c>
      <c r="E3">
        <f>'BFPaT-pretax-petgas'!E3*'Tax Percentages'!F$13/(1-'Tax Percentages'!F$13)</f>
        <v>0</v>
      </c>
      <c r="F3">
        <f>'BFPaT-pretax-petgas'!F3*'Tax Percentages'!G$13/(1-'Tax Percentages'!G$13)</f>
        <v>0</v>
      </c>
      <c r="G3">
        <f>'BFPaT-pretax-petgas'!G3*'Tax Percentages'!H$13/(1-'Tax Percentages'!H$13)</f>
        <v>0</v>
      </c>
      <c r="H3">
        <f>'BFPaT-pretax-petgas'!H3*'Tax Percentages'!I$13/(1-'Tax Percentages'!I$13)</f>
        <v>0</v>
      </c>
      <c r="I3">
        <f>'BFPaT-pretax-petgas'!I3*'Tax Percentages'!J$13/(1-'Tax Percentages'!J$13)</f>
        <v>0</v>
      </c>
      <c r="J3">
        <f>'BFPaT-pretax-petgas'!J3*'Tax Percentages'!K$13/(1-'Tax Percentages'!K$13)</f>
        <v>0</v>
      </c>
      <c r="K3">
        <f>'BFPaT-pretax-petgas'!K3*'Tax Percentages'!L$13/(1-'Tax Percentages'!L$13)</f>
        <v>0</v>
      </c>
      <c r="L3">
        <f>'BFPaT-pretax-petgas'!L3*'Tax Percentages'!M$13/(1-'Tax Percentages'!M$13)</f>
        <v>0</v>
      </c>
      <c r="M3">
        <f>'BFPaT-pretax-petgas'!M3*'Tax Percentages'!N$13/(1-'Tax Percentages'!N$13)</f>
        <v>0</v>
      </c>
      <c r="N3">
        <f>'BFPaT-pretax-petgas'!N3*'Tax Percentages'!O$13/(1-'Tax Percentages'!O$13)</f>
        <v>0</v>
      </c>
      <c r="O3">
        <f>'BFPaT-pretax-petgas'!O3*'Tax Percentages'!P$13/(1-'Tax Percentages'!P$13)</f>
        <v>0</v>
      </c>
      <c r="P3">
        <f>'BFPaT-pretax-petgas'!P3*'Tax Percentages'!Q$13/(1-'Tax Percentages'!Q$13)</f>
        <v>0</v>
      </c>
      <c r="Q3">
        <f>'BFPaT-pretax-petgas'!Q3*'Tax Percentages'!R$13/(1-'Tax Percentages'!R$13)</f>
        <v>0</v>
      </c>
      <c r="R3">
        <f>'BFPaT-pretax-petgas'!R3*'Tax Percentages'!S$13/(1-'Tax Percentages'!S$13)</f>
        <v>0</v>
      </c>
      <c r="S3">
        <f>'BFPaT-pretax-petgas'!S3*'Tax Percentages'!T$13/(1-'Tax Percentages'!T$13)</f>
        <v>0</v>
      </c>
      <c r="T3">
        <f>'BFPaT-pretax-petgas'!T3*'Tax Percentages'!U$13/(1-'Tax Percentages'!U$13)</f>
        <v>0</v>
      </c>
      <c r="U3">
        <f>'BFPaT-pretax-petgas'!U3*'Tax Percentages'!V$13/(1-'Tax Percentages'!V$13)</f>
        <v>0</v>
      </c>
      <c r="V3">
        <f>'BFPaT-pretax-petgas'!V3*'Tax Percentages'!W$13/(1-'Tax Percentages'!W$13)</f>
        <v>0</v>
      </c>
      <c r="W3">
        <f>'BFPaT-pretax-petgas'!W3*'Tax Percentages'!X$13/(1-'Tax Percentages'!X$13)</f>
        <v>0</v>
      </c>
      <c r="X3">
        <f>'BFPaT-pretax-petgas'!X3*'Tax Percentages'!Y$13/(1-'Tax Percentages'!Y$13)</f>
        <v>0</v>
      </c>
      <c r="Y3">
        <f>'BFPaT-pretax-petgas'!Y3*'Tax Percentages'!Z$13/(1-'Tax Percentages'!Z$13)</f>
        <v>0</v>
      </c>
      <c r="Z3">
        <f>'BFPaT-pretax-petgas'!Z3*'Tax Percentages'!AA$13/(1-'Tax Percentages'!AA$13)</f>
        <v>0</v>
      </c>
      <c r="AA3">
        <f>'BFPaT-pretax-petgas'!AA3*'Tax Percentages'!AB$13/(1-'Tax Percentages'!AB$13)</f>
        <v>0</v>
      </c>
      <c r="AB3" s="3">
        <f t="shared" ref="AB3:AQ9" si="4">AA3</f>
        <v>0</v>
      </c>
      <c r="AC3" s="3">
        <f t="shared" si="4"/>
        <v>0</v>
      </c>
      <c r="AD3" s="3">
        <f t="shared" si="4"/>
        <v>0</v>
      </c>
      <c r="AE3" s="3">
        <f t="shared" si="4"/>
        <v>0</v>
      </c>
      <c r="AF3" s="3">
        <f t="shared" si="4"/>
        <v>0</v>
      </c>
      <c r="AG3" s="3">
        <f t="shared" si="4"/>
        <v>0</v>
      </c>
      <c r="AH3" s="3">
        <f t="shared" si="4"/>
        <v>0</v>
      </c>
      <c r="AI3" s="3">
        <f t="shared" si="4"/>
        <v>0</v>
      </c>
      <c r="AJ3" s="3">
        <f t="shared" si="4"/>
        <v>0</v>
      </c>
      <c r="AK3" s="3">
        <f t="shared" si="4"/>
        <v>0</v>
      </c>
      <c r="AL3" s="3">
        <f t="shared" si="4"/>
        <v>0</v>
      </c>
      <c r="AM3" s="3">
        <f t="shared" si="4"/>
        <v>0</v>
      </c>
      <c r="AN3" s="3">
        <f t="shared" si="4"/>
        <v>0</v>
      </c>
      <c r="AO3" s="3">
        <f t="shared" si="4"/>
        <v>0</v>
      </c>
      <c r="AP3" s="3">
        <f t="shared" si="4"/>
        <v>0</v>
      </c>
      <c r="AQ3" s="3">
        <f t="shared" si="4"/>
        <v>0</v>
      </c>
      <c r="AR3" s="3">
        <f t="shared" si="3"/>
        <v>0</v>
      </c>
      <c r="AS3" s="3">
        <f t="shared" si="3"/>
        <v>0</v>
      </c>
      <c r="AT3" s="3">
        <f t="shared" si="3"/>
        <v>0</v>
      </c>
      <c r="AU3" s="3">
        <f t="shared" si="3"/>
        <v>0</v>
      </c>
      <c r="AV3" s="3">
        <f t="shared" si="3"/>
        <v>0</v>
      </c>
      <c r="AW3" s="3">
        <f t="shared" si="3"/>
        <v>0</v>
      </c>
      <c r="AX3" s="3">
        <f t="shared" si="3"/>
        <v>0</v>
      </c>
      <c r="AY3" s="3">
        <f t="shared" si="3"/>
        <v>0</v>
      </c>
      <c r="AZ3" s="3">
        <f t="shared" si="3"/>
        <v>0</v>
      </c>
      <c r="BA3" s="3">
        <f t="shared" si="3"/>
        <v>0</v>
      </c>
      <c r="BB3" s="3">
        <f t="shared" si="3"/>
        <v>0</v>
      </c>
      <c r="BC3" s="3">
        <f t="shared" si="3"/>
        <v>0</v>
      </c>
      <c r="BD3" s="3">
        <f t="shared" si="3"/>
        <v>0</v>
      </c>
      <c r="BE3" s="3">
        <f t="shared" si="3"/>
        <v>0</v>
      </c>
      <c r="BF3" s="3">
        <f t="shared" si="3"/>
        <v>0</v>
      </c>
      <c r="BG3" s="3">
        <f t="shared" si="3"/>
        <v>0</v>
      </c>
      <c r="BH3" s="3">
        <f t="shared" si="3"/>
        <v>0</v>
      </c>
      <c r="BI3" s="3">
        <f t="shared" si="3"/>
        <v>0</v>
      </c>
      <c r="BJ3" s="3">
        <f t="shared" si="3"/>
        <v>0</v>
      </c>
      <c r="BK3" s="3">
        <f t="shared" si="3"/>
        <v>0</v>
      </c>
      <c r="BL3" s="3">
        <f t="shared" si="3"/>
        <v>0</v>
      </c>
      <c r="BM3" s="3">
        <f t="shared" si="3"/>
        <v>0</v>
      </c>
      <c r="BN3" s="3">
        <f t="shared" si="3"/>
        <v>0</v>
      </c>
      <c r="BO3" s="3">
        <f t="shared" si="3"/>
        <v>0</v>
      </c>
      <c r="BP3" s="3">
        <f t="shared" si="3"/>
        <v>0</v>
      </c>
      <c r="BQ3" s="3">
        <f t="shared" si="3"/>
        <v>0</v>
      </c>
      <c r="BR3" s="3">
        <f t="shared" si="3"/>
        <v>0</v>
      </c>
      <c r="BS3" s="3">
        <f t="shared" si="3"/>
        <v>0</v>
      </c>
      <c r="BT3" s="3">
        <f t="shared" si="3"/>
        <v>0</v>
      </c>
      <c r="BU3" s="3">
        <f t="shared" si="3"/>
        <v>0</v>
      </c>
      <c r="BV3" s="3">
        <f t="shared" si="3"/>
        <v>0</v>
      </c>
      <c r="BW3" s="3">
        <f t="shared" si="3"/>
        <v>0</v>
      </c>
      <c r="BX3" s="3">
        <f t="shared" si="3"/>
        <v>0</v>
      </c>
      <c r="BY3" s="3">
        <f t="shared" si="3"/>
        <v>0</v>
      </c>
    </row>
    <row r="4" spans="1:77">
      <c r="A4" s="1" t="s">
        <v>391</v>
      </c>
      <c r="B4">
        <f>'BFPaT-pretax-petgas'!B4*'Tax Percentages'!C$13/(1-'Tax Percentages'!C$13)</f>
        <v>0</v>
      </c>
      <c r="C4">
        <f>'BFPaT-pretax-petgas'!C4*'Tax Percentages'!D$13/(1-'Tax Percentages'!D$13)</f>
        <v>0</v>
      </c>
      <c r="D4">
        <f>'BFPaT-pretax-petgas'!D4*'Tax Percentages'!E$13/(1-'Tax Percentages'!E$13)</f>
        <v>0</v>
      </c>
      <c r="E4">
        <f>'BFPaT-pretax-petgas'!E4*'Tax Percentages'!F$13/(1-'Tax Percentages'!F$13)</f>
        <v>0</v>
      </c>
      <c r="F4">
        <f>'BFPaT-pretax-petgas'!F4*'Tax Percentages'!G$13/(1-'Tax Percentages'!G$13)</f>
        <v>0</v>
      </c>
      <c r="G4">
        <f>'BFPaT-pretax-petgas'!G4*'Tax Percentages'!H$13/(1-'Tax Percentages'!H$13)</f>
        <v>0</v>
      </c>
      <c r="H4">
        <f>'BFPaT-pretax-petgas'!H4*'Tax Percentages'!I$13/(1-'Tax Percentages'!I$13)</f>
        <v>0</v>
      </c>
      <c r="I4">
        <f>'BFPaT-pretax-petgas'!I4*'Tax Percentages'!J$13/(1-'Tax Percentages'!J$13)</f>
        <v>0</v>
      </c>
      <c r="J4">
        <f>'BFPaT-pretax-petgas'!J4*'Tax Percentages'!K$13/(1-'Tax Percentages'!K$13)</f>
        <v>0</v>
      </c>
      <c r="K4">
        <f>'BFPaT-pretax-petgas'!K4*'Tax Percentages'!L$13/(1-'Tax Percentages'!L$13)</f>
        <v>0</v>
      </c>
      <c r="L4">
        <f>'BFPaT-pretax-petgas'!L4*'Tax Percentages'!M$13/(1-'Tax Percentages'!M$13)</f>
        <v>0</v>
      </c>
      <c r="M4">
        <f>'BFPaT-pretax-petgas'!M4*'Tax Percentages'!N$13/(1-'Tax Percentages'!N$13)</f>
        <v>0</v>
      </c>
      <c r="N4">
        <f>'BFPaT-pretax-petgas'!N4*'Tax Percentages'!O$13/(1-'Tax Percentages'!O$13)</f>
        <v>0</v>
      </c>
      <c r="O4">
        <f>'BFPaT-pretax-petgas'!O4*'Tax Percentages'!P$13/(1-'Tax Percentages'!P$13)</f>
        <v>0</v>
      </c>
      <c r="P4">
        <f>'BFPaT-pretax-petgas'!P4*'Tax Percentages'!Q$13/(1-'Tax Percentages'!Q$13)</f>
        <v>0</v>
      </c>
      <c r="Q4">
        <f>'BFPaT-pretax-petgas'!Q4*'Tax Percentages'!R$13/(1-'Tax Percentages'!R$13)</f>
        <v>0</v>
      </c>
      <c r="R4">
        <f>'BFPaT-pretax-petgas'!R4*'Tax Percentages'!S$13/(1-'Tax Percentages'!S$13)</f>
        <v>0</v>
      </c>
      <c r="S4">
        <f>'BFPaT-pretax-petgas'!S4*'Tax Percentages'!T$13/(1-'Tax Percentages'!T$13)</f>
        <v>0</v>
      </c>
      <c r="T4">
        <f>'BFPaT-pretax-petgas'!T4*'Tax Percentages'!U$13/(1-'Tax Percentages'!U$13)</f>
        <v>0</v>
      </c>
      <c r="U4">
        <f>'BFPaT-pretax-petgas'!U4*'Tax Percentages'!V$13/(1-'Tax Percentages'!V$13)</f>
        <v>0</v>
      </c>
      <c r="V4">
        <f>'BFPaT-pretax-petgas'!V4*'Tax Percentages'!W$13/(1-'Tax Percentages'!W$13)</f>
        <v>0</v>
      </c>
      <c r="W4">
        <f>'BFPaT-pretax-petgas'!W4*'Tax Percentages'!X$13/(1-'Tax Percentages'!X$13)</f>
        <v>0</v>
      </c>
      <c r="X4">
        <f>'BFPaT-pretax-petgas'!X4*'Tax Percentages'!Y$13/(1-'Tax Percentages'!Y$13)</f>
        <v>0</v>
      </c>
      <c r="Y4">
        <f>'BFPaT-pretax-petgas'!Y4*'Tax Percentages'!Z$13/(1-'Tax Percentages'!Z$13)</f>
        <v>0</v>
      </c>
      <c r="Z4">
        <f>'BFPaT-pretax-petgas'!Z4*'Tax Percentages'!AA$13/(1-'Tax Percentages'!AA$13)</f>
        <v>0</v>
      </c>
      <c r="AA4">
        <f>'BFPaT-pretax-petgas'!AA4*'Tax Percentages'!AB$13/(1-'Tax Percentages'!AB$13)</f>
        <v>0</v>
      </c>
      <c r="AB4" s="3">
        <f t="shared" si="4"/>
        <v>0</v>
      </c>
      <c r="AC4" s="3">
        <f t="shared" si="4"/>
        <v>0</v>
      </c>
      <c r="AD4" s="3">
        <f t="shared" si="4"/>
        <v>0</v>
      </c>
      <c r="AE4" s="3">
        <f t="shared" si="4"/>
        <v>0</v>
      </c>
      <c r="AF4" s="3">
        <f t="shared" si="4"/>
        <v>0</v>
      </c>
      <c r="AG4" s="3">
        <f t="shared" si="4"/>
        <v>0</v>
      </c>
      <c r="AH4" s="3">
        <f t="shared" si="4"/>
        <v>0</v>
      </c>
      <c r="AI4" s="3">
        <f t="shared" si="4"/>
        <v>0</v>
      </c>
      <c r="AJ4" s="3">
        <f t="shared" si="4"/>
        <v>0</v>
      </c>
      <c r="AK4" s="3">
        <f t="shared" si="4"/>
        <v>0</v>
      </c>
      <c r="AL4" s="3">
        <f t="shared" si="4"/>
        <v>0</v>
      </c>
      <c r="AM4" s="3">
        <f t="shared" si="4"/>
        <v>0</v>
      </c>
      <c r="AN4" s="3">
        <f t="shared" si="4"/>
        <v>0</v>
      </c>
      <c r="AO4" s="3">
        <f t="shared" si="4"/>
        <v>0</v>
      </c>
      <c r="AP4" s="3">
        <f t="shared" si="4"/>
        <v>0</v>
      </c>
      <c r="AQ4" s="3">
        <f t="shared" si="4"/>
        <v>0</v>
      </c>
      <c r="AR4" s="3">
        <f t="shared" si="3"/>
        <v>0</v>
      </c>
      <c r="AS4" s="3">
        <f t="shared" si="3"/>
        <v>0</v>
      </c>
      <c r="AT4" s="3">
        <f t="shared" si="3"/>
        <v>0</v>
      </c>
      <c r="AU4" s="3">
        <f t="shared" si="3"/>
        <v>0</v>
      </c>
      <c r="AV4" s="3">
        <f t="shared" si="3"/>
        <v>0</v>
      </c>
      <c r="AW4" s="3">
        <f t="shared" si="3"/>
        <v>0</v>
      </c>
      <c r="AX4" s="3">
        <f t="shared" si="3"/>
        <v>0</v>
      </c>
      <c r="AY4" s="3">
        <f t="shared" si="3"/>
        <v>0</v>
      </c>
      <c r="AZ4" s="3">
        <f t="shared" si="3"/>
        <v>0</v>
      </c>
      <c r="BA4" s="3">
        <f t="shared" si="3"/>
        <v>0</v>
      </c>
      <c r="BB4" s="3">
        <f t="shared" si="3"/>
        <v>0</v>
      </c>
      <c r="BC4" s="3">
        <f t="shared" si="3"/>
        <v>0</v>
      </c>
      <c r="BD4" s="3">
        <f t="shared" si="3"/>
        <v>0</v>
      </c>
      <c r="BE4" s="3">
        <f t="shared" si="3"/>
        <v>0</v>
      </c>
      <c r="BF4" s="3">
        <f t="shared" si="3"/>
        <v>0</v>
      </c>
      <c r="BG4" s="3">
        <f t="shared" si="3"/>
        <v>0</v>
      </c>
      <c r="BH4" s="3">
        <f t="shared" si="3"/>
        <v>0</v>
      </c>
      <c r="BI4" s="3">
        <f t="shared" si="3"/>
        <v>0</v>
      </c>
      <c r="BJ4" s="3">
        <f t="shared" si="3"/>
        <v>0</v>
      </c>
      <c r="BK4" s="3">
        <f t="shared" si="3"/>
        <v>0</v>
      </c>
      <c r="BL4" s="3">
        <f t="shared" si="3"/>
        <v>0</v>
      </c>
      <c r="BM4" s="3">
        <f t="shared" si="3"/>
        <v>0</v>
      </c>
      <c r="BN4" s="3">
        <f t="shared" si="3"/>
        <v>0</v>
      </c>
      <c r="BO4" s="3">
        <f t="shared" si="3"/>
        <v>0</v>
      </c>
      <c r="BP4" s="3">
        <f t="shared" si="3"/>
        <v>0</v>
      </c>
      <c r="BQ4" s="3">
        <f t="shared" si="3"/>
        <v>0</v>
      </c>
      <c r="BR4" s="3">
        <f t="shared" si="3"/>
        <v>0</v>
      </c>
      <c r="BS4" s="3">
        <f t="shared" si="3"/>
        <v>0</v>
      </c>
      <c r="BT4" s="3">
        <f t="shared" si="3"/>
        <v>0</v>
      </c>
      <c r="BU4" s="3">
        <f t="shared" si="3"/>
        <v>0</v>
      </c>
      <c r="BV4" s="3">
        <f t="shared" si="3"/>
        <v>0</v>
      </c>
      <c r="BW4" s="3">
        <f t="shared" si="3"/>
        <v>0</v>
      </c>
      <c r="BX4" s="3">
        <f t="shared" si="3"/>
        <v>0</v>
      </c>
      <c r="BY4" s="3">
        <f t="shared" si="3"/>
        <v>0</v>
      </c>
    </row>
    <row r="5" spans="1:77">
      <c r="A5" s="1" t="s">
        <v>392</v>
      </c>
      <c r="B5">
        <f>'BFPaT-pretax-petgas'!B5*'Tax Percentages'!C$13/(1-'Tax Percentages'!C$13)</f>
        <v>0</v>
      </c>
      <c r="C5">
        <f>'BFPaT-pretax-petgas'!C5*'Tax Percentages'!D$13/(1-'Tax Percentages'!D$13)</f>
        <v>0</v>
      </c>
      <c r="D5">
        <f>'BFPaT-pretax-petgas'!D5*'Tax Percentages'!E$13/(1-'Tax Percentages'!E$13)</f>
        <v>0</v>
      </c>
      <c r="E5">
        <f>'BFPaT-pretax-petgas'!E5*'Tax Percentages'!F$13/(1-'Tax Percentages'!F$13)</f>
        <v>0</v>
      </c>
      <c r="F5">
        <f>'BFPaT-pretax-petgas'!F5*'Tax Percentages'!G$13/(1-'Tax Percentages'!G$13)</f>
        <v>0</v>
      </c>
      <c r="G5">
        <f>'BFPaT-pretax-petgas'!G5*'Tax Percentages'!H$13/(1-'Tax Percentages'!H$13)</f>
        <v>0</v>
      </c>
      <c r="H5">
        <f>'BFPaT-pretax-petgas'!H5*'Tax Percentages'!I$13/(1-'Tax Percentages'!I$13)</f>
        <v>0</v>
      </c>
      <c r="I5">
        <f>'BFPaT-pretax-petgas'!I5*'Tax Percentages'!J$13/(1-'Tax Percentages'!J$13)</f>
        <v>0</v>
      </c>
      <c r="J5">
        <f>'BFPaT-pretax-petgas'!J5*'Tax Percentages'!K$13/(1-'Tax Percentages'!K$13)</f>
        <v>0</v>
      </c>
      <c r="K5">
        <f>'BFPaT-pretax-petgas'!K5*'Tax Percentages'!L$13/(1-'Tax Percentages'!L$13)</f>
        <v>0</v>
      </c>
      <c r="L5">
        <f>'BFPaT-pretax-petgas'!L5*'Tax Percentages'!M$13/(1-'Tax Percentages'!M$13)</f>
        <v>0</v>
      </c>
      <c r="M5">
        <f>'BFPaT-pretax-petgas'!M5*'Tax Percentages'!N$13/(1-'Tax Percentages'!N$13)</f>
        <v>0</v>
      </c>
      <c r="N5">
        <f>'BFPaT-pretax-petgas'!N5*'Tax Percentages'!O$13/(1-'Tax Percentages'!O$13)</f>
        <v>0</v>
      </c>
      <c r="O5">
        <f>'BFPaT-pretax-petgas'!O5*'Tax Percentages'!P$13/(1-'Tax Percentages'!P$13)</f>
        <v>0</v>
      </c>
      <c r="P5">
        <f>'BFPaT-pretax-petgas'!P5*'Tax Percentages'!Q$13/(1-'Tax Percentages'!Q$13)</f>
        <v>0</v>
      </c>
      <c r="Q5">
        <f>'BFPaT-pretax-petgas'!Q5*'Tax Percentages'!R$13/(1-'Tax Percentages'!R$13)</f>
        <v>0</v>
      </c>
      <c r="R5">
        <f>'BFPaT-pretax-petgas'!R5*'Tax Percentages'!S$13/(1-'Tax Percentages'!S$13)</f>
        <v>0</v>
      </c>
      <c r="S5">
        <f>'BFPaT-pretax-petgas'!S5*'Tax Percentages'!T$13/(1-'Tax Percentages'!T$13)</f>
        <v>0</v>
      </c>
      <c r="T5">
        <f>'BFPaT-pretax-petgas'!T5*'Tax Percentages'!U$13/(1-'Tax Percentages'!U$13)</f>
        <v>0</v>
      </c>
      <c r="U5">
        <f>'BFPaT-pretax-petgas'!U5*'Tax Percentages'!V$13/(1-'Tax Percentages'!V$13)</f>
        <v>0</v>
      </c>
      <c r="V5">
        <f>'BFPaT-pretax-petgas'!V5*'Tax Percentages'!W$13/(1-'Tax Percentages'!W$13)</f>
        <v>0</v>
      </c>
      <c r="W5">
        <f>'BFPaT-pretax-petgas'!W5*'Tax Percentages'!X$13/(1-'Tax Percentages'!X$13)</f>
        <v>0</v>
      </c>
      <c r="X5">
        <f>'BFPaT-pretax-petgas'!X5*'Tax Percentages'!Y$13/(1-'Tax Percentages'!Y$13)</f>
        <v>0</v>
      </c>
      <c r="Y5">
        <f>'BFPaT-pretax-petgas'!Y5*'Tax Percentages'!Z$13/(1-'Tax Percentages'!Z$13)</f>
        <v>0</v>
      </c>
      <c r="Z5">
        <f>'BFPaT-pretax-petgas'!Z5*'Tax Percentages'!AA$13/(1-'Tax Percentages'!AA$13)</f>
        <v>0</v>
      </c>
      <c r="AA5">
        <f>'BFPaT-pretax-petgas'!AA5*'Tax Percentages'!AB$13/(1-'Tax Percentages'!AB$13)</f>
        <v>0</v>
      </c>
      <c r="AB5" s="3">
        <f t="shared" si="4"/>
        <v>0</v>
      </c>
      <c r="AC5" s="3">
        <f t="shared" si="4"/>
        <v>0</v>
      </c>
      <c r="AD5" s="3">
        <f t="shared" si="4"/>
        <v>0</v>
      </c>
      <c r="AE5" s="3">
        <f t="shared" si="4"/>
        <v>0</v>
      </c>
      <c r="AF5" s="3">
        <f t="shared" si="4"/>
        <v>0</v>
      </c>
      <c r="AG5" s="3">
        <f t="shared" si="4"/>
        <v>0</v>
      </c>
      <c r="AH5" s="3">
        <f t="shared" si="4"/>
        <v>0</v>
      </c>
      <c r="AI5" s="3">
        <f t="shared" si="4"/>
        <v>0</v>
      </c>
      <c r="AJ5" s="3">
        <f t="shared" si="4"/>
        <v>0</v>
      </c>
      <c r="AK5" s="3">
        <f t="shared" si="4"/>
        <v>0</v>
      </c>
      <c r="AL5" s="3">
        <f t="shared" si="4"/>
        <v>0</v>
      </c>
      <c r="AM5" s="3">
        <f t="shared" si="4"/>
        <v>0</v>
      </c>
      <c r="AN5" s="3">
        <f t="shared" si="4"/>
        <v>0</v>
      </c>
      <c r="AO5" s="3">
        <f t="shared" si="4"/>
        <v>0</v>
      </c>
      <c r="AP5" s="3">
        <f t="shared" si="4"/>
        <v>0</v>
      </c>
      <c r="AQ5" s="3">
        <f t="shared" si="4"/>
        <v>0</v>
      </c>
      <c r="AR5" s="3">
        <f t="shared" si="3"/>
        <v>0</v>
      </c>
      <c r="AS5" s="3">
        <f t="shared" si="3"/>
        <v>0</v>
      </c>
      <c r="AT5" s="3">
        <f t="shared" si="3"/>
        <v>0</v>
      </c>
      <c r="AU5" s="3">
        <f t="shared" si="3"/>
        <v>0</v>
      </c>
      <c r="AV5" s="3">
        <f t="shared" si="3"/>
        <v>0</v>
      </c>
      <c r="AW5" s="3">
        <f t="shared" si="3"/>
        <v>0</v>
      </c>
      <c r="AX5" s="3">
        <f t="shared" si="3"/>
        <v>0</v>
      </c>
      <c r="AY5" s="3">
        <f t="shared" si="3"/>
        <v>0</v>
      </c>
      <c r="AZ5" s="3">
        <f t="shared" si="3"/>
        <v>0</v>
      </c>
      <c r="BA5" s="3">
        <f t="shared" si="3"/>
        <v>0</v>
      </c>
      <c r="BB5" s="3">
        <f t="shared" si="3"/>
        <v>0</v>
      </c>
      <c r="BC5" s="3">
        <f t="shared" si="3"/>
        <v>0</v>
      </c>
      <c r="BD5" s="3">
        <f t="shared" si="3"/>
        <v>0</v>
      </c>
      <c r="BE5" s="3">
        <f t="shared" si="3"/>
        <v>0</v>
      </c>
      <c r="BF5" s="3">
        <f t="shared" si="3"/>
        <v>0</v>
      </c>
      <c r="BG5" s="3">
        <f t="shared" si="3"/>
        <v>0</v>
      </c>
      <c r="BH5" s="3">
        <f t="shared" si="3"/>
        <v>0</v>
      </c>
      <c r="BI5" s="3">
        <f t="shared" si="3"/>
        <v>0</v>
      </c>
      <c r="BJ5" s="3">
        <f t="shared" si="3"/>
        <v>0</v>
      </c>
      <c r="BK5" s="3">
        <f t="shared" si="3"/>
        <v>0</v>
      </c>
      <c r="BL5" s="3">
        <f t="shared" si="3"/>
        <v>0</v>
      </c>
      <c r="BM5" s="3">
        <f t="shared" si="3"/>
        <v>0</v>
      </c>
      <c r="BN5" s="3">
        <f t="shared" si="3"/>
        <v>0</v>
      </c>
      <c r="BO5" s="3">
        <f t="shared" si="3"/>
        <v>0</v>
      </c>
      <c r="BP5" s="3">
        <f t="shared" si="3"/>
        <v>0</v>
      </c>
      <c r="BQ5" s="3">
        <f t="shared" si="3"/>
        <v>0</v>
      </c>
      <c r="BR5" s="3">
        <f t="shared" si="3"/>
        <v>0</v>
      </c>
      <c r="BS5" s="3">
        <f t="shared" si="3"/>
        <v>0</v>
      </c>
      <c r="BT5" s="3">
        <f t="shared" si="3"/>
        <v>0</v>
      </c>
      <c r="BU5" s="3">
        <f t="shared" si="3"/>
        <v>0</v>
      </c>
      <c r="BV5" s="3">
        <f t="shared" si="3"/>
        <v>0</v>
      </c>
      <c r="BW5" s="3">
        <f t="shared" si="3"/>
        <v>0</v>
      </c>
      <c r="BX5" s="3">
        <f t="shared" si="3"/>
        <v>0</v>
      </c>
      <c r="BY5" s="3">
        <f t="shared" si="3"/>
        <v>0</v>
      </c>
    </row>
    <row r="6" spans="1:77">
      <c r="A6" s="1" t="s">
        <v>393</v>
      </c>
      <c r="B6">
        <f>'BFPaT-pretax-petgas'!B6*'Tax Percentages'!C$13/(1-'Tax Percentages'!C$13)</f>
        <v>0</v>
      </c>
      <c r="C6">
        <f>'BFPaT-pretax-petgas'!C6*'Tax Percentages'!D$13/(1-'Tax Percentages'!D$13)</f>
        <v>0</v>
      </c>
      <c r="D6">
        <f>'BFPaT-pretax-petgas'!D6*'Tax Percentages'!E$13/(1-'Tax Percentages'!E$13)</f>
        <v>0</v>
      </c>
      <c r="E6">
        <f>'BFPaT-pretax-petgas'!E6*'Tax Percentages'!F$13/(1-'Tax Percentages'!F$13)</f>
        <v>0</v>
      </c>
      <c r="F6">
        <f>'BFPaT-pretax-petgas'!F6*'Tax Percentages'!G$13/(1-'Tax Percentages'!G$13)</f>
        <v>0</v>
      </c>
      <c r="G6">
        <f>'BFPaT-pretax-petgas'!G6*'Tax Percentages'!H$13/(1-'Tax Percentages'!H$13)</f>
        <v>0</v>
      </c>
      <c r="H6">
        <f>'BFPaT-pretax-petgas'!H6*'Tax Percentages'!I$13/(1-'Tax Percentages'!I$13)</f>
        <v>0</v>
      </c>
      <c r="I6">
        <f>'BFPaT-pretax-petgas'!I6*'Tax Percentages'!J$13/(1-'Tax Percentages'!J$13)</f>
        <v>0</v>
      </c>
      <c r="J6">
        <f>'BFPaT-pretax-petgas'!J6*'Tax Percentages'!K$13/(1-'Tax Percentages'!K$13)</f>
        <v>0</v>
      </c>
      <c r="K6">
        <f>'BFPaT-pretax-petgas'!K6*'Tax Percentages'!L$13/(1-'Tax Percentages'!L$13)</f>
        <v>0</v>
      </c>
      <c r="L6">
        <f>'BFPaT-pretax-petgas'!L6*'Tax Percentages'!M$13/(1-'Tax Percentages'!M$13)</f>
        <v>0</v>
      </c>
      <c r="M6">
        <f>'BFPaT-pretax-petgas'!M6*'Tax Percentages'!N$13/(1-'Tax Percentages'!N$13)</f>
        <v>0</v>
      </c>
      <c r="N6">
        <f>'BFPaT-pretax-petgas'!N6*'Tax Percentages'!O$13/(1-'Tax Percentages'!O$13)</f>
        <v>0</v>
      </c>
      <c r="O6">
        <f>'BFPaT-pretax-petgas'!O6*'Tax Percentages'!P$13/(1-'Tax Percentages'!P$13)</f>
        <v>0</v>
      </c>
      <c r="P6">
        <f>'BFPaT-pretax-petgas'!P6*'Tax Percentages'!Q$13/(1-'Tax Percentages'!Q$13)</f>
        <v>0</v>
      </c>
      <c r="Q6">
        <f>'BFPaT-pretax-petgas'!Q6*'Tax Percentages'!R$13/(1-'Tax Percentages'!R$13)</f>
        <v>0</v>
      </c>
      <c r="R6">
        <f>'BFPaT-pretax-petgas'!R6*'Tax Percentages'!S$13/(1-'Tax Percentages'!S$13)</f>
        <v>0</v>
      </c>
      <c r="S6">
        <f>'BFPaT-pretax-petgas'!S6*'Tax Percentages'!T$13/(1-'Tax Percentages'!T$13)</f>
        <v>0</v>
      </c>
      <c r="T6">
        <f>'BFPaT-pretax-petgas'!T6*'Tax Percentages'!U$13/(1-'Tax Percentages'!U$13)</f>
        <v>0</v>
      </c>
      <c r="U6">
        <f>'BFPaT-pretax-petgas'!U6*'Tax Percentages'!V$13/(1-'Tax Percentages'!V$13)</f>
        <v>0</v>
      </c>
      <c r="V6">
        <f>'BFPaT-pretax-petgas'!V6*'Tax Percentages'!W$13/(1-'Tax Percentages'!W$13)</f>
        <v>0</v>
      </c>
      <c r="W6">
        <f>'BFPaT-pretax-petgas'!W6*'Tax Percentages'!X$13/(1-'Tax Percentages'!X$13)</f>
        <v>0</v>
      </c>
      <c r="X6">
        <f>'BFPaT-pretax-petgas'!X6*'Tax Percentages'!Y$13/(1-'Tax Percentages'!Y$13)</f>
        <v>0</v>
      </c>
      <c r="Y6">
        <f>'BFPaT-pretax-petgas'!Y6*'Tax Percentages'!Z$13/(1-'Tax Percentages'!Z$13)</f>
        <v>0</v>
      </c>
      <c r="Z6">
        <f>'BFPaT-pretax-petgas'!Z6*'Tax Percentages'!AA$13/(1-'Tax Percentages'!AA$13)</f>
        <v>0</v>
      </c>
      <c r="AA6">
        <f>'BFPaT-pretax-petgas'!AA6*'Tax Percentages'!AB$13/(1-'Tax Percentages'!AB$13)</f>
        <v>0</v>
      </c>
      <c r="AB6" s="3">
        <f t="shared" si="4"/>
        <v>0</v>
      </c>
      <c r="AC6" s="3">
        <f t="shared" si="4"/>
        <v>0</v>
      </c>
      <c r="AD6" s="3">
        <f t="shared" si="4"/>
        <v>0</v>
      </c>
      <c r="AE6" s="3">
        <f t="shared" si="4"/>
        <v>0</v>
      </c>
      <c r="AF6" s="3">
        <f t="shared" si="4"/>
        <v>0</v>
      </c>
      <c r="AG6" s="3">
        <f t="shared" si="4"/>
        <v>0</v>
      </c>
      <c r="AH6" s="3">
        <f t="shared" si="4"/>
        <v>0</v>
      </c>
      <c r="AI6" s="3">
        <f t="shared" si="4"/>
        <v>0</v>
      </c>
      <c r="AJ6" s="3">
        <f t="shared" si="4"/>
        <v>0</v>
      </c>
      <c r="AK6" s="3">
        <f t="shared" si="4"/>
        <v>0</v>
      </c>
      <c r="AL6" s="3">
        <f t="shared" si="4"/>
        <v>0</v>
      </c>
      <c r="AM6" s="3">
        <f t="shared" si="4"/>
        <v>0</v>
      </c>
      <c r="AN6" s="3">
        <f t="shared" si="4"/>
        <v>0</v>
      </c>
      <c r="AO6" s="3">
        <f t="shared" si="4"/>
        <v>0</v>
      </c>
      <c r="AP6" s="3">
        <f t="shared" si="4"/>
        <v>0</v>
      </c>
      <c r="AQ6" s="3">
        <f t="shared" si="4"/>
        <v>0</v>
      </c>
      <c r="AR6" s="3">
        <f t="shared" si="3"/>
        <v>0</v>
      </c>
      <c r="AS6" s="3">
        <f t="shared" si="3"/>
        <v>0</v>
      </c>
      <c r="AT6" s="3">
        <f t="shared" si="3"/>
        <v>0</v>
      </c>
      <c r="AU6" s="3">
        <f t="shared" si="3"/>
        <v>0</v>
      </c>
      <c r="AV6" s="3">
        <f t="shared" si="3"/>
        <v>0</v>
      </c>
      <c r="AW6" s="3">
        <f t="shared" si="3"/>
        <v>0</v>
      </c>
      <c r="AX6" s="3">
        <f t="shared" si="3"/>
        <v>0</v>
      </c>
      <c r="AY6" s="3">
        <f t="shared" si="3"/>
        <v>0</v>
      </c>
      <c r="AZ6" s="3">
        <f t="shared" si="3"/>
        <v>0</v>
      </c>
      <c r="BA6" s="3">
        <f t="shared" si="3"/>
        <v>0</v>
      </c>
      <c r="BB6" s="3">
        <f t="shared" si="3"/>
        <v>0</v>
      </c>
      <c r="BC6" s="3">
        <f t="shared" si="3"/>
        <v>0</v>
      </c>
      <c r="BD6" s="3">
        <f t="shared" si="3"/>
        <v>0</v>
      </c>
      <c r="BE6" s="3">
        <f t="shared" si="3"/>
        <v>0</v>
      </c>
      <c r="BF6" s="3">
        <f t="shared" si="3"/>
        <v>0</v>
      </c>
      <c r="BG6" s="3">
        <f t="shared" si="3"/>
        <v>0</v>
      </c>
      <c r="BH6" s="3">
        <f t="shared" si="3"/>
        <v>0</v>
      </c>
      <c r="BI6" s="3">
        <f t="shared" si="3"/>
        <v>0</v>
      </c>
      <c r="BJ6" s="3">
        <f t="shared" si="3"/>
        <v>0</v>
      </c>
      <c r="BK6" s="3">
        <f t="shared" si="3"/>
        <v>0</v>
      </c>
      <c r="BL6" s="3">
        <f t="shared" si="3"/>
        <v>0</v>
      </c>
      <c r="BM6" s="3">
        <f t="shared" si="3"/>
        <v>0</v>
      </c>
      <c r="BN6" s="3">
        <f t="shared" si="3"/>
        <v>0</v>
      </c>
      <c r="BO6" s="3">
        <f t="shared" si="3"/>
        <v>0</v>
      </c>
      <c r="BP6" s="3">
        <f t="shared" si="3"/>
        <v>0</v>
      </c>
      <c r="BQ6" s="3">
        <f t="shared" si="3"/>
        <v>0</v>
      </c>
      <c r="BR6" s="3">
        <f t="shared" si="3"/>
        <v>0</v>
      </c>
      <c r="BS6" s="3">
        <f t="shared" si="3"/>
        <v>0</v>
      </c>
      <c r="BT6" s="3">
        <f t="shared" si="3"/>
        <v>0</v>
      </c>
      <c r="BU6" s="3">
        <f t="shared" si="3"/>
        <v>0</v>
      </c>
      <c r="BV6" s="3">
        <f t="shared" si="3"/>
        <v>0</v>
      </c>
      <c r="BW6" s="3">
        <f t="shared" si="3"/>
        <v>0</v>
      </c>
      <c r="BX6" s="3">
        <f t="shared" si="3"/>
        <v>0</v>
      </c>
      <c r="BY6" s="3">
        <f t="shared" si="3"/>
        <v>0</v>
      </c>
    </row>
    <row r="7" spans="1:77">
      <c r="A7" s="1" t="s">
        <v>394</v>
      </c>
      <c r="B7">
        <f>'BFPaT-pretax-petgas'!B7*'Tax Percentages'!C$13/(1-'Tax Percentages'!C$13)</f>
        <v>0</v>
      </c>
      <c r="C7">
        <f>'BFPaT-pretax-petgas'!C7*'Tax Percentages'!D$13/(1-'Tax Percentages'!D$13)</f>
        <v>0</v>
      </c>
      <c r="D7">
        <f>'BFPaT-pretax-petgas'!D7*'Tax Percentages'!E$13/(1-'Tax Percentages'!E$13)</f>
        <v>0</v>
      </c>
      <c r="E7">
        <f>'BFPaT-pretax-petgas'!E7*'Tax Percentages'!F$13/(1-'Tax Percentages'!F$13)</f>
        <v>0</v>
      </c>
      <c r="F7">
        <f>'BFPaT-pretax-petgas'!F7*'Tax Percentages'!G$13/(1-'Tax Percentages'!G$13)</f>
        <v>0</v>
      </c>
      <c r="G7">
        <f>'BFPaT-pretax-petgas'!G7*'Tax Percentages'!H$13/(1-'Tax Percentages'!H$13)</f>
        <v>0</v>
      </c>
      <c r="H7">
        <f>'BFPaT-pretax-petgas'!H7*'Tax Percentages'!I$13/(1-'Tax Percentages'!I$13)</f>
        <v>0</v>
      </c>
      <c r="I7">
        <f>'BFPaT-pretax-petgas'!I7*'Tax Percentages'!J$13/(1-'Tax Percentages'!J$13)</f>
        <v>0</v>
      </c>
      <c r="J7">
        <f>'BFPaT-pretax-petgas'!J7*'Tax Percentages'!K$13/(1-'Tax Percentages'!K$13)</f>
        <v>0</v>
      </c>
      <c r="K7">
        <f>'BFPaT-pretax-petgas'!K7*'Tax Percentages'!L$13/(1-'Tax Percentages'!L$13)</f>
        <v>0</v>
      </c>
      <c r="L7">
        <f>'BFPaT-pretax-petgas'!L7*'Tax Percentages'!M$13/(1-'Tax Percentages'!M$13)</f>
        <v>0</v>
      </c>
      <c r="M7">
        <f>'BFPaT-pretax-petgas'!M7*'Tax Percentages'!N$13/(1-'Tax Percentages'!N$13)</f>
        <v>0</v>
      </c>
      <c r="N7">
        <f>'BFPaT-pretax-petgas'!N7*'Tax Percentages'!O$13/(1-'Tax Percentages'!O$13)</f>
        <v>0</v>
      </c>
      <c r="O7">
        <f>'BFPaT-pretax-petgas'!O7*'Tax Percentages'!P$13/(1-'Tax Percentages'!P$13)</f>
        <v>0</v>
      </c>
      <c r="P7">
        <f>'BFPaT-pretax-petgas'!P7*'Tax Percentages'!Q$13/(1-'Tax Percentages'!Q$13)</f>
        <v>0</v>
      </c>
      <c r="Q7">
        <f>'BFPaT-pretax-petgas'!Q7*'Tax Percentages'!R$13/(1-'Tax Percentages'!R$13)</f>
        <v>0</v>
      </c>
      <c r="R7">
        <f>'BFPaT-pretax-petgas'!R7*'Tax Percentages'!S$13/(1-'Tax Percentages'!S$13)</f>
        <v>0</v>
      </c>
      <c r="S7">
        <f>'BFPaT-pretax-petgas'!S7*'Tax Percentages'!T$13/(1-'Tax Percentages'!T$13)</f>
        <v>0</v>
      </c>
      <c r="T7">
        <f>'BFPaT-pretax-petgas'!T7*'Tax Percentages'!U$13/(1-'Tax Percentages'!U$13)</f>
        <v>0</v>
      </c>
      <c r="U7">
        <f>'BFPaT-pretax-petgas'!U7*'Tax Percentages'!V$13/(1-'Tax Percentages'!V$13)</f>
        <v>0</v>
      </c>
      <c r="V7">
        <f>'BFPaT-pretax-petgas'!V7*'Tax Percentages'!W$13/(1-'Tax Percentages'!W$13)</f>
        <v>0</v>
      </c>
      <c r="W7">
        <f>'BFPaT-pretax-petgas'!W7*'Tax Percentages'!X$13/(1-'Tax Percentages'!X$13)</f>
        <v>0</v>
      </c>
      <c r="X7">
        <f>'BFPaT-pretax-petgas'!X7*'Tax Percentages'!Y$13/(1-'Tax Percentages'!Y$13)</f>
        <v>0</v>
      </c>
      <c r="Y7">
        <f>'BFPaT-pretax-petgas'!Y7*'Tax Percentages'!Z$13/(1-'Tax Percentages'!Z$13)</f>
        <v>0</v>
      </c>
      <c r="Z7">
        <f>'BFPaT-pretax-petgas'!Z7*'Tax Percentages'!AA$13/(1-'Tax Percentages'!AA$13)</f>
        <v>0</v>
      </c>
      <c r="AA7">
        <f>'BFPaT-pretax-petgas'!AA7*'Tax Percentages'!AB$13/(1-'Tax Percentages'!AB$13)</f>
        <v>0</v>
      </c>
      <c r="AB7" s="3">
        <f t="shared" si="4"/>
        <v>0</v>
      </c>
      <c r="AC7" s="3">
        <f t="shared" si="4"/>
        <v>0</v>
      </c>
      <c r="AD7" s="3">
        <f t="shared" si="4"/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3">
        <f t="shared" si="4"/>
        <v>0</v>
      </c>
      <c r="AI7" s="3">
        <f t="shared" si="4"/>
        <v>0</v>
      </c>
      <c r="AJ7" s="3">
        <f t="shared" si="4"/>
        <v>0</v>
      </c>
      <c r="AK7" s="3">
        <f t="shared" si="4"/>
        <v>0</v>
      </c>
      <c r="AL7" s="3">
        <f t="shared" si="4"/>
        <v>0</v>
      </c>
      <c r="AM7" s="3">
        <f t="shared" si="4"/>
        <v>0</v>
      </c>
      <c r="AN7" s="3">
        <f t="shared" si="4"/>
        <v>0</v>
      </c>
      <c r="AO7" s="3">
        <f t="shared" si="4"/>
        <v>0</v>
      </c>
      <c r="AP7" s="3">
        <f t="shared" si="4"/>
        <v>0</v>
      </c>
      <c r="AQ7" s="3">
        <f t="shared" si="4"/>
        <v>0</v>
      </c>
      <c r="AR7" s="3">
        <f t="shared" si="3"/>
        <v>0</v>
      </c>
      <c r="AS7" s="3">
        <f t="shared" si="3"/>
        <v>0</v>
      </c>
      <c r="AT7" s="3">
        <f t="shared" si="3"/>
        <v>0</v>
      </c>
      <c r="AU7" s="3">
        <f t="shared" si="3"/>
        <v>0</v>
      </c>
      <c r="AV7" s="3">
        <f t="shared" si="3"/>
        <v>0</v>
      </c>
      <c r="AW7" s="3">
        <f t="shared" si="3"/>
        <v>0</v>
      </c>
      <c r="AX7" s="3">
        <f t="shared" si="3"/>
        <v>0</v>
      </c>
      <c r="AY7" s="3">
        <f t="shared" si="3"/>
        <v>0</v>
      </c>
      <c r="AZ7" s="3">
        <f t="shared" si="3"/>
        <v>0</v>
      </c>
      <c r="BA7" s="3">
        <f t="shared" si="3"/>
        <v>0</v>
      </c>
      <c r="BB7" s="3">
        <f t="shared" si="3"/>
        <v>0</v>
      </c>
      <c r="BC7" s="3">
        <f t="shared" si="3"/>
        <v>0</v>
      </c>
      <c r="BD7" s="3">
        <f t="shared" si="3"/>
        <v>0</v>
      </c>
      <c r="BE7" s="3">
        <f t="shared" si="3"/>
        <v>0</v>
      </c>
      <c r="BF7" s="3">
        <f t="shared" si="3"/>
        <v>0</v>
      </c>
      <c r="BG7" s="3">
        <f t="shared" si="3"/>
        <v>0</v>
      </c>
      <c r="BH7" s="3">
        <f t="shared" si="3"/>
        <v>0</v>
      </c>
      <c r="BI7" s="3">
        <f t="shared" si="3"/>
        <v>0</v>
      </c>
      <c r="BJ7" s="3">
        <f t="shared" si="3"/>
        <v>0</v>
      </c>
      <c r="BK7" s="3">
        <f t="shared" si="3"/>
        <v>0</v>
      </c>
      <c r="BL7" s="3">
        <f t="shared" si="3"/>
        <v>0</v>
      </c>
      <c r="BM7" s="3">
        <f t="shared" si="3"/>
        <v>0</v>
      </c>
      <c r="BN7" s="3">
        <f t="shared" si="3"/>
        <v>0</v>
      </c>
      <c r="BO7" s="3">
        <f t="shared" si="3"/>
        <v>0</v>
      </c>
      <c r="BP7" s="3">
        <f t="shared" si="3"/>
        <v>0</v>
      </c>
      <c r="BQ7" s="3">
        <f t="shared" si="3"/>
        <v>0</v>
      </c>
      <c r="BR7" s="3">
        <f t="shared" si="3"/>
        <v>0</v>
      </c>
      <c r="BS7" s="3">
        <f t="shared" si="3"/>
        <v>0</v>
      </c>
      <c r="BT7" s="3">
        <f t="shared" si="3"/>
        <v>0</v>
      </c>
      <c r="BU7" s="3">
        <f t="shared" si="3"/>
        <v>0</v>
      </c>
      <c r="BV7" s="3">
        <f t="shared" si="3"/>
        <v>0</v>
      </c>
      <c r="BW7" s="3">
        <f t="shared" si="3"/>
        <v>0</v>
      </c>
      <c r="BX7" s="3">
        <f t="shared" si="3"/>
        <v>0</v>
      </c>
      <c r="BY7" s="3">
        <f t="shared" si="3"/>
        <v>0</v>
      </c>
    </row>
    <row r="8" spans="1:77">
      <c r="A8" s="1" t="s">
        <v>395</v>
      </c>
      <c r="B8">
        <f>'BFPaT-pretax-petgas'!B8*'Tax Percentages'!C$13/(1-'Tax Percentages'!C$13)</f>
        <v>0</v>
      </c>
      <c r="C8">
        <f>'BFPaT-pretax-petgas'!C8*'Tax Percentages'!D$13/(1-'Tax Percentages'!D$13)</f>
        <v>0</v>
      </c>
      <c r="D8">
        <f>'BFPaT-pretax-petgas'!D8*'Tax Percentages'!E$13/(1-'Tax Percentages'!E$13)</f>
        <v>0</v>
      </c>
      <c r="E8">
        <f>'BFPaT-pretax-petgas'!E8*'Tax Percentages'!F$13/(1-'Tax Percentages'!F$13)</f>
        <v>0</v>
      </c>
      <c r="F8">
        <f>'BFPaT-pretax-petgas'!F8*'Tax Percentages'!G$13/(1-'Tax Percentages'!G$13)</f>
        <v>0</v>
      </c>
      <c r="G8">
        <f>'BFPaT-pretax-petgas'!G8*'Tax Percentages'!H$13/(1-'Tax Percentages'!H$13)</f>
        <v>0</v>
      </c>
      <c r="H8">
        <f>'BFPaT-pretax-petgas'!H8*'Tax Percentages'!I$13/(1-'Tax Percentages'!I$13)</f>
        <v>0</v>
      </c>
      <c r="I8">
        <f>'BFPaT-pretax-petgas'!I8*'Tax Percentages'!J$13/(1-'Tax Percentages'!J$13)</f>
        <v>0</v>
      </c>
      <c r="J8">
        <f>'BFPaT-pretax-petgas'!J8*'Tax Percentages'!K$13/(1-'Tax Percentages'!K$13)</f>
        <v>0</v>
      </c>
      <c r="K8">
        <f>'BFPaT-pretax-petgas'!K8*'Tax Percentages'!L$13/(1-'Tax Percentages'!L$13)</f>
        <v>0</v>
      </c>
      <c r="L8">
        <f>'BFPaT-pretax-petgas'!L8*'Tax Percentages'!M$13/(1-'Tax Percentages'!M$13)</f>
        <v>0</v>
      </c>
      <c r="M8">
        <f>'BFPaT-pretax-petgas'!M8*'Tax Percentages'!N$13/(1-'Tax Percentages'!N$13)</f>
        <v>0</v>
      </c>
      <c r="N8">
        <f>'BFPaT-pretax-petgas'!N8*'Tax Percentages'!O$13/(1-'Tax Percentages'!O$13)</f>
        <v>0</v>
      </c>
      <c r="O8">
        <f>'BFPaT-pretax-petgas'!O8*'Tax Percentages'!P$13/(1-'Tax Percentages'!P$13)</f>
        <v>0</v>
      </c>
      <c r="P8">
        <f>'BFPaT-pretax-petgas'!P8*'Tax Percentages'!Q$13/(1-'Tax Percentages'!Q$13)</f>
        <v>0</v>
      </c>
      <c r="Q8">
        <f>'BFPaT-pretax-petgas'!Q8*'Tax Percentages'!R$13/(1-'Tax Percentages'!R$13)</f>
        <v>0</v>
      </c>
      <c r="R8">
        <f>'BFPaT-pretax-petgas'!R8*'Tax Percentages'!S$13/(1-'Tax Percentages'!S$13)</f>
        <v>0</v>
      </c>
      <c r="S8">
        <f>'BFPaT-pretax-petgas'!S8*'Tax Percentages'!T$13/(1-'Tax Percentages'!T$13)</f>
        <v>0</v>
      </c>
      <c r="T8">
        <f>'BFPaT-pretax-petgas'!T8*'Tax Percentages'!U$13/(1-'Tax Percentages'!U$13)</f>
        <v>0</v>
      </c>
      <c r="U8">
        <f>'BFPaT-pretax-petgas'!U8*'Tax Percentages'!V$13/(1-'Tax Percentages'!V$13)</f>
        <v>0</v>
      </c>
      <c r="V8">
        <f>'BFPaT-pretax-petgas'!V8*'Tax Percentages'!W$13/(1-'Tax Percentages'!W$13)</f>
        <v>0</v>
      </c>
      <c r="W8">
        <f>'BFPaT-pretax-petgas'!W8*'Tax Percentages'!X$13/(1-'Tax Percentages'!X$13)</f>
        <v>0</v>
      </c>
      <c r="X8">
        <f>'BFPaT-pretax-petgas'!X8*'Tax Percentages'!Y$13/(1-'Tax Percentages'!Y$13)</f>
        <v>0</v>
      </c>
      <c r="Y8">
        <f>'BFPaT-pretax-petgas'!Y8*'Tax Percentages'!Z$13/(1-'Tax Percentages'!Z$13)</f>
        <v>0</v>
      </c>
      <c r="Z8">
        <f>'BFPaT-pretax-petgas'!Z8*'Tax Percentages'!AA$13/(1-'Tax Percentages'!AA$13)</f>
        <v>0</v>
      </c>
      <c r="AA8">
        <f>'BFPaT-pretax-petgas'!AA8*'Tax Percentages'!AB$13/(1-'Tax Percentages'!AB$13)</f>
        <v>0</v>
      </c>
      <c r="AB8" s="3">
        <f t="shared" si="4"/>
        <v>0</v>
      </c>
      <c r="AC8" s="3">
        <f t="shared" si="4"/>
        <v>0</v>
      </c>
      <c r="AD8" s="3">
        <f t="shared" si="4"/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3">
        <f t="shared" si="4"/>
        <v>0</v>
      </c>
      <c r="AI8" s="3">
        <f t="shared" si="4"/>
        <v>0</v>
      </c>
      <c r="AJ8" s="3">
        <f t="shared" si="4"/>
        <v>0</v>
      </c>
      <c r="AK8" s="3">
        <f t="shared" si="4"/>
        <v>0</v>
      </c>
      <c r="AL8" s="3">
        <f t="shared" si="4"/>
        <v>0</v>
      </c>
      <c r="AM8" s="3">
        <f t="shared" si="4"/>
        <v>0</v>
      </c>
      <c r="AN8" s="3">
        <f t="shared" si="4"/>
        <v>0</v>
      </c>
      <c r="AO8" s="3">
        <f t="shared" si="4"/>
        <v>0</v>
      </c>
      <c r="AP8" s="3">
        <f t="shared" si="4"/>
        <v>0</v>
      </c>
      <c r="AQ8" s="3">
        <f t="shared" si="4"/>
        <v>0</v>
      </c>
      <c r="AR8" s="3">
        <f t="shared" si="3"/>
        <v>0</v>
      </c>
      <c r="AS8" s="3">
        <f t="shared" si="3"/>
        <v>0</v>
      </c>
      <c r="AT8" s="3">
        <f t="shared" si="3"/>
        <v>0</v>
      </c>
      <c r="AU8" s="3">
        <f t="shared" si="3"/>
        <v>0</v>
      </c>
      <c r="AV8" s="3">
        <f t="shared" si="3"/>
        <v>0</v>
      </c>
      <c r="AW8" s="3">
        <f t="shared" si="3"/>
        <v>0</v>
      </c>
      <c r="AX8" s="3">
        <f t="shared" si="3"/>
        <v>0</v>
      </c>
      <c r="AY8" s="3">
        <f t="shared" si="3"/>
        <v>0</v>
      </c>
      <c r="AZ8" s="3">
        <f t="shared" si="3"/>
        <v>0</v>
      </c>
      <c r="BA8" s="3">
        <f t="shared" si="3"/>
        <v>0</v>
      </c>
      <c r="BB8" s="3">
        <f t="shared" si="3"/>
        <v>0</v>
      </c>
      <c r="BC8" s="3">
        <f t="shared" si="3"/>
        <v>0</v>
      </c>
      <c r="BD8" s="3">
        <f t="shared" si="3"/>
        <v>0</v>
      </c>
      <c r="BE8" s="3">
        <f t="shared" si="3"/>
        <v>0</v>
      </c>
      <c r="BF8" s="3">
        <f t="shared" si="3"/>
        <v>0</v>
      </c>
      <c r="BG8" s="3">
        <f t="shared" si="3"/>
        <v>0</v>
      </c>
      <c r="BH8" s="3">
        <f t="shared" si="3"/>
        <v>0</v>
      </c>
      <c r="BI8" s="3">
        <f t="shared" si="3"/>
        <v>0</v>
      </c>
      <c r="BJ8" s="3">
        <f t="shared" si="3"/>
        <v>0</v>
      </c>
      <c r="BK8" s="3">
        <f t="shared" si="3"/>
        <v>0</v>
      </c>
      <c r="BL8" s="3">
        <f t="shared" si="3"/>
        <v>0</v>
      </c>
      <c r="BM8" s="3">
        <f t="shared" si="3"/>
        <v>0</v>
      </c>
      <c r="BN8" s="3">
        <f t="shared" si="3"/>
        <v>0</v>
      </c>
      <c r="BO8" s="3">
        <f t="shared" si="3"/>
        <v>0</v>
      </c>
      <c r="BP8" s="3">
        <f t="shared" si="3"/>
        <v>0</v>
      </c>
      <c r="BQ8" s="3">
        <f t="shared" si="3"/>
        <v>0</v>
      </c>
      <c r="BR8" s="3">
        <f t="shared" si="3"/>
        <v>0</v>
      </c>
      <c r="BS8" s="3">
        <f t="shared" si="3"/>
        <v>0</v>
      </c>
      <c r="BT8" s="3">
        <f t="shared" si="3"/>
        <v>0</v>
      </c>
      <c r="BU8" s="3">
        <f t="shared" si="3"/>
        <v>0</v>
      </c>
      <c r="BV8" s="3">
        <f t="shared" si="3"/>
        <v>0</v>
      </c>
      <c r="BW8" s="3">
        <f t="shared" si="3"/>
        <v>0</v>
      </c>
      <c r="BX8" s="3">
        <f t="shared" si="3"/>
        <v>0</v>
      </c>
      <c r="BY8" s="3">
        <f t="shared" si="3"/>
        <v>0</v>
      </c>
    </row>
    <row r="9" spans="1:77">
      <c r="A9" s="1" t="s">
        <v>396</v>
      </c>
      <c r="B9">
        <f>'BFPaT-pretax-petgas'!B9*'Tax Percentages'!C$13/(1-'Tax Percentages'!C$13)</f>
        <v>0</v>
      </c>
      <c r="C9">
        <f>'BFPaT-pretax-petgas'!C9*'Tax Percentages'!D$13/(1-'Tax Percentages'!D$13)</f>
        <v>0</v>
      </c>
      <c r="D9">
        <f>'BFPaT-pretax-petgas'!D9*'Tax Percentages'!E$13/(1-'Tax Percentages'!E$13)</f>
        <v>0</v>
      </c>
      <c r="E9">
        <f>'BFPaT-pretax-petgas'!E9*'Tax Percentages'!F$13/(1-'Tax Percentages'!F$13)</f>
        <v>0</v>
      </c>
      <c r="F9">
        <f>'BFPaT-pretax-petgas'!F9*'Tax Percentages'!G$13/(1-'Tax Percentages'!G$13)</f>
        <v>0</v>
      </c>
      <c r="G9">
        <f>'BFPaT-pretax-petgas'!G9*'Tax Percentages'!H$13/(1-'Tax Percentages'!H$13)</f>
        <v>0</v>
      </c>
      <c r="H9">
        <f>'BFPaT-pretax-petgas'!H9*'Tax Percentages'!I$13/(1-'Tax Percentages'!I$13)</f>
        <v>0</v>
      </c>
      <c r="I9">
        <f>'BFPaT-pretax-petgas'!I9*'Tax Percentages'!J$13/(1-'Tax Percentages'!J$13)</f>
        <v>0</v>
      </c>
      <c r="J9">
        <f>'BFPaT-pretax-petgas'!J9*'Tax Percentages'!K$13/(1-'Tax Percentages'!K$13)</f>
        <v>0</v>
      </c>
      <c r="K9">
        <f>'BFPaT-pretax-petgas'!K9*'Tax Percentages'!L$13/(1-'Tax Percentages'!L$13)</f>
        <v>0</v>
      </c>
      <c r="L9">
        <f>'BFPaT-pretax-petgas'!L9*'Tax Percentages'!M$13/(1-'Tax Percentages'!M$13)</f>
        <v>0</v>
      </c>
      <c r="M9">
        <f>'BFPaT-pretax-petgas'!M9*'Tax Percentages'!N$13/(1-'Tax Percentages'!N$13)</f>
        <v>0</v>
      </c>
      <c r="N9">
        <f>'BFPaT-pretax-petgas'!N9*'Tax Percentages'!O$13/(1-'Tax Percentages'!O$13)</f>
        <v>0</v>
      </c>
      <c r="O9">
        <f>'BFPaT-pretax-petgas'!O9*'Tax Percentages'!P$13/(1-'Tax Percentages'!P$13)</f>
        <v>0</v>
      </c>
      <c r="P9">
        <f>'BFPaT-pretax-petgas'!P9*'Tax Percentages'!Q$13/(1-'Tax Percentages'!Q$13)</f>
        <v>0</v>
      </c>
      <c r="Q9">
        <f>'BFPaT-pretax-petgas'!Q9*'Tax Percentages'!R$13/(1-'Tax Percentages'!R$13)</f>
        <v>0</v>
      </c>
      <c r="R9">
        <f>'BFPaT-pretax-petgas'!R9*'Tax Percentages'!S$13/(1-'Tax Percentages'!S$13)</f>
        <v>0</v>
      </c>
      <c r="S9">
        <f>'BFPaT-pretax-petgas'!S9*'Tax Percentages'!T$13/(1-'Tax Percentages'!T$13)</f>
        <v>0</v>
      </c>
      <c r="T9">
        <f>'BFPaT-pretax-petgas'!T9*'Tax Percentages'!U$13/(1-'Tax Percentages'!U$13)</f>
        <v>0</v>
      </c>
      <c r="U9">
        <f>'BFPaT-pretax-petgas'!U9*'Tax Percentages'!V$13/(1-'Tax Percentages'!V$13)</f>
        <v>0</v>
      </c>
      <c r="V9">
        <f>'BFPaT-pretax-petgas'!V9*'Tax Percentages'!W$13/(1-'Tax Percentages'!W$13)</f>
        <v>0</v>
      </c>
      <c r="W9">
        <f>'BFPaT-pretax-petgas'!W9*'Tax Percentages'!X$13/(1-'Tax Percentages'!X$13)</f>
        <v>0</v>
      </c>
      <c r="X9">
        <f>'BFPaT-pretax-petgas'!X9*'Tax Percentages'!Y$13/(1-'Tax Percentages'!Y$13)</f>
        <v>0</v>
      </c>
      <c r="Y9">
        <f>'BFPaT-pretax-petgas'!Y9*'Tax Percentages'!Z$13/(1-'Tax Percentages'!Z$13)</f>
        <v>0</v>
      </c>
      <c r="Z9">
        <f>'BFPaT-pretax-petgas'!Z9*'Tax Percentages'!AA$13/(1-'Tax Percentages'!AA$13)</f>
        <v>0</v>
      </c>
      <c r="AA9">
        <f>'BFPaT-pretax-petgas'!AA9*'Tax Percentages'!AB$13/(1-'Tax Percentages'!AB$13)</f>
        <v>0</v>
      </c>
      <c r="AB9" s="3">
        <f t="shared" si="4"/>
        <v>0</v>
      </c>
      <c r="AC9" s="3">
        <f t="shared" si="4"/>
        <v>0</v>
      </c>
      <c r="AD9" s="3">
        <f t="shared" si="4"/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3">
        <f t="shared" si="4"/>
        <v>0</v>
      </c>
      <c r="AI9" s="3">
        <f t="shared" si="4"/>
        <v>0</v>
      </c>
      <c r="AJ9" s="3">
        <f t="shared" si="4"/>
        <v>0</v>
      </c>
      <c r="AK9" s="3">
        <f t="shared" si="4"/>
        <v>0</v>
      </c>
      <c r="AL9" s="3">
        <f t="shared" si="4"/>
        <v>0</v>
      </c>
      <c r="AM9" s="3">
        <f t="shared" si="4"/>
        <v>0</v>
      </c>
      <c r="AN9" s="3">
        <f t="shared" si="4"/>
        <v>0</v>
      </c>
      <c r="AO9" s="3">
        <f t="shared" si="4"/>
        <v>0</v>
      </c>
      <c r="AP9" s="3">
        <f t="shared" si="4"/>
        <v>0</v>
      </c>
      <c r="AQ9" s="3">
        <f t="shared" si="4"/>
        <v>0</v>
      </c>
      <c r="AR9" s="3">
        <f t="shared" si="3"/>
        <v>0</v>
      </c>
      <c r="AS9" s="3">
        <f t="shared" si="3"/>
        <v>0</v>
      </c>
      <c r="AT9" s="3">
        <f t="shared" si="3"/>
        <v>0</v>
      </c>
      <c r="AU9" s="3">
        <f t="shared" si="3"/>
        <v>0</v>
      </c>
      <c r="AV9" s="3">
        <f t="shared" si="3"/>
        <v>0</v>
      </c>
      <c r="AW9" s="3">
        <f t="shared" si="3"/>
        <v>0</v>
      </c>
      <c r="AX9" s="3">
        <f t="shared" si="3"/>
        <v>0</v>
      </c>
      <c r="AY9" s="3">
        <f t="shared" si="3"/>
        <v>0</v>
      </c>
      <c r="AZ9" s="3">
        <f t="shared" si="3"/>
        <v>0</v>
      </c>
      <c r="BA9" s="3">
        <f t="shared" si="3"/>
        <v>0</v>
      </c>
      <c r="BB9" s="3">
        <f t="shared" si="3"/>
        <v>0</v>
      </c>
      <c r="BC9" s="3">
        <f t="shared" si="3"/>
        <v>0</v>
      </c>
      <c r="BD9" s="3">
        <f t="shared" si="3"/>
        <v>0</v>
      </c>
      <c r="BE9" s="3">
        <f t="shared" si="3"/>
        <v>0</v>
      </c>
      <c r="BF9" s="3">
        <f t="shared" si="3"/>
        <v>0</v>
      </c>
      <c r="BG9" s="3">
        <f t="shared" si="3"/>
        <v>0</v>
      </c>
      <c r="BH9" s="3">
        <f t="shared" si="3"/>
        <v>0</v>
      </c>
      <c r="BI9" s="3">
        <f t="shared" si="3"/>
        <v>0</v>
      </c>
      <c r="BJ9" s="3">
        <f t="shared" si="3"/>
        <v>0</v>
      </c>
      <c r="BK9" s="3">
        <f t="shared" si="3"/>
        <v>0</v>
      </c>
      <c r="BL9" s="3">
        <f t="shared" si="3"/>
        <v>0</v>
      </c>
      <c r="BM9" s="3">
        <f t="shared" si="3"/>
        <v>0</v>
      </c>
      <c r="BN9" s="3">
        <f t="shared" si="3"/>
        <v>0</v>
      </c>
      <c r="BO9" s="3">
        <f t="shared" si="3"/>
        <v>0</v>
      </c>
      <c r="BP9" s="3">
        <f t="shared" si="3"/>
        <v>0</v>
      </c>
      <c r="BQ9" s="3">
        <f t="shared" si="3"/>
        <v>0</v>
      </c>
      <c r="BR9" s="3">
        <f t="shared" si="3"/>
        <v>0</v>
      </c>
      <c r="BS9" s="3">
        <f t="shared" si="3"/>
        <v>0</v>
      </c>
      <c r="BT9" s="3">
        <f t="shared" si="3"/>
        <v>0</v>
      </c>
      <c r="BU9" s="3">
        <f t="shared" si="3"/>
        <v>0</v>
      </c>
      <c r="BV9" s="3">
        <f t="shared" si="3"/>
        <v>0</v>
      </c>
      <c r="BW9" s="3">
        <f t="shared" si="3"/>
        <v>0</v>
      </c>
      <c r="BX9" s="3">
        <f t="shared" si="3"/>
        <v>0</v>
      </c>
      <c r="BY9" s="3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1A91-CD76-48BA-9A78-016033F9F31A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460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f>'BFPaT-pretax-petdies'!B2*'Tax Percentages'!C$14/(1-'Tax Percentages'!C$14)</f>
        <v>3.3510782147450412E-6</v>
      </c>
      <c r="C2">
        <f>'BFPaT-pretax-petdies'!C2*'Tax Percentages'!D$14/(1-'Tax Percentages'!D$14)</f>
        <v>4.8926072339449659E-6</v>
      </c>
      <c r="D2">
        <f>'BFPaT-pretax-petdies'!D2*'Tax Percentages'!E$14/(1-'Tax Percentages'!E$14)</f>
        <v>4.0921502452622103E-6</v>
      </c>
      <c r="E2">
        <f>'BFPaT-pretax-petdies'!E2*'Tax Percentages'!F$14/(1-'Tax Percentages'!F$14)</f>
        <v>3.6449031751598358E-6</v>
      </c>
      <c r="F2">
        <f>'BFPaT-pretax-petdies'!F2*'Tax Percentages'!G$14/(1-'Tax Percentages'!G$14)</f>
        <v>3.2364550837646392E-6</v>
      </c>
      <c r="G2">
        <f>'BFPaT-pretax-petdies'!G2*'Tax Percentages'!H$14/(1-'Tax Percentages'!H$14)</f>
        <v>3.21293776540308E-6</v>
      </c>
      <c r="H2">
        <f>'BFPaT-pretax-petdies'!H2*'Tax Percentages'!I$14/(1-'Tax Percentages'!I$14)</f>
        <v>3.1902890980316712E-6</v>
      </c>
      <c r="I2">
        <f>'BFPaT-pretax-petdies'!I2*'Tax Percentages'!J$14/(1-'Tax Percentages'!J$14)</f>
        <v>3.1677875023408221E-6</v>
      </c>
      <c r="J2">
        <f>'BFPaT-pretax-petdies'!J2*'Tax Percentages'!K$14/(1-'Tax Percentages'!K$14)</f>
        <v>3.1451606812507315E-6</v>
      </c>
      <c r="K2">
        <f>'BFPaT-pretax-petdies'!K2*'Tax Percentages'!L$14/(1-'Tax Percentages'!L$14)</f>
        <v>3.1236512874278315E-6</v>
      </c>
      <c r="L2">
        <f>'BFPaT-pretax-petdies'!L2*'Tax Percentages'!M$14/(1-'Tax Percentages'!M$14)</f>
        <v>3.1021662319979544E-6</v>
      </c>
      <c r="M2">
        <f>'BFPaT-pretax-petdies'!M2*'Tax Percentages'!N$14/(1-'Tax Percentages'!N$14)</f>
        <v>3.0817813249692351E-6</v>
      </c>
      <c r="N2">
        <f>'BFPaT-pretax-petdies'!N2*'Tax Percentages'!O$14/(1-'Tax Percentages'!O$14)</f>
        <v>3.0626831297902288E-6</v>
      </c>
      <c r="O2">
        <f>'BFPaT-pretax-petdies'!O2*'Tax Percentages'!P$14/(1-'Tax Percentages'!P$14)</f>
        <v>3.0440937911907423E-6</v>
      </c>
      <c r="P2">
        <f>'BFPaT-pretax-petdies'!P2*'Tax Percentages'!Q$14/(1-'Tax Percentages'!Q$14)</f>
        <v>3.0259615311226443E-6</v>
      </c>
      <c r="Q2">
        <f>'BFPaT-pretax-petdies'!Q2*'Tax Percentages'!R$14/(1-'Tax Percentages'!R$14)</f>
        <v>3.0079617408557849E-6</v>
      </c>
      <c r="R2">
        <f>'BFPaT-pretax-petdies'!R2*'Tax Percentages'!S$14/(1-'Tax Percentages'!S$14)</f>
        <v>2.9904699706440649E-6</v>
      </c>
      <c r="S2">
        <f>'BFPaT-pretax-petdies'!S2*'Tax Percentages'!T$14/(1-'Tax Percentages'!T$14)</f>
        <v>2.9738446741043475E-6</v>
      </c>
      <c r="T2">
        <f>'BFPaT-pretax-petdies'!T2*'Tax Percentages'!U$14/(1-'Tax Percentages'!U$14)</f>
        <v>2.9579167888431031E-6</v>
      </c>
      <c r="U2">
        <f>'BFPaT-pretax-petdies'!U2*'Tax Percentages'!V$14/(1-'Tax Percentages'!V$14)</f>
        <v>2.9424251982728959E-6</v>
      </c>
      <c r="V2">
        <f>'BFPaT-pretax-petdies'!V2*'Tax Percentages'!W$14/(1-'Tax Percentages'!W$14)</f>
        <v>2.927453449004878E-6</v>
      </c>
      <c r="W2">
        <f>'BFPaT-pretax-petdies'!W2*'Tax Percentages'!X$14/(1-'Tax Percentages'!X$14)</f>
        <v>2.9126861908168415E-6</v>
      </c>
      <c r="X2">
        <f>'BFPaT-pretax-petdies'!X2*'Tax Percentages'!Y$14/(1-'Tax Percentages'!Y$14)</f>
        <v>2.8980739240270802E-6</v>
      </c>
      <c r="Y2">
        <f>'BFPaT-pretax-petdies'!Y2*'Tax Percentages'!Z$14/(1-'Tax Percentages'!Z$14)</f>
        <v>2.8838165411496995E-6</v>
      </c>
      <c r="Z2">
        <f>'BFPaT-pretax-petdies'!Z2*'Tax Percentages'!AA$14/(1-'Tax Percentages'!AA$14)</f>
        <v>2.8702661691212924E-6</v>
      </c>
      <c r="AA2">
        <f>'BFPaT-pretax-petdies'!AA2*'Tax Percentages'!AB$14/(1-'Tax Percentages'!AB$14)</f>
        <v>2.8569726098601149E-6</v>
      </c>
      <c r="AB2" s="3">
        <f>AA2</f>
        <v>2.8569726098601149E-6</v>
      </c>
      <c r="AC2" s="3">
        <f t="shared" ref="AC2:AR2" si="0">AB2</f>
        <v>2.8569726098601149E-6</v>
      </c>
      <c r="AD2" s="3">
        <f t="shared" si="0"/>
        <v>2.8569726098601149E-6</v>
      </c>
      <c r="AE2" s="3">
        <f t="shared" si="0"/>
        <v>2.8569726098601149E-6</v>
      </c>
      <c r="AF2" s="3">
        <f t="shared" si="0"/>
        <v>2.8569726098601149E-6</v>
      </c>
      <c r="AG2" s="3">
        <f t="shared" si="0"/>
        <v>2.8569726098601149E-6</v>
      </c>
      <c r="AH2" s="3">
        <f t="shared" si="0"/>
        <v>2.8569726098601149E-6</v>
      </c>
      <c r="AI2" s="3">
        <f t="shared" si="0"/>
        <v>2.8569726098601149E-6</v>
      </c>
      <c r="AJ2" s="3">
        <f t="shared" si="0"/>
        <v>2.8569726098601149E-6</v>
      </c>
      <c r="AK2" s="3">
        <f t="shared" si="0"/>
        <v>2.8569726098601149E-6</v>
      </c>
      <c r="AL2" s="3">
        <f t="shared" si="0"/>
        <v>2.8569726098601149E-6</v>
      </c>
      <c r="AM2" s="3">
        <f t="shared" si="0"/>
        <v>2.8569726098601149E-6</v>
      </c>
      <c r="AN2" s="3">
        <f t="shared" si="0"/>
        <v>2.8569726098601149E-6</v>
      </c>
      <c r="AO2" s="3">
        <f t="shared" si="0"/>
        <v>2.8569726098601149E-6</v>
      </c>
      <c r="AP2" s="3">
        <f t="shared" si="0"/>
        <v>2.8569726098601149E-6</v>
      </c>
      <c r="AQ2" s="3">
        <f t="shared" si="0"/>
        <v>2.8569726098601149E-6</v>
      </c>
      <c r="AR2" s="3">
        <f t="shared" si="0"/>
        <v>2.8569726098601149E-6</v>
      </c>
      <c r="AS2" s="3">
        <f t="shared" ref="AS2:BH2" si="1">AR2</f>
        <v>2.8569726098601149E-6</v>
      </c>
      <c r="AT2" s="3">
        <f t="shared" si="1"/>
        <v>2.8569726098601149E-6</v>
      </c>
      <c r="AU2" s="3">
        <f t="shared" si="1"/>
        <v>2.8569726098601149E-6</v>
      </c>
      <c r="AV2" s="3">
        <f t="shared" si="1"/>
        <v>2.8569726098601149E-6</v>
      </c>
      <c r="AW2" s="3">
        <f t="shared" si="1"/>
        <v>2.8569726098601149E-6</v>
      </c>
      <c r="AX2" s="3">
        <f t="shared" si="1"/>
        <v>2.8569726098601149E-6</v>
      </c>
      <c r="AY2" s="3">
        <f t="shared" si="1"/>
        <v>2.8569726098601149E-6</v>
      </c>
      <c r="AZ2" s="3">
        <f t="shared" si="1"/>
        <v>2.8569726098601149E-6</v>
      </c>
      <c r="BA2" s="3">
        <f t="shared" si="1"/>
        <v>2.8569726098601149E-6</v>
      </c>
      <c r="BB2" s="3">
        <f t="shared" si="1"/>
        <v>2.8569726098601149E-6</v>
      </c>
      <c r="BC2" s="3">
        <f t="shared" si="1"/>
        <v>2.8569726098601149E-6</v>
      </c>
      <c r="BD2" s="3">
        <f t="shared" si="1"/>
        <v>2.8569726098601149E-6</v>
      </c>
      <c r="BE2" s="3">
        <f t="shared" si="1"/>
        <v>2.8569726098601149E-6</v>
      </c>
      <c r="BF2" s="3">
        <f t="shared" si="1"/>
        <v>2.8569726098601149E-6</v>
      </c>
      <c r="BG2" s="3">
        <f t="shared" si="1"/>
        <v>2.8569726098601149E-6</v>
      </c>
      <c r="BH2" s="3">
        <f t="shared" si="1"/>
        <v>2.8569726098601149E-6</v>
      </c>
      <c r="BI2" s="3">
        <f t="shared" ref="BI2:BX2" si="2">BH2</f>
        <v>2.8569726098601149E-6</v>
      </c>
      <c r="BJ2" s="3">
        <f t="shared" si="2"/>
        <v>2.8569726098601149E-6</v>
      </c>
      <c r="BK2" s="3">
        <f t="shared" si="2"/>
        <v>2.8569726098601149E-6</v>
      </c>
      <c r="BL2" s="3">
        <f t="shared" si="2"/>
        <v>2.8569726098601149E-6</v>
      </c>
      <c r="BM2" s="3">
        <f t="shared" si="2"/>
        <v>2.8569726098601149E-6</v>
      </c>
      <c r="BN2" s="3">
        <f t="shared" si="2"/>
        <v>2.8569726098601149E-6</v>
      </c>
      <c r="BO2" s="3">
        <f t="shared" si="2"/>
        <v>2.8569726098601149E-6</v>
      </c>
      <c r="BP2" s="3">
        <f t="shared" si="2"/>
        <v>2.8569726098601149E-6</v>
      </c>
      <c r="BQ2" s="3">
        <f t="shared" si="2"/>
        <v>2.8569726098601149E-6</v>
      </c>
      <c r="BR2" s="3">
        <f t="shared" si="2"/>
        <v>2.8569726098601149E-6</v>
      </c>
      <c r="BS2" s="3">
        <f t="shared" si="2"/>
        <v>2.8569726098601149E-6</v>
      </c>
      <c r="BT2" s="3">
        <f t="shared" si="2"/>
        <v>2.8569726098601149E-6</v>
      </c>
      <c r="BU2" s="3">
        <f t="shared" si="2"/>
        <v>2.8569726098601149E-6</v>
      </c>
      <c r="BV2" s="3">
        <f t="shared" si="2"/>
        <v>2.8569726098601149E-6</v>
      </c>
      <c r="BW2" s="3">
        <f t="shared" si="2"/>
        <v>2.8569726098601149E-6</v>
      </c>
      <c r="BX2" s="3">
        <f t="shared" si="2"/>
        <v>2.8569726098601149E-6</v>
      </c>
      <c r="BY2" s="3">
        <f t="shared" ref="AR2:BY9" si="3">BX2</f>
        <v>2.8569726098601149E-6</v>
      </c>
    </row>
    <row r="3" spans="1:77">
      <c r="A3" s="1" t="s">
        <v>390</v>
      </c>
      <c r="B3">
        <f>'BFPaT-pretax-petdies'!B3*'Tax Percentages'!C$26/(1-'Tax Percentages'!C$26)</f>
        <v>0</v>
      </c>
      <c r="C3">
        <f>'BFPaT-pretax-petdies'!C3*'Tax Percentages'!D$26/(1-'Tax Percentages'!D$26)</f>
        <v>0</v>
      </c>
      <c r="D3">
        <f>'BFPaT-pretax-petdies'!D3*'Tax Percentages'!E$26/(1-'Tax Percentages'!E$26)</f>
        <v>0</v>
      </c>
      <c r="E3">
        <f>'BFPaT-pretax-petdies'!E3*'Tax Percentages'!F$26/(1-'Tax Percentages'!F$26)</f>
        <v>0</v>
      </c>
      <c r="F3">
        <f>'BFPaT-pretax-petdies'!F3*'Tax Percentages'!G$26/(1-'Tax Percentages'!G$26)</f>
        <v>0</v>
      </c>
      <c r="G3">
        <f>'BFPaT-pretax-petdies'!G3*'Tax Percentages'!H$26/(1-'Tax Percentages'!H$26)</f>
        <v>0</v>
      </c>
      <c r="H3">
        <f>'BFPaT-pretax-petdies'!H3*'Tax Percentages'!I$26/(1-'Tax Percentages'!I$26)</f>
        <v>0</v>
      </c>
      <c r="I3">
        <f>'BFPaT-pretax-petdies'!I3*'Tax Percentages'!J$26/(1-'Tax Percentages'!J$26)</f>
        <v>0</v>
      </c>
      <c r="J3">
        <f>'BFPaT-pretax-petdies'!J3*'Tax Percentages'!K$26/(1-'Tax Percentages'!K$26)</f>
        <v>0</v>
      </c>
      <c r="K3">
        <f>'BFPaT-pretax-petdies'!K3*'Tax Percentages'!L$26/(1-'Tax Percentages'!L$26)</f>
        <v>0</v>
      </c>
      <c r="L3">
        <f>'BFPaT-pretax-petdies'!L3*'Tax Percentages'!M$26/(1-'Tax Percentages'!M$26)</f>
        <v>0</v>
      </c>
      <c r="M3">
        <f>'BFPaT-pretax-petdies'!M3*'Tax Percentages'!N$26/(1-'Tax Percentages'!N$26)</f>
        <v>0</v>
      </c>
      <c r="N3">
        <f>'BFPaT-pretax-petdies'!N3*'Tax Percentages'!O$26/(1-'Tax Percentages'!O$26)</f>
        <v>0</v>
      </c>
      <c r="O3">
        <f>'BFPaT-pretax-petdies'!O3*'Tax Percentages'!P$26/(1-'Tax Percentages'!P$26)</f>
        <v>0</v>
      </c>
      <c r="P3">
        <f>'BFPaT-pretax-petdies'!P3*'Tax Percentages'!Q$26/(1-'Tax Percentages'!Q$26)</f>
        <v>0</v>
      </c>
      <c r="Q3">
        <f>'BFPaT-pretax-petdies'!Q3*'Tax Percentages'!R$26/(1-'Tax Percentages'!R$26)</f>
        <v>0</v>
      </c>
      <c r="R3">
        <f>'BFPaT-pretax-petdies'!R3*'Tax Percentages'!S$26/(1-'Tax Percentages'!S$26)</f>
        <v>0</v>
      </c>
      <c r="S3">
        <f>'BFPaT-pretax-petdies'!S3*'Tax Percentages'!T$26/(1-'Tax Percentages'!T$26)</f>
        <v>0</v>
      </c>
      <c r="T3">
        <f>'BFPaT-pretax-petdies'!T3*'Tax Percentages'!U$26/(1-'Tax Percentages'!U$26)</f>
        <v>0</v>
      </c>
      <c r="U3">
        <f>'BFPaT-pretax-petdies'!U3*'Tax Percentages'!V$26/(1-'Tax Percentages'!V$26)</f>
        <v>0</v>
      </c>
      <c r="V3">
        <f>'BFPaT-pretax-petdies'!V3*'Tax Percentages'!W$26/(1-'Tax Percentages'!W$26)</f>
        <v>0</v>
      </c>
      <c r="W3">
        <f>'BFPaT-pretax-petdies'!W3*'Tax Percentages'!X$26/(1-'Tax Percentages'!X$26)</f>
        <v>0</v>
      </c>
      <c r="X3">
        <f>'BFPaT-pretax-petdies'!X3*'Tax Percentages'!Y$26/(1-'Tax Percentages'!Y$26)</f>
        <v>0</v>
      </c>
      <c r="Y3">
        <f>'BFPaT-pretax-petdies'!Y3*'Tax Percentages'!Z$26/(1-'Tax Percentages'!Z$26)</f>
        <v>0</v>
      </c>
      <c r="Z3">
        <f>'BFPaT-pretax-petdies'!Z3*'Tax Percentages'!AA$26/(1-'Tax Percentages'!AA$26)</f>
        <v>0</v>
      </c>
      <c r="AA3">
        <f>'BFPaT-pretax-petdies'!AA3*'Tax Percentages'!AB$26/(1-'Tax Percentages'!AB$26)</f>
        <v>0</v>
      </c>
      <c r="AB3" s="3">
        <f t="shared" ref="AB3:AQ9" si="4">AA3</f>
        <v>0</v>
      </c>
      <c r="AC3" s="3">
        <f t="shared" si="4"/>
        <v>0</v>
      </c>
      <c r="AD3" s="3">
        <f t="shared" si="4"/>
        <v>0</v>
      </c>
      <c r="AE3" s="3">
        <f t="shared" si="4"/>
        <v>0</v>
      </c>
      <c r="AF3" s="3">
        <f t="shared" si="4"/>
        <v>0</v>
      </c>
      <c r="AG3" s="3">
        <f t="shared" si="4"/>
        <v>0</v>
      </c>
      <c r="AH3" s="3">
        <f t="shared" si="4"/>
        <v>0</v>
      </c>
      <c r="AI3" s="3">
        <f t="shared" si="4"/>
        <v>0</v>
      </c>
      <c r="AJ3" s="3">
        <f t="shared" si="4"/>
        <v>0</v>
      </c>
      <c r="AK3" s="3">
        <f t="shared" si="4"/>
        <v>0</v>
      </c>
      <c r="AL3" s="3">
        <f t="shared" si="4"/>
        <v>0</v>
      </c>
      <c r="AM3" s="3">
        <f t="shared" si="4"/>
        <v>0</v>
      </c>
      <c r="AN3" s="3">
        <f t="shared" si="4"/>
        <v>0</v>
      </c>
      <c r="AO3" s="3">
        <f t="shared" si="4"/>
        <v>0</v>
      </c>
      <c r="AP3" s="3">
        <f t="shared" si="4"/>
        <v>0</v>
      </c>
      <c r="AQ3" s="3">
        <f t="shared" si="4"/>
        <v>0</v>
      </c>
      <c r="AR3" s="3">
        <f t="shared" si="3"/>
        <v>0</v>
      </c>
      <c r="AS3" s="3">
        <f t="shared" si="3"/>
        <v>0</v>
      </c>
      <c r="AT3" s="3">
        <f t="shared" si="3"/>
        <v>0</v>
      </c>
      <c r="AU3" s="3">
        <f t="shared" si="3"/>
        <v>0</v>
      </c>
      <c r="AV3" s="3">
        <f t="shared" si="3"/>
        <v>0</v>
      </c>
      <c r="AW3" s="3">
        <f t="shared" si="3"/>
        <v>0</v>
      </c>
      <c r="AX3" s="3">
        <f t="shared" si="3"/>
        <v>0</v>
      </c>
      <c r="AY3" s="3">
        <f t="shared" si="3"/>
        <v>0</v>
      </c>
      <c r="AZ3" s="3">
        <f t="shared" si="3"/>
        <v>0</v>
      </c>
      <c r="BA3" s="3">
        <f t="shared" si="3"/>
        <v>0</v>
      </c>
      <c r="BB3" s="3">
        <f t="shared" si="3"/>
        <v>0</v>
      </c>
      <c r="BC3" s="3">
        <f t="shared" si="3"/>
        <v>0</v>
      </c>
      <c r="BD3" s="3">
        <f t="shared" si="3"/>
        <v>0</v>
      </c>
      <c r="BE3" s="3">
        <f t="shared" si="3"/>
        <v>0</v>
      </c>
      <c r="BF3" s="3">
        <f t="shared" si="3"/>
        <v>0</v>
      </c>
      <c r="BG3" s="3">
        <f t="shared" si="3"/>
        <v>0</v>
      </c>
      <c r="BH3" s="3">
        <f t="shared" si="3"/>
        <v>0</v>
      </c>
      <c r="BI3" s="3">
        <f t="shared" si="3"/>
        <v>0</v>
      </c>
      <c r="BJ3" s="3">
        <f t="shared" si="3"/>
        <v>0</v>
      </c>
      <c r="BK3" s="3">
        <f t="shared" si="3"/>
        <v>0</v>
      </c>
      <c r="BL3" s="3">
        <f t="shared" si="3"/>
        <v>0</v>
      </c>
      <c r="BM3" s="3">
        <f t="shared" si="3"/>
        <v>0</v>
      </c>
      <c r="BN3" s="3">
        <f t="shared" si="3"/>
        <v>0</v>
      </c>
      <c r="BO3" s="3">
        <f t="shared" si="3"/>
        <v>0</v>
      </c>
      <c r="BP3" s="3">
        <f t="shared" si="3"/>
        <v>0</v>
      </c>
      <c r="BQ3" s="3">
        <f t="shared" si="3"/>
        <v>0</v>
      </c>
      <c r="BR3" s="3">
        <f t="shared" si="3"/>
        <v>0</v>
      </c>
      <c r="BS3" s="3">
        <f t="shared" si="3"/>
        <v>0</v>
      </c>
      <c r="BT3" s="3">
        <f t="shared" si="3"/>
        <v>0</v>
      </c>
      <c r="BU3" s="3">
        <f t="shared" si="3"/>
        <v>0</v>
      </c>
      <c r="BV3" s="3">
        <f t="shared" si="3"/>
        <v>0</v>
      </c>
      <c r="BW3" s="3">
        <f t="shared" si="3"/>
        <v>0</v>
      </c>
      <c r="BX3" s="3">
        <f t="shared" si="3"/>
        <v>0</v>
      </c>
      <c r="BY3" s="3">
        <f t="shared" si="3"/>
        <v>0</v>
      </c>
    </row>
    <row r="4" spans="1:77">
      <c r="A4" s="1" t="s">
        <v>391</v>
      </c>
      <c r="B4">
        <f>'BFPaT-pretax-petdies'!B4*'Tax Percentages'!C$26/(1-'Tax Percentages'!C$26)</f>
        <v>0</v>
      </c>
      <c r="C4">
        <f>'BFPaT-pretax-petdies'!C4*'Tax Percentages'!D$26/(1-'Tax Percentages'!D$26)</f>
        <v>0</v>
      </c>
      <c r="D4">
        <f>'BFPaT-pretax-petdies'!D4*'Tax Percentages'!E$26/(1-'Tax Percentages'!E$26)</f>
        <v>0</v>
      </c>
      <c r="E4">
        <f>'BFPaT-pretax-petdies'!E4*'Tax Percentages'!F$26/(1-'Tax Percentages'!F$26)</f>
        <v>0</v>
      </c>
      <c r="F4">
        <f>'BFPaT-pretax-petdies'!F4*'Tax Percentages'!G$26/(1-'Tax Percentages'!G$26)</f>
        <v>0</v>
      </c>
      <c r="G4">
        <f>'BFPaT-pretax-petdies'!G4*'Tax Percentages'!H$26/(1-'Tax Percentages'!H$26)</f>
        <v>0</v>
      </c>
      <c r="H4">
        <f>'BFPaT-pretax-petdies'!H4*'Tax Percentages'!I$26/(1-'Tax Percentages'!I$26)</f>
        <v>0</v>
      </c>
      <c r="I4">
        <f>'BFPaT-pretax-petdies'!I4*'Tax Percentages'!J$26/(1-'Tax Percentages'!J$26)</f>
        <v>0</v>
      </c>
      <c r="J4">
        <f>'BFPaT-pretax-petdies'!J4*'Tax Percentages'!K$26/(1-'Tax Percentages'!K$26)</f>
        <v>0</v>
      </c>
      <c r="K4">
        <f>'BFPaT-pretax-petdies'!K4*'Tax Percentages'!L$26/(1-'Tax Percentages'!L$26)</f>
        <v>0</v>
      </c>
      <c r="L4">
        <f>'BFPaT-pretax-petdies'!L4*'Tax Percentages'!M$26/(1-'Tax Percentages'!M$26)</f>
        <v>0</v>
      </c>
      <c r="M4">
        <f>'BFPaT-pretax-petdies'!M4*'Tax Percentages'!N$26/(1-'Tax Percentages'!N$26)</f>
        <v>0</v>
      </c>
      <c r="N4">
        <f>'BFPaT-pretax-petdies'!N4*'Tax Percentages'!O$26/(1-'Tax Percentages'!O$26)</f>
        <v>0</v>
      </c>
      <c r="O4">
        <f>'BFPaT-pretax-petdies'!O4*'Tax Percentages'!P$26/(1-'Tax Percentages'!P$26)</f>
        <v>0</v>
      </c>
      <c r="P4">
        <f>'BFPaT-pretax-petdies'!P4*'Tax Percentages'!Q$26/(1-'Tax Percentages'!Q$26)</f>
        <v>0</v>
      </c>
      <c r="Q4">
        <f>'BFPaT-pretax-petdies'!Q4*'Tax Percentages'!R$26/(1-'Tax Percentages'!R$26)</f>
        <v>0</v>
      </c>
      <c r="R4">
        <f>'BFPaT-pretax-petdies'!R4*'Tax Percentages'!S$26/(1-'Tax Percentages'!S$26)</f>
        <v>0</v>
      </c>
      <c r="S4">
        <f>'BFPaT-pretax-petdies'!S4*'Tax Percentages'!T$26/(1-'Tax Percentages'!T$26)</f>
        <v>0</v>
      </c>
      <c r="T4">
        <f>'BFPaT-pretax-petdies'!T4*'Tax Percentages'!U$26/(1-'Tax Percentages'!U$26)</f>
        <v>0</v>
      </c>
      <c r="U4">
        <f>'BFPaT-pretax-petdies'!U4*'Tax Percentages'!V$26/(1-'Tax Percentages'!V$26)</f>
        <v>0</v>
      </c>
      <c r="V4">
        <f>'BFPaT-pretax-petdies'!V4*'Tax Percentages'!W$26/(1-'Tax Percentages'!W$26)</f>
        <v>0</v>
      </c>
      <c r="W4">
        <f>'BFPaT-pretax-petdies'!W4*'Tax Percentages'!X$26/(1-'Tax Percentages'!X$26)</f>
        <v>0</v>
      </c>
      <c r="X4">
        <f>'BFPaT-pretax-petdies'!X4*'Tax Percentages'!Y$26/(1-'Tax Percentages'!Y$26)</f>
        <v>0</v>
      </c>
      <c r="Y4">
        <f>'BFPaT-pretax-petdies'!Y4*'Tax Percentages'!Z$26/(1-'Tax Percentages'!Z$26)</f>
        <v>0</v>
      </c>
      <c r="Z4">
        <f>'BFPaT-pretax-petdies'!Z4*'Tax Percentages'!AA$26/(1-'Tax Percentages'!AA$26)</f>
        <v>0</v>
      </c>
      <c r="AA4">
        <f>'BFPaT-pretax-petdies'!AA4*'Tax Percentages'!AB$26/(1-'Tax Percentages'!AB$26)</f>
        <v>0</v>
      </c>
      <c r="AB4" s="3">
        <f t="shared" si="4"/>
        <v>0</v>
      </c>
      <c r="AC4" s="3">
        <f t="shared" si="4"/>
        <v>0</v>
      </c>
      <c r="AD4" s="3">
        <f t="shared" si="4"/>
        <v>0</v>
      </c>
      <c r="AE4" s="3">
        <f t="shared" si="4"/>
        <v>0</v>
      </c>
      <c r="AF4" s="3">
        <f t="shared" si="4"/>
        <v>0</v>
      </c>
      <c r="AG4" s="3">
        <f t="shared" si="4"/>
        <v>0</v>
      </c>
      <c r="AH4" s="3">
        <f t="shared" si="4"/>
        <v>0</v>
      </c>
      <c r="AI4" s="3">
        <f t="shared" si="4"/>
        <v>0</v>
      </c>
      <c r="AJ4" s="3">
        <f t="shared" si="4"/>
        <v>0</v>
      </c>
      <c r="AK4" s="3">
        <f t="shared" si="4"/>
        <v>0</v>
      </c>
      <c r="AL4" s="3">
        <f t="shared" si="4"/>
        <v>0</v>
      </c>
      <c r="AM4" s="3">
        <f t="shared" si="4"/>
        <v>0</v>
      </c>
      <c r="AN4" s="3">
        <f t="shared" si="4"/>
        <v>0</v>
      </c>
      <c r="AO4" s="3">
        <f t="shared" si="4"/>
        <v>0</v>
      </c>
      <c r="AP4" s="3">
        <f t="shared" si="4"/>
        <v>0</v>
      </c>
      <c r="AQ4" s="3">
        <f t="shared" si="4"/>
        <v>0</v>
      </c>
      <c r="AR4" s="3">
        <f t="shared" si="3"/>
        <v>0</v>
      </c>
      <c r="AS4" s="3">
        <f t="shared" si="3"/>
        <v>0</v>
      </c>
      <c r="AT4" s="3">
        <f t="shared" si="3"/>
        <v>0</v>
      </c>
      <c r="AU4" s="3">
        <f t="shared" si="3"/>
        <v>0</v>
      </c>
      <c r="AV4" s="3">
        <f t="shared" si="3"/>
        <v>0</v>
      </c>
      <c r="AW4" s="3">
        <f t="shared" si="3"/>
        <v>0</v>
      </c>
      <c r="AX4" s="3">
        <f t="shared" si="3"/>
        <v>0</v>
      </c>
      <c r="AY4" s="3">
        <f t="shared" si="3"/>
        <v>0</v>
      </c>
      <c r="AZ4" s="3">
        <f t="shared" si="3"/>
        <v>0</v>
      </c>
      <c r="BA4" s="3">
        <f t="shared" si="3"/>
        <v>0</v>
      </c>
      <c r="BB4" s="3">
        <f t="shared" si="3"/>
        <v>0</v>
      </c>
      <c r="BC4" s="3">
        <f t="shared" si="3"/>
        <v>0</v>
      </c>
      <c r="BD4" s="3">
        <f t="shared" si="3"/>
        <v>0</v>
      </c>
      <c r="BE4" s="3">
        <f t="shared" si="3"/>
        <v>0</v>
      </c>
      <c r="BF4" s="3">
        <f t="shared" si="3"/>
        <v>0</v>
      </c>
      <c r="BG4" s="3">
        <f t="shared" si="3"/>
        <v>0</v>
      </c>
      <c r="BH4" s="3">
        <f t="shared" si="3"/>
        <v>0</v>
      </c>
      <c r="BI4" s="3">
        <f t="shared" si="3"/>
        <v>0</v>
      </c>
      <c r="BJ4" s="3">
        <f t="shared" si="3"/>
        <v>0</v>
      </c>
      <c r="BK4" s="3">
        <f t="shared" si="3"/>
        <v>0</v>
      </c>
      <c r="BL4" s="3">
        <f t="shared" si="3"/>
        <v>0</v>
      </c>
      <c r="BM4" s="3">
        <f t="shared" si="3"/>
        <v>0</v>
      </c>
      <c r="BN4" s="3">
        <f t="shared" si="3"/>
        <v>0</v>
      </c>
      <c r="BO4" s="3">
        <f t="shared" si="3"/>
        <v>0</v>
      </c>
      <c r="BP4" s="3">
        <f t="shared" si="3"/>
        <v>0</v>
      </c>
      <c r="BQ4" s="3">
        <f t="shared" si="3"/>
        <v>0</v>
      </c>
      <c r="BR4" s="3">
        <f t="shared" si="3"/>
        <v>0</v>
      </c>
      <c r="BS4" s="3">
        <f t="shared" si="3"/>
        <v>0</v>
      </c>
      <c r="BT4" s="3">
        <f t="shared" si="3"/>
        <v>0</v>
      </c>
      <c r="BU4" s="3">
        <f t="shared" si="3"/>
        <v>0</v>
      </c>
      <c r="BV4" s="3">
        <f t="shared" si="3"/>
        <v>0</v>
      </c>
      <c r="BW4" s="3">
        <f t="shared" si="3"/>
        <v>0</v>
      </c>
      <c r="BX4" s="3">
        <f t="shared" si="3"/>
        <v>0</v>
      </c>
      <c r="BY4" s="3">
        <f t="shared" si="3"/>
        <v>0</v>
      </c>
    </row>
    <row r="5" spans="1:77">
      <c r="A5" s="1" t="s">
        <v>392</v>
      </c>
      <c r="B5">
        <f>'BFPaT-pretax-petdies'!B5*'Tax Percentages'!C$26/(1-'Tax Percentages'!C$26)</f>
        <v>0</v>
      </c>
      <c r="C5">
        <f>'BFPaT-pretax-petdies'!C5*'Tax Percentages'!D$26/(1-'Tax Percentages'!D$26)</f>
        <v>0</v>
      </c>
      <c r="D5">
        <f>'BFPaT-pretax-petdies'!D5*'Tax Percentages'!E$26/(1-'Tax Percentages'!E$26)</f>
        <v>0</v>
      </c>
      <c r="E5">
        <f>'BFPaT-pretax-petdies'!E5*'Tax Percentages'!F$26/(1-'Tax Percentages'!F$26)</f>
        <v>0</v>
      </c>
      <c r="F5">
        <f>'BFPaT-pretax-petdies'!F5*'Tax Percentages'!G$26/(1-'Tax Percentages'!G$26)</f>
        <v>0</v>
      </c>
      <c r="G5">
        <f>'BFPaT-pretax-petdies'!G5*'Tax Percentages'!H$26/(1-'Tax Percentages'!H$26)</f>
        <v>0</v>
      </c>
      <c r="H5">
        <f>'BFPaT-pretax-petdies'!H5*'Tax Percentages'!I$26/(1-'Tax Percentages'!I$26)</f>
        <v>0</v>
      </c>
      <c r="I5">
        <f>'BFPaT-pretax-petdies'!I5*'Tax Percentages'!J$26/(1-'Tax Percentages'!J$26)</f>
        <v>0</v>
      </c>
      <c r="J5">
        <f>'BFPaT-pretax-petdies'!J5*'Tax Percentages'!K$26/(1-'Tax Percentages'!K$26)</f>
        <v>0</v>
      </c>
      <c r="K5">
        <f>'BFPaT-pretax-petdies'!K5*'Tax Percentages'!L$26/(1-'Tax Percentages'!L$26)</f>
        <v>0</v>
      </c>
      <c r="L5">
        <f>'BFPaT-pretax-petdies'!L5*'Tax Percentages'!M$26/(1-'Tax Percentages'!M$26)</f>
        <v>0</v>
      </c>
      <c r="M5">
        <f>'BFPaT-pretax-petdies'!M5*'Tax Percentages'!N$26/(1-'Tax Percentages'!N$26)</f>
        <v>0</v>
      </c>
      <c r="N5">
        <f>'BFPaT-pretax-petdies'!N5*'Tax Percentages'!O$26/(1-'Tax Percentages'!O$26)</f>
        <v>0</v>
      </c>
      <c r="O5">
        <f>'BFPaT-pretax-petdies'!O5*'Tax Percentages'!P$26/(1-'Tax Percentages'!P$26)</f>
        <v>0</v>
      </c>
      <c r="P5">
        <f>'BFPaT-pretax-petdies'!P5*'Tax Percentages'!Q$26/(1-'Tax Percentages'!Q$26)</f>
        <v>0</v>
      </c>
      <c r="Q5">
        <f>'BFPaT-pretax-petdies'!Q5*'Tax Percentages'!R$26/(1-'Tax Percentages'!R$26)</f>
        <v>0</v>
      </c>
      <c r="R5">
        <f>'BFPaT-pretax-petdies'!R5*'Tax Percentages'!S$26/(1-'Tax Percentages'!S$26)</f>
        <v>0</v>
      </c>
      <c r="S5">
        <f>'BFPaT-pretax-petdies'!S5*'Tax Percentages'!T$26/(1-'Tax Percentages'!T$26)</f>
        <v>0</v>
      </c>
      <c r="T5">
        <f>'BFPaT-pretax-petdies'!T5*'Tax Percentages'!U$26/(1-'Tax Percentages'!U$26)</f>
        <v>0</v>
      </c>
      <c r="U5">
        <f>'BFPaT-pretax-petdies'!U5*'Tax Percentages'!V$26/(1-'Tax Percentages'!V$26)</f>
        <v>0</v>
      </c>
      <c r="V5">
        <f>'BFPaT-pretax-petdies'!V5*'Tax Percentages'!W$26/(1-'Tax Percentages'!W$26)</f>
        <v>0</v>
      </c>
      <c r="W5">
        <f>'BFPaT-pretax-petdies'!W5*'Tax Percentages'!X$26/(1-'Tax Percentages'!X$26)</f>
        <v>0</v>
      </c>
      <c r="X5">
        <f>'BFPaT-pretax-petdies'!X5*'Tax Percentages'!Y$26/(1-'Tax Percentages'!Y$26)</f>
        <v>0</v>
      </c>
      <c r="Y5">
        <f>'BFPaT-pretax-petdies'!Y5*'Tax Percentages'!Z$26/(1-'Tax Percentages'!Z$26)</f>
        <v>0</v>
      </c>
      <c r="Z5">
        <f>'BFPaT-pretax-petdies'!Z5*'Tax Percentages'!AA$26/(1-'Tax Percentages'!AA$26)</f>
        <v>0</v>
      </c>
      <c r="AA5">
        <f>'BFPaT-pretax-petdies'!AA5*'Tax Percentages'!AB$26/(1-'Tax Percentages'!AB$26)</f>
        <v>0</v>
      </c>
      <c r="AB5" s="3">
        <f t="shared" si="4"/>
        <v>0</v>
      </c>
      <c r="AC5" s="3">
        <f t="shared" si="4"/>
        <v>0</v>
      </c>
      <c r="AD5" s="3">
        <f t="shared" si="4"/>
        <v>0</v>
      </c>
      <c r="AE5" s="3">
        <f t="shared" si="4"/>
        <v>0</v>
      </c>
      <c r="AF5" s="3">
        <f t="shared" si="4"/>
        <v>0</v>
      </c>
      <c r="AG5" s="3">
        <f t="shared" si="4"/>
        <v>0</v>
      </c>
      <c r="AH5" s="3">
        <f t="shared" si="4"/>
        <v>0</v>
      </c>
      <c r="AI5" s="3">
        <f t="shared" si="4"/>
        <v>0</v>
      </c>
      <c r="AJ5" s="3">
        <f t="shared" si="4"/>
        <v>0</v>
      </c>
      <c r="AK5" s="3">
        <f t="shared" si="4"/>
        <v>0</v>
      </c>
      <c r="AL5" s="3">
        <f t="shared" si="4"/>
        <v>0</v>
      </c>
      <c r="AM5" s="3">
        <f t="shared" si="4"/>
        <v>0</v>
      </c>
      <c r="AN5" s="3">
        <f t="shared" si="4"/>
        <v>0</v>
      </c>
      <c r="AO5" s="3">
        <f t="shared" si="4"/>
        <v>0</v>
      </c>
      <c r="AP5" s="3">
        <f t="shared" si="4"/>
        <v>0</v>
      </c>
      <c r="AQ5" s="3">
        <f t="shared" si="4"/>
        <v>0</v>
      </c>
      <c r="AR5" s="3">
        <f t="shared" si="3"/>
        <v>0</v>
      </c>
      <c r="AS5" s="3">
        <f t="shared" si="3"/>
        <v>0</v>
      </c>
      <c r="AT5" s="3">
        <f t="shared" si="3"/>
        <v>0</v>
      </c>
      <c r="AU5" s="3">
        <f t="shared" si="3"/>
        <v>0</v>
      </c>
      <c r="AV5" s="3">
        <f t="shared" si="3"/>
        <v>0</v>
      </c>
      <c r="AW5" s="3">
        <f t="shared" si="3"/>
        <v>0</v>
      </c>
      <c r="AX5" s="3">
        <f t="shared" si="3"/>
        <v>0</v>
      </c>
      <c r="AY5" s="3">
        <f t="shared" si="3"/>
        <v>0</v>
      </c>
      <c r="AZ5" s="3">
        <f t="shared" si="3"/>
        <v>0</v>
      </c>
      <c r="BA5" s="3">
        <f t="shared" si="3"/>
        <v>0</v>
      </c>
      <c r="BB5" s="3">
        <f t="shared" si="3"/>
        <v>0</v>
      </c>
      <c r="BC5" s="3">
        <f t="shared" si="3"/>
        <v>0</v>
      </c>
      <c r="BD5" s="3">
        <f t="shared" si="3"/>
        <v>0</v>
      </c>
      <c r="BE5" s="3">
        <f t="shared" si="3"/>
        <v>0</v>
      </c>
      <c r="BF5" s="3">
        <f t="shared" si="3"/>
        <v>0</v>
      </c>
      <c r="BG5" s="3">
        <f t="shared" si="3"/>
        <v>0</v>
      </c>
      <c r="BH5" s="3">
        <f t="shared" si="3"/>
        <v>0</v>
      </c>
      <c r="BI5" s="3">
        <f t="shared" si="3"/>
        <v>0</v>
      </c>
      <c r="BJ5" s="3">
        <f t="shared" si="3"/>
        <v>0</v>
      </c>
      <c r="BK5" s="3">
        <f t="shared" si="3"/>
        <v>0</v>
      </c>
      <c r="BL5" s="3">
        <f t="shared" si="3"/>
        <v>0</v>
      </c>
      <c r="BM5" s="3">
        <f t="shared" si="3"/>
        <v>0</v>
      </c>
      <c r="BN5" s="3">
        <f t="shared" si="3"/>
        <v>0</v>
      </c>
      <c r="BO5" s="3">
        <f t="shared" si="3"/>
        <v>0</v>
      </c>
      <c r="BP5" s="3">
        <f t="shared" si="3"/>
        <v>0</v>
      </c>
      <c r="BQ5" s="3">
        <f t="shared" si="3"/>
        <v>0</v>
      </c>
      <c r="BR5" s="3">
        <f t="shared" si="3"/>
        <v>0</v>
      </c>
      <c r="BS5" s="3">
        <f t="shared" si="3"/>
        <v>0</v>
      </c>
      <c r="BT5" s="3">
        <f t="shared" si="3"/>
        <v>0</v>
      </c>
      <c r="BU5" s="3">
        <f t="shared" si="3"/>
        <v>0</v>
      </c>
      <c r="BV5" s="3">
        <f t="shared" si="3"/>
        <v>0</v>
      </c>
      <c r="BW5" s="3">
        <f t="shared" si="3"/>
        <v>0</v>
      </c>
      <c r="BX5" s="3">
        <f t="shared" si="3"/>
        <v>0</v>
      </c>
      <c r="BY5" s="3">
        <f t="shared" si="3"/>
        <v>0</v>
      </c>
    </row>
    <row r="6" spans="1:77">
      <c r="A6" s="1" t="s">
        <v>393</v>
      </c>
      <c r="B6">
        <f>'BFPaT-pretax-petdies'!B6*'Tax Percentages'!C$26/(1-'Tax Percentages'!C$26)</f>
        <v>0</v>
      </c>
      <c r="C6">
        <f>'BFPaT-pretax-petdies'!C6*'Tax Percentages'!D$26/(1-'Tax Percentages'!D$26)</f>
        <v>0</v>
      </c>
      <c r="D6">
        <f>'BFPaT-pretax-petdies'!D6*'Tax Percentages'!E$26/(1-'Tax Percentages'!E$26)</f>
        <v>0</v>
      </c>
      <c r="E6">
        <f>'BFPaT-pretax-petdies'!E6*'Tax Percentages'!F$26/(1-'Tax Percentages'!F$26)</f>
        <v>0</v>
      </c>
      <c r="F6">
        <f>'BFPaT-pretax-petdies'!F6*'Tax Percentages'!G$26/(1-'Tax Percentages'!G$26)</f>
        <v>0</v>
      </c>
      <c r="G6">
        <f>'BFPaT-pretax-petdies'!G6*'Tax Percentages'!H$26/(1-'Tax Percentages'!H$26)</f>
        <v>0</v>
      </c>
      <c r="H6">
        <f>'BFPaT-pretax-petdies'!H6*'Tax Percentages'!I$26/(1-'Tax Percentages'!I$26)</f>
        <v>0</v>
      </c>
      <c r="I6">
        <f>'BFPaT-pretax-petdies'!I6*'Tax Percentages'!J$26/(1-'Tax Percentages'!J$26)</f>
        <v>0</v>
      </c>
      <c r="J6">
        <f>'BFPaT-pretax-petdies'!J6*'Tax Percentages'!K$26/(1-'Tax Percentages'!K$26)</f>
        <v>0</v>
      </c>
      <c r="K6">
        <f>'BFPaT-pretax-petdies'!K6*'Tax Percentages'!L$26/(1-'Tax Percentages'!L$26)</f>
        <v>0</v>
      </c>
      <c r="L6">
        <f>'BFPaT-pretax-petdies'!L6*'Tax Percentages'!M$26/(1-'Tax Percentages'!M$26)</f>
        <v>0</v>
      </c>
      <c r="M6">
        <f>'BFPaT-pretax-petdies'!M6*'Tax Percentages'!N$26/(1-'Tax Percentages'!N$26)</f>
        <v>0</v>
      </c>
      <c r="N6">
        <f>'BFPaT-pretax-petdies'!N6*'Tax Percentages'!O$26/(1-'Tax Percentages'!O$26)</f>
        <v>0</v>
      </c>
      <c r="O6">
        <f>'BFPaT-pretax-petdies'!O6*'Tax Percentages'!P$26/(1-'Tax Percentages'!P$26)</f>
        <v>0</v>
      </c>
      <c r="P6">
        <f>'BFPaT-pretax-petdies'!P6*'Tax Percentages'!Q$26/(1-'Tax Percentages'!Q$26)</f>
        <v>0</v>
      </c>
      <c r="Q6">
        <f>'BFPaT-pretax-petdies'!Q6*'Tax Percentages'!R$26/(1-'Tax Percentages'!R$26)</f>
        <v>0</v>
      </c>
      <c r="R6">
        <f>'BFPaT-pretax-petdies'!R6*'Tax Percentages'!S$26/(1-'Tax Percentages'!S$26)</f>
        <v>0</v>
      </c>
      <c r="S6">
        <f>'BFPaT-pretax-petdies'!S6*'Tax Percentages'!T$26/(1-'Tax Percentages'!T$26)</f>
        <v>0</v>
      </c>
      <c r="T6">
        <f>'BFPaT-pretax-petdies'!T6*'Tax Percentages'!U$26/(1-'Tax Percentages'!U$26)</f>
        <v>0</v>
      </c>
      <c r="U6">
        <f>'BFPaT-pretax-petdies'!U6*'Tax Percentages'!V$26/(1-'Tax Percentages'!V$26)</f>
        <v>0</v>
      </c>
      <c r="V6">
        <f>'BFPaT-pretax-petdies'!V6*'Tax Percentages'!W$26/(1-'Tax Percentages'!W$26)</f>
        <v>0</v>
      </c>
      <c r="W6">
        <f>'BFPaT-pretax-petdies'!W6*'Tax Percentages'!X$26/(1-'Tax Percentages'!X$26)</f>
        <v>0</v>
      </c>
      <c r="X6">
        <f>'BFPaT-pretax-petdies'!X6*'Tax Percentages'!Y$26/(1-'Tax Percentages'!Y$26)</f>
        <v>0</v>
      </c>
      <c r="Y6">
        <f>'BFPaT-pretax-petdies'!Y6*'Tax Percentages'!Z$26/(1-'Tax Percentages'!Z$26)</f>
        <v>0</v>
      </c>
      <c r="Z6">
        <f>'BFPaT-pretax-petdies'!Z6*'Tax Percentages'!AA$26/(1-'Tax Percentages'!AA$26)</f>
        <v>0</v>
      </c>
      <c r="AA6">
        <f>'BFPaT-pretax-petdies'!AA6*'Tax Percentages'!AB$26/(1-'Tax Percentages'!AB$26)</f>
        <v>0</v>
      </c>
      <c r="AB6" s="3">
        <f t="shared" si="4"/>
        <v>0</v>
      </c>
      <c r="AC6" s="3">
        <f t="shared" si="4"/>
        <v>0</v>
      </c>
      <c r="AD6" s="3">
        <f t="shared" si="4"/>
        <v>0</v>
      </c>
      <c r="AE6" s="3">
        <f t="shared" si="4"/>
        <v>0</v>
      </c>
      <c r="AF6" s="3">
        <f t="shared" si="4"/>
        <v>0</v>
      </c>
      <c r="AG6" s="3">
        <f t="shared" si="4"/>
        <v>0</v>
      </c>
      <c r="AH6" s="3">
        <f t="shared" si="4"/>
        <v>0</v>
      </c>
      <c r="AI6" s="3">
        <f t="shared" si="4"/>
        <v>0</v>
      </c>
      <c r="AJ6" s="3">
        <f t="shared" si="4"/>
        <v>0</v>
      </c>
      <c r="AK6" s="3">
        <f t="shared" si="4"/>
        <v>0</v>
      </c>
      <c r="AL6" s="3">
        <f t="shared" si="4"/>
        <v>0</v>
      </c>
      <c r="AM6" s="3">
        <f t="shared" si="4"/>
        <v>0</v>
      </c>
      <c r="AN6" s="3">
        <f t="shared" si="4"/>
        <v>0</v>
      </c>
      <c r="AO6" s="3">
        <f t="shared" si="4"/>
        <v>0</v>
      </c>
      <c r="AP6" s="3">
        <f t="shared" si="4"/>
        <v>0</v>
      </c>
      <c r="AQ6" s="3">
        <f t="shared" si="4"/>
        <v>0</v>
      </c>
      <c r="AR6" s="3">
        <f t="shared" si="3"/>
        <v>0</v>
      </c>
      <c r="AS6" s="3">
        <f t="shared" si="3"/>
        <v>0</v>
      </c>
      <c r="AT6" s="3">
        <f t="shared" si="3"/>
        <v>0</v>
      </c>
      <c r="AU6" s="3">
        <f t="shared" si="3"/>
        <v>0</v>
      </c>
      <c r="AV6" s="3">
        <f t="shared" si="3"/>
        <v>0</v>
      </c>
      <c r="AW6" s="3">
        <f t="shared" si="3"/>
        <v>0</v>
      </c>
      <c r="AX6" s="3">
        <f t="shared" si="3"/>
        <v>0</v>
      </c>
      <c r="AY6" s="3">
        <f t="shared" si="3"/>
        <v>0</v>
      </c>
      <c r="AZ6" s="3">
        <f t="shared" si="3"/>
        <v>0</v>
      </c>
      <c r="BA6" s="3">
        <f t="shared" si="3"/>
        <v>0</v>
      </c>
      <c r="BB6" s="3">
        <f t="shared" si="3"/>
        <v>0</v>
      </c>
      <c r="BC6" s="3">
        <f t="shared" si="3"/>
        <v>0</v>
      </c>
      <c r="BD6" s="3">
        <f t="shared" si="3"/>
        <v>0</v>
      </c>
      <c r="BE6" s="3">
        <f t="shared" si="3"/>
        <v>0</v>
      </c>
      <c r="BF6" s="3">
        <f t="shared" si="3"/>
        <v>0</v>
      </c>
      <c r="BG6" s="3">
        <f t="shared" si="3"/>
        <v>0</v>
      </c>
      <c r="BH6" s="3">
        <f t="shared" si="3"/>
        <v>0</v>
      </c>
      <c r="BI6" s="3">
        <f t="shared" si="3"/>
        <v>0</v>
      </c>
      <c r="BJ6" s="3">
        <f t="shared" si="3"/>
        <v>0</v>
      </c>
      <c r="BK6" s="3">
        <f t="shared" si="3"/>
        <v>0</v>
      </c>
      <c r="BL6" s="3">
        <f t="shared" si="3"/>
        <v>0</v>
      </c>
      <c r="BM6" s="3">
        <f t="shared" si="3"/>
        <v>0</v>
      </c>
      <c r="BN6" s="3">
        <f t="shared" si="3"/>
        <v>0</v>
      </c>
      <c r="BO6" s="3">
        <f t="shared" si="3"/>
        <v>0</v>
      </c>
      <c r="BP6" s="3">
        <f t="shared" si="3"/>
        <v>0</v>
      </c>
      <c r="BQ6" s="3">
        <f t="shared" si="3"/>
        <v>0</v>
      </c>
      <c r="BR6" s="3">
        <f t="shared" si="3"/>
        <v>0</v>
      </c>
      <c r="BS6" s="3">
        <f t="shared" si="3"/>
        <v>0</v>
      </c>
      <c r="BT6" s="3">
        <f t="shared" si="3"/>
        <v>0</v>
      </c>
      <c r="BU6" s="3">
        <f t="shared" si="3"/>
        <v>0</v>
      </c>
      <c r="BV6" s="3">
        <f t="shared" si="3"/>
        <v>0</v>
      </c>
      <c r="BW6" s="3">
        <f t="shared" si="3"/>
        <v>0</v>
      </c>
      <c r="BX6" s="3">
        <f t="shared" si="3"/>
        <v>0</v>
      </c>
      <c r="BY6" s="3">
        <f t="shared" si="3"/>
        <v>0</v>
      </c>
    </row>
    <row r="7" spans="1:77">
      <c r="A7" s="1" t="s">
        <v>394</v>
      </c>
      <c r="B7">
        <f>'BFPaT-pretax-petdies'!B7*'Tax Percentages'!C$26/(1-'Tax Percentages'!C$26)</f>
        <v>0</v>
      </c>
      <c r="C7">
        <f>'BFPaT-pretax-petdies'!C7*'Tax Percentages'!D$26/(1-'Tax Percentages'!D$26)</f>
        <v>0</v>
      </c>
      <c r="D7">
        <f>'BFPaT-pretax-petdies'!D7*'Tax Percentages'!E$26/(1-'Tax Percentages'!E$26)</f>
        <v>0</v>
      </c>
      <c r="E7">
        <f>'BFPaT-pretax-petdies'!E7*'Tax Percentages'!F$26/(1-'Tax Percentages'!F$26)</f>
        <v>0</v>
      </c>
      <c r="F7">
        <f>'BFPaT-pretax-petdies'!F7*'Tax Percentages'!G$26/(1-'Tax Percentages'!G$26)</f>
        <v>0</v>
      </c>
      <c r="G7">
        <f>'BFPaT-pretax-petdies'!G7*'Tax Percentages'!H$26/(1-'Tax Percentages'!H$26)</f>
        <v>0</v>
      </c>
      <c r="H7">
        <f>'BFPaT-pretax-petdies'!H7*'Tax Percentages'!I$26/(1-'Tax Percentages'!I$26)</f>
        <v>0</v>
      </c>
      <c r="I7">
        <f>'BFPaT-pretax-petdies'!I7*'Tax Percentages'!J$26/(1-'Tax Percentages'!J$26)</f>
        <v>0</v>
      </c>
      <c r="J7">
        <f>'BFPaT-pretax-petdies'!J7*'Tax Percentages'!K$26/(1-'Tax Percentages'!K$26)</f>
        <v>0</v>
      </c>
      <c r="K7">
        <f>'BFPaT-pretax-petdies'!K7*'Tax Percentages'!L$26/(1-'Tax Percentages'!L$26)</f>
        <v>0</v>
      </c>
      <c r="L7">
        <f>'BFPaT-pretax-petdies'!L7*'Tax Percentages'!M$26/(1-'Tax Percentages'!M$26)</f>
        <v>0</v>
      </c>
      <c r="M7">
        <f>'BFPaT-pretax-petdies'!M7*'Tax Percentages'!N$26/(1-'Tax Percentages'!N$26)</f>
        <v>0</v>
      </c>
      <c r="N7">
        <f>'BFPaT-pretax-petdies'!N7*'Tax Percentages'!O$26/(1-'Tax Percentages'!O$26)</f>
        <v>0</v>
      </c>
      <c r="O7">
        <f>'BFPaT-pretax-petdies'!O7*'Tax Percentages'!P$26/(1-'Tax Percentages'!P$26)</f>
        <v>0</v>
      </c>
      <c r="P7">
        <f>'BFPaT-pretax-petdies'!P7*'Tax Percentages'!Q$26/(1-'Tax Percentages'!Q$26)</f>
        <v>0</v>
      </c>
      <c r="Q7">
        <f>'BFPaT-pretax-petdies'!Q7*'Tax Percentages'!R$26/(1-'Tax Percentages'!R$26)</f>
        <v>0</v>
      </c>
      <c r="R7">
        <f>'BFPaT-pretax-petdies'!R7*'Tax Percentages'!S$26/(1-'Tax Percentages'!S$26)</f>
        <v>0</v>
      </c>
      <c r="S7">
        <f>'BFPaT-pretax-petdies'!S7*'Tax Percentages'!T$26/(1-'Tax Percentages'!T$26)</f>
        <v>0</v>
      </c>
      <c r="T7">
        <f>'BFPaT-pretax-petdies'!T7*'Tax Percentages'!U$26/(1-'Tax Percentages'!U$26)</f>
        <v>0</v>
      </c>
      <c r="U7">
        <f>'BFPaT-pretax-petdies'!U7*'Tax Percentages'!V$26/(1-'Tax Percentages'!V$26)</f>
        <v>0</v>
      </c>
      <c r="V7">
        <f>'BFPaT-pretax-petdies'!V7*'Tax Percentages'!W$26/(1-'Tax Percentages'!W$26)</f>
        <v>0</v>
      </c>
      <c r="W7">
        <f>'BFPaT-pretax-petdies'!W7*'Tax Percentages'!X$26/(1-'Tax Percentages'!X$26)</f>
        <v>0</v>
      </c>
      <c r="X7">
        <f>'BFPaT-pretax-petdies'!X7*'Tax Percentages'!Y$26/(1-'Tax Percentages'!Y$26)</f>
        <v>0</v>
      </c>
      <c r="Y7">
        <f>'BFPaT-pretax-petdies'!Y7*'Tax Percentages'!Z$26/(1-'Tax Percentages'!Z$26)</f>
        <v>0</v>
      </c>
      <c r="Z7">
        <f>'BFPaT-pretax-petdies'!Z7*'Tax Percentages'!AA$26/(1-'Tax Percentages'!AA$26)</f>
        <v>0</v>
      </c>
      <c r="AA7">
        <f>'BFPaT-pretax-petdies'!AA7*'Tax Percentages'!AB$26/(1-'Tax Percentages'!AB$26)</f>
        <v>0</v>
      </c>
      <c r="AB7" s="3">
        <f t="shared" si="4"/>
        <v>0</v>
      </c>
      <c r="AC7" s="3">
        <f t="shared" si="4"/>
        <v>0</v>
      </c>
      <c r="AD7" s="3">
        <f t="shared" si="4"/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3">
        <f t="shared" si="4"/>
        <v>0</v>
      </c>
      <c r="AI7" s="3">
        <f t="shared" si="4"/>
        <v>0</v>
      </c>
      <c r="AJ7" s="3">
        <f t="shared" si="4"/>
        <v>0</v>
      </c>
      <c r="AK7" s="3">
        <f t="shared" si="4"/>
        <v>0</v>
      </c>
      <c r="AL7" s="3">
        <f t="shared" si="4"/>
        <v>0</v>
      </c>
      <c r="AM7" s="3">
        <f t="shared" si="4"/>
        <v>0</v>
      </c>
      <c r="AN7" s="3">
        <f t="shared" si="4"/>
        <v>0</v>
      </c>
      <c r="AO7" s="3">
        <f t="shared" si="4"/>
        <v>0</v>
      </c>
      <c r="AP7" s="3">
        <f t="shared" si="4"/>
        <v>0</v>
      </c>
      <c r="AQ7" s="3">
        <f t="shared" si="4"/>
        <v>0</v>
      </c>
      <c r="AR7" s="3">
        <f t="shared" si="3"/>
        <v>0</v>
      </c>
      <c r="AS7" s="3">
        <f t="shared" si="3"/>
        <v>0</v>
      </c>
      <c r="AT7" s="3">
        <f t="shared" si="3"/>
        <v>0</v>
      </c>
      <c r="AU7" s="3">
        <f t="shared" si="3"/>
        <v>0</v>
      </c>
      <c r="AV7" s="3">
        <f t="shared" si="3"/>
        <v>0</v>
      </c>
      <c r="AW7" s="3">
        <f t="shared" si="3"/>
        <v>0</v>
      </c>
      <c r="AX7" s="3">
        <f t="shared" si="3"/>
        <v>0</v>
      </c>
      <c r="AY7" s="3">
        <f t="shared" si="3"/>
        <v>0</v>
      </c>
      <c r="AZ7" s="3">
        <f t="shared" si="3"/>
        <v>0</v>
      </c>
      <c r="BA7" s="3">
        <f t="shared" si="3"/>
        <v>0</v>
      </c>
      <c r="BB7" s="3">
        <f t="shared" si="3"/>
        <v>0</v>
      </c>
      <c r="BC7" s="3">
        <f t="shared" si="3"/>
        <v>0</v>
      </c>
      <c r="BD7" s="3">
        <f t="shared" si="3"/>
        <v>0</v>
      </c>
      <c r="BE7" s="3">
        <f t="shared" si="3"/>
        <v>0</v>
      </c>
      <c r="BF7" s="3">
        <f t="shared" si="3"/>
        <v>0</v>
      </c>
      <c r="BG7" s="3">
        <f t="shared" si="3"/>
        <v>0</v>
      </c>
      <c r="BH7" s="3">
        <f t="shared" si="3"/>
        <v>0</v>
      </c>
      <c r="BI7" s="3">
        <f t="shared" si="3"/>
        <v>0</v>
      </c>
      <c r="BJ7" s="3">
        <f t="shared" si="3"/>
        <v>0</v>
      </c>
      <c r="BK7" s="3">
        <f t="shared" si="3"/>
        <v>0</v>
      </c>
      <c r="BL7" s="3">
        <f t="shared" si="3"/>
        <v>0</v>
      </c>
      <c r="BM7" s="3">
        <f t="shared" si="3"/>
        <v>0</v>
      </c>
      <c r="BN7" s="3">
        <f t="shared" si="3"/>
        <v>0</v>
      </c>
      <c r="BO7" s="3">
        <f t="shared" si="3"/>
        <v>0</v>
      </c>
      <c r="BP7" s="3">
        <f t="shared" si="3"/>
        <v>0</v>
      </c>
      <c r="BQ7" s="3">
        <f t="shared" si="3"/>
        <v>0</v>
      </c>
      <c r="BR7" s="3">
        <f t="shared" si="3"/>
        <v>0</v>
      </c>
      <c r="BS7" s="3">
        <f t="shared" si="3"/>
        <v>0</v>
      </c>
      <c r="BT7" s="3">
        <f t="shared" si="3"/>
        <v>0</v>
      </c>
      <c r="BU7" s="3">
        <f t="shared" si="3"/>
        <v>0</v>
      </c>
      <c r="BV7" s="3">
        <f t="shared" si="3"/>
        <v>0</v>
      </c>
      <c r="BW7" s="3">
        <f t="shared" si="3"/>
        <v>0</v>
      </c>
      <c r="BX7" s="3">
        <f t="shared" si="3"/>
        <v>0</v>
      </c>
      <c r="BY7" s="3">
        <f t="shared" si="3"/>
        <v>0</v>
      </c>
    </row>
    <row r="8" spans="1:77">
      <c r="A8" s="1" t="s">
        <v>395</v>
      </c>
      <c r="B8">
        <f>'BFPaT-pretax-petdies'!B8*'Tax Percentages'!C$26/(1-'Tax Percentages'!C$26)</f>
        <v>0</v>
      </c>
      <c r="C8">
        <f>'BFPaT-pretax-petdies'!C8*'Tax Percentages'!D$26/(1-'Tax Percentages'!D$26)</f>
        <v>0</v>
      </c>
      <c r="D8">
        <f>'BFPaT-pretax-petdies'!D8*'Tax Percentages'!E$26/(1-'Tax Percentages'!E$26)</f>
        <v>0</v>
      </c>
      <c r="E8">
        <f>'BFPaT-pretax-petdies'!E8*'Tax Percentages'!F$26/(1-'Tax Percentages'!F$26)</f>
        <v>0</v>
      </c>
      <c r="F8">
        <f>'BFPaT-pretax-petdies'!F8*'Tax Percentages'!G$26/(1-'Tax Percentages'!G$26)</f>
        <v>0</v>
      </c>
      <c r="G8">
        <f>'BFPaT-pretax-petdies'!G8*'Tax Percentages'!H$26/(1-'Tax Percentages'!H$26)</f>
        <v>0</v>
      </c>
      <c r="H8">
        <f>'BFPaT-pretax-petdies'!H8*'Tax Percentages'!I$26/(1-'Tax Percentages'!I$26)</f>
        <v>0</v>
      </c>
      <c r="I8">
        <f>'BFPaT-pretax-petdies'!I8*'Tax Percentages'!J$26/(1-'Tax Percentages'!J$26)</f>
        <v>0</v>
      </c>
      <c r="J8">
        <f>'BFPaT-pretax-petdies'!J8*'Tax Percentages'!K$26/(1-'Tax Percentages'!K$26)</f>
        <v>0</v>
      </c>
      <c r="K8">
        <f>'BFPaT-pretax-petdies'!K8*'Tax Percentages'!L$26/(1-'Tax Percentages'!L$26)</f>
        <v>0</v>
      </c>
      <c r="L8">
        <f>'BFPaT-pretax-petdies'!L8*'Tax Percentages'!M$26/(1-'Tax Percentages'!M$26)</f>
        <v>0</v>
      </c>
      <c r="M8">
        <f>'BFPaT-pretax-petdies'!M8*'Tax Percentages'!N$26/(1-'Tax Percentages'!N$26)</f>
        <v>0</v>
      </c>
      <c r="N8">
        <f>'BFPaT-pretax-petdies'!N8*'Tax Percentages'!O$26/(1-'Tax Percentages'!O$26)</f>
        <v>0</v>
      </c>
      <c r="O8">
        <f>'BFPaT-pretax-petdies'!O8*'Tax Percentages'!P$26/(1-'Tax Percentages'!P$26)</f>
        <v>0</v>
      </c>
      <c r="P8">
        <f>'BFPaT-pretax-petdies'!P8*'Tax Percentages'!Q$26/(1-'Tax Percentages'!Q$26)</f>
        <v>0</v>
      </c>
      <c r="Q8">
        <f>'BFPaT-pretax-petdies'!Q8*'Tax Percentages'!R$26/(1-'Tax Percentages'!R$26)</f>
        <v>0</v>
      </c>
      <c r="R8">
        <f>'BFPaT-pretax-petdies'!R8*'Tax Percentages'!S$26/(1-'Tax Percentages'!S$26)</f>
        <v>0</v>
      </c>
      <c r="S8">
        <f>'BFPaT-pretax-petdies'!S8*'Tax Percentages'!T$26/(1-'Tax Percentages'!T$26)</f>
        <v>0</v>
      </c>
      <c r="T8">
        <f>'BFPaT-pretax-petdies'!T8*'Tax Percentages'!U$26/(1-'Tax Percentages'!U$26)</f>
        <v>0</v>
      </c>
      <c r="U8">
        <f>'BFPaT-pretax-petdies'!U8*'Tax Percentages'!V$26/(1-'Tax Percentages'!V$26)</f>
        <v>0</v>
      </c>
      <c r="V8">
        <f>'BFPaT-pretax-petdies'!V8*'Tax Percentages'!W$26/(1-'Tax Percentages'!W$26)</f>
        <v>0</v>
      </c>
      <c r="W8">
        <f>'BFPaT-pretax-petdies'!W8*'Tax Percentages'!X$26/(1-'Tax Percentages'!X$26)</f>
        <v>0</v>
      </c>
      <c r="X8">
        <f>'BFPaT-pretax-petdies'!X8*'Tax Percentages'!Y$26/(1-'Tax Percentages'!Y$26)</f>
        <v>0</v>
      </c>
      <c r="Y8">
        <f>'BFPaT-pretax-petdies'!Y8*'Tax Percentages'!Z$26/(1-'Tax Percentages'!Z$26)</f>
        <v>0</v>
      </c>
      <c r="Z8">
        <f>'BFPaT-pretax-petdies'!Z8*'Tax Percentages'!AA$26/(1-'Tax Percentages'!AA$26)</f>
        <v>0</v>
      </c>
      <c r="AA8">
        <f>'BFPaT-pretax-petdies'!AA8*'Tax Percentages'!AB$26/(1-'Tax Percentages'!AB$26)</f>
        <v>0</v>
      </c>
      <c r="AB8" s="3">
        <f t="shared" si="4"/>
        <v>0</v>
      </c>
      <c r="AC8" s="3">
        <f t="shared" si="4"/>
        <v>0</v>
      </c>
      <c r="AD8" s="3">
        <f t="shared" si="4"/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3">
        <f t="shared" si="4"/>
        <v>0</v>
      </c>
      <c r="AI8" s="3">
        <f t="shared" si="4"/>
        <v>0</v>
      </c>
      <c r="AJ8" s="3">
        <f t="shared" si="4"/>
        <v>0</v>
      </c>
      <c r="AK8" s="3">
        <f t="shared" si="4"/>
        <v>0</v>
      </c>
      <c r="AL8" s="3">
        <f t="shared" si="4"/>
        <v>0</v>
      </c>
      <c r="AM8" s="3">
        <f t="shared" si="4"/>
        <v>0</v>
      </c>
      <c r="AN8" s="3">
        <f t="shared" si="4"/>
        <v>0</v>
      </c>
      <c r="AO8" s="3">
        <f t="shared" si="4"/>
        <v>0</v>
      </c>
      <c r="AP8" s="3">
        <f t="shared" si="4"/>
        <v>0</v>
      </c>
      <c r="AQ8" s="3">
        <f t="shared" si="4"/>
        <v>0</v>
      </c>
      <c r="AR8" s="3">
        <f t="shared" si="3"/>
        <v>0</v>
      </c>
      <c r="AS8" s="3">
        <f t="shared" si="3"/>
        <v>0</v>
      </c>
      <c r="AT8" s="3">
        <f t="shared" si="3"/>
        <v>0</v>
      </c>
      <c r="AU8" s="3">
        <f t="shared" si="3"/>
        <v>0</v>
      </c>
      <c r="AV8" s="3">
        <f t="shared" si="3"/>
        <v>0</v>
      </c>
      <c r="AW8" s="3">
        <f t="shared" si="3"/>
        <v>0</v>
      </c>
      <c r="AX8" s="3">
        <f t="shared" si="3"/>
        <v>0</v>
      </c>
      <c r="AY8" s="3">
        <f t="shared" si="3"/>
        <v>0</v>
      </c>
      <c r="AZ8" s="3">
        <f t="shared" si="3"/>
        <v>0</v>
      </c>
      <c r="BA8" s="3">
        <f t="shared" si="3"/>
        <v>0</v>
      </c>
      <c r="BB8" s="3">
        <f t="shared" si="3"/>
        <v>0</v>
      </c>
      <c r="BC8" s="3">
        <f t="shared" si="3"/>
        <v>0</v>
      </c>
      <c r="BD8" s="3">
        <f t="shared" si="3"/>
        <v>0</v>
      </c>
      <c r="BE8" s="3">
        <f t="shared" si="3"/>
        <v>0</v>
      </c>
      <c r="BF8" s="3">
        <f t="shared" si="3"/>
        <v>0</v>
      </c>
      <c r="BG8" s="3">
        <f t="shared" si="3"/>
        <v>0</v>
      </c>
      <c r="BH8" s="3">
        <f t="shared" si="3"/>
        <v>0</v>
      </c>
      <c r="BI8" s="3">
        <f t="shared" si="3"/>
        <v>0</v>
      </c>
      <c r="BJ8" s="3">
        <f t="shared" si="3"/>
        <v>0</v>
      </c>
      <c r="BK8" s="3">
        <f t="shared" si="3"/>
        <v>0</v>
      </c>
      <c r="BL8" s="3">
        <f t="shared" si="3"/>
        <v>0</v>
      </c>
      <c r="BM8" s="3">
        <f t="shared" si="3"/>
        <v>0</v>
      </c>
      <c r="BN8" s="3">
        <f t="shared" si="3"/>
        <v>0</v>
      </c>
      <c r="BO8" s="3">
        <f t="shared" si="3"/>
        <v>0</v>
      </c>
      <c r="BP8" s="3">
        <f t="shared" si="3"/>
        <v>0</v>
      </c>
      <c r="BQ8" s="3">
        <f t="shared" si="3"/>
        <v>0</v>
      </c>
      <c r="BR8" s="3">
        <f t="shared" si="3"/>
        <v>0</v>
      </c>
      <c r="BS8" s="3">
        <f t="shared" si="3"/>
        <v>0</v>
      </c>
      <c r="BT8" s="3">
        <f t="shared" si="3"/>
        <v>0</v>
      </c>
      <c r="BU8" s="3">
        <f t="shared" si="3"/>
        <v>0</v>
      </c>
      <c r="BV8" s="3">
        <f t="shared" si="3"/>
        <v>0</v>
      </c>
      <c r="BW8" s="3">
        <f t="shared" si="3"/>
        <v>0</v>
      </c>
      <c r="BX8" s="3">
        <f t="shared" si="3"/>
        <v>0</v>
      </c>
      <c r="BY8" s="3">
        <f t="shared" si="3"/>
        <v>0</v>
      </c>
    </row>
    <row r="9" spans="1:77">
      <c r="A9" s="1" t="s">
        <v>396</v>
      </c>
      <c r="B9">
        <f>'BFPaT-pretax-petdies'!B9*'Tax Percentages'!C$26/(1-'Tax Percentages'!C$26)</f>
        <v>0</v>
      </c>
      <c r="C9">
        <f>'BFPaT-pretax-petdies'!C9*'Tax Percentages'!D$26/(1-'Tax Percentages'!D$26)</f>
        <v>0</v>
      </c>
      <c r="D9">
        <f>'BFPaT-pretax-petdies'!D9*'Tax Percentages'!E$26/(1-'Tax Percentages'!E$26)</f>
        <v>0</v>
      </c>
      <c r="E9">
        <f>'BFPaT-pretax-petdies'!E9*'Tax Percentages'!F$26/(1-'Tax Percentages'!F$26)</f>
        <v>0</v>
      </c>
      <c r="F9">
        <f>'BFPaT-pretax-petdies'!F9*'Tax Percentages'!G$26/(1-'Tax Percentages'!G$26)</f>
        <v>0</v>
      </c>
      <c r="G9">
        <f>'BFPaT-pretax-petdies'!G9*'Tax Percentages'!H$26/(1-'Tax Percentages'!H$26)</f>
        <v>0</v>
      </c>
      <c r="H9">
        <f>'BFPaT-pretax-petdies'!H9*'Tax Percentages'!I$26/(1-'Tax Percentages'!I$26)</f>
        <v>0</v>
      </c>
      <c r="I9">
        <f>'BFPaT-pretax-petdies'!I9*'Tax Percentages'!J$26/(1-'Tax Percentages'!J$26)</f>
        <v>0</v>
      </c>
      <c r="J9">
        <f>'BFPaT-pretax-petdies'!J9*'Tax Percentages'!K$26/(1-'Tax Percentages'!K$26)</f>
        <v>0</v>
      </c>
      <c r="K9">
        <f>'BFPaT-pretax-petdies'!K9*'Tax Percentages'!L$26/(1-'Tax Percentages'!L$26)</f>
        <v>0</v>
      </c>
      <c r="L9">
        <f>'BFPaT-pretax-petdies'!L9*'Tax Percentages'!M$26/(1-'Tax Percentages'!M$26)</f>
        <v>0</v>
      </c>
      <c r="M9">
        <f>'BFPaT-pretax-petdies'!M9*'Tax Percentages'!N$26/(1-'Tax Percentages'!N$26)</f>
        <v>0</v>
      </c>
      <c r="N9">
        <f>'BFPaT-pretax-petdies'!N9*'Tax Percentages'!O$26/(1-'Tax Percentages'!O$26)</f>
        <v>0</v>
      </c>
      <c r="O9">
        <f>'BFPaT-pretax-petdies'!O9*'Tax Percentages'!P$26/(1-'Tax Percentages'!P$26)</f>
        <v>0</v>
      </c>
      <c r="P9">
        <f>'BFPaT-pretax-petdies'!P9*'Tax Percentages'!Q$26/(1-'Tax Percentages'!Q$26)</f>
        <v>0</v>
      </c>
      <c r="Q9">
        <f>'BFPaT-pretax-petdies'!Q9*'Tax Percentages'!R$26/(1-'Tax Percentages'!R$26)</f>
        <v>0</v>
      </c>
      <c r="R9">
        <f>'BFPaT-pretax-petdies'!R9*'Tax Percentages'!S$26/(1-'Tax Percentages'!S$26)</f>
        <v>0</v>
      </c>
      <c r="S9">
        <f>'BFPaT-pretax-petdies'!S9*'Tax Percentages'!T$26/(1-'Tax Percentages'!T$26)</f>
        <v>0</v>
      </c>
      <c r="T9">
        <f>'BFPaT-pretax-petdies'!T9*'Tax Percentages'!U$26/(1-'Tax Percentages'!U$26)</f>
        <v>0</v>
      </c>
      <c r="U9">
        <f>'BFPaT-pretax-petdies'!U9*'Tax Percentages'!V$26/(1-'Tax Percentages'!V$26)</f>
        <v>0</v>
      </c>
      <c r="V9">
        <f>'BFPaT-pretax-petdies'!V9*'Tax Percentages'!W$26/(1-'Tax Percentages'!W$26)</f>
        <v>0</v>
      </c>
      <c r="W9">
        <f>'BFPaT-pretax-petdies'!W9*'Tax Percentages'!X$26/(1-'Tax Percentages'!X$26)</f>
        <v>0</v>
      </c>
      <c r="X9">
        <f>'BFPaT-pretax-petdies'!X9*'Tax Percentages'!Y$26/(1-'Tax Percentages'!Y$26)</f>
        <v>0</v>
      </c>
      <c r="Y9">
        <f>'BFPaT-pretax-petdies'!Y9*'Tax Percentages'!Z$26/(1-'Tax Percentages'!Z$26)</f>
        <v>0</v>
      </c>
      <c r="Z9">
        <f>'BFPaT-pretax-petdies'!Z9*'Tax Percentages'!AA$26/(1-'Tax Percentages'!AA$26)</f>
        <v>0</v>
      </c>
      <c r="AA9">
        <f>'BFPaT-pretax-petdies'!AA9*'Tax Percentages'!AB$26/(1-'Tax Percentages'!AB$26)</f>
        <v>0</v>
      </c>
      <c r="AB9" s="3">
        <f t="shared" si="4"/>
        <v>0</v>
      </c>
      <c r="AC9" s="3">
        <f t="shared" si="4"/>
        <v>0</v>
      </c>
      <c r="AD9" s="3">
        <f t="shared" si="4"/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3">
        <f t="shared" si="4"/>
        <v>0</v>
      </c>
      <c r="AI9" s="3">
        <f t="shared" si="4"/>
        <v>0</v>
      </c>
      <c r="AJ9" s="3">
        <f t="shared" si="4"/>
        <v>0</v>
      </c>
      <c r="AK9" s="3">
        <f t="shared" si="4"/>
        <v>0</v>
      </c>
      <c r="AL9" s="3">
        <f t="shared" si="4"/>
        <v>0</v>
      </c>
      <c r="AM9" s="3">
        <f t="shared" si="4"/>
        <v>0</v>
      </c>
      <c r="AN9" s="3">
        <f t="shared" si="4"/>
        <v>0</v>
      </c>
      <c r="AO9" s="3">
        <f t="shared" si="4"/>
        <v>0</v>
      </c>
      <c r="AP9" s="3">
        <f t="shared" si="4"/>
        <v>0</v>
      </c>
      <c r="AQ9" s="3">
        <f t="shared" si="4"/>
        <v>0</v>
      </c>
      <c r="AR9" s="3">
        <f t="shared" si="3"/>
        <v>0</v>
      </c>
      <c r="AS9" s="3">
        <f t="shared" si="3"/>
        <v>0</v>
      </c>
      <c r="AT9" s="3">
        <f t="shared" si="3"/>
        <v>0</v>
      </c>
      <c r="AU9" s="3">
        <f t="shared" si="3"/>
        <v>0</v>
      </c>
      <c r="AV9" s="3">
        <f t="shared" si="3"/>
        <v>0</v>
      </c>
      <c r="AW9" s="3">
        <f t="shared" si="3"/>
        <v>0</v>
      </c>
      <c r="AX9" s="3">
        <f t="shared" si="3"/>
        <v>0</v>
      </c>
      <c r="AY9" s="3">
        <f t="shared" si="3"/>
        <v>0</v>
      </c>
      <c r="AZ9" s="3">
        <f t="shared" si="3"/>
        <v>0</v>
      </c>
      <c r="BA9" s="3">
        <f t="shared" si="3"/>
        <v>0</v>
      </c>
      <c r="BB9" s="3">
        <f t="shared" si="3"/>
        <v>0</v>
      </c>
      <c r="BC9" s="3">
        <f t="shared" si="3"/>
        <v>0</v>
      </c>
      <c r="BD9" s="3">
        <f t="shared" si="3"/>
        <v>0</v>
      </c>
      <c r="BE9" s="3">
        <f t="shared" si="3"/>
        <v>0</v>
      </c>
      <c r="BF9" s="3">
        <f t="shared" si="3"/>
        <v>0</v>
      </c>
      <c r="BG9" s="3">
        <f t="shared" si="3"/>
        <v>0</v>
      </c>
      <c r="BH9" s="3">
        <f t="shared" si="3"/>
        <v>0</v>
      </c>
      <c r="BI9" s="3">
        <f t="shared" si="3"/>
        <v>0</v>
      </c>
      <c r="BJ9" s="3">
        <f t="shared" si="3"/>
        <v>0</v>
      </c>
      <c r="BK9" s="3">
        <f t="shared" si="3"/>
        <v>0</v>
      </c>
      <c r="BL9" s="3">
        <f t="shared" si="3"/>
        <v>0</v>
      </c>
      <c r="BM9" s="3">
        <f t="shared" si="3"/>
        <v>0</v>
      </c>
      <c r="BN9" s="3">
        <f t="shared" si="3"/>
        <v>0</v>
      </c>
      <c r="BO9" s="3">
        <f t="shared" si="3"/>
        <v>0</v>
      </c>
      <c r="BP9" s="3">
        <f t="shared" si="3"/>
        <v>0</v>
      </c>
      <c r="BQ9" s="3">
        <f t="shared" si="3"/>
        <v>0</v>
      </c>
      <c r="BR9" s="3">
        <f t="shared" si="3"/>
        <v>0</v>
      </c>
      <c r="BS9" s="3">
        <f t="shared" si="3"/>
        <v>0</v>
      </c>
      <c r="BT9" s="3">
        <f t="shared" si="3"/>
        <v>0</v>
      </c>
      <c r="BU9" s="3">
        <f t="shared" si="3"/>
        <v>0</v>
      </c>
      <c r="BV9" s="3">
        <f t="shared" si="3"/>
        <v>0</v>
      </c>
      <c r="BW9" s="3">
        <f t="shared" si="3"/>
        <v>0</v>
      </c>
      <c r="BX9" s="3">
        <f t="shared" si="3"/>
        <v>0</v>
      </c>
      <c r="BY9" s="3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00BE-4012-42E8-AEDE-AC03B0417E0B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460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f>'BFPaT-pretax-biogas'!B2*'Tax Percentages'!C$15/(1-'Tax Percentages'!C$15)</f>
        <v>4.0662362498015674E-6</v>
      </c>
      <c r="C2">
        <f>'BFPaT-pretax-biogas'!C2*'Tax Percentages'!D$15/(1-'Tax Percentages'!D$15)</f>
        <v>4.2505548927471431E-6</v>
      </c>
      <c r="D2">
        <f>'BFPaT-pretax-biogas'!D2*'Tax Percentages'!E$15/(1-'Tax Percentages'!E$15)</f>
        <v>4.1859513398866893E-6</v>
      </c>
      <c r="E2">
        <f>'BFPaT-pretax-biogas'!E2*'Tax Percentages'!F$15/(1-'Tax Percentages'!F$15)</f>
        <v>4.1692779932441693E-6</v>
      </c>
      <c r="F2">
        <f>'BFPaT-pretax-biogas'!F2*'Tax Percentages'!G$15/(1-'Tax Percentages'!G$15)</f>
        <v>4.1532827915566214E-6</v>
      </c>
      <c r="G2">
        <f>'BFPaT-pretax-biogas'!G2*'Tax Percentages'!H$15/(1-'Tax Percentages'!H$15)</f>
        <v>4.0230172158626486E-6</v>
      </c>
      <c r="H2">
        <f>'BFPaT-pretax-biogas'!H2*'Tax Percentages'!I$15/(1-'Tax Percentages'!I$15)</f>
        <v>4.0120031571101052E-6</v>
      </c>
      <c r="I2">
        <f>'BFPaT-pretax-biogas'!I2*'Tax Percentages'!J$15/(1-'Tax Percentages'!J$15)</f>
        <v>3.976110371008879E-6</v>
      </c>
      <c r="J2">
        <f>'BFPaT-pretax-biogas'!J2*'Tax Percentages'!K$15/(1-'Tax Percentages'!K$15)</f>
        <v>3.9012333237798902E-6</v>
      </c>
      <c r="K2">
        <f>'BFPaT-pretax-biogas'!K2*'Tax Percentages'!L$15/(1-'Tax Percentages'!L$15)</f>
        <v>3.8806071717079345E-6</v>
      </c>
      <c r="L2">
        <f>'BFPaT-pretax-biogas'!L2*'Tax Percentages'!M$15/(1-'Tax Percentages'!M$15)</f>
        <v>3.8612082257145537E-6</v>
      </c>
      <c r="M2">
        <f>'BFPaT-pretax-biogas'!M2*'Tax Percentages'!N$15/(1-'Tax Percentages'!N$15)</f>
        <v>3.8360200567015128E-6</v>
      </c>
      <c r="N2">
        <f>'BFPaT-pretax-biogas'!N2*'Tax Percentages'!O$15/(1-'Tax Percentages'!O$15)</f>
        <v>3.8257466870621961E-6</v>
      </c>
      <c r="O2">
        <f>'BFPaT-pretax-biogas'!O2*'Tax Percentages'!P$15/(1-'Tax Percentages'!P$15)</f>
        <v>3.8012440024088974E-6</v>
      </c>
      <c r="P2">
        <f>'BFPaT-pretax-biogas'!P2*'Tax Percentages'!Q$15/(1-'Tax Percentages'!Q$15)</f>
        <v>3.7837187978017762E-6</v>
      </c>
      <c r="Q2">
        <f>'BFPaT-pretax-biogas'!Q2*'Tax Percentages'!R$15/(1-'Tax Percentages'!R$15)</f>
        <v>3.7622424323357858E-6</v>
      </c>
      <c r="R2">
        <f>'BFPaT-pretax-biogas'!R2*'Tax Percentages'!S$15/(1-'Tax Percentages'!S$15)</f>
        <v>3.7364503306458658E-6</v>
      </c>
      <c r="S2">
        <f>'BFPaT-pretax-biogas'!S2*'Tax Percentages'!T$15/(1-'Tax Percentages'!T$15)</f>
        <v>3.7167318285544929E-6</v>
      </c>
      <c r="T2">
        <f>'BFPaT-pretax-biogas'!T2*'Tax Percentages'!U$15/(1-'Tax Percentages'!U$15)</f>
        <v>3.7018017285692313E-6</v>
      </c>
      <c r="U2">
        <f>'BFPaT-pretax-biogas'!U2*'Tax Percentages'!V$15/(1-'Tax Percentages'!V$15)</f>
        <v>3.6860109908342578E-6</v>
      </c>
      <c r="V2">
        <f>'BFPaT-pretax-biogas'!V2*'Tax Percentages'!W$15/(1-'Tax Percentages'!W$15)</f>
        <v>3.6751310459355839E-6</v>
      </c>
      <c r="W2">
        <f>'BFPaT-pretax-biogas'!W2*'Tax Percentages'!X$15/(1-'Tax Percentages'!X$15)</f>
        <v>3.6583222045464665E-6</v>
      </c>
      <c r="X2">
        <f>'BFPaT-pretax-biogas'!X2*'Tax Percentages'!Y$15/(1-'Tax Percentages'!Y$15)</f>
        <v>3.6296689226409357E-6</v>
      </c>
      <c r="Y2">
        <f>'BFPaT-pretax-biogas'!Y2*'Tax Percentages'!Z$15/(1-'Tax Percentages'!Z$15)</f>
        <v>3.6168194372707477E-6</v>
      </c>
      <c r="Z2">
        <f>'BFPaT-pretax-biogas'!Z2*'Tax Percentages'!AA$15/(1-'Tax Percentages'!AA$15)</f>
        <v>3.5986382359664765E-6</v>
      </c>
      <c r="AA2">
        <f>'BFPaT-pretax-biogas'!AA2*'Tax Percentages'!AB$15/(1-'Tax Percentages'!AB$15)</f>
        <v>3.5819228458052193E-6</v>
      </c>
      <c r="AB2" s="52">
        <f>AA2</f>
        <v>3.5819228458052193E-6</v>
      </c>
      <c r="AC2" s="52">
        <f t="shared" ref="AC2:AR2" si="0">AB2</f>
        <v>3.5819228458052193E-6</v>
      </c>
      <c r="AD2" s="52">
        <f t="shared" si="0"/>
        <v>3.5819228458052193E-6</v>
      </c>
      <c r="AE2" s="52">
        <f t="shared" si="0"/>
        <v>3.5819228458052193E-6</v>
      </c>
      <c r="AF2" s="52">
        <f t="shared" si="0"/>
        <v>3.5819228458052193E-6</v>
      </c>
      <c r="AG2" s="52">
        <f t="shared" si="0"/>
        <v>3.5819228458052193E-6</v>
      </c>
      <c r="AH2" s="52">
        <f t="shared" si="0"/>
        <v>3.5819228458052193E-6</v>
      </c>
      <c r="AI2" s="52">
        <f t="shared" si="0"/>
        <v>3.5819228458052193E-6</v>
      </c>
      <c r="AJ2" s="52">
        <f t="shared" si="0"/>
        <v>3.5819228458052193E-6</v>
      </c>
      <c r="AK2" s="52">
        <f t="shared" si="0"/>
        <v>3.5819228458052193E-6</v>
      </c>
      <c r="AL2" s="52">
        <f t="shared" si="0"/>
        <v>3.5819228458052193E-6</v>
      </c>
      <c r="AM2" s="52">
        <f t="shared" si="0"/>
        <v>3.5819228458052193E-6</v>
      </c>
      <c r="AN2" s="52">
        <f t="shared" si="0"/>
        <v>3.5819228458052193E-6</v>
      </c>
      <c r="AO2" s="52">
        <f t="shared" si="0"/>
        <v>3.5819228458052193E-6</v>
      </c>
      <c r="AP2" s="52">
        <f t="shared" si="0"/>
        <v>3.5819228458052193E-6</v>
      </c>
      <c r="AQ2" s="52">
        <f t="shared" si="0"/>
        <v>3.5819228458052193E-6</v>
      </c>
      <c r="AR2" s="52">
        <f t="shared" si="0"/>
        <v>3.5819228458052193E-6</v>
      </c>
      <c r="AS2" s="52">
        <f t="shared" ref="AS2:BH2" si="1">AR2</f>
        <v>3.5819228458052193E-6</v>
      </c>
      <c r="AT2" s="52">
        <f t="shared" si="1"/>
        <v>3.5819228458052193E-6</v>
      </c>
      <c r="AU2" s="52">
        <f t="shared" si="1"/>
        <v>3.5819228458052193E-6</v>
      </c>
      <c r="AV2" s="52">
        <f t="shared" si="1"/>
        <v>3.5819228458052193E-6</v>
      </c>
      <c r="AW2" s="52">
        <f t="shared" si="1"/>
        <v>3.5819228458052193E-6</v>
      </c>
      <c r="AX2" s="52">
        <f t="shared" si="1"/>
        <v>3.5819228458052193E-6</v>
      </c>
      <c r="AY2" s="52">
        <f t="shared" si="1"/>
        <v>3.5819228458052193E-6</v>
      </c>
      <c r="AZ2" s="52">
        <f t="shared" si="1"/>
        <v>3.5819228458052193E-6</v>
      </c>
      <c r="BA2" s="52">
        <f t="shared" si="1"/>
        <v>3.5819228458052193E-6</v>
      </c>
      <c r="BB2" s="52">
        <f t="shared" si="1"/>
        <v>3.5819228458052193E-6</v>
      </c>
      <c r="BC2" s="52">
        <f t="shared" si="1"/>
        <v>3.5819228458052193E-6</v>
      </c>
      <c r="BD2" s="52">
        <f t="shared" si="1"/>
        <v>3.5819228458052193E-6</v>
      </c>
      <c r="BE2" s="52">
        <f t="shared" si="1"/>
        <v>3.5819228458052193E-6</v>
      </c>
      <c r="BF2" s="52">
        <f t="shared" si="1"/>
        <v>3.5819228458052193E-6</v>
      </c>
      <c r="BG2" s="52">
        <f t="shared" si="1"/>
        <v>3.5819228458052193E-6</v>
      </c>
      <c r="BH2" s="52">
        <f t="shared" si="1"/>
        <v>3.5819228458052193E-6</v>
      </c>
      <c r="BI2" s="52">
        <f t="shared" ref="BI2:BX2" si="2">BH2</f>
        <v>3.5819228458052193E-6</v>
      </c>
      <c r="BJ2" s="52">
        <f t="shared" si="2"/>
        <v>3.5819228458052193E-6</v>
      </c>
      <c r="BK2" s="52">
        <f t="shared" si="2"/>
        <v>3.5819228458052193E-6</v>
      </c>
      <c r="BL2" s="52">
        <f t="shared" si="2"/>
        <v>3.5819228458052193E-6</v>
      </c>
      <c r="BM2" s="52">
        <f t="shared" si="2"/>
        <v>3.5819228458052193E-6</v>
      </c>
      <c r="BN2" s="52">
        <f t="shared" si="2"/>
        <v>3.5819228458052193E-6</v>
      </c>
      <c r="BO2" s="52">
        <f t="shared" si="2"/>
        <v>3.5819228458052193E-6</v>
      </c>
      <c r="BP2" s="52">
        <f t="shared" si="2"/>
        <v>3.5819228458052193E-6</v>
      </c>
      <c r="BQ2" s="52">
        <f t="shared" si="2"/>
        <v>3.5819228458052193E-6</v>
      </c>
      <c r="BR2" s="52">
        <f t="shared" si="2"/>
        <v>3.5819228458052193E-6</v>
      </c>
      <c r="BS2" s="52">
        <f t="shared" si="2"/>
        <v>3.5819228458052193E-6</v>
      </c>
      <c r="BT2" s="52">
        <f t="shared" si="2"/>
        <v>3.5819228458052193E-6</v>
      </c>
      <c r="BU2" s="52">
        <f t="shared" si="2"/>
        <v>3.5819228458052193E-6</v>
      </c>
      <c r="BV2" s="52">
        <f t="shared" si="2"/>
        <v>3.5819228458052193E-6</v>
      </c>
      <c r="BW2" s="52">
        <f t="shared" si="2"/>
        <v>3.5819228458052193E-6</v>
      </c>
      <c r="BX2" s="52">
        <f t="shared" si="2"/>
        <v>3.5819228458052193E-6</v>
      </c>
      <c r="BY2" s="52">
        <f t="shared" ref="AR2:BY9" si="3">BX2</f>
        <v>3.5819228458052193E-6</v>
      </c>
    </row>
    <row r="3" spans="1:77">
      <c r="A3" s="1" t="s">
        <v>390</v>
      </c>
      <c r="B3">
        <f>'BFPaT-pretax-biogas'!B3*'Tax Percentages'!C$15/(1-'Tax Percentages'!C$15)</f>
        <v>0</v>
      </c>
      <c r="C3">
        <f>'BFPaT-pretax-biogas'!C3*'Tax Percentages'!D$15/(1-'Tax Percentages'!D$15)</f>
        <v>0</v>
      </c>
      <c r="D3">
        <f>'BFPaT-pretax-biogas'!D3*'Tax Percentages'!E$15/(1-'Tax Percentages'!E$15)</f>
        <v>0</v>
      </c>
      <c r="E3">
        <f>'BFPaT-pretax-biogas'!E3*'Tax Percentages'!F$15/(1-'Tax Percentages'!F$15)</f>
        <v>0</v>
      </c>
      <c r="F3">
        <f>'BFPaT-pretax-biogas'!F3*'Tax Percentages'!G$15/(1-'Tax Percentages'!G$15)</f>
        <v>0</v>
      </c>
      <c r="G3">
        <f>'BFPaT-pretax-biogas'!G3*'Tax Percentages'!H$15/(1-'Tax Percentages'!H$15)</f>
        <v>0</v>
      </c>
      <c r="H3">
        <f>'BFPaT-pretax-biogas'!H3*'Tax Percentages'!I$15/(1-'Tax Percentages'!I$15)</f>
        <v>0</v>
      </c>
      <c r="I3">
        <f>'BFPaT-pretax-biogas'!I3*'Tax Percentages'!J$15/(1-'Tax Percentages'!J$15)</f>
        <v>0</v>
      </c>
      <c r="J3">
        <f>'BFPaT-pretax-biogas'!J3*'Tax Percentages'!K$15/(1-'Tax Percentages'!K$15)</f>
        <v>0</v>
      </c>
      <c r="K3">
        <f>'BFPaT-pretax-biogas'!K3*'Tax Percentages'!L$15/(1-'Tax Percentages'!L$15)</f>
        <v>0</v>
      </c>
      <c r="L3">
        <f>'BFPaT-pretax-biogas'!L3*'Tax Percentages'!M$15/(1-'Tax Percentages'!M$15)</f>
        <v>0</v>
      </c>
      <c r="M3">
        <f>'BFPaT-pretax-biogas'!M3*'Tax Percentages'!N$15/(1-'Tax Percentages'!N$15)</f>
        <v>0</v>
      </c>
      <c r="N3">
        <f>'BFPaT-pretax-biogas'!N3*'Tax Percentages'!O$15/(1-'Tax Percentages'!O$15)</f>
        <v>0</v>
      </c>
      <c r="O3">
        <f>'BFPaT-pretax-biogas'!O3*'Tax Percentages'!P$15/(1-'Tax Percentages'!P$15)</f>
        <v>0</v>
      </c>
      <c r="P3">
        <f>'BFPaT-pretax-biogas'!P3*'Tax Percentages'!Q$15/(1-'Tax Percentages'!Q$15)</f>
        <v>0</v>
      </c>
      <c r="Q3">
        <f>'BFPaT-pretax-biogas'!Q3*'Tax Percentages'!R$15/(1-'Tax Percentages'!R$15)</f>
        <v>0</v>
      </c>
      <c r="R3">
        <f>'BFPaT-pretax-biogas'!R3*'Tax Percentages'!S$15/(1-'Tax Percentages'!S$15)</f>
        <v>0</v>
      </c>
      <c r="S3">
        <f>'BFPaT-pretax-biogas'!S3*'Tax Percentages'!T$15/(1-'Tax Percentages'!T$15)</f>
        <v>0</v>
      </c>
      <c r="T3">
        <f>'BFPaT-pretax-biogas'!T3*'Tax Percentages'!U$15/(1-'Tax Percentages'!U$15)</f>
        <v>0</v>
      </c>
      <c r="U3">
        <f>'BFPaT-pretax-biogas'!U3*'Tax Percentages'!V$15/(1-'Tax Percentages'!V$15)</f>
        <v>0</v>
      </c>
      <c r="V3">
        <f>'BFPaT-pretax-biogas'!V3*'Tax Percentages'!W$15/(1-'Tax Percentages'!W$15)</f>
        <v>0</v>
      </c>
      <c r="W3">
        <f>'BFPaT-pretax-biogas'!W3*'Tax Percentages'!X$15/(1-'Tax Percentages'!X$15)</f>
        <v>0</v>
      </c>
      <c r="X3">
        <f>'BFPaT-pretax-biogas'!X3*'Tax Percentages'!Y$15/(1-'Tax Percentages'!Y$15)</f>
        <v>0</v>
      </c>
      <c r="Y3">
        <f>'BFPaT-pretax-biogas'!Y3*'Tax Percentages'!Z$15/(1-'Tax Percentages'!Z$15)</f>
        <v>0</v>
      </c>
      <c r="Z3">
        <f>'BFPaT-pretax-biogas'!Z3*'Tax Percentages'!AA$15/(1-'Tax Percentages'!AA$15)</f>
        <v>0</v>
      </c>
      <c r="AA3">
        <f>'BFPaT-pretax-biogas'!AA3*'Tax Percentages'!AB$15/(1-'Tax Percentages'!AB$15)</f>
        <v>0</v>
      </c>
      <c r="AB3" s="3">
        <f t="shared" ref="AB3:AQ9" si="4">AA3</f>
        <v>0</v>
      </c>
      <c r="AC3" s="3">
        <f t="shared" si="4"/>
        <v>0</v>
      </c>
      <c r="AD3" s="3">
        <f t="shared" si="4"/>
        <v>0</v>
      </c>
      <c r="AE3" s="3">
        <f t="shared" si="4"/>
        <v>0</v>
      </c>
      <c r="AF3" s="3">
        <f t="shared" si="4"/>
        <v>0</v>
      </c>
      <c r="AG3" s="3">
        <f t="shared" si="4"/>
        <v>0</v>
      </c>
      <c r="AH3" s="3">
        <f t="shared" si="4"/>
        <v>0</v>
      </c>
      <c r="AI3" s="3">
        <f t="shared" si="4"/>
        <v>0</v>
      </c>
      <c r="AJ3" s="3">
        <f t="shared" si="4"/>
        <v>0</v>
      </c>
      <c r="AK3" s="3">
        <f t="shared" si="4"/>
        <v>0</v>
      </c>
      <c r="AL3" s="3">
        <f t="shared" si="4"/>
        <v>0</v>
      </c>
      <c r="AM3" s="3">
        <f t="shared" si="4"/>
        <v>0</v>
      </c>
      <c r="AN3" s="3">
        <f t="shared" si="4"/>
        <v>0</v>
      </c>
      <c r="AO3" s="3">
        <f t="shared" si="4"/>
        <v>0</v>
      </c>
      <c r="AP3" s="3">
        <f t="shared" si="4"/>
        <v>0</v>
      </c>
      <c r="AQ3" s="3">
        <f t="shared" si="4"/>
        <v>0</v>
      </c>
      <c r="AR3" s="3">
        <f t="shared" si="3"/>
        <v>0</v>
      </c>
      <c r="AS3" s="3">
        <f t="shared" si="3"/>
        <v>0</v>
      </c>
      <c r="AT3" s="3">
        <f t="shared" si="3"/>
        <v>0</v>
      </c>
      <c r="AU3" s="3">
        <f t="shared" si="3"/>
        <v>0</v>
      </c>
      <c r="AV3" s="3">
        <f t="shared" si="3"/>
        <v>0</v>
      </c>
      <c r="AW3" s="3">
        <f t="shared" si="3"/>
        <v>0</v>
      </c>
      <c r="AX3" s="3">
        <f t="shared" si="3"/>
        <v>0</v>
      </c>
      <c r="AY3" s="3">
        <f t="shared" si="3"/>
        <v>0</v>
      </c>
      <c r="AZ3" s="3">
        <f t="shared" si="3"/>
        <v>0</v>
      </c>
      <c r="BA3" s="3">
        <f t="shared" si="3"/>
        <v>0</v>
      </c>
      <c r="BB3" s="3">
        <f t="shared" si="3"/>
        <v>0</v>
      </c>
      <c r="BC3" s="3">
        <f t="shared" si="3"/>
        <v>0</v>
      </c>
      <c r="BD3" s="3">
        <f t="shared" si="3"/>
        <v>0</v>
      </c>
      <c r="BE3" s="3">
        <f t="shared" si="3"/>
        <v>0</v>
      </c>
      <c r="BF3" s="3">
        <f t="shared" si="3"/>
        <v>0</v>
      </c>
      <c r="BG3" s="3">
        <f t="shared" si="3"/>
        <v>0</v>
      </c>
      <c r="BH3" s="3">
        <f t="shared" si="3"/>
        <v>0</v>
      </c>
      <c r="BI3" s="3">
        <f t="shared" si="3"/>
        <v>0</v>
      </c>
      <c r="BJ3" s="3">
        <f t="shared" si="3"/>
        <v>0</v>
      </c>
      <c r="BK3" s="3">
        <f t="shared" si="3"/>
        <v>0</v>
      </c>
      <c r="BL3" s="3">
        <f t="shared" si="3"/>
        <v>0</v>
      </c>
      <c r="BM3" s="3">
        <f t="shared" si="3"/>
        <v>0</v>
      </c>
      <c r="BN3" s="3">
        <f t="shared" si="3"/>
        <v>0</v>
      </c>
      <c r="BO3" s="3">
        <f t="shared" si="3"/>
        <v>0</v>
      </c>
      <c r="BP3" s="3">
        <f t="shared" si="3"/>
        <v>0</v>
      </c>
      <c r="BQ3" s="3">
        <f t="shared" si="3"/>
        <v>0</v>
      </c>
      <c r="BR3" s="3">
        <f t="shared" si="3"/>
        <v>0</v>
      </c>
      <c r="BS3" s="3">
        <f t="shared" si="3"/>
        <v>0</v>
      </c>
      <c r="BT3" s="3">
        <f t="shared" si="3"/>
        <v>0</v>
      </c>
      <c r="BU3" s="3">
        <f t="shared" si="3"/>
        <v>0</v>
      </c>
      <c r="BV3" s="3">
        <f t="shared" si="3"/>
        <v>0</v>
      </c>
      <c r="BW3" s="3">
        <f t="shared" si="3"/>
        <v>0</v>
      </c>
      <c r="BX3" s="3">
        <f t="shared" si="3"/>
        <v>0</v>
      </c>
      <c r="BY3" s="3">
        <f t="shared" si="3"/>
        <v>0</v>
      </c>
    </row>
    <row r="4" spans="1:77">
      <c r="A4" s="1" t="s">
        <v>391</v>
      </c>
      <c r="B4">
        <f>'BFPaT-pretax-biogas'!B4*'Tax Percentages'!C$15/(1-'Tax Percentages'!C$15)</f>
        <v>0</v>
      </c>
      <c r="C4">
        <f>'BFPaT-pretax-biogas'!C4*'Tax Percentages'!D$15/(1-'Tax Percentages'!D$15)</f>
        <v>0</v>
      </c>
      <c r="D4">
        <f>'BFPaT-pretax-biogas'!D4*'Tax Percentages'!E$15/(1-'Tax Percentages'!E$15)</f>
        <v>0</v>
      </c>
      <c r="E4">
        <f>'BFPaT-pretax-biogas'!E4*'Tax Percentages'!F$15/(1-'Tax Percentages'!F$15)</f>
        <v>0</v>
      </c>
      <c r="F4">
        <f>'BFPaT-pretax-biogas'!F4*'Tax Percentages'!G$15/(1-'Tax Percentages'!G$15)</f>
        <v>0</v>
      </c>
      <c r="G4">
        <f>'BFPaT-pretax-biogas'!G4*'Tax Percentages'!H$15/(1-'Tax Percentages'!H$15)</f>
        <v>0</v>
      </c>
      <c r="H4">
        <f>'BFPaT-pretax-biogas'!H4*'Tax Percentages'!I$15/(1-'Tax Percentages'!I$15)</f>
        <v>0</v>
      </c>
      <c r="I4">
        <f>'BFPaT-pretax-biogas'!I4*'Tax Percentages'!J$15/(1-'Tax Percentages'!J$15)</f>
        <v>0</v>
      </c>
      <c r="J4">
        <f>'BFPaT-pretax-biogas'!J4*'Tax Percentages'!K$15/(1-'Tax Percentages'!K$15)</f>
        <v>0</v>
      </c>
      <c r="K4">
        <f>'BFPaT-pretax-biogas'!K4*'Tax Percentages'!L$15/(1-'Tax Percentages'!L$15)</f>
        <v>0</v>
      </c>
      <c r="L4">
        <f>'BFPaT-pretax-biogas'!L4*'Tax Percentages'!M$15/(1-'Tax Percentages'!M$15)</f>
        <v>0</v>
      </c>
      <c r="M4">
        <f>'BFPaT-pretax-biogas'!M4*'Tax Percentages'!N$15/(1-'Tax Percentages'!N$15)</f>
        <v>0</v>
      </c>
      <c r="N4">
        <f>'BFPaT-pretax-biogas'!N4*'Tax Percentages'!O$15/(1-'Tax Percentages'!O$15)</f>
        <v>0</v>
      </c>
      <c r="O4">
        <f>'BFPaT-pretax-biogas'!O4*'Tax Percentages'!P$15/(1-'Tax Percentages'!P$15)</f>
        <v>0</v>
      </c>
      <c r="P4">
        <f>'BFPaT-pretax-biogas'!P4*'Tax Percentages'!Q$15/(1-'Tax Percentages'!Q$15)</f>
        <v>0</v>
      </c>
      <c r="Q4">
        <f>'BFPaT-pretax-biogas'!Q4*'Tax Percentages'!R$15/(1-'Tax Percentages'!R$15)</f>
        <v>0</v>
      </c>
      <c r="R4">
        <f>'BFPaT-pretax-biogas'!R4*'Tax Percentages'!S$15/(1-'Tax Percentages'!S$15)</f>
        <v>0</v>
      </c>
      <c r="S4">
        <f>'BFPaT-pretax-biogas'!S4*'Tax Percentages'!T$15/(1-'Tax Percentages'!T$15)</f>
        <v>0</v>
      </c>
      <c r="T4">
        <f>'BFPaT-pretax-biogas'!T4*'Tax Percentages'!U$15/(1-'Tax Percentages'!U$15)</f>
        <v>0</v>
      </c>
      <c r="U4">
        <f>'BFPaT-pretax-biogas'!U4*'Tax Percentages'!V$15/(1-'Tax Percentages'!V$15)</f>
        <v>0</v>
      </c>
      <c r="V4">
        <f>'BFPaT-pretax-biogas'!V4*'Tax Percentages'!W$15/(1-'Tax Percentages'!W$15)</f>
        <v>0</v>
      </c>
      <c r="W4">
        <f>'BFPaT-pretax-biogas'!W4*'Tax Percentages'!X$15/(1-'Tax Percentages'!X$15)</f>
        <v>0</v>
      </c>
      <c r="X4">
        <f>'BFPaT-pretax-biogas'!X4*'Tax Percentages'!Y$15/(1-'Tax Percentages'!Y$15)</f>
        <v>0</v>
      </c>
      <c r="Y4">
        <f>'BFPaT-pretax-biogas'!Y4*'Tax Percentages'!Z$15/(1-'Tax Percentages'!Z$15)</f>
        <v>0</v>
      </c>
      <c r="Z4">
        <f>'BFPaT-pretax-biogas'!Z4*'Tax Percentages'!AA$15/(1-'Tax Percentages'!AA$15)</f>
        <v>0</v>
      </c>
      <c r="AA4">
        <f>'BFPaT-pretax-biogas'!AA4*'Tax Percentages'!AB$15/(1-'Tax Percentages'!AB$15)</f>
        <v>0</v>
      </c>
      <c r="AB4" s="3">
        <f t="shared" si="4"/>
        <v>0</v>
      </c>
      <c r="AC4" s="3">
        <f t="shared" si="4"/>
        <v>0</v>
      </c>
      <c r="AD4" s="3">
        <f t="shared" si="4"/>
        <v>0</v>
      </c>
      <c r="AE4" s="3">
        <f t="shared" si="4"/>
        <v>0</v>
      </c>
      <c r="AF4" s="3">
        <f t="shared" si="4"/>
        <v>0</v>
      </c>
      <c r="AG4" s="3">
        <f t="shared" si="4"/>
        <v>0</v>
      </c>
      <c r="AH4" s="3">
        <f t="shared" si="4"/>
        <v>0</v>
      </c>
      <c r="AI4" s="3">
        <f t="shared" si="4"/>
        <v>0</v>
      </c>
      <c r="AJ4" s="3">
        <f t="shared" si="4"/>
        <v>0</v>
      </c>
      <c r="AK4" s="3">
        <f t="shared" si="4"/>
        <v>0</v>
      </c>
      <c r="AL4" s="3">
        <f t="shared" si="4"/>
        <v>0</v>
      </c>
      <c r="AM4" s="3">
        <f t="shared" si="4"/>
        <v>0</v>
      </c>
      <c r="AN4" s="3">
        <f t="shared" si="4"/>
        <v>0</v>
      </c>
      <c r="AO4" s="3">
        <f t="shared" si="4"/>
        <v>0</v>
      </c>
      <c r="AP4" s="3">
        <f t="shared" si="4"/>
        <v>0</v>
      </c>
      <c r="AQ4" s="3">
        <f t="shared" si="4"/>
        <v>0</v>
      </c>
      <c r="AR4" s="3">
        <f t="shared" si="3"/>
        <v>0</v>
      </c>
      <c r="AS4" s="3">
        <f t="shared" si="3"/>
        <v>0</v>
      </c>
      <c r="AT4" s="3">
        <f t="shared" si="3"/>
        <v>0</v>
      </c>
      <c r="AU4" s="3">
        <f t="shared" si="3"/>
        <v>0</v>
      </c>
      <c r="AV4" s="3">
        <f t="shared" si="3"/>
        <v>0</v>
      </c>
      <c r="AW4" s="3">
        <f t="shared" si="3"/>
        <v>0</v>
      </c>
      <c r="AX4" s="3">
        <f t="shared" si="3"/>
        <v>0</v>
      </c>
      <c r="AY4" s="3">
        <f t="shared" si="3"/>
        <v>0</v>
      </c>
      <c r="AZ4" s="3">
        <f t="shared" si="3"/>
        <v>0</v>
      </c>
      <c r="BA4" s="3">
        <f t="shared" si="3"/>
        <v>0</v>
      </c>
      <c r="BB4" s="3">
        <f t="shared" si="3"/>
        <v>0</v>
      </c>
      <c r="BC4" s="3">
        <f t="shared" si="3"/>
        <v>0</v>
      </c>
      <c r="BD4" s="3">
        <f t="shared" si="3"/>
        <v>0</v>
      </c>
      <c r="BE4" s="3">
        <f t="shared" si="3"/>
        <v>0</v>
      </c>
      <c r="BF4" s="3">
        <f t="shared" si="3"/>
        <v>0</v>
      </c>
      <c r="BG4" s="3">
        <f t="shared" si="3"/>
        <v>0</v>
      </c>
      <c r="BH4" s="3">
        <f t="shared" si="3"/>
        <v>0</v>
      </c>
      <c r="BI4" s="3">
        <f t="shared" si="3"/>
        <v>0</v>
      </c>
      <c r="BJ4" s="3">
        <f t="shared" si="3"/>
        <v>0</v>
      </c>
      <c r="BK4" s="3">
        <f t="shared" si="3"/>
        <v>0</v>
      </c>
      <c r="BL4" s="3">
        <f t="shared" si="3"/>
        <v>0</v>
      </c>
      <c r="BM4" s="3">
        <f t="shared" si="3"/>
        <v>0</v>
      </c>
      <c r="BN4" s="3">
        <f t="shared" si="3"/>
        <v>0</v>
      </c>
      <c r="BO4" s="3">
        <f t="shared" si="3"/>
        <v>0</v>
      </c>
      <c r="BP4" s="3">
        <f t="shared" si="3"/>
        <v>0</v>
      </c>
      <c r="BQ4" s="3">
        <f t="shared" si="3"/>
        <v>0</v>
      </c>
      <c r="BR4" s="3">
        <f t="shared" si="3"/>
        <v>0</v>
      </c>
      <c r="BS4" s="3">
        <f t="shared" si="3"/>
        <v>0</v>
      </c>
      <c r="BT4" s="3">
        <f t="shared" si="3"/>
        <v>0</v>
      </c>
      <c r="BU4" s="3">
        <f t="shared" si="3"/>
        <v>0</v>
      </c>
      <c r="BV4" s="3">
        <f t="shared" si="3"/>
        <v>0</v>
      </c>
      <c r="BW4" s="3">
        <f t="shared" si="3"/>
        <v>0</v>
      </c>
      <c r="BX4" s="3">
        <f t="shared" si="3"/>
        <v>0</v>
      </c>
      <c r="BY4" s="3">
        <f t="shared" si="3"/>
        <v>0</v>
      </c>
    </row>
    <row r="5" spans="1:77">
      <c r="A5" s="1" t="s">
        <v>392</v>
      </c>
      <c r="B5">
        <f>'BFPaT-pretax-biogas'!B5*'Tax Percentages'!C$15/(1-'Tax Percentages'!C$15)</f>
        <v>0</v>
      </c>
      <c r="C5">
        <f>'BFPaT-pretax-biogas'!C5*'Tax Percentages'!D$15/(1-'Tax Percentages'!D$15)</f>
        <v>0</v>
      </c>
      <c r="D5">
        <f>'BFPaT-pretax-biogas'!D5*'Tax Percentages'!E$15/(1-'Tax Percentages'!E$15)</f>
        <v>0</v>
      </c>
      <c r="E5">
        <f>'BFPaT-pretax-biogas'!E5*'Tax Percentages'!F$15/(1-'Tax Percentages'!F$15)</f>
        <v>0</v>
      </c>
      <c r="F5">
        <f>'BFPaT-pretax-biogas'!F5*'Tax Percentages'!G$15/(1-'Tax Percentages'!G$15)</f>
        <v>0</v>
      </c>
      <c r="G5">
        <f>'BFPaT-pretax-biogas'!G5*'Tax Percentages'!H$15/(1-'Tax Percentages'!H$15)</f>
        <v>0</v>
      </c>
      <c r="H5">
        <f>'BFPaT-pretax-biogas'!H5*'Tax Percentages'!I$15/(1-'Tax Percentages'!I$15)</f>
        <v>0</v>
      </c>
      <c r="I5">
        <f>'BFPaT-pretax-biogas'!I5*'Tax Percentages'!J$15/(1-'Tax Percentages'!J$15)</f>
        <v>0</v>
      </c>
      <c r="J5">
        <f>'BFPaT-pretax-biogas'!J5*'Tax Percentages'!K$15/(1-'Tax Percentages'!K$15)</f>
        <v>0</v>
      </c>
      <c r="K5">
        <f>'BFPaT-pretax-biogas'!K5*'Tax Percentages'!L$15/(1-'Tax Percentages'!L$15)</f>
        <v>0</v>
      </c>
      <c r="L5">
        <f>'BFPaT-pretax-biogas'!L5*'Tax Percentages'!M$15/(1-'Tax Percentages'!M$15)</f>
        <v>0</v>
      </c>
      <c r="M5">
        <f>'BFPaT-pretax-biogas'!M5*'Tax Percentages'!N$15/(1-'Tax Percentages'!N$15)</f>
        <v>0</v>
      </c>
      <c r="N5">
        <f>'BFPaT-pretax-biogas'!N5*'Tax Percentages'!O$15/(1-'Tax Percentages'!O$15)</f>
        <v>0</v>
      </c>
      <c r="O5">
        <f>'BFPaT-pretax-biogas'!O5*'Tax Percentages'!P$15/(1-'Tax Percentages'!P$15)</f>
        <v>0</v>
      </c>
      <c r="P5">
        <f>'BFPaT-pretax-biogas'!P5*'Tax Percentages'!Q$15/(1-'Tax Percentages'!Q$15)</f>
        <v>0</v>
      </c>
      <c r="Q5">
        <f>'BFPaT-pretax-biogas'!Q5*'Tax Percentages'!R$15/(1-'Tax Percentages'!R$15)</f>
        <v>0</v>
      </c>
      <c r="R5">
        <f>'BFPaT-pretax-biogas'!R5*'Tax Percentages'!S$15/(1-'Tax Percentages'!S$15)</f>
        <v>0</v>
      </c>
      <c r="S5">
        <f>'BFPaT-pretax-biogas'!S5*'Tax Percentages'!T$15/(1-'Tax Percentages'!T$15)</f>
        <v>0</v>
      </c>
      <c r="T5">
        <f>'BFPaT-pretax-biogas'!T5*'Tax Percentages'!U$15/(1-'Tax Percentages'!U$15)</f>
        <v>0</v>
      </c>
      <c r="U5">
        <f>'BFPaT-pretax-biogas'!U5*'Tax Percentages'!V$15/(1-'Tax Percentages'!V$15)</f>
        <v>0</v>
      </c>
      <c r="V5">
        <f>'BFPaT-pretax-biogas'!V5*'Tax Percentages'!W$15/(1-'Tax Percentages'!W$15)</f>
        <v>0</v>
      </c>
      <c r="W5">
        <f>'BFPaT-pretax-biogas'!W5*'Tax Percentages'!X$15/(1-'Tax Percentages'!X$15)</f>
        <v>0</v>
      </c>
      <c r="X5">
        <f>'BFPaT-pretax-biogas'!X5*'Tax Percentages'!Y$15/(1-'Tax Percentages'!Y$15)</f>
        <v>0</v>
      </c>
      <c r="Y5">
        <f>'BFPaT-pretax-biogas'!Y5*'Tax Percentages'!Z$15/(1-'Tax Percentages'!Z$15)</f>
        <v>0</v>
      </c>
      <c r="Z5">
        <f>'BFPaT-pretax-biogas'!Z5*'Tax Percentages'!AA$15/(1-'Tax Percentages'!AA$15)</f>
        <v>0</v>
      </c>
      <c r="AA5">
        <f>'BFPaT-pretax-biogas'!AA5*'Tax Percentages'!AB$15/(1-'Tax Percentages'!AB$15)</f>
        <v>0</v>
      </c>
      <c r="AB5" s="3">
        <f t="shared" si="4"/>
        <v>0</v>
      </c>
      <c r="AC5" s="3">
        <f t="shared" si="4"/>
        <v>0</v>
      </c>
      <c r="AD5" s="3">
        <f t="shared" si="4"/>
        <v>0</v>
      </c>
      <c r="AE5" s="3">
        <f t="shared" si="4"/>
        <v>0</v>
      </c>
      <c r="AF5" s="3">
        <f t="shared" si="4"/>
        <v>0</v>
      </c>
      <c r="AG5" s="3">
        <f t="shared" si="4"/>
        <v>0</v>
      </c>
      <c r="AH5" s="3">
        <f t="shared" si="4"/>
        <v>0</v>
      </c>
      <c r="AI5" s="3">
        <f t="shared" si="4"/>
        <v>0</v>
      </c>
      <c r="AJ5" s="3">
        <f t="shared" si="4"/>
        <v>0</v>
      </c>
      <c r="AK5" s="3">
        <f t="shared" si="4"/>
        <v>0</v>
      </c>
      <c r="AL5" s="3">
        <f t="shared" si="4"/>
        <v>0</v>
      </c>
      <c r="AM5" s="3">
        <f t="shared" si="4"/>
        <v>0</v>
      </c>
      <c r="AN5" s="3">
        <f t="shared" si="4"/>
        <v>0</v>
      </c>
      <c r="AO5" s="3">
        <f t="shared" si="4"/>
        <v>0</v>
      </c>
      <c r="AP5" s="3">
        <f t="shared" si="4"/>
        <v>0</v>
      </c>
      <c r="AQ5" s="3">
        <f t="shared" si="4"/>
        <v>0</v>
      </c>
      <c r="AR5" s="3">
        <f t="shared" si="3"/>
        <v>0</v>
      </c>
      <c r="AS5" s="3">
        <f t="shared" si="3"/>
        <v>0</v>
      </c>
      <c r="AT5" s="3">
        <f t="shared" si="3"/>
        <v>0</v>
      </c>
      <c r="AU5" s="3">
        <f t="shared" si="3"/>
        <v>0</v>
      </c>
      <c r="AV5" s="3">
        <f t="shared" si="3"/>
        <v>0</v>
      </c>
      <c r="AW5" s="3">
        <f t="shared" si="3"/>
        <v>0</v>
      </c>
      <c r="AX5" s="3">
        <f t="shared" si="3"/>
        <v>0</v>
      </c>
      <c r="AY5" s="3">
        <f t="shared" si="3"/>
        <v>0</v>
      </c>
      <c r="AZ5" s="3">
        <f t="shared" si="3"/>
        <v>0</v>
      </c>
      <c r="BA5" s="3">
        <f t="shared" si="3"/>
        <v>0</v>
      </c>
      <c r="BB5" s="3">
        <f t="shared" si="3"/>
        <v>0</v>
      </c>
      <c r="BC5" s="3">
        <f t="shared" si="3"/>
        <v>0</v>
      </c>
      <c r="BD5" s="3">
        <f t="shared" si="3"/>
        <v>0</v>
      </c>
      <c r="BE5" s="3">
        <f t="shared" si="3"/>
        <v>0</v>
      </c>
      <c r="BF5" s="3">
        <f t="shared" si="3"/>
        <v>0</v>
      </c>
      <c r="BG5" s="3">
        <f t="shared" si="3"/>
        <v>0</v>
      </c>
      <c r="BH5" s="3">
        <f t="shared" si="3"/>
        <v>0</v>
      </c>
      <c r="BI5" s="3">
        <f t="shared" si="3"/>
        <v>0</v>
      </c>
      <c r="BJ5" s="3">
        <f t="shared" si="3"/>
        <v>0</v>
      </c>
      <c r="BK5" s="3">
        <f t="shared" si="3"/>
        <v>0</v>
      </c>
      <c r="BL5" s="3">
        <f t="shared" si="3"/>
        <v>0</v>
      </c>
      <c r="BM5" s="3">
        <f t="shared" si="3"/>
        <v>0</v>
      </c>
      <c r="BN5" s="3">
        <f t="shared" si="3"/>
        <v>0</v>
      </c>
      <c r="BO5" s="3">
        <f t="shared" si="3"/>
        <v>0</v>
      </c>
      <c r="BP5" s="3">
        <f t="shared" si="3"/>
        <v>0</v>
      </c>
      <c r="BQ5" s="3">
        <f t="shared" si="3"/>
        <v>0</v>
      </c>
      <c r="BR5" s="3">
        <f t="shared" si="3"/>
        <v>0</v>
      </c>
      <c r="BS5" s="3">
        <f t="shared" si="3"/>
        <v>0</v>
      </c>
      <c r="BT5" s="3">
        <f t="shared" si="3"/>
        <v>0</v>
      </c>
      <c r="BU5" s="3">
        <f t="shared" si="3"/>
        <v>0</v>
      </c>
      <c r="BV5" s="3">
        <f t="shared" si="3"/>
        <v>0</v>
      </c>
      <c r="BW5" s="3">
        <f t="shared" si="3"/>
        <v>0</v>
      </c>
      <c r="BX5" s="3">
        <f t="shared" si="3"/>
        <v>0</v>
      </c>
      <c r="BY5" s="3">
        <f t="shared" si="3"/>
        <v>0</v>
      </c>
    </row>
    <row r="6" spans="1:77">
      <c r="A6" s="1" t="s">
        <v>393</v>
      </c>
      <c r="B6">
        <f>'BFPaT-pretax-biogas'!B6*'Tax Percentages'!C$15/(1-'Tax Percentages'!C$15)</f>
        <v>0</v>
      </c>
      <c r="C6">
        <f>'BFPaT-pretax-biogas'!C6*'Tax Percentages'!D$15/(1-'Tax Percentages'!D$15)</f>
        <v>0</v>
      </c>
      <c r="D6">
        <f>'BFPaT-pretax-biogas'!D6*'Tax Percentages'!E$15/(1-'Tax Percentages'!E$15)</f>
        <v>0</v>
      </c>
      <c r="E6">
        <f>'BFPaT-pretax-biogas'!E6*'Tax Percentages'!F$15/(1-'Tax Percentages'!F$15)</f>
        <v>0</v>
      </c>
      <c r="F6">
        <f>'BFPaT-pretax-biogas'!F6*'Tax Percentages'!G$15/(1-'Tax Percentages'!G$15)</f>
        <v>0</v>
      </c>
      <c r="G6">
        <f>'BFPaT-pretax-biogas'!G6*'Tax Percentages'!H$15/(1-'Tax Percentages'!H$15)</f>
        <v>0</v>
      </c>
      <c r="H6">
        <f>'BFPaT-pretax-biogas'!H6*'Tax Percentages'!I$15/(1-'Tax Percentages'!I$15)</f>
        <v>0</v>
      </c>
      <c r="I6">
        <f>'BFPaT-pretax-biogas'!I6*'Tax Percentages'!J$15/(1-'Tax Percentages'!J$15)</f>
        <v>0</v>
      </c>
      <c r="J6">
        <f>'BFPaT-pretax-biogas'!J6*'Tax Percentages'!K$15/(1-'Tax Percentages'!K$15)</f>
        <v>0</v>
      </c>
      <c r="K6">
        <f>'BFPaT-pretax-biogas'!K6*'Tax Percentages'!L$15/(1-'Tax Percentages'!L$15)</f>
        <v>0</v>
      </c>
      <c r="L6">
        <f>'BFPaT-pretax-biogas'!L6*'Tax Percentages'!M$15/(1-'Tax Percentages'!M$15)</f>
        <v>0</v>
      </c>
      <c r="M6">
        <f>'BFPaT-pretax-biogas'!M6*'Tax Percentages'!N$15/(1-'Tax Percentages'!N$15)</f>
        <v>0</v>
      </c>
      <c r="N6">
        <f>'BFPaT-pretax-biogas'!N6*'Tax Percentages'!O$15/(1-'Tax Percentages'!O$15)</f>
        <v>0</v>
      </c>
      <c r="O6">
        <f>'BFPaT-pretax-biogas'!O6*'Tax Percentages'!P$15/(1-'Tax Percentages'!P$15)</f>
        <v>0</v>
      </c>
      <c r="P6">
        <f>'BFPaT-pretax-biogas'!P6*'Tax Percentages'!Q$15/(1-'Tax Percentages'!Q$15)</f>
        <v>0</v>
      </c>
      <c r="Q6">
        <f>'BFPaT-pretax-biogas'!Q6*'Tax Percentages'!R$15/(1-'Tax Percentages'!R$15)</f>
        <v>0</v>
      </c>
      <c r="R6">
        <f>'BFPaT-pretax-biogas'!R6*'Tax Percentages'!S$15/(1-'Tax Percentages'!S$15)</f>
        <v>0</v>
      </c>
      <c r="S6">
        <f>'BFPaT-pretax-biogas'!S6*'Tax Percentages'!T$15/(1-'Tax Percentages'!T$15)</f>
        <v>0</v>
      </c>
      <c r="T6">
        <f>'BFPaT-pretax-biogas'!T6*'Tax Percentages'!U$15/(1-'Tax Percentages'!U$15)</f>
        <v>0</v>
      </c>
      <c r="U6">
        <f>'BFPaT-pretax-biogas'!U6*'Tax Percentages'!V$15/(1-'Tax Percentages'!V$15)</f>
        <v>0</v>
      </c>
      <c r="V6">
        <f>'BFPaT-pretax-biogas'!V6*'Tax Percentages'!W$15/(1-'Tax Percentages'!W$15)</f>
        <v>0</v>
      </c>
      <c r="W6">
        <f>'BFPaT-pretax-biogas'!W6*'Tax Percentages'!X$15/(1-'Tax Percentages'!X$15)</f>
        <v>0</v>
      </c>
      <c r="X6">
        <f>'BFPaT-pretax-biogas'!X6*'Tax Percentages'!Y$15/(1-'Tax Percentages'!Y$15)</f>
        <v>0</v>
      </c>
      <c r="Y6">
        <f>'BFPaT-pretax-biogas'!Y6*'Tax Percentages'!Z$15/(1-'Tax Percentages'!Z$15)</f>
        <v>0</v>
      </c>
      <c r="Z6">
        <f>'BFPaT-pretax-biogas'!Z6*'Tax Percentages'!AA$15/(1-'Tax Percentages'!AA$15)</f>
        <v>0</v>
      </c>
      <c r="AA6">
        <f>'BFPaT-pretax-biogas'!AA6*'Tax Percentages'!AB$15/(1-'Tax Percentages'!AB$15)</f>
        <v>0</v>
      </c>
      <c r="AB6" s="3">
        <f t="shared" si="4"/>
        <v>0</v>
      </c>
      <c r="AC6" s="3">
        <f t="shared" si="4"/>
        <v>0</v>
      </c>
      <c r="AD6" s="3">
        <f t="shared" si="4"/>
        <v>0</v>
      </c>
      <c r="AE6" s="3">
        <f t="shared" si="4"/>
        <v>0</v>
      </c>
      <c r="AF6" s="3">
        <f t="shared" si="4"/>
        <v>0</v>
      </c>
      <c r="AG6" s="3">
        <f t="shared" si="4"/>
        <v>0</v>
      </c>
      <c r="AH6" s="3">
        <f t="shared" si="4"/>
        <v>0</v>
      </c>
      <c r="AI6" s="3">
        <f t="shared" si="4"/>
        <v>0</v>
      </c>
      <c r="AJ6" s="3">
        <f t="shared" si="4"/>
        <v>0</v>
      </c>
      <c r="AK6" s="3">
        <f t="shared" si="4"/>
        <v>0</v>
      </c>
      <c r="AL6" s="3">
        <f t="shared" si="4"/>
        <v>0</v>
      </c>
      <c r="AM6" s="3">
        <f t="shared" si="4"/>
        <v>0</v>
      </c>
      <c r="AN6" s="3">
        <f t="shared" si="4"/>
        <v>0</v>
      </c>
      <c r="AO6" s="3">
        <f t="shared" si="4"/>
        <v>0</v>
      </c>
      <c r="AP6" s="3">
        <f t="shared" si="4"/>
        <v>0</v>
      </c>
      <c r="AQ6" s="3">
        <f t="shared" si="4"/>
        <v>0</v>
      </c>
      <c r="AR6" s="3">
        <f t="shared" si="3"/>
        <v>0</v>
      </c>
      <c r="AS6" s="3">
        <f t="shared" si="3"/>
        <v>0</v>
      </c>
      <c r="AT6" s="3">
        <f t="shared" si="3"/>
        <v>0</v>
      </c>
      <c r="AU6" s="3">
        <f t="shared" si="3"/>
        <v>0</v>
      </c>
      <c r="AV6" s="3">
        <f t="shared" si="3"/>
        <v>0</v>
      </c>
      <c r="AW6" s="3">
        <f t="shared" si="3"/>
        <v>0</v>
      </c>
      <c r="AX6" s="3">
        <f t="shared" si="3"/>
        <v>0</v>
      </c>
      <c r="AY6" s="3">
        <f t="shared" si="3"/>
        <v>0</v>
      </c>
      <c r="AZ6" s="3">
        <f t="shared" si="3"/>
        <v>0</v>
      </c>
      <c r="BA6" s="3">
        <f t="shared" si="3"/>
        <v>0</v>
      </c>
      <c r="BB6" s="3">
        <f t="shared" si="3"/>
        <v>0</v>
      </c>
      <c r="BC6" s="3">
        <f t="shared" si="3"/>
        <v>0</v>
      </c>
      <c r="BD6" s="3">
        <f t="shared" si="3"/>
        <v>0</v>
      </c>
      <c r="BE6" s="3">
        <f t="shared" si="3"/>
        <v>0</v>
      </c>
      <c r="BF6" s="3">
        <f t="shared" si="3"/>
        <v>0</v>
      </c>
      <c r="BG6" s="3">
        <f t="shared" si="3"/>
        <v>0</v>
      </c>
      <c r="BH6" s="3">
        <f t="shared" si="3"/>
        <v>0</v>
      </c>
      <c r="BI6" s="3">
        <f t="shared" si="3"/>
        <v>0</v>
      </c>
      <c r="BJ6" s="3">
        <f t="shared" si="3"/>
        <v>0</v>
      </c>
      <c r="BK6" s="3">
        <f t="shared" si="3"/>
        <v>0</v>
      </c>
      <c r="BL6" s="3">
        <f t="shared" si="3"/>
        <v>0</v>
      </c>
      <c r="BM6" s="3">
        <f t="shared" si="3"/>
        <v>0</v>
      </c>
      <c r="BN6" s="3">
        <f t="shared" si="3"/>
        <v>0</v>
      </c>
      <c r="BO6" s="3">
        <f t="shared" si="3"/>
        <v>0</v>
      </c>
      <c r="BP6" s="3">
        <f t="shared" si="3"/>
        <v>0</v>
      </c>
      <c r="BQ6" s="3">
        <f t="shared" si="3"/>
        <v>0</v>
      </c>
      <c r="BR6" s="3">
        <f t="shared" si="3"/>
        <v>0</v>
      </c>
      <c r="BS6" s="3">
        <f t="shared" si="3"/>
        <v>0</v>
      </c>
      <c r="BT6" s="3">
        <f t="shared" si="3"/>
        <v>0</v>
      </c>
      <c r="BU6" s="3">
        <f t="shared" si="3"/>
        <v>0</v>
      </c>
      <c r="BV6" s="3">
        <f t="shared" si="3"/>
        <v>0</v>
      </c>
      <c r="BW6" s="3">
        <f t="shared" si="3"/>
        <v>0</v>
      </c>
      <c r="BX6" s="3">
        <f t="shared" si="3"/>
        <v>0</v>
      </c>
      <c r="BY6" s="3">
        <f t="shared" si="3"/>
        <v>0</v>
      </c>
    </row>
    <row r="7" spans="1:77">
      <c r="A7" s="1" t="s">
        <v>394</v>
      </c>
      <c r="B7">
        <f>'BFPaT-pretax-biogas'!B7*'Tax Percentages'!C$15/(1-'Tax Percentages'!C$15)</f>
        <v>0</v>
      </c>
      <c r="C7">
        <f>'BFPaT-pretax-biogas'!C7*'Tax Percentages'!D$15/(1-'Tax Percentages'!D$15)</f>
        <v>0</v>
      </c>
      <c r="D7">
        <f>'BFPaT-pretax-biogas'!D7*'Tax Percentages'!E$15/(1-'Tax Percentages'!E$15)</f>
        <v>0</v>
      </c>
      <c r="E7">
        <f>'BFPaT-pretax-biogas'!E7*'Tax Percentages'!F$15/(1-'Tax Percentages'!F$15)</f>
        <v>0</v>
      </c>
      <c r="F7">
        <f>'BFPaT-pretax-biogas'!F7*'Tax Percentages'!G$15/(1-'Tax Percentages'!G$15)</f>
        <v>0</v>
      </c>
      <c r="G7">
        <f>'BFPaT-pretax-biogas'!G7*'Tax Percentages'!H$15/(1-'Tax Percentages'!H$15)</f>
        <v>0</v>
      </c>
      <c r="H7">
        <f>'BFPaT-pretax-biogas'!H7*'Tax Percentages'!I$15/(1-'Tax Percentages'!I$15)</f>
        <v>0</v>
      </c>
      <c r="I7">
        <f>'BFPaT-pretax-biogas'!I7*'Tax Percentages'!J$15/(1-'Tax Percentages'!J$15)</f>
        <v>0</v>
      </c>
      <c r="J7">
        <f>'BFPaT-pretax-biogas'!J7*'Tax Percentages'!K$15/(1-'Tax Percentages'!K$15)</f>
        <v>0</v>
      </c>
      <c r="K7">
        <f>'BFPaT-pretax-biogas'!K7*'Tax Percentages'!L$15/(1-'Tax Percentages'!L$15)</f>
        <v>0</v>
      </c>
      <c r="L7">
        <f>'BFPaT-pretax-biogas'!L7*'Tax Percentages'!M$15/(1-'Tax Percentages'!M$15)</f>
        <v>0</v>
      </c>
      <c r="M7">
        <f>'BFPaT-pretax-biogas'!M7*'Tax Percentages'!N$15/(1-'Tax Percentages'!N$15)</f>
        <v>0</v>
      </c>
      <c r="N7">
        <f>'BFPaT-pretax-biogas'!N7*'Tax Percentages'!O$15/(1-'Tax Percentages'!O$15)</f>
        <v>0</v>
      </c>
      <c r="O7">
        <f>'BFPaT-pretax-biogas'!O7*'Tax Percentages'!P$15/(1-'Tax Percentages'!P$15)</f>
        <v>0</v>
      </c>
      <c r="P7">
        <f>'BFPaT-pretax-biogas'!P7*'Tax Percentages'!Q$15/(1-'Tax Percentages'!Q$15)</f>
        <v>0</v>
      </c>
      <c r="Q7">
        <f>'BFPaT-pretax-biogas'!Q7*'Tax Percentages'!R$15/(1-'Tax Percentages'!R$15)</f>
        <v>0</v>
      </c>
      <c r="R7">
        <f>'BFPaT-pretax-biogas'!R7*'Tax Percentages'!S$15/(1-'Tax Percentages'!S$15)</f>
        <v>0</v>
      </c>
      <c r="S7">
        <f>'BFPaT-pretax-biogas'!S7*'Tax Percentages'!T$15/(1-'Tax Percentages'!T$15)</f>
        <v>0</v>
      </c>
      <c r="T7">
        <f>'BFPaT-pretax-biogas'!T7*'Tax Percentages'!U$15/(1-'Tax Percentages'!U$15)</f>
        <v>0</v>
      </c>
      <c r="U7">
        <f>'BFPaT-pretax-biogas'!U7*'Tax Percentages'!V$15/(1-'Tax Percentages'!V$15)</f>
        <v>0</v>
      </c>
      <c r="V7">
        <f>'BFPaT-pretax-biogas'!V7*'Tax Percentages'!W$15/(1-'Tax Percentages'!W$15)</f>
        <v>0</v>
      </c>
      <c r="W7">
        <f>'BFPaT-pretax-biogas'!W7*'Tax Percentages'!X$15/(1-'Tax Percentages'!X$15)</f>
        <v>0</v>
      </c>
      <c r="X7">
        <f>'BFPaT-pretax-biogas'!X7*'Tax Percentages'!Y$15/(1-'Tax Percentages'!Y$15)</f>
        <v>0</v>
      </c>
      <c r="Y7">
        <f>'BFPaT-pretax-biogas'!Y7*'Tax Percentages'!Z$15/(1-'Tax Percentages'!Z$15)</f>
        <v>0</v>
      </c>
      <c r="Z7">
        <f>'BFPaT-pretax-biogas'!Z7*'Tax Percentages'!AA$15/(1-'Tax Percentages'!AA$15)</f>
        <v>0</v>
      </c>
      <c r="AA7">
        <f>'BFPaT-pretax-biogas'!AA7*'Tax Percentages'!AB$15/(1-'Tax Percentages'!AB$15)</f>
        <v>0</v>
      </c>
      <c r="AB7" s="3">
        <f t="shared" si="4"/>
        <v>0</v>
      </c>
      <c r="AC7" s="3">
        <f t="shared" si="4"/>
        <v>0</v>
      </c>
      <c r="AD7" s="3">
        <f t="shared" si="4"/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3">
        <f t="shared" si="4"/>
        <v>0</v>
      </c>
      <c r="AI7" s="3">
        <f t="shared" si="4"/>
        <v>0</v>
      </c>
      <c r="AJ7" s="3">
        <f t="shared" si="4"/>
        <v>0</v>
      </c>
      <c r="AK7" s="3">
        <f t="shared" si="4"/>
        <v>0</v>
      </c>
      <c r="AL7" s="3">
        <f t="shared" si="4"/>
        <v>0</v>
      </c>
      <c r="AM7" s="3">
        <f t="shared" si="4"/>
        <v>0</v>
      </c>
      <c r="AN7" s="3">
        <f t="shared" si="4"/>
        <v>0</v>
      </c>
      <c r="AO7" s="3">
        <f t="shared" si="4"/>
        <v>0</v>
      </c>
      <c r="AP7" s="3">
        <f t="shared" si="4"/>
        <v>0</v>
      </c>
      <c r="AQ7" s="3">
        <f t="shared" si="4"/>
        <v>0</v>
      </c>
      <c r="AR7" s="3">
        <f t="shared" si="3"/>
        <v>0</v>
      </c>
      <c r="AS7" s="3">
        <f t="shared" si="3"/>
        <v>0</v>
      </c>
      <c r="AT7" s="3">
        <f t="shared" si="3"/>
        <v>0</v>
      </c>
      <c r="AU7" s="3">
        <f t="shared" si="3"/>
        <v>0</v>
      </c>
      <c r="AV7" s="3">
        <f t="shared" si="3"/>
        <v>0</v>
      </c>
      <c r="AW7" s="3">
        <f t="shared" si="3"/>
        <v>0</v>
      </c>
      <c r="AX7" s="3">
        <f t="shared" si="3"/>
        <v>0</v>
      </c>
      <c r="AY7" s="3">
        <f t="shared" si="3"/>
        <v>0</v>
      </c>
      <c r="AZ7" s="3">
        <f t="shared" si="3"/>
        <v>0</v>
      </c>
      <c r="BA7" s="3">
        <f t="shared" si="3"/>
        <v>0</v>
      </c>
      <c r="BB7" s="3">
        <f t="shared" si="3"/>
        <v>0</v>
      </c>
      <c r="BC7" s="3">
        <f t="shared" si="3"/>
        <v>0</v>
      </c>
      <c r="BD7" s="3">
        <f t="shared" si="3"/>
        <v>0</v>
      </c>
      <c r="BE7" s="3">
        <f t="shared" si="3"/>
        <v>0</v>
      </c>
      <c r="BF7" s="3">
        <f t="shared" si="3"/>
        <v>0</v>
      </c>
      <c r="BG7" s="3">
        <f t="shared" si="3"/>
        <v>0</v>
      </c>
      <c r="BH7" s="3">
        <f t="shared" si="3"/>
        <v>0</v>
      </c>
      <c r="BI7" s="3">
        <f t="shared" si="3"/>
        <v>0</v>
      </c>
      <c r="BJ7" s="3">
        <f t="shared" si="3"/>
        <v>0</v>
      </c>
      <c r="BK7" s="3">
        <f t="shared" si="3"/>
        <v>0</v>
      </c>
      <c r="BL7" s="3">
        <f t="shared" si="3"/>
        <v>0</v>
      </c>
      <c r="BM7" s="3">
        <f t="shared" si="3"/>
        <v>0</v>
      </c>
      <c r="BN7" s="3">
        <f t="shared" si="3"/>
        <v>0</v>
      </c>
      <c r="BO7" s="3">
        <f t="shared" si="3"/>
        <v>0</v>
      </c>
      <c r="BP7" s="3">
        <f t="shared" si="3"/>
        <v>0</v>
      </c>
      <c r="BQ7" s="3">
        <f t="shared" si="3"/>
        <v>0</v>
      </c>
      <c r="BR7" s="3">
        <f t="shared" si="3"/>
        <v>0</v>
      </c>
      <c r="BS7" s="3">
        <f t="shared" si="3"/>
        <v>0</v>
      </c>
      <c r="BT7" s="3">
        <f t="shared" si="3"/>
        <v>0</v>
      </c>
      <c r="BU7" s="3">
        <f t="shared" si="3"/>
        <v>0</v>
      </c>
      <c r="BV7" s="3">
        <f t="shared" si="3"/>
        <v>0</v>
      </c>
      <c r="BW7" s="3">
        <f t="shared" si="3"/>
        <v>0</v>
      </c>
      <c r="BX7" s="3">
        <f t="shared" si="3"/>
        <v>0</v>
      </c>
      <c r="BY7" s="3">
        <f t="shared" si="3"/>
        <v>0</v>
      </c>
    </row>
    <row r="8" spans="1:77">
      <c r="A8" s="1" t="s">
        <v>395</v>
      </c>
      <c r="B8">
        <f>'BFPaT-pretax-biogas'!B8*'Tax Percentages'!C$15/(1-'Tax Percentages'!C$15)</f>
        <v>0</v>
      </c>
      <c r="C8">
        <f>'BFPaT-pretax-biogas'!C8*'Tax Percentages'!D$15/(1-'Tax Percentages'!D$15)</f>
        <v>0</v>
      </c>
      <c r="D8">
        <f>'BFPaT-pretax-biogas'!D8*'Tax Percentages'!E$15/(1-'Tax Percentages'!E$15)</f>
        <v>0</v>
      </c>
      <c r="E8">
        <f>'BFPaT-pretax-biogas'!E8*'Tax Percentages'!F$15/(1-'Tax Percentages'!F$15)</f>
        <v>0</v>
      </c>
      <c r="F8">
        <f>'BFPaT-pretax-biogas'!F8*'Tax Percentages'!G$15/(1-'Tax Percentages'!G$15)</f>
        <v>0</v>
      </c>
      <c r="G8">
        <f>'BFPaT-pretax-biogas'!G8*'Tax Percentages'!H$15/(1-'Tax Percentages'!H$15)</f>
        <v>0</v>
      </c>
      <c r="H8">
        <f>'BFPaT-pretax-biogas'!H8*'Tax Percentages'!I$15/(1-'Tax Percentages'!I$15)</f>
        <v>0</v>
      </c>
      <c r="I8">
        <f>'BFPaT-pretax-biogas'!I8*'Tax Percentages'!J$15/(1-'Tax Percentages'!J$15)</f>
        <v>0</v>
      </c>
      <c r="J8">
        <f>'BFPaT-pretax-biogas'!J8*'Tax Percentages'!K$15/(1-'Tax Percentages'!K$15)</f>
        <v>0</v>
      </c>
      <c r="K8">
        <f>'BFPaT-pretax-biogas'!K8*'Tax Percentages'!L$15/(1-'Tax Percentages'!L$15)</f>
        <v>0</v>
      </c>
      <c r="L8">
        <f>'BFPaT-pretax-biogas'!L8*'Tax Percentages'!M$15/(1-'Tax Percentages'!M$15)</f>
        <v>0</v>
      </c>
      <c r="M8">
        <f>'BFPaT-pretax-biogas'!M8*'Tax Percentages'!N$15/(1-'Tax Percentages'!N$15)</f>
        <v>0</v>
      </c>
      <c r="N8">
        <f>'BFPaT-pretax-biogas'!N8*'Tax Percentages'!O$15/(1-'Tax Percentages'!O$15)</f>
        <v>0</v>
      </c>
      <c r="O8">
        <f>'BFPaT-pretax-biogas'!O8*'Tax Percentages'!P$15/(1-'Tax Percentages'!P$15)</f>
        <v>0</v>
      </c>
      <c r="P8">
        <f>'BFPaT-pretax-biogas'!P8*'Tax Percentages'!Q$15/(1-'Tax Percentages'!Q$15)</f>
        <v>0</v>
      </c>
      <c r="Q8">
        <f>'BFPaT-pretax-biogas'!Q8*'Tax Percentages'!R$15/(1-'Tax Percentages'!R$15)</f>
        <v>0</v>
      </c>
      <c r="R8">
        <f>'BFPaT-pretax-biogas'!R8*'Tax Percentages'!S$15/(1-'Tax Percentages'!S$15)</f>
        <v>0</v>
      </c>
      <c r="S8">
        <f>'BFPaT-pretax-biogas'!S8*'Tax Percentages'!T$15/(1-'Tax Percentages'!T$15)</f>
        <v>0</v>
      </c>
      <c r="T8">
        <f>'BFPaT-pretax-biogas'!T8*'Tax Percentages'!U$15/(1-'Tax Percentages'!U$15)</f>
        <v>0</v>
      </c>
      <c r="U8">
        <f>'BFPaT-pretax-biogas'!U8*'Tax Percentages'!V$15/(1-'Tax Percentages'!V$15)</f>
        <v>0</v>
      </c>
      <c r="V8">
        <f>'BFPaT-pretax-biogas'!V8*'Tax Percentages'!W$15/(1-'Tax Percentages'!W$15)</f>
        <v>0</v>
      </c>
      <c r="W8">
        <f>'BFPaT-pretax-biogas'!W8*'Tax Percentages'!X$15/(1-'Tax Percentages'!X$15)</f>
        <v>0</v>
      </c>
      <c r="X8">
        <f>'BFPaT-pretax-biogas'!X8*'Tax Percentages'!Y$15/(1-'Tax Percentages'!Y$15)</f>
        <v>0</v>
      </c>
      <c r="Y8">
        <f>'BFPaT-pretax-biogas'!Y8*'Tax Percentages'!Z$15/(1-'Tax Percentages'!Z$15)</f>
        <v>0</v>
      </c>
      <c r="Z8">
        <f>'BFPaT-pretax-biogas'!Z8*'Tax Percentages'!AA$15/(1-'Tax Percentages'!AA$15)</f>
        <v>0</v>
      </c>
      <c r="AA8">
        <f>'BFPaT-pretax-biogas'!AA8*'Tax Percentages'!AB$15/(1-'Tax Percentages'!AB$15)</f>
        <v>0</v>
      </c>
      <c r="AB8" s="3">
        <f t="shared" si="4"/>
        <v>0</v>
      </c>
      <c r="AC8" s="3">
        <f t="shared" si="4"/>
        <v>0</v>
      </c>
      <c r="AD8" s="3">
        <f t="shared" si="4"/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3">
        <f t="shared" si="4"/>
        <v>0</v>
      </c>
      <c r="AI8" s="3">
        <f t="shared" si="4"/>
        <v>0</v>
      </c>
      <c r="AJ8" s="3">
        <f t="shared" si="4"/>
        <v>0</v>
      </c>
      <c r="AK8" s="3">
        <f t="shared" si="4"/>
        <v>0</v>
      </c>
      <c r="AL8" s="3">
        <f t="shared" si="4"/>
        <v>0</v>
      </c>
      <c r="AM8" s="3">
        <f t="shared" si="4"/>
        <v>0</v>
      </c>
      <c r="AN8" s="3">
        <f t="shared" si="4"/>
        <v>0</v>
      </c>
      <c r="AO8" s="3">
        <f t="shared" si="4"/>
        <v>0</v>
      </c>
      <c r="AP8" s="3">
        <f t="shared" si="4"/>
        <v>0</v>
      </c>
      <c r="AQ8" s="3">
        <f t="shared" si="4"/>
        <v>0</v>
      </c>
      <c r="AR8" s="3">
        <f t="shared" si="3"/>
        <v>0</v>
      </c>
      <c r="AS8" s="3">
        <f t="shared" si="3"/>
        <v>0</v>
      </c>
      <c r="AT8" s="3">
        <f t="shared" si="3"/>
        <v>0</v>
      </c>
      <c r="AU8" s="3">
        <f t="shared" si="3"/>
        <v>0</v>
      </c>
      <c r="AV8" s="3">
        <f t="shared" si="3"/>
        <v>0</v>
      </c>
      <c r="AW8" s="3">
        <f t="shared" si="3"/>
        <v>0</v>
      </c>
      <c r="AX8" s="3">
        <f t="shared" si="3"/>
        <v>0</v>
      </c>
      <c r="AY8" s="3">
        <f t="shared" si="3"/>
        <v>0</v>
      </c>
      <c r="AZ8" s="3">
        <f t="shared" si="3"/>
        <v>0</v>
      </c>
      <c r="BA8" s="3">
        <f t="shared" si="3"/>
        <v>0</v>
      </c>
      <c r="BB8" s="3">
        <f t="shared" si="3"/>
        <v>0</v>
      </c>
      <c r="BC8" s="3">
        <f t="shared" si="3"/>
        <v>0</v>
      </c>
      <c r="BD8" s="3">
        <f t="shared" si="3"/>
        <v>0</v>
      </c>
      <c r="BE8" s="3">
        <f t="shared" si="3"/>
        <v>0</v>
      </c>
      <c r="BF8" s="3">
        <f t="shared" si="3"/>
        <v>0</v>
      </c>
      <c r="BG8" s="3">
        <f t="shared" si="3"/>
        <v>0</v>
      </c>
      <c r="BH8" s="3">
        <f t="shared" si="3"/>
        <v>0</v>
      </c>
      <c r="BI8" s="3">
        <f t="shared" si="3"/>
        <v>0</v>
      </c>
      <c r="BJ8" s="3">
        <f t="shared" si="3"/>
        <v>0</v>
      </c>
      <c r="BK8" s="3">
        <f t="shared" si="3"/>
        <v>0</v>
      </c>
      <c r="BL8" s="3">
        <f t="shared" si="3"/>
        <v>0</v>
      </c>
      <c r="BM8" s="3">
        <f t="shared" si="3"/>
        <v>0</v>
      </c>
      <c r="BN8" s="3">
        <f t="shared" si="3"/>
        <v>0</v>
      </c>
      <c r="BO8" s="3">
        <f t="shared" si="3"/>
        <v>0</v>
      </c>
      <c r="BP8" s="3">
        <f t="shared" si="3"/>
        <v>0</v>
      </c>
      <c r="BQ8" s="3">
        <f t="shared" si="3"/>
        <v>0</v>
      </c>
      <c r="BR8" s="3">
        <f t="shared" si="3"/>
        <v>0</v>
      </c>
      <c r="BS8" s="3">
        <f t="shared" si="3"/>
        <v>0</v>
      </c>
      <c r="BT8" s="3">
        <f t="shared" si="3"/>
        <v>0</v>
      </c>
      <c r="BU8" s="3">
        <f t="shared" si="3"/>
        <v>0</v>
      </c>
      <c r="BV8" s="3">
        <f t="shared" si="3"/>
        <v>0</v>
      </c>
      <c r="BW8" s="3">
        <f t="shared" si="3"/>
        <v>0</v>
      </c>
      <c r="BX8" s="3">
        <f t="shared" si="3"/>
        <v>0</v>
      </c>
      <c r="BY8" s="3">
        <f t="shared" si="3"/>
        <v>0</v>
      </c>
    </row>
    <row r="9" spans="1:77">
      <c r="A9" s="1" t="s">
        <v>396</v>
      </c>
      <c r="B9">
        <f>'BFPaT-pretax-biogas'!B9*'Tax Percentages'!C$15/(1-'Tax Percentages'!C$15)</f>
        <v>0</v>
      </c>
      <c r="C9">
        <f>'BFPaT-pretax-biogas'!C9*'Tax Percentages'!D$15/(1-'Tax Percentages'!D$15)</f>
        <v>0</v>
      </c>
      <c r="D9">
        <f>'BFPaT-pretax-biogas'!D9*'Tax Percentages'!E$15/(1-'Tax Percentages'!E$15)</f>
        <v>0</v>
      </c>
      <c r="E9">
        <f>'BFPaT-pretax-biogas'!E9*'Tax Percentages'!F$15/(1-'Tax Percentages'!F$15)</f>
        <v>0</v>
      </c>
      <c r="F9">
        <f>'BFPaT-pretax-biogas'!F9*'Tax Percentages'!G$15/(1-'Tax Percentages'!G$15)</f>
        <v>0</v>
      </c>
      <c r="G9">
        <f>'BFPaT-pretax-biogas'!G9*'Tax Percentages'!H$15/(1-'Tax Percentages'!H$15)</f>
        <v>0</v>
      </c>
      <c r="H9">
        <f>'BFPaT-pretax-biogas'!H9*'Tax Percentages'!I$15/(1-'Tax Percentages'!I$15)</f>
        <v>0</v>
      </c>
      <c r="I9">
        <f>'BFPaT-pretax-biogas'!I9*'Tax Percentages'!J$15/(1-'Tax Percentages'!J$15)</f>
        <v>0</v>
      </c>
      <c r="J9">
        <f>'BFPaT-pretax-biogas'!J9*'Tax Percentages'!K$15/(1-'Tax Percentages'!K$15)</f>
        <v>0</v>
      </c>
      <c r="K9">
        <f>'BFPaT-pretax-biogas'!K9*'Tax Percentages'!L$15/(1-'Tax Percentages'!L$15)</f>
        <v>0</v>
      </c>
      <c r="L9">
        <f>'BFPaT-pretax-biogas'!L9*'Tax Percentages'!M$15/(1-'Tax Percentages'!M$15)</f>
        <v>0</v>
      </c>
      <c r="M9">
        <f>'BFPaT-pretax-biogas'!M9*'Tax Percentages'!N$15/(1-'Tax Percentages'!N$15)</f>
        <v>0</v>
      </c>
      <c r="N9">
        <f>'BFPaT-pretax-biogas'!N9*'Tax Percentages'!O$15/(1-'Tax Percentages'!O$15)</f>
        <v>0</v>
      </c>
      <c r="O9">
        <f>'BFPaT-pretax-biogas'!O9*'Tax Percentages'!P$15/(1-'Tax Percentages'!P$15)</f>
        <v>0</v>
      </c>
      <c r="P9">
        <f>'BFPaT-pretax-biogas'!P9*'Tax Percentages'!Q$15/(1-'Tax Percentages'!Q$15)</f>
        <v>0</v>
      </c>
      <c r="Q9">
        <f>'BFPaT-pretax-biogas'!Q9*'Tax Percentages'!R$15/(1-'Tax Percentages'!R$15)</f>
        <v>0</v>
      </c>
      <c r="R9">
        <f>'BFPaT-pretax-biogas'!R9*'Tax Percentages'!S$15/(1-'Tax Percentages'!S$15)</f>
        <v>0</v>
      </c>
      <c r="S9">
        <f>'BFPaT-pretax-biogas'!S9*'Tax Percentages'!T$15/(1-'Tax Percentages'!T$15)</f>
        <v>0</v>
      </c>
      <c r="T9">
        <f>'BFPaT-pretax-biogas'!T9*'Tax Percentages'!U$15/(1-'Tax Percentages'!U$15)</f>
        <v>0</v>
      </c>
      <c r="U9">
        <f>'BFPaT-pretax-biogas'!U9*'Tax Percentages'!V$15/(1-'Tax Percentages'!V$15)</f>
        <v>0</v>
      </c>
      <c r="V9">
        <f>'BFPaT-pretax-biogas'!V9*'Tax Percentages'!W$15/(1-'Tax Percentages'!W$15)</f>
        <v>0</v>
      </c>
      <c r="W9">
        <f>'BFPaT-pretax-biogas'!W9*'Tax Percentages'!X$15/(1-'Tax Percentages'!X$15)</f>
        <v>0</v>
      </c>
      <c r="X9">
        <f>'BFPaT-pretax-biogas'!X9*'Tax Percentages'!Y$15/(1-'Tax Percentages'!Y$15)</f>
        <v>0</v>
      </c>
      <c r="Y9">
        <f>'BFPaT-pretax-biogas'!Y9*'Tax Percentages'!Z$15/(1-'Tax Percentages'!Z$15)</f>
        <v>0</v>
      </c>
      <c r="Z9">
        <f>'BFPaT-pretax-biogas'!Z9*'Tax Percentages'!AA$15/(1-'Tax Percentages'!AA$15)</f>
        <v>0</v>
      </c>
      <c r="AA9">
        <f>'BFPaT-pretax-biogas'!AA9*'Tax Percentages'!AB$15/(1-'Tax Percentages'!AB$15)</f>
        <v>0</v>
      </c>
      <c r="AB9" s="3">
        <f t="shared" si="4"/>
        <v>0</v>
      </c>
      <c r="AC9" s="3">
        <f t="shared" si="4"/>
        <v>0</v>
      </c>
      <c r="AD9" s="3">
        <f t="shared" si="4"/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3">
        <f t="shared" si="4"/>
        <v>0</v>
      </c>
      <c r="AI9" s="3">
        <f t="shared" si="4"/>
        <v>0</v>
      </c>
      <c r="AJ9" s="3">
        <f t="shared" si="4"/>
        <v>0</v>
      </c>
      <c r="AK9" s="3">
        <f t="shared" si="4"/>
        <v>0</v>
      </c>
      <c r="AL9" s="3">
        <f t="shared" si="4"/>
        <v>0</v>
      </c>
      <c r="AM9" s="3">
        <f t="shared" si="4"/>
        <v>0</v>
      </c>
      <c r="AN9" s="3">
        <f t="shared" si="4"/>
        <v>0</v>
      </c>
      <c r="AO9" s="3">
        <f t="shared" si="4"/>
        <v>0</v>
      </c>
      <c r="AP9" s="3">
        <f t="shared" si="4"/>
        <v>0</v>
      </c>
      <c r="AQ9" s="3">
        <f t="shared" si="4"/>
        <v>0</v>
      </c>
      <c r="AR9" s="3">
        <f t="shared" si="3"/>
        <v>0</v>
      </c>
      <c r="AS9" s="3">
        <f t="shared" si="3"/>
        <v>0</v>
      </c>
      <c r="AT9" s="3">
        <f t="shared" si="3"/>
        <v>0</v>
      </c>
      <c r="AU9" s="3">
        <f t="shared" si="3"/>
        <v>0</v>
      </c>
      <c r="AV9" s="3">
        <f t="shared" si="3"/>
        <v>0</v>
      </c>
      <c r="AW9" s="3">
        <f t="shared" si="3"/>
        <v>0</v>
      </c>
      <c r="AX9" s="3">
        <f t="shared" si="3"/>
        <v>0</v>
      </c>
      <c r="AY9" s="3">
        <f t="shared" si="3"/>
        <v>0</v>
      </c>
      <c r="AZ9" s="3">
        <f t="shared" si="3"/>
        <v>0</v>
      </c>
      <c r="BA9" s="3">
        <f t="shared" si="3"/>
        <v>0</v>
      </c>
      <c r="BB9" s="3">
        <f t="shared" si="3"/>
        <v>0</v>
      </c>
      <c r="BC9" s="3">
        <f t="shared" si="3"/>
        <v>0</v>
      </c>
      <c r="BD9" s="3">
        <f t="shared" si="3"/>
        <v>0</v>
      </c>
      <c r="BE9" s="3">
        <f t="shared" si="3"/>
        <v>0</v>
      </c>
      <c r="BF9" s="3">
        <f t="shared" si="3"/>
        <v>0</v>
      </c>
      <c r="BG9" s="3">
        <f t="shared" si="3"/>
        <v>0</v>
      </c>
      <c r="BH9" s="3">
        <f t="shared" si="3"/>
        <v>0</v>
      </c>
      <c r="BI9" s="3">
        <f t="shared" si="3"/>
        <v>0</v>
      </c>
      <c r="BJ9" s="3">
        <f t="shared" si="3"/>
        <v>0</v>
      </c>
      <c r="BK9" s="3">
        <f t="shared" si="3"/>
        <v>0</v>
      </c>
      <c r="BL9" s="3">
        <f t="shared" si="3"/>
        <v>0</v>
      </c>
      <c r="BM9" s="3">
        <f t="shared" si="3"/>
        <v>0</v>
      </c>
      <c r="BN9" s="3">
        <f t="shared" si="3"/>
        <v>0</v>
      </c>
      <c r="BO9" s="3">
        <f t="shared" si="3"/>
        <v>0</v>
      </c>
      <c r="BP9" s="3">
        <f t="shared" si="3"/>
        <v>0</v>
      </c>
      <c r="BQ9" s="3">
        <f t="shared" si="3"/>
        <v>0</v>
      </c>
      <c r="BR9" s="3">
        <f t="shared" si="3"/>
        <v>0</v>
      </c>
      <c r="BS9" s="3">
        <f t="shared" si="3"/>
        <v>0</v>
      </c>
      <c r="BT9" s="3">
        <f t="shared" si="3"/>
        <v>0</v>
      </c>
      <c r="BU9" s="3">
        <f t="shared" si="3"/>
        <v>0</v>
      </c>
      <c r="BV9" s="3">
        <f t="shared" si="3"/>
        <v>0</v>
      </c>
      <c r="BW9" s="3">
        <f t="shared" si="3"/>
        <v>0</v>
      </c>
      <c r="BX9" s="3">
        <f t="shared" si="3"/>
        <v>0</v>
      </c>
      <c r="BY9" s="3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95A9-9292-4B55-B133-56D4B9E14665}">
  <sheetPr>
    <tabColor rgb="FF002060"/>
  </sheetPr>
  <dimension ref="A1:BY9"/>
  <sheetViews>
    <sheetView workbookViewId="0">
      <selection activeCell="A27" sqref="A27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460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 s="3">
        <f>'BFPaT-pretax-biodies'!B2*'Tax Percentages'!C$16/(1-'Tax Percentages'!C$16)</f>
        <v>3.1198538345868236E-6</v>
      </c>
      <c r="C2" s="3">
        <f>'BFPaT-pretax-biodies'!C2*'Tax Percentages'!D$16/(1-'Tax Percentages'!D$16)</f>
        <v>4.4947538381163131E-6</v>
      </c>
      <c r="D2" s="3">
        <f>'BFPaT-pretax-biodies'!D2*'Tax Percentages'!E$16/(1-'Tax Percentages'!E$16)</f>
        <v>3.7789100975719535E-6</v>
      </c>
      <c r="E2" s="3">
        <f>'BFPaT-pretax-biodies'!E2*'Tax Percentages'!F$16/(1-'Tax Percentages'!F$16)</f>
        <v>3.3785215091559916E-6</v>
      </c>
      <c r="F2" s="3">
        <f>'BFPaT-pretax-biodies'!F2*'Tax Percentages'!G$16/(1-'Tax Percentages'!G$16)</f>
        <v>3.007299057933196E-6</v>
      </c>
      <c r="G2" s="3">
        <f>'BFPaT-pretax-biodies'!G2*'Tax Percentages'!H$16/(1-'Tax Percentages'!H$16)</f>
        <v>2.9907944024279401E-6</v>
      </c>
      <c r="H2" s="3">
        <f>'BFPaT-pretax-biodies'!H2*'Tax Percentages'!I$16/(1-'Tax Percentages'!I$16)</f>
        <v>2.9726448526869202E-6</v>
      </c>
      <c r="I2" s="3">
        <f>'BFPaT-pretax-biodies'!I2*'Tax Percentages'!J$16/(1-'Tax Percentages'!J$16)</f>
        <v>2.9558015872098673E-6</v>
      </c>
      <c r="J2" s="3">
        <f>'BFPaT-pretax-biodies'!J2*'Tax Percentages'!K$16/(1-'Tax Percentages'!K$16)</f>
        <v>2.9642964057371636E-6</v>
      </c>
      <c r="K2" s="3">
        <f>'BFPaT-pretax-biodies'!K2*'Tax Percentages'!L$16/(1-'Tax Percentages'!L$16)</f>
        <v>2.9483313833283581E-6</v>
      </c>
      <c r="L2" s="3">
        <f>'BFPaT-pretax-biodies'!L2*'Tax Percentages'!M$16/(1-'Tax Percentages'!M$16)</f>
        <v>2.9356335983166048E-6</v>
      </c>
      <c r="M2" s="3">
        <f>'BFPaT-pretax-biodies'!M2*'Tax Percentages'!N$16/(1-'Tax Percentages'!N$16)</f>
        <v>2.9266145301946728E-6</v>
      </c>
      <c r="N2" s="3">
        <f>'BFPaT-pretax-biodies'!N2*'Tax Percentages'!O$16/(1-'Tax Percentages'!O$16)</f>
        <v>2.91827772528065E-6</v>
      </c>
      <c r="O2" s="3">
        <f>'BFPaT-pretax-biodies'!O2*'Tax Percentages'!P$16/(1-'Tax Percentages'!P$16)</f>
        <v>2.9084469155581164E-6</v>
      </c>
      <c r="P2" s="3">
        <f>'BFPaT-pretax-biodies'!P2*'Tax Percentages'!Q$16/(1-'Tax Percentages'!Q$16)</f>
        <v>2.8974760547523325E-6</v>
      </c>
      <c r="Q2" s="3">
        <f>'BFPaT-pretax-biodies'!Q2*'Tax Percentages'!R$16/(1-'Tax Percentages'!R$16)</f>
        <v>2.8847003211058095E-6</v>
      </c>
      <c r="R2" s="3">
        <f>'BFPaT-pretax-biodies'!R2*'Tax Percentages'!S$16/(1-'Tax Percentages'!S$16)</f>
        <v>2.8729575248541823E-6</v>
      </c>
      <c r="S2" s="3">
        <f>'BFPaT-pretax-biodies'!S2*'Tax Percentages'!T$16/(1-'Tax Percentages'!T$16)</f>
        <v>2.8628397940559966E-6</v>
      </c>
      <c r="T2" s="3">
        <f>'BFPaT-pretax-biodies'!T2*'Tax Percentages'!U$16/(1-'Tax Percentages'!U$16)</f>
        <v>2.852844726312026E-6</v>
      </c>
      <c r="U2" s="3">
        <f>'BFPaT-pretax-biodies'!U2*'Tax Percentages'!V$16/(1-'Tax Percentages'!V$16)</f>
        <v>2.8426794039850301E-6</v>
      </c>
      <c r="V2" s="3">
        <f>'BFPaT-pretax-biodies'!V2*'Tax Percentages'!W$16/(1-'Tax Percentages'!W$16)</f>
        <v>2.8359748651888632E-6</v>
      </c>
      <c r="W2" s="3">
        <f>'BFPaT-pretax-biodies'!W2*'Tax Percentages'!X$16/(1-'Tax Percentages'!X$16)</f>
        <v>2.8285316328560798E-6</v>
      </c>
      <c r="X2" s="3">
        <f>'BFPaT-pretax-biodies'!X2*'Tax Percentages'!Y$16/(1-'Tax Percentages'!Y$16)</f>
        <v>2.8183001764094595E-6</v>
      </c>
      <c r="Y2" s="3">
        <f>'BFPaT-pretax-biodies'!Y2*'Tax Percentages'!Z$16/(1-'Tax Percentages'!Z$16)</f>
        <v>2.81332720563956E-6</v>
      </c>
      <c r="Z2" s="3">
        <f>'BFPaT-pretax-biodies'!Z2*'Tax Percentages'!AA$16/(1-'Tax Percentages'!AA$16)</f>
        <v>2.8074635400212365E-6</v>
      </c>
      <c r="AA2" s="3">
        <f>'BFPaT-pretax-biodies'!AA2*'Tax Percentages'!AB$16/(1-'Tax Percentages'!AB$16)</f>
        <v>2.7969040106316572E-6</v>
      </c>
      <c r="AB2" s="3">
        <f>AA2</f>
        <v>2.7969040106316572E-6</v>
      </c>
      <c r="AC2" s="3">
        <f t="shared" ref="AC2:BY7" si="0">AB2</f>
        <v>2.7969040106316572E-6</v>
      </c>
      <c r="AD2" s="3">
        <f t="shared" si="0"/>
        <v>2.7969040106316572E-6</v>
      </c>
      <c r="AE2" s="3">
        <f t="shared" si="0"/>
        <v>2.7969040106316572E-6</v>
      </c>
      <c r="AF2" s="3">
        <f t="shared" si="0"/>
        <v>2.7969040106316572E-6</v>
      </c>
      <c r="AG2" s="3">
        <f t="shared" si="0"/>
        <v>2.7969040106316572E-6</v>
      </c>
      <c r="AH2" s="3">
        <f t="shared" si="0"/>
        <v>2.7969040106316572E-6</v>
      </c>
      <c r="AI2" s="3">
        <f t="shared" si="0"/>
        <v>2.7969040106316572E-6</v>
      </c>
      <c r="AJ2" s="3">
        <f t="shared" si="0"/>
        <v>2.7969040106316572E-6</v>
      </c>
      <c r="AK2" s="3">
        <f t="shared" si="0"/>
        <v>2.7969040106316572E-6</v>
      </c>
      <c r="AL2" s="3">
        <f t="shared" si="0"/>
        <v>2.7969040106316572E-6</v>
      </c>
      <c r="AM2" s="3">
        <f t="shared" si="0"/>
        <v>2.7969040106316572E-6</v>
      </c>
      <c r="AN2" s="3">
        <f t="shared" si="0"/>
        <v>2.7969040106316572E-6</v>
      </c>
      <c r="AO2" s="3">
        <f t="shared" si="0"/>
        <v>2.7969040106316572E-6</v>
      </c>
      <c r="AP2" s="3">
        <f t="shared" si="0"/>
        <v>2.7969040106316572E-6</v>
      </c>
      <c r="AQ2" s="3">
        <f t="shared" si="0"/>
        <v>2.7969040106316572E-6</v>
      </c>
      <c r="AR2" s="3">
        <f t="shared" si="0"/>
        <v>2.7969040106316572E-6</v>
      </c>
      <c r="AS2" s="3">
        <f t="shared" si="0"/>
        <v>2.7969040106316572E-6</v>
      </c>
      <c r="AT2" s="3">
        <f t="shared" si="0"/>
        <v>2.7969040106316572E-6</v>
      </c>
      <c r="AU2" s="3">
        <f t="shared" si="0"/>
        <v>2.7969040106316572E-6</v>
      </c>
      <c r="AV2" s="3">
        <f t="shared" si="0"/>
        <v>2.7969040106316572E-6</v>
      </c>
      <c r="AW2" s="3">
        <f t="shared" si="0"/>
        <v>2.7969040106316572E-6</v>
      </c>
      <c r="AX2" s="3">
        <f t="shared" si="0"/>
        <v>2.7969040106316572E-6</v>
      </c>
      <c r="AY2" s="3">
        <f t="shared" si="0"/>
        <v>2.7969040106316572E-6</v>
      </c>
      <c r="AZ2" s="3">
        <f t="shared" si="0"/>
        <v>2.7969040106316572E-6</v>
      </c>
      <c r="BA2" s="3">
        <f t="shared" si="0"/>
        <v>2.7969040106316572E-6</v>
      </c>
      <c r="BB2" s="3">
        <f t="shared" si="0"/>
        <v>2.7969040106316572E-6</v>
      </c>
      <c r="BC2" s="3">
        <f t="shared" si="0"/>
        <v>2.7969040106316572E-6</v>
      </c>
      <c r="BD2" s="3">
        <f t="shared" si="0"/>
        <v>2.7969040106316572E-6</v>
      </c>
      <c r="BE2" s="3">
        <f t="shared" si="0"/>
        <v>2.7969040106316572E-6</v>
      </c>
      <c r="BF2" s="3">
        <f t="shared" si="0"/>
        <v>2.7969040106316572E-6</v>
      </c>
      <c r="BG2" s="3">
        <f t="shared" si="0"/>
        <v>2.7969040106316572E-6</v>
      </c>
      <c r="BH2" s="3">
        <f t="shared" si="0"/>
        <v>2.7969040106316572E-6</v>
      </c>
      <c r="BI2" s="3">
        <f t="shared" si="0"/>
        <v>2.7969040106316572E-6</v>
      </c>
      <c r="BJ2" s="3">
        <f t="shared" si="0"/>
        <v>2.7969040106316572E-6</v>
      </c>
      <c r="BK2" s="3">
        <f t="shared" si="0"/>
        <v>2.7969040106316572E-6</v>
      </c>
      <c r="BL2" s="3">
        <f t="shared" si="0"/>
        <v>2.7969040106316572E-6</v>
      </c>
      <c r="BM2" s="3">
        <f t="shared" si="0"/>
        <v>2.7969040106316572E-6</v>
      </c>
      <c r="BN2" s="3">
        <f t="shared" si="0"/>
        <v>2.7969040106316572E-6</v>
      </c>
      <c r="BO2" s="3">
        <f t="shared" si="0"/>
        <v>2.7969040106316572E-6</v>
      </c>
      <c r="BP2" s="3">
        <f t="shared" si="0"/>
        <v>2.7969040106316572E-6</v>
      </c>
      <c r="BQ2" s="3">
        <f t="shared" si="0"/>
        <v>2.7969040106316572E-6</v>
      </c>
      <c r="BR2" s="3">
        <f t="shared" si="0"/>
        <v>2.7969040106316572E-6</v>
      </c>
      <c r="BS2" s="3">
        <f t="shared" si="0"/>
        <v>2.7969040106316572E-6</v>
      </c>
      <c r="BT2" s="3">
        <f t="shared" si="0"/>
        <v>2.7969040106316572E-6</v>
      </c>
      <c r="BU2" s="3">
        <f t="shared" si="0"/>
        <v>2.7969040106316572E-6</v>
      </c>
      <c r="BV2" s="3">
        <f t="shared" si="0"/>
        <v>2.7969040106316572E-6</v>
      </c>
      <c r="BW2" s="3">
        <f t="shared" si="0"/>
        <v>2.7969040106316572E-6</v>
      </c>
      <c r="BX2" s="3">
        <f t="shared" si="0"/>
        <v>2.7969040106316572E-6</v>
      </c>
      <c r="BY2" s="3">
        <f t="shared" si="0"/>
        <v>2.7969040106316572E-6</v>
      </c>
    </row>
    <row r="3" spans="1:77">
      <c r="A3" s="1" t="s">
        <v>390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3">
        <f t="shared" ref="AB3:AQ9" si="1">AA3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0"/>
        <v>0</v>
      </c>
      <c r="AS3" s="3">
        <f t="shared" si="0"/>
        <v>0</v>
      </c>
      <c r="AT3" s="3">
        <f t="shared" si="0"/>
        <v>0</v>
      </c>
      <c r="AU3" s="3">
        <f t="shared" si="0"/>
        <v>0</v>
      </c>
      <c r="AV3" s="3">
        <f t="shared" si="0"/>
        <v>0</v>
      </c>
      <c r="AW3" s="3">
        <f t="shared" si="0"/>
        <v>0</v>
      </c>
      <c r="AX3" s="3">
        <f t="shared" si="0"/>
        <v>0</v>
      </c>
      <c r="AY3" s="3">
        <f t="shared" si="0"/>
        <v>0</v>
      </c>
      <c r="AZ3" s="3">
        <f t="shared" si="0"/>
        <v>0</v>
      </c>
      <c r="BA3" s="3">
        <f t="shared" si="0"/>
        <v>0</v>
      </c>
      <c r="BB3" s="3">
        <f t="shared" si="0"/>
        <v>0</v>
      </c>
      <c r="BC3" s="3">
        <f t="shared" si="0"/>
        <v>0</v>
      </c>
      <c r="BD3" s="3">
        <f t="shared" si="0"/>
        <v>0</v>
      </c>
      <c r="BE3" s="3">
        <f t="shared" si="0"/>
        <v>0</v>
      </c>
      <c r="BF3" s="3">
        <f t="shared" si="0"/>
        <v>0</v>
      </c>
      <c r="BG3" s="3">
        <f t="shared" si="0"/>
        <v>0</v>
      </c>
      <c r="BH3" s="3">
        <f t="shared" si="0"/>
        <v>0</v>
      </c>
      <c r="BI3" s="3">
        <f t="shared" si="0"/>
        <v>0</v>
      </c>
      <c r="BJ3" s="3">
        <f t="shared" si="0"/>
        <v>0</v>
      </c>
      <c r="BK3" s="3">
        <f t="shared" si="0"/>
        <v>0</v>
      </c>
      <c r="BL3" s="3">
        <f t="shared" si="0"/>
        <v>0</v>
      </c>
      <c r="BM3" s="3">
        <f t="shared" si="0"/>
        <v>0</v>
      </c>
      <c r="BN3" s="3">
        <f t="shared" si="0"/>
        <v>0</v>
      </c>
      <c r="BO3" s="3">
        <f t="shared" si="0"/>
        <v>0</v>
      </c>
      <c r="BP3" s="3">
        <f t="shared" si="0"/>
        <v>0</v>
      </c>
      <c r="BQ3" s="3">
        <f t="shared" si="0"/>
        <v>0</v>
      </c>
      <c r="BR3" s="3">
        <f t="shared" si="0"/>
        <v>0</v>
      </c>
      <c r="BS3" s="3">
        <f t="shared" si="0"/>
        <v>0</v>
      </c>
      <c r="BT3" s="3">
        <f t="shared" si="0"/>
        <v>0</v>
      </c>
      <c r="BU3" s="3">
        <f t="shared" si="0"/>
        <v>0</v>
      </c>
      <c r="BV3" s="3">
        <f t="shared" si="0"/>
        <v>0</v>
      </c>
      <c r="BW3" s="3">
        <f t="shared" si="0"/>
        <v>0</v>
      </c>
      <c r="BX3" s="3">
        <f t="shared" si="0"/>
        <v>0</v>
      </c>
      <c r="BY3" s="3">
        <f t="shared" si="0"/>
        <v>0</v>
      </c>
    </row>
    <row r="4" spans="1:77">
      <c r="A4" s="1" t="s">
        <v>391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3">
        <f t="shared" si="1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  <c r="AG4" s="3">
        <f t="shared" si="0"/>
        <v>0</v>
      </c>
      <c r="AH4" s="3">
        <f t="shared" si="0"/>
        <v>0</v>
      </c>
      <c r="AI4" s="3">
        <f t="shared" si="0"/>
        <v>0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si="0"/>
        <v>0</v>
      </c>
      <c r="AZ4" s="3">
        <f t="shared" si="0"/>
        <v>0</v>
      </c>
      <c r="BA4" s="3">
        <f t="shared" si="0"/>
        <v>0</v>
      </c>
      <c r="BB4" s="3">
        <f t="shared" si="0"/>
        <v>0</v>
      </c>
      <c r="BC4" s="3">
        <f t="shared" si="0"/>
        <v>0</v>
      </c>
      <c r="BD4" s="3">
        <f t="shared" si="0"/>
        <v>0</v>
      </c>
      <c r="BE4" s="3">
        <f t="shared" si="0"/>
        <v>0</v>
      </c>
      <c r="BF4" s="3">
        <f t="shared" si="0"/>
        <v>0</v>
      </c>
      <c r="BG4" s="3">
        <f t="shared" si="0"/>
        <v>0</v>
      </c>
      <c r="BH4" s="3">
        <f t="shared" si="0"/>
        <v>0</v>
      </c>
      <c r="BI4" s="3">
        <f t="shared" si="0"/>
        <v>0</v>
      </c>
      <c r="BJ4" s="3">
        <f t="shared" si="0"/>
        <v>0</v>
      </c>
      <c r="BK4" s="3">
        <f t="shared" si="0"/>
        <v>0</v>
      </c>
      <c r="BL4" s="3">
        <f t="shared" si="0"/>
        <v>0</v>
      </c>
      <c r="BM4" s="3">
        <f t="shared" si="0"/>
        <v>0</v>
      </c>
      <c r="BN4" s="3">
        <f t="shared" si="0"/>
        <v>0</v>
      </c>
      <c r="BO4" s="3">
        <f t="shared" si="0"/>
        <v>0</v>
      </c>
      <c r="BP4" s="3">
        <f t="shared" si="0"/>
        <v>0</v>
      </c>
      <c r="BQ4" s="3">
        <f t="shared" si="0"/>
        <v>0</v>
      </c>
      <c r="BR4" s="3">
        <f t="shared" si="0"/>
        <v>0</v>
      </c>
      <c r="BS4" s="3">
        <f t="shared" si="0"/>
        <v>0</v>
      </c>
      <c r="BT4" s="3">
        <f t="shared" si="0"/>
        <v>0</v>
      </c>
      <c r="BU4" s="3">
        <f t="shared" si="0"/>
        <v>0</v>
      </c>
      <c r="BV4" s="3">
        <f t="shared" si="0"/>
        <v>0</v>
      </c>
      <c r="BW4" s="3">
        <f t="shared" si="0"/>
        <v>0</v>
      </c>
      <c r="BX4" s="3">
        <f t="shared" si="0"/>
        <v>0</v>
      </c>
      <c r="BY4" s="3">
        <f t="shared" si="0"/>
        <v>0</v>
      </c>
    </row>
    <row r="5" spans="1:77">
      <c r="A5" s="1" t="s">
        <v>392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3">
        <f t="shared" si="1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  <c r="AG5" s="3">
        <f t="shared" si="0"/>
        <v>0</v>
      </c>
      <c r="AH5" s="3">
        <f t="shared" si="0"/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0"/>
        <v>0</v>
      </c>
      <c r="AZ5" s="3">
        <f t="shared" si="0"/>
        <v>0</v>
      </c>
      <c r="BA5" s="3">
        <f t="shared" si="0"/>
        <v>0</v>
      </c>
      <c r="BB5" s="3">
        <f t="shared" si="0"/>
        <v>0</v>
      </c>
      <c r="BC5" s="3">
        <f t="shared" si="0"/>
        <v>0</v>
      </c>
      <c r="BD5" s="3">
        <f t="shared" si="0"/>
        <v>0</v>
      </c>
      <c r="BE5" s="3">
        <f t="shared" si="0"/>
        <v>0</v>
      </c>
      <c r="BF5" s="3">
        <f t="shared" si="0"/>
        <v>0</v>
      </c>
      <c r="BG5" s="3">
        <f t="shared" si="0"/>
        <v>0</v>
      </c>
      <c r="BH5" s="3">
        <f t="shared" si="0"/>
        <v>0</v>
      </c>
      <c r="BI5" s="3">
        <f t="shared" si="0"/>
        <v>0</v>
      </c>
      <c r="BJ5" s="3">
        <f t="shared" si="0"/>
        <v>0</v>
      </c>
      <c r="BK5" s="3">
        <f t="shared" si="0"/>
        <v>0</v>
      </c>
      <c r="BL5" s="3">
        <f t="shared" si="0"/>
        <v>0</v>
      </c>
      <c r="BM5" s="3">
        <f t="shared" si="0"/>
        <v>0</v>
      </c>
      <c r="BN5" s="3">
        <f t="shared" si="0"/>
        <v>0</v>
      </c>
      <c r="BO5" s="3">
        <f t="shared" si="0"/>
        <v>0</v>
      </c>
      <c r="BP5" s="3">
        <f t="shared" si="0"/>
        <v>0</v>
      </c>
      <c r="BQ5" s="3">
        <f t="shared" si="0"/>
        <v>0</v>
      </c>
      <c r="BR5" s="3">
        <f t="shared" si="0"/>
        <v>0</v>
      </c>
      <c r="BS5" s="3">
        <f t="shared" si="0"/>
        <v>0</v>
      </c>
      <c r="BT5" s="3">
        <f t="shared" si="0"/>
        <v>0</v>
      </c>
      <c r="BU5" s="3">
        <f t="shared" si="0"/>
        <v>0</v>
      </c>
      <c r="BV5" s="3">
        <f t="shared" si="0"/>
        <v>0</v>
      </c>
      <c r="BW5" s="3">
        <f t="shared" si="0"/>
        <v>0</v>
      </c>
      <c r="BX5" s="3">
        <f t="shared" si="0"/>
        <v>0</v>
      </c>
      <c r="BY5" s="3">
        <f t="shared" si="0"/>
        <v>0</v>
      </c>
    </row>
    <row r="6" spans="1:77">
      <c r="A6" s="1" t="s">
        <v>393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3">
        <f t="shared" si="1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G6" s="3">
        <f t="shared" si="0"/>
        <v>0</v>
      </c>
      <c r="AH6" s="3">
        <f t="shared" si="0"/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0"/>
        <v>0</v>
      </c>
      <c r="AZ6" s="3">
        <f t="shared" si="0"/>
        <v>0</v>
      </c>
      <c r="BA6" s="3">
        <f t="shared" si="0"/>
        <v>0</v>
      </c>
      <c r="BB6" s="3">
        <f t="shared" si="0"/>
        <v>0</v>
      </c>
      <c r="BC6" s="3">
        <f t="shared" si="0"/>
        <v>0</v>
      </c>
      <c r="BD6" s="3">
        <f t="shared" si="0"/>
        <v>0</v>
      </c>
      <c r="BE6" s="3">
        <f t="shared" si="0"/>
        <v>0</v>
      </c>
      <c r="BF6" s="3">
        <f t="shared" si="0"/>
        <v>0</v>
      </c>
      <c r="BG6" s="3">
        <f t="shared" si="0"/>
        <v>0</v>
      </c>
      <c r="BH6" s="3">
        <f t="shared" si="0"/>
        <v>0</v>
      </c>
      <c r="BI6" s="3">
        <f t="shared" si="0"/>
        <v>0</v>
      </c>
      <c r="BJ6" s="3">
        <f t="shared" si="0"/>
        <v>0</v>
      </c>
      <c r="BK6" s="3">
        <f t="shared" si="0"/>
        <v>0</v>
      </c>
      <c r="BL6" s="3">
        <f t="shared" si="0"/>
        <v>0</v>
      </c>
      <c r="BM6" s="3">
        <f t="shared" si="0"/>
        <v>0</v>
      </c>
      <c r="BN6" s="3">
        <f t="shared" si="0"/>
        <v>0</v>
      </c>
      <c r="BO6" s="3">
        <f t="shared" si="0"/>
        <v>0</v>
      </c>
      <c r="BP6" s="3">
        <f t="shared" si="0"/>
        <v>0</v>
      </c>
      <c r="BQ6" s="3">
        <f t="shared" si="0"/>
        <v>0</v>
      </c>
      <c r="BR6" s="3">
        <f t="shared" si="0"/>
        <v>0</v>
      </c>
      <c r="BS6" s="3">
        <f t="shared" si="0"/>
        <v>0</v>
      </c>
      <c r="BT6" s="3">
        <f t="shared" si="0"/>
        <v>0</v>
      </c>
      <c r="BU6" s="3">
        <f t="shared" si="0"/>
        <v>0</v>
      </c>
      <c r="BV6" s="3">
        <f t="shared" si="0"/>
        <v>0</v>
      </c>
      <c r="BW6" s="3">
        <f t="shared" si="0"/>
        <v>0</v>
      </c>
      <c r="BX6" s="3">
        <f t="shared" si="0"/>
        <v>0</v>
      </c>
      <c r="BY6" s="3">
        <f t="shared" si="0"/>
        <v>0</v>
      </c>
    </row>
    <row r="7" spans="1:77">
      <c r="A7" s="1" t="s">
        <v>394</v>
      </c>
      <c r="B7">
        <f t="shared" ref="B7:S7" si="2">B3</f>
        <v>0</v>
      </c>
      <c r="C7">
        <f t="shared" si="2"/>
        <v>0</v>
      </c>
      <c r="D7">
        <f t="shared" si="2"/>
        <v>0</v>
      </c>
      <c r="E7">
        <f t="shared" si="2"/>
        <v>0</v>
      </c>
      <c r="F7">
        <f t="shared" si="2"/>
        <v>0</v>
      </c>
      <c r="G7">
        <f t="shared" si="2"/>
        <v>0</v>
      </c>
      <c r="H7">
        <f t="shared" si="2"/>
        <v>0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</v>
      </c>
      <c r="M7">
        <f t="shared" si="2"/>
        <v>0</v>
      </c>
      <c r="N7">
        <f t="shared" si="2"/>
        <v>0</v>
      </c>
      <c r="O7">
        <f t="shared" si="2"/>
        <v>0</v>
      </c>
      <c r="P7">
        <f t="shared" si="2"/>
        <v>0</v>
      </c>
      <c r="Q7">
        <f t="shared" si="2"/>
        <v>0</v>
      </c>
      <c r="R7">
        <f t="shared" si="2"/>
        <v>0</v>
      </c>
      <c r="S7">
        <f t="shared" si="2"/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3">
        <f t="shared" si="1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G7" s="3">
        <f t="shared" si="0"/>
        <v>0</v>
      </c>
      <c r="AH7" s="3">
        <f t="shared" si="0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ref="AC7:BY9" si="3">BA7</f>
        <v>0</v>
      </c>
      <c r="BC7" s="3">
        <f t="shared" si="3"/>
        <v>0</v>
      </c>
      <c r="BD7" s="3">
        <f t="shared" si="3"/>
        <v>0</v>
      </c>
      <c r="BE7" s="3">
        <f t="shared" si="3"/>
        <v>0</v>
      </c>
      <c r="BF7" s="3">
        <f t="shared" si="3"/>
        <v>0</v>
      </c>
      <c r="BG7" s="3">
        <f t="shared" si="3"/>
        <v>0</v>
      </c>
      <c r="BH7" s="3">
        <f t="shared" si="3"/>
        <v>0</v>
      </c>
      <c r="BI7" s="3">
        <f t="shared" si="3"/>
        <v>0</v>
      </c>
      <c r="BJ7" s="3">
        <f t="shared" si="3"/>
        <v>0</v>
      </c>
      <c r="BK7" s="3">
        <f t="shared" si="3"/>
        <v>0</v>
      </c>
      <c r="BL7" s="3">
        <f t="shared" si="3"/>
        <v>0</v>
      </c>
      <c r="BM7" s="3">
        <f t="shared" si="3"/>
        <v>0</v>
      </c>
      <c r="BN7" s="3">
        <f t="shared" si="3"/>
        <v>0</v>
      </c>
      <c r="BO7" s="3">
        <f t="shared" si="3"/>
        <v>0</v>
      </c>
      <c r="BP7" s="3">
        <f t="shared" si="3"/>
        <v>0</v>
      </c>
      <c r="BQ7" s="3">
        <f t="shared" si="3"/>
        <v>0</v>
      </c>
      <c r="BR7" s="3">
        <f t="shared" si="3"/>
        <v>0</v>
      </c>
      <c r="BS7" s="3">
        <f t="shared" si="3"/>
        <v>0</v>
      </c>
      <c r="BT7" s="3">
        <f t="shared" si="3"/>
        <v>0</v>
      </c>
      <c r="BU7" s="3">
        <f t="shared" si="3"/>
        <v>0</v>
      </c>
      <c r="BV7" s="3">
        <f t="shared" si="3"/>
        <v>0</v>
      </c>
      <c r="BW7" s="3">
        <f t="shared" si="3"/>
        <v>0</v>
      </c>
      <c r="BX7" s="3">
        <f t="shared" si="3"/>
        <v>0</v>
      </c>
      <c r="BY7" s="3">
        <f t="shared" si="3"/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3"/>
        <v>0</v>
      </c>
      <c r="AD8" s="3">
        <f t="shared" si="3"/>
        <v>0</v>
      </c>
      <c r="AE8" s="3">
        <f t="shared" si="3"/>
        <v>0</v>
      </c>
      <c r="AF8" s="3">
        <f t="shared" si="3"/>
        <v>0</v>
      </c>
      <c r="AG8" s="3">
        <f t="shared" si="3"/>
        <v>0</v>
      </c>
      <c r="AH8" s="3">
        <f t="shared" si="3"/>
        <v>0</v>
      </c>
      <c r="AI8" s="3">
        <f t="shared" si="3"/>
        <v>0</v>
      </c>
      <c r="AJ8" s="3">
        <f t="shared" si="3"/>
        <v>0</v>
      </c>
      <c r="AK8" s="3">
        <f t="shared" si="3"/>
        <v>0</v>
      </c>
      <c r="AL8" s="3">
        <f t="shared" si="3"/>
        <v>0</v>
      </c>
      <c r="AM8" s="3">
        <f t="shared" si="3"/>
        <v>0</v>
      </c>
      <c r="AN8" s="3">
        <f t="shared" si="3"/>
        <v>0</v>
      </c>
      <c r="AO8" s="3">
        <f t="shared" si="3"/>
        <v>0</v>
      </c>
      <c r="AP8" s="3">
        <f t="shared" si="3"/>
        <v>0</v>
      </c>
      <c r="AQ8" s="3">
        <f t="shared" si="3"/>
        <v>0</v>
      </c>
      <c r="AR8" s="3">
        <f t="shared" si="3"/>
        <v>0</v>
      </c>
      <c r="AS8" s="3">
        <f t="shared" si="3"/>
        <v>0</v>
      </c>
      <c r="AT8" s="3">
        <f t="shared" si="3"/>
        <v>0</v>
      </c>
      <c r="AU8" s="3">
        <f t="shared" si="3"/>
        <v>0</v>
      </c>
      <c r="AV8" s="3">
        <f t="shared" si="3"/>
        <v>0</v>
      </c>
      <c r="AW8" s="3">
        <f t="shared" si="3"/>
        <v>0</v>
      </c>
      <c r="AX8" s="3">
        <f t="shared" si="3"/>
        <v>0</v>
      </c>
      <c r="AY8" s="3">
        <f t="shared" si="3"/>
        <v>0</v>
      </c>
      <c r="AZ8" s="3">
        <f t="shared" si="3"/>
        <v>0</v>
      </c>
      <c r="BA8" s="3">
        <f t="shared" si="3"/>
        <v>0</v>
      </c>
      <c r="BB8" s="3">
        <f t="shared" si="3"/>
        <v>0</v>
      </c>
      <c r="BC8" s="3">
        <f t="shared" si="3"/>
        <v>0</v>
      </c>
      <c r="BD8" s="3">
        <f t="shared" si="3"/>
        <v>0</v>
      </c>
      <c r="BE8" s="3">
        <f t="shared" si="3"/>
        <v>0</v>
      </c>
      <c r="BF8" s="3">
        <f t="shared" si="3"/>
        <v>0</v>
      </c>
      <c r="BG8" s="3">
        <f t="shared" si="3"/>
        <v>0</v>
      </c>
      <c r="BH8" s="3">
        <f t="shared" si="3"/>
        <v>0</v>
      </c>
      <c r="BI8" s="3">
        <f t="shared" si="3"/>
        <v>0</v>
      </c>
      <c r="BJ8" s="3">
        <f t="shared" si="3"/>
        <v>0</v>
      </c>
      <c r="BK8" s="3">
        <f t="shared" si="3"/>
        <v>0</v>
      </c>
      <c r="BL8" s="3">
        <f t="shared" si="3"/>
        <v>0</v>
      </c>
      <c r="BM8" s="3">
        <f t="shared" si="3"/>
        <v>0</v>
      </c>
      <c r="BN8" s="3">
        <f t="shared" si="3"/>
        <v>0</v>
      </c>
      <c r="BO8" s="3">
        <f t="shared" si="3"/>
        <v>0</v>
      </c>
      <c r="BP8" s="3">
        <f t="shared" si="3"/>
        <v>0</v>
      </c>
      <c r="BQ8" s="3">
        <f t="shared" si="3"/>
        <v>0</v>
      </c>
      <c r="BR8" s="3">
        <f t="shared" si="3"/>
        <v>0</v>
      </c>
      <c r="BS8" s="3">
        <f t="shared" si="3"/>
        <v>0</v>
      </c>
      <c r="BT8" s="3">
        <f t="shared" si="3"/>
        <v>0</v>
      </c>
      <c r="BU8" s="3">
        <f t="shared" si="3"/>
        <v>0</v>
      </c>
      <c r="BV8" s="3">
        <f t="shared" si="3"/>
        <v>0</v>
      </c>
      <c r="BW8" s="3">
        <f t="shared" si="3"/>
        <v>0</v>
      </c>
      <c r="BX8" s="3">
        <f t="shared" si="3"/>
        <v>0</v>
      </c>
      <c r="BY8" s="3">
        <f t="shared" si="3"/>
        <v>0</v>
      </c>
    </row>
    <row r="9" spans="1:77">
      <c r="A9" s="1" t="s">
        <v>396</v>
      </c>
      <c r="B9">
        <f t="shared" ref="B9:S9" si="4">B6</f>
        <v>0</v>
      </c>
      <c r="C9">
        <f t="shared" si="4"/>
        <v>0</v>
      </c>
      <c r="D9">
        <f t="shared" si="4"/>
        <v>0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4"/>
        <v>0</v>
      </c>
      <c r="K9">
        <f t="shared" si="4"/>
        <v>0</v>
      </c>
      <c r="L9">
        <f t="shared" si="4"/>
        <v>0</v>
      </c>
      <c r="M9">
        <f t="shared" si="4"/>
        <v>0</v>
      </c>
      <c r="N9">
        <f t="shared" si="4"/>
        <v>0</v>
      </c>
      <c r="O9">
        <f t="shared" si="4"/>
        <v>0</v>
      </c>
      <c r="P9">
        <f t="shared" si="4"/>
        <v>0</v>
      </c>
      <c r="Q9">
        <f t="shared" si="4"/>
        <v>0</v>
      </c>
      <c r="R9">
        <f t="shared" si="4"/>
        <v>0</v>
      </c>
      <c r="S9">
        <f t="shared" si="4"/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3">
        <f t="shared" si="1"/>
        <v>0</v>
      </c>
      <c r="AC9" s="3">
        <f t="shared" si="3"/>
        <v>0</v>
      </c>
      <c r="AD9" s="3">
        <f t="shared" si="3"/>
        <v>0</v>
      </c>
      <c r="AE9" s="3">
        <f t="shared" si="3"/>
        <v>0</v>
      </c>
      <c r="AF9" s="3">
        <f t="shared" si="3"/>
        <v>0</v>
      </c>
      <c r="AG9" s="3">
        <f t="shared" si="3"/>
        <v>0</v>
      </c>
      <c r="AH9" s="3">
        <f t="shared" si="3"/>
        <v>0</v>
      </c>
      <c r="AI9" s="3">
        <f t="shared" si="3"/>
        <v>0</v>
      </c>
      <c r="AJ9" s="3">
        <f t="shared" si="3"/>
        <v>0</v>
      </c>
      <c r="AK9" s="3">
        <f t="shared" si="3"/>
        <v>0</v>
      </c>
      <c r="AL9" s="3">
        <f t="shared" si="3"/>
        <v>0</v>
      </c>
      <c r="AM9" s="3">
        <f t="shared" si="3"/>
        <v>0</v>
      </c>
      <c r="AN9" s="3">
        <f t="shared" si="3"/>
        <v>0</v>
      </c>
      <c r="AO9" s="3">
        <f t="shared" si="3"/>
        <v>0</v>
      </c>
      <c r="AP9" s="3">
        <f t="shared" si="3"/>
        <v>0</v>
      </c>
      <c r="AQ9" s="3">
        <f t="shared" si="3"/>
        <v>0</v>
      </c>
      <c r="AR9" s="3">
        <f t="shared" si="3"/>
        <v>0</v>
      </c>
      <c r="AS9" s="3">
        <f t="shared" si="3"/>
        <v>0</v>
      </c>
      <c r="AT9" s="3">
        <f t="shared" si="3"/>
        <v>0</v>
      </c>
      <c r="AU9" s="3">
        <f t="shared" si="3"/>
        <v>0</v>
      </c>
      <c r="AV9" s="3">
        <f t="shared" si="3"/>
        <v>0</v>
      </c>
      <c r="AW9" s="3">
        <f t="shared" si="3"/>
        <v>0</v>
      </c>
      <c r="AX9" s="3">
        <f t="shared" si="3"/>
        <v>0</v>
      </c>
      <c r="AY9" s="3">
        <f t="shared" si="3"/>
        <v>0</v>
      </c>
      <c r="AZ9" s="3">
        <f t="shared" si="3"/>
        <v>0</v>
      </c>
      <c r="BA9" s="3">
        <f t="shared" si="3"/>
        <v>0</v>
      </c>
      <c r="BB9" s="3">
        <f t="shared" si="3"/>
        <v>0</v>
      </c>
      <c r="BC9" s="3">
        <f t="shared" si="3"/>
        <v>0</v>
      </c>
      <c r="BD9" s="3">
        <f t="shared" si="3"/>
        <v>0</v>
      </c>
      <c r="BE9" s="3">
        <f t="shared" si="3"/>
        <v>0</v>
      </c>
      <c r="BF9" s="3">
        <f t="shared" si="3"/>
        <v>0</v>
      </c>
      <c r="BG9" s="3">
        <f t="shared" si="3"/>
        <v>0</v>
      </c>
      <c r="BH9" s="3">
        <f t="shared" si="3"/>
        <v>0</v>
      </c>
      <c r="BI9" s="3">
        <f t="shared" si="3"/>
        <v>0</v>
      </c>
      <c r="BJ9" s="3">
        <f t="shared" si="3"/>
        <v>0</v>
      </c>
      <c r="BK9" s="3">
        <f t="shared" si="3"/>
        <v>0</v>
      </c>
      <c r="BL9" s="3">
        <f t="shared" si="3"/>
        <v>0</v>
      </c>
      <c r="BM9" s="3">
        <f t="shared" si="3"/>
        <v>0</v>
      </c>
      <c r="BN9" s="3">
        <f t="shared" si="3"/>
        <v>0</v>
      </c>
      <c r="BO9" s="3">
        <f t="shared" si="3"/>
        <v>0</v>
      </c>
      <c r="BP9" s="3">
        <f t="shared" si="3"/>
        <v>0</v>
      </c>
      <c r="BQ9" s="3">
        <f t="shared" si="3"/>
        <v>0</v>
      </c>
      <c r="BR9" s="3">
        <f t="shared" si="3"/>
        <v>0</v>
      </c>
      <c r="BS9" s="3">
        <f t="shared" si="3"/>
        <v>0</v>
      </c>
      <c r="BT9" s="3">
        <f t="shared" si="3"/>
        <v>0</v>
      </c>
      <c r="BU9" s="3">
        <f t="shared" si="3"/>
        <v>0</v>
      </c>
      <c r="BV9" s="3">
        <f t="shared" si="3"/>
        <v>0</v>
      </c>
      <c r="BW9" s="3">
        <f t="shared" si="3"/>
        <v>0</v>
      </c>
      <c r="BX9" s="3">
        <f t="shared" si="3"/>
        <v>0</v>
      </c>
      <c r="BY9" s="3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70F7-C1A9-47A1-A0EC-CB9F591D1FDC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460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f>'BFPaT-pretax-jetkerosene'!B2*'Tax Percentages'!C$17/(1-'Tax Percentages'!C$17)</f>
        <v>4.9105137022126844E-7</v>
      </c>
      <c r="C2">
        <f>'BFPaT-pretax-jetkerosene'!C2*'Tax Percentages'!D$17/(1-'Tax Percentages'!D$17)</f>
        <v>8.6220735210652262E-7</v>
      </c>
      <c r="D2">
        <f>'BFPaT-pretax-jetkerosene'!D2*'Tax Percentages'!E$17/(1-'Tax Percentages'!E$17)</f>
        <v>6.5807668145558493E-7</v>
      </c>
      <c r="E2">
        <f>'BFPaT-pretax-jetkerosene'!E2*'Tax Percentages'!F$17/(1-'Tax Percentages'!F$17)</f>
        <v>5.5073292708298073E-7</v>
      </c>
      <c r="F2">
        <f>'BFPaT-pretax-jetkerosene'!F2*'Tax Percentages'!G$17/(1-'Tax Percentages'!G$17)</f>
        <v>4.5506388324728762E-7</v>
      </c>
      <c r="G2">
        <f>'BFPaT-pretax-jetkerosene'!G2*'Tax Percentages'!H$17/(1-'Tax Percentages'!H$17)</f>
        <v>4.5092261584991596E-7</v>
      </c>
      <c r="H2">
        <f>'BFPaT-pretax-jetkerosene'!H2*'Tax Percentages'!I$17/(1-'Tax Percentages'!I$17)</f>
        <v>4.4680237640051545E-7</v>
      </c>
      <c r="I2">
        <f>'BFPaT-pretax-jetkerosene'!I2*'Tax Percentages'!J$17/(1-'Tax Percentages'!J$17)</f>
        <v>4.4283003103719857E-7</v>
      </c>
      <c r="J2">
        <f>'BFPaT-pretax-jetkerosene'!J2*'Tax Percentages'!K$17/(1-'Tax Percentages'!K$17)</f>
        <v>4.3882077168229065E-7</v>
      </c>
      <c r="K2">
        <f>'BFPaT-pretax-jetkerosene'!K2*'Tax Percentages'!L$17/(1-'Tax Percentages'!L$17)</f>
        <v>4.3502809069922989E-7</v>
      </c>
      <c r="L2">
        <f>'BFPaT-pretax-jetkerosene'!L2*'Tax Percentages'!M$17/(1-'Tax Percentages'!M$17)</f>
        <v>4.3127768596732502E-7</v>
      </c>
      <c r="M2">
        <f>'BFPaT-pretax-jetkerosene'!M2*'Tax Percentages'!N$17/(1-'Tax Percentages'!N$17)</f>
        <v>4.2769107774028819E-7</v>
      </c>
      <c r="N2">
        <f>'BFPaT-pretax-jetkerosene'!N2*'Tax Percentages'!O$17/(1-'Tax Percentages'!O$17)</f>
        <v>4.2436325889790795E-7</v>
      </c>
      <c r="O2">
        <f>'BFPaT-pretax-jetkerosene'!O2*'Tax Percentages'!P$17/(1-'Tax Percentages'!P$17)</f>
        <v>4.2104595865444384E-7</v>
      </c>
      <c r="P2">
        <f>'BFPaT-pretax-jetkerosene'!P2*'Tax Percentages'!Q$17/(1-'Tax Percentages'!Q$17)</f>
        <v>4.1781848023787291E-7</v>
      </c>
      <c r="Q2">
        <f>'BFPaT-pretax-jetkerosene'!Q2*'Tax Percentages'!R$17/(1-'Tax Percentages'!R$17)</f>
        <v>4.1468079184636211E-7</v>
      </c>
      <c r="R2">
        <f>'BFPaT-pretax-jetkerosene'!R2*'Tax Percentages'!S$17/(1-'Tax Percentages'!S$17)</f>
        <v>4.1161713902869147E-7</v>
      </c>
      <c r="S2">
        <f>'BFPaT-pretax-jetkerosene'!S2*'Tax Percentages'!T$17/(1-'Tax Percentages'!T$17)</f>
        <v>4.0871708360309384E-7</v>
      </c>
      <c r="T2">
        <f>'BFPaT-pretax-jetkerosene'!T2*'Tax Percentages'!U$17/(1-'Tax Percentages'!U$17)</f>
        <v>4.0592278136534358E-7</v>
      </c>
      <c r="U2">
        <f>'BFPaT-pretax-jetkerosene'!U2*'Tax Percentages'!V$17/(1-'Tax Percentages'!V$17)</f>
        <v>4.0320242716985777E-7</v>
      </c>
      <c r="V2">
        <f>'BFPaT-pretax-jetkerosene'!V2*'Tax Percentages'!W$17/(1-'Tax Percentages'!W$17)</f>
        <v>4.0055596303529168E-7</v>
      </c>
      <c r="W2">
        <f>'BFPaT-pretax-jetkerosene'!W2*'Tax Percentages'!X$17/(1-'Tax Percentages'!X$17)</f>
        <v>3.979464450947903E-7</v>
      </c>
      <c r="X2">
        <f>'BFPaT-pretax-jetkerosene'!X2*'Tax Percentages'!Y$17/(1-'Tax Percentages'!Y$17)</f>
        <v>3.9531063976611112E-7</v>
      </c>
      <c r="Y2">
        <f>'BFPaT-pretax-jetkerosene'!Y2*'Tax Percentages'!Z$17/(1-'Tax Percentages'!Z$17)</f>
        <v>3.9268007875086311E-7</v>
      </c>
      <c r="Z2">
        <f>'BFPaT-pretax-jetkerosene'!Z2*'Tax Percentages'!AA$17/(1-'Tax Percentages'!AA$17)</f>
        <v>3.9010759993338098E-7</v>
      </c>
      <c r="AA2">
        <f>'BFPaT-pretax-jetkerosene'!AA2*'Tax Percentages'!AB$17/(1-'Tax Percentages'!AB$17)</f>
        <v>3.8761426613593299E-7</v>
      </c>
      <c r="AB2" s="52">
        <f>AA2</f>
        <v>3.8761426613593299E-7</v>
      </c>
      <c r="AC2" s="52">
        <f t="shared" ref="AC2:AR2" si="0">AB2</f>
        <v>3.8761426613593299E-7</v>
      </c>
      <c r="AD2" s="52">
        <f t="shared" si="0"/>
        <v>3.8761426613593299E-7</v>
      </c>
      <c r="AE2" s="52">
        <f t="shared" si="0"/>
        <v>3.8761426613593299E-7</v>
      </c>
      <c r="AF2" s="52">
        <f t="shared" si="0"/>
        <v>3.8761426613593299E-7</v>
      </c>
      <c r="AG2" s="52">
        <f t="shared" si="0"/>
        <v>3.8761426613593299E-7</v>
      </c>
      <c r="AH2" s="52">
        <f t="shared" si="0"/>
        <v>3.8761426613593299E-7</v>
      </c>
      <c r="AI2" s="52">
        <f t="shared" si="0"/>
        <v>3.8761426613593299E-7</v>
      </c>
      <c r="AJ2" s="52">
        <f t="shared" si="0"/>
        <v>3.8761426613593299E-7</v>
      </c>
      <c r="AK2" s="52">
        <f t="shared" si="0"/>
        <v>3.8761426613593299E-7</v>
      </c>
      <c r="AL2" s="52">
        <f t="shared" si="0"/>
        <v>3.8761426613593299E-7</v>
      </c>
      <c r="AM2" s="52">
        <f t="shared" si="0"/>
        <v>3.8761426613593299E-7</v>
      </c>
      <c r="AN2" s="52">
        <f t="shared" si="0"/>
        <v>3.8761426613593299E-7</v>
      </c>
      <c r="AO2" s="52">
        <f t="shared" si="0"/>
        <v>3.8761426613593299E-7</v>
      </c>
      <c r="AP2" s="52">
        <f t="shared" si="0"/>
        <v>3.8761426613593299E-7</v>
      </c>
      <c r="AQ2" s="52">
        <f t="shared" si="0"/>
        <v>3.8761426613593299E-7</v>
      </c>
      <c r="AR2" s="52">
        <f t="shared" si="0"/>
        <v>3.8761426613593299E-7</v>
      </c>
      <c r="AS2" s="52">
        <f t="shared" ref="AS2:BH2" si="1">AR2</f>
        <v>3.8761426613593299E-7</v>
      </c>
      <c r="AT2" s="52">
        <f t="shared" si="1"/>
        <v>3.8761426613593299E-7</v>
      </c>
      <c r="AU2" s="52">
        <f t="shared" si="1"/>
        <v>3.8761426613593299E-7</v>
      </c>
      <c r="AV2" s="52">
        <f t="shared" si="1"/>
        <v>3.8761426613593299E-7</v>
      </c>
      <c r="AW2" s="52">
        <f t="shared" si="1"/>
        <v>3.8761426613593299E-7</v>
      </c>
      <c r="AX2" s="52">
        <f t="shared" si="1"/>
        <v>3.8761426613593299E-7</v>
      </c>
      <c r="AY2" s="52">
        <f t="shared" si="1"/>
        <v>3.8761426613593299E-7</v>
      </c>
      <c r="AZ2" s="52">
        <f t="shared" si="1"/>
        <v>3.8761426613593299E-7</v>
      </c>
      <c r="BA2" s="52">
        <f t="shared" si="1"/>
        <v>3.8761426613593299E-7</v>
      </c>
      <c r="BB2" s="52">
        <f t="shared" si="1"/>
        <v>3.8761426613593299E-7</v>
      </c>
      <c r="BC2" s="52">
        <f t="shared" si="1"/>
        <v>3.8761426613593299E-7</v>
      </c>
      <c r="BD2" s="52">
        <f t="shared" si="1"/>
        <v>3.8761426613593299E-7</v>
      </c>
      <c r="BE2" s="52">
        <f t="shared" si="1"/>
        <v>3.8761426613593299E-7</v>
      </c>
      <c r="BF2" s="52">
        <f t="shared" si="1"/>
        <v>3.8761426613593299E-7</v>
      </c>
      <c r="BG2" s="52">
        <f t="shared" si="1"/>
        <v>3.8761426613593299E-7</v>
      </c>
      <c r="BH2" s="52">
        <f t="shared" si="1"/>
        <v>3.8761426613593299E-7</v>
      </c>
      <c r="BI2" s="52">
        <f t="shared" ref="BI2:BX2" si="2">BH2</f>
        <v>3.8761426613593299E-7</v>
      </c>
      <c r="BJ2" s="52">
        <f t="shared" si="2"/>
        <v>3.8761426613593299E-7</v>
      </c>
      <c r="BK2" s="52">
        <f t="shared" si="2"/>
        <v>3.8761426613593299E-7</v>
      </c>
      <c r="BL2" s="52">
        <f t="shared" si="2"/>
        <v>3.8761426613593299E-7</v>
      </c>
      <c r="BM2" s="52">
        <f t="shared" si="2"/>
        <v>3.8761426613593299E-7</v>
      </c>
      <c r="BN2" s="52">
        <f t="shared" si="2"/>
        <v>3.8761426613593299E-7</v>
      </c>
      <c r="BO2" s="52">
        <f t="shared" si="2"/>
        <v>3.8761426613593299E-7</v>
      </c>
      <c r="BP2" s="52">
        <f t="shared" si="2"/>
        <v>3.8761426613593299E-7</v>
      </c>
      <c r="BQ2" s="52">
        <f t="shared" si="2"/>
        <v>3.8761426613593299E-7</v>
      </c>
      <c r="BR2" s="52">
        <f t="shared" si="2"/>
        <v>3.8761426613593299E-7</v>
      </c>
      <c r="BS2" s="52">
        <f t="shared" si="2"/>
        <v>3.8761426613593299E-7</v>
      </c>
      <c r="BT2" s="52">
        <f t="shared" si="2"/>
        <v>3.8761426613593299E-7</v>
      </c>
      <c r="BU2" s="52">
        <f t="shared" si="2"/>
        <v>3.8761426613593299E-7</v>
      </c>
      <c r="BV2" s="52">
        <f t="shared" si="2"/>
        <v>3.8761426613593299E-7</v>
      </c>
      <c r="BW2" s="52">
        <f t="shared" si="2"/>
        <v>3.8761426613593299E-7</v>
      </c>
      <c r="BX2" s="52">
        <f t="shared" si="2"/>
        <v>3.8761426613593299E-7</v>
      </c>
      <c r="BY2" s="52">
        <f t="shared" ref="AR2:BY9" si="3">BX2</f>
        <v>3.8761426613593299E-7</v>
      </c>
    </row>
    <row r="3" spans="1:77">
      <c r="A3" s="1" t="s">
        <v>390</v>
      </c>
      <c r="B3">
        <f>'BFPaT-pretax-jetkerosene'!B3*'Tax Percentages'!C$17/(1-'Tax Percentages'!C$17)</f>
        <v>0</v>
      </c>
      <c r="C3">
        <f>'BFPaT-pretax-jetkerosene'!C3*'Tax Percentages'!D$17/(1-'Tax Percentages'!D$17)</f>
        <v>0</v>
      </c>
      <c r="D3">
        <f>'BFPaT-pretax-jetkerosene'!D3*'Tax Percentages'!E$17/(1-'Tax Percentages'!E$17)</f>
        <v>0</v>
      </c>
      <c r="E3">
        <f>'BFPaT-pretax-jetkerosene'!E3*'Tax Percentages'!F$17/(1-'Tax Percentages'!F$17)</f>
        <v>0</v>
      </c>
      <c r="F3">
        <f>'BFPaT-pretax-jetkerosene'!F3*'Tax Percentages'!G$17/(1-'Tax Percentages'!G$17)</f>
        <v>0</v>
      </c>
      <c r="G3">
        <f>'BFPaT-pretax-jetkerosene'!G3*'Tax Percentages'!H$17/(1-'Tax Percentages'!H$17)</f>
        <v>0</v>
      </c>
      <c r="H3">
        <f>'BFPaT-pretax-jetkerosene'!H3*'Tax Percentages'!I$17/(1-'Tax Percentages'!I$17)</f>
        <v>0</v>
      </c>
      <c r="I3">
        <f>'BFPaT-pretax-jetkerosene'!I3*'Tax Percentages'!J$17/(1-'Tax Percentages'!J$17)</f>
        <v>0</v>
      </c>
      <c r="J3">
        <f>'BFPaT-pretax-jetkerosene'!J3*'Tax Percentages'!K$17/(1-'Tax Percentages'!K$17)</f>
        <v>0</v>
      </c>
      <c r="K3">
        <f>'BFPaT-pretax-jetkerosene'!K3*'Tax Percentages'!L$17/(1-'Tax Percentages'!L$17)</f>
        <v>0</v>
      </c>
      <c r="L3">
        <f>'BFPaT-pretax-jetkerosene'!L3*'Tax Percentages'!M$17/(1-'Tax Percentages'!M$17)</f>
        <v>0</v>
      </c>
      <c r="M3">
        <f>'BFPaT-pretax-jetkerosene'!M3*'Tax Percentages'!N$17/(1-'Tax Percentages'!N$17)</f>
        <v>0</v>
      </c>
      <c r="N3">
        <f>'BFPaT-pretax-jetkerosene'!N3*'Tax Percentages'!O$17/(1-'Tax Percentages'!O$17)</f>
        <v>0</v>
      </c>
      <c r="O3">
        <f>'BFPaT-pretax-jetkerosene'!O3*'Tax Percentages'!P$17/(1-'Tax Percentages'!P$17)</f>
        <v>0</v>
      </c>
      <c r="P3">
        <f>'BFPaT-pretax-jetkerosene'!P3*'Tax Percentages'!Q$17/(1-'Tax Percentages'!Q$17)</f>
        <v>0</v>
      </c>
      <c r="Q3">
        <f>'BFPaT-pretax-jetkerosene'!Q3*'Tax Percentages'!R$17/(1-'Tax Percentages'!R$17)</f>
        <v>0</v>
      </c>
      <c r="R3">
        <f>'BFPaT-pretax-jetkerosene'!R3*'Tax Percentages'!S$17/(1-'Tax Percentages'!S$17)</f>
        <v>0</v>
      </c>
      <c r="S3">
        <f>'BFPaT-pretax-jetkerosene'!S3*'Tax Percentages'!T$17/(1-'Tax Percentages'!T$17)</f>
        <v>0</v>
      </c>
      <c r="T3">
        <f>'BFPaT-pretax-jetkerosene'!T3*'Tax Percentages'!U$17/(1-'Tax Percentages'!U$17)</f>
        <v>0</v>
      </c>
      <c r="U3">
        <f>'BFPaT-pretax-jetkerosene'!U3*'Tax Percentages'!V$17/(1-'Tax Percentages'!V$17)</f>
        <v>0</v>
      </c>
      <c r="V3">
        <f>'BFPaT-pretax-jetkerosene'!V3*'Tax Percentages'!W$17/(1-'Tax Percentages'!W$17)</f>
        <v>0</v>
      </c>
      <c r="W3">
        <f>'BFPaT-pretax-jetkerosene'!W3*'Tax Percentages'!X$17/(1-'Tax Percentages'!X$17)</f>
        <v>0</v>
      </c>
      <c r="X3">
        <f>'BFPaT-pretax-jetkerosene'!X3*'Tax Percentages'!Y$17/(1-'Tax Percentages'!Y$17)</f>
        <v>0</v>
      </c>
      <c r="Y3">
        <f>'BFPaT-pretax-jetkerosene'!Y3*'Tax Percentages'!Z$17/(1-'Tax Percentages'!Z$17)</f>
        <v>0</v>
      </c>
      <c r="Z3">
        <f>'BFPaT-pretax-jetkerosene'!Z3*'Tax Percentages'!AA$17/(1-'Tax Percentages'!AA$17)</f>
        <v>0</v>
      </c>
      <c r="AA3">
        <f>'BFPaT-pretax-jetkerosene'!AA3*'Tax Percentages'!AB$17/(1-'Tax Percentages'!AB$17)</f>
        <v>0</v>
      </c>
      <c r="AB3" s="3">
        <f t="shared" ref="AB3:AQ9" si="4">AA3</f>
        <v>0</v>
      </c>
      <c r="AC3" s="3">
        <f t="shared" si="4"/>
        <v>0</v>
      </c>
      <c r="AD3" s="3">
        <f t="shared" si="4"/>
        <v>0</v>
      </c>
      <c r="AE3" s="3">
        <f t="shared" si="4"/>
        <v>0</v>
      </c>
      <c r="AF3" s="3">
        <f t="shared" si="4"/>
        <v>0</v>
      </c>
      <c r="AG3" s="3">
        <f t="shared" si="4"/>
        <v>0</v>
      </c>
      <c r="AH3" s="3">
        <f t="shared" si="4"/>
        <v>0</v>
      </c>
      <c r="AI3" s="3">
        <f t="shared" si="4"/>
        <v>0</v>
      </c>
      <c r="AJ3" s="3">
        <f t="shared" si="4"/>
        <v>0</v>
      </c>
      <c r="AK3" s="3">
        <f t="shared" si="4"/>
        <v>0</v>
      </c>
      <c r="AL3" s="3">
        <f t="shared" si="4"/>
        <v>0</v>
      </c>
      <c r="AM3" s="3">
        <f t="shared" si="4"/>
        <v>0</v>
      </c>
      <c r="AN3" s="3">
        <f t="shared" si="4"/>
        <v>0</v>
      </c>
      <c r="AO3" s="3">
        <f t="shared" si="4"/>
        <v>0</v>
      </c>
      <c r="AP3" s="3">
        <f t="shared" si="4"/>
        <v>0</v>
      </c>
      <c r="AQ3" s="3">
        <f t="shared" si="4"/>
        <v>0</v>
      </c>
      <c r="AR3" s="3">
        <f t="shared" si="3"/>
        <v>0</v>
      </c>
      <c r="AS3" s="3">
        <f t="shared" si="3"/>
        <v>0</v>
      </c>
      <c r="AT3" s="3">
        <f t="shared" si="3"/>
        <v>0</v>
      </c>
      <c r="AU3" s="3">
        <f t="shared" si="3"/>
        <v>0</v>
      </c>
      <c r="AV3" s="3">
        <f t="shared" si="3"/>
        <v>0</v>
      </c>
      <c r="AW3" s="3">
        <f t="shared" si="3"/>
        <v>0</v>
      </c>
      <c r="AX3" s="3">
        <f t="shared" si="3"/>
        <v>0</v>
      </c>
      <c r="AY3" s="3">
        <f t="shared" si="3"/>
        <v>0</v>
      </c>
      <c r="AZ3" s="3">
        <f t="shared" si="3"/>
        <v>0</v>
      </c>
      <c r="BA3" s="3">
        <f t="shared" si="3"/>
        <v>0</v>
      </c>
      <c r="BB3" s="3">
        <f t="shared" si="3"/>
        <v>0</v>
      </c>
      <c r="BC3" s="3">
        <f t="shared" si="3"/>
        <v>0</v>
      </c>
      <c r="BD3" s="3">
        <f t="shared" si="3"/>
        <v>0</v>
      </c>
      <c r="BE3" s="3">
        <f t="shared" si="3"/>
        <v>0</v>
      </c>
      <c r="BF3" s="3">
        <f t="shared" si="3"/>
        <v>0</v>
      </c>
      <c r="BG3" s="3">
        <f t="shared" si="3"/>
        <v>0</v>
      </c>
      <c r="BH3" s="3">
        <f t="shared" si="3"/>
        <v>0</v>
      </c>
      <c r="BI3" s="3">
        <f t="shared" si="3"/>
        <v>0</v>
      </c>
      <c r="BJ3" s="3">
        <f t="shared" si="3"/>
        <v>0</v>
      </c>
      <c r="BK3" s="3">
        <f t="shared" si="3"/>
        <v>0</v>
      </c>
      <c r="BL3" s="3">
        <f t="shared" si="3"/>
        <v>0</v>
      </c>
      <c r="BM3" s="3">
        <f t="shared" si="3"/>
        <v>0</v>
      </c>
      <c r="BN3" s="3">
        <f t="shared" si="3"/>
        <v>0</v>
      </c>
      <c r="BO3" s="3">
        <f t="shared" si="3"/>
        <v>0</v>
      </c>
      <c r="BP3" s="3">
        <f t="shared" si="3"/>
        <v>0</v>
      </c>
      <c r="BQ3" s="3">
        <f t="shared" si="3"/>
        <v>0</v>
      </c>
      <c r="BR3" s="3">
        <f t="shared" si="3"/>
        <v>0</v>
      </c>
      <c r="BS3" s="3">
        <f t="shared" si="3"/>
        <v>0</v>
      </c>
      <c r="BT3" s="3">
        <f t="shared" si="3"/>
        <v>0</v>
      </c>
      <c r="BU3" s="3">
        <f t="shared" si="3"/>
        <v>0</v>
      </c>
      <c r="BV3" s="3">
        <f t="shared" si="3"/>
        <v>0</v>
      </c>
      <c r="BW3" s="3">
        <f t="shared" si="3"/>
        <v>0</v>
      </c>
      <c r="BX3" s="3">
        <f t="shared" si="3"/>
        <v>0</v>
      </c>
      <c r="BY3" s="3">
        <f t="shared" si="3"/>
        <v>0</v>
      </c>
    </row>
    <row r="4" spans="1:77">
      <c r="A4" s="1" t="s">
        <v>391</v>
      </c>
      <c r="B4">
        <f>'BFPaT-pretax-jetkerosene'!B4*'Tax Percentages'!C$26/(1-'Tax Percentages'!C$26)</f>
        <v>0</v>
      </c>
      <c r="C4">
        <f>'BFPaT-pretax-jetkerosene'!C4*'Tax Percentages'!D$26/(1-'Tax Percentages'!D$26)</f>
        <v>0</v>
      </c>
      <c r="D4">
        <f>'BFPaT-pretax-jetkerosene'!D4*'Tax Percentages'!E$26/(1-'Tax Percentages'!E$26)</f>
        <v>0</v>
      </c>
      <c r="E4">
        <f>'BFPaT-pretax-jetkerosene'!E4*'Tax Percentages'!F$26/(1-'Tax Percentages'!F$26)</f>
        <v>0</v>
      </c>
      <c r="F4">
        <f>'BFPaT-pretax-jetkerosene'!F4*'Tax Percentages'!G$26/(1-'Tax Percentages'!G$26)</f>
        <v>0</v>
      </c>
      <c r="G4">
        <f>'BFPaT-pretax-jetkerosene'!G4*'Tax Percentages'!H$26/(1-'Tax Percentages'!H$26)</f>
        <v>0</v>
      </c>
      <c r="H4">
        <f>'BFPaT-pretax-jetkerosene'!H4*'Tax Percentages'!I$26/(1-'Tax Percentages'!I$26)</f>
        <v>0</v>
      </c>
      <c r="I4">
        <f>'BFPaT-pretax-jetkerosene'!I4*'Tax Percentages'!J$26/(1-'Tax Percentages'!J$26)</f>
        <v>0</v>
      </c>
      <c r="J4">
        <f>'BFPaT-pretax-jetkerosene'!J4*'Tax Percentages'!K$26/(1-'Tax Percentages'!K$26)</f>
        <v>0</v>
      </c>
      <c r="K4">
        <f>'BFPaT-pretax-jetkerosene'!K4*'Tax Percentages'!L$26/(1-'Tax Percentages'!L$26)</f>
        <v>0</v>
      </c>
      <c r="L4">
        <f>'BFPaT-pretax-jetkerosene'!L4*'Tax Percentages'!M$26/(1-'Tax Percentages'!M$26)</f>
        <v>0</v>
      </c>
      <c r="M4">
        <f>'BFPaT-pretax-jetkerosene'!M4*'Tax Percentages'!N$26/(1-'Tax Percentages'!N$26)</f>
        <v>0</v>
      </c>
      <c r="N4">
        <f>'BFPaT-pretax-jetkerosene'!N4*'Tax Percentages'!O$26/(1-'Tax Percentages'!O$26)</f>
        <v>0</v>
      </c>
      <c r="O4">
        <f>'BFPaT-pretax-jetkerosene'!O4*'Tax Percentages'!P$26/(1-'Tax Percentages'!P$26)</f>
        <v>0</v>
      </c>
      <c r="P4">
        <f>'BFPaT-pretax-jetkerosene'!P4*'Tax Percentages'!Q$26/(1-'Tax Percentages'!Q$26)</f>
        <v>0</v>
      </c>
      <c r="Q4">
        <f>'BFPaT-pretax-jetkerosene'!Q4*'Tax Percentages'!R$26/(1-'Tax Percentages'!R$26)</f>
        <v>0</v>
      </c>
      <c r="R4">
        <f>'BFPaT-pretax-jetkerosene'!R4*'Tax Percentages'!S$26/(1-'Tax Percentages'!S$26)</f>
        <v>0</v>
      </c>
      <c r="S4">
        <f>'BFPaT-pretax-jetkerosene'!S4*'Tax Percentages'!T$26/(1-'Tax Percentages'!T$26)</f>
        <v>0</v>
      </c>
      <c r="T4">
        <f>'BFPaT-pretax-jetkerosene'!T4*'Tax Percentages'!U$26/(1-'Tax Percentages'!U$26)</f>
        <v>0</v>
      </c>
      <c r="U4">
        <f>'BFPaT-pretax-jetkerosene'!U4*'Tax Percentages'!V$26/(1-'Tax Percentages'!V$26)</f>
        <v>0</v>
      </c>
      <c r="V4">
        <f>'BFPaT-pretax-jetkerosene'!V4*'Tax Percentages'!W$26/(1-'Tax Percentages'!W$26)</f>
        <v>0</v>
      </c>
      <c r="W4">
        <f>'BFPaT-pretax-jetkerosene'!W4*'Tax Percentages'!X$26/(1-'Tax Percentages'!X$26)</f>
        <v>0</v>
      </c>
      <c r="X4">
        <f>'BFPaT-pretax-jetkerosene'!X4*'Tax Percentages'!Y$26/(1-'Tax Percentages'!Y$26)</f>
        <v>0</v>
      </c>
      <c r="Y4">
        <f>'BFPaT-pretax-jetkerosene'!Y4*'Tax Percentages'!Z$26/(1-'Tax Percentages'!Z$26)</f>
        <v>0</v>
      </c>
      <c r="Z4">
        <f>'BFPaT-pretax-jetkerosene'!Z4*'Tax Percentages'!AA$26/(1-'Tax Percentages'!AA$26)</f>
        <v>0</v>
      </c>
      <c r="AA4">
        <f>'BFPaT-pretax-jetkerosene'!AA4*'Tax Percentages'!AB$26/(1-'Tax Percentages'!AB$26)</f>
        <v>0</v>
      </c>
      <c r="AB4" s="66">
        <f t="shared" si="4"/>
        <v>0</v>
      </c>
      <c r="AC4" s="66">
        <f t="shared" si="4"/>
        <v>0</v>
      </c>
      <c r="AD4" s="66">
        <f t="shared" si="4"/>
        <v>0</v>
      </c>
      <c r="AE4" s="66">
        <f t="shared" si="4"/>
        <v>0</v>
      </c>
      <c r="AF4" s="66">
        <f t="shared" si="4"/>
        <v>0</v>
      </c>
      <c r="AG4" s="66">
        <f t="shared" si="4"/>
        <v>0</v>
      </c>
      <c r="AH4" s="66">
        <f t="shared" si="4"/>
        <v>0</v>
      </c>
      <c r="AI4" s="66">
        <f t="shared" si="4"/>
        <v>0</v>
      </c>
      <c r="AJ4" s="66">
        <f t="shared" si="4"/>
        <v>0</v>
      </c>
      <c r="AK4" s="66">
        <f t="shared" si="4"/>
        <v>0</v>
      </c>
      <c r="AL4" s="66">
        <f t="shared" si="4"/>
        <v>0</v>
      </c>
      <c r="AM4" s="66">
        <f t="shared" si="4"/>
        <v>0</v>
      </c>
      <c r="AN4" s="66">
        <f t="shared" si="4"/>
        <v>0</v>
      </c>
      <c r="AO4" s="66">
        <f t="shared" si="4"/>
        <v>0</v>
      </c>
      <c r="AP4" s="66">
        <f t="shared" si="4"/>
        <v>0</v>
      </c>
      <c r="AQ4" s="66">
        <f t="shared" si="4"/>
        <v>0</v>
      </c>
      <c r="AR4" s="66">
        <f t="shared" si="3"/>
        <v>0</v>
      </c>
      <c r="AS4" s="66">
        <f t="shared" si="3"/>
        <v>0</v>
      </c>
      <c r="AT4" s="66">
        <f t="shared" si="3"/>
        <v>0</v>
      </c>
      <c r="AU4" s="66">
        <f t="shared" si="3"/>
        <v>0</v>
      </c>
      <c r="AV4" s="66">
        <f t="shared" si="3"/>
        <v>0</v>
      </c>
      <c r="AW4" s="66">
        <f t="shared" si="3"/>
        <v>0</v>
      </c>
      <c r="AX4" s="66">
        <f t="shared" si="3"/>
        <v>0</v>
      </c>
      <c r="AY4" s="66">
        <f t="shared" si="3"/>
        <v>0</v>
      </c>
      <c r="AZ4" s="66">
        <f t="shared" si="3"/>
        <v>0</v>
      </c>
      <c r="BA4" s="66">
        <f t="shared" si="3"/>
        <v>0</v>
      </c>
      <c r="BB4" s="66">
        <f t="shared" si="3"/>
        <v>0</v>
      </c>
      <c r="BC4" s="66">
        <f t="shared" si="3"/>
        <v>0</v>
      </c>
      <c r="BD4" s="66">
        <f t="shared" si="3"/>
        <v>0</v>
      </c>
      <c r="BE4" s="66">
        <f t="shared" si="3"/>
        <v>0</v>
      </c>
      <c r="BF4" s="66">
        <f t="shared" si="3"/>
        <v>0</v>
      </c>
      <c r="BG4" s="66">
        <f t="shared" si="3"/>
        <v>0</v>
      </c>
      <c r="BH4" s="66">
        <f t="shared" si="3"/>
        <v>0</v>
      </c>
      <c r="BI4" s="66">
        <f t="shared" si="3"/>
        <v>0</v>
      </c>
      <c r="BJ4" s="66">
        <f t="shared" si="3"/>
        <v>0</v>
      </c>
      <c r="BK4" s="66">
        <f t="shared" si="3"/>
        <v>0</v>
      </c>
      <c r="BL4" s="66">
        <f t="shared" si="3"/>
        <v>0</v>
      </c>
      <c r="BM4" s="66">
        <f t="shared" si="3"/>
        <v>0</v>
      </c>
      <c r="BN4" s="66">
        <f t="shared" si="3"/>
        <v>0</v>
      </c>
      <c r="BO4" s="66">
        <f t="shared" si="3"/>
        <v>0</v>
      </c>
      <c r="BP4" s="66">
        <f t="shared" si="3"/>
        <v>0</v>
      </c>
      <c r="BQ4" s="66">
        <f t="shared" si="3"/>
        <v>0</v>
      </c>
      <c r="BR4" s="66">
        <f t="shared" si="3"/>
        <v>0</v>
      </c>
      <c r="BS4" s="66">
        <f t="shared" si="3"/>
        <v>0</v>
      </c>
      <c r="BT4" s="66">
        <f t="shared" si="3"/>
        <v>0</v>
      </c>
      <c r="BU4" s="66">
        <f t="shared" si="3"/>
        <v>0</v>
      </c>
      <c r="BV4" s="66">
        <f t="shared" si="3"/>
        <v>0</v>
      </c>
      <c r="BW4" s="66">
        <f t="shared" si="3"/>
        <v>0</v>
      </c>
      <c r="BX4" s="66">
        <f t="shared" si="3"/>
        <v>0</v>
      </c>
      <c r="BY4" s="66">
        <f t="shared" si="3"/>
        <v>0</v>
      </c>
    </row>
    <row r="5" spans="1:77">
      <c r="A5" s="1" t="s">
        <v>392</v>
      </c>
      <c r="B5">
        <f>'BFPaT-pretax-jetkerosene'!B5*'Tax Percentages'!C$26/(1-'Tax Percentages'!C$26)</f>
        <v>0</v>
      </c>
      <c r="C5">
        <f>'BFPaT-pretax-jetkerosene'!C5*'Tax Percentages'!D$26/(1-'Tax Percentages'!D$26)</f>
        <v>0</v>
      </c>
      <c r="D5">
        <f>'BFPaT-pretax-jetkerosene'!D5*'Tax Percentages'!E$26/(1-'Tax Percentages'!E$26)</f>
        <v>0</v>
      </c>
      <c r="E5">
        <f>'BFPaT-pretax-jetkerosene'!E5*'Tax Percentages'!F$26/(1-'Tax Percentages'!F$26)</f>
        <v>0</v>
      </c>
      <c r="F5">
        <f>'BFPaT-pretax-jetkerosene'!F5*'Tax Percentages'!G$26/(1-'Tax Percentages'!G$26)</f>
        <v>0</v>
      </c>
      <c r="G5">
        <f>'BFPaT-pretax-jetkerosene'!G5*'Tax Percentages'!H$26/(1-'Tax Percentages'!H$26)</f>
        <v>0</v>
      </c>
      <c r="H5">
        <f>'BFPaT-pretax-jetkerosene'!H5*'Tax Percentages'!I$26/(1-'Tax Percentages'!I$26)</f>
        <v>0</v>
      </c>
      <c r="I5">
        <f>'BFPaT-pretax-jetkerosene'!I5*'Tax Percentages'!J$26/(1-'Tax Percentages'!J$26)</f>
        <v>0</v>
      </c>
      <c r="J5">
        <f>'BFPaT-pretax-jetkerosene'!J5*'Tax Percentages'!K$26/(1-'Tax Percentages'!K$26)</f>
        <v>0</v>
      </c>
      <c r="K5">
        <f>'BFPaT-pretax-jetkerosene'!K5*'Tax Percentages'!L$26/(1-'Tax Percentages'!L$26)</f>
        <v>0</v>
      </c>
      <c r="L5">
        <f>'BFPaT-pretax-jetkerosene'!L5*'Tax Percentages'!M$26/(1-'Tax Percentages'!M$26)</f>
        <v>0</v>
      </c>
      <c r="M5">
        <f>'BFPaT-pretax-jetkerosene'!M5*'Tax Percentages'!N$26/(1-'Tax Percentages'!N$26)</f>
        <v>0</v>
      </c>
      <c r="N5">
        <f>'BFPaT-pretax-jetkerosene'!N5*'Tax Percentages'!O$26/(1-'Tax Percentages'!O$26)</f>
        <v>0</v>
      </c>
      <c r="O5">
        <f>'BFPaT-pretax-jetkerosene'!O5*'Tax Percentages'!P$26/(1-'Tax Percentages'!P$26)</f>
        <v>0</v>
      </c>
      <c r="P5">
        <f>'BFPaT-pretax-jetkerosene'!P5*'Tax Percentages'!Q$26/(1-'Tax Percentages'!Q$26)</f>
        <v>0</v>
      </c>
      <c r="Q5">
        <f>'BFPaT-pretax-jetkerosene'!Q5*'Tax Percentages'!R$26/(1-'Tax Percentages'!R$26)</f>
        <v>0</v>
      </c>
      <c r="R5">
        <f>'BFPaT-pretax-jetkerosene'!R5*'Tax Percentages'!S$26/(1-'Tax Percentages'!S$26)</f>
        <v>0</v>
      </c>
      <c r="S5">
        <f>'BFPaT-pretax-jetkerosene'!S5*'Tax Percentages'!T$26/(1-'Tax Percentages'!T$26)</f>
        <v>0</v>
      </c>
      <c r="T5">
        <f>'BFPaT-pretax-jetkerosene'!T5*'Tax Percentages'!U$26/(1-'Tax Percentages'!U$26)</f>
        <v>0</v>
      </c>
      <c r="U5">
        <f>'BFPaT-pretax-jetkerosene'!U5*'Tax Percentages'!V$26/(1-'Tax Percentages'!V$26)</f>
        <v>0</v>
      </c>
      <c r="V5">
        <f>'BFPaT-pretax-jetkerosene'!V5*'Tax Percentages'!W$26/(1-'Tax Percentages'!W$26)</f>
        <v>0</v>
      </c>
      <c r="W5">
        <f>'BFPaT-pretax-jetkerosene'!W5*'Tax Percentages'!X$26/(1-'Tax Percentages'!X$26)</f>
        <v>0</v>
      </c>
      <c r="X5">
        <f>'BFPaT-pretax-jetkerosene'!X5*'Tax Percentages'!Y$26/(1-'Tax Percentages'!Y$26)</f>
        <v>0</v>
      </c>
      <c r="Y5">
        <f>'BFPaT-pretax-jetkerosene'!Y5*'Tax Percentages'!Z$26/(1-'Tax Percentages'!Z$26)</f>
        <v>0</v>
      </c>
      <c r="Z5">
        <f>'BFPaT-pretax-jetkerosene'!Z5*'Tax Percentages'!AA$26/(1-'Tax Percentages'!AA$26)</f>
        <v>0</v>
      </c>
      <c r="AA5">
        <f>'BFPaT-pretax-jetkerosene'!AA5*'Tax Percentages'!AB$26/(1-'Tax Percentages'!AB$26)</f>
        <v>0</v>
      </c>
      <c r="AB5" s="66">
        <f t="shared" si="4"/>
        <v>0</v>
      </c>
      <c r="AC5" s="66">
        <f t="shared" si="4"/>
        <v>0</v>
      </c>
      <c r="AD5" s="66">
        <f t="shared" si="4"/>
        <v>0</v>
      </c>
      <c r="AE5" s="66">
        <f t="shared" si="4"/>
        <v>0</v>
      </c>
      <c r="AF5" s="66">
        <f t="shared" si="4"/>
        <v>0</v>
      </c>
      <c r="AG5" s="66">
        <f t="shared" si="4"/>
        <v>0</v>
      </c>
      <c r="AH5" s="66">
        <f t="shared" si="4"/>
        <v>0</v>
      </c>
      <c r="AI5" s="66">
        <f t="shared" si="4"/>
        <v>0</v>
      </c>
      <c r="AJ5" s="66">
        <f t="shared" si="4"/>
        <v>0</v>
      </c>
      <c r="AK5" s="66">
        <f t="shared" si="4"/>
        <v>0</v>
      </c>
      <c r="AL5" s="66">
        <f t="shared" si="4"/>
        <v>0</v>
      </c>
      <c r="AM5" s="66">
        <f t="shared" si="4"/>
        <v>0</v>
      </c>
      <c r="AN5" s="66">
        <f t="shared" si="4"/>
        <v>0</v>
      </c>
      <c r="AO5" s="66">
        <f t="shared" si="4"/>
        <v>0</v>
      </c>
      <c r="AP5" s="66">
        <f t="shared" si="4"/>
        <v>0</v>
      </c>
      <c r="AQ5" s="66">
        <f t="shared" si="4"/>
        <v>0</v>
      </c>
      <c r="AR5" s="66">
        <f t="shared" si="3"/>
        <v>0</v>
      </c>
      <c r="AS5" s="66">
        <f t="shared" si="3"/>
        <v>0</v>
      </c>
      <c r="AT5" s="66">
        <f t="shared" si="3"/>
        <v>0</v>
      </c>
      <c r="AU5" s="66">
        <f t="shared" si="3"/>
        <v>0</v>
      </c>
      <c r="AV5" s="66">
        <f t="shared" si="3"/>
        <v>0</v>
      </c>
      <c r="AW5" s="66">
        <f t="shared" si="3"/>
        <v>0</v>
      </c>
      <c r="AX5" s="66">
        <f t="shared" si="3"/>
        <v>0</v>
      </c>
      <c r="AY5" s="66">
        <f t="shared" si="3"/>
        <v>0</v>
      </c>
      <c r="AZ5" s="66">
        <f t="shared" si="3"/>
        <v>0</v>
      </c>
      <c r="BA5" s="66">
        <f t="shared" si="3"/>
        <v>0</v>
      </c>
      <c r="BB5" s="66">
        <f t="shared" si="3"/>
        <v>0</v>
      </c>
      <c r="BC5" s="66">
        <f t="shared" si="3"/>
        <v>0</v>
      </c>
      <c r="BD5" s="66">
        <f t="shared" si="3"/>
        <v>0</v>
      </c>
      <c r="BE5" s="66">
        <f t="shared" si="3"/>
        <v>0</v>
      </c>
      <c r="BF5" s="66">
        <f t="shared" si="3"/>
        <v>0</v>
      </c>
      <c r="BG5" s="66">
        <f t="shared" si="3"/>
        <v>0</v>
      </c>
      <c r="BH5" s="66">
        <f t="shared" si="3"/>
        <v>0</v>
      </c>
      <c r="BI5" s="66">
        <f t="shared" si="3"/>
        <v>0</v>
      </c>
      <c r="BJ5" s="66">
        <f t="shared" si="3"/>
        <v>0</v>
      </c>
      <c r="BK5" s="66">
        <f t="shared" si="3"/>
        <v>0</v>
      </c>
      <c r="BL5" s="66">
        <f t="shared" si="3"/>
        <v>0</v>
      </c>
      <c r="BM5" s="66">
        <f t="shared" si="3"/>
        <v>0</v>
      </c>
      <c r="BN5" s="66">
        <f t="shared" si="3"/>
        <v>0</v>
      </c>
      <c r="BO5" s="66">
        <f t="shared" si="3"/>
        <v>0</v>
      </c>
      <c r="BP5" s="66">
        <f t="shared" si="3"/>
        <v>0</v>
      </c>
      <c r="BQ5" s="66">
        <f t="shared" si="3"/>
        <v>0</v>
      </c>
      <c r="BR5" s="66">
        <f t="shared" si="3"/>
        <v>0</v>
      </c>
      <c r="BS5" s="66">
        <f t="shared" si="3"/>
        <v>0</v>
      </c>
      <c r="BT5" s="66">
        <f t="shared" si="3"/>
        <v>0</v>
      </c>
      <c r="BU5" s="66">
        <f t="shared" si="3"/>
        <v>0</v>
      </c>
      <c r="BV5" s="66">
        <f t="shared" si="3"/>
        <v>0</v>
      </c>
      <c r="BW5" s="66">
        <f t="shared" si="3"/>
        <v>0</v>
      </c>
      <c r="BX5" s="66">
        <f t="shared" si="3"/>
        <v>0</v>
      </c>
      <c r="BY5" s="66">
        <f t="shared" si="3"/>
        <v>0</v>
      </c>
    </row>
    <row r="6" spans="1:77">
      <c r="A6" s="1" t="s">
        <v>393</v>
      </c>
      <c r="B6">
        <f>'BFPaT-pretax-jetkerosene'!B6*'Tax Percentages'!C$17/(1-'Tax Percentages'!C$17)</f>
        <v>0</v>
      </c>
      <c r="C6">
        <f>'BFPaT-pretax-jetkerosene'!C6*'Tax Percentages'!D$17/(1-'Tax Percentages'!D$17)</f>
        <v>0</v>
      </c>
      <c r="D6">
        <f>'BFPaT-pretax-jetkerosene'!D6*'Tax Percentages'!E$17/(1-'Tax Percentages'!E$17)</f>
        <v>0</v>
      </c>
      <c r="E6">
        <f>'BFPaT-pretax-jetkerosene'!E6*'Tax Percentages'!F$17/(1-'Tax Percentages'!F$17)</f>
        <v>0</v>
      </c>
      <c r="F6">
        <f>'BFPaT-pretax-jetkerosene'!F6*'Tax Percentages'!G$17/(1-'Tax Percentages'!G$17)</f>
        <v>0</v>
      </c>
      <c r="G6">
        <f>'BFPaT-pretax-jetkerosene'!G6*'Tax Percentages'!H$17/(1-'Tax Percentages'!H$17)</f>
        <v>0</v>
      </c>
      <c r="H6">
        <f>'BFPaT-pretax-jetkerosene'!H6*'Tax Percentages'!I$17/(1-'Tax Percentages'!I$17)</f>
        <v>0</v>
      </c>
      <c r="I6">
        <f>'BFPaT-pretax-jetkerosene'!I6*'Tax Percentages'!J$17/(1-'Tax Percentages'!J$17)</f>
        <v>0</v>
      </c>
      <c r="J6">
        <f>'BFPaT-pretax-jetkerosene'!J6*'Tax Percentages'!K$17/(1-'Tax Percentages'!K$17)</f>
        <v>0</v>
      </c>
      <c r="K6">
        <f>'BFPaT-pretax-jetkerosene'!K6*'Tax Percentages'!L$17/(1-'Tax Percentages'!L$17)</f>
        <v>0</v>
      </c>
      <c r="L6">
        <f>'BFPaT-pretax-jetkerosene'!L6*'Tax Percentages'!M$17/(1-'Tax Percentages'!M$17)</f>
        <v>0</v>
      </c>
      <c r="M6">
        <f>'BFPaT-pretax-jetkerosene'!M6*'Tax Percentages'!N$17/(1-'Tax Percentages'!N$17)</f>
        <v>0</v>
      </c>
      <c r="N6">
        <f>'BFPaT-pretax-jetkerosene'!N6*'Tax Percentages'!O$17/(1-'Tax Percentages'!O$17)</f>
        <v>0</v>
      </c>
      <c r="O6">
        <f>'BFPaT-pretax-jetkerosene'!O6*'Tax Percentages'!P$17/(1-'Tax Percentages'!P$17)</f>
        <v>0</v>
      </c>
      <c r="P6">
        <f>'BFPaT-pretax-jetkerosene'!P6*'Tax Percentages'!Q$17/(1-'Tax Percentages'!Q$17)</f>
        <v>0</v>
      </c>
      <c r="Q6">
        <f>'BFPaT-pretax-jetkerosene'!Q6*'Tax Percentages'!R$17/(1-'Tax Percentages'!R$17)</f>
        <v>0</v>
      </c>
      <c r="R6">
        <f>'BFPaT-pretax-jetkerosene'!R6*'Tax Percentages'!S$17/(1-'Tax Percentages'!S$17)</f>
        <v>0</v>
      </c>
      <c r="S6">
        <f>'BFPaT-pretax-jetkerosene'!S6*'Tax Percentages'!T$17/(1-'Tax Percentages'!T$17)</f>
        <v>0</v>
      </c>
      <c r="T6">
        <f>'BFPaT-pretax-jetkerosene'!T6*'Tax Percentages'!U$17/(1-'Tax Percentages'!U$17)</f>
        <v>0</v>
      </c>
      <c r="U6">
        <f>'BFPaT-pretax-jetkerosene'!U6*'Tax Percentages'!V$17/(1-'Tax Percentages'!V$17)</f>
        <v>0</v>
      </c>
      <c r="V6">
        <f>'BFPaT-pretax-jetkerosene'!V6*'Tax Percentages'!W$17/(1-'Tax Percentages'!W$17)</f>
        <v>0</v>
      </c>
      <c r="W6">
        <f>'BFPaT-pretax-jetkerosene'!W6*'Tax Percentages'!X$17/(1-'Tax Percentages'!X$17)</f>
        <v>0</v>
      </c>
      <c r="X6">
        <f>'BFPaT-pretax-jetkerosene'!X6*'Tax Percentages'!Y$17/(1-'Tax Percentages'!Y$17)</f>
        <v>0</v>
      </c>
      <c r="Y6">
        <f>'BFPaT-pretax-jetkerosene'!Y6*'Tax Percentages'!Z$17/(1-'Tax Percentages'!Z$17)</f>
        <v>0</v>
      </c>
      <c r="Z6">
        <f>'BFPaT-pretax-jetkerosene'!Z6*'Tax Percentages'!AA$17/(1-'Tax Percentages'!AA$17)</f>
        <v>0</v>
      </c>
      <c r="AA6">
        <f>'BFPaT-pretax-jetkerosene'!AA6*'Tax Percentages'!AB$17/(1-'Tax Percentages'!AB$17)</f>
        <v>0</v>
      </c>
      <c r="AB6" s="3">
        <f t="shared" si="4"/>
        <v>0</v>
      </c>
      <c r="AC6" s="3">
        <f t="shared" si="4"/>
        <v>0</v>
      </c>
      <c r="AD6" s="3">
        <f t="shared" si="4"/>
        <v>0</v>
      </c>
      <c r="AE6" s="3">
        <f t="shared" si="4"/>
        <v>0</v>
      </c>
      <c r="AF6" s="3">
        <f t="shared" si="4"/>
        <v>0</v>
      </c>
      <c r="AG6" s="3">
        <f t="shared" si="4"/>
        <v>0</v>
      </c>
      <c r="AH6" s="3">
        <f t="shared" si="4"/>
        <v>0</v>
      </c>
      <c r="AI6" s="3">
        <f t="shared" si="4"/>
        <v>0</v>
      </c>
      <c r="AJ6" s="3">
        <f t="shared" si="4"/>
        <v>0</v>
      </c>
      <c r="AK6" s="3">
        <f t="shared" si="4"/>
        <v>0</v>
      </c>
      <c r="AL6" s="3">
        <f t="shared" si="4"/>
        <v>0</v>
      </c>
      <c r="AM6" s="3">
        <f t="shared" si="4"/>
        <v>0</v>
      </c>
      <c r="AN6" s="3">
        <f t="shared" si="4"/>
        <v>0</v>
      </c>
      <c r="AO6" s="3">
        <f t="shared" si="4"/>
        <v>0</v>
      </c>
      <c r="AP6" s="3">
        <f t="shared" si="4"/>
        <v>0</v>
      </c>
      <c r="AQ6" s="3">
        <f t="shared" si="4"/>
        <v>0</v>
      </c>
      <c r="AR6" s="3">
        <f t="shared" si="3"/>
        <v>0</v>
      </c>
      <c r="AS6" s="3">
        <f t="shared" si="3"/>
        <v>0</v>
      </c>
      <c r="AT6" s="3">
        <f t="shared" si="3"/>
        <v>0</v>
      </c>
      <c r="AU6" s="3">
        <f t="shared" si="3"/>
        <v>0</v>
      </c>
      <c r="AV6" s="3">
        <f t="shared" si="3"/>
        <v>0</v>
      </c>
      <c r="AW6" s="3">
        <f t="shared" si="3"/>
        <v>0</v>
      </c>
      <c r="AX6" s="3">
        <f t="shared" si="3"/>
        <v>0</v>
      </c>
      <c r="AY6" s="3">
        <f t="shared" si="3"/>
        <v>0</v>
      </c>
      <c r="AZ6" s="3">
        <f t="shared" si="3"/>
        <v>0</v>
      </c>
      <c r="BA6" s="3">
        <f t="shared" si="3"/>
        <v>0</v>
      </c>
      <c r="BB6" s="3">
        <f t="shared" si="3"/>
        <v>0</v>
      </c>
      <c r="BC6" s="3">
        <f t="shared" si="3"/>
        <v>0</v>
      </c>
      <c r="BD6" s="3">
        <f t="shared" si="3"/>
        <v>0</v>
      </c>
      <c r="BE6" s="3">
        <f t="shared" si="3"/>
        <v>0</v>
      </c>
      <c r="BF6" s="3">
        <f t="shared" si="3"/>
        <v>0</v>
      </c>
      <c r="BG6" s="3">
        <f t="shared" si="3"/>
        <v>0</v>
      </c>
      <c r="BH6" s="3">
        <f t="shared" si="3"/>
        <v>0</v>
      </c>
      <c r="BI6" s="3">
        <f t="shared" si="3"/>
        <v>0</v>
      </c>
      <c r="BJ6" s="3">
        <f t="shared" si="3"/>
        <v>0</v>
      </c>
      <c r="BK6" s="3">
        <f t="shared" si="3"/>
        <v>0</v>
      </c>
      <c r="BL6" s="3">
        <f t="shared" si="3"/>
        <v>0</v>
      </c>
      <c r="BM6" s="3">
        <f t="shared" si="3"/>
        <v>0</v>
      </c>
      <c r="BN6" s="3">
        <f t="shared" si="3"/>
        <v>0</v>
      </c>
      <c r="BO6" s="3">
        <f t="shared" si="3"/>
        <v>0</v>
      </c>
      <c r="BP6" s="3">
        <f t="shared" si="3"/>
        <v>0</v>
      </c>
      <c r="BQ6" s="3">
        <f t="shared" si="3"/>
        <v>0</v>
      </c>
      <c r="BR6" s="3">
        <f t="shared" si="3"/>
        <v>0</v>
      </c>
      <c r="BS6" s="3">
        <f t="shared" si="3"/>
        <v>0</v>
      </c>
      <c r="BT6" s="3">
        <f t="shared" si="3"/>
        <v>0</v>
      </c>
      <c r="BU6" s="3">
        <f t="shared" si="3"/>
        <v>0</v>
      </c>
      <c r="BV6" s="3">
        <f t="shared" si="3"/>
        <v>0</v>
      </c>
      <c r="BW6" s="3">
        <f t="shared" si="3"/>
        <v>0</v>
      </c>
      <c r="BX6" s="3">
        <f t="shared" si="3"/>
        <v>0</v>
      </c>
      <c r="BY6" s="3">
        <f t="shared" si="3"/>
        <v>0</v>
      </c>
    </row>
    <row r="7" spans="1:77">
      <c r="A7" s="1" t="s">
        <v>394</v>
      </c>
      <c r="B7">
        <f>'BFPaT-pretax-jetkerosene'!B7*'Tax Percentages'!C$17/(1-'Tax Percentages'!C$17)</f>
        <v>0</v>
      </c>
      <c r="C7">
        <f>'BFPaT-pretax-jetkerosene'!C7*'Tax Percentages'!D$17/(1-'Tax Percentages'!D$17)</f>
        <v>0</v>
      </c>
      <c r="D7">
        <f>'BFPaT-pretax-jetkerosene'!D7*'Tax Percentages'!E$17/(1-'Tax Percentages'!E$17)</f>
        <v>0</v>
      </c>
      <c r="E7">
        <f>'BFPaT-pretax-jetkerosene'!E7*'Tax Percentages'!F$17/(1-'Tax Percentages'!F$17)</f>
        <v>0</v>
      </c>
      <c r="F7">
        <f>'BFPaT-pretax-jetkerosene'!F7*'Tax Percentages'!G$17/(1-'Tax Percentages'!G$17)</f>
        <v>0</v>
      </c>
      <c r="G7">
        <f>'BFPaT-pretax-jetkerosene'!G7*'Tax Percentages'!H$17/(1-'Tax Percentages'!H$17)</f>
        <v>0</v>
      </c>
      <c r="H7">
        <f>'BFPaT-pretax-jetkerosene'!H7*'Tax Percentages'!I$17/(1-'Tax Percentages'!I$17)</f>
        <v>0</v>
      </c>
      <c r="I7">
        <f>'BFPaT-pretax-jetkerosene'!I7*'Tax Percentages'!J$17/(1-'Tax Percentages'!J$17)</f>
        <v>0</v>
      </c>
      <c r="J7">
        <f>'BFPaT-pretax-jetkerosene'!J7*'Tax Percentages'!K$17/(1-'Tax Percentages'!K$17)</f>
        <v>0</v>
      </c>
      <c r="K7">
        <f>'BFPaT-pretax-jetkerosene'!K7*'Tax Percentages'!L$17/(1-'Tax Percentages'!L$17)</f>
        <v>0</v>
      </c>
      <c r="L7">
        <f>'BFPaT-pretax-jetkerosene'!L7*'Tax Percentages'!M$17/(1-'Tax Percentages'!M$17)</f>
        <v>0</v>
      </c>
      <c r="M7">
        <f>'BFPaT-pretax-jetkerosene'!M7*'Tax Percentages'!N$17/(1-'Tax Percentages'!N$17)</f>
        <v>0</v>
      </c>
      <c r="N7">
        <f>'BFPaT-pretax-jetkerosene'!N7*'Tax Percentages'!O$17/(1-'Tax Percentages'!O$17)</f>
        <v>0</v>
      </c>
      <c r="O7">
        <f>'BFPaT-pretax-jetkerosene'!O7*'Tax Percentages'!P$17/(1-'Tax Percentages'!P$17)</f>
        <v>0</v>
      </c>
      <c r="P7">
        <f>'BFPaT-pretax-jetkerosene'!P7*'Tax Percentages'!Q$17/(1-'Tax Percentages'!Q$17)</f>
        <v>0</v>
      </c>
      <c r="Q7">
        <f>'BFPaT-pretax-jetkerosene'!Q7*'Tax Percentages'!R$17/(1-'Tax Percentages'!R$17)</f>
        <v>0</v>
      </c>
      <c r="R7">
        <f>'BFPaT-pretax-jetkerosene'!R7*'Tax Percentages'!S$17/(1-'Tax Percentages'!S$17)</f>
        <v>0</v>
      </c>
      <c r="S7">
        <f>'BFPaT-pretax-jetkerosene'!S7*'Tax Percentages'!T$17/(1-'Tax Percentages'!T$17)</f>
        <v>0</v>
      </c>
      <c r="T7">
        <f>'BFPaT-pretax-jetkerosene'!T7*'Tax Percentages'!U$17/(1-'Tax Percentages'!U$17)</f>
        <v>0</v>
      </c>
      <c r="U7">
        <f>'BFPaT-pretax-jetkerosene'!U7*'Tax Percentages'!V$17/(1-'Tax Percentages'!V$17)</f>
        <v>0</v>
      </c>
      <c r="V7">
        <f>'BFPaT-pretax-jetkerosene'!V7*'Tax Percentages'!W$17/(1-'Tax Percentages'!W$17)</f>
        <v>0</v>
      </c>
      <c r="W7">
        <f>'BFPaT-pretax-jetkerosene'!W7*'Tax Percentages'!X$17/(1-'Tax Percentages'!X$17)</f>
        <v>0</v>
      </c>
      <c r="X7">
        <f>'BFPaT-pretax-jetkerosene'!X7*'Tax Percentages'!Y$17/(1-'Tax Percentages'!Y$17)</f>
        <v>0</v>
      </c>
      <c r="Y7">
        <f>'BFPaT-pretax-jetkerosene'!Y7*'Tax Percentages'!Z$17/(1-'Tax Percentages'!Z$17)</f>
        <v>0</v>
      </c>
      <c r="Z7">
        <f>'BFPaT-pretax-jetkerosene'!Z7*'Tax Percentages'!AA$17/(1-'Tax Percentages'!AA$17)</f>
        <v>0</v>
      </c>
      <c r="AA7">
        <f>'BFPaT-pretax-jetkerosene'!AA7*'Tax Percentages'!AB$17/(1-'Tax Percentages'!AB$17)</f>
        <v>0</v>
      </c>
      <c r="AB7" s="3">
        <f t="shared" si="4"/>
        <v>0</v>
      </c>
      <c r="AC7" s="3">
        <f t="shared" si="4"/>
        <v>0</v>
      </c>
      <c r="AD7" s="3">
        <f t="shared" si="4"/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3">
        <f t="shared" si="4"/>
        <v>0</v>
      </c>
      <c r="AI7" s="3">
        <f t="shared" si="4"/>
        <v>0</v>
      </c>
      <c r="AJ7" s="3">
        <f t="shared" si="4"/>
        <v>0</v>
      </c>
      <c r="AK7" s="3">
        <f t="shared" si="4"/>
        <v>0</v>
      </c>
      <c r="AL7" s="3">
        <f t="shared" si="4"/>
        <v>0</v>
      </c>
      <c r="AM7" s="3">
        <f t="shared" si="4"/>
        <v>0</v>
      </c>
      <c r="AN7" s="3">
        <f t="shared" si="4"/>
        <v>0</v>
      </c>
      <c r="AO7" s="3">
        <f t="shared" si="4"/>
        <v>0</v>
      </c>
      <c r="AP7" s="3">
        <f t="shared" si="4"/>
        <v>0</v>
      </c>
      <c r="AQ7" s="3">
        <f t="shared" si="4"/>
        <v>0</v>
      </c>
      <c r="AR7" s="3">
        <f t="shared" si="3"/>
        <v>0</v>
      </c>
      <c r="AS7" s="3">
        <f t="shared" si="3"/>
        <v>0</v>
      </c>
      <c r="AT7" s="3">
        <f t="shared" si="3"/>
        <v>0</v>
      </c>
      <c r="AU7" s="3">
        <f t="shared" si="3"/>
        <v>0</v>
      </c>
      <c r="AV7" s="3">
        <f t="shared" si="3"/>
        <v>0</v>
      </c>
      <c r="AW7" s="3">
        <f t="shared" si="3"/>
        <v>0</v>
      </c>
      <c r="AX7" s="3">
        <f t="shared" si="3"/>
        <v>0</v>
      </c>
      <c r="AY7" s="3">
        <f t="shared" si="3"/>
        <v>0</v>
      </c>
      <c r="AZ7" s="3">
        <f t="shared" si="3"/>
        <v>0</v>
      </c>
      <c r="BA7" s="3">
        <f t="shared" si="3"/>
        <v>0</v>
      </c>
      <c r="BB7" s="3">
        <f t="shared" si="3"/>
        <v>0</v>
      </c>
      <c r="BC7" s="3">
        <f t="shared" si="3"/>
        <v>0</v>
      </c>
      <c r="BD7" s="3">
        <f t="shared" si="3"/>
        <v>0</v>
      </c>
      <c r="BE7" s="3">
        <f t="shared" si="3"/>
        <v>0</v>
      </c>
      <c r="BF7" s="3">
        <f t="shared" si="3"/>
        <v>0</v>
      </c>
      <c r="BG7" s="3">
        <f t="shared" si="3"/>
        <v>0</v>
      </c>
      <c r="BH7" s="3">
        <f t="shared" si="3"/>
        <v>0</v>
      </c>
      <c r="BI7" s="3">
        <f t="shared" si="3"/>
        <v>0</v>
      </c>
      <c r="BJ7" s="3">
        <f t="shared" si="3"/>
        <v>0</v>
      </c>
      <c r="BK7" s="3">
        <f t="shared" si="3"/>
        <v>0</v>
      </c>
      <c r="BL7" s="3">
        <f t="shared" si="3"/>
        <v>0</v>
      </c>
      <c r="BM7" s="3">
        <f t="shared" si="3"/>
        <v>0</v>
      </c>
      <c r="BN7" s="3">
        <f t="shared" si="3"/>
        <v>0</v>
      </c>
      <c r="BO7" s="3">
        <f t="shared" si="3"/>
        <v>0</v>
      </c>
      <c r="BP7" s="3">
        <f t="shared" si="3"/>
        <v>0</v>
      </c>
      <c r="BQ7" s="3">
        <f t="shared" si="3"/>
        <v>0</v>
      </c>
      <c r="BR7" s="3">
        <f t="shared" si="3"/>
        <v>0</v>
      </c>
      <c r="BS7" s="3">
        <f t="shared" si="3"/>
        <v>0</v>
      </c>
      <c r="BT7" s="3">
        <f t="shared" si="3"/>
        <v>0</v>
      </c>
      <c r="BU7" s="3">
        <f t="shared" si="3"/>
        <v>0</v>
      </c>
      <c r="BV7" s="3">
        <f t="shared" si="3"/>
        <v>0</v>
      </c>
      <c r="BW7" s="3">
        <f t="shared" si="3"/>
        <v>0</v>
      </c>
      <c r="BX7" s="3">
        <f t="shared" si="3"/>
        <v>0</v>
      </c>
      <c r="BY7" s="3">
        <f t="shared" si="3"/>
        <v>0</v>
      </c>
    </row>
    <row r="8" spans="1:77">
      <c r="A8" s="1" t="s">
        <v>395</v>
      </c>
      <c r="B8">
        <f>'BFPaT-pretax-jetkerosene'!B8*'Tax Percentages'!C$17/(1-'Tax Percentages'!C$17)</f>
        <v>0</v>
      </c>
      <c r="C8">
        <f>'BFPaT-pretax-jetkerosene'!C8*'Tax Percentages'!D$17/(1-'Tax Percentages'!D$17)</f>
        <v>0</v>
      </c>
      <c r="D8">
        <f>'BFPaT-pretax-jetkerosene'!D8*'Tax Percentages'!E$17/(1-'Tax Percentages'!E$17)</f>
        <v>0</v>
      </c>
      <c r="E8">
        <f>'BFPaT-pretax-jetkerosene'!E8*'Tax Percentages'!F$17/(1-'Tax Percentages'!F$17)</f>
        <v>0</v>
      </c>
      <c r="F8">
        <f>'BFPaT-pretax-jetkerosene'!F8*'Tax Percentages'!G$17/(1-'Tax Percentages'!G$17)</f>
        <v>0</v>
      </c>
      <c r="G8">
        <f>'BFPaT-pretax-jetkerosene'!G8*'Tax Percentages'!H$17/(1-'Tax Percentages'!H$17)</f>
        <v>0</v>
      </c>
      <c r="H8">
        <f>'BFPaT-pretax-jetkerosene'!H8*'Tax Percentages'!I$17/(1-'Tax Percentages'!I$17)</f>
        <v>0</v>
      </c>
      <c r="I8">
        <f>'BFPaT-pretax-jetkerosene'!I8*'Tax Percentages'!J$17/(1-'Tax Percentages'!J$17)</f>
        <v>0</v>
      </c>
      <c r="J8">
        <f>'BFPaT-pretax-jetkerosene'!J8*'Tax Percentages'!K$17/(1-'Tax Percentages'!K$17)</f>
        <v>0</v>
      </c>
      <c r="K8">
        <f>'BFPaT-pretax-jetkerosene'!K8*'Tax Percentages'!L$17/(1-'Tax Percentages'!L$17)</f>
        <v>0</v>
      </c>
      <c r="L8">
        <f>'BFPaT-pretax-jetkerosene'!L8*'Tax Percentages'!M$17/(1-'Tax Percentages'!M$17)</f>
        <v>0</v>
      </c>
      <c r="M8">
        <f>'BFPaT-pretax-jetkerosene'!M8*'Tax Percentages'!N$17/(1-'Tax Percentages'!N$17)</f>
        <v>0</v>
      </c>
      <c r="N8">
        <f>'BFPaT-pretax-jetkerosene'!N8*'Tax Percentages'!O$17/(1-'Tax Percentages'!O$17)</f>
        <v>0</v>
      </c>
      <c r="O8">
        <f>'BFPaT-pretax-jetkerosene'!O8*'Tax Percentages'!P$17/(1-'Tax Percentages'!P$17)</f>
        <v>0</v>
      </c>
      <c r="P8">
        <f>'BFPaT-pretax-jetkerosene'!P8*'Tax Percentages'!Q$17/(1-'Tax Percentages'!Q$17)</f>
        <v>0</v>
      </c>
      <c r="Q8">
        <f>'BFPaT-pretax-jetkerosene'!Q8*'Tax Percentages'!R$17/(1-'Tax Percentages'!R$17)</f>
        <v>0</v>
      </c>
      <c r="R8">
        <f>'BFPaT-pretax-jetkerosene'!R8*'Tax Percentages'!S$17/(1-'Tax Percentages'!S$17)</f>
        <v>0</v>
      </c>
      <c r="S8">
        <f>'BFPaT-pretax-jetkerosene'!S8*'Tax Percentages'!T$17/(1-'Tax Percentages'!T$17)</f>
        <v>0</v>
      </c>
      <c r="T8">
        <f>'BFPaT-pretax-jetkerosene'!T8*'Tax Percentages'!U$17/(1-'Tax Percentages'!U$17)</f>
        <v>0</v>
      </c>
      <c r="U8">
        <f>'BFPaT-pretax-jetkerosene'!U8*'Tax Percentages'!V$17/(1-'Tax Percentages'!V$17)</f>
        <v>0</v>
      </c>
      <c r="V8">
        <f>'BFPaT-pretax-jetkerosene'!V8*'Tax Percentages'!W$17/(1-'Tax Percentages'!W$17)</f>
        <v>0</v>
      </c>
      <c r="W8">
        <f>'BFPaT-pretax-jetkerosene'!W8*'Tax Percentages'!X$17/(1-'Tax Percentages'!X$17)</f>
        <v>0</v>
      </c>
      <c r="X8">
        <f>'BFPaT-pretax-jetkerosene'!X8*'Tax Percentages'!Y$17/(1-'Tax Percentages'!Y$17)</f>
        <v>0</v>
      </c>
      <c r="Y8">
        <f>'BFPaT-pretax-jetkerosene'!Y8*'Tax Percentages'!Z$17/(1-'Tax Percentages'!Z$17)</f>
        <v>0</v>
      </c>
      <c r="Z8">
        <f>'BFPaT-pretax-jetkerosene'!Z8*'Tax Percentages'!AA$17/(1-'Tax Percentages'!AA$17)</f>
        <v>0</v>
      </c>
      <c r="AA8">
        <f>'BFPaT-pretax-jetkerosene'!AA8*'Tax Percentages'!AB$17/(1-'Tax Percentages'!AB$17)</f>
        <v>0</v>
      </c>
      <c r="AB8" s="3">
        <f t="shared" si="4"/>
        <v>0</v>
      </c>
      <c r="AC8" s="3">
        <f t="shared" si="4"/>
        <v>0</v>
      </c>
      <c r="AD8" s="3">
        <f t="shared" si="4"/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3">
        <f t="shared" si="4"/>
        <v>0</v>
      </c>
      <c r="AI8" s="3">
        <f t="shared" si="4"/>
        <v>0</v>
      </c>
      <c r="AJ8" s="3">
        <f t="shared" si="4"/>
        <v>0</v>
      </c>
      <c r="AK8" s="3">
        <f t="shared" si="4"/>
        <v>0</v>
      </c>
      <c r="AL8" s="3">
        <f t="shared" si="4"/>
        <v>0</v>
      </c>
      <c r="AM8" s="3">
        <f t="shared" si="4"/>
        <v>0</v>
      </c>
      <c r="AN8" s="3">
        <f t="shared" si="4"/>
        <v>0</v>
      </c>
      <c r="AO8" s="3">
        <f t="shared" si="4"/>
        <v>0</v>
      </c>
      <c r="AP8" s="3">
        <f t="shared" si="4"/>
        <v>0</v>
      </c>
      <c r="AQ8" s="3">
        <f t="shared" si="4"/>
        <v>0</v>
      </c>
      <c r="AR8" s="3">
        <f t="shared" si="3"/>
        <v>0</v>
      </c>
      <c r="AS8" s="3">
        <f t="shared" si="3"/>
        <v>0</v>
      </c>
      <c r="AT8" s="3">
        <f t="shared" si="3"/>
        <v>0</v>
      </c>
      <c r="AU8" s="3">
        <f t="shared" si="3"/>
        <v>0</v>
      </c>
      <c r="AV8" s="3">
        <f t="shared" si="3"/>
        <v>0</v>
      </c>
      <c r="AW8" s="3">
        <f t="shared" si="3"/>
        <v>0</v>
      </c>
      <c r="AX8" s="3">
        <f t="shared" si="3"/>
        <v>0</v>
      </c>
      <c r="AY8" s="3">
        <f t="shared" si="3"/>
        <v>0</v>
      </c>
      <c r="AZ8" s="3">
        <f t="shared" si="3"/>
        <v>0</v>
      </c>
      <c r="BA8" s="3">
        <f t="shared" si="3"/>
        <v>0</v>
      </c>
      <c r="BB8" s="3">
        <f t="shared" si="3"/>
        <v>0</v>
      </c>
      <c r="BC8" s="3">
        <f t="shared" si="3"/>
        <v>0</v>
      </c>
      <c r="BD8" s="3">
        <f t="shared" si="3"/>
        <v>0</v>
      </c>
      <c r="BE8" s="3">
        <f t="shared" si="3"/>
        <v>0</v>
      </c>
      <c r="BF8" s="3">
        <f t="shared" si="3"/>
        <v>0</v>
      </c>
      <c r="BG8" s="3">
        <f t="shared" si="3"/>
        <v>0</v>
      </c>
      <c r="BH8" s="3">
        <f t="shared" si="3"/>
        <v>0</v>
      </c>
      <c r="BI8" s="3">
        <f t="shared" si="3"/>
        <v>0</v>
      </c>
      <c r="BJ8" s="3">
        <f t="shared" si="3"/>
        <v>0</v>
      </c>
      <c r="BK8" s="3">
        <f t="shared" si="3"/>
        <v>0</v>
      </c>
      <c r="BL8" s="3">
        <f t="shared" si="3"/>
        <v>0</v>
      </c>
      <c r="BM8" s="3">
        <f t="shared" si="3"/>
        <v>0</v>
      </c>
      <c r="BN8" s="3">
        <f t="shared" si="3"/>
        <v>0</v>
      </c>
      <c r="BO8" s="3">
        <f t="shared" si="3"/>
        <v>0</v>
      </c>
      <c r="BP8" s="3">
        <f t="shared" si="3"/>
        <v>0</v>
      </c>
      <c r="BQ8" s="3">
        <f t="shared" si="3"/>
        <v>0</v>
      </c>
      <c r="BR8" s="3">
        <f t="shared" si="3"/>
        <v>0</v>
      </c>
      <c r="BS8" s="3">
        <f t="shared" si="3"/>
        <v>0</v>
      </c>
      <c r="BT8" s="3">
        <f t="shared" si="3"/>
        <v>0</v>
      </c>
      <c r="BU8" s="3">
        <f t="shared" si="3"/>
        <v>0</v>
      </c>
      <c r="BV8" s="3">
        <f t="shared" si="3"/>
        <v>0</v>
      </c>
      <c r="BW8" s="3">
        <f t="shared" si="3"/>
        <v>0</v>
      </c>
      <c r="BX8" s="3">
        <f t="shared" si="3"/>
        <v>0</v>
      </c>
      <c r="BY8" s="3">
        <f t="shared" si="3"/>
        <v>0</v>
      </c>
    </row>
    <row r="9" spans="1:77">
      <c r="A9" s="1" t="s">
        <v>396</v>
      </c>
      <c r="B9">
        <f>'BFPaT-pretax-jetkerosene'!B9*'Tax Percentages'!C$17/(1-'Tax Percentages'!C$17)</f>
        <v>0</v>
      </c>
      <c r="C9">
        <f>'BFPaT-pretax-jetkerosene'!C9*'Tax Percentages'!D$17/(1-'Tax Percentages'!D$17)</f>
        <v>0</v>
      </c>
      <c r="D9">
        <f>'BFPaT-pretax-jetkerosene'!D9*'Tax Percentages'!E$17/(1-'Tax Percentages'!E$17)</f>
        <v>0</v>
      </c>
      <c r="E9">
        <f>'BFPaT-pretax-jetkerosene'!E9*'Tax Percentages'!F$17/(1-'Tax Percentages'!F$17)</f>
        <v>0</v>
      </c>
      <c r="F9">
        <f>'BFPaT-pretax-jetkerosene'!F9*'Tax Percentages'!G$17/(1-'Tax Percentages'!G$17)</f>
        <v>0</v>
      </c>
      <c r="G9">
        <f>'BFPaT-pretax-jetkerosene'!G9*'Tax Percentages'!H$17/(1-'Tax Percentages'!H$17)</f>
        <v>0</v>
      </c>
      <c r="H9">
        <f>'BFPaT-pretax-jetkerosene'!H9*'Tax Percentages'!I$17/(1-'Tax Percentages'!I$17)</f>
        <v>0</v>
      </c>
      <c r="I9">
        <f>'BFPaT-pretax-jetkerosene'!I9*'Tax Percentages'!J$17/(1-'Tax Percentages'!J$17)</f>
        <v>0</v>
      </c>
      <c r="J9">
        <f>'BFPaT-pretax-jetkerosene'!J9*'Tax Percentages'!K$17/(1-'Tax Percentages'!K$17)</f>
        <v>0</v>
      </c>
      <c r="K9">
        <f>'BFPaT-pretax-jetkerosene'!K9*'Tax Percentages'!L$17/(1-'Tax Percentages'!L$17)</f>
        <v>0</v>
      </c>
      <c r="L9">
        <f>'BFPaT-pretax-jetkerosene'!L9*'Tax Percentages'!M$17/(1-'Tax Percentages'!M$17)</f>
        <v>0</v>
      </c>
      <c r="M9">
        <f>'BFPaT-pretax-jetkerosene'!M9*'Tax Percentages'!N$17/(1-'Tax Percentages'!N$17)</f>
        <v>0</v>
      </c>
      <c r="N9">
        <f>'BFPaT-pretax-jetkerosene'!N9*'Tax Percentages'!O$17/(1-'Tax Percentages'!O$17)</f>
        <v>0</v>
      </c>
      <c r="O9">
        <f>'BFPaT-pretax-jetkerosene'!O9*'Tax Percentages'!P$17/(1-'Tax Percentages'!P$17)</f>
        <v>0</v>
      </c>
      <c r="P9">
        <f>'BFPaT-pretax-jetkerosene'!P9*'Tax Percentages'!Q$17/(1-'Tax Percentages'!Q$17)</f>
        <v>0</v>
      </c>
      <c r="Q9">
        <f>'BFPaT-pretax-jetkerosene'!Q9*'Tax Percentages'!R$17/(1-'Tax Percentages'!R$17)</f>
        <v>0</v>
      </c>
      <c r="R9">
        <f>'BFPaT-pretax-jetkerosene'!R9*'Tax Percentages'!S$17/(1-'Tax Percentages'!S$17)</f>
        <v>0</v>
      </c>
      <c r="S9">
        <f>'BFPaT-pretax-jetkerosene'!S9*'Tax Percentages'!T$17/(1-'Tax Percentages'!T$17)</f>
        <v>0</v>
      </c>
      <c r="T9">
        <f>'BFPaT-pretax-jetkerosene'!T9*'Tax Percentages'!U$17/(1-'Tax Percentages'!U$17)</f>
        <v>0</v>
      </c>
      <c r="U9">
        <f>'BFPaT-pretax-jetkerosene'!U9*'Tax Percentages'!V$17/(1-'Tax Percentages'!V$17)</f>
        <v>0</v>
      </c>
      <c r="V9">
        <f>'BFPaT-pretax-jetkerosene'!V9*'Tax Percentages'!W$17/(1-'Tax Percentages'!W$17)</f>
        <v>0</v>
      </c>
      <c r="W9">
        <f>'BFPaT-pretax-jetkerosene'!W9*'Tax Percentages'!X$17/(1-'Tax Percentages'!X$17)</f>
        <v>0</v>
      </c>
      <c r="X9">
        <f>'BFPaT-pretax-jetkerosene'!X9*'Tax Percentages'!Y$17/(1-'Tax Percentages'!Y$17)</f>
        <v>0</v>
      </c>
      <c r="Y9">
        <f>'BFPaT-pretax-jetkerosene'!Y9*'Tax Percentages'!Z$17/(1-'Tax Percentages'!Z$17)</f>
        <v>0</v>
      </c>
      <c r="Z9">
        <f>'BFPaT-pretax-jetkerosene'!Z9*'Tax Percentages'!AA$17/(1-'Tax Percentages'!AA$17)</f>
        <v>0</v>
      </c>
      <c r="AA9">
        <f>'BFPaT-pretax-jetkerosene'!AA9*'Tax Percentages'!AB$17/(1-'Tax Percentages'!AB$17)</f>
        <v>0</v>
      </c>
      <c r="AB9" s="3">
        <f t="shared" si="4"/>
        <v>0</v>
      </c>
      <c r="AC9" s="3">
        <f t="shared" si="4"/>
        <v>0</v>
      </c>
      <c r="AD9" s="3">
        <f t="shared" si="4"/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3">
        <f t="shared" si="4"/>
        <v>0</v>
      </c>
      <c r="AI9" s="3">
        <f t="shared" si="4"/>
        <v>0</v>
      </c>
      <c r="AJ9" s="3">
        <f t="shared" si="4"/>
        <v>0</v>
      </c>
      <c r="AK9" s="3">
        <f t="shared" si="4"/>
        <v>0</v>
      </c>
      <c r="AL9" s="3">
        <f t="shared" si="4"/>
        <v>0</v>
      </c>
      <c r="AM9" s="3">
        <f t="shared" si="4"/>
        <v>0</v>
      </c>
      <c r="AN9" s="3">
        <f t="shared" si="4"/>
        <v>0</v>
      </c>
      <c r="AO9" s="3">
        <f t="shared" si="4"/>
        <v>0</v>
      </c>
      <c r="AP9" s="3">
        <f t="shared" si="4"/>
        <v>0</v>
      </c>
      <c r="AQ9" s="3">
        <f t="shared" si="4"/>
        <v>0</v>
      </c>
      <c r="AR9" s="3">
        <f t="shared" si="3"/>
        <v>0</v>
      </c>
      <c r="AS9" s="3">
        <f t="shared" si="3"/>
        <v>0</v>
      </c>
      <c r="AT9" s="3">
        <f t="shared" si="3"/>
        <v>0</v>
      </c>
      <c r="AU9" s="3">
        <f t="shared" si="3"/>
        <v>0</v>
      </c>
      <c r="AV9" s="3">
        <f t="shared" si="3"/>
        <v>0</v>
      </c>
      <c r="AW9" s="3">
        <f t="shared" si="3"/>
        <v>0</v>
      </c>
      <c r="AX9" s="3">
        <f t="shared" si="3"/>
        <v>0</v>
      </c>
      <c r="AY9" s="3">
        <f t="shared" si="3"/>
        <v>0</v>
      </c>
      <c r="AZ9" s="3">
        <f t="shared" si="3"/>
        <v>0</v>
      </c>
      <c r="BA9" s="3">
        <f t="shared" si="3"/>
        <v>0</v>
      </c>
      <c r="BB9" s="3">
        <f t="shared" si="3"/>
        <v>0</v>
      </c>
      <c r="BC9" s="3">
        <f t="shared" si="3"/>
        <v>0</v>
      </c>
      <c r="BD9" s="3">
        <f t="shared" si="3"/>
        <v>0</v>
      </c>
      <c r="BE9" s="3">
        <f t="shared" si="3"/>
        <v>0</v>
      </c>
      <c r="BF9" s="3">
        <f t="shared" si="3"/>
        <v>0</v>
      </c>
      <c r="BG9" s="3">
        <f t="shared" si="3"/>
        <v>0</v>
      </c>
      <c r="BH9" s="3">
        <f t="shared" si="3"/>
        <v>0</v>
      </c>
      <c r="BI9" s="3">
        <f t="shared" si="3"/>
        <v>0</v>
      </c>
      <c r="BJ9" s="3">
        <f t="shared" si="3"/>
        <v>0</v>
      </c>
      <c r="BK9" s="3">
        <f t="shared" si="3"/>
        <v>0</v>
      </c>
      <c r="BL9" s="3">
        <f t="shared" si="3"/>
        <v>0</v>
      </c>
      <c r="BM9" s="3">
        <f t="shared" si="3"/>
        <v>0</v>
      </c>
      <c r="BN9" s="3">
        <f t="shared" si="3"/>
        <v>0</v>
      </c>
      <c r="BO9" s="3">
        <f t="shared" si="3"/>
        <v>0</v>
      </c>
      <c r="BP9" s="3">
        <f t="shared" si="3"/>
        <v>0</v>
      </c>
      <c r="BQ9" s="3">
        <f t="shared" si="3"/>
        <v>0</v>
      </c>
      <c r="BR9" s="3">
        <f t="shared" si="3"/>
        <v>0</v>
      </c>
      <c r="BS9" s="3">
        <f t="shared" si="3"/>
        <v>0</v>
      </c>
      <c r="BT9" s="3">
        <f t="shared" si="3"/>
        <v>0</v>
      </c>
      <c r="BU9" s="3">
        <f t="shared" si="3"/>
        <v>0</v>
      </c>
      <c r="BV9" s="3">
        <f t="shared" si="3"/>
        <v>0</v>
      </c>
      <c r="BW9" s="3">
        <f t="shared" si="3"/>
        <v>0</v>
      </c>
      <c r="BX9" s="3">
        <f t="shared" si="3"/>
        <v>0</v>
      </c>
      <c r="BY9" s="3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F35F9-4AFB-4783-BC9B-9B303D829443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21" width="10" customWidth="1"/>
  </cols>
  <sheetData>
    <row r="1" spans="1:77">
      <c r="A1" s="1" t="s">
        <v>460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f>'BFPaT-pretax-heat'!B2*'Tax Percentages'!C$18/(1-'Tax Percentages'!C$18)</f>
        <v>0</v>
      </c>
      <c r="C2">
        <f>'BFPaT-pretax-heat'!C2*'Tax Percentages'!D$18/(1-'Tax Percentages'!D$18)</f>
        <v>0</v>
      </c>
      <c r="D2">
        <f>'BFPaT-pretax-heat'!D2*'Tax Percentages'!E$18/(1-'Tax Percentages'!E$18)</f>
        <v>0</v>
      </c>
      <c r="E2">
        <f>'BFPaT-pretax-heat'!E2*'Tax Percentages'!F$18/(1-'Tax Percentages'!F$18)</f>
        <v>0</v>
      </c>
      <c r="F2">
        <f>'BFPaT-pretax-heat'!F2*'Tax Percentages'!G$18/(1-'Tax Percentages'!G$18)</f>
        <v>0</v>
      </c>
      <c r="G2">
        <f>'BFPaT-pretax-heat'!G2*'Tax Percentages'!H$18/(1-'Tax Percentages'!H$18)</f>
        <v>0</v>
      </c>
      <c r="H2">
        <f>'BFPaT-pretax-heat'!H2*'Tax Percentages'!I$18/(1-'Tax Percentages'!I$18)</f>
        <v>0</v>
      </c>
      <c r="I2">
        <f>'BFPaT-pretax-heat'!I2*'Tax Percentages'!J$18/(1-'Tax Percentages'!J$18)</f>
        <v>0</v>
      </c>
      <c r="J2">
        <f>'BFPaT-pretax-heat'!J2*'Tax Percentages'!K$18/(1-'Tax Percentages'!K$18)</f>
        <v>0</v>
      </c>
      <c r="K2">
        <f>'BFPaT-pretax-heat'!K2*'Tax Percentages'!L$18/(1-'Tax Percentages'!L$18)</f>
        <v>0</v>
      </c>
      <c r="L2">
        <f>'BFPaT-pretax-heat'!L2*'Tax Percentages'!M$18/(1-'Tax Percentages'!M$18)</f>
        <v>0</v>
      </c>
      <c r="M2">
        <f>'BFPaT-pretax-heat'!M2*'Tax Percentages'!N$18/(1-'Tax Percentages'!N$18)</f>
        <v>0</v>
      </c>
      <c r="N2">
        <f>'BFPaT-pretax-heat'!N2*'Tax Percentages'!O$18/(1-'Tax Percentages'!O$18)</f>
        <v>0</v>
      </c>
      <c r="O2">
        <f>'BFPaT-pretax-heat'!O2*'Tax Percentages'!P$18/(1-'Tax Percentages'!P$18)</f>
        <v>0</v>
      </c>
      <c r="P2">
        <f>'BFPaT-pretax-heat'!P2*'Tax Percentages'!Q$18/(1-'Tax Percentages'!Q$18)</f>
        <v>0</v>
      </c>
      <c r="Q2">
        <f>'BFPaT-pretax-heat'!Q2*'Tax Percentages'!R$18/(1-'Tax Percentages'!R$18)</f>
        <v>0</v>
      </c>
      <c r="R2">
        <f>'BFPaT-pretax-heat'!R2*'Tax Percentages'!S$18/(1-'Tax Percentages'!S$18)</f>
        <v>0</v>
      </c>
      <c r="S2">
        <f>'BFPaT-pretax-heat'!S2*'Tax Percentages'!T$18/(1-'Tax Percentages'!T$18)</f>
        <v>0</v>
      </c>
      <c r="T2">
        <f>'BFPaT-pretax-heat'!T2*'Tax Percentages'!U$18/(1-'Tax Percentages'!U$18)</f>
        <v>0</v>
      </c>
      <c r="U2">
        <f>'BFPaT-pretax-heat'!U2*'Tax Percentages'!V$18/(1-'Tax Percentages'!V$18)</f>
        <v>0</v>
      </c>
      <c r="V2">
        <f>'BFPaT-pretax-heat'!V2*'Tax Percentages'!W$18/(1-'Tax Percentages'!W$18)</f>
        <v>0</v>
      </c>
      <c r="W2">
        <f>'BFPaT-pretax-heat'!W2*'Tax Percentages'!X$18/(1-'Tax Percentages'!X$18)</f>
        <v>0</v>
      </c>
      <c r="X2">
        <f>'BFPaT-pretax-heat'!X2*'Tax Percentages'!Y$18/(1-'Tax Percentages'!Y$18)</f>
        <v>0</v>
      </c>
      <c r="Y2">
        <f>'BFPaT-pretax-heat'!Y2*'Tax Percentages'!Z$18/(1-'Tax Percentages'!Z$18)</f>
        <v>0</v>
      </c>
      <c r="Z2">
        <f>'BFPaT-pretax-heat'!Z2*'Tax Percentages'!AA$18/(1-'Tax Percentages'!AA$18)</f>
        <v>0</v>
      </c>
      <c r="AA2">
        <f>'BFPaT-pretax-heat'!AA2*'Tax Percentages'!AB$18/(1-'Tax Percentages'!AB$18)</f>
        <v>0</v>
      </c>
      <c r="AB2" s="3">
        <f>AA2</f>
        <v>0</v>
      </c>
      <c r="AC2" s="3">
        <f t="shared" ref="AC2:BY7" si="0">AB2</f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  <c r="BA2" s="3">
        <f t="shared" si="0"/>
        <v>0</v>
      </c>
      <c r="BB2" s="3">
        <f t="shared" si="0"/>
        <v>0</v>
      </c>
      <c r="BC2" s="3">
        <f t="shared" si="0"/>
        <v>0</v>
      </c>
      <c r="BD2" s="3">
        <f t="shared" si="0"/>
        <v>0</v>
      </c>
      <c r="BE2" s="3">
        <f t="shared" si="0"/>
        <v>0</v>
      </c>
      <c r="BF2" s="3">
        <f t="shared" si="0"/>
        <v>0</v>
      </c>
      <c r="BG2" s="3">
        <f t="shared" si="0"/>
        <v>0</v>
      </c>
      <c r="BH2" s="3">
        <f t="shared" si="0"/>
        <v>0</v>
      </c>
      <c r="BI2" s="3">
        <f t="shared" si="0"/>
        <v>0</v>
      </c>
      <c r="BJ2" s="3">
        <f t="shared" si="0"/>
        <v>0</v>
      </c>
      <c r="BK2" s="3">
        <f t="shared" si="0"/>
        <v>0</v>
      </c>
      <c r="BL2" s="3">
        <f t="shared" si="0"/>
        <v>0</v>
      </c>
      <c r="BM2" s="3">
        <f t="shared" si="0"/>
        <v>0</v>
      </c>
      <c r="BN2" s="3">
        <f t="shared" si="0"/>
        <v>0</v>
      </c>
      <c r="BO2" s="3">
        <f t="shared" si="0"/>
        <v>0</v>
      </c>
      <c r="BP2" s="3">
        <f t="shared" si="0"/>
        <v>0</v>
      </c>
      <c r="BQ2" s="3">
        <f t="shared" si="0"/>
        <v>0</v>
      </c>
      <c r="BR2" s="3">
        <f t="shared" si="0"/>
        <v>0</v>
      </c>
      <c r="BS2" s="3">
        <f t="shared" si="0"/>
        <v>0</v>
      </c>
      <c r="BT2" s="3">
        <f t="shared" si="0"/>
        <v>0</v>
      </c>
      <c r="BU2" s="3">
        <f t="shared" si="0"/>
        <v>0</v>
      </c>
      <c r="BV2" s="3">
        <f t="shared" si="0"/>
        <v>0</v>
      </c>
      <c r="BW2" s="3">
        <f t="shared" si="0"/>
        <v>0</v>
      </c>
      <c r="BX2" s="3">
        <f t="shared" si="0"/>
        <v>0</v>
      </c>
      <c r="BY2" s="3">
        <f t="shared" si="0"/>
        <v>0</v>
      </c>
    </row>
    <row r="3" spans="1:77">
      <c r="A3" s="1" t="s">
        <v>390</v>
      </c>
      <c r="B3">
        <f>'BFPaT-pretax-heat'!B3*'Tax Percentages'!C$18/(1-'Tax Percentages'!C$18)</f>
        <v>0</v>
      </c>
      <c r="C3">
        <f>'BFPaT-pretax-heat'!C3*'Tax Percentages'!D$18/(1-'Tax Percentages'!D$18)</f>
        <v>0</v>
      </c>
      <c r="D3">
        <f>'BFPaT-pretax-heat'!D3*'Tax Percentages'!E$18/(1-'Tax Percentages'!E$18)</f>
        <v>0</v>
      </c>
      <c r="E3">
        <f>'BFPaT-pretax-heat'!E3*'Tax Percentages'!F$18/(1-'Tax Percentages'!F$18)</f>
        <v>0</v>
      </c>
      <c r="F3">
        <f>'BFPaT-pretax-heat'!F3*'Tax Percentages'!G$18/(1-'Tax Percentages'!G$18)</f>
        <v>0</v>
      </c>
      <c r="G3">
        <f>'BFPaT-pretax-heat'!G3*'Tax Percentages'!H$18/(1-'Tax Percentages'!H$18)</f>
        <v>0</v>
      </c>
      <c r="H3">
        <f>'BFPaT-pretax-heat'!H3*'Tax Percentages'!I$18/(1-'Tax Percentages'!I$18)</f>
        <v>0</v>
      </c>
      <c r="I3">
        <f>'BFPaT-pretax-heat'!I3*'Tax Percentages'!J$18/(1-'Tax Percentages'!J$18)</f>
        <v>0</v>
      </c>
      <c r="J3">
        <f>'BFPaT-pretax-heat'!J3*'Tax Percentages'!K$18/(1-'Tax Percentages'!K$18)</f>
        <v>0</v>
      </c>
      <c r="K3">
        <f>'BFPaT-pretax-heat'!K3*'Tax Percentages'!L$18/(1-'Tax Percentages'!L$18)</f>
        <v>0</v>
      </c>
      <c r="L3">
        <f>'BFPaT-pretax-heat'!L3*'Tax Percentages'!M$18/(1-'Tax Percentages'!M$18)</f>
        <v>0</v>
      </c>
      <c r="M3">
        <f>'BFPaT-pretax-heat'!M3*'Tax Percentages'!N$18/(1-'Tax Percentages'!N$18)</f>
        <v>0</v>
      </c>
      <c r="N3">
        <f>'BFPaT-pretax-heat'!N3*'Tax Percentages'!O$18/(1-'Tax Percentages'!O$18)</f>
        <v>0</v>
      </c>
      <c r="O3">
        <f>'BFPaT-pretax-heat'!O3*'Tax Percentages'!P$18/(1-'Tax Percentages'!P$18)</f>
        <v>0</v>
      </c>
      <c r="P3">
        <f>'BFPaT-pretax-heat'!P3*'Tax Percentages'!Q$18/(1-'Tax Percentages'!Q$18)</f>
        <v>0</v>
      </c>
      <c r="Q3">
        <f>'BFPaT-pretax-heat'!Q3*'Tax Percentages'!R$18/(1-'Tax Percentages'!R$18)</f>
        <v>0</v>
      </c>
      <c r="R3">
        <f>'BFPaT-pretax-heat'!R3*'Tax Percentages'!S$18/(1-'Tax Percentages'!S$18)</f>
        <v>0</v>
      </c>
      <c r="S3">
        <f>'BFPaT-pretax-heat'!S3*'Tax Percentages'!T$18/(1-'Tax Percentages'!T$18)</f>
        <v>0</v>
      </c>
      <c r="T3">
        <f>'BFPaT-pretax-heat'!T3*'Tax Percentages'!U$18/(1-'Tax Percentages'!U$18)</f>
        <v>0</v>
      </c>
      <c r="U3">
        <f>'BFPaT-pretax-heat'!U3*'Tax Percentages'!V$18/(1-'Tax Percentages'!V$18)</f>
        <v>0</v>
      </c>
      <c r="V3">
        <f>'BFPaT-pretax-heat'!V3*'Tax Percentages'!W$18/(1-'Tax Percentages'!W$18)</f>
        <v>0</v>
      </c>
      <c r="W3">
        <f>'BFPaT-pretax-heat'!W3*'Tax Percentages'!X$18/(1-'Tax Percentages'!X$18)</f>
        <v>0</v>
      </c>
      <c r="X3">
        <f>'BFPaT-pretax-heat'!X3*'Tax Percentages'!Y$18/(1-'Tax Percentages'!Y$18)</f>
        <v>0</v>
      </c>
      <c r="Y3">
        <f>'BFPaT-pretax-heat'!Y3*'Tax Percentages'!Z$18/(1-'Tax Percentages'!Z$18)</f>
        <v>0</v>
      </c>
      <c r="Z3">
        <f>'BFPaT-pretax-heat'!Z3*'Tax Percentages'!AA$18/(1-'Tax Percentages'!AA$18)</f>
        <v>0</v>
      </c>
      <c r="AA3">
        <f>'BFPaT-pretax-heat'!AA3*'Tax Percentages'!AB$18/(1-'Tax Percentages'!AB$18)</f>
        <v>0</v>
      </c>
      <c r="AB3" s="3">
        <f t="shared" ref="AB3:AQ9" si="1">AA3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0"/>
        <v>0</v>
      </c>
      <c r="AS3" s="3">
        <f t="shared" si="0"/>
        <v>0</v>
      </c>
      <c r="AT3" s="3">
        <f t="shared" si="0"/>
        <v>0</v>
      </c>
      <c r="AU3" s="3">
        <f t="shared" si="0"/>
        <v>0</v>
      </c>
      <c r="AV3" s="3">
        <f t="shared" si="0"/>
        <v>0</v>
      </c>
      <c r="AW3" s="3">
        <f t="shared" si="0"/>
        <v>0</v>
      </c>
      <c r="AX3" s="3">
        <f t="shared" si="0"/>
        <v>0</v>
      </c>
      <c r="AY3" s="3">
        <f t="shared" si="0"/>
        <v>0</v>
      </c>
      <c r="AZ3" s="3">
        <f t="shared" si="0"/>
        <v>0</v>
      </c>
      <c r="BA3" s="3">
        <f t="shared" si="0"/>
        <v>0</v>
      </c>
      <c r="BB3" s="3">
        <f t="shared" si="0"/>
        <v>0</v>
      </c>
      <c r="BC3" s="3">
        <f t="shared" si="0"/>
        <v>0</v>
      </c>
      <c r="BD3" s="3">
        <f t="shared" si="0"/>
        <v>0</v>
      </c>
      <c r="BE3" s="3">
        <f t="shared" si="0"/>
        <v>0</v>
      </c>
      <c r="BF3" s="3">
        <f t="shared" si="0"/>
        <v>0</v>
      </c>
      <c r="BG3" s="3">
        <f t="shared" si="0"/>
        <v>0</v>
      </c>
      <c r="BH3" s="3">
        <f t="shared" si="0"/>
        <v>0</v>
      </c>
      <c r="BI3" s="3">
        <f t="shared" si="0"/>
        <v>0</v>
      </c>
      <c r="BJ3" s="3">
        <f t="shared" si="0"/>
        <v>0</v>
      </c>
      <c r="BK3" s="3">
        <f t="shared" si="0"/>
        <v>0</v>
      </c>
      <c r="BL3" s="3">
        <f t="shared" si="0"/>
        <v>0</v>
      </c>
      <c r="BM3" s="3">
        <f t="shared" si="0"/>
        <v>0</v>
      </c>
      <c r="BN3" s="3">
        <f t="shared" si="0"/>
        <v>0</v>
      </c>
      <c r="BO3" s="3">
        <f t="shared" si="0"/>
        <v>0</v>
      </c>
      <c r="BP3" s="3">
        <f t="shared" si="0"/>
        <v>0</v>
      </c>
      <c r="BQ3" s="3">
        <f t="shared" si="0"/>
        <v>0</v>
      </c>
      <c r="BR3" s="3">
        <f t="shared" si="0"/>
        <v>0</v>
      </c>
      <c r="BS3" s="3">
        <f t="shared" si="0"/>
        <v>0</v>
      </c>
      <c r="BT3" s="3">
        <f t="shared" si="0"/>
        <v>0</v>
      </c>
      <c r="BU3" s="3">
        <f t="shared" si="0"/>
        <v>0</v>
      </c>
      <c r="BV3" s="3">
        <f t="shared" si="0"/>
        <v>0</v>
      </c>
      <c r="BW3" s="3">
        <f t="shared" si="0"/>
        <v>0</v>
      </c>
      <c r="BX3" s="3">
        <f t="shared" si="0"/>
        <v>0</v>
      </c>
      <c r="BY3" s="3">
        <f t="shared" si="0"/>
        <v>0</v>
      </c>
    </row>
    <row r="4" spans="1:77">
      <c r="A4" s="1" t="s">
        <v>391</v>
      </c>
      <c r="B4">
        <f>'BFPaT-pretax-heat'!B4*'Tax Percentages'!C$18/(1-'Tax Percentages'!C$18)</f>
        <v>1.122826452785717E-6</v>
      </c>
      <c r="C4">
        <f>'BFPaT-pretax-heat'!C4*'Tax Percentages'!D$18/(1-'Tax Percentages'!D$18)</f>
        <v>1.122826452785717E-6</v>
      </c>
      <c r="D4">
        <f>'BFPaT-pretax-heat'!D4*'Tax Percentages'!E$18/(1-'Tax Percentages'!E$18)</f>
        <v>1.122826452785717E-6</v>
      </c>
      <c r="E4">
        <f>'BFPaT-pretax-heat'!E4*'Tax Percentages'!F$18/(1-'Tax Percentages'!F$18)</f>
        <v>1.122826452785717E-6</v>
      </c>
      <c r="F4">
        <f>'BFPaT-pretax-heat'!F4*'Tax Percentages'!G$18/(1-'Tax Percentages'!G$18)</f>
        <v>1.122826452785717E-6</v>
      </c>
      <c r="G4">
        <f>'BFPaT-pretax-heat'!G4*'Tax Percentages'!H$18/(1-'Tax Percentages'!H$18)</f>
        <v>1.122826452785717E-6</v>
      </c>
      <c r="H4">
        <f>'BFPaT-pretax-heat'!H4*'Tax Percentages'!I$18/(1-'Tax Percentages'!I$18)</f>
        <v>1.122826452785717E-6</v>
      </c>
      <c r="I4">
        <f>'BFPaT-pretax-heat'!I4*'Tax Percentages'!J$18/(1-'Tax Percentages'!J$18)</f>
        <v>1.122826452785717E-6</v>
      </c>
      <c r="J4">
        <f>'BFPaT-pretax-heat'!J4*'Tax Percentages'!K$18/(1-'Tax Percentages'!K$18)</f>
        <v>1.122826452785717E-6</v>
      </c>
      <c r="K4">
        <f>'BFPaT-pretax-heat'!K4*'Tax Percentages'!L$18/(1-'Tax Percentages'!L$18)</f>
        <v>1.122826452785717E-6</v>
      </c>
      <c r="L4">
        <f>'BFPaT-pretax-heat'!L4*'Tax Percentages'!M$18/(1-'Tax Percentages'!M$18)</f>
        <v>1.122826452785717E-6</v>
      </c>
      <c r="M4">
        <f>'BFPaT-pretax-heat'!M4*'Tax Percentages'!N$18/(1-'Tax Percentages'!N$18)</f>
        <v>1.122826452785717E-6</v>
      </c>
      <c r="N4">
        <f>'BFPaT-pretax-heat'!N4*'Tax Percentages'!O$18/(1-'Tax Percentages'!O$18)</f>
        <v>1.122826452785717E-6</v>
      </c>
      <c r="O4">
        <f>'BFPaT-pretax-heat'!O4*'Tax Percentages'!P$18/(1-'Tax Percentages'!P$18)</f>
        <v>1.122826452785717E-6</v>
      </c>
      <c r="P4">
        <f>'BFPaT-pretax-heat'!P4*'Tax Percentages'!Q$18/(1-'Tax Percentages'!Q$18)</f>
        <v>1.122826452785717E-6</v>
      </c>
      <c r="Q4">
        <f>'BFPaT-pretax-heat'!Q4*'Tax Percentages'!R$18/(1-'Tax Percentages'!R$18)</f>
        <v>1.122826452785717E-6</v>
      </c>
      <c r="R4">
        <f>'BFPaT-pretax-heat'!R4*'Tax Percentages'!S$18/(1-'Tax Percentages'!S$18)</f>
        <v>1.122826452785717E-6</v>
      </c>
      <c r="S4">
        <f>'BFPaT-pretax-heat'!S4*'Tax Percentages'!T$18/(1-'Tax Percentages'!T$18)</f>
        <v>1.122826452785717E-6</v>
      </c>
      <c r="T4">
        <f>'BFPaT-pretax-heat'!T4*'Tax Percentages'!U$18/(1-'Tax Percentages'!U$18)</f>
        <v>1.122826452785717E-6</v>
      </c>
      <c r="U4">
        <f>'BFPaT-pretax-heat'!U4*'Tax Percentages'!V$18/(1-'Tax Percentages'!V$18)</f>
        <v>1.122826452785717E-6</v>
      </c>
      <c r="V4">
        <f>'BFPaT-pretax-heat'!V4*'Tax Percentages'!W$18/(1-'Tax Percentages'!W$18)</f>
        <v>1.122826452785717E-6</v>
      </c>
      <c r="W4">
        <f>'BFPaT-pretax-heat'!W4*'Tax Percentages'!X$18/(1-'Tax Percentages'!X$18)</f>
        <v>1.122826452785717E-6</v>
      </c>
      <c r="X4">
        <f>'BFPaT-pretax-heat'!X4*'Tax Percentages'!Y$18/(1-'Tax Percentages'!Y$18)</f>
        <v>1.122826452785717E-6</v>
      </c>
      <c r="Y4">
        <f>'BFPaT-pretax-heat'!Y4*'Tax Percentages'!Z$18/(1-'Tax Percentages'!Z$18)</f>
        <v>1.122826452785717E-6</v>
      </c>
      <c r="Z4">
        <f>'BFPaT-pretax-heat'!Z4*'Tax Percentages'!AA$18/(1-'Tax Percentages'!AA$18)</f>
        <v>1.122826452785717E-6</v>
      </c>
      <c r="AA4">
        <f>'BFPaT-pretax-heat'!AA4*'Tax Percentages'!AB$18/(1-'Tax Percentages'!AB$18)</f>
        <v>1.122826452785717E-6</v>
      </c>
      <c r="AB4" s="3">
        <f t="shared" si="1"/>
        <v>1.122826452785717E-6</v>
      </c>
      <c r="AC4" s="3">
        <f t="shared" si="0"/>
        <v>1.122826452785717E-6</v>
      </c>
      <c r="AD4" s="3">
        <f t="shared" si="0"/>
        <v>1.122826452785717E-6</v>
      </c>
      <c r="AE4" s="3">
        <f t="shared" si="0"/>
        <v>1.122826452785717E-6</v>
      </c>
      <c r="AF4" s="3">
        <f t="shared" si="0"/>
        <v>1.122826452785717E-6</v>
      </c>
      <c r="AG4" s="3">
        <f t="shared" si="0"/>
        <v>1.122826452785717E-6</v>
      </c>
      <c r="AH4" s="3">
        <f t="shared" si="0"/>
        <v>1.122826452785717E-6</v>
      </c>
      <c r="AI4" s="3">
        <f t="shared" si="0"/>
        <v>1.122826452785717E-6</v>
      </c>
      <c r="AJ4" s="3">
        <f t="shared" si="0"/>
        <v>1.122826452785717E-6</v>
      </c>
      <c r="AK4" s="3">
        <f t="shared" si="0"/>
        <v>1.122826452785717E-6</v>
      </c>
      <c r="AL4" s="3">
        <f t="shared" si="0"/>
        <v>1.122826452785717E-6</v>
      </c>
      <c r="AM4" s="3">
        <f t="shared" si="0"/>
        <v>1.122826452785717E-6</v>
      </c>
      <c r="AN4" s="3">
        <f t="shared" si="0"/>
        <v>1.122826452785717E-6</v>
      </c>
      <c r="AO4" s="3">
        <f t="shared" si="0"/>
        <v>1.122826452785717E-6</v>
      </c>
      <c r="AP4" s="3">
        <f t="shared" si="0"/>
        <v>1.122826452785717E-6</v>
      </c>
      <c r="AQ4" s="3">
        <f t="shared" si="0"/>
        <v>1.122826452785717E-6</v>
      </c>
      <c r="AR4" s="3">
        <f t="shared" si="0"/>
        <v>1.122826452785717E-6</v>
      </c>
      <c r="AS4" s="3">
        <f t="shared" si="0"/>
        <v>1.122826452785717E-6</v>
      </c>
      <c r="AT4" s="3">
        <f t="shared" si="0"/>
        <v>1.122826452785717E-6</v>
      </c>
      <c r="AU4" s="3">
        <f t="shared" si="0"/>
        <v>1.122826452785717E-6</v>
      </c>
      <c r="AV4" s="3">
        <f t="shared" si="0"/>
        <v>1.122826452785717E-6</v>
      </c>
      <c r="AW4" s="3">
        <f t="shared" si="0"/>
        <v>1.122826452785717E-6</v>
      </c>
      <c r="AX4" s="3">
        <f t="shared" si="0"/>
        <v>1.122826452785717E-6</v>
      </c>
      <c r="AY4" s="3">
        <f t="shared" si="0"/>
        <v>1.122826452785717E-6</v>
      </c>
      <c r="AZ4" s="3">
        <f t="shared" si="0"/>
        <v>1.122826452785717E-6</v>
      </c>
      <c r="BA4" s="3">
        <f t="shared" si="0"/>
        <v>1.122826452785717E-6</v>
      </c>
      <c r="BB4" s="3">
        <f t="shared" si="0"/>
        <v>1.122826452785717E-6</v>
      </c>
      <c r="BC4" s="3">
        <f t="shared" si="0"/>
        <v>1.122826452785717E-6</v>
      </c>
      <c r="BD4" s="3">
        <f t="shared" si="0"/>
        <v>1.122826452785717E-6</v>
      </c>
      <c r="BE4" s="3">
        <f t="shared" si="0"/>
        <v>1.122826452785717E-6</v>
      </c>
      <c r="BF4" s="3">
        <f t="shared" si="0"/>
        <v>1.122826452785717E-6</v>
      </c>
      <c r="BG4" s="3">
        <f t="shared" si="0"/>
        <v>1.122826452785717E-6</v>
      </c>
      <c r="BH4" s="3">
        <f t="shared" si="0"/>
        <v>1.122826452785717E-6</v>
      </c>
      <c r="BI4" s="3">
        <f t="shared" si="0"/>
        <v>1.122826452785717E-6</v>
      </c>
      <c r="BJ4" s="3">
        <f t="shared" si="0"/>
        <v>1.122826452785717E-6</v>
      </c>
      <c r="BK4" s="3">
        <f t="shared" si="0"/>
        <v>1.122826452785717E-6</v>
      </c>
      <c r="BL4" s="3">
        <f t="shared" si="0"/>
        <v>1.122826452785717E-6</v>
      </c>
      <c r="BM4" s="3">
        <f t="shared" si="0"/>
        <v>1.122826452785717E-6</v>
      </c>
      <c r="BN4" s="3">
        <f t="shared" si="0"/>
        <v>1.122826452785717E-6</v>
      </c>
      <c r="BO4" s="3">
        <f t="shared" si="0"/>
        <v>1.122826452785717E-6</v>
      </c>
      <c r="BP4" s="3">
        <f t="shared" si="0"/>
        <v>1.122826452785717E-6</v>
      </c>
      <c r="BQ4" s="3">
        <f t="shared" si="0"/>
        <v>1.122826452785717E-6</v>
      </c>
      <c r="BR4" s="3">
        <f t="shared" si="0"/>
        <v>1.122826452785717E-6</v>
      </c>
      <c r="BS4" s="3">
        <f t="shared" si="0"/>
        <v>1.122826452785717E-6</v>
      </c>
      <c r="BT4" s="3">
        <f t="shared" si="0"/>
        <v>1.122826452785717E-6</v>
      </c>
      <c r="BU4" s="3">
        <f t="shared" si="0"/>
        <v>1.122826452785717E-6</v>
      </c>
      <c r="BV4" s="3">
        <f t="shared" si="0"/>
        <v>1.122826452785717E-6</v>
      </c>
      <c r="BW4" s="3">
        <f t="shared" si="0"/>
        <v>1.122826452785717E-6</v>
      </c>
      <c r="BX4" s="3">
        <f t="shared" si="0"/>
        <v>1.122826452785717E-6</v>
      </c>
      <c r="BY4" s="3">
        <f t="shared" si="0"/>
        <v>1.122826452785717E-6</v>
      </c>
    </row>
    <row r="5" spans="1:77">
      <c r="A5" s="1" t="s">
        <v>392</v>
      </c>
      <c r="B5">
        <f>'BFPaT-pretax-heat'!B5*'Tax Percentages'!C$18/(1-'Tax Percentages'!C$18)</f>
        <v>1.122826452785717E-6</v>
      </c>
      <c r="C5">
        <f>'BFPaT-pretax-heat'!C5*'Tax Percentages'!D$18/(1-'Tax Percentages'!D$18)</f>
        <v>1.122826452785717E-6</v>
      </c>
      <c r="D5">
        <f>'BFPaT-pretax-heat'!D5*'Tax Percentages'!E$18/(1-'Tax Percentages'!E$18)</f>
        <v>1.122826452785717E-6</v>
      </c>
      <c r="E5">
        <f>'BFPaT-pretax-heat'!E5*'Tax Percentages'!F$18/(1-'Tax Percentages'!F$18)</f>
        <v>1.122826452785717E-6</v>
      </c>
      <c r="F5">
        <f>'BFPaT-pretax-heat'!F5*'Tax Percentages'!G$18/(1-'Tax Percentages'!G$18)</f>
        <v>1.122826452785717E-6</v>
      </c>
      <c r="G5">
        <f>'BFPaT-pretax-heat'!G5*'Tax Percentages'!H$18/(1-'Tax Percentages'!H$18)</f>
        <v>1.122826452785717E-6</v>
      </c>
      <c r="H5">
        <f>'BFPaT-pretax-heat'!H5*'Tax Percentages'!I$18/(1-'Tax Percentages'!I$18)</f>
        <v>1.122826452785717E-6</v>
      </c>
      <c r="I5">
        <f>'BFPaT-pretax-heat'!I5*'Tax Percentages'!J$18/(1-'Tax Percentages'!J$18)</f>
        <v>1.122826452785717E-6</v>
      </c>
      <c r="J5">
        <f>'BFPaT-pretax-heat'!J5*'Tax Percentages'!K$18/(1-'Tax Percentages'!K$18)</f>
        <v>1.122826452785717E-6</v>
      </c>
      <c r="K5">
        <f>'BFPaT-pretax-heat'!K5*'Tax Percentages'!L$18/(1-'Tax Percentages'!L$18)</f>
        <v>1.122826452785717E-6</v>
      </c>
      <c r="L5">
        <f>'BFPaT-pretax-heat'!L5*'Tax Percentages'!M$18/(1-'Tax Percentages'!M$18)</f>
        <v>1.122826452785717E-6</v>
      </c>
      <c r="M5">
        <f>'BFPaT-pretax-heat'!M5*'Tax Percentages'!N$18/(1-'Tax Percentages'!N$18)</f>
        <v>1.122826452785717E-6</v>
      </c>
      <c r="N5">
        <f>'BFPaT-pretax-heat'!N5*'Tax Percentages'!O$18/(1-'Tax Percentages'!O$18)</f>
        <v>1.122826452785717E-6</v>
      </c>
      <c r="O5">
        <f>'BFPaT-pretax-heat'!O5*'Tax Percentages'!P$18/(1-'Tax Percentages'!P$18)</f>
        <v>1.122826452785717E-6</v>
      </c>
      <c r="P5">
        <f>'BFPaT-pretax-heat'!P5*'Tax Percentages'!Q$18/(1-'Tax Percentages'!Q$18)</f>
        <v>1.122826452785717E-6</v>
      </c>
      <c r="Q5">
        <f>'BFPaT-pretax-heat'!Q5*'Tax Percentages'!R$18/(1-'Tax Percentages'!R$18)</f>
        <v>1.122826452785717E-6</v>
      </c>
      <c r="R5">
        <f>'BFPaT-pretax-heat'!R5*'Tax Percentages'!S$18/(1-'Tax Percentages'!S$18)</f>
        <v>1.122826452785717E-6</v>
      </c>
      <c r="S5">
        <f>'BFPaT-pretax-heat'!S5*'Tax Percentages'!T$18/(1-'Tax Percentages'!T$18)</f>
        <v>1.122826452785717E-6</v>
      </c>
      <c r="T5">
        <f>'BFPaT-pretax-heat'!T5*'Tax Percentages'!U$18/(1-'Tax Percentages'!U$18)</f>
        <v>1.122826452785717E-6</v>
      </c>
      <c r="U5">
        <f>'BFPaT-pretax-heat'!U5*'Tax Percentages'!V$18/(1-'Tax Percentages'!V$18)</f>
        <v>1.122826452785717E-6</v>
      </c>
      <c r="V5">
        <f>'BFPaT-pretax-heat'!V5*'Tax Percentages'!W$18/(1-'Tax Percentages'!W$18)</f>
        <v>1.122826452785717E-6</v>
      </c>
      <c r="W5">
        <f>'BFPaT-pretax-heat'!W5*'Tax Percentages'!X$18/(1-'Tax Percentages'!X$18)</f>
        <v>1.122826452785717E-6</v>
      </c>
      <c r="X5">
        <f>'BFPaT-pretax-heat'!X5*'Tax Percentages'!Y$18/(1-'Tax Percentages'!Y$18)</f>
        <v>1.122826452785717E-6</v>
      </c>
      <c r="Y5">
        <f>'BFPaT-pretax-heat'!Y5*'Tax Percentages'!Z$18/(1-'Tax Percentages'!Z$18)</f>
        <v>1.122826452785717E-6</v>
      </c>
      <c r="Z5">
        <f>'BFPaT-pretax-heat'!Z5*'Tax Percentages'!AA$18/(1-'Tax Percentages'!AA$18)</f>
        <v>1.122826452785717E-6</v>
      </c>
      <c r="AA5">
        <f>'BFPaT-pretax-heat'!AA5*'Tax Percentages'!AB$18/(1-'Tax Percentages'!AB$18)</f>
        <v>1.122826452785717E-6</v>
      </c>
      <c r="AB5" s="3">
        <f t="shared" si="1"/>
        <v>1.122826452785717E-6</v>
      </c>
      <c r="AC5" s="3">
        <f t="shared" si="0"/>
        <v>1.122826452785717E-6</v>
      </c>
      <c r="AD5" s="3">
        <f t="shared" si="0"/>
        <v>1.122826452785717E-6</v>
      </c>
      <c r="AE5" s="3">
        <f t="shared" si="0"/>
        <v>1.122826452785717E-6</v>
      </c>
      <c r="AF5" s="3">
        <f t="shared" si="0"/>
        <v>1.122826452785717E-6</v>
      </c>
      <c r="AG5" s="3">
        <f t="shared" si="0"/>
        <v>1.122826452785717E-6</v>
      </c>
      <c r="AH5" s="3">
        <f t="shared" si="0"/>
        <v>1.122826452785717E-6</v>
      </c>
      <c r="AI5" s="3">
        <f t="shared" si="0"/>
        <v>1.122826452785717E-6</v>
      </c>
      <c r="AJ5" s="3">
        <f t="shared" si="0"/>
        <v>1.122826452785717E-6</v>
      </c>
      <c r="AK5" s="3">
        <f t="shared" si="0"/>
        <v>1.122826452785717E-6</v>
      </c>
      <c r="AL5" s="3">
        <f t="shared" si="0"/>
        <v>1.122826452785717E-6</v>
      </c>
      <c r="AM5" s="3">
        <f t="shared" si="0"/>
        <v>1.122826452785717E-6</v>
      </c>
      <c r="AN5" s="3">
        <f t="shared" si="0"/>
        <v>1.122826452785717E-6</v>
      </c>
      <c r="AO5" s="3">
        <f t="shared" si="0"/>
        <v>1.122826452785717E-6</v>
      </c>
      <c r="AP5" s="3">
        <f t="shared" si="0"/>
        <v>1.122826452785717E-6</v>
      </c>
      <c r="AQ5" s="3">
        <f t="shared" si="0"/>
        <v>1.122826452785717E-6</v>
      </c>
      <c r="AR5" s="3">
        <f t="shared" si="0"/>
        <v>1.122826452785717E-6</v>
      </c>
      <c r="AS5" s="3">
        <f t="shared" si="0"/>
        <v>1.122826452785717E-6</v>
      </c>
      <c r="AT5" s="3">
        <f t="shared" si="0"/>
        <v>1.122826452785717E-6</v>
      </c>
      <c r="AU5" s="3">
        <f t="shared" si="0"/>
        <v>1.122826452785717E-6</v>
      </c>
      <c r="AV5" s="3">
        <f t="shared" si="0"/>
        <v>1.122826452785717E-6</v>
      </c>
      <c r="AW5" s="3">
        <f t="shared" si="0"/>
        <v>1.122826452785717E-6</v>
      </c>
      <c r="AX5" s="3">
        <f t="shared" si="0"/>
        <v>1.122826452785717E-6</v>
      </c>
      <c r="AY5" s="3">
        <f t="shared" si="0"/>
        <v>1.122826452785717E-6</v>
      </c>
      <c r="AZ5" s="3">
        <f t="shared" si="0"/>
        <v>1.122826452785717E-6</v>
      </c>
      <c r="BA5" s="3">
        <f t="shared" si="0"/>
        <v>1.122826452785717E-6</v>
      </c>
      <c r="BB5" s="3">
        <f t="shared" si="0"/>
        <v>1.122826452785717E-6</v>
      </c>
      <c r="BC5" s="3">
        <f t="shared" si="0"/>
        <v>1.122826452785717E-6</v>
      </c>
      <c r="BD5" s="3">
        <f t="shared" si="0"/>
        <v>1.122826452785717E-6</v>
      </c>
      <c r="BE5" s="3">
        <f t="shared" si="0"/>
        <v>1.122826452785717E-6</v>
      </c>
      <c r="BF5" s="3">
        <f t="shared" si="0"/>
        <v>1.122826452785717E-6</v>
      </c>
      <c r="BG5" s="3">
        <f t="shared" si="0"/>
        <v>1.122826452785717E-6</v>
      </c>
      <c r="BH5" s="3">
        <f t="shared" si="0"/>
        <v>1.122826452785717E-6</v>
      </c>
      <c r="BI5" s="3">
        <f t="shared" si="0"/>
        <v>1.122826452785717E-6</v>
      </c>
      <c r="BJ5" s="3">
        <f t="shared" si="0"/>
        <v>1.122826452785717E-6</v>
      </c>
      <c r="BK5" s="3">
        <f t="shared" si="0"/>
        <v>1.122826452785717E-6</v>
      </c>
      <c r="BL5" s="3">
        <f t="shared" si="0"/>
        <v>1.122826452785717E-6</v>
      </c>
      <c r="BM5" s="3">
        <f t="shared" si="0"/>
        <v>1.122826452785717E-6</v>
      </c>
      <c r="BN5" s="3">
        <f t="shared" si="0"/>
        <v>1.122826452785717E-6</v>
      </c>
      <c r="BO5" s="3">
        <f t="shared" si="0"/>
        <v>1.122826452785717E-6</v>
      </c>
      <c r="BP5" s="3">
        <f t="shared" si="0"/>
        <v>1.122826452785717E-6</v>
      </c>
      <c r="BQ5" s="3">
        <f t="shared" si="0"/>
        <v>1.122826452785717E-6</v>
      </c>
      <c r="BR5" s="3">
        <f t="shared" si="0"/>
        <v>1.122826452785717E-6</v>
      </c>
      <c r="BS5" s="3">
        <f t="shared" si="0"/>
        <v>1.122826452785717E-6</v>
      </c>
      <c r="BT5" s="3">
        <f t="shared" si="0"/>
        <v>1.122826452785717E-6</v>
      </c>
      <c r="BU5" s="3">
        <f t="shared" si="0"/>
        <v>1.122826452785717E-6</v>
      </c>
      <c r="BV5" s="3">
        <f t="shared" si="0"/>
        <v>1.122826452785717E-6</v>
      </c>
      <c r="BW5" s="3">
        <f t="shared" si="0"/>
        <v>1.122826452785717E-6</v>
      </c>
      <c r="BX5" s="3">
        <f t="shared" si="0"/>
        <v>1.122826452785717E-6</v>
      </c>
      <c r="BY5" s="3">
        <f t="shared" si="0"/>
        <v>1.122826452785717E-6</v>
      </c>
    </row>
    <row r="6" spans="1:77">
      <c r="A6" s="1" t="s">
        <v>393</v>
      </c>
      <c r="B6">
        <f>'BFPaT-pretax-heat'!B6*'Tax Percentages'!C$18/(1-'Tax Percentages'!C$18)</f>
        <v>1.122826452785717E-6</v>
      </c>
      <c r="C6">
        <f>'BFPaT-pretax-heat'!C6*'Tax Percentages'!D$18/(1-'Tax Percentages'!D$18)</f>
        <v>1.122826452785717E-6</v>
      </c>
      <c r="D6">
        <f>'BFPaT-pretax-heat'!D6*'Tax Percentages'!E$18/(1-'Tax Percentages'!E$18)</f>
        <v>1.122826452785717E-6</v>
      </c>
      <c r="E6">
        <f>'BFPaT-pretax-heat'!E6*'Tax Percentages'!F$18/(1-'Tax Percentages'!F$18)</f>
        <v>1.122826452785717E-6</v>
      </c>
      <c r="F6">
        <f>'BFPaT-pretax-heat'!F6*'Tax Percentages'!G$18/(1-'Tax Percentages'!G$18)</f>
        <v>1.122826452785717E-6</v>
      </c>
      <c r="G6">
        <f>'BFPaT-pretax-heat'!G6*'Tax Percentages'!H$18/(1-'Tax Percentages'!H$18)</f>
        <v>1.122826452785717E-6</v>
      </c>
      <c r="H6">
        <f>'BFPaT-pretax-heat'!H6*'Tax Percentages'!I$18/(1-'Tax Percentages'!I$18)</f>
        <v>1.122826452785717E-6</v>
      </c>
      <c r="I6">
        <f>'BFPaT-pretax-heat'!I6*'Tax Percentages'!J$18/(1-'Tax Percentages'!J$18)</f>
        <v>1.122826452785717E-6</v>
      </c>
      <c r="J6">
        <f>'BFPaT-pretax-heat'!J6*'Tax Percentages'!K$18/(1-'Tax Percentages'!K$18)</f>
        <v>1.122826452785717E-6</v>
      </c>
      <c r="K6">
        <f>'BFPaT-pretax-heat'!K6*'Tax Percentages'!L$18/(1-'Tax Percentages'!L$18)</f>
        <v>1.122826452785717E-6</v>
      </c>
      <c r="L6">
        <f>'BFPaT-pretax-heat'!L6*'Tax Percentages'!M$18/(1-'Tax Percentages'!M$18)</f>
        <v>1.122826452785717E-6</v>
      </c>
      <c r="M6">
        <f>'BFPaT-pretax-heat'!M6*'Tax Percentages'!N$18/(1-'Tax Percentages'!N$18)</f>
        <v>1.122826452785717E-6</v>
      </c>
      <c r="N6">
        <f>'BFPaT-pretax-heat'!N6*'Tax Percentages'!O$18/(1-'Tax Percentages'!O$18)</f>
        <v>1.122826452785717E-6</v>
      </c>
      <c r="O6">
        <f>'BFPaT-pretax-heat'!O6*'Tax Percentages'!P$18/(1-'Tax Percentages'!P$18)</f>
        <v>1.122826452785717E-6</v>
      </c>
      <c r="P6">
        <f>'BFPaT-pretax-heat'!P6*'Tax Percentages'!Q$18/(1-'Tax Percentages'!Q$18)</f>
        <v>1.122826452785717E-6</v>
      </c>
      <c r="Q6">
        <f>'BFPaT-pretax-heat'!Q6*'Tax Percentages'!R$18/(1-'Tax Percentages'!R$18)</f>
        <v>1.122826452785717E-6</v>
      </c>
      <c r="R6">
        <f>'BFPaT-pretax-heat'!R6*'Tax Percentages'!S$18/(1-'Tax Percentages'!S$18)</f>
        <v>1.122826452785717E-6</v>
      </c>
      <c r="S6">
        <f>'BFPaT-pretax-heat'!S6*'Tax Percentages'!T$18/(1-'Tax Percentages'!T$18)</f>
        <v>1.122826452785717E-6</v>
      </c>
      <c r="T6">
        <f>'BFPaT-pretax-heat'!T6*'Tax Percentages'!U$18/(1-'Tax Percentages'!U$18)</f>
        <v>1.122826452785717E-6</v>
      </c>
      <c r="U6">
        <f>'BFPaT-pretax-heat'!U6*'Tax Percentages'!V$18/(1-'Tax Percentages'!V$18)</f>
        <v>1.122826452785717E-6</v>
      </c>
      <c r="V6">
        <f>'BFPaT-pretax-heat'!V6*'Tax Percentages'!W$18/(1-'Tax Percentages'!W$18)</f>
        <v>1.122826452785717E-6</v>
      </c>
      <c r="W6">
        <f>'BFPaT-pretax-heat'!W6*'Tax Percentages'!X$18/(1-'Tax Percentages'!X$18)</f>
        <v>1.122826452785717E-6</v>
      </c>
      <c r="X6">
        <f>'BFPaT-pretax-heat'!X6*'Tax Percentages'!Y$18/(1-'Tax Percentages'!Y$18)</f>
        <v>1.122826452785717E-6</v>
      </c>
      <c r="Y6">
        <f>'BFPaT-pretax-heat'!Y6*'Tax Percentages'!Z$18/(1-'Tax Percentages'!Z$18)</f>
        <v>1.122826452785717E-6</v>
      </c>
      <c r="Z6">
        <f>'BFPaT-pretax-heat'!Z6*'Tax Percentages'!AA$18/(1-'Tax Percentages'!AA$18)</f>
        <v>1.122826452785717E-6</v>
      </c>
      <c r="AA6">
        <f>'BFPaT-pretax-heat'!AA6*'Tax Percentages'!AB$18/(1-'Tax Percentages'!AB$18)</f>
        <v>1.122826452785717E-6</v>
      </c>
      <c r="AB6" s="3">
        <f t="shared" si="1"/>
        <v>1.122826452785717E-6</v>
      </c>
      <c r="AC6" s="3">
        <f t="shared" si="0"/>
        <v>1.122826452785717E-6</v>
      </c>
      <c r="AD6" s="3">
        <f t="shared" si="0"/>
        <v>1.122826452785717E-6</v>
      </c>
      <c r="AE6" s="3">
        <f t="shared" si="0"/>
        <v>1.122826452785717E-6</v>
      </c>
      <c r="AF6" s="3">
        <f t="shared" si="0"/>
        <v>1.122826452785717E-6</v>
      </c>
      <c r="AG6" s="3">
        <f t="shared" si="0"/>
        <v>1.122826452785717E-6</v>
      </c>
      <c r="AH6" s="3">
        <f t="shared" si="0"/>
        <v>1.122826452785717E-6</v>
      </c>
      <c r="AI6" s="3">
        <f t="shared" si="0"/>
        <v>1.122826452785717E-6</v>
      </c>
      <c r="AJ6" s="3">
        <f t="shared" si="0"/>
        <v>1.122826452785717E-6</v>
      </c>
      <c r="AK6" s="3">
        <f t="shared" si="0"/>
        <v>1.122826452785717E-6</v>
      </c>
      <c r="AL6" s="3">
        <f t="shared" si="0"/>
        <v>1.122826452785717E-6</v>
      </c>
      <c r="AM6" s="3">
        <f t="shared" si="0"/>
        <v>1.122826452785717E-6</v>
      </c>
      <c r="AN6" s="3">
        <f t="shared" si="0"/>
        <v>1.122826452785717E-6</v>
      </c>
      <c r="AO6" s="3">
        <f t="shared" si="0"/>
        <v>1.122826452785717E-6</v>
      </c>
      <c r="AP6" s="3">
        <f t="shared" si="0"/>
        <v>1.122826452785717E-6</v>
      </c>
      <c r="AQ6" s="3">
        <f t="shared" si="0"/>
        <v>1.122826452785717E-6</v>
      </c>
      <c r="AR6" s="3">
        <f t="shared" si="0"/>
        <v>1.122826452785717E-6</v>
      </c>
      <c r="AS6" s="3">
        <f t="shared" si="0"/>
        <v>1.122826452785717E-6</v>
      </c>
      <c r="AT6" s="3">
        <f t="shared" si="0"/>
        <v>1.122826452785717E-6</v>
      </c>
      <c r="AU6" s="3">
        <f t="shared" si="0"/>
        <v>1.122826452785717E-6</v>
      </c>
      <c r="AV6" s="3">
        <f t="shared" si="0"/>
        <v>1.122826452785717E-6</v>
      </c>
      <c r="AW6" s="3">
        <f t="shared" si="0"/>
        <v>1.122826452785717E-6</v>
      </c>
      <c r="AX6" s="3">
        <f t="shared" si="0"/>
        <v>1.122826452785717E-6</v>
      </c>
      <c r="AY6" s="3">
        <f t="shared" si="0"/>
        <v>1.122826452785717E-6</v>
      </c>
      <c r="AZ6" s="3">
        <f t="shared" si="0"/>
        <v>1.122826452785717E-6</v>
      </c>
      <c r="BA6" s="3">
        <f t="shared" si="0"/>
        <v>1.122826452785717E-6</v>
      </c>
      <c r="BB6" s="3">
        <f t="shared" si="0"/>
        <v>1.122826452785717E-6</v>
      </c>
      <c r="BC6" s="3">
        <f t="shared" si="0"/>
        <v>1.122826452785717E-6</v>
      </c>
      <c r="BD6" s="3">
        <f t="shared" si="0"/>
        <v>1.122826452785717E-6</v>
      </c>
      <c r="BE6" s="3">
        <f t="shared" si="0"/>
        <v>1.122826452785717E-6</v>
      </c>
      <c r="BF6" s="3">
        <f t="shared" si="0"/>
        <v>1.122826452785717E-6</v>
      </c>
      <c r="BG6" s="3">
        <f t="shared" si="0"/>
        <v>1.122826452785717E-6</v>
      </c>
      <c r="BH6" s="3">
        <f t="shared" si="0"/>
        <v>1.122826452785717E-6</v>
      </c>
      <c r="BI6" s="3">
        <f t="shared" si="0"/>
        <v>1.122826452785717E-6</v>
      </c>
      <c r="BJ6" s="3">
        <f t="shared" si="0"/>
        <v>1.122826452785717E-6</v>
      </c>
      <c r="BK6" s="3">
        <f t="shared" si="0"/>
        <v>1.122826452785717E-6</v>
      </c>
      <c r="BL6" s="3">
        <f t="shared" si="0"/>
        <v>1.122826452785717E-6</v>
      </c>
      <c r="BM6" s="3">
        <f t="shared" si="0"/>
        <v>1.122826452785717E-6</v>
      </c>
      <c r="BN6" s="3">
        <f t="shared" si="0"/>
        <v>1.122826452785717E-6</v>
      </c>
      <c r="BO6" s="3">
        <f t="shared" si="0"/>
        <v>1.122826452785717E-6</v>
      </c>
      <c r="BP6" s="3">
        <f t="shared" si="0"/>
        <v>1.122826452785717E-6</v>
      </c>
      <c r="BQ6" s="3">
        <f t="shared" si="0"/>
        <v>1.122826452785717E-6</v>
      </c>
      <c r="BR6" s="3">
        <f t="shared" si="0"/>
        <v>1.122826452785717E-6</v>
      </c>
      <c r="BS6" s="3">
        <f t="shared" si="0"/>
        <v>1.122826452785717E-6</v>
      </c>
      <c r="BT6" s="3">
        <f t="shared" si="0"/>
        <v>1.122826452785717E-6</v>
      </c>
      <c r="BU6" s="3">
        <f t="shared" si="0"/>
        <v>1.122826452785717E-6</v>
      </c>
      <c r="BV6" s="3">
        <f t="shared" si="0"/>
        <v>1.122826452785717E-6</v>
      </c>
      <c r="BW6" s="3">
        <f t="shared" si="0"/>
        <v>1.122826452785717E-6</v>
      </c>
      <c r="BX6" s="3">
        <f t="shared" si="0"/>
        <v>1.122826452785717E-6</v>
      </c>
      <c r="BY6" s="3">
        <f t="shared" si="0"/>
        <v>1.122826452785717E-6</v>
      </c>
    </row>
    <row r="7" spans="1:77">
      <c r="A7" s="1" t="s">
        <v>394</v>
      </c>
      <c r="B7">
        <f>'BFPaT-pretax-heat'!B7*'Tax Percentages'!C$18/(1-'Tax Percentages'!C$18)</f>
        <v>0</v>
      </c>
      <c r="C7">
        <f>'BFPaT-pretax-heat'!C7*'Tax Percentages'!D$18/(1-'Tax Percentages'!D$18)</f>
        <v>0</v>
      </c>
      <c r="D7">
        <f>'BFPaT-pretax-heat'!D7*'Tax Percentages'!E$18/(1-'Tax Percentages'!E$18)</f>
        <v>0</v>
      </c>
      <c r="E7">
        <f>'BFPaT-pretax-heat'!E7*'Tax Percentages'!F$18/(1-'Tax Percentages'!F$18)</f>
        <v>0</v>
      </c>
      <c r="F7">
        <f>'BFPaT-pretax-heat'!F7*'Tax Percentages'!G$18/(1-'Tax Percentages'!G$18)</f>
        <v>0</v>
      </c>
      <c r="G7">
        <f>'BFPaT-pretax-heat'!G7*'Tax Percentages'!H$18/(1-'Tax Percentages'!H$18)</f>
        <v>0</v>
      </c>
      <c r="H7">
        <f>'BFPaT-pretax-heat'!H7*'Tax Percentages'!I$18/(1-'Tax Percentages'!I$18)</f>
        <v>0</v>
      </c>
      <c r="I7">
        <f>'BFPaT-pretax-heat'!I7*'Tax Percentages'!J$18/(1-'Tax Percentages'!J$18)</f>
        <v>0</v>
      </c>
      <c r="J7">
        <f>'BFPaT-pretax-heat'!J7*'Tax Percentages'!K$18/(1-'Tax Percentages'!K$18)</f>
        <v>0</v>
      </c>
      <c r="K7">
        <f>'BFPaT-pretax-heat'!K7*'Tax Percentages'!L$18/(1-'Tax Percentages'!L$18)</f>
        <v>0</v>
      </c>
      <c r="L7">
        <f>'BFPaT-pretax-heat'!L7*'Tax Percentages'!M$18/(1-'Tax Percentages'!M$18)</f>
        <v>0</v>
      </c>
      <c r="M7">
        <f>'BFPaT-pretax-heat'!M7*'Tax Percentages'!N$18/(1-'Tax Percentages'!N$18)</f>
        <v>0</v>
      </c>
      <c r="N7">
        <f>'BFPaT-pretax-heat'!N7*'Tax Percentages'!O$18/(1-'Tax Percentages'!O$18)</f>
        <v>0</v>
      </c>
      <c r="O7">
        <f>'BFPaT-pretax-heat'!O7*'Tax Percentages'!P$18/(1-'Tax Percentages'!P$18)</f>
        <v>0</v>
      </c>
      <c r="P7">
        <f>'BFPaT-pretax-heat'!P7*'Tax Percentages'!Q$18/(1-'Tax Percentages'!Q$18)</f>
        <v>0</v>
      </c>
      <c r="Q7">
        <f>'BFPaT-pretax-heat'!Q7*'Tax Percentages'!R$18/(1-'Tax Percentages'!R$18)</f>
        <v>0</v>
      </c>
      <c r="R7">
        <f>'BFPaT-pretax-heat'!R7*'Tax Percentages'!S$18/(1-'Tax Percentages'!S$18)</f>
        <v>0</v>
      </c>
      <c r="S7">
        <f>'BFPaT-pretax-heat'!S7*'Tax Percentages'!T$18/(1-'Tax Percentages'!T$18)</f>
        <v>0</v>
      </c>
      <c r="T7">
        <f>'BFPaT-pretax-heat'!T7*'Tax Percentages'!U$18/(1-'Tax Percentages'!U$18)</f>
        <v>0</v>
      </c>
      <c r="U7">
        <f>'BFPaT-pretax-heat'!U7*'Tax Percentages'!V$18/(1-'Tax Percentages'!V$18)</f>
        <v>0</v>
      </c>
      <c r="V7">
        <f>'BFPaT-pretax-heat'!V7*'Tax Percentages'!W$18/(1-'Tax Percentages'!W$18)</f>
        <v>0</v>
      </c>
      <c r="W7">
        <f>'BFPaT-pretax-heat'!W7*'Tax Percentages'!X$18/(1-'Tax Percentages'!X$18)</f>
        <v>0</v>
      </c>
      <c r="X7">
        <f>'BFPaT-pretax-heat'!X7*'Tax Percentages'!Y$18/(1-'Tax Percentages'!Y$18)</f>
        <v>0</v>
      </c>
      <c r="Y7">
        <f>'BFPaT-pretax-heat'!Y7*'Tax Percentages'!Z$18/(1-'Tax Percentages'!Z$18)</f>
        <v>0</v>
      </c>
      <c r="Z7">
        <f>'BFPaT-pretax-heat'!Z7*'Tax Percentages'!AA$18/(1-'Tax Percentages'!AA$18)</f>
        <v>0</v>
      </c>
      <c r="AA7">
        <f>'BFPaT-pretax-heat'!AA7*'Tax Percentages'!AB$18/(1-'Tax Percentages'!AB$18)</f>
        <v>0</v>
      </c>
      <c r="AB7" s="3">
        <f t="shared" si="1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G7" s="3">
        <f t="shared" si="0"/>
        <v>0</v>
      </c>
      <c r="AH7" s="3">
        <f t="shared" si="0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ref="AC7:BY9" si="2">BA7</f>
        <v>0</v>
      </c>
      <c r="BC7" s="3">
        <f t="shared" si="2"/>
        <v>0</v>
      </c>
      <c r="BD7" s="3">
        <f t="shared" si="2"/>
        <v>0</v>
      </c>
      <c r="BE7" s="3">
        <f t="shared" si="2"/>
        <v>0</v>
      </c>
      <c r="BF7" s="3">
        <f t="shared" si="2"/>
        <v>0</v>
      </c>
      <c r="BG7" s="3">
        <f t="shared" si="2"/>
        <v>0</v>
      </c>
      <c r="BH7" s="3">
        <f t="shared" si="2"/>
        <v>0</v>
      </c>
      <c r="BI7" s="3">
        <f t="shared" si="2"/>
        <v>0</v>
      </c>
      <c r="BJ7" s="3">
        <f t="shared" si="2"/>
        <v>0</v>
      </c>
      <c r="BK7" s="3">
        <f t="shared" si="2"/>
        <v>0</v>
      </c>
      <c r="BL7" s="3">
        <f t="shared" si="2"/>
        <v>0</v>
      </c>
      <c r="BM7" s="3">
        <f t="shared" si="2"/>
        <v>0</v>
      </c>
      <c r="BN7" s="3">
        <f t="shared" si="2"/>
        <v>0</v>
      </c>
      <c r="BO7" s="3">
        <f t="shared" si="2"/>
        <v>0</v>
      </c>
      <c r="BP7" s="3">
        <f t="shared" si="2"/>
        <v>0</v>
      </c>
      <c r="BQ7" s="3">
        <f t="shared" si="2"/>
        <v>0</v>
      </c>
      <c r="BR7" s="3">
        <f t="shared" si="2"/>
        <v>0</v>
      </c>
      <c r="BS7" s="3">
        <f t="shared" si="2"/>
        <v>0</v>
      </c>
      <c r="BT7" s="3">
        <f t="shared" si="2"/>
        <v>0</v>
      </c>
      <c r="BU7" s="3">
        <f t="shared" si="2"/>
        <v>0</v>
      </c>
      <c r="BV7" s="3">
        <f t="shared" si="2"/>
        <v>0</v>
      </c>
      <c r="BW7" s="3">
        <f t="shared" si="2"/>
        <v>0</v>
      </c>
      <c r="BX7" s="3">
        <f t="shared" si="2"/>
        <v>0</v>
      </c>
      <c r="BY7" s="3">
        <f t="shared" si="2"/>
        <v>0</v>
      </c>
    </row>
    <row r="8" spans="1:77">
      <c r="A8" s="1" t="s">
        <v>395</v>
      </c>
      <c r="B8">
        <f>'BFPaT-pretax-heat'!B8*'Tax Percentages'!C$18/(1-'Tax Percentages'!C$18)</f>
        <v>0</v>
      </c>
      <c r="C8">
        <f>'BFPaT-pretax-heat'!C8*'Tax Percentages'!D$18/(1-'Tax Percentages'!D$18)</f>
        <v>0</v>
      </c>
      <c r="D8">
        <f>'BFPaT-pretax-heat'!D8*'Tax Percentages'!E$18/(1-'Tax Percentages'!E$18)</f>
        <v>0</v>
      </c>
      <c r="E8">
        <f>'BFPaT-pretax-heat'!E8*'Tax Percentages'!F$18/(1-'Tax Percentages'!F$18)</f>
        <v>0</v>
      </c>
      <c r="F8">
        <f>'BFPaT-pretax-heat'!F8*'Tax Percentages'!G$18/(1-'Tax Percentages'!G$18)</f>
        <v>0</v>
      </c>
      <c r="G8">
        <f>'BFPaT-pretax-heat'!G8*'Tax Percentages'!H$18/(1-'Tax Percentages'!H$18)</f>
        <v>0</v>
      </c>
      <c r="H8">
        <f>'BFPaT-pretax-heat'!H8*'Tax Percentages'!I$18/(1-'Tax Percentages'!I$18)</f>
        <v>0</v>
      </c>
      <c r="I8">
        <f>'BFPaT-pretax-heat'!I8*'Tax Percentages'!J$18/(1-'Tax Percentages'!J$18)</f>
        <v>0</v>
      </c>
      <c r="J8">
        <f>'BFPaT-pretax-heat'!J8*'Tax Percentages'!K$18/(1-'Tax Percentages'!K$18)</f>
        <v>0</v>
      </c>
      <c r="K8">
        <f>'BFPaT-pretax-heat'!K8*'Tax Percentages'!L$18/(1-'Tax Percentages'!L$18)</f>
        <v>0</v>
      </c>
      <c r="L8">
        <f>'BFPaT-pretax-heat'!L8*'Tax Percentages'!M$18/(1-'Tax Percentages'!M$18)</f>
        <v>0</v>
      </c>
      <c r="M8">
        <f>'BFPaT-pretax-heat'!M8*'Tax Percentages'!N$18/(1-'Tax Percentages'!N$18)</f>
        <v>0</v>
      </c>
      <c r="N8">
        <f>'BFPaT-pretax-heat'!N8*'Tax Percentages'!O$18/(1-'Tax Percentages'!O$18)</f>
        <v>0</v>
      </c>
      <c r="O8">
        <f>'BFPaT-pretax-heat'!O8*'Tax Percentages'!P$18/(1-'Tax Percentages'!P$18)</f>
        <v>0</v>
      </c>
      <c r="P8">
        <f>'BFPaT-pretax-heat'!P8*'Tax Percentages'!Q$18/(1-'Tax Percentages'!Q$18)</f>
        <v>0</v>
      </c>
      <c r="Q8">
        <f>'BFPaT-pretax-heat'!Q8*'Tax Percentages'!R$18/(1-'Tax Percentages'!R$18)</f>
        <v>0</v>
      </c>
      <c r="R8">
        <f>'BFPaT-pretax-heat'!R8*'Tax Percentages'!S$18/(1-'Tax Percentages'!S$18)</f>
        <v>0</v>
      </c>
      <c r="S8">
        <f>'BFPaT-pretax-heat'!S8*'Tax Percentages'!T$18/(1-'Tax Percentages'!T$18)</f>
        <v>0</v>
      </c>
      <c r="T8">
        <f>'BFPaT-pretax-heat'!T8*'Tax Percentages'!U$18/(1-'Tax Percentages'!U$18)</f>
        <v>0</v>
      </c>
      <c r="U8">
        <f>'BFPaT-pretax-heat'!U8*'Tax Percentages'!V$18/(1-'Tax Percentages'!V$18)</f>
        <v>0</v>
      </c>
      <c r="V8">
        <f>'BFPaT-pretax-heat'!V8*'Tax Percentages'!W$18/(1-'Tax Percentages'!W$18)</f>
        <v>0</v>
      </c>
      <c r="W8">
        <f>'BFPaT-pretax-heat'!W8*'Tax Percentages'!X$18/(1-'Tax Percentages'!X$18)</f>
        <v>0</v>
      </c>
      <c r="X8">
        <f>'BFPaT-pretax-heat'!X8*'Tax Percentages'!Y$18/(1-'Tax Percentages'!Y$18)</f>
        <v>0</v>
      </c>
      <c r="Y8">
        <f>'BFPaT-pretax-heat'!Y8*'Tax Percentages'!Z$18/(1-'Tax Percentages'!Z$18)</f>
        <v>0</v>
      </c>
      <c r="Z8">
        <f>'BFPaT-pretax-heat'!Z8*'Tax Percentages'!AA$18/(1-'Tax Percentages'!AA$18)</f>
        <v>0</v>
      </c>
      <c r="AA8">
        <f>'BFPaT-pretax-heat'!AA8*'Tax Percentages'!AB$18/(1-'Tax Percentages'!AB$18)</f>
        <v>0</v>
      </c>
      <c r="AB8" s="3">
        <f t="shared" si="1"/>
        <v>0</v>
      </c>
      <c r="AC8" s="3">
        <f t="shared" si="2"/>
        <v>0</v>
      </c>
      <c r="AD8" s="3">
        <f t="shared" si="2"/>
        <v>0</v>
      </c>
      <c r="AE8" s="3">
        <f t="shared" si="2"/>
        <v>0</v>
      </c>
      <c r="AF8" s="3">
        <f t="shared" si="2"/>
        <v>0</v>
      </c>
      <c r="AG8" s="3">
        <f t="shared" si="2"/>
        <v>0</v>
      </c>
      <c r="AH8" s="3">
        <f t="shared" si="2"/>
        <v>0</v>
      </c>
      <c r="AI8" s="3">
        <f t="shared" si="2"/>
        <v>0</v>
      </c>
      <c r="AJ8" s="3">
        <f t="shared" si="2"/>
        <v>0</v>
      </c>
      <c r="AK8" s="3">
        <f t="shared" si="2"/>
        <v>0</v>
      </c>
      <c r="AL8" s="3">
        <f t="shared" si="2"/>
        <v>0</v>
      </c>
      <c r="AM8" s="3">
        <f t="shared" si="2"/>
        <v>0</v>
      </c>
      <c r="AN8" s="3">
        <f t="shared" si="2"/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0</v>
      </c>
      <c r="AV8" s="3">
        <f t="shared" si="2"/>
        <v>0</v>
      </c>
      <c r="AW8" s="3">
        <f t="shared" si="2"/>
        <v>0</v>
      </c>
      <c r="AX8" s="3">
        <f t="shared" si="2"/>
        <v>0</v>
      </c>
      <c r="AY8" s="3">
        <f t="shared" si="2"/>
        <v>0</v>
      </c>
      <c r="AZ8" s="3">
        <f t="shared" si="2"/>
        <v>0</v>
      </c>
      <c r="BA8" s="3">
        <f t="shared" si="2"/>
        <v>0</v>
      </c>
      <c r="BB8" s="3">
        <f t="shared" si="2"/>
        <v>0</v>
      </c>
      <c r="BC8" s="3">
        <f t="shared" si="2"/>
        <v>0</v>
      </c>
      <c r="BD8" s="3">
        <f t="shared" si="2"/>
        <v>0</v>
      </c>
      <c r="BE8" s="3">
        <f t="shared" si="2"/>
        <v>0</v>
      </c>
      <c r="BF8" s="3">
        <f t="shared" si="2"/>
        <v>0</v>
      </c>
      <c r="BG8" s="3">
        <f t="shared" si="2"/>
        <v>0</v>
      </c>
      <c r="BH8" s="3">
        <f t="shared" si="2"/>
        <v>0</v>
      </c>
      <c r="BI8" s="3">
        <f t="shared" si="2"/>
        <v>0</v>
      </c>
      <c r="BJ8" s="3">
        <f t="shared" si="2"/>
        <v>0</v>
      </c>
      <c r="BK8" s="3">
        <f t="shared" si="2"/>
        <v>0</v>
      </c>
      <c r="BL8" s="3">
        <f t="shared" si="2"/>
        <v>0</v>
      </c>
      <c r="BM8" s="3">
        <f t="shared" si="2"/>
        <v>0</v>
      </c>
      <c r="BN8" s="3">
        <f t="shared" si="2"/>
        <v>0</v>
      </c>
      <c r="BO8" s="3">
        <f t="shared" si="2"/>
        <v>0</v>
      </c>
      <c r="BP8" s="3">
        <f t="shared" si="2"/>
        <v>0</v>
      </c>
      <c r="BQ8" s="3">
        <f t="shared" si="2"/>
        <v>0</v>
      </c>
      <c r="BR8" s="3">
        <f t="shared" si="2"/>
        <v>0</v>
      </c>
      <c r="BS8" s="3">
        <f t="shared" si="2"/>
        <v>0</v>
      </c>
      <c r="BT8" s="3">
        <f t="shared" si="2"/>
        <v>0</v>
      </c>
      <c r="BU8" s="3">
        <f t="shared" si="2"/>
        <v>0</v>
      </c>
      <c r="BV8" s="3">
        <f t="shared" si="2"/>
        <v>0</v>
      </c>
      <c r="BW8" s="3">
        <f t="shared" si="2"/>
        <v>0</v>
      </c>
      <c r="BX8" s="3">
        <f t="shared" si="2"/>
        <v>0</v>
      </c>
      <c r="BY8" s="3">
        <f t="shared" si="2"/>
        <v>0</v>
      </c>
    </row>
    <row r="9" spans="1:77">
      <c r="A9" s="1" t="s">
        <v>396</v>
      </c>
      <c r="B9">
        <f>'BFPaT-pretax-heat'!B9*'Tax Percentages'!C$18/(1-'Tax Percentages'!C$18)</f>
        <v>1.122826452785717E-6</v>
      </c>
      <c r="C9">
        <f>'BFPaT-pretax-heat'!C9*'Tax Percentages'!D$18/(1-'Tax Percentages'!D$18)</f>
        <v>1.122826452785717E-6</v>
      </c>
      <c r="D9">
        <f>'BFPaT-pretax-heat'!D9*'Tax Percentages'!E$18/(1-'Tax Percentages'!E$18)</f>
        <v>1.122826452785717E-6</v>
      </c>
      <c r="E9">
        <f>'BFPaT-pretax-heat'!E9*'Tax Percentages'!F$18/(1-'Tax Percentages'!F$18)</f>
        <v>1.122826452785717E-6</v>
      </c>
      <c r="F9">
        <f>'BFPaT-pretax-heat'!F9*'Tax Percentages'!G$18/(1-'Tax Percentages'!G$18)</f>
        <v>1.122826452785717E-6</v>
      </c>
      <c r="G9">
        <f>'BFPaT-pretax-heat'!G9*'Tax Percentages'!H$18/(1-'Tax Percentages'!H$18)</f>
        <v>1.122826452785717E-6</v>
      </c>
      <c r="H9">
        <f>'BFPaT-pretax-heat'!H9*'Tax Percentages'!I$18/(1-'Tax Percentages'!I$18)</f>
        <v>1.122826452785717E-6</v>
      </c>
      <c r="I9">
        <f>'BFPaT-pretax-heat'!I9*'Tax Percentages'!J$18/(1-'Tax Percentages'!J$18)</f>
        <v>1.122826452785717E-6</v>
      </c>
      <c r="J9">
        <f>'BFPaT-pretax-heat'!J9*'Tax Percentages'!K$18/(1-'Tax Percentages'!K$18)</f>
        <v>1.122826452785717E-6</v>
      </c>
      <c r="K9">
        <f>'BFPaT-pretax-heat'!K9*'Tax Percentages'!L$18/(1-'Tax Percentages'!L$18)</f>
        <v>1.122826452785717E-6</v>
      </c>
      <c r="L9">
        <f>'BFPaT-pretax-heat'!L9*'Tax Percentages'!M$18/(1-'Tax Percentages'!M$18)</f>
        <v>1.122826452785717E-6</v>
      </c>
      <c r="M9">
        <f>'BFPaT-pretax-heat'!M9*'Tax Percentages'!N$18/(1-'Tax Percentages'!N$18)</f>
        <v>1.122826452785717E-6</v>
      </c>
      <c r="N9">
        <f>'BFPaT-pretax-heat'!N9*'Tax Percentages'!O$18/(1-'Tax Percentages'!O$18)</f>
        <v>1.122826452785717E-6</v>
      </c>
      <c r="O9">
        <f>'BFPaT-pretax-heat'!O9*'Tax Percentages'!P$18/(1-'Tax Percentages'!P$18)</f>
        <v>1.122826452785717E-6</v>
      </c>
      <c r="P9">
        <f>'BFPaT-pretax-heat'!P9*'Tax Percentages'!Q$18/(1-'Tax Percentages'!Q$18)</f>
        <v>1.122826452785717E-6</v>
      </c>
      <c r="Q9">
        <f>'BFPaT-pretax-heat'!Q9*'Tax Percentages'!R$18/(1-'Tax Percentages'!R$18)</f>
        <v>1.122826452785717E-6</v>
      </c>
      <c r="R9">
        <f>'BFPaT-pretax-heat'!R9*'Tax Percentages'!S$18/(1-'Tax Percentages'!S$18)</f>
        <v>1.122826452785717E-6</v>
      </c>
      <c r="S9">
        <f>'BFPaT-pretax-heat'!S9*'Tax Percentages'!T$18/(1-'Tax Percentages'!T$18)</f>
        <v>1.122826452785717E-6</v>
      </c>
      <c r="T9">
        <f>'BFPaT-pretax-heat'!T9*'Tax Percentages'!U$18/(1-'Tax Percentages'!U$18)</f>
        <v>1.122826452785717E-6</v>
      </c>
      <c r="U9">
        <f>'BFPaT-pretax-heat'!U9*'Tax Percentages'!V$18/(1-'Tax Percentages'!V$18)</f>
        <v>1.122826452785717E-6</v>
      </c>
      <c r="V9">
        <f>'BFPaT-pretax-heat'!V9*'Tax Percentages'!W$18/(1-'Tax Percentages'!W$18)</f>
        <v>1.122826452785717E-6</v>
      </c>
      <c r="W9">
        <f>'BFPaT-pretax-heat'!W9*'Tax Percentages'!X$18/(1-'Tax Percentages'!X$18)</f>
        <v>1.122826452785717E-6</v>
      </c>
      <c r="X9">
        <f>'BFPaT-pretax-heat'!X9*'Tax Percentages'!Y$18/(1-'Tax Percentages'!Y$18)</f>
        <v>1.122826452785717E-6</v>
      </c>
      <c r="Y9">
        <f>'BFPaT-pretax-heat'!Y9*'Tax Percentages'!Z$18/(1-'Tax Percentages'!Z$18)</f>
        <v>1.122826452785717E-6</v>
      </c>
      <c r="Z9">
        <f>'BFPaT-pretax-heat'!Z9*'Tax Percentages'!AA$18/(1-'Tax Percentages'!AA$18)</f>
        <v>1.122826452785717E-6</v>
      </c>
      <c r="AA9">
        <f>'BFPaT-pretax-heat'!AA9*'Tax Percentages'!AB$18/(1-'Tax Percentages'!AB$18)</f>
        <v>1.122826452785717E-6</v>
      </c>
      <c r="AB9" s="3">
        <f t="shared" si="1"/>
        <v>1.122826452785717E-6</v>
      </c>
      <c r="AC9" s="3">
        <f t="shared" si="2"/>
        <v>1.122826452785717E-6</v>
      </c>
      <c r="AD9" s="3">
        <f t="shared" si="2"/>
        <v>1.122826452785717E-6</v>
      </c>
      <c r="AE9" s="3">
        <f t="shared" si="2"/>
        <v>1.122826452785717E-6</v>
      </c>
      <c r="AF9" s="3">
        <f t="shared" si="2"/>
        <v>1.122826452785717E-6</v>
      </c>
      <c r="AG9" s="3">
        <f t="shared" si="2"/>
        <v>1.122826452785717E-6</v>
      </c>
      <c r="AH9" s="3">
        <f t="shared" si="2"/>
        <v>1.122826452785717E-6</v>
      </c>
      <c r="AI9" s="3">
        <f t="shared" si="2"/>
        <v>1.122826452785717E-6</v>
      </c>
      <c r="AJ9" s="3">
        <f t="shared" si="2"/>
        <v>1.122826452785717E-6</v>
      </c>
      <c r="AK9" s="3">
        <f t="shared" si="2"/>
        <v>1.122826452785717E-6</v>
      </c>
      <c r="AL9" s="3">
        <f t="shared" si="2"/>
        <v>1.122826452785717E-6</v>
      </c>
      <c r="AM9" s="3">
        <f t="shared" si="2"/>
        <v>1.122826452785717E-6</v>
      </c>
      <c r="AN9" s="3">
        <f t="shared" si="2"/>
        <v>1.122826452785717E-6</v>
      </c>
      <c r="AO9" s="3">
        <f t="shared" si="2"/>
        <v>1.122826452785717E-6</v>
      </c>
      <c r="AP9" s="3">
        <f t="shared" si="2"/>
        <v>1.122826452785717E-6</v>
      </c>
      <c r="AQ9" s="3">
        <f t="shared" si="2"/>
        <v>1.122826452785717E-6</v>
      </c>
      <c r="AR9" s="3">
        <f t="shared" si="2"/>
        <v>1.122826452785717E-6</v>
      </c>
      <c r="AS9" s="3">
        <f t="shared" si="2"/>
        <v>1.122826452785717E-6</v>
      </c>
      <c r="AT9" s="3">
        <f t="shared" si="2"/>
        <v>1.122826452785717E-6</v>
      </c>
      <c r="AU9" s="3">
        <f t="shared" si="2"/>
        <v>1.122826452785717E-6</v>
      </c>
      <c r="AV9" s="3">
        <f t="shared" si="2"/>
        <v>1.122826452785717E-6</v>
      </c>
      <c r="AW9" s="3">
        <f t="shared" si="2"/>
        <v>1.122826452785717E-6</v>
      </c>
      <c r="AX9" s="3">
        <f t="shared" si="2"/>
        <v>1.122826452785717E-6</v>
      </c>
      <c r="AY9" s="3">
        <f t="shared" si="2"/>
        <v>1.122826452785717E-6</v>
      </c>
      <c r="AZ9" s="3">
        <f t="shared" si="2"/>
        <v>1.122826452785717E-6</v>
      </c>
      <c r="BA9" s="3">
        <f t="shared" si="2"/>
        <v>1.122826452785717E-6</v>
      </c>
      <c r="BB9" s="3">
        <f t="shared" si="2"/>
        <v>1.122826452785717E-6</v>
      </c>
      <c r="BC9" s="3">
        <f t="shared" si="2"/>
        <v>1.122826452785717E-6</v>
      </c>
      <c r="BD9" s="3">
        <f t="shared" si="2"/>
        <v>1.122826452785717E-6</v>
      </c>
      <c r="BE9" s="3">
        <f t="shared" si="2"/>
        <v>1.122826452785717E-6</v>
      </c>
      <c r="BF9" s="3">
        <f t="shared" si="2"/>
        <v>1.122826452785717E-6</v>
      </c>
      <c r="BG9" s="3">
        <f t="shared" si="2"/>
        <v>1.122826452785717E-6</v>
      </c>
      <c r="BH9" s="3">
        <f t="shared" si="2"/>
        <v>1.122826452785717E-6</v>
      </c>
      <c r="BI9" s="3">
        <f t="shared" si="2"/>
        <v>1.122826452785717E-6</v>
      </c>
      <c r="BJ9" s="3">
        <f t="shared" si="2"/>
        <v>1.122826452785717E-6</v>
      </c>
      <c r="BK9" s="3">
        <f t="shared" si="2"/>
        <v>1.122826452785717E-6</v>
      </c>
      <c r="BL9" s="3">
        <f t="shared" si="2"/>
        <v>1.122826452785717E-6</v>
      </c>
      <c r="BM9" s="3">
        <f t="shared" si="2"/>
        <v>1.122826452785717E-6</v>
      </c>
      <c r="BN9" s="3">
        <f t="shared" si="2"/>
        <v>1.122826452785717E-6</v>
      </c>
      <c r="BO9" s="3">
        <f t="shared" si="2"/>
        <v>1.122826452785717E-6</v>
      </c>
      <c r="BP9" s="3">
        <f t="shared" si="2"/>
        <v>1.122826452785717E-6</v>
      </c>
      <c r="BQ9" s="3">
        <f t="shared" si="2"/>
        <v>1.122826452785717E-6</v>
      </c>
      <c r="BR9" s="3">
        <f t="shared" si="2"/>
        <v>1.122826452785717E-6</v>
      </c>
      <c r="BS9" s="3">
        <f t="shared" si="2"/>
        <v>1.122826452785717E-6</v>
      </c>
      <c r="BT9" s="3">
        <f t="shared" si="2"/>
        <v>1.122826452785717E-6</v>
      </c>
      <c r="BU9" s="3">
        <f t="shared" si="2"/>
        <v>1.122826452785717E-6</v>
      </c>
      <c r="BV9" s="3">
        <f t="shared" si="2"/>
        <v>1.122826452785717E-6</v>
      </c>
      <c r="BW9" s="3">
        <f t="shared" si="2"/>
        <v>1.122826452785717E-6</v>
      </c>
      <c r="BX9" s="3">
        <f t="shared" si="2"/>
        <v>1.122826452785717E-6</v>
      </c>
      <c r="BY9" s="3">
        <f t="shared" si="2"/>
        <v>1.122826452785717E-6</v>
      </c>
    </row>
  </sheetData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4DC4-568B-40F8-BCDD-F468D87589DF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460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3">
        <f>AA2</f>
        <v>0</v>
      </c>
      <c r="AC2" s="3">
        <f t="shared" ref="AC2:BY7" si="0">AB2</f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  <c r="BA2" s="3">
        <f t="shared" si="0"/>
        <v>0</v>
      </c>
      <c r="BB2" s="3">
        <f t="shared" si="0"/>
        <v>0</v>
      </c>
      <c r="BC2" s="3">
        <f t="shared" si="0"/>
        <v>0</v>
      </c>
      <c r="BD2" s="3">
        <f t="shared" si="0"/>
        <v>0</v>
      </c>
      <c r="BE2" s="3">
        <f t="shared" si="0"/>
        <v>0</v>
      </c>
      <c r="BF2" s="3">
        <f t="shared" si="0"/>
        <v>0</v>
      </c>
      <c r="BG2" s="3">
        <f t="shared" si="0"/>
        <v>0</v>
      </c>
      <c r="BH2" s="3">
        <f t="shared" si="0"/>
        <v>0</v>
      </c>
      <c r="BI2" s="3">
        <f t="shared" si="0"/>
        <v>0</v>
      </c>
      <c r="BJ2" s="3">
        <f t="shared" si="0"/>
        <v>0</v>
      </c>
      <c r="BK2" s="3">
        <f t="shared" si="0"/>
        <v>0</v>
      </c>
      <c r="BL2" s="3">
        <f t="shared" si="0"/>
        <v>0</v>
      </c>
      <c r="BM2" s="3">
        <f t="shared" si="0"/>
        <v>0</v>
      </c>
      <c r="BN2" s="3">
        <f t="shared" si="0"/>
        <v>0</v>
      </c>
      <c r="BO2" s="3">
        <f t="shared" si="0"/>
        <v>0</v>
      </c>
      <c r="BP2" s="3">
        <f t="shared" si="0"/>
        <v>0</v>
      </c>
      <c r="BQ2" s="3">
        <f t="shared" si="0"/>
        <v>0</v>
      </c>
      <c r="BR2" s="3">
        <f t="shared" si="0"/>
        <v>0</v>
      </c>
      <c r="BS2" s="3">
        <f t="shared" si="0"/>
        <v>0</v>
      </c>
      <c r="BT2" s="3">
        <f t="shared" si="0"/>
        <v>0</v>
      </c>
      <c r="BU2" s="3">
        <f t="shared" si="0"/>
        <v>0</v>
      </c>
      <c r="BV2" s="3">
        <f t="shared" si="0"/>
        <v>0</v>
      </c>
      <c r="BW2" s="3">
        <f t="shared" si="0"/>
        <v>0</v>
      </c>
      <c r="BX2" s="3">
        <f t="shared" si="0"/>
        <v>0</v>
      </c>
      <c r="BY2" s="3">
        <f t="shared" si="0"/>
        <v>0</v>
      </c>
    </row>
    <row r="3" spans="1:77">
      <c r="A3" s="1" t="s">
        <v>390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3">
        <f t="shared" ref="AB3:AQ9" si="1">AA3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0"/>
        <v>0</v>
      </c>
      <c r="AS3" s="3">
        <f t="shared" si="0"/>
        <v>0</v>
      </c>
      <c r="AT3" s="3">
        <f t="shared" si="0"/>
        <v>0</v>
      </c>
      <c r="AU3" s="3">
        <f t="shared" si="0"/>
        <v>0</v>
      </c>
      <c r="AV3" s="3">
        <f t="shared" si="0"/>
        <v>0</v>
      </c>
      <c r="AW3" s="3">
        <f t="shared" si="0"/>
        <v>0</v>
      </c>
      <c r="AX3" s="3">
        <f t="shared" si="0"/>
        <v>0</v>
      </c>
      <c r="AY3" s="3">
        <f t="shared" si="0"/>
        <v>0</v>
      </c>
      <c r="AZ3" s="3">
        <f t="shared" si="0"/>
        <v>0</v>
      </c>
      <c r="BA3" s="3">
        <f t="shared" si="0"/>
        <v>0</v>
      </c>
      <c r="BB3" s="3">
        <f t="shared" si="0"/>
        <v>0</v>
      </c>
      <c r="BC3" s="3">
        <f t="shared" si="0"/>
        <v>0</v>
      </c>
      <c r="BD3" s="3">
        <f t="shared" si="0"/>
        <v>0</v>
      </c>
      <c r="BE3" s="3">
        <f t="shared" si="0"/>
        <v>0</v>
      </c>
      <c r="BF3" s="3">
        <f t="shared" si="0"/>
        <v>0</v>
      </c>
      <c r="BG3" s="3">
        <f t="shared" si="0"/>
        <v>0</v>
      </c>
      <c r="BH3" s="3">
        <f t="shared" si="0"/>
        <v>0</v>
      </c>
      <c r="BI3" s="3">
        <f t="shared" si="0"/>
        <v>0</v>
      </c>
      <c r="BJ3" s="3">
        <f t="shared" si="0"/>
        <v>0</v>
      </c>
      <c r="BK3" s="3">
        <f t="shared" si="0"/>
        <v>0</v>
      </c>
      <c r="BL3" s="3">
        <f t="shared" si="0"/>
        <v>0</v>
      </c>
      <c r="BM3" s="3">
        <f t="shared" si="0"/>
        <v>0</v>
      </c>
      <c r="BN3" s="3">
        <f t="shared" si="0"/>
        <v>0</v>
      </c>
      <c r="BO3" s="3">
        <f t="shared" si="0"/>
        <v>0</v>
      </c>
      <c r="BP3" s="3">
        <f t="shared" si="0"/>
        <v>0</v>
      </c>
      <c r="BQ3" s="3">
        <f t="shared" si="0"/>
        <v>0</v>
      </c>
      <c r="BR3" s="3">
        <f t="shared" si="0"/>
        <v>0</v>
      </c>
      <c r="BS3" s="3">
        <f t="shared" si="0"/>
        <v>0</v>
      </c>
      <c r="BT3" s="3">
        <f t="shared" si="0"/>
        <v>0</v>
      </c>
      <c r="BU3" s="3">
        <f t="shared" si="0"/>
        <v>0</v>
      </c>
      <c r="BV3" s="3">
        <f t="shared" si="0"/>
        <v>0</v>
      </c>
      <c r="BW3" s="3">
        <f t="shared" si="0"/>
        <v>0</v>
      </c>
      <c r="BX3" s="3">
        <f t="shared" si="0"/>
        <v>0</v>
      </c>
      <c r="BY3" s="3">
        <f t="shared" si="0"/>
        <v>0</v>
      </c>
    </row>
    <row r="4" spans="1:77">
      <c r="A4" s="1" t="s">
        <v>391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3">
        <f t="shared" si="1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  <c r="AG4" s="3">
        <f t="shared" si="0"/>
        <v>0</v>
      </c>
      <c r="AH4" s="3">
        <f t="shared" si="0"/>
        <v>0</v>
      </c>
      <c r="AI4" s="3">
        <f t="shared" si="0"/>
        <v>0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si="0"/>
        <v>0</v>
      </c>
      <c r="AZ4" s="3">
        <f t="shared" si="0"/>
        <v>0</v>
      </c>
      <c r="BA4" s="3">
        <f t="shared" si="0"/>
        <v>0</v>
      </c>
      <c r="BB4" s="3">
        <f t="shared" si="0"/>
        <v>0</v>
      </c>
      <c r="BC4" s="3">
        <f t="shared" si="0"/>
        <v>0</v>
      </c>
      <c r="BD4" s="3">
        <f t="shared" si="0"/>
        <v>0</v>
      </c>
      <c r="BE4" s="3">
        <f t="shared" si="0"/>
        <v>0</v>
      </c>
      <c r="BF4" s="3">
        <f t="shared" si="0"/>
        <v>0</v>
      </c>
      <c r="BG4" s="3">
        <f t="shared" si="0"/>
        <v>0</v>
      </c>
      <c r="BH4" s="3">
        <f t="shared" si="0"/>
        <v>0</v>
      </c>
      <c r="BI4" s="3">
        <f t="shared" si="0"/>
        <v>0</v>
      </c>
      <c r="BJ4" s="3">
        <f t="shared" si="0"/>
        <v>0</v>
      </c>
      <c r="BK4" s="3">
        <f t="shared" si="0"/>
        <v>0</v>
      </c>
      <c r="BL4" s="3">
        <f t="shared" si="0"/>
        <v>0</v>
      </c>
      <c r="BM4" s="3">
        <f t="shared" si="0"/>
        <v>0</v>
      </c>
      <c r="BN4" s="3">
        <f t="shared" si="0"/>
        <v>0</v>
      </c>
      <c r="BO4" s="3">
        <f t="shared" si="0"/>
        <v>0</v>
      </c>
      <c r="BP4" s="3">
        <f t="shared" si="0"/>
        <v>0</v>
      </c>
      <c r="BQ4" s="3">
        <f t="shared" si="0"/>
        <v>0</v>
      </c>
      <c r="BR4" s="3">
        <f t="shared" si="0"/>
        <v>0</v>
      </c>
      <c r="BS4" s="3">
        <f t="shared" si="0"/>
        <v>0</v>
      </c>
      <c r="BT4" s="3">
        <f t="shared" si="0"/>
        <v>0</v>
      </c>
      <c r="BU4" s="3">
        <f t="shared" si="0"/>
        <v>0</v>
      </c>
      <c r="BV4" s="3">
        <f t="shared" si="0"/>
        <v>0</v>
      </c>
      <c r="BW4" s="3">
        <f t="shared" si="0"/>
        <v>0</v>
      </c>
      <c r="BX4" s="3">
        <f t="shared" si="0"/>
        <v>0</v>
      </c>
      <c r="BY4" s="3">
        <f t="shared" si="0"/>
        <v>0</v>
      </c>
    </row>
    <row r="5" spans="1:77">
      <c r="A5" s="1" t="s">
        <v>392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3">
        <f t="shared" si="1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  <c r="AG5" s="3">
        <f t="shared" si="0"/>
        <v>0</v>
      </c>
      <c r="AH5" s="3">
        <f t="shared" si="0"/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0"/>
        <v>0</v>
      </c>
      <c r="AZ5" s="3">
        <f t="shared" si="0"/>
        <v>0</v>
      </c>
      <c r="BA5" s="3">
        <f t="shared" si="0"/>
        <v>0</v>
      </c>
      <c r="BB5" s="3">
        <f t="shared" si="0"/>
        <v>0</v>
      </c>
      <c r="BC5" s="3">
        <f t="shared" si="0"/>
        <v>0</v>
      </c>
      <c r="BD5" s="3">
        <f t="shared" si="0"/>
        <v>0</v>
      </c>
      <c r="BE5" s="3">
        <f t="shared" si="0"/>
        <v>0</v>
      </c>
      <c r="BF5" s="3">
        <f t="shared" si="0"/>
        <v>0</v>
      </c>
      <c r="BG5" s="3">
        <f t="shared" si="0"/>
        <v>0</v>
      </c>
      <c r="BH5" s="3">
        <f t="shared" si="0"/>
        <v>0</v>
      </c>
      <c r="BI5" s="3">
        <f t="shared" si="0"/>
        <v>0</v>
      </c>
      <c r="BJ5" s="3">
        <f t="shared" si="0"/>
        <v>0</v>
      </c>
      <c r="BK5" s="3">
        <f t="shared" si="0"/>
        <v>0</v>
      </c>
      <c r="BL5" s="3">
        <f t="shared" si="0"/>
        <v>0</v>
      </c>
      <c r="BM5" s="3">
        <f t="shared" si="0"/>
        <v>0</v>
      </c>
      <c r="BN5" s="3">
        <f t="shared" si="0"/>
        <v>0</v>
      </c>
      <c r="BO5" s="3">
        <f t="shared" si="0"/>
        <v>0</v>
      </c>
      <c r="BP5" s="3">
        <f t="shared" si="0"/>
        <v>0</v>
      </c>
      <c r="BQ5" s="3">
        <f t="shared" si="0"/>
        <v>0</v>
      </c>
      <c r="BR5" s="3">
        <f t="shared" si="0"/>
        <v>0</v>
      </c>
      <c r="BS5" s="3">
        <f t="shared" si="0"/>
        <v>0</v>
      </c>
      <c r="BT5" s="3">
        <f t="shared" si="0"/>
        <v>0</v>
      </c>
      <c r="BU5" s="3">
        <f t="shared" si="0"/>
        <v>0</v>
      </c>
      <c r="BV5" s="3">
        <f t="shared" si="0"/>
        <v>0</v>
      </c>
      <c r="BW5" s="3">
        <f t="shared" si="0"/>
        <v>0</v>
      </c>
      <c r="BX5" s="3">
        <f t="shared" si="0"/>
        <v>0</v>
      </c>
      <c r="BY5" s="3">
        <f t="shared" si="0"/>
        <v>0</v>
      </c>
    </row>
    <row r="6" spans="1:77">
      <c r="A6" s="1" t="s">
        <v>393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3">
        <f t="shared" si="1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G6" s="3">
        <f t="shared" si="0"/>
        <v>0</v>
      </c>
      <c r="AH6" s="3">
        <f t="shared" si="0"/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0"/>
        <v>0</v>
      </c>
      <c r="AZ6" s="3">
        <f t="shared" si="0"/>
        <v>0</v>
      </c>
      <c r="BA6" s="3">
        <f t="shared" si="0"/>
        <v>0</v>
      </c>
      <c r="BB6" s="3">
        <f t="shared" si="0"/>
        <v>0</v>
      </c>
      <c r="BC6" s="3">
        <f t="shared" si="0"/>
        <v>0</v>
      </c>
      <c r="BD6" s="3">
        <f t="shared" si="0"/>
        <v>0</v>
      </c>
      <c r="BE6" s="3">
        <f t="shared" si="0"/>
        <v>0</v>
      </c>
      <c r="BF6" s="3">
        <f t="shared" si="0"/>
        <v>0</v>
      </c>
      <c r="BG6" s="3">
        <f t="shared" si="0"/>
        <v>0</v>
      </c>
      <c r="BH6" s="3">
        <f t="shared" si="0"/>
        <v>0</v>
      </c>
      <c r="BI6" s="3">
        <f t="shared" si="0"/>
        <v>0</v>
      </c>
      <c r="BJ6" s="3">
        <f t="shared" si="0"/>
        <v>0</v>
      </c>
      <c r="BK6" s="3">
        <f t="shared" si="0"/>
        <v>0</v>
      </c>
      <c r="BL6" s="3">
        <f t="shared" si="0"/>
        <v>0</v>
      </c>
      <c r="BM6" s="3">
        <f t="shared" si="0"/>
        <v>0</v>
      </c>
      <c r="BN6" s="3">
        <f t="shared" si="0"/>
        <v>0</v>
      </c>
      <c r="BO6" s="3">
        <f t="shared" si="0"/>
        <v>0</v>
      </c>
      <c r="BP6" s="3">
        <f t="shared" si="0"/>
        <v>0</v>
      </c>
      <c r="BQ6" s="3">
        <f t="shared" si="0"/>
        <v>0</v>
      </c>
      <c r="BR6" s="3">
        <f t="shared" si="0"/>
        <v>0</v>
      </c>
      <c r="BS6" s="3">
        <f t="shared" si="0"/>
        <v>0</v>
      </c>
      <c r="BT6" s="3">
        <f t="shared" si="0"/>
        <v>0</v>
      </c>
      <c r="BU6" s="3">
        <f t="shared" si="0"/>
        <v>0</v>
      </c>
      <c r="BV6" s="3">
        <f t="shared" si="0"/>
        <v>0</v>
      </c>
      <c r="BW6" s="3">
        <f t="shared" si="0"/>
        <v>0</v>
      </c>
      <c r="BX6" s="3">
        <f t="shared" si="0"/>
        <v>0</v>
      </c>
      <c r="BY6" s="3">
        <f t="shared" si="0"/>
        <v>0</v>
      </c>
    </row>
    <row r="7" spans="1:77">
      <c r="A7" s="1" t="s">
        <v>394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3">
        <f t="shared" si="1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G7" s="3">
        <f t="shared" si="0"/>
        <v>0</v>
      </c>
      <c r="AH7" s="3">
        <f t="shared" si="0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ref="AC7:BY9" si="2">BA7</f>
        <v>0</v>
      </c>
      <c r="BC7" s="3">
        <f t="shared" si="2"/>
        <v>0</v>
      </c>
      <c r="BD7" s="3">
        <f t="shared" si="2"/>
        <v>0</v>
      </c>
      <c r="BE7" s="3">
        <f t="shared" si="2"/>
        <v>0</v>
      </c>
      <c r="BF7" s="3">
        <f t="shared" si="2"/>
        <v>0</v>
      </c>
      <c r="BG7" s="3">
        <f t="shared" si="2"/>
        <v>0</v>
      </c>
      <c r="BH7" s="3">
        <f t="shared" si="2"/>
        <v>0</v>
      </c>
      <c r="BI7" s="3">
        <f t="shared" si="2"/>
        <v>0</v>
      </c>
      <c r="BJ7" s="3">
        <f t="shared" si="2"/>
        <v>0</v>
      </c>
      <c r="BK7" s="3">
        <f t="shared" si="2"/>
        <v>0</v>
      </c>
      <c r="BL7" s="3">
        <f t="shared" si="2"/>
        <v>0</v>
      </c>
      <c r="BM7" s="3">
        <f t="shared" si="2"/>
        <v>0</v>
      </c>
      <c r="BN7" s="3">
        <f t="shared" si="2"/>
        <v>0</v>
      </c>
      <c r="BO7" s="3">
        <f t="shared" si="2"/>
        <v>0</v>
      </c>
      <c r="BP7" s="3">
        <f t="shared" si="2"/>
        <v>0</v>
      </c>
      <c r="BQ7" s="3">
        <f t="shared" si="2"/>
        <v>0</v>
      </c>
      <c r="BR7" s="3">
        <f t="shared" si="2"/>
        <v>0</v>
      </c>
      <c r="BS7" s="3">
        <f t="shared" si="2"/>
        <v>0</v>
      </c>
      <c r="BT7" s="3">
        <f t="shared" si="2"/>
        <v>0</v>
      </c>
      <c r="BU7" s="3">
        <f t="shared" si="2"/>
        <v>0</v>
      </c>
      <c r="BV7" s="3">
        <f t="shared" si="2"/>
        <v>0</v>
      </c>
      <c r="BW7" s="3">
        <f t="shared" si="2"/>
        <v>0</v>
      </c>
      <c r="BX7" s="3">
        <f t="shared" si="2"/>
        <v>0</v>
      </c>
      <c r="BY7" s="3">
        <f t="shared" si="2"/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2"/>
        <v>0</v>
      </c>
      <c r="AD8" s="3">
        <f t="shared" si="2"/>
        <v>0</v>
      </c>
      <c r="AE8" s="3">
        <f t="shared" si="2"/>
        <v>0</v>
      </c>
      <c r="AF8" s="3">
        <f t="shared" si="2"/>
        <v>0</v>
      </c>
      <c r="AG8" s="3">
        <f t="shared" si="2"/>
        <v>0</v>
      </c>
      <c r="AH8" s="3">
        <f t="shared" si="2"/>
        <v>0</v>
      </c>
      <c r="AI8" s="3">
        <f t="shared" si="2"/>
        <v>0</v>
      </c>
      <c r="AJ8" s="3">
        <f t="shared" si="2"/>
        <v>0</v>
      </c>
      <c r="AK8" s="3">
        <f t="shared" si="2"/>
        <v>0</v>
      </c>
      <c r="AL8" s="3">
        <f t="shared" si="2"/>
        <v>0</v>
      </c>
      <c r="AM8" s="3">
        <f t="shared" si="2"/>
        <v>0</v>
      </c>
      <c r="AN8" s="3">
        <f t="shared" si="2"/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0</v>
      </c>
      <c r="AV8" s="3">
        <f t="shared" si="2"/>
        <v>0</v>
      </c>
      <c r="AW8" s="3">
        <f t="shared" si="2"/>
        <v>0</v>
      </c>
      <c r="AX8" s="3">
        <f t="shared" si="2"/>
        <v>0</v>
      </c>
      <c r="AY8" s="3">
        <f t="shared" si="2"/>
        <v>0</v>
      </c>
      <c r="AZ8" s="3">
        <f t="shared" si="2"/>
        <v>0</v>
      </c>
      <c r="BA8" s="3">
        <f t="shared" si="2"/>
        <v>0</v>
      </c>
      <c r="BB8" s="3">
        <f t="shared" si="2"/>
        <v>0</v>
      </c>
      <c r="BC8" s="3">
        <f t="shared" si="2"/>
        <v>0</v>
      </c>
      <c r="BD8" s="3">
        <f t="shared" si="2"/>
        <v>0</v>
      </c>
      <c r="BE8" s="3">
        <f t="shared" si="2"/>
        <v>0</v>
      </c>
      <c r="BF8" s="3">
        <f t="shared" si="2"/>
        <v>0</v>
      </c>
      <c r="BG8" s="3">
        <f t="shared" si="2"/>
        <v>0</v>
      </c>
      <c r="BH8" s="3">
        <f t="shared" si="2"/>
        <v>0</v>
      </c>
      <c r="BI8" s="3">
        <f t="shared" si="2"/>
        <v>0</v>
      </c>
      <c r="BJ8" s="3">
        <f t="shared" si="2"/>
        <v>0</v>
      </c>
      <c r="BK8" s="3">
        <f t="shared" si="2"/>
        <v>0</v>
      </c>
      <c r="BL8" s="3">
        <f t="shared" si="2"/>
        <v>0</v>
      </c>
      <c r="BM8" s="3">
        <f t="shared" si="2"/>
        <v>0</v>
      </c>
      <c r="BN8" s="3">
        <f t="shared" si="2"/>
        <v>0</v>
      </c>
      <c r="BO8" s="3">
        <f t="shared" si="2"/>
        <v>0</v>
      </c>
      <c r="BP8" s="3">
        <f t="shared" si="2"/>
        <v>0</v>
      </c>
      <c r="BQ8" s="3">
        <f t="shared" si="2"/>
        <v>0</v>
      </c>
      <c r="BR8" s="3">
        <f t="shared" si="2"/>
        <v>0</v>
      </c>
      <c r="BS8" s="3">
        <f t="shared" si="2"/>
        <v>0</v>
      </c>
      <c r="BT8" s="3">
        <f t="shared" si="2"/>
        <v>0</v>
      </c>
      <c r="BU8" s="3">
        <f t="shared" si="2"/>
        <v>0</v>
      </c>
      <c r="BV8" s="3">
        <f t="shared" si="2"/>
        <v>0</v>
      </c>
      <c r="BW8" s="3">
        <f t="shared" si="2"/>
        <v>0</v>
      </c>
      <c r="BX8" s="3">
        <f t="shared" si="2"/>
        <v>0</v>
      </c>
      <c r="BY8" s="3">
        <f t="shared" si="2"/>
        <v>0</v>
      </c>
    </row>
    <row r="9" spans="1:77">
      <c r="A9" s="1" t="s">
        <v>396</v>
      </c>
      <c r="B9">
        <f t="shared" ref="B9:Q9" si="3">B6</f>
        <v>0</v>
      </c>
      <c r="C9">
        <f t="shared" si="3"/>
        <v>0</v>
      </c>
      <c r="D9">
        <f t="shared" si="3"/>
        <v>0</v>
      </c>
      <c r="E9">
        <f t="shared" si="3"/>
        <v>0</v>
      </c>
      <c r="F9">
        <f t="shared" si="3"/>
        <v>0</v>
      </c>
      <c r="G9">
        <f t="shared" si="3"/>
        <v>0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3">
        <f t="shared" si="1"/>
        <v>0</v>
      </c>
      <c r="AC9" s="3">
        <f t="shared" si="2"/>
        <v>0</v>
      </c>
      <c r="AD9" s="3">
        <f t="shared" si="2"/>
        <v>0</v>
      </c>
      <c r="AE9" s="3">
        <f t="shared" si="2"/>
        <v>0</v>
      </c>
      <c r="AF9" s="3">
        <f t="shared" si="2"/>
        <v>0</v>
      </c>
      <c r="AG9" s="3">
        <f t="shared" si="2"/>
        <v>0</v>
      </c>
      <c r="AH9" s="3">
        <f t="shared" si="2"/>
        <v>0</v>
      </c>
      <c r="AI9" s="3">
        <f t="shared" si="2"/>
        <v>0</v>
      </c>
      <c r="AJ9" s="3">
        <f t="shared" si="2"/>
        <v>0</v>
      </c>
      <c r="AK9" s="3">
        <f t="shared" si="2"/>
        <v>0</v>
      </c>
      <c r="AL9" s="3">
        <f t="shared" si="2"/>
        <v>0</v>
      </c>
      <c r="AM9" s="3">
        <f t="shared" si="2"/>
        <v>0</v>
      </c>
      <c r="AN9" s="3">
        <f t="shared" si="2"/>
        <v>0</v>
      </c>
      <c r="AO9" s="3">
        <f t="shared" si="2"/>
        <v>0</v>
      </c>
      <c r="AP9" s="3">
        <f t="shared" si="2"/>
        <v>0</v>
      </c>
      <c r="AQ9" s="3">
        <f t="shared" si="2"/>
        <v>0</v>
      </c>
      <c r="AR9" s="3">
        <f t="shared" si="2"/>
        <v>0</v>
      </c>
      <c r="AS9" s="3">
        <f t="shared" si="2"/>
        <v>0</v>
      </c>
      <c r="AT9" s="3">
        <f t="shared" si="2"/>
        <v>0</v>
      </c>
      <c r="AU9" s="3">
        <f t="shared" si="2"/>
        <v>0</v>
      </c>
      <c r="AV9" s="3">
        <f t="shared" si="2"/>
        <v>0</v>
      </c>
      <c r="AW9" s="3">
        <f t="shared" si="2"/>
        <v>0</v>
      </c>
      <c r="AX9" s="3">
        <f t="shared" si="2"/>
        <v>0</v>
      </c>
      <c r="AY9" s="3">
        <f t="shared" si="2"/>
        <v>0</v>
      </c>
      <c r="AZ9" s="3">
        <f t="shared" si="2"/>
        <v>0</v>
      </c>
      <c r="BA9" s="3">
        <f t="shared" si="2"/>
        <v>0</v>
      </c>
      <c r="BB9" s="3">
        <f t="shared" si="2"/>
        <v>0</v>
      </c>
      <c r="BC9" s="3">
        <f t="shared" si="2"/>
        <v>0</v>
      </c>
      <c r="BD9" s="3">
        <f t="shared" si="2"/>
        <v>0</v>
      </c>
      <c r="BE9" s="3">
        <f t="shared" si="2"/>
        <v>0</v>
      </c>
      <c r="BF9" s="3">
        <f t="shared" si="2"/>
        <v>0</v>
      </c>
      <c r="BG9" s="3">
        <f t="shared" si="2"/>
        <v>0</v>
      </c>
      <c r="BH9" s="3">
        <f t="shared" si="2"/>
        <v>0</v>
      </c>
      <c r="BI9" s="3">
        <f t="shared" si="2"/>
        <v>0</v>
      </c>
      <c r="BJ9" s="3">
        <f t="shared" si="2"/>
        <v>0</v>
      </c>
      <c r="BK9" s="3">
        <f t="shared" si="2"/>
        <v>0</v>
      </c>
      <c r="BL9" s="3">
        <f t="shared" si="2"/>
        <v>0</v>
      </c>
      <c r="BM9" s="3">
        <f t="shared" si="2"/>
        <v>0</v>
      </c>
      <c r="BN9" s="3">
        <f t="shared" si="2"/>
        <v>0</v>
      </c>
      <c r="BO9" s="3">
        <f t="shared" si="2"/>
        <v>0</v>
      </c>
      <c r="BP9" s="3">
        <f t="shared" si="2"/>
        <v>0</v>
      </c>
      <c r="BQ9" s="3">
        <f t="shared" si="2"/>
        <v>0</v>
      </c>
      <c r="BR9" s="3">
        <f t="shared" si="2"/>
        <v>0</v>
      </c>
      <c r="BS9" s="3">
        <f t="shared" si="2"/>
        <v>0</v>
      </c>
      <c r="BT9" s="3">
        <f t="shared" si="2"/>
        <v>0</v>
      </c>
      <c r="BU9" s="3">
        <f t="shared" si="2"/>
        <v>0</v>
      </c>
      <c r="BV9" s="3">
        <f t="shared" si="2"/>
        <v>0</v>
      </c>
      <c r="BW9" s="3">
        <f t="shared" si="2"/>
        <v>0</v>
      </c>
      <c r="BX9" s="3">
        <f t="shared" si="2"/>
        <v>0</v>
      </c>
      <c r="BY9" s="3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5157-888C-4BB4-9316-D8DC9934568B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21" width="10" customWidth="1"/>
    <col min="22" max="29" width="10.140625" bestFit="1" customWidth="1"/>
  </cols>
  <sheetData>
    <row r="1" spans="1:77">
      <c r="A1" s="1" t="s">
        <v>388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3">
        <f>AA2</f>
        <v>0</v>
      </c>
      <c r="AC2" s="3">
        <f t="shared" ref="AC2:AR2" si="0">AB2</f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ref="AS2:BH2" si="1">AR2</f>
        <v>0</v>
      </c>
      <c r="AT2" s="3">
        <f t="shared" si="1"/>
        <v>0</v>
      </c>
      <c r="AU2" s="3">
        <f t="shared" si="1"/>
        <v>0</v>
      </c>
      <c r="AV2" s="3">
        <f t="shared" si="1"/>
        <v>0</v>
      </c>
      <c r="AW2" s="3">
        <f t="shared" si="1"/>
        <v>0</v>
      </c>
      <c r="AX2" s="3">
        <f t="shared" si="1"/>
        <v>0</v>
      </c>
      <c r="AY2" s="3">
        <f t="shared" si="1"/>
        <v>0</v>
      </c>
      <c r="AZ2" s="3">
        <f t="shared" si="1"/>
        <v>0</v>
      </c>
      <c r="BA2" s="3">
        <f t="shared" si="1"/>
        <v>0</v>
      </c>
      <c r="BB2" s="3">
        <f t="shared" si="1"/>
        <v>0</v>
      </c>
      <c r="BC2" s="3">
        <f t="shared" si="1"/>
        <v>0</v>
      </c>
      <c r="BD2" s="3">
        <f t="shared" si="1"/>
        <v>0</v>
      </c>
      <c r="BE2" s="3">
        <f t="shared" si="1"/>
        <v>0</v>
      </c>
      <c r="BF2" s="3">
        <f t="shared" si="1"/>
        <v>0</v>
      </c>
      <c r="BG2" s="3">
        <f t="shared" si="1"/>
        <v>0</v>
      </c>
      <c r="BH2" s="3">
        <f t="shared" si="1"/>
        <v>0</v>
      </c>
      <c r="BI2" s="3">
        <f t="shared" ref="BI2:BX2" si="2">BH2</f>
        <v>0</v>
      </c>
      <c r="BJ2" s="3">
        <f t="shared" si="2"/>
        <v>0</v>
      </c>
      <c r="BK2" s="3">
        <f t="shared" si="2"/>
        <v>0</v>
      </c>
      <c r="BL2" s="3">
        <f t="shared" si="2"/>
        <v>0</v>
      </c>
      <c r="BM2" s="3">
        <f t="shared" si="2"/>
        <v>0</v>
      </c>
      <c r="BN2" s="3">
        <f t="shared" si="2"/>
        <v>0</v>
      </c>
      <c r="BO2" s="3">
        <f t="shared" si="2"/>
        <v>0</v>
      </c>
      <c r="BP2" s="3">
        <f t="shared" si="2"/>
        <v>0</v>
      </c>
      <c r="BQ2" s="3">
        <f t="shared" si="2"/>
        <v>0</v>
      </c>
      <c r="BR2" s="3">
        <f t="shared" si="2"/>
        <v>0</v>
      </c>
      <c r="BS2" s="3">
        <f t="shared" si="2"/>
        <v>0</v>
      </c>
      <c r="BT2" s="3">
        <f t="shared" si="2"/>
        <v>0</v>
      </c>
      <c r="BU2" s="3">
        <f t="shared" si="2"/>
        <v>0</v>
      </c>
      <c r="BV2" s="3">
        <f t="shared" si="2"/>
        <v>0</v>
      </c>
      <c r="BW2" s="3">
        <f t="shared" si="2"/>
        <v>0</v>
      </c>
      <c r="BX2" s="3">
        <f t="shared" si="2"/>
        <v>0</v>
      </c>
      <c r="BY2" s="3">
        <f t="shared" ref="AR2:BY9" si="3">BX2</f>
        <v>0</v>
      </c>
    </row>
    <row r="3" spans="1:77">
      <c r="A3" s="1" t="s">
        <v>390</v>
      </c>
      <c r="B3" s="3">
        <f>'BFPaT-pretax-lignite'!B3*'Tax Percentages'!C$20/(1-'Tax Percentages'!C$20)</f>
        <v>1.0370066189097238E-7</v>
      </c>
      <c r="C3" s="3">
        <f>'BFPaT-pretax-lignite'!C3*'Tax Percentages'!D$20/(1-'Tax Percentages'!D$20)</f>
        <v>1.0180876548617868E-7</v>
      </c>
      <c r="D3" s="3">
        <f>'BFPaT-pretax-lignite'!D3*'Tax Percentages'!E$20/(1-'Tax Percentages'!E$20)</f>
        <v>1.0110648001436708E-7</v>
      </c>
      <c r="E3" s="3">
        <f>'BFPaT-pretax-lignite'!E3*'Tax Percentages'!F$20/(1-'Tax Percentages'!F$20)</f>
        <v>1.0312343352254843E-7</v>
      </c>
      <c r="F3" s="3">
        <f>'BFPaT-pretax-lignite'!F3*'Tax Percentages'!G$20/(1-'Tax Percentages'!G$20)</f>
        <v>1.0514038703072977E-7</v>
      </c>
      <c r="G3" s="3">
        <f>'BFPaT-pretax-lignite'!G3*'Tax Percentages'!H$20/(1-'Tax Percentages'!H$20)</f>
        <v>1.0564714902557383E-7</v>
      </c>
      <c r="H3" s="3">
        <f>'BFPaT-pretax-lignite'!H3*'Tax Percentages'!I$20/(1-'Tax Percentages'!I$20)</f>
        <v>1.0371034633295064E-7</v>
      </c>
      <c r="I3" s="3">
        <f>'BFPaT-pretax-lignite'!I3*'Tax Percentages'!J$20/(1-'Tax Percentages'!J$20)</f>
        <v>1.0305458962678635E-7</v>
      </c>
      <c r="J3" s="3">
        <f>'BFPaT-pretax-lignite'!J3*'Tax Percentages'!K$20/(1-'Tax Percentages'!K$20)</f>
        <v>1.0282486266463863E-7</v>
      </c>
      <c r="K3" s="3">
        <f>'BFPaT-pretax-lignite'!K3*'Tax Percentages'!L$20/(1-'Tax Percentages'!L$20)</f>
        <v>1.0193689360856227E-7</v>
      </c>
      <c r="L3" s="3">
        <f>'BFPaT-pretax-lignite'!L3*'Tax Percentages'!M$20/(1-'Tax Percentages'!M$20)</f>
        <v>1.0185260468214098E-7</v>
      </c>
      <c r="M3" s="3">
        <f>'BFPaT-pretax-lignite'!M3*'Tax Percentages'!N$20/(1-'Tax Percentages'!N$20)</f>
        <v>1.0169936767101614E-7</v>
      </c>
      <c r="N3" s="3">
        <f>'BFPaT-pretax-lignite'!N3*'Tax Percentages'!O$20/(1-'Tax Percentages'!O$20)</f>
        <v>1.0337769003614913E-7</v>
      </c>
      <c r="O3" s="3">
        <f>'BFPaT-pretax-lignite'!O3*'Tax Percentages'!P$20/(1-'Tax Percentages'!P$20)</f>
        <v>1.0359036209605198E-7</v>
      </c>
      <c r="P3" s="3">
        <f>'BFPaT-pretax-lignite'!P3*'Tax Percentages'!Q$20/(1-'Tax Percentages'!Q$20)</f>
        <v>1.0432642253791202E-7</v>
      </c>
      <c r="Q3" s="3">
        <f>'BFPaT-pretax-lignite'!Q3*'Tax Percentages'!R$20/(1-'Tax Percentages'!R$20)</f>
        <v>1.0457808947480692E-7</v>
      </c>
      <c r="R3" s="3">
        <f>'BFPaT-pretax-lignite'!R3*'Tax Percentages'!S$20/(1-'Tax Percentages'!S$20)</f>
        <v>1.0427054416472776E-7</v>
      </c>
      <c r="S3" s="3">
        <f>'BFPaT-pretax-lignite'!S3*'Tax Percentages'!T$20/(1-'Tax Percentages'!T$20)</f>
        <v>1.0417468532974838E-7</v>
      </c>
      <c r="T3" s="3">
        <f>'BFPaT-pretax-lignite'!T3*'Tax Percentages'!U$20/(1-'Tax Percentages'!U$20)</f>
        <v>1.0458897375915412E-7</v>
      </c>
      <c r="U3" s="3">
        <f>'BFPaT-pretax-lignite'!U3*'Tax Percentages'!V$20/(1-'Tax Percentages'!V$20)</f>
        <v>1.0419996772252346E-7</v>
      </c>
      <c r="V3" s="3">
        <f>'BFPaT-pretax-lignite'!V3*'Tax Percentages'!W$20/(1-'Tax Percentages'!W$20)</f>
        <v>1.0463893862351977E-7</v>
      </c>
      <c r="W3" s="3">
        <f>'BFPaT-pretax-lignite'!W3*'Tax Percentages'!X$20/(1-'Tax Percentages'!X$20)</f>
        <v>1.0520457859747054E-7</v>
      </c>
      <c r="X3" s="3">
        <f>'BFPaT-pretax-lignite'!X3*'Tax Percentages'!Y$20/(1-'Tax Percentages'!Y$20)</f>
        <v>1.0562066679042978E-7</v>
      </c>
      <c r="Y3" s="3">
        <f>'BFPaT-pretax-lignite'!Y3*'Tax Percentages'!Z$20/(1-'Tax Percentages'!Z$20)</f>
        <v>1.0599887424573959E-7</v>
      </c>
      <c r="Z3" s="3">
        <f>'BFPaT-pretax-lignite'!Z3*'Tax Percentages'!AA$20/(1-'Tax Percentages'!AA$20)</f>
        <v>1.0727456379305126E-7</v>
      </c>
      <c r="AA3" s="3">
        <f>'BFPaT-pretax-lignite'!AA3*'Tax Percentages'!AB$20/(1-'Tax Percentages'!AB$20)</f>
        <v>1.0728673362279382E-7</v>
      </c>
      <c r="AB3" s="66">
        <f t="shared" ref="AB3:AQ9" si="4">AA3</f>
        <v>1.0728673362279382E-7</v>
      </c>
      <c r="AC3" s="66">
        <f t="shared" si="4"/>
        <v>1.0728673362279382E-7</v>
      </c>
      <c r="AD3" s="66">
        <f t="shared" si="4"/>
        <v>1.0728673362279382E-7</v>
      </c>
      <c r="AE3" s="66">
        <f t="shared" si="4"/>
        <v>1.0728673362279382E-7</v>
      </c>
      <c r="AF3" s="66">
        <f t="shared" si="4"/>
        <v>1.0728673362279382E-7</v>
      </c>
      <c r="AG3" s="66">
        <f t="shared" si="4"/>
        <v>1.0728673362279382E-7</v>
      </c>
      <c r="AH3" s="66">
        <f t="shared" si="4"/>
        <v>1.0728673362279382E-7</v>
      </c>
      <c r="AI3" s="66">
        <f t="shared" si="4"/>
        <v>1.0728673362279382E-7</v>
      </c>
      <c r="AJ3" s="66">
        <f t="shared" si="4"/>
        <v>1.0728673362279382E-7</v>
      </c>
      <c r="AK3" s="66">
        <f t="shared" si="4"/>
        <v>1.0728673362279382E-7</v>
      </c>
      <c r="AL3" s="66">
        <f t="shared" si="4"/>
        <v>1.0728673362279382E-7</v>
      </c>
      <c r="AM3" s="66">
        <f t="shared" si="4"/>
        <v>1.0728673362279382E-7</v>
      </c>
      <c r="AN3" s="66">
        <f t="shared" si="4"/>
        <v>1.0728673362279382E-7</v>
      </c>
      <c r="AO3" s="66">
        <f t="shared" si="4"/>
        <v>1.0728673362279382E-7</v>
      </c>
      <c r="AP3" s="66">
        <f t="shared" si="4"/>
        <v>1.0728673362279382E-7</v>
      </c>
      <c r="AQ3" s="66">
        <f t="shared" si="4"/>
        <v>1.0728673362279382E-7</v>
      </c>
      <c r="AR3" s="66">
        <f t="shared" si="3"/>
        <v>1.0728673362279382E-7</v>
      </c>
      <c r="AS3" s="66">
        <f t="shared" si="3"/>
        <v>1.0728673362279382E-7</v>
      </c>
      <c r="AT3" s="66">
        <f t="shared" si="3"/>
        <v>1.0728673362279382E-7</v>
      </c>
      <c r="AU3" s="66">
        <f t="shared" si="3"/>
        <v>1.0728673362279382E-7</v>
      </c>
      <c r="AV3" s="66">
        <f t="shared" si="3"/>
        <v>1.0728673362279382E-7</v>
      </c>
      <c r="AW3" s="66">
        <f t="shared" si="3"/>
        <v>1.0728673362279382E-7</v>
      </c>
      <c r="AX3" s="66">
        <f t="shared" si="3"/>
        <v>1.0728673362279382E-7</v>
      </c>
      <c r="AY3" s="66">
        <f t="shared" si="3"/>
        <v>1.0728673362279382E-7</v>
      </c>
      <c r="AZ3" s="66">
        <f t="shared" si="3"/>
        <v>1.0728673362279382E-7</v>
      </c>
      <c r="BA3" s="66">
        <f t="shared" si="3"/>
        <v>1.0728673362279382E-7</v>
      </c>
      <c r="BB3" s="66">
        <f t="shared" si="3"/>
        <v>1.0728673362279382E-7</v>
      </c>
      <c r="BC3" s="66">
        <f t="shared" si="3"/>
        <v>1.0728673362279382E-7</v>
      </c>
      <c r="BD3" s="66">
        <f t="shared" si="3"/>
        <v>1.0728673362279382E-7</v>
      </c>
      <c r="BE3" s="66">
        <f t="shared" si="3"/>
        <v>1.0728673362279382E-7</v>
      </c>
      <c r="BF3" s="66">
        <f t="shared" si="3"/>
        <v>1.0728673362279382E-7</v>
      </c>
      <c r="BG3" s="66">
        <f t="shared" si="3"/>
        <v>1.0728673362279382E-7</v>
      </c>
      <c r="BH3" s="66">
        <f t="shared" si="3"/>
        <v>1.0728673362279382E-7</v>
      </c>
      <c r="BI3" s="66">
        <f t="shared" si="3"/>
        <v>1.0728673362279382E-7</v>
      </c>
      <c r="BJ3" s="66">
        <f t="shared" si="3"/>
        <v>1.0728673362279382E-7</v>
      </c>
      <c r="BK3" s="66">
        <f t="shared" si="3"/>
        <v>1.0728673362279382E-7</v>
      </c>
      <c r="BL3" s="66">
        <f t="shared" si="3"/>
        <v>1.0728673362279382E-7</v>
      </c>
      <c r="BM3" s="66">
        <f t="shared" si="3"/>
        <v>1.0728673362279382E-7</v>
      </c>
      <c r="BN3" s="66">
        <f t="shared" si="3"/>
        <v>1.0728673362279382E-7</v>
      </c>
      <c r="BO3" s="66">
        <f t="shared" si="3"/>
        <v>1.0728673362279382E-7</v>
      </c>
      <c r="BP3" s="66">
        <f t="shared" si="3"/>
        <v>1.0728673362279382E-7</v>
      </c>
      <c r="BQ3" s="66">
        <f t="shared" si="3"/>
        <v>1.0728673362279382E-7</v>
      </c>
      <c r="BR3" s="66">
        <f t="shared" si="3"/>
        <v>1.0728673362279382E-7</v>
      </c>
      <c r="BS3" s="66">
        <f t="shared" si="3"/>
        <v>1.0728673362279382E-7</v>
      </c>
      <c r="BT3" s="66">
        <f t="shared" si="3"/>
        <v>1.0728673362279382E-7</v>
      </c>
      <c r="BU3" s="66">
        <f t="shared" si="3"/>
        <v>1.0728673362279382E-7</v>
      </c>
      <c r="BV3" s="66">
        <f t="shared" si="3"/>
        <v>1.0728673362279382E-7</v>
      </c>
      <c r="BW3" s="66">
        <f t="shared" si="3"/>
        <v>1.0728673362279382E-7</v>
      </c>
      <c r="BX3" s="66">
        <f t="shared" si="3"/>
        <v>1.0728673362279382E-7</v>
      </c>
      <c r="BY3" s="66">
        <f t="shared" si="3"/>
        <v>1.0728673362279382E-7</v>
      </c>
    </row>
    <row r="4" spans="1:77">
      <c r="A4" s="1" t="s">
        <v>391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3">
        <f t="shared" si="4"/>
        <v>0</v>
      </c>
      <c r="AC4" s="3">
        <f t="shared" si="4"/>
        <v>0</v>
      </c>
      <c r="AD4" s="3">
        <f t="shared" si="4"/>
        <v>0</v>
      </c>
      <c r="AE4" s="3">
        <f t="shared" si="4"/>
        <v>0</v>
      </c>
      <c r="AF4" s="3">
        <f t="shared" si="4"/>
        <v>0</v>
      </c>
      <c r="AG4" s="3">
        <f t="shared" si="4"/>
        <v>0</v>
      </c>
      <c r="AH4" s="3">
        <f t="shared" si="4"/>
        <v>0</v>
      </c>
      <c r="AI4" s="3">
        <f t="shared" si="4"/>
        <v>0</v>
      </c>
      <c r="AJ4" s="3">
        <f t="shared" si="4"/>
        <v>0</v>
      </c>
      <c r="AK4" s="3">
        <f t="shared" si="4"/>
        <v>0</v>
      </c>
      <c r="AL4" s="3">
        <f t="shared" si="4"/>
        <v>0</v>
      </c>
      <c r="AM4" s="3">
        <f t="shared" si="4"/>
        <v>0</v>
      </c>
      <c r="AN4" s="3">
        <f t="shared" si="4"/>
        <v>0</v>
      </c>
      <c r="AO4" s="3">
        <f t="shared" si="4"/>
        <v>0</v>
      </c>
      <c r="AP4" s="3">
        <f t="shared" si="4"/>
        <v>0</v>
      </c>
      <c r="AQ4" s="3">
        <f t="shared" si="4"/>
        <v>0</v>
      </c>
      <c r="AR4" s="3">
        <f t="shared" si="3"/>
        <v>0</v>
      </c>
      <c r="AS4" s="3">
        <f t="shared" si="3"/>
        <v>0</v>
      </c>
      <c r="AT4" s="3">
        <f t="shared" si="3"/>
        <v>0</v>
      </c>
      <c r="AU4" s="3">
        <f t="shared" si="3"/>
        <v>0</v>
      </c>
      <c r="AV4" s="3">
        <f t="shared" si="3"/>
        <v>0</v>
      </c>
      <c r="AW4" s="3">
        <f t="shared" si="3"/>
        <v>0</v>
      </c>
      <c r="AX4" s="3">
        <f t="shared" si="3"/>
        <v>0</v>
      </c>
      <c r="AY4" s="3">
        <f t="shared" si="3"/>
        <v>0</v>
      </c>
      <c r="AZ4" s="3">
        <f t="shared" si="3"/>
        <v>0</v>
      </c>
      <c r="BA4" s="3">
        <f t="shared" si="3"/>
        <v>0</v>
      </c>
      <c r="BB4" s="3">
        <f t="shared" si="3"/>
        <v>0</v>
      </c>
      <c r="BC4" s="3">
        <f t="shared" si="3"/>
        <v>0</v>
      </c>
      <c r="BD4" s="3">
        <f t="shared" si="3"/>
        <v>0</v>
      </c>
      <c r="BE4" s="3">
        <f t="shared" si="3"/>
        <v>0</v>
      </c>
      <c r="BF4" s="3">
        <f t="shared" si="3"/>
        <v>0</v>
      </c>
      <c r="BG4" s="3">
        <f t="shared" si="3"/>
        <v>0</v>
      </c>
      <c r="BH4" s="3">
        <f t="shared" si="3"/>
        <v>0</v>
      </c>
      <c r="BI4" s="3">
        <f t="shared" si="3"/>
        <v>0</v>
      </c>
      <c r="BJ4" s="3">
        <f t="shared" si="3"/>
        <v>0</v>
      </c>
      <c r="BK4" s="3">
        <f t="shared" si="3"/>
        <v>0</v>
      </c>
      <c r="BL4" s="3">
        <f t="shared" si="3"/>
        <v>0</v>
      </c>
      <c r="BM4" s="3">
        <f t="shared" si="3"/>
        <v>0</v>
      </c>
      <c r="BN4" s="3">
        <f t="shared" si="3"/>
        <v>0</v>
      </c>
      <c r="BO4" s="3">
        <f t="shared" si="3"/>
        <v>0</v>
      </c>
      <c r="BP4" s="3">
        <f t="shared" si="3"/>
        <v>0</v>
      </c>
      <c r="BQ4" s="3">
        <f t="shared" si="3"/>
        <v>0</v>
      </c>
      <c r="BR4" s="3">
        <f t="shared" si="3"/>
        <v>0</v>
      </c>
      <c r="BS4" s="3">
        <f t="shared" si="3"/>
        <v>0</v>
      </c>
      <c r="BT4" s="3">
        <f t="shared" si="3"/>
        <v>0</v>
      </c>
      <c r="BU4" s="3">
        <f t="shared" si="3"/>
        <v>0</v>
      </c>
      <c r="BV4" s="3">
        <f t="shared" si="3"/>
        <v>0</v>
      </c>
      <c r="BW4" s="3">
        <f t="shared" si="3"/>
        <v>0</v>
      </c>
      <c r="BX4" s="3">
        <f t="shared" si="3"/>
        <v>0</v>
      </c>
      <c r="BY4" s="3">
        <f t="shared" si="3"/>
        <v>0</v>
      </c>
    </row>
    <row r="5" spans="1:77">
      <c r="A5" s="1" t="s">
        <v>392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3">
        <f t="shared" si="4"/>
        <v>0</v>
      </c>
      <c r="AC5" s="3">
        <f t="shared" si="4"/>
        <v>0</v>
      </c>
      <c r="AD5" s="3">
        <f t="shared" si="4"/>
        <v>0</v>
      </c>
      <c r="AE5" s="3">
        <f t="shared" si="4"/>
        <v>0</v>
      </c>
      <c r="AF5" s="3">
        <f t="shared" si="4"/>
        <v>0</v>
      </c>
      <c r="AG5" s="3">
        <f t="shared" si="4"/>
        <v>0</v>
      </c>
      <c r="AH5" s="3">
        <f t="shared" si="4"/>
        <v>0</v>
      </c>
      <c r="AI5" s="3">
        <f t="shared" si="4"/>
        <v>0</v>
      </c>
      <c r="AJ5" s="3">
        <f t="shared" si="4"/>
        <v>0</v>
      </c>
      <c r="AK5" s="3">
        <f t="shared" si="4"/>
        <v>0</v>
      </c>
      <c r="AL5" s="3">
        <f t="shared" si="4"/>
        <v>0</v>
      </c>
      <c r="AM5" s="3">
        <f t="shared" si="4"/>
        <v>0</v>
      </c>
      <c r="AN5" s="3">
        <f t="shared" si="4"/>
        <v>0</v>
      </c>
      <c r="AO5" s="3">
        <f t="shared" si="4"/>
        <v>0</v>
      </c>
      <c r="AP5" s="3">
        <f t="shared" si="4"/>
        <v>0</v>
      </c>
      <c r="AQ5" s="3">
        <f t="shared" si="4"/>
        <v>0</v>
      </c>
      <c r="AR5" s="3">
        <f t="shared" si="3"/>
        <v>0</v>
      </c>
      <c r="AS5" s="3">
        <f t="shared" si="3"/>
        <v>0</v>
      </c>
      <c r="AT5" s="3">
        <f t="shared" si="3"/>
        <v>0</v>
      </c>
      <c r="AU5" s="3">
        <f t="shared" si="3"/>
        <v>0</v>
      </c>
      <c r="AV5" s="3">
        <f t="shared" si="3"/>
        <v>0</v>
      </c>
      <c r="AW5" s="3">
        <f t="shared" si="3"/>
        <v>0</v>
      </c>
      <c r="AX5" s="3">
        <f t="shared" si="3"/>
        <v>0</v>
      </c>
      <c r="AY5" s="3">
        <f t="shared" si="3"/>
        <v>0</v>
      </c>
      <c r="AZ5" s="3">
        <f t="shared" si="3"/>
        <v>0</v>
      </c>
      <c r="BA5" s="3">
        <f t="shared" si="3"/>
        <v>0</v>
      </c>
      <c r="BB5" s="3">
        <f t="shared" si="3"/>
        <v>0</v>
      </c>
      <c r="BC5" s="3">
        <f t="shared" si="3"/>
        <v>0</v>
      </c>
      <c r="BD5" s="3">
        <f t="shared" si="3"/>
        <v>0</v>
      </c>
      <c r="BE5" s="3">
        <f t="shared" si="3"/>
        <v>0</v>
      </c>
      <c r="BF5" s="3">
        <f t="shared" si="3"/>
        <v>0</v>
      </c>
      <c r="BG5" s="3">
        <f t="shared" si="3"/>
        <v>0</v>
      </c>
      <c r="BH5" s="3">
        <f t="shared" si="3"/>
        <v>0</v>
      </c>
      <c r="BI5" s="3">
        <f t="shared" si="3"/>
        <v>0</v>
      </c>
      <c r="BJ5" s="3">
        <f t="shared" si="3"/>
        <v>0</v>
      </c>
      <c r="BK5" s="3">
        <f t="shared" si="3"/>
        <v>0</v>
      </c>
      <c r="BL5" s="3">
        <f t="shared" si="3"/>
        <v>0</v>
      </c>
      <c r="BM5" s="3">
        <f t="shared" si="3"/>
        <v>0</v>
      </c>
      <c r="BN5" s="3">
        <f t="shared" si="3"/>
        <v>0</v>
      </c>
      <c r="BO5" s="3">
        <f t="shared" si="3"/>
        <v>0</v>
      </c>
      <c r="BP5" s="3">
        <f t="shared" si="3"/>
        <v>0</v>
      </c>
      <c r="BQ5" s="3">
        <f t="shared" si="3"/>
        <v>0</v>
      </c>
      <c r="BR5" s="3">
        <f t="shared" si="3"/>
        <v>0</v>
      </c>
      <c r="BS5" s="3">
        <f t="shared" si="3"/>
        <v>0</v>
      </c>
      <c r="BT5" s="3">
        <f t="shared" si="3"/>
        <v>0</v>
      </c>
      <c r="BU5" s="3">
        <f t="shared" si="3"/>
        <v>0</v>
      </c>
      <c r="BV5" s="3">
        <f t="shared" si="3"/>
        <v>0</v>
      </c>
      <c r="BW5" s="3">
        <f t="shared" si="3"/>
        <v>0</v>
      </c>
      <c r="BX5" s="3">
        <f t="shared" si="3"/>
        <v>0</v>
      </c>
      <c r="BY5" s="3">
        <f t="shared" si="3"/>
        <v>0</v>
      </c>
    </row>
    <row r="6" spans="1:77">
      <c r="A6" s="1" t="s">
        <v>393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3">
        <f t="shared" si="4"/>
        <v>0</v>
      </c>
      <c r="AC6" s="3">
        <f t="shared" si="4"/>
        <v>0</v>
      </c>
      <c r="AD6" s="3">
        <f t="shared" si="4"/>
        <v>0</v>
      </c>
      <c r="AE6" s="3">
        <f t="shared" si="4"/>
        <v>0</v>
      </c>
      <c r="AF6" s="3">
        <f t="shared" si="4"/>
        <v>0</v>
      </c>
      <c r="AG6" s="3">
        <f t="shared" si="4"/>
        <v>0</v>
      </c>
      <c r="AH6" s="3">
        <f t="shared" si="4"/>
        <v>0</v>
      </c>
      <c r="AI6" s="3">
        <f t="shared" si="4"/>
        <v>0</v>
      </c>
      <c r="AJ6" s="3">
        <f t="shared" si="4"/>
        <v>0</v>
      </c>
      <c r="AK6" s="3">
        <f t="shared" si="4"/>
        <v>0</v>
      </c>
      <c r="AL6" s="3">
        <f t="shared" si="4"/>
        <v>0</v>
      </c>
      <c r="AM6" s="3">
        <f t="shared" si="4"/>
        <v>0</v>
      </c>
      <c r="AN6" s="3">
        <f t="shared" si="4"/>
        <v>0</v>
      </c>
      <c r="AO6" s="3">
        <f t="shared" si="4"/>
        <v>0</v>
      </c>
      <c r="AP6" s="3">
        <f t="shared" si="4"/>
        <v>0</v>
      </c>
      <c r="AQ6" s="3">
        <f t="shared" si="4"/>
        <v>0</v>
      </c>
      <c r="AR6" s="3">
        <f t="shared" si="3"/>
        <v>0</v>
      </c>
      <c r="AS6" s="3">
        <f t="shared" si="3"/>
        <v>0</v>
      </c>
      <c r="AT6" s="3">
        <f t="shared" si="3"/>
        <v>0</v>
      </c>
      <c r="AU6" s="3">
        <f t="shared" si="3"/>
        <v>0</v>
      </c>
      <c r="AV6" s="3">
        <f t="shared" si="3"/>
        <v>0</v>
      </c>
      <c r="AW6" s="3">
        <f t="shared" si="3"/>
        <v>0</v>
      </c>
      <c r="AX6" s="3">
        <f t="shared" si="3"/>
        <v>0</v>
      </c>
      <c r="AY6" s="3">
        <f t="shared" si="3"/>
        <v>0</v>
      </c>
      <c r="AZ6" s="3">
        <f t="shared" si="3"/>
        <v>0</v>
      </c>
      <c r="BA6" s="3">
        <f t="shared" si="3"/>
        <v>0</v>
      </c>
      <c r="BB6" s="3">
        <f t="shared" si="3"/>
        <v>0</v>
      </c>
      <c r="BC6" s="3">
        <f t="shared" si="3"/>
        <v>0</v>
      </c>
      <c r="BD6" s="3">
        <f t="shared" si="3"/>
        <v>0</v>
      </c>
      <c r="BE6" s="3">
        <f t="shared" si="3"/>
        <v>0</v>
      </c>
      <c r="BF6" s="3">
        <f t="shared" si="3"/>
        <v>0</v>
      </c>
      <c r="BG6" s="3">
        <f t="shared" si="3"/>
        <v>0</v>
      </c>
      <c r="BH6" s="3">
        <f t="shared" si="3"/>
        <v>0</v>
      </c>
      <c r="BI6" s="3">
        <f t="shared" si="3"/>
        <v>0</v>
      </c>
      <c r="BJ6" s="3">
        <f t="shared" si="3"/>
        <v>0</v>
      </c>
      <c r="BK6" s="3">
        <f t="shared" si="3"/>
        <v>0</v>
      </c>
      <c r="BL6" s="3">
        <f t="shared" si="3"/>
        <v>0</v>
      </c>
      <c r="BM6" s="3">
        <f t="shared" si="3"/>
        <v>0</v>
      </c>
      <c r="BN6" s="3">
        <f t="shared" si="3"/>
        <v>0</v>
      </c>
      <c r="BO6" s="3">
        <f t="shared" si="3"/>
        <v>0</v>
      </c>
      <c r="BP6" s="3">
        <f t="shared" si="3"/>
        <v>0</v>
      </c>
      <c r="BQ6" s="3">
        <f t="shared" si="3"/>
        <v>0</v>
      </c>
      <c r="BR6" s="3">
        <f t="shared" si="3"/>
        <v>0</v>
      </c>
      <c r="BS6" s="3">
        <f t="shared" si="3"/>
        <v>0</v>
      </c>
      <c r="BT6" s="3">
        <f t="shared" si="3"/>
        <v>0</v>
      </c>
      <c r="BU6" s="3">
        <f t="shared" si="3"/>
        <v>0</v>
      </c>
      <c r="BV6" s="3">
        <f t="shared" si="3"/>
        <v>0</v>
      </c>
      <c r="BW6" s="3">
        <f t="shared" si="3"/>
        <v>0</v>
      </c>
      <c r="BX6" s="3">
        <f t="shared" si="3"/>
        <v>0</v>
      </c>
      <c r="BY6" s="3">
        <f t="shared" si="3"/>
        <v>0</v>
      </c>
    </row>
    <row r="7" spans="1:77">
      <c r="A7" s="1" t="s">
        <v>394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3">
        <f t="shared" si="4"/>
        <v>0</v>
      </c>
      <c r="AC7" s="3">
        <f t="shared" si="4"/>
        <v>0</v>
      </c>
      <c r="AD7" s="3">
        <f t="shared" si="4"/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3">
        <f t="shared" si="4"/>
        <v>0</v>
      </c>
      <c r="AI7" s="3">
        <f t="shared" si="4"/>
        <v>0</v>
      </c>
      <c r="AJ7" s="3">
        <f t="shared" si="4"/>
        <v>0</v>
      </c>
      <c r="AK7" s="3">
        <f t="shared" si="4"/>
        <v>0</v>
      </c>
      <c r="AL7" s="3">
        <f t="shared" si="4"/>
        <v>0</v>
      </c>
      <c r="AM7" s="3">
        <f t="shared" si="4"/>
        <v>0</v>
      </c>
      <c r="AN7" s="3">
        <f t="shared" si="4"/>
        <v>0</v>
      </c>
      <c r="AO7" s="3">
        <f t="shared" si="4"/>
        <v>0</v>
      </c>
      <c r="AP7" s="3">
        <f t="shared" si="4"/>
        <v>0</v>
      </c>
      <c r="AQ7" s="3">
        <f t="shared" si="4"/>
        <v>0</v>
      </c>
      <c r="AR7" s="3">
        <f t="shared" si="3"/>
        <v>0</v>
      </c>
      <c r="AS7" s="3">
        <f t="shared" si="3"/>
        <v>0</v>
      </c>
      <c r="AT7" s="3">
        <f t="shared" si="3"/>
        <v>0</v>
      </c>
      <c r="AU7" s="3">
        <f t="shared" si="3"/>
        <v>0</v>
      </c>
      <c r="AV7" s="3">
        <f t="shared" si="3"/>
        <v>0</v>
      </c>
      <c r="AW7" s="3">
        <f t="shared" si="3"/>
        <v>0</v>
      </c>
      <c r="AX7" s="3">
        <f t="shared" si="3"/>
        <v>0</v>
      </c>
      <c r="AY7" s="3">
        <f t="shared" si="3"/>
        <v>0</v>
      </c>
      <c r="AZ7" s="3">
        <f t="shared" si="3"/>
        <v>0</v>
      </c>
      <c r="BA7" s="3">
        <f t="shared" si="3"/>
        <v>0</v>
      </c>
      <c r="BB7" s="3">
        <f t="shared" si="3"/>
        <v>0</v>
      </c>
      <c r="BC7" s="3">
        <f t="shared" si="3"/>
        <v>0</v>
      </c>
      <c r="BD7" s="3">
        <f t="shared" si="3"/>
        <v>0</v>
      </c>
      <c r="BE7" s="3">
        <f t="shared" si="3"/>
        <v>0</v>
      </c>
      <c r="BF7" s="3">
        <f t="shared" si="3"/>
        <v>0</v>
      </c>
      <c r="BG7" s="3">
        <f t="shared" si="3"/>
        <v>0</v>
      </c>
      <c r="BH7" s="3">
        <f t="shared" si="3"/>
        <v>0</v>
      </c>
      <c r="BI7" s="3">
        <f t="shared" si="3"/>
        <v>0</v>
      </c>
      <c r="BJ7" s="3">
        <f t="shared" si="3"/>
        <v>0</v>
      </c>
      <c r="BK7" s="3">
        <f t="shared" si="3"/>
        <v>0</v>
      </c>
      <c r="BL7" s="3">
        <f t="shared" si="3"/>
        <v>0</v>
      </c>
      <c r="BM7" s="3">
        <f t="shared" si="3"/>
        <v>0</v>
      </c>
      <c r="BN7" s="3">
        <f t="shared" si="3"/>
        <v>0</v>
      </c>
      <c r="BO7" s="3">
        <f t="shared" si="3"/>
        <v>0</v>
      </c>
      <c r="BP7" s="3">
        <f t="shared" si="3"/>
        <v>0</v>
      </c>
      <c r="BQ7" s="3">
        <f t="shared" si="3"/>
        <v>0</v>
      </c>
      <c r="BR7" s="3">
        <f t="shared" si="3"/>
        <v>0</v>
      </c>
      <c r="BS7" s="3">
        <f t="shared" si="3"/>
        <v>0</v>
      </c>
      <c r="BT7" s="3">
        <f t="shared" si="3"/>
        <v>0</v>
      </c>
      <c r="BU7" s="3">
        <f t="shared" si="3"/>
        <v>0</v>
      </c>
      <c r="BV7" s="3">
        <f t="shared" si="3"/>
        <v>0</v>
      </c>
      <c r="BW7" s="3">
        <f t="shared" si="3"/>
        <v>0</v>
      </c>
      <c r="BX7" s="3">
        <f t="shared" si="3"/>
        <v>0</v>
      </c>
      <c r="BY7" s="3">
        <f t="shared" si="3"/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4"/>
        <v>0</v>
      </c>
      <c r="AC8" s="3">
        <f t="shared" si="4"/>
        <v>0</v>
      </c>
      <c r="AD8" s="3">
        <f t="shared" si="4"/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3">
        <f t="shared" si="4"/>
        <v>0</v>
      </c>
      <c r="AI8" s="3">
        <f t="shared" si="4"/>
        <v>0</v>
      </c>
      <c r="AJ8" s="3">
        <f t="shared" si="4"/>
        <v>0</v>
      </c>
      <c r="AK8" s="3">
        <f t="shared" si="4"/>
        <v>0</v>
      </c>
      <c r="AL8" s="3">
        <f t="shared" si="4"/>
        <v>0</v>
      </c>
      <c r="AM8" s="3">
        <f t="shared" si="4"/>
        <v>0</v>
      </c>
      <c r="AN8" s="3">
        <f t="shared" si="4"/>
        <v>0</v>
      </c>
      <c r="AO8" s="3">
        <f t="shared" si="4"/>
        <v>0</v>
      </c>
      <c r="AP8" s="3">
        <f t="shared" si="4"/>
        <v>0</v>
      </c>
      <c r="AQ8" s="3">
        <f t="shared" si="4"/>
        <v>0</v>
      </c>
      <c r="AR8" s="3">
        <f t="shared" si="3"/>
        <v>0</v>
      </c>
      <c r="AS8" s="3">
        <f t="shared" si="3"/>
        <v>0</v>
      </c>
      <c r="AT8" s="3">
        <f t="shared" si="3"/>
        <v>0</v>
      </c>
      <c r="AU8" s="3">
        <f t="shared" si="3"/>
        <v>0</v>
      </c>
      <c r="AV8" s="3">
        <f t="shared" si="3"/>
        <v>0</v>
      </c>
      <c r="AW8" s="3">
        <f t="shared" si="3"/>
        <v>0</v>
      </c>
      <c r="AX8" s="3">
        <f t="shared" si="3"/>
        <v>0</v>
      </c>
      <c r="AY8" s="3">
        <f t="shared" si="3"/>
        <v>0</v>
      </c>
      <c r="AZ8" s="3">
        <f t="shared" si="3"/>
        <v>0</v>
      </c>
      <c r="BA8" s="3">
        <f t="shared" si="3"/>
        <v>0</v>
      </c>
      <c r="BB8" s="3">
        <f t="shared" si="3"/>
        <v>0</v>
      </c>
      <c r="BC8" s="3">
        <f t="shared" si="3"/>
        <v>0</v>
      </c>
      <c r="BD8" s="3">
        <f t="shared" si="3"/>
        <v>0</v>
      </c>
      <c r="BE8" s="3">
        <f t="shared" si="3"/>
        <v>0</v>
      </c>
      <c r="BF8" s="3">
        <f t="shared" si="3"/>
        <v>0</v>
      </c>
      <c r="BG8" s="3">
        <f t="shared" si="3"/>
        <v>0</v>
      </c>
      <c r="BH8" s="3">
        <f t="shared" si="3"/>
        <v>0</v>
      </c>
      <c r="BI8" s="3">
        <f t="shared" si="3"/>
        <v>0</v>
      </c>
      <c r="BJ8" s="3">
        <f t="shared" si="3"/>
        <v>0</v>
      </c>
      <c r="BK8" s="3">
        <f t="shared" si="3"/>
        <v>0</v>
      </c>
      <c r="BL8" s="3">
        <f t="shared" si="3"/>
        <v>0</v>
      </c>
      <c r="BM8" s="3">
        <f t="shared" si="3"/>
        <v>0</v>
      </c>
      <c r="BN8" s="3">
        <f t="shared" si="3"/>
        <v>0</v>
      </c>
      <c r="BO8" s="3">
        <f t="shared" si="3"/>
        <v>0</v>
      </c>
      <c r="BP8" s="3">
        <f t="shared" si="3"/>
        <v>0</v>
      </c>
      <c r="BQ8" s="3">
        <f t="shared" si="3"/>
        <v>0</v>
      </c>
      <c r="BR8" s="3">
        <f t="shared" si="3"/>
        <v>0</v>
      </c>
      <c r="BS8" s="3">
        <f t="shared" si="3"/>
        <v>0</v>
      </c>
      <c r="BT8" s="3">
        <f t="shared" si="3"/>
        <v>0</v>
      </c>
      <c r="BU8" s="3">
        <f t="shared" si="3"/>
        <v>0</v>
      </c>
      <c r="BV8" s="3">
        <f t="shared" si="3"/>
        <v>0</v>
      </c>
      <c r="BW8" s="3">
        <f t="shared" si="3"/>
        <v>0</v>
      </c>
      <c r="BX8" s="3">
        <f t="shared" si="3"/>
        <v>0</v>
      </c>
      <c r="BY8" s="3">
        <f t="shared" si="3"/>
        <v>0</v>
      </c>
    </row>
    <row r="9" spans="1:77">
      <c r="A9" s="1" t="s">
        <v>396</v>
      </c>
      <c r="B9">
        <f t="shared" ref="B9:U9" si="5">B6</f>
        <v>0</v>
      </c>
      <c r="C9">
        <f t="shared" si="5"/>
        <v>0</v>
      </c>
      <c r="D9">
        <f t="shared" si="5"/>
        <v>0</v>
      </c>
      <c r="E9">
        <f t="shared" si="5"/>
        <v>0</v>
      </c>
      <c r="F9">
        <f t="shared" si="5"/>
        <v>0</v>
      </c>
      <c r="G9">
        <f t="shared" si="5"/>
        <v>0</v>
      </c>
      <c r="H9">
        <f t="shared" si="5"/>
        <v>0</v>
      </c>
      <c r="I9">
        <f t="shared" si="5"/>
        <v>0</v>
      </c>
      <c r="J9">
        <f t="shared" si="5"/>
        <v>0</v>
      </c>
      <c r="K9">
        <f t="shared" si="5"/>
        <v>0</v>
      </c>
      <c r="L9">
        <f t="shared" si="5"/>
        <v>0</v>
      </c>
      <c r="M9">
        <f t="shared" si="5"/>
        <v>0</v>
      </c>
      <c r="N9">
        <f t="shared" si="5"/>
        <v>0</v>
      </c>
      <c r="O9">
        <f t="shared" si="5"/>
        <v>0</v>
      </c>
      <c r="P9">
        <f t="shared" si="5"/>
        <v>0</v>
      </c>
      <c r="Q9">
        <f t="shared" si="5"/>
        <v>0</v>
      </c>
      <c r="R9">
        <f t="shared" si="5"/>
        <v>0</v>
      </c>
      <c r="S9">
        <f t="shared" si="5"/>
        <v>0</v>
      </c>
      <c r="T9">
        <f t="shared" si="5"/>
        <v>0</v>
      </c>
      <c r="U9">
        <f t="shared" si="5"/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3">
        <f t="shared" si="4"/>
        <v>0</v>
      </c>
      <c r="AC9" s="3">
        <f t="shared" si="4"/>
        <v>0</v>
      </c>
      <c r="AD9" s="3">
        <f t="shared" si="4"/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3">
        <f t="shared" si="4"/>
        <v>0</v>
      </c>
      <c r="AI9" s="3">
        <f t="shared" si="4"/>
        <v>0</v>
      </c>
      <c r="AJ9" s="3">
        <f t="shared" si="4"/>
        <v>0</v>
      </c>
      <c r="AK9" s="3">
        <f t="shared" si="4"/>
        <v>0</v>
      </c>
      <c r="AL9" s="3">
        <f t="shared" si="4"/>
        <v>0</v>
      </c>
      <c r="AM9" s="3">
        <f t="shared" si="4"/>
        <v>0</v>
      </c>
      <c r="AN9" s="3">
        <f t="shared" si="4"/>
        <v>0</v>
      </c>
      <c r="AO9" s="3">
        <f t="shared" si="4"/>
        <v>0</v>
      </c>
      <c r="AP9" s="3">
        <f t="shared" si="4"/>
        <v>0</v>
      </c>
      <c r="AQ9" s="3">
        <f t="shared" si="4"/>
        <v>0</v>
      </c>
      <c r="AR9" s="3">
        <f t="shared" si="3"/>
        <v>0</v>
      </c>
      <c r="AS9" s="3">
        <f t="shared" si="3"/>
        <v>0</v>
      </c>
      <c r="AT9" s="3">
        <f t="shared" si="3"/>
        <v>0</v>
      </c>
      <c r="AU9" s="3">
        <f t="shared" si="3"/>
        <v>0</v>
      </c>
      <c r="AV9" s="3">
        <f t="shared" si="3"/>
        <v>0</v>
      </c>
      <c r="AW9" s="3">
        <f t="shared" si="3"/>
        <v>0</v>
      </c>
      <c r="AX9" s="3">
        <f t="shared" si="3"/>
        <v>0</v>
      </c>
      <c r="AY9" s="3">
        <f t="shared" si="3"/>
        <v>0</v>
      </c>
      <c r="AZ9" s="3">
        <f t="shared" si="3"/>
        <v>0</v>
      </c>
      <c r="BA9" s="3">
        <f t="shared" si="3"/>
        <v>0</v>
      </c>
      <c r="BB9" s="3">
        <f t="shared" si="3"/>
        <v>0</v>
      </c>
      <c r="BC9" s="3">
        <f t="shared" si="3"/>
        <v>0</v>
      </c>
      <c r="BD9" s="3">
        <f t="shared" si="3"/>
        <v>0</v>
      </c>
      <c r="BE9" s="3">
        <f t="shared" si="3"/>
        <v>0</v>
      </c>
      <c r="BF9" s="3">
        <f t="shared" si="3"/>
        <v>0</v>
      </c>
      <c r="BG9" s="3">
        <f t="shared" si="3"/>
        <v>0</v>
      </c>
      <c r="BH9" s="3">
        <f t="shared" si="3"/>
        <v>0</v>
      </c>
      <c r="BI9" s="3">
        <f t="shared" si="3"/>
        <v>0</v>
      </c>
      <c r="BJ9" s="3">
        <f t="shared" si="3"/>
        <v>0</v>
      </c>
      <c r="BK9" s="3">
        <f t="shared" si="3"/>
        <v>0</v>
      </c>
      <c r="BL9" s="3">
        <f t="shared" si="3"/>
        <v>0</v>
      </c>
      <c r="BM9" s="3">
        <f t="shared" si="3"/>
        <v>0</v>
      </c>
      <c r="BN9" s="3">
        <f t="shared" si="3"/>
        <v>0</v>
      </c>
      <c r="BO9" s="3">
        <f t="shared" si="3"/>
        <v>0</v>
      </c>
      <c r="BP9" s="3">
        <f t="shared" si="3"/>
        <v>0</v>
      </c>
      <c r="BQ9" s="3">
        <f t="shared" si="3"/>
        <v>0</v>
      </c>
      <c r="BR9" s="3">
        <f t="shared" si="3"/>
        <v>0</v>
      </c>
      <c r="BS9" s="3">
        <f t="shared" si="3"/>
        <v>0</v>
      </c>
      <c r="BT9" s="3">
        <f t="shared" si="3"/>
        <v>0</v>
      </c>
      <c r="BU9" s="3">
        <f t="shared" si="3"/>
        <v>0</v>
      </c>
      <c r="BV9" s="3">
        <f t="shared" si="3"/>
        <v>0</v>
      </c>
      <c r="BW9" s="3">
        <f t="shared" si="3"/>
        <v>0</v>
      </c>
      <c r="BX9" s="3">
        <f t="shared" si="3"/>
        <v>0</v>
      </c>
      <c r="BY9" s="3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CB99-7F45-4D52-8DAD-D142D4D4252B}">
  <sheetPr>
    <tabColor rgb="FF002060"/>
  </sheetPr>
  <dimension ref="A1:BY9"/>
  <sheetViews>
    <sheetView workbookViewId="0">
      <selection sqref="A1:R3"/>
    </sheetView>
  </sheetViews>
  <sheetFormatPr defaultColWidth="9.140625" defaultRowHeight="15"/>
  <cols>
    <col min="1" max="1" width="41.42578125" customWidth="1"/>
    <col min="2" max="27" width="10" customWidth="1"/>
  </cols>
  <sheetData>
    <row r="1" spans="1:77">
      <c r="A1" s="1" t="s">
        <v>460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f>'BFPaT-pretax-crude'!B2*'Tax Percentages'!C$21/(1-'Tax Percentages'!C$21)</f>
        <v>0</v>
      </c>
      <c r="C2">
        <f>'BFPaT-pretax-crude'!C2*'Tax Percentages'!D$21/(1-'Tax Percentages'!D$21)</f>
        <v>0</v>
      </c>
      <c r="D2">
        <f>'BFPaT-pretax-crude'!D2*'Tax Percentages'!E$21/(1-'Tax Percentages'!E$21)</f>
        <v>0</v>
      </c>
      <c r="E2">
        <f>'BFPaT-pretax-crude'!E2*'Tax Percentages'!F$21/(1-'Tax Percentages'!F$21)</f>
        <v>0</v>
      </c>
      <c r="F2">
        <f>'BFPaT-pretax-crude'!F2*'Tax Percentages'!G$21/(1-'Tax Percentages'!G$21)</f>
        <v>0</v>
      </c>
      <c r="G2">
        <f>'BFPaT-pretax-crude'!G2*'Tax Percentages'!H$21/(1-'Tax Percentages'!H$21)</f>
        <v>0</v>
      </c>
      <c r="H2">
        <f>'BFPaT-pretax-crude'!H2*'Tax Percentages'!I$21/(1-'Tax Percentages'!I$21)</f>
        <v>0</v>
      </c>
      <c r="I2">
        <f>'BFPaT-pretax-crude'!I2*'Tax Percentages'!J$21/(1-'Tax Percentages'!J$21)</f>
        <v>0</v>
      </c>
      <c r="J2">
        <f>'BFPaT-pretax-crude'!J2*'Tax Percentages'!K$21/(1-'Tax Percentages'!K$21)</f>
        <v>0</v>
      </c>
      <c r="K2">
        <f>'BFPaT-pretax-crude'!K2*'Tax Percentages'!L$21/(1-'Tax Percentages'!L$21)</f>
        <v>0</v>
      </c>
      <c r="L2">
        <f>'BFPaT-pretax-crude'!L2*'Tax Percentages'!M$21/(1-'Tax Percentages'!M$21)</f>
        <v>0</v>
      </c>
      <c r="M2">
        <f>'BFPaT-pretax-crude'!M2*'Tax Percentages'!N$21/(1-'Tax Percentages'!N$21)</f>
        <v>0</v>
      </c>
      <c r="N2">
        <f>'BFPaT-pretax-crude'!N2*'Tax Percentages'!O$21/(1-'Tax Percentages'!O$21)</f>
        <v>0</v>
      </c>
      <c r="O2">
        <f>'BFPaT-pretax-crude'!O2*'Tax Percentages'!P$21/(1-'Tax Percentages'!P$21)</f>
        <v>0</v>
      </c>
      <c r="P2">
        <f>'BFPaT-pretax-crude'!P2*'Tax Percentages'!Q$21/(1-'Tax Percentages'!Q$21)</f>
        <v>0</v>
      </c>
      <c r="Q2">
        <f>'BFPaT-pretax-crude'!Q2*'Tax Percentages'!R$21/(1-'Tax Percentages'!R$21)</f>
        <v>0</v>
      </c>
      <c r="R2">
        <f>'BFPaT-pretax-crude'!R2*'Tax Percentages'!S$21/(1-'Tax Percentages'!S$21)</f>
        <v>0</v>
      </c>
      <c r="S2">
        <f>'BFPaT-pretax-crude'!S2*'Tax Percentages'!T$21/(1-'Tax Percentages'!T$21)</f>
        <v>0</v>
      </c>
      <c r="T2">
        <f>'BFPaT-pretax-crude'!T2*'Tax Percentages'!U$21/(1-'Tax Percentages'!U$21)</f>
        <v>0</v>
      </c>
      <c r="U2">
        <f>'BFPaT-pretax-crude'!U2*'Tax Percentages'!V$21/(1-'Tax Percentages'!V$21)</f>
        <v>0</v>
      </c>
      <c r="V2">
        <f>'BFPaT-pretax-crude'!V2*'Tax Percentages'!W$21/(1-'Tax Percentages'!W$21)</f>
        <v>0</v>
      </c>
      <c r="W2">
        <f>'BFPaT-pretax-crude'!W2*'Tax Percentages'!X$21/(1-'Tax Percentages'!X$21)</f>
        <v>0</v>
      </c>
      <c r="X2">
        <f>'BFPaT-pretax-crude'!X2*'Tax Percentages'!Y$21/(1-'Tax Percentages'!Y$21)</f>
        <v>0</v>
      </c>
      <c r="Y2">
        <f>'BFPaT-pretax-crude'!Y2*'Tax Percentages'!Z$21/(1-'Tax Percentages'!Z$21)</f>
        <v>0</v>
      </c>
      <c r="Z2">
        <f>'BFPaT-pretax-crude'!Z2*'Tax Percentages'!AA$21/(1-'Tax Percentages'!AA$21)</f>
        <v>0</v>
      </c>
      <c r="AA2">
        <f>'BFPaT-pretax-crude'!AA2*'Tax Percentages'!AB$21/(1-'Tax Percentages'!AB$21)</f>
        <v>0</v>
      </c>
      <c r="AB2">
        <f>AA2</f>
        <v>0</v>
      </c>
      <c r="AC2">
        <f t="shared" ref="AC2:BY7" si="0">AB2</f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  <c r="BE2">
        <f t="shared" si="0"/>
        <v>0</v>
      </c>
      <c r="BF2">
        <f t="shared" si="0"/>
        <v>0</v>
      </c>
      <c r="BG2">
        <f t="shared" si="0"/>
        <v>0</v>
      </c>
      <c r="BH2">
        <f t="shared" si="0"/>
        <v>0</v>
      </c>
      <c r="BI2">
        <f t="shared" si="0"/>
        <v>0</v>
      </c>
      <c r="BJ2">
        <f t="shared" si="0"/>
        <v>0</v>
      </c>
      <c r="BK2">
        <f t="shared" si="0"/>
        <v>0</v>
      </c>
      <c r="BL2">
        <f t="shared" si="0"/>
        <v>0</v>
      </c>
      <c r="BM2">
        <f t="shared" si="0"/>
        <v>0</v>
      </c>
      <c r="BN2">
        <f t="shared" si="0"/>
        <v>0</v>
      </c>
      <c r="BO2">
        <f t="shared" si="0"/>
        <v>0</v>
      </c>
      <c r="BP2">
        <f t="shared" si="0"/>
        <v>0</v>
      </c>
      <c r="BQ2">
        <f t="shared" si="0"/>
        <v>0</v>
      </c>
      <c r="BR2">
        <f t="shared" si="0"/>
        <v>0</v>
      </c>
      <c r="BS2">
        <f t="shared" si="0"/>
        <v>0</v>
      </c>
      <c r="BT2">
        <f t="shared" si="0"/>
        <v>0</v>
      </c>
      <c r="BU2">
        <f t="shared" si="0"/>
        <v>0</v>
      </c>
      <c r="BV2">
        <f t="shared" si="0"/>
        <v>0</v>
      </c>
      <c r="BW2">
        <f t="shared" si="0"/>
        <v>0</v>
      </c>
      <c r="BX2">
        <f t="shared" si="0"/>
        <v>0</v>
      </c>
      <c r="BY2">
        <f t="shared" si="0"/>
        <v>0</v>
      </c>
    </row>
    <row r="3" spans="1:77">
      <c r="A3" s="1" t="s">
        <v>390</v>
      </c>
      <c r="B3">
        <f>'BFPaT-pretax-crude'!B3*'Tax Percentages'!C$21/(1-'Tax Percentages'!C$21)</f>
        <v>3.3465618018222247E-8</v>
      </c>
      <c r="C3">
        <f>'BFPaT-pretax-crude'!C3*'Tax Percentages'!D$21/(1-'Tax Percentages'!D$21)</f>
        <v>3.346561801822224E-8</v>
      </c>
      <c r="D3">
        <f>'BFPaT-pretax-crude'!D3*'Tax Percentages'!E$21/(1-'Tax Percentages'!E$21)</f>
        <v>3.346561801822224E-8</v>
      </c>
      <c r="E3">
        <f>'BFPaT-pretax-crude'!E3*'Tax Percentages'!F$21/(1-'Tax Percentages'!F$21)</f>
        <v>3.3679563462843701E-8</v>
      </c>
      <c r="F3">
        <f>'BFPaT-pretax-crude'!F3*'Tax Percentages'!G$21/(1-'Tax Percentages'!G$21)</f>
        <v>3.367960975122595E-8</v>
      </c>
      <c r="G3">
        <f>'BFPaT-pretax-crude'!G3*'Tax Percentages'!H$21/(1-'Tax Percentages'!H$21)</f>
        <v>3.346561801822224E-8</v>
      </c>
      <c r="H3">
        <f>'BFPaT-pretax-crude'!H3*'Tax Percentages'!I$21/(1-'Tax Percentages'!I$21)</f>
        <v>3.3465618018222247E-8</v>
      </c>
      <c r="I3">
        <f>'BFPaT-pretax-crude'!I3*'Tax Percentages'!J$21/(1-'Tax Percentages'!J$21)</f>
        <v>3.3465618018222247E-8</v>
      </c>
      <c r="J3">
        <f>'BFPaT-pretax-crude'!J3*'Tax Percentages'!K$21/(1-'Tax Percentages'!K$21)</f>
        <v>3.3465618018222247E-8</v>
      </c>
      <c r="K3">
        <f>'BFPaT-pretax-crude'!K3*'Tax Percentages'!L$21/(1-'Tax Percentages'!L$21)</f>
        <v>3.3465618018222247E-8</v>
      </c>
      <c r="L3">
        <f>'BFPaT-pretax-crude'!L3*'Tax Percentages'!M$21/(1-'Tax Percentages'!M$21)</f>
        <v>3.346561801822224E-8</v>
      </c>
      <c r="M3">
        <f>'BFPaT-pretax-crude'!M3*'Tax Percentages'!N$21/(1-'Tax Percentages'!N$21)</f>
        <v>3.3465618018222247E-8</v>
      </c>
      <c r="N3">
        <f>'BFPaT-pretax-crude'!N3*'Tax Percentages'!O$21/(1-'Tax Percentages'!O$21)</f>
        <v>3.3465618018222247E-8</v>
      </c>
      <c r="O3">
        <f>'BFPaT-pretax-crude'!O3*'Tax Percentages'!P$21/(1-'Tax Percentages'!P$21)</f>
        <v>3.3465618018222254E-8</v>
      </c>
      <c r="P3">
        <f>'BFPaT-pretax-crude'!P3*'Tax Percentages'!Q$21/(1-'Tax Percentages'!Q$21)</f>
        <v>3.346561801822224E-8</v>
      </c>
      <c r="Q3">
        <f>'BFPaT-pretax-crude'!Q3*'Tax Percentages'!R$21/(1-'Tax Percentages'!R$21)</f>
        <v>3.346561801822224E-8</v>
      </c>
      <c r="R3">
        <f>'BFPaT-pretax-crude'!R3*'Tax Percentages'!S$21/(1-'Tax Percentages'!S$21)</f>
        <v>3.3465618018222247E-8</v>
      </c>
      <c r="S3">
        <f>'BFPaT-pretax-crude'!S3*'Tax Percentages'!T$21/(1-'Tax Percentages'!T$21)</f>
        <v>3.3465618018222247E-8</v>
      </c>
      <c r="T3">
        <f>'BFPaT-pretax-crude'!T3*'Tax Percentages'!U$21/(1-'Tax Percentages'!U$21)</f>
        <v>3.3465618018222247E-8</v>
      </c>
      <c r="U3">
        <f>'BFPaT-pretax-crude'!U3*'Tax Percentages'!V$21/(1-'Tax Percentages'!V$21)</f>
        <v>3.3465618018222247E-8</v>
      </c>
      <c r="V3">
        <f>'BFPaT-pretax-crude'!V3*'Tax Percentages'!W$21/(1-'Tax Percentages'!W$21)</f>
        <v>3.3465618018222247E-8</v>
      </c>
      <c r="W3">
        <f>'BFPaT-pretax-crude'!W3*'Tax Percentages'!X$21/(1-'Tax Percentages'!X$21)</f>
        <v>3.346561801822224E-8</v>
      </c>
      <c r="X3">
        <f>'BFPaT-pretax-crude'!X3*'Tax Percentages'!Y$21/(1-'Tax Percentages'!Y$21)</f>
        <v>3.3465618018222247E-8</v>
      </c>
      <c r="Y3">
        <f>'BFPaT-pretax-crude'!Y3*'Tax Percentages'!Z$21/(1-'Tax Percentages'!Z$21)</f>
        <v>3.3465618018222247E-8</v>
      </c>
      <c r="Z3">
        <f>'BFPaT-pretax-crude'!Z3*'Tax Percentages'!AA$21/(1-'Tax Percentages'!AA$21)</f>
        <v>3.346561801822224E-8</v>
      </c>
      <c r="AA3">
        <f>'BFPaT-pretax-crude'!AA3*'Tax Percentages'!AB$21/(1-'Tax Percentages'!AB$21)</f>
        <v>3.346561801822224E-8</v>
      </c>
      <c r="AB3">
        <f t="shared" ref="AB3:AQ9" si="1">AA3</f>
        <v>3.346561801822224E-8</v>
      </c>
      <c r="AC3">
        <f t="shared" si="1"/>
        <v>3.346561801822224E-8</v>
      </c>
      <c r="AD3">
        <f t="shared" si="1"/>
        <v>3.346561801822224E-8</v>
      </c>
      <c r="AE3">
        <f t="shared" si="1"/>
        <v>3.346561801822224E-8</v>
      </c>
      <c r="AF3">
        <f t="shared" si="1"/>
        <v>3.346561801822224E-8</v>
      </c>
      <c r="AG3">
        <f t="shared" si="1"/>
        <v>3.346561801822224E-8</v>
      </c>
      <c r="AH3">
        <f t="shared" si="1"/>
        <v>3.346561801822224E-8</v>
      </c>
      <c r="AI3">
        <f t="shared" si="1"/>
        <v>3.346561801822224E-8</v>
      </c>
      <c r="AJ3">
        <f t="shared" si="1"/>
        <v>3.346561801822224E-8</v>
      </c>
      <c r="AK3">
        <f t="shared" si="1"/>
        <v>3.346561801822224E-8</v>
      </c>
      <c r="AL3">
        <f t="shared" si="1"/>
        <v>3.346561801822224E-8</v>
      </c>
      <c r="AM3">
        <f t="shared" si="1"/>
        <v>3.346561801822224E-8</v>
      </c>
      <c r="AN3">
        <f t="shared" si="1"/>
        <v>3.346561801822224E-8</v>
      </c>
      <c r="AO3">
        <f t="shared" si="1"/>
        <v>3.346561801822224E-8</v>
      </c>
      <c r="AP3">
        <f t="shared" si="1"/>
        <v>3.346561801822224E-8</v>
      </c>
      <c r="AQ3">
        <f t="shared" si="1"/>
        <v>3.346561801822224E-8</v>
      </c>
      <c r="AR3">
        <f t="shared" si="0"/>
        <v>3.346561801822224E-8</v>
      </c>
      <c r="AS3">
        <f t="shared" si="0"/>
        <v>3.346561801822224E-8</v>
      </c>
      <c r="AT3">
        <f t="shared" si="0"/>
        <v>3.346561801822224E-8</v>
      </c>
      <c r="AU3">
        <f t="shared" si="0"/>
        <v>3.346561801822224E-8</v>
      </c>
      <c r="AV3">
        <f t="shared" si="0"/>
        <v>3.346561801822224E-8</v>
      </c>
      <c r="AW3">
        <f t="shared" si="0"/>
        <v>3.346561801822224E-8</v>
      </c>
      <c r="AX3">
        <f t="shared" si="0"/>
        <v>3.346561801822224E-8</v>
      </c>
      <c r="AY3">
        <f t="shared" si="0"/>
        <v>3.346561801822224E-8</v>
      </c>
      <c r="AZ3">
        <f t="shared" si="0"/>
        <v>3.346561801822224E-8</v>
      </c>
      <c r="BA3">
        <f t="shared" si="0"/>
        <v>3.346561801822224E-8</v>
      </c>
      <c r="BB3">
        <f t="shared" si="0"/>
        <v>3.346561801822224E-8</v>
      </c>
      <c r="BC3">
        <f t="shared" si="0"/>
        <v>3.346561801822224E-8</v>
      </c>
      <c r="BD3">
        <f t="shared" si="0"/>
        <v>3.346561801822224E-8</v>
      </c>
      <c r="BE3">
        <f t="shared" si="0"/>
        <v>3.346561801822224E-8</v>
      </c>
      <c r="BF3">
        <f t="shared" si="0"/>
        <v>3.346561801822224E-8</v>
      </c>
      <c r="BG3">
        <f t="shared" si="0"/>
        <v>3.346561801822224E-8</v>
      </c>
      <c r="BH3">
        <f t="shared" si="0"/>
        <v>3.346561801822224E-8</v>
      </c>
      <c r="BI3">
        <f t="shared" si="0"/>
        <v>3.346561801822224E-8</v>
      </c>
      <c r="BJ3">
        <f t="shared" si="0"/>
        <v>3.346561801822224E-8</v>
      </c>
      <c r="BK3">
        <f t="shared" si="0"/>
        <v>3.346561801822224E-8</v>
      </c>
      <c r="BL3">
        <f t="shared" si="0"/>
        <v>3.346561801822224E-8</v>
      </c>
      <c r="BM3">
        <f t="shared" si="0"/>
        <v>3.346561801822224E-8</v>
      </c>
      <c r="BN3">
        <f t="shared" si="0"/>
        <v>3.346561801822224E-8</v>
      </c>
      <c r="BO3">
        <f t="shared" si="0"/>
        <v>3.346561801822224E-8</v>
      </c>
      <c r="BP3">
        <f t="shared" si="0"/>
        <v>3.346561801822224E-8</v>
      </c>
      <c r="BQ3">
        <f t="shared" si="0"/>
        <v>3.346561801822224E-8</v>
      </c>
      <c r="BR3">
        <f t="shared" si="0"/>
        <v>3.346561801822224E-8</v>
      </c>
      <c r="BS3">
        <f t="shared" si="0"/>
        <v>3.346561801822224E-8</v>
      </c>
      <c r="BT3">
        <f t="shared" si="0"/>
        <v>3.346561801822224E-8</v>
      </c>
      <c r="BU3">
        <f t="shared" si="0"/>
        <v>3.346561801822224E-8</v>
      </c>
      <c r="BV3">
        <f t="shared" si="0"/>
        <v>3.346561801822224E-8</v>
      </c>
      <c r="BW3">
        <f t="shared" si="0"/>
        <v>3.346561801822224E-8</v>
      </c>
      <c r="BX3">
        <f t="shared" si="0"/>
        <v>3.346561801822224E-8</v>
      </c>
      <c r="BY3">
        <f t="shared" si="0"/>
        <v>3.346561801822224E-8</v>
      </c>
    </row>
    <row r="4" spans="1:77">
      <c r="A4" s="1" t="s">
        <v>391</v>
      </c>
      <c r="B4">
        <f>'BFPaT-pretax-crude'!B4*'Tax Percentages'!C$21/(1-'Tax Percentages'!C$21)</f>
        <v>0</v>
      </c>
      <c r="C4">
        <f>'BFPaT-pretax-crude'!C4*'Tax Percentages'!D$21/(1-'Tax Percentages'!D$21)</f>
        <v>0</v>
      </c>
      <c r="D4">
        <f>'BFPaT-pretax-crude'!D4*'Tax Percentages'!E$21/(1-'Tax Percentages'!E$21)</f>
        <v>0</v>
      </c>
      <c r="E4">
        <f>'BFPaT-pretax-crude'!E4*'Tax Percentages'!F$21/(1-'Tax Percentages'!F$21)</f>
        <v>0</v>
      </c>
      <c r="F4">
        <f>'BFPaT-pretax-crude'!F4*'Tax Percentages'!G$21/(1-'Tax Percentages'!G$21)</f>
        <v>0</v>
      </c>
      <c r="G4">
        <f>'BFPaT-pretax-crude'!G4*'Tax Percentages'!H$21/(1-'Tax Percentages'!H$21)</f>
        <v>0</v>
      </c>
      <c r="H4">
        <f>'BFPaT-pretax-crude'!H4*'Tax Percentages'!I$21/(1-'Tax Percentages'!I$21)</f>
        <v>0</v>
      </c>
      <c r="I4">
        <f>'BFPaT-pretax-crude'!I4*'Tax Percentages'!J$21/(1-'Tax Percentages'!J$21)</f>
        <v>0</v>
      </c>
      <c r="J4">
        <f>'BFPaT-pretax-crude'!J4*'Tax Percentages'!K$21/(1-'Tax Percentages'!K$21)</f>
        <v>0</v>
      </c>
      <c r="K4">
        <f>'BFPaT-pretax-crude'!K4*'Tax Percentages'!L$21/(1-'Tax Percentages'!L$21)</f>
        <v>0</v>
      </c>
      <c r="L4">
        <f>'BFPaT-pretax-crude'!L4*'Tax Percentages'!M$21/(1-'Tax Percentages'!M$21)</f>
        <v>0</v>
      </c>
      <c r="M4">
        <f>'BFPaT-pretax-crude'!M4*'Tax Percentages'!N$21/(1-'Tax Percentages'!N$21)</f>
        <v>0</v>
      </c>
      <c r="N4">
        <f>'BFPaT-pretax-crude'!N4*'Tax Percentages'!O$21/(1-'Tax Percentages'!O$21)</f>
        <v>0</v>
      </c>
      <c r="O4">
        <f>'BFPaT-pretax-crude'!O4*'Tax Percentages'!P$21/(1-'Tax Percentages'!P$21)</f>
        <v>0</v>
      </c>
      <c r="P4">
        <f>'BFPaT-pretax-crude'!P4*'Tax Percentages'!Q$21/(1-'Tax Percentages'!Q$21)</f>
        <v>0</v>
      </c>
      <c r="Q4">
        <f>'BFPaT-pretax-crude'!Q4*'Tax Percentages'!R$21/(1-'Tax Percentages'!R$21)</f>
        <v>0</v>
      </c>
      <c r="R4">
        <f>'BFPaT-pretax-crude'!R4*'Tax Percentages'!S$21/(1-'Tax Percentages'!S$21)</f>
        <v>0</v>
      </c>
      <c r="S4">
        <f>'BFPaT-pretax-crude'!S4*'Tax Percentages'!T$21/(1-'Tax Percentages'!T$21)</f>
        <v>0</v>
      </c>
      <c r="T4">
        <f>'BFPaT-pretax-crude'!T4*'Tax Percentages'!U$21/(1-'Tax Percentages'!U$21)</f>
        <v>0</v>
      </c>
      <c r="U4">
        <f>'BFPaT-pretax-crude'!U4*'Tax Percentages'!V$21/(1-'Tax Percentages'!V$21)</f>
        <v>0</v>
      </c>
      <c r="V4">
        <f>'BFPaT-pretax-crude'!V4*'Tax Percentages'!W$21/(1-'Tax Percentages'!W$21)</f>
        <v>0</v>
      </c>
      <c r="W4">
        <f>'BFPaT-pretax-crude'!W4*'Tax Percentages'!X$21/(1-'Tax Percentages'!X$21)</f>
        <v>0</v>
      </c>
      <c r="X4">
        <f>'BFPaT-pretax-crude'!X4*'Tax Percentages'!Y$21/(1-'Tax Percentages'!Y$21)</f>
        <v>0</v>
      </c>
      <c r="Y4">
        <f>'BFPaT-pretax-crude'!Y4*'Tax Percentages'!Z$21/(1-'Tax Percentages'!Z$21)</f>
        <v>0</v>
      </c>
      <c r="Z4">
        <f>'BFPaT-pretax-crude'!Z4*'Tax Percentages'!AA$21/(1-'Tax Percentages'!AA$21)</f>
        <v>0</v>
      </c>
      <c r="AA4">
        <f>'BFPaT-pretax-crude'!AA4*'Tax Percentages'!AB$21/(1-'Tax Percentages'!AB$21)</f>
        <v>0</v>
      </c>
      <c r="AB4">
        <f t="shared" si="1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H4">
        <f t="shared" si="0"/>
        <v>0</v>
      </c>
      <c r="AI4">
        <f t="shared" si="0"/>
        <v>0</v>
      </c>
      <c r="AJ4">
        <f t="shared" si="0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  <c r="BE4">
        <f t="shared" si="0"/>
        <v>0</v>
      </c>
      <c r="BF4">
        <f t="shared" si="0"/>
        <v>0</v>
      </c>
      <c r="BG4">
        <f t="shared" si="0"/>
        <v>0</v>
      </c>
      <c r="BH4">
        <f t="shared" si="0"/>
        <v>0</v>
      </c>
      <c r="BI4">
        <f t="shared" si="0"/>
        <v>0</v>
      </c>
      <c r="BJ4">
        <f t="shared" si="0"/>
        <v>0</v>
      </c>
      <c r="BK4">
        <f t="shared" si="0"/>
        <v>0</v>
      </c>
      <c r="BL4">
        <f t="shared" si="0"/>
        <v>0</v>
      </c>
      <c r="BM4">
        <f t="shared" si="0"/>
        <v>0</v>
      </c>
      <c r="BN4">
        <f t="shared" si="0"/>
        <v>0</v>
      </c>
      <c r="BO4">
        <f t="shared" si="0"/>
        <v>0</v>
      </c>
      <c r="BP4">
        <f t="shared" si="0"/>
        <v>0</v>
      </c>
      <c r="BQ4">
        <f t="shared" si="0"/>
        <v>0</v>
      </c>
      <c r="BR4">
        <f t="shared" si="0"/>
        <v>0</v>
      </c>
      <c r="BS4">
        <f t="shared" si="0"/>
        <v>0</v>
      </c>
      <c r="BT4">
        <f t="shared" si="0"/>
        <v>0</v>
      </c>
      <c r="BU4">
        <f t="shared" si="0"/>
        <v>0</v>
      </c>
      <c r="BV4">
        <f t="shared" si="0"/>
        <v>0</v>
      </c>
      <c r="BW4">
        <f t="shared" si="0"/>
        <v>0</v>
      </c>
      <c r="BX4">
        <f t="shared" si="0"/>
        <v>0</v>
      </c>
      <c r="BY4">
        <f t="shared" si="0"/>
        <v>0</v>
      </c>
    </row>
    <row r="5" spans="1:77">
      <c r="A5" s="1" t="s">
        <v>392</v>
      </c>
      <c r="B5">
        <f>'BFPaT-pretax-crude'!B5*'Tax Percentages'!C$21/(1-'Tax Percentages'!C$21)</f>
        <v>0</v>
      </c>
      <c r="C5">
        <f>'BFPaT-pretax-crude'!C5*'Tax Percentages'!D$21/(1-'Tax Percentages'!D$21)</f>
        <v>0</v>
      </c>
      <c r="D5">
        <f>'BFPaT-pretax-crude'!D5*'Tax Percentages'!E$21/(1-'Tax Percentages'!E$21)</f>
        <v>0</v>
      </c>
      <c r="E5">
        <f>'BFPaT-pretax-crude'!E5*'Tax Percentages'!F$21/(1-'Tax Percentages'!F$21)</f>
        <v>0</v>
      </c>
      <c r="F5">
        <f>'BFPaT-pretax-crude'!F5*'Tax Percentages'!G$21/(1-'Tax Percentages'!G$21)</f>
        <v>0</v>
      </c>
      <c r="G5">
        <f>'BFPaT-pretax-crude'!G5*'Tax Percentages'!H$21/(1-'Tax Percentages'!H$21)</f>
        <v>0</v>
      </c>
      <c r="H5">
        <f>'BFPaT-pretax-crude'!H5*'Tax Percentages'!I$21/(1-'Tax Percentages'!I$21)</f>
        <v>0</v>
      </c>
      <c r="I5">
        <f>'BFPaT-pretax-crude'!I5*'Tax Percentages'!J$21/(1-'Tax Percentages'!J$21)</f>
        <v>0</v>
      </c>
      <c r="J5">
        <f>'BFPaT-pretax-crude'!J5*'Tax Percentages'!K$21/(1-'Tax Percentages'!K$21)</f>
        <v>0</v>
      </c>
      <c r="K5">
        <f>'BFPaT-pretax-crude'!K5*'Tax Percentages'!L$21/(1-'Tax Percentages'!L$21)</f>
        <v>0</v>
      </c>
      <c r="L5">
        <f>'BFPaT-pretax-crude'!L5*'Tax Percentages'!M$21/(1-'Tax Percentages'!M$21)</f>
        <v>0</v>
      </c>
      <c r="M5">
        <f>'BFPaT-pretax-crude'!M5*'Tax Percentages'!N$21/(1-'Tax Percentages'!N$21)</f>
        <v>0</v>
      </c>
      <c r="N5">
        <f>'BFPaT-pretax-crude'!N5*'Tax Percentages'!O$21/(1-'Tax Percentages'!O$21)</f>
        <v>0</v>
      </c>
      <c r="O5">
        <f>'BFPaT-pretax-crude'!O5*'Tax Percentages'!P$21/(1-'Tax Percentages'!P$21)</f>
        <v>0</v>
      </c>
      <c r="P5">
        <f>'BFPaT-pretax-crude'!P5*'Tax Percentages'!Q$21/(1-'Tax Percentages'!Q$21)</f>
        <v>0</v>
      </c>
      <c r="Q5">
        <f>'BFPaT-pretax-crude'!Q5*'Tax Percentages'!R$21/(1-'Tax Percentages'!R$21)</f>
        <v>0</v>
      </c>
      <c r="R5">
        <f>'BFPaT-pretax-crude'!R5*'Tax Percentages'!S$21/(1-'Tax Percentages'!S$21)</f>
        <v>0</v>
      </c>
      <c r="S5">
        <f>'BFPaT-pretax-crude'!S5*'Tax Percentages'!T$21/(1-'Tax Percentages'!T$21)</f>
        <v>0</v>
      </c>
      <c r="T5">
        <f>'BFPaT-pretax-crude'!T5*'Tax Percentages'!U$21/(1-'Tax Percentages'!U$21)</f>
        <v>0</v>
      </c>
      <c r="U5">
        <f>'BFPaT-pretax-crude'!U5*'Tax Percentages'!V$21/(1-'Tax Percentages'!V$21)</f>
        <v>0</v>
      </c>
      <c r="V5">
        <f>'BFPaT-pretax-crude'!V5*'Tax Percentages'!W$21/(1-'Tax Percentages'!W$21)</f>
        <v>0</v>
      </c>
      <c r="W5">
        <f>'BFPaT-pretax-crude'!W5*'Tax Percentages'!X$21/(1-'Tax Percentages'!X$21)</f>
        <v>0</v>
      </c>
      <c r="X5">
        <f>'BFPaT-pretax-crude'!X5*'Tax Percentages'!Y$21/(1-'Tax Percentages'!Y$21)</f>
        <v>0</v>
      </c>
      <c r="Y5">
        <f>'BFPaT-pretax-crude'!Y5*'Tax Percentages'!Z$21/(1-'Tax Percentages'!Z$21)</f>
        <v>0</v>
      </c>
      <c r="Z5">
        <f>'BFPaT-pretax-crude'!Z5*'Tax Percentages'!AA$21/(1-'Tax Percentages'!AA$21)</f>
        <v>0</v>
      </c>
      <c r="AA5">
        <f>'BFPaT-pretax-crude'!AA5*'Tax Percentages'!AB$21/(1-'Tax Percentages'!AB$21)</f>
        <v>0</v>
      </c>
      <c r="AB5">
        <f t="shared" si="1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</v>
      </c>
      <c r="AJ5">
        <f t="shared" si="0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  <c r="BE5">
        <f t="shared" si="0"/>
        <v>0</v>
      </c>
      <c r="BF5">
        <f t="shared" si="0"/>
        <v>0</v>
      </c>
      <c r="BG5">
        <f t="shared" si="0"/>
        <v>0</v>
      </c>
      <c r="BH5">
        <f t="shared" si="0"/>
        <v>0</v>
      </c>
      <c r="BI5">
        <f t="shared" si="0"/>
        <v>0</v>
      </c>
      <c r="BJ5">
        <f t="shared" si="0"/>
        <v>0</v>
      </c>
      <c r="BK5">
        <f t="shared" si="0"/>
        <v>0</v>
      </c>
      <c r="BL5">
        <f t="shared" si="0"/>
        <v>0</v>
      </c>
      <c r="BM5">
        <f t="shared" si="0"/>
        <v>0</v>
      </c>
      <c r="BN5">
        <f t="shared" si="0"/>
        <v>0</v>
      </c>
      <c r="BO5">
        <f t="shared" si="0"/>
        <v>0</v>
      </c>
      <c r="BP5">
        <f t="shared" si="0"/>
        <v>0</v>
      </c>
      <c r="BQ5">
        <f t="shared" si="0"/>
        <v>0</v>
      </c>
      <c r="BR5">
        <f t="shared" si="0"/>
        <v>0</v>
      </c>
      <c r="BS5">
        <f t="shared" si="0"/>
        <v>0</v>
      </c>
      <c r="BT5">
        <f t="shared" si="0"/>
        <v>0</v>
      </c>
      <c r="BU5">
        <f t="shared" si="0"/>
        <v>0</v>
      </c>
      <c r="BV5">
        <f t="shared" si="0"/>
        <v>0</v>
      </c>
      <c r="BW5">
        <f t="shared" si="0"/>
        <v>0</v>
      </c>
      <c r="BX5">
        <f t="shared" si="0"/>
        <v>0</v>
      </c>
      <c r="BY5">
        <f t="shared" si="0"/>
        <v>0</v>
      </c>
    </row>
    <row r="6" spans="1:77">
      <c r="A6" s="1" t="s">
        <v>393</v>
      </c>
      <c r="B6">
        <f>'BFPaT-pretax-crude'!B6*'Tax Percentages'!C$21/(1-'Tax Percentages'!C$21)</f>
        <v>3.3465618018222247E-8</v>
      </c>
      <c r="C6">
        <f>'BFPaT-pretax-crude'!C6*'Tax Percentages'!D$21/(1-'Tax Percentages'!D$21)</f>
        <v>3.346561801822224E-8</v>
      </c>
      <c r="D6">
        <f>'BFPaT-pretax-crude'!D6*'Tax Percentages'!E$21/(1-'Tax Percentages'!E$21)</f>
        <v>3.346561801822224E-8</v>
      </c>
      <c r="E6">
        <f>'BFPaT-pretax-crude'!E6*'Tax Percentages'!F$21/(1-'Tax Percentages'!F$21)</f>
        <v>3.3679563462843701E-8</v>
      </c>
      <c r="F6">
        <f>'BFPaT-pretax-crude'!F6*'Tax Percentages'!G$21/(1-'Tax Percentages'!G$21)</f>
        <v>3.367960975122595E-8</v>
      </c>
      <c r="G6">
        <f>'BFPaT-pretax-crude'!G6*'Tax Percentages'!H$21/(1-'Tax Percentages'!H$21)</f>
        <v>3.346561801822224E-8</v>
      </c>
      <c r="H6">
        <f>'BFPaT-pretax-crude'!H6*'Tax Percentages'!I$21/(1-'Tax Percentages'!I$21)</f>
        <v>3.3465618018222247E-8</v>
      </c>
      <c r="I6">
        <f>'BFPaT-pretax-crude'!I6*'Tax Percentages'!J$21/(1-'Tax Percentages'!J$21)</f>
        <v>3.3465618018222247E-8</v>
      </c>
      <c r="J6">
        <f>'BFPaT-pretax-crude'!J6*'Tax Percentages'!K$21/(1-'Tax Percentages'!K$21)</f>
        <v>3.3465618018222247E-8</v>
      </c>
      <c r="K6">
        <f>'BFPaT-pretax-crude'!K6*'Tax Percentages'!L$21/(1-'Tax Percentages'!L$21)</f>
        <v>3.3465618018222247E-8</v>
      </c>
      <c r="L6">
        <f>'BFPaT-pretax-crude'!L6*'Tax Percentages'!M$21/(1-'Tax Percentages'!M$21)</f>
        <v>3.346561801822224E-8</v>
      </c>
      <c r="M6">
        <f>'BFPaT-pretax-crude'!M6*'Tax Percentages'!N$21/(1-'Tax Percentages'!N$21)</f>
        <v>3.3465618018222247E-8</v>
      </c>
      <c r="N6">
        <f>'BFPaT-pretax-crude'!N6*'Tax Percentages'!O$21/(1-'Tax Percentages'!O$21)</f>
        <v>3.3465618018222247E-8</v>
      </c>
      <c r="O6">
        <f>'BFPaT-pretax-crude'!O6*'Tax Percentages'!P$21/(1-'Tax Percentages'!P$21)</f>
        <v>3.3465618018222254E-8</v>
      </c>
      <c r="P6">
        <f>'BFPaT-pretax-crude'!P6*'Tax Percentages'!Q$21/(1-'Tax Percentages'!Q$21)</f>
        <v>3.346561801822224E-8</v>
      </c>
      <c r="Q6">
        <f>'BFPaT-pretax-crude'!Q6*'Tax Percentages'!R$21/(1-'Tax Percentages'!R$21)</f>
        <v>3.346561801822224E-8</v>
      </c>
      <c r="R6">
        <f>'BFPaT-pretax-crude'!R6*'Tax Percentages'!S$21/(1-'Tax Percentages'!S$21)</f>
        <v>3.3465618018222247E-8</v>
      </c>
      <c r="S6">
        <f>'BFPaT-pretax-crude'!S6*'Tax Percentages'!T$21/(1-'Tax Percentages'!T$21)</f>
        <v>3.3465618018222247E-8</v>
      </c>
      <c r="T6">
        <f>'BFPaT-pretax-crude'!T6*'Tax Percentages'!U$21/(1-'Tax Percentages'!U$21)</f>
        <v>3.3465618018222247E-8</v>
      </c>
      <c r="U6">
        <f>'BFPaT-pretax-crude'!U6*'Tax Percentages'!V$21/(1-'Tax Percentages'!V$21)</f>
        <v>3.3465618018222247E-8</v>
      </c>
      <c r="V6">
        <f>'BFPaT-pretax-crude'!V6*'Tax Percentages'!W$21/(1-'Tax Percentages'!W$21)</f>
        <v>3.3465618018222247E-8</v>
      </c>
      <c r="W6">
        <f>'BFPaT-pretax-crude'!W6*'Tax Percentages'!X$21/(1-'Tax Percentages'!X$21)</f>
        <v>3.346561801822224E-8</v>
      </c>
      <c r="X6">
        <f>'BFPaT-pretax-crude'!X6*'Tax Percentages'!Y$21/(1-'Tax Percentages'!Y$21)</f>
        <v>3.3465618018222247E-8</v>
      </c>
      <c r="Y6">
        <f>'BFPaT-pretax-crude'!Y6*'Tax Percentages'!Z$21/(1-'Tax Percentages'!Z$21)</f>
        <v>3.3465618018222247E-8</v>
      </c>
      <c r="Z6">
        <f>'BFPaT-pretax-crude'!Z6*'Tax Percentages'!AA$21/(1-'Tax Percentages'!AA$21)</f>
        <v>3.346561801822224E-8</v>
      </c>
      <c r="AA6">
        <f>'BFPaT-pretax-crude'!AA6*'Tax Percentages'!AB$21/(1-'Tax Percentages'!AB$21)</f>
        <v>3.346561801822224E-8</v>
      </c>
      <c r="AB6">
        <f t="shared" si="1"/>
        <v>3.346561801822224E-8</v>
      </c>
      <c r="AC6">
        <f t="shared" si="0"/>
        <v>3.346561801822224E-8</v>
      </c>
      <c r="AD6">
        <f t="shared" si="0"/>
        <v>3.346561801822224E-8</v>
      </c>
      <c r="AE6">
        <f t="shared" si="0"/>
        <v>3.346561801822224E-8</v>
      </c>
      <c r="AF6">
        <f t="shared" si="0"/>
        <v>3.346561801822224E-8</v>
      </c>
      <c r="AG6">
        <f t="shared" si="0"/>
        <v>3.346561801822224E-8</v>
      </c>
      <c r="AH6">
        <f t="shared" si="0"/>
        <v>3.346561801822224E-8</v>
      </c>
      <c r="AI6">
        <f t="shared" si="0"/>
        <v>3.346561801822224E-8</v>
      </c>
      <c r="AJ6">
        <f t="shared" si="0"/>
        <v>3.346561801822224E-8</v>
      </c>
      <c r="AK6">
        <f t="shared" si="0"/>
        <v>3.346561801822224E-8</v>
      </c>
      <c r="AL6">
        <f t="shared" si="0"/>
        <v>3.346561801822224E-8</v>
      </c>
      <c r="AM6">
        <f t="shared" si="0"/>
        <v>3.346561801822224E-8</v>
      </c>
      <c r="AN6">
        <f t="shared" si="0"/>
        <v>3.346561801822224E-8</v>
      </c>
      <c r="AO6">
        <f t="shared" si="0"/>
        <v>3.346561801822224E-8</v>
      </c>
      <c r="AP6">
        <f t="shared" si="0"/>
        <v>3.346561801822224E-8</v>
      </c>
      <c r="AQ6">
        <f t="shared" si="0"/>
        <v>3.346561801822224E-8</v>
      </c>
      <c r="AR6">
        <f t="shared" si="0"/>
        <v>3.346561801822224E-8</v>
      </c>
      <c r="AS6">
        <f t="shared" si="0"/>
        <v>3.346561801822224E-8</v>
      </c>
      <c r="AT6">
        <f t="shared" si="0"/>
        <v>3.346561801822224E-8</v>
      </c>
      <c r="AU6">
        <f t="shared" si="0"/>
        <v>3.346561801822224E-8</v>
      </c>
      <c r="AV6">
        <f t="shared" si="0"/>
        <v>3.346561801822224E-8</v>
      </c>
      <c r="AW6">
        <f t="shared" si="0"/>
        <v>3.346561801822224E-8</v>
      </c>
      <c r="AX6">
        <f t="shared" si="0"/>
        <v>3.346561801822224E-8</v>
      </c>
      <c r="AY6">
        <f t="shared" si="0"/>
        <v>3.346561801822224E-8</v>
      </c>
      <c r="AZ6">
        <f t="shared" si="0"/>
        <v>3.346561801822224E-8</v>
      </c>
      <c r="BA6">
        <f t="shared" si="0"/>
        <v>3.346561801822224E-8</v>
      </c>
      <c r="BB6">
        <f t="shared" si="0"/>
        <v>3.346561801822224E-8</v>
      </c>
      <c r="BC6">
        <f t="shared" si="0"/>
        <v>3.346561801822224E-8</v>
      </c>
      <c r="BD6">
        <f t="shared" si="0"/>
        <v>3.346561801822224E-8</v>
      </c>
      <c r="BE6">
        <f t="shared" si="0"/>
        <v>3.346561801822224E-8</v>
      </c>
      <c r="BF6">
        <f t="shared" si="0"/>
        <v>3.346561801822224E-8</v>
      </c>
      <c r="BG6">
        <f t="shared" si="0"/>
        <v>3.346561801822224E-8</v>
      </c>
      <c r="BH6">
        <f t="shared" si="0"/>
        <v>3.346561801822224E-8</v>
      </c>
      <c r="BI6">
        <f t="shared" si="0"/>
        <v>3.346561801822224E-8</v>
      </c>
      <c r="BJ6">
        <f t="shared" si="0"/>
        <v>3.346561801822224E-8</v>
      </c>
      <c r="BK6">
        <f t="shared" si="0"/>
        <v>3.346561801822224E-8</v>
      </c>
      <c r="BL6">
        <f t="shared" si="0"/>
        <v>3.346561801822224E-8</v>
      </c>
      <c r="BM6">
        <f t="shared" si="0"/>
        <v>3.346561801822224E-8</v>
      </c>
      <c r="BN6">
        <f t="shared" si="0"/>
        <v>3.346561801822224E-8</v>
      </c>
      <c r="BO6">
        <f t="shared" si="0"/>
        <v>3.346561801822224E-8</v>
      </c>
      <c r="BP6">
        <f t="shared" si="0"/>
        <v>3.346561801822224E-8</v>
      </c>
      <c r="BQ6">
        <f t="shared" si="0"/>
        <v>3.346561801822224E-8</v>
      </c>
      <c r="BR6">
        <f t="shared" si="0"/>
        <v>3.346561801822224E-8</v>
      </c>
      <c r="BS6">
        <f t="shared" si="0"/>
        <v>3.346561801822224E-8</v>
      </c>
      <c r="BT6">
        <f t="shared" si="0"/>
        <v>3.346561801822224E-8</v>
      </c>
      <c r="BU6">
        <f t="shared" si="0"/>
        <v>3.346561801822224E-8</v>
      </c>
      <c r="BV6">
        <f t="shared" si="0"/>
        <v>3.346561801822224E-8</v>
      </c>
      <c r="BW6">
        <f t="shared" si="0"/>
        <v>3.346561801822224E-8</v>
      </c>
      <c r="BX6">
        <f t="shared" si="0"/>
        <v>3.346561801822224E-8</v>
      </c>
      <c r="BY6">
        <f t="shared" si="0"/>
        <v>3.346561801822224E-8</v>
      </c>
    </row>
    <row r="7" spans="1:77">
      <c r="A7" s="1" t="s">
        <v>394</v>
      </c>
      <c r="B7">
        <f>'BFPaT-pretax-crude'!B7*'Tax Percentages'!C$21/(1-'Tax Percentages'!C$21)</f>
        <v>0</v>
      </c>
      <c r="C7">
        <f>'BFPaT-pretax-crude'!C7*'Tax Percentages'!D$21/(1-'Tax Percentages'!D$21)</f>
        <v>0</v>
      </c>
      <c r="D7">
        <f>'BFPaT-pretax-crude'!D7*'Tax Percentages'!E$21/(1-'Tax Percentages'!E$21)</f>
        <v>0</v>
      </c>
      <c r="E7">
        <f>'BFPaT-pretax-crude'!E7*'Tax Percentages'!F$21/(1-'Tax Percentages'!F$21)</f>
        <v>0</v>
      </c>
      <c r="F7">
        <f>'BFPaT-pretax-crude'!F7*'Tax Percentages'!G$21/(1-'Tax Percentages'!G$21)</f>
        <v>0</v>
      </c>
      <c r="G7">
        <f>'BFPaT-pretax-crude'!G7*'Tax Percentages'!H$21/(1-'Tax Percentages'!H$21)</f>
        <v>0</v>
      </c>
      <c r="H7">
        <f>'BFPaT-pretax-crude'!H7*'Tax Percentages'!I$21/(1-'Tax Percentages'!I$21)</f>
        <v>0</v>
      </c>
      <c r="I7">
        <f>'BFPaT-pretax-crude'!I7*'Tax Percentages'!J$21/(1-'Tax Percentages'!J$21)</f>
        <v>0</v>
      </c>
      <c r="J7">
        <f>'BFPaT-pretax-crude'!J7*'Tax Percentages'!K$21/(1-'Tax Percentages'!K$21)</f>
        <v>0</v>
      </c>
      <c r="K7">
        <f>'BFPaT-pretax-crude'!K7*'Tax Percentages'!L$21/(1-'Tax Percentages'!L$21)</f>
        <v>0</v>
      </c>
      <c r="L7">
        <f>'BFPaT-pretax-crude'!L7*'Tax Percentages'!M$21/(1-'Tax Percentages'!M$21)</f>
        <v>0</v>
      </c>
      <c r="M7">
        <f>'BFPaT-pretax-crude'!M7*'Tax Percentages'!N$21/(1-'Tax Percentages'!N$21)</f>
        <v>0</v>
      </c>
      <c r="N7">
        <f>'BFPaT-pretax-crude'!N7*'Tax Percentages'!O$21/(1-'Tax Percentages'!O$21)</f>
        <v>0</v>
      </c>
      <c r="O7">
        <f>'BFPaT-pretax-crude'!O7*'Tax Percentages'!P$21/(1-'Tax Percentages'!P$21)</f>
        <v>0</v>
      </c>
      <c r="P7">
        <f>'BFPaT-pretax-crude'!P7*'Tax Percentages'!Q$21/(1-'Tax Percentages'!Q$21)</f>
        <v>0</v>
      </c>
      <c r="Q7">
        <f>'BFPaT-pretax-crude'!Q7*'Tax Percentages'!R$21/(1-'Tax Percentages'!R$21)</f>
        <v>0</v>
      </c>
      <c r="R7">
        <f>'BFPaT-pretax-crude'!R7*'Tax Percentages'!S$21/(1-'Tax Percentages'!S$21)</f>
        <v>0</v>
      </c>
      <c r="S7">
        <f>'BFPaT-pretax-crude'!S7*'Tax Percentages'!T$21/(1-'Tax Percentages'!T$21)</f>
        <v>0</v>
      </c>
      <c r="T7">
        <f>'BFPaT-pretax-crude'!T7*'Tax Percentages'!U$21/(1-'Tax Percentages'!U$21)</f>
        <v>0</v>
      </c>
      <c r="U7">
        <f>'BFPaT-pretax-crude'!U7*'Tax Percentages'!V$21/(1-'Tax Percentages'!V$21)</f>
        <v>0</v>
      </c>
      <c r="V7">
        <f>'BFPaT-pretax-crude'!V7*'Tax Percentages'!W$21/(1-'Tax Percentages'!W$21)</f>
        <v>0</v>
      </c>
      <c r="W7">
        <f>'BFPaT-pretax-crude'!W7*'Tax Percentages'!X$21/(1-'Tax Percentages'!X$21)</f>
        <v>0</v>
      </c>
      <c r="X7">
        <f>'BFPaT-pretax-crude'!X7*'Tax Percentages'!Y$21/(1-'Tax Percentages'!Y$21)</f>
        <v>0</v>
      </c>
      <c r="Y7">
        <f>'BFPaT-pretax-crude'!Y7*'Tax Percentages'!Z$21/(1-'Tax Percentages'!Z$21)</f>
        <v>0</v>
      </c>
      <c r="Z7">
        <f>'BFPaT-pretax-crude'!Z7*'Tax Percentages'!AA$21/(1-'Tax Percentages'!AA$21)</f>
        <v>0</v>
      </c>
      <c r="AA7">
        <f>'BFPaT-pretax-crude'!AA7*'Tax Percentages'!AB$21/(1-'Tax Percentages'!AB$21)</f>
        <v>0</v>
      </c>
      <c r="AB7">
        <f t="shared" si="1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ref="AC7:BY9" si="2">BA7</f>
        <v>0</v>
      </c>
      <c r="BC7">
        <f t="shared" si="2"/>
        <v>0</v>
      </c>
      <c r="BD7">
        <f t="shared" si="2"/>
        <v>0</v>
      </c>
      <c r="BE7">
        <f t="shared" si="2"/>
        <v>0</v>
      </c>
      <c r="BF7">
        <f t="shared" si="2"/>
        <v>0</v>
      </c>
      <c r="BG7">
        <f t="shared" si="2"/>
        <v>0</v>
      </c>
      <c r="BH7">
        <f t="shared" si="2"/>
        <v>0</v>
      </c>
      <c r="BI7">
        <f t="shared" si="2"/>
        <v>0</v>
      </c>
      <c r="BJ7">
        <f t="shared" si="2"/>
        <v>0</v>
      </c>
      <c r="BK7">
        <f t="shared" si="2"/>
        <v>0</v>
      </c>
      <c r="BL7">
        <f t="shared" si="2"/>
        <v>0</v>
      </c>
      <c r="BM7">
        <f t="shared" si="2"/>
        <v>0</v>
      </c>
      <c r="BN7">
        <f t="shared" si="2"/>
        <v>0</v>
      </c>
      <c r="BO7">
        <f t="shared" si="2"/>
        <v>0</v>
      </c>
      <c r="BP7">
        <f t="shared" si="2"/>
        <v>0</v>
      </c>
      <c r="BQ7">
        <f t="shared" si="2"/>
        <v>0</v>
      </c>
      <c r="BR7">
        <f t="shared" si="2"/>
        <v>0</v>
      </c>
      <c r="BS7">
        <f t="shared" si="2"/>
        <v>0</v>
      </c>
      <c r="BT7">
        <f t="shared" si="2"/>
        <v>0</v>
      </c>
      <c r="BU7">
        <f t="shared" si="2"/>
        <v>0</v>
      </c>
      <c r="BV7">
        <f t="shared" si="2"/>
        <v>0</v>
      </c>
      <c r="BW7">
        <f t="shared" si="2"/>
        <v>0</v>
      </c>
      <c r="BX7">
        <f t="shared" si="2"/>
        <v>0</v>
      </c>
      <c r="BY7">
        <f t="shared" si="2"/>
        <v>0</v>
      </c>
    </row>
    <row r="8" spans="1:77">
      <c r="A8" s="1" t="s">
        <v>395</v>
      </c>
      <c r="B8">
        <f>'BFPaT-pretax-crude'!B8*'Tax Percentages'!C$21/(1-'Tax Percentages'!C$21)</f>
        <v>0</v>
      </c>
      <c r="C8">
        <f>'BFPaT-pretax-crude'!C8*'Tax Percentages'!D$21/(1-'Tax Percentages'!D$21)</f>
        <v>0</v>
      </c>
      <c r="D8">
        <f>'BFPaT-pretax-crude'!D8*'Tax Percentages'!E$21/(1-'Tax Percentages'!E$21)</f>
        <v>0</v>
      </c>
      <c r="E8">
        <f>'BFPaT-pretax-crude'!E8*'Tax Percentages'!F$21/(1-'Tax Percentages'!F$21)</f>
        <v>0</v>
      </c>
      <c r="F8">
        <f>'BFPaT-pretax-crude'!F8*'Tax Percentages'!G$21/(1-'Tax Percentages'!G$21)</f>
        <v>0</v>
      </c>
      <c r="G8">
        <f>'BFPaT-pretax-crude'!G8*'Tax Percentages'!H$21/(1-'Tax Percentages'!H$21)</f>
        <v>0</v>
      </c>
      <c r="H8">
        <f>'BFPaT-pretax-crude'!H8*'Tax Percentages'!I$21/(1-'Tax Percentages'!I$21)</f>
        <v>0</v>
      </c>
      <c r="I8">
        <f>'BFPaT-pretax-crude'!I8*'Tax Percentages'!J$21/(1-'Tax Percentages'!J$21)</f>
        <v>0</v>
      </c>
      <c r="J8">
        <f>'BFPaT-pretax-crude'!J8*'Tax Percentages'!K$21/(1-'Tax Percentages'!K$21)</f>
        <v>0</v>
      </c>
      <c r="K8">
        <f>'BFPaT-pretax-crude'!K8*'Tax Percentages'!L$21/(1-'Tax Percentages'!L$21)</f>
        <v>0</v>
      </c>
      <c r="L8">
        <f>'BFPaT-pretax-crude'!L8*'Tax Percentages'!M$21/(1-'Tax Percentages'!M$21)</f>
        <v>0</v>
      </c>
      <c r="M8">
        <f>'BFPaT-pretax-crude'!M8*'Tax Percentages'!N$21/(1-'Tax Percentages'!N$21)</f>
        <v>0</v>
      </c>
      <c r="N8">
        <f>'BFPaT-pretax-crude'!N8*'Tax Percentages'!O$21/(1-'Tax Percentages'!O$21)</f>
        <v>0</v>
      </c>
      <c r="O8">
        <f>'BFPaT-pretax-crude'!O8*'Tax Percentages'!P$21/(1-'Tax Percentages'!P$21)</f>
        <v>0</v>
      </c>
      <c r="P8">
        <f>'BFPaT-pretax-crude'!P8*'Tax Percentages'!Q$21/(1-'Tax Percentages'!Q$21)</f>
        <v>0</v>
      </c>
      <c r="Q8">
        <f>'BFPaT-pretax-crude'!Q8*'Tax Percentages'!R$21/(1-'Tax Percentages'!R$21)</f>
        <v>0</v>
      </c>
      <c r="R8">
        <f>'BFPaT-pretax-crude'!R8*'Tax Percentages'!S$21/(1-'Tax Percentages'!S$21)</f>
        <v>0</v>
      </c>
      <c r="S8">
        <f>'BFPaT-pretax-crude'!S8*'Tax Percentages'!T$21/(1-'Tax Percentages'!T$21)</f>
        <v>0</v>
      </c>
      <c r="T8">
        <f>'BFPaT-pretax-crude'!T8*'Tax Percentages'!U$21/(1-'Tax Percentages'!U$21)</f>
        <v>0</v>
      </c>
      <c r="U8">
        <f>'BFPaT-pretax-crude'!U8*'Tax Percentages'!V$21/(1-'Tax Percentages'!V$21)</f>
        <v>0</v>
      </c>
      <c r="V8">
        <f>'BFPaT-pretax-crude'!V8*'Tax Percentages'!W$21/(1-'Tax Percentages'!W$21)</f>
        <v>0</v>
      </c>
      <c r="W8">
        <f>'BFPaT-pretax-crude'!W8*'Tax Percentages'!X$21/(1-'Tax Percentages'!X$21)</f>
        <v>0</v>
      </c>
      <c r="X8">
        <f>'BFPaT-pretax-crude'!X8*'Tax Percentages'!Y$21/(1-'Tax Percentages'!Y$21)</f>
        <v>0</v>
      </c>
      <c r="Y8">
        <f>'BFPaT-pretax-crude'!Y8*'Tax Percentages'!Z$21/(1-'Tax Percentages'!Z$21)</f>
        <v>0</v>
      </c>
      <c r="Z8">
        <f>'BFPaT-pretax-crude'!Z8*'Tax Percentages'!AA$21/(1-'Tax Percentages'!AA$21)</f>
        <v>0</v>
      </c>
      <c r="AA8">
        <f>'BFPaT-pretax-crude'!AA8*'Tax Percentages'!AB$21/(1-'Tax Percentages'!AB$21)</f>
        <v>0</v>
      </c>
      <c r="AB8">
        <f t="shared" si="1"/>
        <v>0</v>
      </c>
      <c r="AC8">
        <f t="shared" si="2"/>
        <v>0</v>
      </c>
      <c r="AD8">
        <f t="shared" si="2"/>
        <v>0</v>
      </c>
      <c r="AE8">
        <f t="shared" si="2"/>
        <v>0</v>
      </c>
      <c r="AF8">
        <f t="shared" si="2"/>
        <v>0</v>
      </c>
      <c r="AG8">
        <f t="shared" si="2"/>
        <v>0</v>
      </c>
      <c r="AH8">
        <f t="shared" si="2"/>
        <v>0</v>
      </c>
      <c r="AI8">
        <f t="shared" si="2"/>
        <v>0</v>
      </c>
      <c r="AJ8">
        <f t="shared" si="2"/>
        <v>0</v>
      </c>
      <c r="AK8">
        <f t="shared" si="2"/>
        <v>0</v>
      </c>
      <c r="AL8">
        <f t="shared" si="2"/>
        <v>0</v>
      </c>
      <c r="AM8">
        <f t="shared" si="2"/>
        <v>0</v>
      </c>
      <c r="AN8">
        <f t="shared" si="2"/>
        <v>0</v>
      </c>
      <c r="AO8">
        <f t="shared" si="2"/>
        <v>0</v>
      </c>
      <c r="AP8">
        <f t="shared" si="2"/>
        <v>0</v>
      </c>
      <c r="AQ8">
        <f t="shared" si="2"/>
        <v>0</v>
      </c>
      <c r="AR8">
        <f t="shared" si="2"/>
        <v>0</v>
      </c>
      <c r="AS8">
        <f t="shared" si="2"/>
        <v>0</v>
      </c>
      <c r="AT8">
        <f t="shared" si="2"/>
        <v>0</v>
      </c>
      <c r="AU8">
        <f t="shared" si="2"/>
        <v>0</v>
      </c>
      <c r="AV8">
        <f t="shared" si="2"/>
        <v>0</v>
      </c>
      <c r="AW8">
        <f t="shared" si="2"/>
        <v>0</v>
      </c>
      <c r="AX8">
        <f t="shared" si="2"/>
        <v>0</v>
      </c>
      <c r="AY8">
        <f t="shared" si="2"/>
        <v>0</v>
      </c>
      <c r="AZ8">
        <f t="shared" si="2"/>
        <v>0</v>
      </c>
      <c r="BA8">
        <f t="shared" si="2"/>
        <v>0</v>
      </c>
      <c r="BB8">
        <f t="shared" si="2"/>
        <v>0</v>
      </c>
      <c r="BC8">
        <f t="shared" si="2"/>
        <v>0</v>
      </c>
      <c r="BD8">
        <f t="shared" si="2"/>
        <v>0</v>
      </c>
      <c r="BE8">
        <f t="shared" si="2"/>
        <v>0</v>
      </c>
      <c r="BF8">
        <f t="shared" si="2"/>
        <v>0</v>
      </c>
      <c r="BG8">
        <f t="shared" si="2"/>
        <v>0</v>
      </c>
      <c r="BH8">
        <f t="shared" si="2"/>
        <v>0</v>
      </c>
      <c r="BI8">
        <f t="shared" si="2"/>
        <v>0</v>
      </c>
      <c r="BJ8">
        <f t="shared" si="2"/>
        <v>0</v>
      </c>
      <c r="BK8">
        <f t="shared" si="2"/>
        <v>0</v>
      </c>
      <c r="BL8">
        <f t="shared" si="2"/>
        <v>0</v>
      </c>
      <c r="BM8">
        <f t="shared" si="2"/>
        <v>0</v>
      </c>
      <c r="BN8">
        <f t="shared" si="2"/>
        <v>0</v>
      </c>
      <c r="BO8">
        <f t="shared" si="2"/>
        <v>0</v>
      </c>
      <c r="BP8">
        <f t="shared" si="2"/>
        <v>0</v>
      </c>
      <c r="BQ8">
        <f t="shared" si="2"/>
        <v>0</v>
      </c>
      <c r="BR8">
        <f t="shared" si="2"/>
        <v>0</v>
      </c>
      <c r="BS8">
        <f t="shared" si="2"/>
        <v>0</v>
      </c>
      <c r="BT8">
        <f t="shared" si="2"/>
        <v>0</v>
      </c>
      <c r="BU8">
        <f t="shared" si="2"/>
        <v>0</v>
      </c>
      <c r="BV8">
        <f t="shared" si="2"/>
        <v>0</v>
      </c>
      <c r="BW8">
        <f t="shared" si="2"/>
        <v>0</v>
      </c>
      <c r="BX8">
        <f t="shared" si="2"/>
        <v>0</v>
      </c>
      <c r="BY8">
        <f t="shared" si="2"/>
        <v>0</v>
      </c>
    </row>
    <row r="9" spans="1:77">
      <c r="A9" s="1" t="s">
        <v>396</v>
      </c>
      <c r="B9">
        <f>'BFPaT-pretax-crude'!B9*'Tax Percentages'!C$21/(1-'Tax Percentages'!C$21)</f>
        <v>3.3465618018222247E-8</v>
      </c>
      <c r="C9">
        <f>'BFPaT-pretax-crude'!C9*'Tax Percentages'!D$21/(1-'Tax Percentages'!D$21)</f>
        <v>3.346561801822224E-8</v>
      </c>
      <c r="D9">
        <f>'BFPaT-pretax-crude'!D9*'Tax Percentages'!E$21/(1-'Tax Percentages'!E$21)</f>
        <v>3.346561801822224E-8</v>
      </c>
      <c r="E9">
        <f>'BFPaT-pretax-crude'!E9*'Tax Percentages'!F$21/(1-'Tax Percentages'!F$21)</f>
        <v>3.3679563462843701E-8</v>
      </c>
      <c r="F9">
        <f>'BFPaT-pretax-crude'!F9*'Tax Percentages'!G$21/(1-'Tax Percentages'!G$21)</f>
        <v>3.367960975122595E-8</v>
      </c>
      <c r="G9">
        <f>'BFPaT-pretax-crude'!G9*'Tax Percentages'!H$21/(1-'Tax Percentages'!H$21)</f>
        <v>3.346561801822224E-8</v>
      </c>
      <c r="H9">
        <f>'BFPaT-pretax-crude'!H9*'Tax Percentages'!I$21/(1-'Tax Percentages'!I$21)</f>
        <v>3.3465618018222247E-8</v>
      </c>
      <c r="I9">
        <f>'BFPaT-pretax-crude'!I9*'Tax Percentages'!J$21/(1-'Tax Percentages'!J$21)</f>
        <v>3.3465618018222247E-8</v>
      </c>
      <c r="J9">
        <f>'BFPaT-pretax-crude'!J9*'Tax Percentages'!K$21/(1-'Tax Percentages'!K$21)</f>
        <v>3.3465618018222247E-8</v>
      </c>
      <c r="K9">
        <f>'BFPaT-pretax-crude'!K9*'Tax Percentages'!L$21/(1-'Tax Percentages'!L$21)</f>
        <v>3.3465618018222247E-8</v>
      </c>
      <c r="L9">
        <f>'BFPaT-pretax-crude'!L9*'Tax Percentages'!M$21/(1-'Tax Percentages'!M$21)</f>
        <v>3.346561801822224E-8</v>
      </c>
      <c r="M9">
        <f>'BFPaT-pretax-crude'!M9*'Tax Percentages'!N$21/(1-'Tax Percentages'!N$21)</f>
        <v>3.3465618018222247E-8</v>
      </c>
      <c r="N9">
        <f>'BFPaT-pretax-crude'!N9*'Tax Percentages'!O$21/(1-'Tax Percentages'!O$21)</f>
        <v>3.3465618018222247E-8</v>
      </c>
      <c r="O9">
        <f>'BFPaT-pretax-crude'!O9*'Tax Percentages'!P$21/(1-'Tax Percentages'!P$21)</f>
        <v>3.3465618018222254E-8</v>
      </c>
      <c r="P9">
        <f>'BFPaT-pretax-crude'!P9*'Tax Percentages'!Q$21/(1-'Tax Percentages'!Q$21)</f>
        <v>3.346561801822224E-8</v>
      </c>
      <c r="Q9">
        <f>'BFPaT-pretax-crude'!Q9*'Tax Percentages'!R$21/(1-'Tax Percentages'!R$21)</f>
        <v>3.346561801822224E-8</v>
      </c>
      <c r="R9">
        <f>'BFPaT-pretax-crude'!R9*'Tax Percentages'!S$21/(1-'Tax Percentages'!S$21)</f>
        <v>3.3465618018222247E-8</v>
      </c>
      <c r="S9">
        <f>'BFPaT-pretax-crude'!S9*'Tax Percentages'!T$21/(1-'Tax Percentages'!T$21)</f>
        <v>3.3465618018222247E-8</v>
      </c>
      <c r="T9">
        <f>'BFPaT-pretax-crude'!T9*'Tax Percentages'!U$21/(1-'Tax Percentages'!U$21)</f>
        <v>3.3465618018222247E-8</v>
      </c>
      <c r="U9">
        <f>'BFPaT-pretax-crude'!U9*'Tax Percentages'!V$21/(1-'Tax Percentages'!V$21)</f>
        <v>3.3465618018222247E-8</v>
      </c>
      <c r="V9">
        <f>'BFPaT-pretax-crude'!V9*'Tax Percentages'!W$21/(1-'Tax Percentages'!W$21)</f>
        <v>3.3465618018222247E-8</v>
      </c>
      <c r="W9">
        <f>'BFPaT-pretax-crude'!W9*'Tax Percentages'!X$21/(1-'Tax Percentages'!X$21)</f>
        <v>3.346561801822224E-8</v>
      </c>
      <c r="X9">
        <f>'BFPaT-pretax-crude'!X9*'Tax Percentages'!Y$21/(1-'Tax Percentages'!Y$21)</f>
        <v>3.3465618018222247E-8</v>
      </c>
      <c r="Y9">
        <f>'BFPaT-pretax-crude'!Y9*'Tax Percentages'!Z$21/(1-'Tax Percentages'!Z$21)</f>
        <v>3.3465618018222247E-8</v>
      </c>
      <c r="Z9">
        <f>'BFPaT-pretax-crude'!Z9*'Tax Percentages'!AA$21/(1-'Tax Percentages'!AA$21)</f>
        <v>3.346561801822224E-8</v>
      </c>
      <c r="AA9">
        <f>'BFPaT-pretax-crude'!AA9*'Tax Percentages'!AB$21/(1-'Tax Percentages'!AB$21)</f>
        <v>3.346561801822224E-8</v>
      </c>
      <c r="AB9">
        <f t="shared" si="1"/>
        <v>3.346561801822224E-8</v>
      </c>
      <c r="AC9">
        <f t="shared" si="2"/>
        <v>3.346561801822224E-8</v>
      </c>
      <c r="AD9">
        <f t="shared" si="2"/>
        <v>3.346561801822224E-8</v>
      </c>
      <c r="AE9">
        <f t="shared" si="2"/>
        <v>3.346561801822224E-8</v>
      </c>
      <c r="AF9">
        <f t="shared" si="2"/>
        <v>3.346561801822224E-8</v>
      </c>
      <c r="AG9">
        <f t="shared" si="2"/>
        <v>3.346561801822224E-8</v>
      </c>
      <c r="AH9">
        <f t="shared" si="2"/>
        <v>3.346561801822224E-8</v>
      </c>
      <c r="AI9">
        <f t="shared" si="2"/>
        <v>3.346561801822224E-8</v>
      </c>
      <c r="AJ9">
        <f t="shared" si="2"/>
        <v>3.346561801822224E-8</v>
      </c>
      <c r="AK9">
        <f t="shared" si="2"/>
        <v>3.346561801822224E-8</v>
      </c>
      <c r="AL9">
        <f t="shared" si="2"/>
        <v>3.346561801822224E-8</v>
      </c>
      <c r="AM9">
        <f t="shared" si="2"/>
        <v>3.346561801822224E-8</v>
      </c>
      <c r="AN9">
        <f t="shared" si="2"/>
        <v>3.346561801822224E-8</v>
      </c>
      <c r="AO9">
        <f t="shared" si="2"/>
        <v>3.346561801822224E-8</v>
      </c>
      <c r="AP9">
        <f t="shared" si="2"/>
        <v>3.346561801822224E-8</v>
      </c>
      <c r="AQ9">
        <f t="shared" si="2"/>
        <v>3.346561801822224E-8</v>
      </c>
      <c r="AR9">
        <f t="shared" si="2"/>
        <v>3.346561801822224E-8</v>
      </c>
      <c r="AS9">
        <f t="shared" si="2"/>
        <v>3.346561801822224E-8</v>
      </c>
      <c r="AT9">
        <f t="shared" si="2"/>
        <v>3.346561801822224E-8</v>
      </c>
      <c r="AU9">
        <f t="shared" si="2"/>
        <v>3.346561801822224E-8</v>
      </c>
      <c r="AV9">
        <f t="shared" si="2"/>
        <v>3.346561801822224E-8</v>
      </c>
      <c r="AW9">
        <f t="shared" si="2"/>
        <v>3.346561801822224E-8</v>
      </c>
      <c r="AX9">
        <f t="shared" si="2"/>
        <v>3.346561801822224E-8</v>
      </c>
      <c r="AY9">
        <f t="shared" si="2"/>
        <v>3.346561801822224E-8</v>
      </c>
      <c r="AZ9">
        <f t="shared" si="2"/>
        <v>3.346561801822224E-8</v>
      </c>
      <c r="BA9">
        <f t="shared" si="2"/>
        <v>3.346561801822224E-8</v>
      </c>
      <c r="BB9">
        <f t="shared" si="2"/>
        <v>3.346561801822224E-8</v>
      </c>
      <c r="BC9">
        <f t="shared" si="2"/>
        <v>3.346561801822224E-8</v>
      </c>
      <c r="BD9">
        <f t="shared" si="2"/>
        <v>3.346561801822224E-8</v>
      </c>
      <c r="BE9">
        <f t="shared" si="2"/>
        <v>3.346561801822224E-8</v>
      </c>
      <c r="BF9">
        <f t="shared" si="2"/>
        <v>3.346561801822224E-8</v>
      </c>
      <c r="BG9">
        <f t="shared" si="2"/>
        <v>3.346561801822224E-8</v>
      </c>
      <c r="BH9">
        <f t="shared" si="2"/>
        <v>3.346561801822224E-8</v>
      </c>
      <c r="BI9">
        <f t="shared" si="2"/>
        <v>3.346561801822224E-8</v>
      </c>
      <c r="BJ9">
        <f t="shared" si="2"/>
        <v>3.346561801822224E-8</v>
      </c>
      <c r="BK9">
        <f t="shared" si="2"/>
        <v>3.346561801822224E-8</v>
      </c>
      <c r="BL9">
        <f t="shared" si="2"/>
        <v>3.346561801822224E-8</v>
      </c>
      <c r="BM9">
        <f t="shared" si="2"/>
        <v>3.346561801822224E-8</v>
      </c>
      <c r="BN9">
        <f t="shared" si="2"/>
        <v>3.346561801822224E-8</v>
      </c>
      <c r="BO9">
        <f t="shared" si="2"/>
        <v>3.346561801822224E-8</v>
      </c>
      <c r="BP9">
        <f t="shared" si="2"/>
        <v>3.346561801822224E-8</v>
      </c>
      <c r="BQ9">
        <f t="shared" si="2"/>
        <v>3.346561801822224E-8</v>
      </c>
      <c r="BR9">
        <f t="shared" si="2"/>
        <v>3.346561801822224E-8</v>
      </c>
      <c r="BS9">
        <f t="shared" si="2"/>
        <v>3.346561801822224E-8</v>
      </c>
      <c r="BT9">
        <f t="shared" si="2"/>
        <v>3.346561801822224E-8</v>
      </c>
      <c r="BU9">
        <f t="shared" si="2"/>
        <v>3.346561801822224E-8</v>
      </c>
      <c r="BV9">
        <f t="shared" si="2"/>
        <v>3.346561801822224E-8</v>
      </c>
      <c r="BW9">
        <f t="shared" si="2"/>
        <v>3.346561801822224E-8</v>
      </c>
      <c r="BX9">
        <f t="shared" si="2"/>
        <v>3.346561801822224E-8</v>
      </c>
      <c r="BY9">
        <f t="shared" si="2"/>
        <v>3.346561801822224E-8</v>
      </c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17090-799D-4D53-96E1-6DA11F3C90DB}">
  <sheetPr>
    <tabColor rgb="FF002060"/>
  </sheetPr>
  <dimension ref="A1:BY9"/>
  <sheetViews>
    <sheetView workbookViewId="0">
      <selection activeCell="E2" sqref="E2"/>
    </sheetView>
  </sheetViews>
  <sheetFormatPr defaultColWidth="9.140625" defaultRowHeight="15"/>
  <cols>
    <col min="1" max="1" width="41.42578125" customWidth="1"/>
    <col min="2" max="27" width="10" customWidth="1"/>
  </cols>
  <sheetData>
    <row r="1" spans="1:77">
      <c r="A1" s="1" t="s">
        <v>460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f>'BFPaT-pretax-heavyfueloil'!B2*'Tax Percentages'!C$22/(1-'Tax Percentages'!C$22)</f>
        <v>0</v>
      </c>
      <c r="C2">
        <f>'BFPaT-pretax-heavyfueloil'!C2*'Tax Percentages'!D$22/(1-'Tax Percentages'!D$22)</f>
        <v>0</v>
      </c>
      <c r="D2">
        <f>'BFPaT-pretax-heavyfueloil'!D2*'Tax Percentages'!E$22/(1-'Tax Percentages'!E$22)</f>
        <v>0</v>
      </c>
      <c r="E2">
        <f>'BFPaT-pretax-heavyfueloil'!E2*'Tax Percentages'!F$22/(1-'Tax Percentages'!F$22)</f>
        <v>0</v>
      </c>
      <c r="F2">
        <f>'BFPaT-pretax-heavyfueloil'!F2*'Tax Percentages'!G$22/(1-'Tax Percentages'!G$22)</f>
        <v>0</v>
      </c>
      <c r="G2">
        <f>'BFPaT-pretax-heavyfueloil'!G2*'Tax Percentages'!H$22/(1-'Tax Percentages'!H$22)</f>
        <v>0</v>
      </c>
      <c r="H2">
        <f>'BFPaT-pretax-heavyfueloil'!H2*'Tax Percentages'!I$22/(1-'Tax Percentages'!I$22)</f>
        <v>0</v>
      </c>
      <c r="I2">
        <f>'BFPaT-pretax-heavyfueloil'!I2*'Tax Percentages'!J$22/(1-'Tax Percentages'!J$22)</f>
        <v>0</v>
      </c>
      <c r="J2">
        <f>'BFPaT-pretax-heavyfueloil'!J2*'Tax Percentages'!K$22/(1-'Tax Percentages'!K$22)</f>
        <v>0</v>
      </c>
      <c r="K2">
        <f>'BFPaT-pretax-heavyfueloil'!K2*'Tax Percentages'!L$22/(1-'Tax Percentages'!L$22)</f>
        <v>0</v>
      </c>
      <c r="L2">
        <f>'BFPaT-pretax-heavyfueloil'!L2*'Tax Percentages'!M$22/(1-'Tax Percentages'!M$22)</f>
        <v>0</v>
      </c>
      <c r="M2">
        <f>'BFPaT-pretax-heavyfueloil'!M2*'Tax Percentages'!N$22/(1-'Tax Percentages'!N$22)</f>
        <v>0</v>
      </c>
      <c r="N2">
        <f>'BFPaT-pretax-heavyfueloil'!N2*'Tax Percentages'!O$22/(1-'Tax Percentages'!O$22)</f>
        <v>0</v>
      </c>
      <c r="O2">
        <f>'BFPaT-pretax-heavyfueloil'!O2*'Tax Percentages'!P$22/(1-'Tax Percentages'!P$22)</f>
        <v>0</v>
      </c>
      <c r="P2">
        <f>'BFPaT-pretax-heavyfueloil'!P2*'Tax Percentages'!Q$22/(1-'Tax Percentages'!Q$22)</f>
        <v>0</v>
      </c>
      <c r="Q2">
        <f>'BFPaT-pretax-heavyfueloil'!Q2*'Tax Percentages'!R$22/(1-'Tax Percentages'!R$22)</f>
        <v>0</v>
      </c>
      <c r="R2">
        <f>'BFPaT-pretax-heavyfueloil'!R2*'Tax Percentages'!S$22/(1-'Tax Percentages'!S$22)</f>
        <v>0</v>
      </c>
      <c r="S2">
        <f>'BFPaT-pretax-heavyfueloil'!S2*'Tax Percentages'!T$22/(1-'Tax Percentages'!T$22)</f>
        <v>0</v>
      </c>
      <c r="T2">
        <f>'BFPaT-pretax-heavyfueloil'!T2*'Tax Percentages'!U$22/(1-'Tax Percentages'!U$22)</f>
        <v>0</v>
      </c>
      <c r="U2">
        <f>'BFPaT-pretax-heavyfueloil'!U2*'Tax Percentages'!V$22/(1-'Tax Percentages'!V$22)</f>
        <v>0</v>
      </c>
      <c r="V2">
        <f>'BFPaT-pretax-heavyfueloil'!V2*'Tax Percentages'!W$22/(1-'Tax Percentages'!W$22)</f>
        <v>0</v>
      </c>
      <c r="W2">
        <f>'BFPaT-pretax-heavyfueloil'!W2*'Tax Percentages'!X$22/(1-'Tax Percentages'!X$22)</f>
        <v>0</v>
      </c>
      <c r="X2">
        <f>'BFPaT-pretax-heavyfueloil'!X2*'Tax Percentages'!Y$22/(1-'Tax Percentages'!Y$22)</f>
        <v>0</v>
      </c>
      <c r="Y2">
        <f>'BFPaT-pretax-heavyfueloil'!Y2*'Tax Percentages'!Z$22/(1-'Tax Percentages'!Z$22)</f>
        <v>0</v>
      </c>
      <c r="Z2">
        <f>'BFPaT-pretax-heavyfueloil'!Z2*'Tax Percentages'!AA$22/(1-'Tax Percentages'!AA$22)</f>
        <v>0</v>
      </c>
      <c r="AA2">
        <f>'BFPaT-pretax-heavyfueloil'!AA2*'Tax Percentages'!AB$22/(1-'Tax Percentages'!AB$22)</f>
        <v>0</v>
      </c>
      <c r="AB2">
        <f>AA2</f>
        <v>0</v>
      </c>
      <c r="AC2">
        <f t="shared" ref="AC2:BY7" si="0">AB2</f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  <c r="BE2">
        <f t="shared" si="0"/>
        <v>0</v>
      </c>
      <c r="BF2">
        <f t="shared" si="0"/>
        <v>0</v>
      </c>
      <c r="BG2">
        <f t="shared" si="0"/>
        <v>0</v>
      </c>
      <c r="BH2">
        <f t="shared" si="0"/>
        <v>0</v>
      </c>
      <c r="BI2">
        <f t="shared" si="0"/>
        <v>0</v>
      </c>
      <c r="BJ2">
        <f t="shared" si="0"/>
        <v>0</v>
      </c>
      <c r="BK2">
        <f t="shared" si="0"/>
        <v>0</v>
      </c>
      <c r="BL2">
        <f t="shared" si="0"/>
        <v>0</v>
      </c>
      <c r="BM2">
        <f t="shared" si="0"/>
        <v>0</v>
      </c>
      <c r="BN2">
        <f t="shared" si="0"/>
        <v>0</v>
      </c>
      <c r="BO2">
        <f t="shared" si="0"/>
        <v>0</v>
      </c>
      <c r="BP2">
        <f t="shared" si="0"/>
        <v>0</v>
      </c>
      <c r="BQ2">
        <f t="shared" si="0"/>
        <v>0</v>
      </c>
      <c r="BR2">
        <f t="shared" si="0"/>
        <v>0</v>
      </c>
      <c r="BS2">
        <f t="shared" si="0"/>
        <v>0</v>
      </c>
      <c r="BT2">
        <f t="shared" si="0"/>
        <v>0</v>
      </c>
      <c r="BU2">
        <f t="shared" si="0"/>
        <v>0</v>
      </c>
      <c r="BV2">
        <f t="shared" si="0"/>
        <v>0</v>
      </c>
      <c r="BW2">
        <f t="shared" si="0"/>
        <v>0</v>
      </c>
      <c r="BX2">
        <f t="shared" si="0"/>
        <v>0</v>
      </c>
      <c r="BY2">
        <f t="shared" si="0"/>
        <v>0</v>
      </c>
    </row>
    <row r="3" spans="1:77">
      <c r="A3" s="1" t="s">
        <v>390</v>
      </c>
      <c r="B3">
        <f>'BFPaT-pretax-heavyfueloil'!B3*'Tax Percentages'!C$22/(1-'Tax Percentages'!C$22)</f>
        <v>0</v>
      </c>
      <c r="C3">
        <f>'BFPaT-pretax-heavyfueloil'!C3*'Tax Percentages'!D$22/(1-'Tax Percentages'!D$22)</f>
        <v>0</v>
      </c>
      <c r="D3">
        <f>'BFPaT-pretax-heavyfueloil'!D3*'Tax Percentages'!E$22/(1-'Tax Percentages'!E$22)</f>
        <v>0</v>
      </c>
      <c r="E3">
        <f>'BFPaT-pretax-heavyfueloil'!E3*'Tax Percentages'!F$22/(1-'Tax Percentages'!F$22)</f>
        <v>0</v>
      </c>
      <c r="F3">
        <f>'BFPaT-pretax-heavyfueloil'!F3*'Tax Percentages'!G$22/(1-'Tax Percentages'!G$22)</f>
        <v>0</v>
      </c>
      <c r="G3">
        <f>'BFPaT-pretax-heavyfueloil'!G3*'Tax Percentages'!H$22/(1-'Tax Percentages'!H$22)</f>
        <v>0</v>
      </c>
      <c r="H3">
        <f>'BFPaT-pretax-heavyfueloil'!H3*'Tax Percentages'!I$22/(1-'Tax Percentages'!I$22)</f>
        <v>0</v>
      </c>
      <c r="I3">
        <f>'BFPaT-pretax-heavyfueloil'!I3*'Tax Percentages'!J$22/(1-'Tax Percentages'!J$22)</f>
        <v>0</v>
      </c>
      <c r="J3">
        <f>'BFPaT-pretax-heavyfueloil'!J3*'Tax Percentages'!K$22/(1-'Tax Percentages'!K$22)</f>
        <v>0</v>
      </c>
      <c r="K3">
        <f>'BFPaT-pretax-heavyfueloil'!K3*'Tax Percentages'!L$22/(1-'Tax Percentages'!L$22)</f>
        <v>0</v>
      </c>
      <c r="L3">
        <f>'BFPaT-pretax-heavyfueloil'!L3*'Tax Percentages'!M$22/(1-'Tax Percentages'!M$22)</f>
        <v>0</v>
      </c>
      <c r="M3">
        <f>'BFPaT-pretax-heavyfueloil'!M3*'Tax Percentages'!N$22/(1-'Tax Percentages'!N$22)</f>
        <v>0</v>
      </c>
      <c r="N3">
        <f>'BFPaT-pretax-heavyfueloil'!N3*'Tax Percentages'!O$22/(1-'Tax Percentages'!O$22)</f>
        <v>0</v>
      </c>
      <c r="O3">
        <f>'BFPaT-pretax-heavyfueloil'!O3*'Tax Percentages'!P$22/(1-'Tax Percentages'!P$22)</f>
        <v>0</v>
      </c>
      <c r="P3">
        <f>'BFPaT-pretax-heavyfueloil'!P3*'Tax Percentages'!Q$22/(1-'Tax Percentages'!Q$22)</f>
        <v>0</v>
      </c>
      <c r="Q3">
        <f>'BFPaT-pretax-heavyfueloil'!Q3*'Tax Percentages'!R$22/(1-'Tax Percentages'!R$22)</f>
        <v>0</v>
      </c>
      <c r="R3">
        <f>'BFPaT-pretax-heavyfueloil'!R3*'Tax Percentages'!S$22/(1-'Tax Percentages'!S$22)</f>
        <v>0</v>
      </c>
      <c r="S3">
        <f>'BFPaT-pretax-heavyfueloil'!S3*'Tax Percentages'!T$22/(1-'Tax Percentages'!T$22)</f>
        <v>0</v>
      </c>
      <c r="T3">
        <f>'BFPaT-pretax-heavyfueloil'!T3*'Tax Percentages'!U$22/(1-'Tax Percentages'!U$22)</f>
        <v>0</v>
      </c>
      <c r="U3">
        <f>'BFPaT-pretax-heavyfueloil'!U3*'Tax Percentages'!V$22/(1-'Tax Percentages'!V$22)</f>
        <v>0</v>
      </c>
      <c r="V3">
        <f>'BFPaT-pretax-heavyfueloil'!V3*'Tax Percentages'!W$22/(1-'Tax Percentages'!W$22)</f>
        <v>0</v>
      </c>
      <c r="W3">
        <f>'BFPaT-pretax-heavyfueloil'!W3*'Tax Percentages'!X$22/(1-'Tax Percentages'!X$22)</f>
        <v>0</v>
      </c>
      <c r="X3">
        <f>'BFPaT-pretax-heavyfueloil'!X3*'Tax Percentages'!Y$22/(1-'Tax Percentages'!Y$22)</f>
        <v>0</v>
      </c>
      <c r="Y3">
        <f>'BFPaT-pretax-heavyfueloil'!Y3*'Tax Percentages'!Z$22/(1-'Tax Percentages'!Z$22)</f>
        <v>0</v>
      </c>
      <c r="Z3">
        <f>'BFPaT-pretax-heavyfueloil'!Z3*'Tax Percentages'!AA$22/(1-'Tax Percentages'!AA$22)</f>
        <v>0</v>
      </c>
      <c r="AA3">
        <f>'BFPaT-pretax-heavyfueloil'!AA3*'Tax Percentages'!AB$22/(1-'Tax Percentages'!AB$22)</f>
        <v>0</v>
      </c>
      <c r="AB3">
        <f t="shared" ref="AB3:AQ9" si="1">AA3</f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0"/>
        <v>0</v>
      </c>
      <c r="AS3">
        <f t="shared" si="0"/>
        <v>0</v>
      </c>
      <c r="AT3">
        <f t="shared" si="0"/>
        <v>0</v>
      </c>
      <c r="AU3">
        <f t="shared" si="0"/>
        <v>0</v>
      </c>
      <c r="AV3">
        <f t="shared" si="0"/>
        <v>0</v>
      </c>
      <c r="AW3">
        <f t="shared" si="0"/>
        <v>0</v>
      </c>
      <c r="AX3">
        <f t="shared" si="0"/>
        <v>0</v>
      </c>
      <c r="AY3">
        <f t="shared" si="0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  <c r="BE3">
        <f t="shared" si="0"/>
        <v>0</v>
      </c>
      <c r="BF3">
        <f t="shared" si="0"/>
        <v>0</v>
      </c>
      <c r="BG3">
        <f t="shared" si="0"/>
        <v>0</v>
      </c>
      <c r="BH3">
        <f t="shared" si="0"/>
        <v>0</v>
      </c>
      <c r="BI3">
        <f t="shared" si="0"/>
        <v>0</v>
      </c>
      <c r="BJ3">
        <f t="shared" si="0"/>
        <v>0</v>
      </c>
      <c r="BK3">
        <f t="shared" si="0"/>
        <v>0</v>
      </c>
      <c r="BL3">
        <f t="shared" si="0"/>
        <v>0</v>
      </c>
      <c r="BM3">
        <f t="shared" si="0"/>
        <v>0</v>
      </c>
      <c r="BN3">
        <f t="shared" si="0"/>
        <v>0</v>
      </c>
      <c r="BO3">
        <f t="shared" si="0"/>
        <v>0</v>
      </c>
      <c r="BP3">
        <f t="shared" si="0"/>
        <v>0</v>
      </c>
      <c r="BQ3">
        <f t="shared" si="0"/>
        <v>0</v>
      </c>
      <c r="BR3">
        <f t="shared" si="0"/>
        <v>0</v>
      </c>
      <c r="BS3">
        <f t="shared" si="0"/>
        <v>0</v>
      </c>
      <c r="BT3">
        <f t="shared" si="0"/>
        <v>0</v>
      </c>
      <c r="BU3">
        <f t="shared" si="0"/>
        <v>0</v>
      </c>
      <c r="BV3">
        <f t="shared" si="0"/>
        <v>0</v>
      </c>
      <c r="BW3">
        <f t="shared" si="0"/>
        <v>0</v>
      </c>
      <c r="BX3">
        <f t="shared" si="0"/>
        <v>0</v>
      </c>
      <c r="BY3">
        <f t="shared" si="0"/>
        <v>0</v>
      </c>
    </row>
    <row r="4" spans="1:77">
      <c r="A4" s="1" t="s">
        <v>391</v>
      </c>
      <c r="B4">
        <f>'BFPaT-pretax-heavyfueloil'!B4*'Tax Percentages'!C$22/(1-'Tax Percentages'!C$22)</f>
        <v>0</v>
      </c>
      <c r="C4">
        <f>'BFPaT-pretax-heavyfueloil'!C4*'Tax Percentages'!D$22/(1-'Tax Percentages'!D$22)</f>
        <v>0</v>
      </c>
      <c r="D4">
        <f>'BFPaT-pretax-heavyfueloil'!D4*'Tax Percentages'!E$22/(1-'Tax Percentages'!E$22)</f>
        <v>0</v>
      </c>
      <c r="E4">
        <f>'BFPaT-pretax-heavyfueloil'!E4*'Tax Percentages'!F$22/(1-'Tax Percentages'!F$22)</f>
        <v>0</v>
      </c>
      <c r="F4">
        <f>'BFPaT-pretax-heavyfueloil'!F4*'Tax Percentages'!G$22/(1-'Tax Percentages'!G$22)</f>
        <v>0</v>
      </c>
      <c r="G4">
        <f>'BFPaT-pretax-heavyfueloil'!G4*'Tax Percentages'!H$22/(1-'Tax Percentages'!H$22)</f>
        <v>0</v>
      </c>
      <c r="H4">
        <f>'BFPaT-pretax-heavyfueloil'!H4*'Tax Percentages'!I$22/(1-'Tax Percentages'!I$22)</f>
        <v>0</v>
      </c>
      <c r="I4">
        <f>'BFPaT-pretax-heavyfueloil'!I4*'Tax Percentages'!J$22/(1-'Tax Percentages'!J$22)</f>
        <v>0</v>
      </c>
      <c r="J4">
        <f>'BFPaT-pretax-heavyfueloil'!J4*'Tax Percentages'!K$22/(1-'Tax Percentages'!K$22)</f>
        <v>0</v>
      </c>
      <c r="K4">
        <f>'BFPaT-pretax-heavyfueloil'!K4*'Tax Percentages'!L$22/(1-'Tax Percentages'!L$22)</f>
        <v>0</v>
      </c>
      <c r="L4">
        <f>'BFPaT-pretax-heavyfueloil'!L4*'Tax Percentages'!M$22/(1-'Tax Percentages'!M$22)</f>
        <v>0</v>
      </c>
      <c r="M4">
        <f>'BFPaT-pretax-heavyfueloil'!M4*'Tax Percentages'!N$22/(1-'Tax Percentages'!N$22)</f>
        <v>0</v>
      </c>
      <c r="N4">
        <f>'BFPaT-pretax-heavyfueloil'!N4*'Tax Percentages'!O$22/(1-'Tax Percentages'!O$22)</f>
        <v>0</v>
      </c>
      <c r="O4">
        <f>'BFPaT-pretax-heavyfueloil'!O4*'Tax Percentages'!P$22/(1-'Tax Percentages'!P$22)</f>
        <v>0</v>
      </c>
      <c r="P4">
        <f>'BFPaT-pretax-heavyfueloil'!P4*'Tax Percentages'!Q$22/(1-'Tax Percentages'!Q$22)</f>
        <v>0</v>
      </c>
      <c r="Q4">
        <f>'BFPaT-pretax-heavyfueloil'!Q4*'Tax Percentages'!R$22/(1-'Tax Percentages'!R$22)</f>
        <v>0</v>
      </c>
      <c r="R4">
        <f>'BFPaT-pretax-heavyfueloil'!R4*'Tax Percentages'!S$22/(1-'Tax Percentages'!S$22)</f>
        <v>0</v>
      </c>
      <c r="S4">
        <f>'BFPaT-pretax-heavyfueloil'!S4*'Tax Percentages'!T$22/(1-'Tax Percentages'!T$22)</f>
        <v>0</v>
      </c>
      <c r="T4">
        <f>'BFPaT-pretax-heavyfueloil'!T4*'Tax Percentages'!U$22/(1-'Tax Percentages'!U$22)</f>
        <v>0</v>
      </c>
      <c r="U4">
        <f>'BFPaT-pretax-heavyfueloil'!U4*'Tax Percentages'!V$22/(1-'Tax Percentages'!V$22)</f>
        <v>0</v>
      </c>
      <c r="V4">
        <f>'BFPaT-pretax-heavyfueloil'!V4*'Tax Percentages'!W$22/(1-'Tax Percentages'!W$22)</f>
        <v>0</v>
      </c>
      <c r="W4">
        <f>'BFPaT-pretax-heavyfueloil'!W4*'Tax Percentages'!X$22/(1-'Tax Percentages'!X$22)</f>
        <v>0</v>
      </c>
      <c r="X4">
        <f>'BFPaT-pretax-heavyfueloil'!X4*'Tax Percentages'!Y$22/(1-'Tax Percentages'!Y$22)</f>
        <v>0</v>
      </c>
      <c r="Y4">
        <f>'BFPaT-pretax-heavyfueloil'!Y4*'Tax Percentages'!Z$22/(1-'Tax Percentages'!Z$22)</f>
        <v>0</v>
      </c>
      <c r="Z4">
        <f>'BFPaT-pretax-heavyfueloil'!Z4*'Tax Percentages'!AA$22/(1-'Tax Percentages'!AA$22)</f>
        <v>0</v>
      </c>
      <c r="AA4">
        <f>'BFPaT-pretax-heavyfueloil'!AA4*'Tax Percentages'!AB$22/(1-'Tax Percentages'!AB$22)</f>
        <v>0</v>
      </c>
      <c r="AB4">
        <f t="shared" si="1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H4">
        <f t="shared" si="0"/>
        <v>0</v>
      </c>
      <c r="AI4">
        <f t="shared" si="0"/>
        <v>0</v>
      </c>
      <c r="AJ4">
        <f t="shared" si="0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  <c r="BE4">
        <f t="shared" si="0"/>
        <v>0</v>
      </c>
      <c r="BF4">
        <f t="shared" si="0"/>
        <v>0</v>
      </c>
      <c r="BG4">
        <f t="shared" si="0"/>
        <v>0</v>
      </c>
      <c r="BH4">
        <f t="shared" si="0"/>
        <v>0</v>
      </c>
      <c r="BI4">
        <f t="shared" si="0"/>
        <v>0</v>
      </c>
      <c r="BJ4">
        <f t="shared" si="0"/>
        <v>0</v>
      </c>
      <c r="BK4">
        <f t="shared" si="0"/>
        <v>0</v>
      </c>
      <c r="BL4">
        <f t="shared" si="0"/>
        <v>0</v>
      </c>
      <c r="BM4">
        <f t="shared" si="0"/>
        <v>0</v>
      </c>
      <c r="BN4">
        <f t="shared" si="0"/>
        <v>0</v>
      </c>
      <c r="BO4">
        <f t="shared" si="0"/>
        <v>0</v>
      </c>
      <c r="BP4">
        <f t="shared" si="0"/>
        <v>0</v>
      </c>
      <c r="BQ4">
        <f t="shared" si="0"/>
        <v>0</v>
      </c>
      <c r="BR4">
        <f t="shared" si="0"/>
        <v>0</v>
      </c>
      <c r="BS4">
        <f t="shared" si="0"/>
        <v>0</v>
      </c>
      <c r="BT4">
        <f t="shared" si="0"/>
        <v>0</v>
      </c>
      <c r="BU4">
        <f t="shared" si="0"/>
        <v>0</v>
      </c>
      <c r="BV4">
        <f t="shared" si="0"/>
        <v>0</v>
      </c>
      <c r="BW4">
        <f t="shared" si="0"/>
        <v>0</v>
      </c>
      <c r="BX4">
        <f t="shared" si="0"/>
        <v>0</v>
      </c>
      <c r="BY4">
        <f t="shared" si="0"/>
        <v>0</v>
      </c>
    </row>
    <row r="5" spans="1:77">
      <c r="A5" s="1" t="s">
        <v>392</v>
      </c>
      <c r="B5">
        <f>'BFPaT-pretax-heavyfueloil'!B5*'Tax Percentages'!C$22/(1-'Tax Percentages'!C$22)</f>
        <v>0</v>
      </c>
      <c r="C5">
        <f>'BFPaT-pretax-heavyfueloil'!C5*'Tax Percentages'!D$22/(1-'Tax Percentages'!D$22)</f>
        <v>0</v>
      </c>
      <c r="D5">
        <f>'BFPaT-pretax-heavyfueloil'!D5*'Tax Percentages'!E$22/(1-'Tax Percentages'!E$22)</f>
        <v>0</v>
      </c>
      <c r="E5">
        <f>'BFPaT-pretax-heavyfueloil'!E5*'Tax Percentages'!F$22/(1-'Tax Percentages'!F$22)</f>
        <v>0</v>
      </c>
      <c r="F5">
        <f>'BFPaT-pretax-heavyfueloil'!F5*'Tax Percentages'!G$22/(1-'Tax Percentages'!G$22)</f>
        <v>0</v>
      </c>
      <c r="G5">
        <f>'BFPaT-pretax-heavyfueloil'!G5*'Tax Percentages'!H$22/(1-'Tax Percentages'!H$22)</f>
        <v>0</v>
      </c>
      <c r="H5">
        <f>'BFPaT-pretax-heavyfueloil'!H5*'Tax Percentages'!I$22/(1-'Tax Percentages'!I$22)</f>
        <v>0</v>
      </c>
      <c r="I5">
        <f>'BFPaT-pretax-heavyfueloil'!I5*'Tax Percentages'!J$22/(1-'Tax Percentages'!J$22)</f>
        <v>0</v>
      </c>
      <c r="J5">
        <f>'BFPaT-pretax-heavyfueloil'!J5*'Tax Percentages'!K$22/(1-'Tax Percentages'!K$22)</f>
        <v>0</v>
      </c>
      <c r="K5">
        <f>'BFPaT-pretax-heavyfueloil'!K5*'Tax Percentages'!L$22/(1-'Tax Percentages'!L$22)</f>
        <v>0</v>
      </c>
      <c r="L5">
        <f>'BFPaT-pretax-heavyfueloil'!L5*'Tax Percentages'!M$22/(1-'Tax Percentages'!M$22)</f>
        <v>0</v>
      </c>
      <c r="M5">
        <f>'BFPaT-pretax-heavyfueloil'!M5*'Tax Percentages'!N$22/(1-'Tax Percentages'!N$22)</f>
        <v>0</v>
      </c>
      <c r="N5">
        <f>'BFPaT-pretax-heavyfueloil'!N5*'Tax Percentages'!O$22/(1-'Tax Percentages'!O$22)</f>
        <v>0</v>
      </c>
      <c r="O5">
        <f>'BFPaT-pretax-heavyfueloil'!O5*'Tax Percentages'!P$22/(1-'Tax Percentages'!P$22)</f>
        <v>0</v>
      </c>
      <c r="P5">
        <f>'BFPaT-pretax-heavyfueloil'!P5*'Tax Percentages'!Q$22/(1-'Tax Percentages'!Q$22)</f>
        <v>0</v>
      </c>
      <c r="Q5">
        <f>'BFPaT-pretax-heavyfueloil'!Q5*'Tax Percentages'!R$22/(1-'Tax Percentages'!R$22)</f>
        <v>0</v>
      </c>
      <c r="R5">
        <f>'BFPaT-pretax-heavyfueloil'!R5*'Tax Percentages'!S$22/(1-'Tax Percentages'!S$22)</f>
        <v>0</v>
      </c>
      <c r="S5">
        <f>'BFPaT-pretax-heavyfueloil'!S5*'Tax Percentages'!T$22/(1-'Tax Percentages'!T$22)</f>
        <v>0</v>
      </c>
      <c r="T5">
        <f>'BFPaT-pretax-heavyfueloil'!T5*'Tax Percentages'!U$22/(1-'Tax Percentages'!U$22)</f>
        <v>0</v>
      </c>
      <c r="U5">
        <f>'BFPaT-pretax-heavyfueloil'!U5*'Tax Percentages'!V$22/(1-'Tax Percentages'!V$22)</f>
        <v>0</v>
      </c>
      <c r="V5">
        <f>'BFPaT-pretax-heavyfueloil'!V5*'Tax Percentages'!W$22/(1-'Tax Percentages'!W$22)</f>
        <v>0</v>
      </c>
      <c r="W5">
        <f>'BFPaT-pretax-heavyfueloil'!W5*'Tax Percentages'!X$22/(1-'Tax Percentages'!X$22)</f>
        <v>0</v>
      </c>
      <c r="X5">
        <f>'BFPaT-pretax-heavyfueloil'!X5*'Tax Percentages'!Y$22/(1-'Tax Percentages'!Y$22)</f>
        <v>0</v>
      </c>
      <c r="Y5">
        <f>'BFPaT-pretax-heavyfueloil'!Y5*'Tax Percentages'!Z$22/(1-'Tax Percentages'!Z$22)</f>
        <v>0</v>
      </c>
      <c r="Z5">
        <f>'BFPaT-pretax-heavyfueloil'!Z5*'Tax Percentages'!AA$22/(1-'Tax Percentages'!AA$22)</f>
        <v>0</v>
      </c>
      <c r="AA5">
        <f>'BFPaT-pretax-heavyfueloil'!AA5*'Tax Percentages'!AB$22/(1-'Tax Percentages'!AB$22)</f>
        <v>0</v>
      </c>
      <c r="AB5">
        <f t="shared" si="1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</v>
      </c>
      <c r="AJ5">
        <f t="shared" si="0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  <c r="BE5">
        <f t="shared" si="0"/>
        <v>0</v>
      </c>
      <c r="BF5">
        <f t="shared" si="0"/>
        <v>0</v>
      </c>
      <c r="BG5">
        <f t="shared" si="0"/>
        <v>0</v>
      </c>
      <c r="BH5">
        <f t="shared" si="0"/>
        <v>0</v>
      </c>
      <c r="BI5">
        <f t="shared" si="0"/>
        <v>0</v>
      </c>
      <c r="BJ5">
        <f t="shared" si="0"/>
        <v>0</v>
      </c>
      <c r="BK5">
        <f t="shared" si="0"/>
        <v>0</v>
      </c>
      <c r="BL5">
        <f t="shared" si="0"/>
        <v>0</v>
      </c>
      <c r="BM5">
        <f t="shared" si="0"/>
        <v>0</v>
      </c>
      <c r="BN5">
        <f t="shared" si="0"/>
        <v>0</v>
      </c>
      <c r="BO5">
        <f t="shared" si="0"/>
        <v>0</v>
      </c>
      <c r="BP5">
        <f t="shared" si="0"/>
        <v>0</v>
      </c>
      <c r="BQ5">
        <f t="shared" si="0"/>
        <v>0</v>
      </c>
      <c r="BR5">
        <f t="shared" si="0"/>
        <v>0</v>
      </c>
      <c r="BS5">
        <f t="shared" si="0"/>
        <v>0</v>
      </c>
      <c r="BT5">
        <f t="shared" si="0"/>
        <v>0</v>
      </c>
      <c r="BU5">
        <f t="shared" si="0"/>
        <v>0</v>
      </c>
      <c r="BV5">
        <f t="shared" si="0"/>
        <v>0</v>
      </c>
      <c r="BW5">
        <f t="shared" si="0"/>
        <v>0</v>
      </c>
      <c r="BX5">
        <f t="shared" si="0"/>
        <v>0</v>
      </c>
      <c r="BY5">
        <f t="shared" si="0"/>
        <v>0</v>
      </c>
    </row>
    <row r="6" spans="1:77">
      <c r="A6" s="1" t="s">
        <v>393</v>
      </c>
      <c r="B6">
        <f>'BFPaT-pretax-heavyfueloil'!B6*'Tax Percentages'!C$22/(1-'Tax Percentages'!C$22)</f>
        <v>0</v>
      </c>
      <c r="C6">
        <f>'BFPaT-pretax-heavyfueloil'!C6*'Tax Percentages'!D$22/(1-'Tax Percentages'!D$22)</f>
        <v>0</v>
      </c>
      <c r="D6">
        <f>'BFPaT-pretax-heavyfueloil'!D6*'Tax Percentages'!E$22/(1-'Tax Percentages'!E$22)</f>
        <v>0</v>
      </c>
      <c r="E6">
        <f>'BFPaT-pretax-heavyfueloil'!E6*'Tax Percentages'!F$22/(1-'Tax Percentages'!F$22)</f>
        <v>0</v>
      </c>
      <c r="F6">
        <f>'BFPaT-pretax-heavyfueloil'!F6*'Tax Percentages'!G$22/(1-'Tax Percentages'!G$22)</f>
        <v>0</v>
      </c>
      <c r="G6">
        <f>'BFPaT-pretax-heavyfueloil'!G6*'Tax Percentages'!H$22/(1-'Tax Percentages'!H$22)</f>
        <v>0</v>
      </c>
      <c r="H6">
        <f>'BFPaT-pretax-heavyfueloil'!H6*'Tax Percentages'!I$22/(1-'Tax Percentages'!I$22)</f>
        <v>0</v>
      </c>
      <c r="I6">
        <f>'BFPaT-pretax-heavyfueloil'!I6*'Tax Percentages'!J$22/(1-'Tax Percentages'!J$22)</f>
        <v>0</v>
      </c>
      <c r="J6">
        <f>'BFPaT-pretax-heavyfueloil'!J6*'Tax Percentages'!K$22/(1-'Tax Percentages'!K$22)</f>
        <v>0</v>
      </c>
      <c r="K6">
        <f>'BFPaT-pretax-heavyfueloil'!K6*'Tax Percentages'!L$22/(1-'Tax Percentages'!L$22)</f>
        <v>0</v>
      </c>
      <c r="L6">
        <f>'BFPaT-pretax-heavyfueloil'!L6*'Tax Percentages'!M$22/(1-'Tax Percentages'!M$22)</f>
        <v>0</v>
      </c>
      <c r="M6">
        <f>'BFPaT-pretax-heavyfueloil'!M6*'Tax Percentages'!N$22/(1-'Tax Percentages'!N$22)</f>
        <v>0</v>
      </c>
      <c r="N6">
        <f>'BFPaT-pretax-heavyfueloil'!N6*'Tax Percentages'!O$22/(1-'Tax Percentages'!O$22)</f>
        <v>0</v>
      </c>
      <c r="O6">
        <f>'BFPaT-pretax-heavyfueloil'!O6*'Tax Percentages'!P$22/(1-'Tax Percentages'!P$22)</f>
        <v>0</v>
      </c>
      <c r="P6">
        <f>'BFPaT-pretax-heavyfueloil'!P6*'Tax Percentages'!Q$22/(1-'Tax Percentages'!Q$22)</f>
        <v>0</v>
      </c>
      <c r="Q6">
        <f>'BFPaT-pretax-heavyfueloil'!Q6*'Tax Percentages'!R$22/(1-'Tax Percentages'!R$22)</f>
        <v>0</v>
      </c>
      <c r="R6">
        <f>'BFPaT-pretax-heavyfueloil'!R6*'Tax Percentages'!S$22/(1-'Tax Percentages'!S$22)</f>
        <v>0</v>
      </c>
      <c r="S6">
        <f>'BFPaT-pretax-heavyfueloil'!S6*'Tax Percentages'!T$22/(1-'Tax Percentages'!T$22)</f>
        <v>0</v>
      </c>
      <c r="T6">
        <f>'BFPaT-pretax-heavyfueloil'!T6*'Tax Percentages'!U$22/(1-'Tax Percentages'!U$22)</f>
        <v>0</v>
      </c>
      <c r="U6">
        <f>'BFPaT-pretax-heavyfueloil'!U6*'Tax Percentages'!V$22/(1-'Tax Percentages'!V$22)</f>
        <v>0</v>
      </c>
      <c r="V6">
        <f>'BFPaT-pretax-heavyfueloil'!V6*'Tax Percentages'!W$22/(1-'Tax Percentages'!W$22)</f>
        <v>0</v>
      </c>
      <c r="W6">
        <f>'BFPaT-pretax-heavyfueloil'!W6*'Tax Percentages'!X$22/(1-'Tax Percentages'!X$22)</f>
        <v>0</v>
      </c>
      <c r="X6">
        <f>'BFPaT-pretax-heavyfueloil'!X6*'Tax Percentages'!Y$22/(1-'Tax Percentages'!Y$22)</f>
        <v>0</v>
      </c>
      <c r="Y6">
        <f>'BFPaT-pretax-heavyfueloil'!Y6*'Tax Percentages'!Z$22/(1-'Tax Percentages'!Z$22)</f>
        <v>0</v>
      </c>
      <c r="Z6">
        <f>'BFPaT-pretax-heavyfueloil'!Z6*'Tax Percentages'!AA$22/(1-'Tax Percentages'!AA$22)</f>
        <v>0</v>
      </c>
      <c r="AA6">
        <f>'BFPaT-pretax-heavyfueloil'!AA6*'Tax Percentages'!AB$22/(1-'Tax Percentages'!AB$22)</f>
        <v>0</v>
      </c>
      <c r="AB6">
        <f t="shared" si="1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  <c r="AG6">
        <f t="shared" si="0"/>
        <v>0</v>
      </c>
      <c r="AH6">
        <f t="shared" si="0"/>
        <v>0</v>
      </c>
      <c r="AI6">
        <f t="shared" si="0"/>
        <v>0</v>
      </c>
      <c r="AJ6">
        <f t="shared" si="0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  <c r="BE6">
        <f t="shared" si="0"/>
        <v>0</v>
      </c>
      <c r="BF6">
        <f t="shared" si="0"/>
        <v>0</v>
      </c>
      <c r="BG6">
        <f t="shared" si="0"/>
        <v>0</v>
      </c>
      <c r="BH6">
        <f t="shared" si="0"/>
        <v>0</v>
      </c>
      <c r="BI6">
        <f t="shared" si="0"/>
        <v>0</v>
      </c>
      <c r="BJ6">
        <f t="shared" si="0"/>
        <v>0</v>
      </c>
      <c r="BK6">
        <f t="shared" si="0"/>
        <v>0</v>
      </c>
      <c r="BL6">
        <f t="shared" si="0"/>
        <v>0</v>
      </c>
      <c r="BM6">
        <f t="shared" si="0"/>
        <v>0</v>
      </c>
      <c r="BN6">
        <f t="shared" si="0"/>
        <v>0</v>
      </c>
      <c r="BO6">
        <f t="shared" si="0"/>
        <v>0</v>
      </c>
      <c r="BP6">
        <f t="shared" si="0"/>
        <v>0</v>
      </c>
      <c r="BQ6">
        <f t="shared" si="0"/>
        <v>0</v>
      </c>
      <c r="BR6">
        <f t="shared" si="0"/>
        <v>0</v>
      </c>
      <c r="BS6">
        <f t="shared" si="0"/>
        <v>0</v>
      </c>
      <c r="BT6">
        <f t="shared" si="0"/>
        <v>0</v>
      </c>
      <c r="BU6">
        <f t="shared" si="0"/>
        <v>0</v>
      </c>
      <c r="BV6">
        <f t="shared" si="0"/>
        <v>0</v>
      </c>
      <c r="BW6">
        <f t="shared" si="0"/>
        <v>0</v>
      </c>
      <c r="BX6">
        <f t="shared" si="0"/>
        <v>0</v>
      </c>
      <c r="BY6">
        <f t="shared" si="0"/>
        <v>0</v>
      </c>
    </row>
    <row r="7" spans="1:77">
      <c r="A7" s="1" t="s">
        <v>394</v>
      </c>
      <c r="B7">
        <f>'BFPaT-pretax-heavyfueloil'!B7*'Tax Percentages'!C$22/(1-'Tax Percentages'!C$22)</f>
        <v>0</v>
      </c>
      <c r="C7">
        <f>'BFPaT-pretax-heavyfueloil'!C7*'Tax Percentages'!D$22/(1-'Tax Percentages'!D$22)</f>
        <v>0</v>
      </c>
      <c r="D7">
        <f>'BFPaT-pretax-heavyfueloil'!D7*'Tax Percentages'!E$22/(1-'Tax Percentages'!E$22)</f>
        <v>0</v>
      </c>
      <c r="E7">
        <f>'BFPaT-pretax-heavyfueloil'!E7*'Tax Percentages'!F$22/(1-'Tax Percentages'!F$22)</f>
        <v>0</v>
      </c>
      <c r="F7">
        <f>'BFPaT-pretax-heavyfueloil'!F7*'Tax Percentages'!G$22/(1-'Tax Percentages'!G$22)</f>
        <v>0</v>
      </c>
      <c r="G7">
        <f>'BFPaT-pretax-heavyfueloil'!G7*'Tax Percentages'!H$22/(1-'Tax Percentages'!H$22)</f>
        <v>0</v>
      </c>
      <c r="H7">
        <f>'BFPaT-pretax-heavyfueloil'!H7*'Tax Percentages'!I$22/(1-'Tax Percentages'!I$22)</f>
        <v>0</v>
      </c>
      <c r="I7">
        <f>'BFPaT-pretax-heavyfueloil'!I7*'Tax Percentages'!J$22/(1-'Tax Percentages'!J$22)</f>
        <v>0</v>
      </c>
      <c r="J7">
        <f>'BFPaT-pretax-heavyfueloil'!J7*'Tax Percentages'!K$22/(1-'Tax Percentages'!K$22)</f>
        <v>0</v>
      </c>
      <c r="K7">
        <f>'BFPaT-pretax-heavyfueloil'!K7*'Tax Percentages'!L$22/(1-'Tax Percentages'!L$22)</f>
        <v>0</v>
      </c>
      <c r="L7">
        <f>'BFPaT-pretax-heavyfueloil'!L7*'Tax Percentages'!M$22/(1-'Tax Percentages'!M$22)</f>
        <v>0</v>
      </c>
      <c r="M7">
        <f>'BFPaT-pretax-heavyfueloil'!M7*'Tax Percentages'!N$22/(1-'Tax Percentages'!N$22)</f>
        <v>0</v>
      </c>
      <c r="N7">
        <f>'BFPaT-pretax-heavyfueloil'!N7*'Tax Percentages'!O$22/(1-'Tax Percentages'!O$22)</f>
        <v>0</v>
      </c>
      <c r="O7">
        <f>'BFPaT-pretax-heavyfueloil'!O7*'Tax Percentages'!P$22/(1-'Tax Percentages'!P$22)</f>
        <v>0</v>
      </c>
      <c r="P7">
        <f>'BFPaT-pretax-heavyfueloil'!P7*'Tax Percentages'!Q$22/(1-'Tax Percentages'!Q$22)</f>
        <v>0</v>
      </c>
      <c r="Q7">
        <f>'BFPaT-pretax-heavyfueloil'!Q7*'Tax Percentages'!R$22/(1-'Tax Percentages'!R$22)</f>
        <v>0</v>
      </c>
      <c r="R7">
        <f>'BFPaT-pretax-heavyfueloil'!R7*'Tax Percentages'!S$22/(1-'Tax Percentages'!S$22)</f>
        <v>0</v>
      </c>
      <c r="S7">
        <f>'BFPaT-pretax-heavyfueloil'!S7*'Tax Percentages'!T$22/(1-'Tax Percentages'!T$22)</f>
        <v>0</v>
      </c>
      <c r="T7">
        <f>'BFPaT-pretax-heavyfueloil'!T7*'Tax Percentages'!U$22/(1-'Tax Percentages'!U$22)</f>
        <v>0</v>
      </c>
      <c r="U7">
        <f>'BFPaT-pretax-heavyfueloil'!U7*'Tax Percentages'!V$22/(1-'Tax Percentages'!V$22)</f>
        <v>0</v>
      </c>
      <c r="V7">
        <f>'BFPaT-pretax-heavyfueloil'!V7*'Tax Percentages'!W$22/(1-'Tax Percentages'!W$22)</f>
        <v>0</v>
      </c>
      <c r="W7">
        <f>'BFPaT-pretax-heavyfueloil'!W7*'Tax Percentages'!X$22/(1-'Tax Percentages'!X$22)</f>
        <v>0</v>
      </c>
      <c r="X7">
        <f>'BFPaT-pretax-heavyfueloil'!X7*'Tax Percentages'!Y$22/(1-'Tax Percentages'!Y$22)</f>
        <v>0</v>
      </c>
      <c r="Y7">
        <f>'BFPaT-pretax-heavyfueloil'!Y7*'Tax Percentages'!Z$22/(1-'Tax Percentages'!Z$22)</f>
        <v>0</v>
      </c>
      <c r="Z7">
        <f>'BFPaT-pretax-heavyfueloil'!Z7*'Tax Percentages'!AA$22/(1-'Tax Percentages'!AA$22)</f>
        <v>0</v>
      </c>
      <c r="AA7">
        <f>'BFPaT-pretax-heavyfueloil'!AA7*'Tax Percentages'!AB$22/(1-'Tax Percentages'!AB$22)</f>
        <v>0</v>
      </c>
      <c r="AB7">
        <f t="shared" si="1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ref="AC7:BY9" si="2">BA7</f>
        <v>0</v>
      </c>
      <c r="BC7">
        <f t="shared" si="2"/>
        <v>0</v>
      </c>
      <c r="BD7">
        <f t="shared" si="2"/>
        <v>0</v>
      </c>
      <c r="BE7">
        <f t="shared" si="2"/>
        <v>0</v>
      </c>
      <c r="BF7">
        <f t="shared" si="2"/>
        <v>0</v>
      </c>
      <c r="BG7">
        <f t="shared" si="2"/>
        <v>0</v>
      </c>
      <c r="BH7">
        <f t="shared" si="2"/>
        <v>0</v>
      </c>
      <c r="BI7">
        <f t="shared" si="2"/>
        <v>0</v>
      </c>
      <c r="BJ7">
        <f t="shared" si="2"/>
        <v>0</v>
      </c>
      <c r="BK7">
        <f t="shared" si="2"/>
        <v>0</v>
      </c>
      <c r="BL7">
        <f t="shared" si="2"/>
        <v>0</v>
      </c>
      <c r="BM7">
        <f t="shared" si="2"/>
        <v>0</v>
      </c>
      <c r="BN7">
        <f t="shared" si="2"/>
        <v>0</v>
      </c>
      <c r="BO7">
        <f t="shared" si="2"/>
        <v>0</v>
      </c>
      <c r="BP7">
        <f t="shared" si="2"/>
        <v>0</v>
      </c>
      <c r="BQ7">
        <f t="shared" si="2"/>
        <v>0</v>
      </c>
      <c r="BR7">
        <f t="shared" si="2"/>
        <v>0</v>
      </c>
      <c r="BS7">
        <f t="shared" si="2"/>
        <v>0</v>
      </c>
      <c r="BT7">
        <f t="shared" si="2"/>
        <v>0</v>
      </c>
      <c r="BU7">
        <f t="shared" si="2"/>
        <v>0</v>
      </c>
      <c r="BV7">
        <f t="shared" si="2"/>
        <v>0</v>
      </c>
      <c r="BW7">
        <f t="shared" si="2"/>
        <v>0</v>
      </c>
      <c r="BX7">
        <f t="shared" si="2"/>
        <v>0</v>
      </c>
      <c r="BY7">
        <f t="shared" si="2"/>
        <v>0</v>
      </c>
    </row>
    <row r="8" spans="1:77">
      <c r="A8" s="1" t="s">
        <v>395</v>
      </c>
      <c r="B8">
        <f>'BFPaT-pretax-heavyfueloil'!B8*'Tax Percentages'!C$22/(1-'Tax Percentages'!C$22)</f>
        <v>0</v>
      </c>
      <c r="C8">
        <f>'BFPaT-pretax-heavyfueloil'!C8*'Tax Percentages'!D$22/(1-'Tax Percentages'!D$22)</f>
        <v>0</v>
      </c>
      <c r="D8">
        <f>'BFPaT-pretax-heavyfueloil'!D8*'Tax Percentages'!E$22/(1-'Tax Percentages'!E$22)</f>
        <v>0</v>
      </c>
      <c r="E8">
        <f>'BFPaT-pretax-heavyfueloil'!E8*'Tax Percentages'!F$22/(1-'Tax Percentages'!F$22)</f>
        <v>0</v>
      </c>
      <c r="F8">
        <f>'BFPaT-pretax-heavyfueloil'!F8*'Tax Percentages'!G$22/(1-'Tax Percentages'!G$22)</f>
        <v>0</v>
      </c>
      <c r="G8">
        <f>'BFPaT-pretax-heavyfueloil'!G8*'Tax Percentages'!H$22/(1-'Tax Percentages'!H$22)</f>
        <v>0</v>
      </c>
      <c r="H8">
        <f>'BFPaT-pretax-heavyfueloil'!H8*'Tax Percentages'!I$22/(1-'Tax Percentages'!I$22)</f>
        <v>0</v>
      </c>
      <c r="I8">
        <f>'BFPaT-pretax-heavyfueloil'!I8*'Tax Percentages'!J$22/(1-'Tax Percentages'!J$22)</f>
        <v>0</v>
      </c>
      <c r="J8">
        <f>'BFPaT-pretax-heavyfueloil'!J8*'Tax Percentages'!K$22/(1-'Tax Percentages'!K$22)</f>
        <v>0</v>
      </c>
      <c r="K8">
        <f>'BFPaT-pretax-heavyfueloil'!K8*'Tax Percentages'!L$22/(1-'Tax Percentages'!L$22)</f>
        <v>0</v>
      </c>
      <c r="L8">
        <f>'BFPaT-pretax-heavyfueloil'!L8*'Tax Percentages'!M$22/(1-'Tax Percentages'!M$22)</f>
        <v>0</v>
      </c>
      <c r="M8">
        <f>'BFPaT-pretax-heavyfueloil'!M8*'Tax Percentages'!N$22/(1-'Tax Percentages'!N$22)</f>
        <v>0</v>
      </c>
      <c r="N8">
        <f>'BFPaT-pretax-heavyfueloil'!N8*'Tax Percentages'!O$22/(1-'Tax Percentages'!O$22)</f>
        <v>0</v>
      </c>
      <c r="O8">
        <f>'BFPaT-pretax-heavyfueloil'!O8*'Tax Percentages'!P$22/(1-'Tax Percentages'!P$22)</f>
        <v>0</v>
      </c>
      <c r="P8">
        <f>'BFPaT-pretax-heavyfueloil'!P8*'Tax Percentages'!Q$22/(1-'Tax Percentages'!Q$22)</f>
        <v>0</v>
      </c>
      <c r="Q8">
        <f>'BFPaT-pretax-heavyfueloil'!Q8*'Tax Percentages'!R$22/(1-'Tax Percentages'!R$22)</f>
        <v>0</v>
      </c>
      <c r="R8">
        <f>'BFPaT-pretax-heavyfueloil'!R8*'Tax Percentages'!S$22/(1-'Tax Percentages'!S$22)</f>
        <v>0</v>
      </c>
      <c r="S8">
        <f>'BFPaT-pretax-heavyfueloil'!S8*'Tax Percentages'!T$22/(1-'Tax Percentages'!T$22)</f>
        <v>0</v>
      </c>
      <c r="T8">
        <f>'BFPaT-pretax-heavyfueloil'!T8*'Tax Percentages'!U$22/(1-'Tax Percentages'!U$22)</f>
        <v>0</v>
      </c>
      <c r="U8">
        <f>'BFPaT-pretax-heavyfueloil'!U8*'Tax Percentages'!V$22/(1-'Tax Percentages'!V$22)</f>
        <v>0</v>
      </c>
      <c r="V8">
        <f>'BFPaT-pretax-heavyfueloil'!V8*'Tax Percentages'!W$22/(1-'Tax Percentages'!W$22)</f>
        <v>0</v>
      </c>
      <c r="W8">
        <f>'BFPaT-pretax-heavyfueloil'!W8*'Tax Percentages'!X$22/(1-'Tax Percentages'!X$22)</f>
        <v>0</v>
      </c>
      <c r="X8">
        <f>'BFPaT-pretax-heavyfueloil'!X8*'Tax Percentages'!Y$22/(1-'Tax Percentages'!Y$22)</f>
        <v>0</v>
      </c>
      <c r="Y8">
        <f>'BFPaT-pretax-heavyfueloil'!Y8*'Tax Percentages'!Z$22/(1-'Tax Percentages'!Z$22)</f>
        <v>0</v>
      </c>
      <c r="Z8">
        <f>'BFPaT-pretax-heavyfueloil'!Z8*'Tax Percentages'!AA$22/(1-'Tax Percentages'!AA$22)</f>
        <v>0</v>
      </c>
      <c r="AA8">
        <f>'BFPaT-pretax-heavyfueloil'!AA8*'Tax Percentages'!AB$22/(1-'Tax Percentages'!AB$22)</f>
        <v>0</v>
      </c>
      <c r="AB8">
        <f t="shared" si="1"/>
        <v>0</v>
      </c>
      <c r="AC8">
        <f t="shared" si="2"/>
        <v>0</v>
      </c>
      <c r="AD8">
        <f t="shared" si="2"/>
        <v>0</v>
      </c>
      <c r="AE8">
        <f t="shared" si="2"/>
        <v>0</v>
      </c>
      <c r="AF8">
        <f t="shared" si="2"/>
        <v>0</v>
      </c>
      <c r="AG8">
        <f t="shared" si="2"/>
        <v>0</v>
      </c>
      <c r="AH8">
        <f t="shared" si="2"/>
        <v>0</v>
      </c>
      <c r="AI8">
        <f t="shared" si="2"/>
        <v>0</v>
      </c>
      <c r="AJ8">
        <f t="shared" si="2"/>
        <v>0</v>
      </c>
      <c r="AK8">
        <f t="shared" si="2"/>
        <v>0</v>
      </c>
      <c r="AL8">
        <f t="shared" si="2"/>
        <v>0</v>
      </c>
      <c r="AM8">
        <f t="shared" si="2"/>
        <v>0</v>
      </c>
      <c r="AN8">
        <f t="shared" si="2"/>
        <v>0</v>
      </c>
      <c r="AO8">
        <f t="shared" si="2"/>
        <v>0</v>
      </c>
      <c r="AP8">
        <f t="shared" si="2"/>
        <v>0</v>
      </c>
      <c r="AQ8">
        <f t="shared" si="2"/>
        <v>0</v>
      </c>
      <c r="AR8">
        <f t="shared" si="2"/>
        <v>0</v>
      </c>
      <c r="AS8">
        <f t="shared" si="2"/>
        <v>0</v>
      </c>
      <c r="AT8">
        <f t="shared" si="2"/>
        <v>0</v>
      </c>
      <c r="AU8">
        <f t="shared" si="2"/>
        <v>0</v>
      </c>
      <c r="AV8">
        <f t="shared" si="2"/>
        <v>0</v>
      </c>
      <c r="AW8">
        <f t="shared" si="2"/>
        <v>0</v>
      </c>
      <c r="AX8">
        <f t="shared" si="2"/>
        <v>0</v>
      </c>
      <c r="AY8">
        <f t="shared" si="2"/>
        <v>0</v>
      </c>
      <c r="AZ8">
        <f t="shared" si="2"/>
        <v>0</v>
      </c>
      <c r="BA8">
        <f t="shared" si="2"/>
        <v>0</v>
      </c>
      <c r="BB8">
        <f t="shared" si="2"/>
        <v>0</v>
      </c>
      <c r="BC8">
        <f t="shared" si="2"/>
        <v>0</v>
      </c>
      <c r="BD8">
        <f t="shared" si="2"/>
        <v>0</v>
      </c>
      <c r="BE8">
        <f t="shared" si="2"/>
        <v>0</v>
      </c>
      <c r="BF8">
        <f t="shared" si="2"/>
        <v>0</v>
      </c>
      <c r="BG8">
        <f t="shared" si="2"/>
        <v>0</v>
      </c>
      <c r="BH8">
        <f t="shared" si="2"/>
        <v>0</v>
      </c>
      <c r="BI8">
        <f t="shared" si="2"/>
        <v>0</v>
      </c>
      <c r="BJ8">
        <f t="shared" si="2"/>
        <v>0</v>
      </c>
      <c r="BK8">
        <f t="shared" si="2"/>
        <v>0</v>
      </c>
      <c r="BL8">
        <f t="shared" si="2"/>
        <v>0</v>
      </c>
      <c r="BM8">
        <f t="shared" si="2"/>
        <v>0</v>
      </c>
      <c r="BN8">
        <f t="shared" si="2"/>
        <v>0</v>
      </c>
      <c r="BO8">
        <f t="shared" si="2"/>
        <v>0</v>
      </c>
      <c r="BP8">
        <f t="shared" si="2"/>
        <v>0</v>
      </c>
      <c r="BQ8">
        <f t="shared" si="2"/>
        <v>0</v>
      </c>
      <c r="BR8">
        <f t="shared" si="2"/>
        <v>0</v>
      </c>
      <c r="BS8">
        <f t="shared" si="2"/>
        <v>0</v>
      </c>
      <c r="BT8">
        <f t="shared" si="2"/>
        <v>0</v>
      </c>
      <c r="BU8">
        <f t="shared" si="2"/>
        <v>0</v>
      </c>
      <c r="BV8">
        <f t="shared" si="2"/>
        <v>0</v>
      </c>
      <c r="BW8">
        <f t="shared" si="2"/>
        <v>0</v>
      </c>
      <c r="BX8">
        <f t="shared" si="2"/>
        <v>0</v>
      </c>
      <c r="BY8">
        <f t="shared" si="2"/>
        <v>0</v>
      </c>
    </row>
    <row r="9" spans="1:77">
      <c r="A9" s="1" t="s">
        <v>396</v>
      </c>
      <c r="B9">
        <f>'BFPaT-pretax-heavyfueloil'!B9*'Tax Percentages'!C$22/(1-'Tax Percentages'!C$22)</f>
        <v>0</v>
      </c>
      <c r="C9">
        <f>'BFPaT-pretax-heavyfueloil'!C9*'Tax Percentages'!D$22/(1-'Tax Percentages'!D$22)</f>
        <v>0</v>
      </c>
      <c r="D9">
        <f>'BFPaT-pretax-heavyfueloil'!D9*'Tax Percentages'!E$22/(1-'Tax Percentages'!E$22)</f>
        <v>0</v>
      </c>
      <c r="E9">
        <f>'BFPaT-pretax-heavyfueloil'!E9*'Tax Percentages'!F$22/(1-'Tax Percentages'!F$22)</f>
        <v>0</v>
      </c>
      <c r="F9">
        <f>'BFPaT-pretax-heavyfueloil'!F9*'Tax Percentages'!G$22/(1-'Tax Percentages'!G$22)</f>
        <v>0</v>
      </c>
      <c r="G9">
        <f>'BFPaT-pretax-heavyfueloil'!G9*'Tax Percentages'!H$22/(1-'Tax Percentages'!H$22)</f>
        <v>0</v>
      </c>
      <c r="H9">
        <f>'BFPaT-pretax-heavyfueloil'!H9*'Tax Percentages'!I$22/(1-'Tax Percentages'!I$22)</f>
        <v>0</v>
      </c>
      <c r="I9">
        <f>'BFPaT-pretax-heavyfueloil'!I9*'Tax Percentages'!J$22/(1-'Tax Percentages'!J$22)</f>
        <v>0</v>
      </c>
      <c r="J9">
        <f>'BFPaT-pretax-heavyfueloil'!J9*'Tax Percentages'!K$22/(1-'Tax Percentages'!K$22)</f>
        <v>0</v>
      </c>
      <c r="K9">
        <f>'BFPaT-pretax-heavyfueloil'!K9*'Tax Percentages'!L$22/(1-'Tax Percentages'!L$22)</f>
        <v>0</v>
      </c>
      <c r="L9">
        <f>'BFPaT-pretax-heavyfueloil'!L9*'Tax Percentages'!M$22/(1-'Tax Percentages'!M$22)</f>
        <v>0</v>
      </c>
      <c r="M9">
        <f>'BFPaT-pretax-heavyfueloil'!M9*'Tax Percentages'!N$22/(1-'Tax Percentages'!N$22)</f>
        <v>0</v>
      </c>
      <c r="N9">
        <f>'BFPaT-pretax-heavyfueloil'!N9*'Tax Percentages'!O$22/(1-'Tax Percentages'!O$22)</f>
        <v>0</v>
      </c>
      <c r="O9">
        <f>'BFPaT-pretax-heavyfueloil'!O9*'Tax Percentages'!P$22/(1-'Tax Percentages'!P$22)</f>
        <v>0</v>
      </c>
      <c r="P9">
        <f>'BFPaT-pretax-heavyfueloil'!P9*'Tax Percentages'!Q$22/(1-'Tax Percentages'!Q$22)</f>
        <v>0</v>
      </c>
      <c r="Q9">
        <f>'BFPaT-pretax-heavyfueloil'!Q9*'Tax Percentages'!R$22/(1-'Tax Percentages'!R$22)</f>
        <v>0</v>
      </c>
      <c r="R9">
        <f>'BFPaT-pretax-heavyfueloil'!R9*'Tax Percentages'!S$22/(1-'Tax Percentages'!S$22)</f>
        <v>0</v>
      </c>
      <c r="S9">
        <f>'BFPaT-pretax-heavyfueloil'!S9*'Tax Percentages'!T$22/(1-'Tax Percentages'!T$22)</f>
        <v>0</v>
      </c>
      <c r="T9">
        <f>'BFPaT-pretax-heavyfueloil'!T9*'Tax Percentages'!U$22/(1-'Tax Percentages'!U$22)</f>
        <v>0</v>
      </c>
      <c r="U9">
        <f>'BFPaT-pretax-heavyfueloil'!U9*'Tax Percentages'!V$22/(1-'Tax Percentages'!V$22)</f>
        <v>0</v>
      </c>
      <c r="V9">
        <f>'BFPaT-pretax-heavyfueloil'!V9*'Tax Percentages'!W$22/(1-'Tax Percentages'!W$22)</f>
        <v>0</v>
      </c>
      <c r="W9">
        <f>'BFPaT-pretax-heavyfueloil'!W9*'Tax Percentages'!X$22/(1-'Tax Percentages'!X$22)</f>
        <v>0</v>
      </c>
      <c r="X9">
        <f>'BFPaT-pretax-heavyfueloil'!X9*'Tax Percentages'!Y$22/(1-'Tax Percentages'!Y$22)</f>
        <v>0</v>
      </c>
      <c r="Y9">
        <f>'BFPaT-pretax-heavyfueloil'!Y9*'Tax Percentages'!Z$22/(1-'Tax Percentages'!Z$22)</f>
        <v>0</v>
      </c>
      <c r="Z9">
        <f>'BFPaT-pretax-heavyfueloil'!Z9*'Tax Percentages'!AA$22/(1-'Tax Percentages'!AA$22)</f>
        <v>0</v>
      </c>
      <c r="AA9">
        <f>'BFPaT-pretax-heavyfueloil'!AA9*'Tax Percentages'!AB$22/(1-'Tax Percentages'!AB$22)</f>
        <v>0</v>
      </c>
      <c r="AB9">
        <f t="shared" si="1"/>
        <v>0</v>
      </c>
      <c r="AC9">
        <f t="shared" si="2"/>
        <v>0</v>
      </c>
      <c r="AD9">
        <f t="shared" si="2"/>
        <v>0</v>
      </c>
      <c r="AE9">
        <f t="shared" si="2"/>
        <v>0</v>
      </c>
      <c r="AF9">
        <f t="shared" si="2"/>
        <v>0</v>
      </c>
      <c r="AG9">
        <f t="shared" si="2"/>
        <v>0</v>
      </c>
      <c r="AH9">
        <f t="shared" si="2"/>
        <v>0</v>
      </c>
      <c r="AI9">
        <f t="shared" si="2"/>
        <v>0</v>
      </c>
      <c r="AJ9">
        <f t="shared" si="2"/>
        <v>0</v>
      </c>
      <c r="AK9">
        <f t="shared" si="2"/>
        <v>0</v>
      </c>
      <c r="AL9">
        <f t="shared" si="2"/>
        <v>0</v>
      </c>
      <c r="AM9">
        <f t="shared" si="2"/>
        <v>0</v>
      </c>
      <c r="AN9">
        <f t="shared" si="2"/>
        <v>0</v>
      </c>
      <c r="AO9">
        <f t="shared" si="2"/>
        <v>0</v>
      </c>
      <c r="AP9">
        <f t="shared" si="2"/>
        <v>0</v>
      </c>
      <c r="AQ9">
        <f t="shared" si="2"/>
        <v>0</v>
      </c>
      <c r="AR9">
        <f t="shared" si="2"/>
        <v>0</v>
      </c>
      <c r="AS9">
        <f t="shared" si="2"/>
        <v>0</v>
      </c>
      <c r="AT9">
        <f t="shared" si="2"/>
        <v>0</v>
      </c>
      <c r="AU9">
        <f t="shared" si="2"/>
        <v>0</v>
      </c>
      <c r="AV9">
        <f t="shared" si="2"/>
        <v>0</v>
      </c>
      <c r="AW9">
        <f t="shared" si="2"/>
        <v>0</v>
      </c>
      <c r="AX9">
        <f t="shared" si="2"/>
        <v>0</v>
      </c>
      <c r="AY9">
        <f t="shared" si="2"/>
        <v>0</v>
      </c>
      <c r="AZ9">
        <f t="shared" si="2"/>
        <v>0</v>
      </c>
      <c r="BA9">
        <f t="shared" si="2"/>
        <v>0</v>
      </c>
      <c r="BB9">
        <f t="shared" si="2"/>
        <v>0</v>
      </c>
      <c r="BC9">
        <f t="shared" si="2"/>
        <v>0</v>
      </c>
      <c r="BD9">
        <f t="shared" si="2"/>
        <v>0</v>
      </c>
      <c r="BE9">
        <f t="shared" si="2"/>
        <v>0</v>
      </c>
      <c r="BF9">
        <f t="shared" si="2"/>
        <v>0</v>
      </c>
      <c r="BG9">
        <f t="shared" si="2"/>
        <v>0</v>
      </c>
      <c r="BH9">
        <f t="shared" si="2"/>
        <v>0</v>
      </c>
      <c r="BI9">
        <f t="shared" si="2"/>
        <v>0</v>
      </c>
      <c r="BJ9">
        <f t="shared" si="2"/>
        <v>0</v>
      </c>
      <c r="BK9">
        <f t="shared" si="2"/>
        <v>0</v>
      </c>
      <c r="BL9">
        <f t="shared" si="2"/>
        <v>0</v>
      </c>
      <c r="BM9">
        <f t="shared" si="2"/>
        <v>0</v>
      </c>
      <c r="BN9">
        <f t="shared" si="2"/>
        <v>0</v>
      </c>
      <c r="BO9">
        <f t="shared" si="2"/>
        <v>0</v>
      </c>
      <c r="BP9">
        <f t="shared" si="2"/>
        <v>0</v>
      </c>
      <c r="BQ9">
        <f t="shared" si="2"/>
        <v>0</v>
      </c>
      <c r="BR9">
        <f t="shared" si="2"/>
        <v>0</v>
      </c>
      <c r="BS9">
        <f t="shared" si="2"/>
        <v>0</v>
      </c>
      <c r="BT9">
        <f t="shared" si="2"/>
        <v>0</v>
      </c>
      <c r="BU9">
        <f t="shared" si="2"/>
        <v>0</v>
      </c>
      <c r="BV9">
        <f t="shared" si="2"/>
        <v>0</v>
      </c>
      <c r="BW9">
        <f t="shared" si="2"/>
        <v>0</v>
      </c>
      <c r="BX9">
        <f t="shared" si="2"/>
        <v>0</v>
      </c>
      <c r="BY9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583B-B08B-40B0-8AD9-5FD567269E84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7" width="10" customWidth="1"/>
  </cols>
  <sheetData>
    <row r="1" spans="1:77">
      <c r="A1" s="1" t="s">
        <v>460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f>'BFPaT-pretax-lpgpropbut'!B2*'Tax Percentages'!C$23/(1-'Tax Percentages'!C$23)</f>
        <v>8.8401303722175925E-7</v>
      </c>
      <c r="C2">
        <f>'BFPaT-pretax-lpgpropbut'!C2*'Tax Percentages'!D$23/(1-'Tax Percentages'!D$23)</f>
        <v>8.0264260516177685E-7</v>
      </c>
      <c r="D2">
        <f>'BFPaT-pretax-lpgpropbut'!D2*'Tax Percentages'!E$23/(1-'Tax Percentages'!E$23)</f>
        <v>8.1566880468398154E-7</v>
      </c>
      <c r="E2">
        <f>'BFPaT-pretax-lpgpropbut'!E2*'Tax Percentages'!F$23/(1-'Tax Percentages'!F$23)</f>
        <v>8.5365780122228103E-7</v>
      </c>
      <c r="F2">
        <f>'BFPaT-pretax-lpgpropbut'!F2*'Tax Percentages'!G$23/(1-'Tax Percentages'!G$23)</f>
        <v>8.8454348477795523E-7</v>
      </c>
      <c r="G2">
        <f>'BFPaT-pretax-lpgpropbut'!G2*'Tax Percentages'!H$23/(1-'Tax Percentages'!H$23)</f>
        <v>9.2342496575466671E-7</v>
      </c>
      <c r="H2">
        <f>'BFPaT-pretax-lpgpropbut'!H2*'Tax Percentages'!I$23/(1-'Tax Percentages'!I$23)</f>
        <v>9.7322002090567224E-7</v>
      </c>
      <c r="I2">
        <f>'BFPaT-pretax-lpgpropbut'!I2*'Tax Percentages'!J$23/(1-'Tax Percentages'!J$23)</f>
        <v>9.9663046234845102E-7</v>
      </c>
      <c r="J2">
        <f>'BFPaT-pretax-lpgpropbut'!J2*'Tax Percentages'!K$23/(1-'Tax Percentages'!K$23)</f>
        <v>1.0254329548433171E-6</v>
      </c>
      <c r="K2">
        <f>'BFPaT-pretax-lpgpropbut'!K2*'Tax Percentages'!L$23/(1-'Tax Percentages'!L$23)</f>
        <v>1.0428600409557154E-6</v>
      </c>
      <c r="L2">
        <f>'BFPaT-pretax-lpgpropbut'!L2*'Tax Percentages'!M$23/(1-'Tax Percentages'!M$23)</f>
        <v>1.0597781127160351E-6</v>
      </c>
      <c r="M2">
        <f>'BFPaT-pretax-lpgpropbut'!M2*'Tax Percentages'!N$23/(1-'Tax Percentages'!N$23)</f>
        <v>1.0764894170954587E-6</v>
      </c>
      <c r="N2">
        <f>'BFPaT-pretax-lpgpropbut'!N2*'Tax Percentages'!O$23/(1-'Tax Percentages'!O$23)</f>
        <v>1.0971729439827311E-6</v>
      </c>
      <c r="O2">
        <f>'BFPaT-pretax-lpgpropbut'!O2*'Tax Percentages'!P$23/(1-'Tax Percentages'!P$23)</f>
        <v>1.1167355918809302E-6</v>
      </c>
      <c r="P2">
        <f>'BFPaT-pretax-lpgpropbut'!P2*'Tax Percentages'!Q$23/(1-'Tax Percentages'!Q$23)</f>
        <v>1.1354317467375653E-6</v>
      </c>
      <c r="Q2">
        <f>'BFPaT-pretax-lpgpropbut'!Q2*'Tax Percentages'!R$23/(1-'Tax Percentages'!R$23)</f>
        <v>1.1471537212418109E-6</v>
      </c>
      <c r="R2">
        <f>'BFPaT-pretax-lpgpropbut'!R2*'Tax Percentages'!S$23/(1-'Tax Percentages'!S$23)</f>
        <v>1.1542083003553463E-6</v>
      </c>
      <c r="S2">
        <f>'BFPaT-pretax-lpgpropbut'!S2*'Tax Percentages'!T$23/(1-'Tax Percentages'!T$23)</f>
        <v>1.1513535139463168E-6</v>
      </c>
      <c r="T2">
        <f>'BFPaT-pretax-lpgpropbut'!T2*'Tax Percentages'!U$23/(1-'Tax Percentages'!U$23)</f>
        <v>1.1414602475725459E-6</v>
      </c>
      <c r="U2">
        <f>'BFPaT-pretax-lpgpropbut'!U2*'Tax Percentages'!V$23/(1-'Tax Percentages'!V$23)</f>
        <v>1.1321998426171787E-6</v>
      </c>
      <c r="V2">
        <f>'BFPaT-pretax-lpgpropbut'!V2*'Tax Percentages'!W$23/(1-'Tax Percentages'!W$23)</f>
        <v>1.1346547203511968E-6</v>
      </c>
      <c r="W2">
        <f>'BFPaT-pretax-lpgpropbut'!W2*'Tax Percentages'!X$23/(1-'Tax Percentages'!X$23)</f>
        <v>1.1427670426353418E-6</v>
      </c>
      <c r="X2">
        <f>'BFPaT-pretax-lpgpropbut'!X2*'Tax Percentages'!Y$23/(1-'Tax Percentages'!Y$23)</f>
        <v>1.1510019512090992E-6</v>
      </c>
      <c r="Y2">
        <f>'BFPaT-pretax-lpgpropbut'!Y2*'Tax Percentages'!Z$23/(1-'Tax Percentages'!Z$23)</f>
        <v>1.1593906260504039E-6</v>
      </c>
      <c r="Z2">
        <f>'BFPaT-pretax-lpgpropbut'!Z2*'Tax Percentages'!AA$23/(1-'Tax Percentages'!AA$23)</f>
        <v>1.1645895842997869E-6</v>
      </c>
      <c r="AA2">
        <f>'BFPaT-pretax-lpgpropbut'!AA2*'Tax Percentages'!AB$23/(1-'Tax Percentages'!AB$23)</f>
        <v>1.168358433825582E-6</v>
      </c>
      <c r="AB2" s="52">
        <f>AA2</f>
        <v>1.168358433825582E-6</v>
      </c>
      <c r="AC2" s="52">
        <f t="shared" ref="AC2:AR2" si="0">AB2</f>
        <v>1.168358433825582E-6</v>
      </c>
      <c r="AD2" s="52">
        <f t="shared" si="0"/>
        <v>1.168358433825582E-6</v>
      </c>
      <c r="AE2" s="52">
        <f t="shared" si="0"/>
        <v>1.168358433825582E-6</v>
      </c>
      <c r="AF2" s="52">
        <f t="shared" si="0"/>
        <v>1.168358433825582E-6</v>
      </c>
      <c r="AG2" s="52">
        <f t="shared" si="0"/>
        <v>1.168358433825582E-6</v>
      </c>
      <c r="AH2" s="52">
        <f t="shared" si="0"/>
        <v>1.168358433825582E-6</v>
      </c>
      <c r="AI2" s="52">
        <f t="shared" si="0"/>
        <v>1.168358433825582E-6</v>
      </c>
      <c r="AJ2" s="52">
        <f t="shared" si="0"/>
        <v>1.168358433825582E-6</v>
      </c>
      <c r="AK2" s="52">
        <f t="shared" si="0"/>
        <v>1.168358433825582E-6</v>
      </c>
      <c r="AL2" s="52">
        <f t="shared" si="0"/>
        <v>1.168358433825582E-6</v>
      </c>
      <c r="AM2" s="52">
        <f t="shared" si="0"/>
        <v>1.168358433825582E-6</v>
      </c>
      <c r="AN2" s="52">
        <f t="shared" si="0"/>
        <v>1.168358433825582E-6</v>
      </c>
      <c r="AO2" s="52">
        <f t="shared" si="0"/>
        <v>1.168358433825582E-6</v>
      </c>
      <c r="AP2" s="52">
        <f t="shared" si="0"/>
        <v>1.168358433825582E-6</v>
      </c>
      <c r="AQ2" s="52">
        <f t="shared" si="0"/>
        <v>1.168358433825582E-6</v>
      </c>
      <c r="AR2" s="52">
        <f t="shared" si="0"/>
        <v>1.168358433825582E-6</v>
      </c>
      <c r="AS2" s="52">
        <f t="shared" ref="AS2:BH2" si="1">AR2</f>
        <v>1.168358433825582E-6</v>
      </c>
      <c r="AT2" s="52">
        <f t="shared" si="1"/>
        <v>1.168358433825582E-6</v>
      </c>
      <c r="AU2" s="52">
        <f t="shared" si="1"/>
        <v>1.168358433825582E-6</v>
      </c>
      <c r="AV2" s="52">
        <f t="shared" si="1"/>
        <v>1.168358433825582E-6</v>
      </c>
      <c r="AW2" s="52">
        <f t="shared" si="1"/>
        <v>1.168358433825582E-6</v>
      </c>
      <c r="AX2" s="52">
        <f t="shared" si="1"/>
        <v>1.168358433825582E-6</v>
      </c>
      <c r="AY2" s="52">
        <f t="shared" si="1"/>
        <v>1.168358433825582E-6</v>
      </c>
      <c r="AZ2" s="52">
        <f t="shared" si="1"/>
        <v>1.168358433825582E-6</v>
      </c>
      <c r="BA2" s="52">
        <f t="shared" si="1"/>
        <v>1.168358433825582E-6</v>
      </c>
      <c r="BB2" s="52">
        <f t="shared" si="1"/>
        <v>1.168358433825582E-6</v>
      </c>
      <c r="BC2" s="52">
        <f t="shared" si="1"/>
        <v>1.168358433825582E-6</v>
      </c>
      <c r="BD2" s="52">
        <f t="shared" si="1"/>
        <v>1.168358433825582E-6</v>
      </c>
      <c r="BE2" s="52">
        <f t="shared" si="1"/>
        <v>1.168358433825582E-6</v>
      </c>
      <c r="BF2" s="52">
        <f t="shared" si="1"/>
        <v>1.168358433825582E-6</v>
      </c>
      <c r="BG2" s="52">
        <f t="shared" si="1"/>
        <v>1.168358433825582E-6</v>
      </c>
      <c r="BH2" s="52">
        <f t="shared" si="1"/>
        <v>1.168358433825582E-6</v>
      </c>
      <c r="BI2" s="52">
        <f t="shared" ref="BI2:BX2" si="2">BH2</f>
        <v>1.168358433825582E-6</v>
      </c>
      <c r="BJ2" s="52">
        <f t="shared" si="2"/>
        <v>1.168358433825582E-6</v>
      </c>
      <c r="BK2" s="52">
        <f t="shared" si="2"/>
        <v>1.168358433825582E-6</v>
      </c>
      <c r="BL2" s="52">
        <f t="shared" si="2"/>
        <v>1.168358433825582E-6</v>
      </c>
      <c r="BM2" s="52">
        <f t="shared" si="2"/>
        <v>1.168358433825582E-6</v>
      </c>
      <c r="BN2" s="52">
        <f t="shared" si="2"/>
        <v>1.168358433825582E-6</v>
      </c>
      <c r="BO2" s="52">
        <f t="shared" si="2"/>
        <v>1.168358433825582E-6</v>
      </c>
      <c r="BP2" s="52">
        <f t="shared" si="2"/>
        <v>1.168358433825582E-6</v>
      </c>
      <c r="BQ2" s="52">
        <f t="shared" si="2"/>
        <v>1.168358433825582E-6</v>
      </c>
      <c r="BR2" s="52">
        <f t="shared" si="2"/>
        <v>1.168358433825582E-6</v>
      </c>
      <c r="BS2" s="52">
        <f t="shared" si="2"/>
        <v>1.168358433825582E-6</v>
      </c>
      <c r="BT2" s="52">
        <f t="shared" si="2"/>
        <v>1.168358433825582E-6</v>
      </c>
      <c r="BU2" s="52">
        <f t="shared" si="2"/>
        <v>1.168358433825582E-6</v>
      </c>
      <c r="BV2" s="52">
        <f t="shared" si="2"/>
        <v>1.168358433825582E-6</v>
      </c>
      <c r="BW2" s="52">
        <f t="shared" si="2"/>
        <v>1.168358433825582E-6</v>
      </c>
      <c r="BX2" s="52">
        <f t="shared" si="2"/>
        <v>1.168358433825582E-6</v>
      </c>
      <c r="BY2" s="52">
        <f t="shared" ref="AR2:BY9" si="3">BX2</f>
        <v>1.168358433825582E-6</v>
      </c>
    </row>
    <row r="3" spans="1:77">
      <c r="A3" s="1" t="s">
        <v>390</v>
      </c>
      <c r="B3">
        <f>'BFPaT-pretax-lpgpropbut'!B3*'Tax Percentages'!C$23/(1-'Tax Percentages'!C$23)</f>
        <v>0</v>
      </c>
      <c r="C3">
        <f>'BFPaT-pretax-lpgpropbut'!C3*'Tax Percentages'!D$23/(1-'Tax Percentages'!D$23)</f>
        <v>0</v>
      </c>
      <c r="D3">
        <f>'BFPaT-pretax-lpgpropbut'!D3*'Tax Percentages'!E$23/(1-'Tax Percentages'!E$23)</f>
        <v>0</v>
      </c>
      <c r="E3">
        <f>'BFPaT-pretax-lpgpropbut'!E3*'Tax Percentages'!F$23/(1-'Tax Percentages'!F$23)</f>
        <v>0</v>
      </c>
      <c r="F3">
        <f>'BFPaT-pretax-lpgpropbut'!F3*'Tax Percentages'!G$23/(1-'Tax Percentages'!G$23)</f>
        <v>0</v>
      </c>
      <c r="G3">
        <f>'BFPaT-pretax-lpgpropbut'!G3*'Tax Percentages'!H$23/(1-'Tax Percentages'!H$23)</f>
        <v>0</v>
      </c>
      <c r="H3">
        <f>'BFPaT-pretax-lpgpropbut'!H3*'Tax Percentages'!I$23/(1-'Tax Percentages'!I$23)</f>
        <v>0</v>
      </c>
      <c r="I3">
        <f>'BFPaT-pretax-lpgpropbut'!I3*'Tax Percentages'!J$23/(1-'Tax Percentages'!J$23)</f>
        <v>0</v>
      </c>
      <c r="J3">
        <f>'BFPaT-pretax-lpgpropbut'!J3*'Tax Percentages'!K$23/(1-'Tax Percentages'!K$23)</f>
        <v>0</v>
      </c>
      <c r="K3">
        <f>'BFPaT-pretax-lpgpropbut'!K3*'Tax Percentages'!L$23/(1-'Tax Percentages'!L$23)</f>
        <v>0</v>
      </c>
      <c r="L3">
        <f>'BFPaT-pretax-lpgpropbut'!L3*'Tax Percentages'!M$23/(1-'Tax Percentages'!M$23)</f>
        <v>0</v>
      </c>
      <c r="M3">
        <f>'BFPaT-pretax-lpgpropbut'!M3*'Tax Percentages'!N$23/(1-'Tax Percentages'!N$23)</f>
        <v>0</v>
      </c>
      <c r="N3">
        <f>'BFPaT-pretax-lpgpropbut'!N3*'Tax Percentages'!O$23/(1-'Tax Percentages'!O$23)</f>
        <v>0</v>
      </c>
      <c r="O3">
        <f>'BFPaT-pretax-lpgpropbut'!O3*'Tax Percentages'!P$23/(1-'Tax Percentages'!P$23)</f>
        <v>0</v>
      </c>
      <c r="P3">
        <f>'BFPaT-pretax-lpgpropbut'!P3*'Tax Percentages'!Q$23/(1-'Tax Percentages'!Q$23)</f>
        <v>0</v>
      </c>
      <c r="Q3">
        <f>'BFPaT-pretax-lpgpropbut'!Q3*'Tax Percentages'!R$23/(1-'Tax Percentages'!R$23)</f>
        <v>0</v>
      </c>
      <c r="R3">
        <f>'BFPaT-pretax-lpgpropbut'!R3*'Tax Percentages'!S$23/(1-'Tax Percentages'!S$23)</f>
        <v>0</v>
      </c>
      <c r="S3">
        <f>'BFPaT-pretax-lpgpropbut'!S3*'Tax Percentages'!T$23/(1-'Tax Percentages'!T$23)</f>
        <v>0</v>
      </c>
      <c r="T3">
        <f>'BFPaT-pretax-lpgpropbut'!T3*'Tax Percentages'!U$23/(1-'Tax Percentages'!U$23)</f>
        <v>0</v>
      </c>
      <c r="U3">
        <f>'BFPaT-pretax-lpgpropbut'!U3*'Tax Percentages'!V$23/(1-'Tax Percentages'!V$23)</f>
        <v>0</v>
      </c>
      <c r="V3">
        <f>'BFPaT-pretax-lpgpropbut'!V3*'Tax Percentages'!W$23/(1-'Tax Percentages'!W$23)</f>
        <v>0</v>
      </c>
      <c r="W3">
        <f>'BFPaT-pretax-lpgpropbut'!W3*'Tax Percentages'!X$23/(1-'Tax Percentages'!X$23)</f>
        <v>0</v>
      </c>
      <c r="X3">
        <f>'BFPaT-pretax-lpgpropbut'!X3*'Tax Percentages'!Y$23/(1-'Tax Percentages'!Y$23)</f>
        <v>0</v>
      </c>
      <c r="Y3">
        <f>'BFPaT-pretax-lpgpropbut'!Y3*'Tax Percentages'!Z$23/(1-'Tax Percentages'!Z$23)</f>
        <v>0</v>
      </c>
      <c r="Z3">
        <f>'BFPaT-pretax-lpgpropbut'!Z3*'Tax Percentages'!AA$23/(1-'Tax Percentages'!AA$23)</f>
        <v>0</v>
      </c>
      <c r="AA3">
        <f>'BFPaT-pretax-lpgpropbut'!AA3*'Tax Percentages'!AB$23/(1-'Tax Percentages'!AB$23)</f>
        <v>0</v>
      </c>
      <c r="AB3" s="3">
        <f t="shared" ref="AB3:AQ9" si="4">AA3</f>
        <v>0</v>
      </c>
      <c r="AC3" s="3">
        <f t="shared" si="4"/>
        <v>0</v>
      </c>
      <c r="AD3" s="3">
        <f t="shared" si="4"/>
        <v>0</v>
      </c>
      <c r="AE3" s="3">
        <f t="shared" si="4"/>
        <v>0</v>
      </c>
      <c r="AF3" s="3">
        <f t="shared" si="4"/>
        <v>0</v>
      </c>
      <c r="AG3" s="3">
        <f t="shared" si="4"/>
        <v>0</v>
      </c>
      <c r="AH3" s="3">
        <f t="shared" si="4"/>
        <v>0</v>
      </c>
      <c r="AI3" s="3">
        <f t="shared" si="4"/>
        <v>0</v>
      </c>
      <c r="AJ3" s="3">
        <f t="shared" si="4"/>
        <v>0</v>
      </c>
      <c r="AK3" s="3">
        <f t="shared" si="4"/>
        <v>0</v>
      </c>
      <c r="AL3" s="3">
        <f t="shared" si="4"/>
        <v>0</v>
      </c>
      <c r="AM3" s="3">
        <f t="shared" si="4"/>
        <v>0</v>
      </c>
      <c r="AN3" s="3">
        <f t="shared" si="4"/>
        <v>0</v>
      </c>
      <c r="AO3" s="3">
        <f t="shared" si="4"/>
        <v>0</v>
      </c>
      <c r="AP3" s="3">
        <f t="shared" si="4"/>
        <v>0</v>
      </c>
      <c r="AQ3" s="3">
        <f t="shared" si="4"/>
        <v>0</v>
      </c>
      <c r="AR3" s="3">
        <f t="shared" si="3"/>
        <v>0</v>
      </c>
      <c r="AS3" s="3">
        <f t="shared" si="3"/>
        <v>0</v>
      </c>
      <c r="AT3" s="3">
        <f t="shared" si="3"/>
        <v>0</v>
      </c>
      <c r="AU3" s="3">
        <f t="shared" si="3"/>
        <v>0</v>
      </c>
      <c r="AV3" s="3">
        <f t="shared" si="3"/>
        <v>0</v>
      </c>
      <c r="AW3" s="3">
        <f t="shared" si="3"/>
        <v>0</v>
      </c>
      <c r="AX3" s="3">
        <f t="shared" si="3"/>
        <v>0</v>
      </c>
      <c r="AY3" s="3">
        <f t="shared" si="3"/>
        <v>0</v>
      </c>
      <c r="AZ3" s="3">
        <f t="shared" si="3"/>
        <v>0</v>
      </c>
      <c r="BA3" s="3">
        <f t="shared" si="3"/>
        <v>0</v>
      </c>
      <c r="BB3" s="3">
        <f t="shared" si="3"/>
        <v>0</v>
      </c>
      <c r="BC3" s="3">
        <f t="shared" si="3"/>
        <v>0</v>
      </c>
      <c r="BD3" s="3">
        <f t="shared" si="3"/>
        <v>0</v>
      </c>
      <c r="BE3" s="3">
        <f t="shared" si="3"/>
        <v>0</v>
      </c>
      <c r="BF3" s="3">
        <f t="shared" si="3"/>
        <v>0</v>
      </c>
      <c r="BG3" s="3">
        <f t="shared" si="3"/>
        <v>0</v>
      </c>
      <c r="BH3" s="3">
        <f t="shared" si="3"/>
        <v>0</v>
      </c>
      <c r="BI3" s="3">
        <f t="shared" si="3"/>
        <v>0</v>
      </c>
      <c r="BJ3" s="3">
        <f t="shared" si="3"/>
        <v>0</v>
      </c>
      <c r="BK3" s="3">
        <f t="shared" si="3"/>
        <v>0</v>
      </c>
      <c r="BL3" s="3">
        <f t="shared" si="3"/>
        <v>0</v>
      </c>
      <c r="BM3" s="3">
        <f t="shared" si="3"/>
        <v>0</v>
      </c>
      <c r="BN3" s="3">
        <f t="shared" si="3"/>
        <v>0</v>
      </c>
      <c r="BO3" s="3">
        <f t="shared" si="3"/>
        <v>0</v>
      </c>
      <c r="BP3" s="3">
        <f t="shared" si="3"/>
        <v>0</v>
      </c>
      <c r="BQ3" s="3">
        <f t="shared" si="3"/>
        <v>0</v>
      </c>
      <c r="BR3" s="3">
        <f t="shared" si="3"/>
        <v>0</v>
      </c>
      <c r="BS3" s="3">
        <f t="shared" si="3"/>
        <v>0</v>
      </c>
      <c r="BT3" s="3">
        <f t="shared" si="3"/>
        <v>0</v>
      </c>
      <c r="BU3" s="3">
        <f t="shared" si="3"/>
        <v>0</v>
      </c>
      <c r="BV3" s="3">
        <f t="shared" si="3"/>
        <v>0</v>
      </c>
      <c r="BW3" s="3">
        <f t="shared" si="3"/>
        <v>0</v>
      </c>
      <c r="BX3" s="3">
        <f t="shared" si="3"/>
        <v>0</v>
      </c>
      <c r="BY3" s="3">
        <f t="shared" si="3"/>
        <v>0</v>
      </c>
    </row>
    <row r="4" spans="1:77">
      <c r="A4" s="1" t="s">
        <v>391</v>
      </c>
      <c r="B4">
        <f>'BFPaT-pretax-lpgpropbut'!B4*'Tax Percentages'!C$23/(1-'Tax Percentages'!C$23)</f>
        <v>1.2880809661171444E-6</v>
      </c>
      <c r="C4">
        <f>'BFPaT-pretax-lpgpropbut'!C4*'Tax Percentages'!D$23/(1-'Tax Percentages'!D$23)</f>
        <v>1.1958118952377735E-6</v>
      </c>
      <c r="D4">
        <f>'BFPaT-pretax-lpgpropbut'!D4*'Tax Percentages'!E$23/(1-'Tax Percentages'!E$23)</f>
        <v>1.1648977472232377E-6</v>
      </c>
      <c r="E4">
        <f>'BFPaT-pretax-lpgpropbut'!E4*'Tax Percentages'!F$23/(1-'Tax Percentages'!F$23)</f>
        <v>1.1767484179350112E-6</v>
      </c>
      <c r="F4">
        <f>'BFPaT-pretax-lpgpropbut'!F4*'Tax Percentages'!G$23/(1-'Tax Percentages'!G$23)</f>
        <v>1.2039825526905909E-6</v>
      </c>
      <c r="G4">
        <f>'BFPaT-pretax-lpgpropbut'!G4*'Tax Percentages'!H$23/(1-'Tax Percentages'!H$23)</f>
        <v>1.2468784921950293E-6</v>
      </c>
      <c r="H4">
        <f>'BFPaT-pretax-lpgpropbut'!H4*'Tax Percentages'!I$23/(1-'Tax Percentages'!I$23)</f>
        <v>1.306546592800989E-6</v>
      </c>
      <c r="I4">
        <f>'BFPaT-pretax-lpgpropbut'!I4*'Tax Percentages'!J$23/(1-'Tax Percentages'!J$23)</f>
        <v>1.3549180370776179E-6</v>
      </c>
      <c r="J4">
        <f>'BFPaT-pretax-lpgpropbut'!J4*'Tax Percentages'!K$23/(1-'Tax Percentages'!K$23)</f>
        <v>1.4062850868238116E-6</v>
      </c>
      <c r="K4">
        <f>'BFPaT-pretax-lpgpropbut'!K4*'Tax Percentages'!L$23/(1-'Tax Percentages'!L$23)</f>
        <v>1.4416769318251968E-6</v>
      </c>
      <c r="L4">
        <f>'BFPaT-pretax-lpgpropbut'!L4*'Tax Percentages'!M$23/(1-'Tax Percentages'!M$23)</f>
        <v>1.4739712424089304E-6</v>
      </c>
      <c r="M4">
        <f>'BFPaT-pretax-lpgpropbut'!M4*'Tax Percentages'!N$23/(1-'Tax Percentages'!N$23)</f>
        <v>1.5043810312469426E-6</v>
      </c>
      <c r="N4">
        <f>'BFPaT-pretax-lpgpropbut'!N4*'Tax Percentages'!O$23/(1-'Tax Percentages'!O$23)</f>
        <v>1.5373787097621711E-6</v>
      </c>
      <c r="O4">
        <f>'BFPaT-pretax-lpgpropbut'!O4*'Tax Percentages'!P$23/(1-'Tax Percentages'!P$23)</f>
        <v>1.5693656332850464E-6</v>
      </c>
      <c r="P4">
        <f>'BFPaT-pretax-lpgpropbut'!P4*'Tax Percentages'!Q$23/(1-'Tax Percentages'!Q$23)</f>
        <v>1.6010258701650755E-6</v>
      </c>
      <c r="Q4">
        <f>'BFPaT-pretax-lpgpropbut'!Q4*'Tax Percentages'!R$23/(1-'Tax Percentages'!R$23)</f>
        <v>1.6269776495295226E-6</v>
      </c>
      <c r="R4">
        <f>'BFPaT-pretax-lpgpropbut'!R4*'Tax Percentages'!S$23/(1-'Tax Percentages'!S$23)</f>
        <v>1.6465271077636493E-6</v>
      </c>
      <c r="S4">
        <f>'BFPaT-pretax-lpgpropbut'!S4*'Tax Percentages'!T$23/(1-'Tax Percentages'!T$23)</f>
        <v>1.6547590583612726E-6</v>
      </c>
      <c r="T4">
        <f>'BFPaT-pretax-lpgpropbut'!T4*'Tax Percentages'!U$23/(1-'Tax Percentages'!U$23)</f>
        <v>1.6516882427116495E-6</v>
      </c>
      <c r="U4">
        <f>'BFPaT-pretax-lpgpropbut'!U4*'Tax Percentages'!V$23/(1-'Tax Percentages'!V$23)</f>
        <v>1.6434053761313947E-6</v>
      </c>
      <c r="V4">
        <f>'BFPaT-pretax-lpgpropbut'!V4*'Tax Percentages'!W$23/(1-'Tax Percentages'!W$23)</f>
        <v>1.6418075356135945E-6</v>
      </c>
      <c r="W4">
        <f>'BFPaT-pretax-lpgpropbut'!W4*'Tax Percentages'!X$23/(1-'Tax Percentages'!X$23)</f>
        <v>1.6474651256379574E-6</v>
      </c>
      <c r="X4">
        <f>'BFPaT-pretax-lpgpropbut'!X4*'Tax Percentages'!Y$23/(1-'Tax Percentages'!Y$23)</f>
        <v>1.6567393021543415E-6</v>
      </c>
      <c r="Y4">
        <f>'BFPaT-pretax-lpgpropbut'!Y4*'Tax Percentages'!Z$23/(1-'Tax Percentages'!Z$23)</f>
        <v>1.6681888034143904E-6</v>
      </c>
      <c r="Z4">
        <f>'BFPaT-pretax-lpgpropbut'!Z4*'Tax Percentages'!AA$23/(1-'Tax Percentages'!AA$23)</f>
        <v>1.6782428673104533E-6</v>
      </c>
      <c r="AA4">
        <f>'BFPaT-pretax-lpgpropbut'!AA4*'Tax Percentages'!AB$23/(1-'Tax Percentages'!AB$23)</f>
        <v>1.686649435482796E-6</v>
      </c>
      <c r="AB4" s="66">
        <f t="shared" si="4"/>
        <v>1.686649435482796E-6</v>
      </c>
      <c r="AC4" s="66">
        <f t="shared" si="4"/>
        <v>1.686649435482796E-6</v>
      </c>
      <c r="AD4" s="66">
        <f t="shared" si="4"/>
        <v>1.686649435482796E-6</v>
      </c>
      <c r="AE4" s="66">
        <f t="shared" si="4"/>
        <v>1.686649435482796E-6</v>
      </c>
      <c r="AF4" s="66">
        <f t="shared" si="4"/>
        <v>1.686649435482796E-6</v>
      </c>
      <c r="AG4" s="66">
        <f t="shared" si="4"/>
        <v>1.686649435482796E-6</v>
      </c>
      <c r="AH4" s="66">
        <f t="shared" si="4"/>
        <v>1.686649435482796E-6</v>
      </c>
      <c r="AI4" s="66">
        <f t="shared" si="4"/>
        <v>1.686649435482796E-6</v>
      </c>
      <c r="AJ4" s="66">
        <f t="shared" si="4"/>
        <v>1.686649435482796E-6</v>
      </c>
      <c r="AK4" s="66">
        <f t="shared" si="4"/>
        <v>1.686649435482796E-6</v>
      </c>
      <c r="AL4" s="66">
        <f t="shared" si="4"/>
        <v>1.686649435482796E-6</v>
      </c>
      <c r="AM4" s="66">
        <f t="shared" si="4"/>
        <v>1.686649435482796E-6</v>
      </c>
      <c r="AN4" s="66">
        <f t="shared" si="4"/>
        <v>1.686649435482796E-6</v>
      </c>
      <c r="AO4" s="66">
        <f t="shared" si="4"/>
        <v>1.686649435482796E-6</v>
      </c>
      <c r="AP4" s="66">
        <f t="shared" si="4"/>
        <v>1.686649435482796E-6</v>
      </c>
      <c r="AQ4" s="66">
        <f t="shared" si="4"/>
        <v>1.686649435482796E-6</v>
      </c>
      <c r="AR4" s="66">
        <f t="shared" si="3"/>
        <v>1.686649435482796E-6</v>
      </c>
      <c r="AS4" s="66">
        <f t="shared" si="3"/>
        <v>1.686649435482796E-6</v>
      </c>
      <c r="AT4" s="66">
        <f t="shared" si="3"/>
        <v>1.686649435482796E-6</v>
      </c>
      <c r="AU4" s="66">
        <f t="shared" si="3"/>
        <v>1.686649435482796E-6</v>
      </c>
      <c r="AV4" s="66">
        <f t="shared" si="3"/>
        <v>1.686649435482796E-6</v>
      </c>
      <c r="AW4" s="66">
        <f t="shared" si="3"/>
        <v>1.686649435482796E-6</v>
      </c>
      <c r="AX4" s="66">
        <f t="shared" si="3"/>
        <v>1.686649435482796E-6</v>
      </c>
      <c r="AY4" s="66">
        <f t="shared" si="3"/>
        <v>1.686649435482796E-6</v>
      </c>
      <c r="AZ4" s="66">
        <f t="shared" si="3"/>
        <v>1.686649435482796E-6</v>
      </c>
      <c r="BA4" s="66">
        <f t="shared" si="3"/>
        <v>1.686649435482796E-6</v>
      </c>
      <c r="BB4" s="66">
        <f t="shared" si="3"/>
        <v>1.686649435482796E-6</v>
      </c>
      <c r="BC4" s="66">
        <f t="shared" si="3"/>
        <v>1.686649435482796E-6</v>
      </c>
      <c r="BD4" s="66">
        <f t="shared" si="3"/>
        <v>1.686649435482796E-6</v>
      </c>
      <c r="BE4" s="66">
        <f t="shared" si="3"/>
        <v>1.686649435482796E-6</v>
      </c>
      <c r="BF4" s="66">
        <f t="shared" si="3"/>
        <v>1.686649435482796E-6</v>
      </c>
      <c r="BG4" s="66">
        <f t="shared" si="3"/>
        <v>1.686649435482796E-6</v>
      </c>
      <c r="BH4" s="66">
        <f t="shared" si="3"/>
        <v>1.686649435482796E-6</v>
      </c>
      <c r="BI4" s="66">
        <f t="shared" si="3"/>
        <v>1.686649435482796E-6</v>
      </c>
      <c r="BJ4" s="66">
        <f t="shared" si="3"/>
        <v>1.686649435482796E-6</v>
      </c>
      <c r="BK4" s="66">
        <f t="shared" si="3"/>
        <v>1.686649435482796E-6</v>
      </c>
      <c r="BL4" s="66">
        <f t="shared" si="3"/>
        <v>1.686649435482796E-6</v>
      </c>
      <c r="BM4" s="66">
        <f t="shared" si="3"/>
        <v>1.686649435482796E-6</v>
      </c>
      <c r="BN4" s="66">
        <f t="shared" si="3"/>
        <v>1.686649435482796E-6</v>
      </c>
      <c r="BO4" s="66">
        <f t="shared" si="3"/>
        <v>1.686649435482796E-6</v>
      </c>
      <c r="BP4" s="66">
        <f t="shared" si="3"/>
        <v>1.686649435482796E-6</v>
      </c>
      <c r="BQ4" s="66">
        <f t="shared" si="3"/>
        <v>1.686649435482796E-6</v>
      </c>
      <c r="BR4" s="66">
        <f t="shared" si="3"/>
        <v>1.686649435482796E-6</v>
      </c>
      <c r="BS4" s="66">
        <f t="shared" si="3"/>
        <v>1.686649435482796E-6</v>
      </c>
      <c r="BT4" s="66">
        <f t="shared" si="3"/>
        <v>1.686649435482796E-6</v>
      </c>
      <c r="BU4" s="66">
        <f t="shared" si="3"/>
        <v>1.686649435482796E-6</v>
      </c>
      <c r="BV4" s="66">
        <f t="shared" si="3"/>
        <v>1.686649435482796E-6</v>
      </c>
      <c r="BW4" s="66">
        <f t="shared" si="3"/>
        <v>1.686649435482796E-6</v>
      </c>
      <c r="BX4" s="66">
        <f t="shared" si="3"/>
        <v>1.686649435482796E-6</v>
      </c>
      <c r="BY4" s="66">
        <f t="shared" si="3"/>
        <v>1.686649435482796E-6</v>
      </c>
    </row>
    <row r="5" spans="1:77">
      <c r="A5" s="1" t="s">
        <v>392</v>
      </c>
      <c r="B5">
        <f>'BFPaT-pretax-lpgpropbut'!B5*'Tax Percentages'!C$23/(1-'Tax Percentages'!C$23)</f>
        <v>9.5112937022411349E-7</v>
      </c>
      <c r="C5">
        <f>'BFPaT-pretax-lpgpropbut'!C5*'Tax Percentages'!D$23/(1-'Tax Percentages'!D$23)</f>
        <v>8.6186230568069528E-7</v>
      </c>
      <c r="D5">
        <f>'BFPaT-pretax-lpgpropbut'!D5*'Tax Percentages'!E$23/(1-'Tax Percentages'!E$23)</f>
        <v>8.7033322195680256E-7</v>
      </c>
      <c r="E5">
        <f>'BFPaT-pretax-lpgpropbut'!E5*'Tax Percentages'!F$23/(1-'Tax Percentages'!F$23)</f>
        <v>9.1115144992999169E-7</v>
      </c>
      <c r="F5">
        <f>'BFPaT-pretax-lpgpropbut'!F5*'Tax Percentages'!G$23/(1-'Tax Percentages'!G$23)</f>
        <v>9.4722765422935646E-7</v>
      </c>
      <c r="G5">
        <f>'BFPaT-pretax-lpgpropbut'!G5*'Tax Percentages'!H$23/(1-'Tax Percentages'!H$23)</f>
        <v>9.9212168236649049E-7</v>
      </c>
      <c r="H5">
        <f>'BFPaT-pretax-lpgpropbut'!H5*'Tax Percentages'!I$23/(1-'Tax Percentages'!I$23)</f>
        <v>1.0496683321875502E-6</v>
      </c>
      <c r="I5">
        <f>'BFPaT-pretax-lpgpropbut'!I5*'Tax Percentages'!J$23/(1-'Tax Percentages'!J$23)</f>
        <v>1.0795142143950652E-6</v>
      </c>
      <c r="J5">
        <f>'BFPaT-pretax-lpgpropbut'!J5*'Tax Percentages'!K$23/(1-'Tax Percentages'!K$23)</f>
        <v>1.1169504573276351E-6</v>
      </c>
      <c r="K5">
        <f>'BFPaT-pretax-lpgpropbut'!K5*'Tax Percentages'!L$23/(1-'Tax Percentages'!L$23)</f>
        <v>1.1377914358297686E-6</v>
      </c>
      <c r="L5">
        <f>'BFPaT-pretax-lpgpropbut'!L5*'Tax Percentages'!M$23/(1-'Tax Percentages'!M$23)</f>
        <v>1.1579189116952932E-6</v>
      </c>
      <c r="M5">
        <f>'BFPaT-pretax-lpgpropbut'!M5*'Tax Percentages'!N$23/(1-'Tax Percentages'!N$23)</f>
        <v>1.1777789574234724E-6</v>
      </c>
      <c r="N5">
        <f>'BFPaT-pretax-lpgpropbut'!N5*'Tax Percentages'!O$23/(1-'Tax Percentages'!O$23)</f>
        <v>1.2024545398061137E-6</v>
      </c>
      <c r="O5">
        <f>'BFPaT-pretax-lpgpropbut'!O5*'Tax Percentages'!P$23/(1-'Tax Percentages'!P$23)</f>
        <v>1.2256741675425548E-6</v>
      </c>
      <c r="P5">
        <f>'BFPaT-pretax-lpgpropbut'!P5*'Tax Percentages'!Q$23/(1-'Tax Percentages'!Q$23)</f>
        <v>1.248043789317522E-6</v>
      </c>
      <c r="Q5">
        <f>'BFPaT-pretax-lpgpropbut'!Q5*'Tax Percentages'!R$23/(1-'Tax Percentages'!R$23)</f>
        <v>1.2626549306419271E-6</v>
      </c>
      <c r="R5">
        <f>'BFPaT-pretax-lpgpropbut'!R5*'Tax Percentages'!S$23/(1-'Tax Percentages'!S$23)</f>
        <v>1.2715704646749371E-6</v>
      </c>
      <c r="S5">
        <f>'BFPaT-pretax-lpgpropbut'!S5*'Tax Percentages'!T$23/(1-'Tax Percentages'!T$23)</f>
        <v>1.2690386795614393E-6</v>
      </c>
      <c r="T5">
        <f>'BFPaT-pretax-lpgpropbut'!T5*'Tax Percentages'!U$23/(1-'Tax Percentages'!U$23)</f>
        <v>1.2578990869156735E-6</v>
      </c>
      <c r="U5">
        <f>'BFPaT-pretax-lpgpropbut'!U5*'Tax Percentages'!V$23/(1-'Tax Percentages'!V$23)</f>
        <v>1.2468220966828383E-6</v>
      </c>
      <c r="V5">
        <f>'BFPaT-pretax-lpgpropbut'!V5*'Tax Percentages'!W$23/(1-'Tax Percentages'!W$23)</f>
        <v>1.2486835365164337E-6</v>
      </c>
      <c r="W5">
        <f>'BFPaT-pretax-lpgpropbut'!W5*'Tax Percentages'!X$23/(1-'Tax Percentages'!X$23)</f>
        <v>1.2576524111026766E-6</v>
      </c>
      <c r="X5">
        <f>'BFPaT-pretax-lpgpropbut'!X5*'Tax Percentages'!Y$23/(1-'Tax Percentages'!Y$23)</f>
        <v>1.2673043842101861E-6</v>
      </c>
      <c r="Y5">
        <f>'BFPaT-pretax-lpgpropbut'!Y5*'Tax Percentages'!Z$23/(1-'Tax Percentages'!Z$23)</f>
        <v>1.2772520579482547E-6</v>
      </c>
      <c r="Z5">
        <f>'BFPaT-pretax-lpgpropbut'!Z5*'Tax Percentages'!AA$23/(1-'Tax Percentages'!AA$23)</f>
        <v>1.2836860439706303E-6</v>
      </c>
      <c r="AA5">
        <f>'BFPaT-pretax-lpgpropbut'!AA5*'Tax Percentages'!AB$23/(1-'Tax Percentages'!AB$23)</f>
        <v>1.2883130460151199E-6</v>
      </c>
      <c r="AB5" s="66">
        <f t="shared" si="4"/>
        <v>1.2883130460151199E-6</v>
      </c>
      <c r="AC5" s="66">
        <f t="shared" si="4"/>
        <v>1.2883130460151199E-6</v>
      </c>
      <c r="AD5" s="66">
        <f t="shared" si="4"/>
        <v>1.2883130460151199E-6</v>
      </c>
      <c r="AE5" s="66">
        <f t="shared" si="4"/>
        <v>1.2883130460151199E-6</v>
      </c>
      <c r="AF5" s="66">
        <f t="shared" si="4"/>
        <v>1.2883130460151199E-6</v>
      </c>
      <c r="AG5" s="66">
        <f t="shared" si="4"/>
        <v>1.2883130460151199E-6</v>
      </c>
      <c r="AH5" s="66">
        <f t="shared" si="4"/>
        <v>1.2883130460151199E-6</v>
      </c>
      <c r="AI5" s="66">
        <f t="shared" si="4"/>
        <v>1.2883130460151199E-6</v>
      </c>
      <c r="AJ5" s="66">
        <f t="shared" si="4"/>
        <v>1.2883130460151199E-6</v>
      </c>
      <c r="AK5" s="66">
        <f t="shared" si="4"/>
        <v>1.2883130460151199E-6</v>
      </c>
      <c r="AL5" s="66">
        <f t="shared" si="4"/>
        <v>1.2883130460151199E-6</v>
      </c>
      <c r="AM5" s="66">
        <f t="shared" si="4"/>
        <v>1.2883130460151199E-6</v>
      </c>
      <c r="AN5" s="66">
        <f t="shared" si="4"/>
        <v>1.2883130460151199E-6</v>
      </c>
      <c r="AO5" s="66">
        <f t="shared" si="4"/>
        <v>1.2883130460151199E-6</v>
      </c>
      <c r="AP5" s="66">
        <f t="shared" si="4"/>
        <v>1.2883130460151199E-6</v>
      </c>
      <c r="AQ5" s="66">
        <f t="shared" si="4"/>
        <v>1.2883130460151199E-6</v>
      </c>
      <c r="AR5" s="66">
        <f t="shared" si="3"/>
        <v>1.2883130460151199E-6</v>
      </c>
      <c r="AS5" s="66">
        <f t="shared" si="3"/>
        <v>1.2883130460151199E-6</v>
      </c>
      <c r="AT5" s="66">
        <f t="shared" si="3"/>
        <v>1.2883130460151199E-6</v>
      </c>
      <c r="AU5" s="66">
        <f t="shared" si="3"/>
        <v>1.2883130460151199E-6</v>
      </c>
      <c r="AV5" s="66">
        <f t="shared" si="3"/>
        <v>1.2883130460151199E-6</v>
      </c>
      <c r="AW5" s="66">
        <f t="shared" si="3"/>
        <v>1.2883130460151199E-6</v>
      </c>
      <c r="AX5" s="66">
        <f t="shared" si="3"/>
        <v>1.2883130460151199E-6</v>
      </c>
      <c r="AY5" s="66">
        <f t="shared" si="3"/>
        <v>1.2883130460151199E-6</v>
      </c>
      <c r="AZ5" s="66">
        <f t="shared" si="3"/>
        <v>1.2883130460151199E-6</v>
      </c>
      <c r="BA5" s="66">
        <f t="shared" si="3"/>
        <v>1.2883130460151199E-6</v>
      </c>
      <c r="BB5" s="66">
        <f t="shared" si="3"/>
        <v>1.2883130460151199E-6</v>
      </c>
      <c r="BC5" s="66">
        <f t="shared" si="3"/>
        <v>1.2883130460151199E-6</v>
      </c>
      <c r="BD5" s="66">
        <f t="shared" si="3"/>
        <v>1.2883130460151199E-6</v>
      </c>
      <c r="BE5" s="66">
        <f t="shared" si="3"/>
        <v>1.2883130460151199E-6</v>
      </c>
      <c r="BF5" s="66">
        <f t="shared" si="3"/>
        <v>1.2883130460151199E-6</v>
      </c>
      <c r="BG5" s="66">
        <f t="shared" si="3"/>
        <v>1.2883130460151199E-6</v>
      </c>
      <c r="BH5" s="66">
        <f t="shared" si="3"/>
        <v>1.2883130460151199E-6</v>
      </c>
      <c r="BI5" s="66">
        <f t="shared" si="3"/>
        <v>1.2883130460151199E-6</v>
      </c>
      <c r="BJ5" s="66">
        <f t="shared" si="3"/>
        <v>1.2883130460151199E-6</v>
      </c>
      <c r="BK5" s="66">
        <f t="shared" si="3"/>
        <v>1.2883130460151199E-6</v>
      </c>
      <c r="BL5" s="66">
        <f t="shared" si="3"/>
        <v>1.2883130460151199E-6</v>
      </c>
      <c r="BM5" s="66">
        <f t="shared" si="3"/>
        <v>1.2883130460151199E-6</v>
      </c>
      <c r="BN5" s="66">
        <f t="shared" si="3"/>
        <v>1.2883130460151199E-6</v>
      </c>
      <c r="BO5" s="66">
        <f t="shared" si="3"/>
        <v>1.2883130460151199E-6</v>
      </c>
      <c r="BP5" s="66">
        <f t="shared" si="3"/>
        <v>1.2883130460151199E-6</v>
      </c>
      <c r="BQ5" s="66">
        <f t="shared" si="3"/>
        <v>1.2883130460151199E-6</v>
      </c>
      <c r="BR5" s="66">
        <f t="shared" si="3"/>
        <v>1.2883130460151199E-6</v>
      </c>
      <c r="BS5" s="66">
        <f t="shared" si="3"/>
        <v>1.2883130460151199E-6</v>
      </c>
      <c r="BT5" s="66">
        <f t="shared" si="3"/>
        <v>1.2883130460151199E-6</v>
      </c>
      <c r="BU5" s="66">
        <f t="shared" si="3"/>
        <v>1.2883130460151199E-6</v>
      </c>
      <c r="BV5" s="66">
        <f t="shared" si="3"/>
        <v>1.2883130460151199E-6</v>
      </c>
      <c r="BW5" s="66">
        <f t="shared" si="3"/>
        <v>1.2883130460151199E-6</v>
      </c>
      <c r="BX5" s="66">
        <f t="shared" si="3"/>
        <v>1.2883130460151199E-6</v>
      </c>
      <c r="BY5" s="66">
        <f t="shared" si="3"/>
        <v>1.2883130460151199E-6</v>
      </c>
    </row>
    <row r="6" spans="1:77">
      <c r="A6" s="1" t="s">
        <v>393</v>
      </c>
      <c r="B6">
        <f>'BFPaT-pretax-lpgpropbut'!B6*'Tax Percentages'!C$23/(1-'Tax Percentages'!C$23)</f>
        <v>6.2085150189453413E-7</v>
      </c>
      <c r="C6">
        <f>'BFPaT-pretax-lpgpropbut'!C6*'Tax Percentages'!D$23/(1-'Tax Percentages'!D$23)</f>
        <v>5.3682446782648892E-7</v>
      </c>
      <c r="D6">
        <f>'BFPaT-pretax-lpgpropbut'!D6*'Tax Percentages'!E$23/(1-'Tax Percentages'!E$23)</f>
        <v>5.4341668132631818E-7</v>
      </c>
      <c r="E6">
        <f>'BFPaT-pretax-lpgpropbut'!E6*'Tax Percentages'!F$23/(1-'Tax Percentages'!F$23)</f>
        <v>5.8118770896754279E-7</v>
      </c>
      <c r="F6">
        <f>'BFPaT-pretax-lpgpropbut'!F6*'Tax Percentages'!G$23/(1-'Tax Percentages'!G$23)</f>
        <v>6.1593151473855923E-7</v>
      </c>
      <c r="G6">
        <f>'BFPaT-pretax-lpgpropbut'!G6*'Tax Percentages'!H$23/(1-'Tax Percentages'!H$23)</f>
        <v>6.6000240115648432E-7</v>
      </c>
      <c r="H6">
        <f>'BFPaT-pretax-lpgpropbut'!H6*'Tax Percentages'!I$23/(1-'Tax Percentages'!I$23)</f>
        <v>7.1788121714994938E-7</v>
      </c>
      <c r="I6">
        <f>'BFPaT-pretax-lpgpropbut'!I6*'Tax Percentages'!J$23/(1-'Tax Percentages'!J$23)</f>
        <v>7.4917873826799447E-7</v>
      </c>
      <c r="J6">
        <f>'BFPaT-pretax-lpgpropbut'!J6*'Tax Percentages'!K$23/(1-'Tax Percentages'!K$23)</f>
        <v>7.7289579090903906E-7</v>
      </c>
      <c r="K6">
        <f>'BFPaT-pretax-lpgpropbut'!K6*'Tax Percentages'!L$23/(1-'Tax Percentages'!L$23)</f>
        <v>7.9514428113675551E-7</v>
      </c>
      <c r="L6">
        <f>'BFPaT-pretax-lpgpropbut'!L6*'Tax Percentages'!M$23/(1-'Tax Percentages'!M$23)</f>
        <v>8.1678759854233727E-7</v>
      </c>
      <c r="M6">
        <f>'BFPaT-pretax-lpgpropbut'!M6*'Tax Percentages'!N$23/(1-'Tax Percentages'!N$23)</f>
        <v>8.3831177254856163E-7</v>
      </c>
      <c r="N6">
        <f>'BFPaT-pretax-lpgpropbut'!N6*'Tax Percentages'!O$23/(1-'Tax Percentages'!O$23)</f>
        <v>8.6296664909826638E-7</v>
      </c>
      <c r="O6">
        <f>'BFPaT-pretax-lpgpropbut'!O6*'Tax Percentages'!P$23/(1-'Tax Percentages'!P$23)</f>
        <v>8.8854921485151678E-7</v>
      </c>
      <c r="P6">
        <f>'BFPaT-pretax-lpgpropbut'!P6*'Tax Percentages'!Q$23/(1-'Tax Percentages'!Q$23)</f>
        <v>9.1346546011206297E-7</v>
      </c>
      <c r="Q6">
        <f>'BFPaT-pretax-lpgpropbut'!Q6*'Tax Percentages'!R$23/(1-'Tax Percentages'!R$23)</f>
        <v>9.3009054676089722E-7</v>
      </c>
      <c r="R6">
        <f>'BFPaT-pretax-lpgpropbut'!R6*'Tax Percentages'!S$23/(1-'Tax Percentages'!S$23)</f>
        <v>9.4041892657481336E-7</v>
      </c>
      <c r="S6">
        <f>'BFPaT-pretax-lpgpropbut'!S6*'Tax Percentages'!T$23/(1-'Tax Percentages'!T$23)</f>
        <v>9.3806893576501584E-7</v>
      </c>
      <c r="T6">
        <f>'BFPaT-pretax-lpgpropbut'!T6*'Tax Percentages'!U$23/(1-'Tax Percentages'!U$23)</f>
        <v>9.2608583500698864E-7</v>
      </c>
      <c r="U6">
        <f>'BFPaT-pretax-lpgpropbut'!U6*'Tax Percentages'!V$23/(1-'Tax Percentages'!V$23)</f>
        <v>9.1404008334461841E-7</v>
      </c>
      <c r="V6">
        <f>'BFPaT-pretax-lpgpropbut'!V6*'Tax Percentages'!W$23/(1-'Tax Percentages'!W$23)</f>
        <v>9.1606867307548109E-7</v>
      </c>
      <c r="W6">
        <f>'BFPaT-pretax-lpgpropbut'!W6*'Tax Percentages'!X$23/(1-'Tax Percentages'!X$23)</f>
        <v>9.260527153725719E-7</v>
      </c>
      <c r="X6">
        <f>'BFPaT-pretax-lpgpropbut'!X6*'Tax Percentages'!Y$23/(1-'Tax Percentages'!Y$23)</f>
        <v>9.369754059323275E-7</v>
      </c>
      <c r="Y6">
        <f>'BFPaT-pretax-lpgpropbut'!Y6*'Tax Percentages'!Z$23/(1-'Tax Percentages'!Z$23)</f>
        <v>9.4830508491325081E-7</v>
      </c>
      <c r="Z6">
        <f>'BFPaT-pretax-lpgpropbut'!Z6*'Tax Percentages'!AA$23/(1-'Tax Percentages'!AA$23)</f>
        <v>9.5580830657088737E-7</v>
      </c>
      <c r="AA6">
        <f>'BFPaT-pretax-lpgpropbut'!AA6*'Tax Percentages'!AB$23/(1-'Tax Percentages'!AB$23)</f>
        <v>9.6127484043185214E-7</v>
      </c>
      <c r="AB6" s="66">
        <f t="shared" si="4"/>
        <v>9.6127484043185214E-7</v>
      </c>
      <c r="AC6" s="66">
        <f t="shared" si="4"/>
        <v>9.6127484043185214E-7</v>
      </c>
      <c r="AD6" s="66">
        <f t="shared" si="4"/>
        <v>9.6127484043185214E-7</v>
      </c>
      <c r="AE6" s="66">
        <f t="shared" si="4"/>
        <v>9.6127484043185214E-7</v>
      </c>
      <c r="AF6" s="66">
        <f t="shared" si="4"/>
        <v>9.6127484043185214E-7</v>
      </c>
      <c r="AG6" s="66">
        <f t="shared" si="4"/>
        <v>9.6127484043185214E-7</v>
      </c>
      <c r="AH6" s="66">
        <f t="shared" si="4"/>
        <v>9.6127484043185214E-7</v>
      </c>
      <c r="AI6" s="66">
        <f t="shared" si="4"/>
        <v>9.6127484043185214E-7</v>
      </c>
      <c r="AJ6" s="66">
        <f t="shared" si="4"/>
        <v>9.6127484043185214E-7</v>
      </c>
      <c r="AK6" s="66">
        <f t="shared" si="4"/>
        <v>9.6127484043185214E-7</v>
      </c>
      <c r="AL6" s="66">
        <f t="shared" si="4"/>
        <v>9.6127484043185214E-7</v>
      </c>
      <c r="AM6" s="66">
        <f t="shared" si="4"/>
        <v>9.6127484043185214E-7</v>
      </c>
      <c r="AN6" s="66">
        <f t="shared" si="4"/>
        <v>9.6127484043185214E-7</v>
      </c>
      <c r="AO6" s="66">
        <f t="shared" si="4"/>
        <v>9.6127484043185214E-7</v>
      </c>
      <c r="AP6" s="66">
        <f t="shared" si="4"/>
        <v>9.6127484043185214E-7</v>
      </c>
      <c r="AQ6" s="66">
        <f t="shared" si="4"/>
        <v>9.6127484043185214E-7</v>
      </c>
      <c r="AR6" s="66">
        <f t="shared" si="3"/>
        <v>9.6127484043185214E-7</v>
      </c>
      <c r="AS6" s="66">
        <f t="shared" si="3"/>
        <v>9.6127484043185214E-7</v>
      </c>
      <c r="AT6" s="66">
        <f t="shared" si="3"/>
        <v>9.6127484043185214E-7</v>
      </c>
      <c r="AU6" s="66">
        <f t="shared" si="3"/>
        <v>9.6127484043185214E-7</v>
      </c>
      <c r="AV6" s="66">
        <f t="shared" si="3"/>
        <v>9.6127484043185214E-7</v>
      </c>
      <c r="AW6" s="66">
        <f t="shared" si="3"/>
        <v>9.6127484043185214E-7</v>
      </c>
      <c r="AX6" s="66">
        <f t="shared" si="3"/>
        <v>9.6127484043185214E-7</v>
      </c>
      <c r="AY6" s="66">
        <f t="shared" si="3"/>
        <v>9.6127484043185214E-7</v>
      </c>
      <c r="AZ6" s="66">
        <f t="shared" si="3"/>
        <v>9.6127484043185214E-7</v>
      </c>
      <c r="BA6" s="66">
        <f t="shared" si="3"/>
        <v>9.6127484043185214E-7</v>
      </c>
      <c r="BB6" s="66">
        <f t="shared" si="3"/>
        <v>9.6127484043185214E-7</v>
      </c>
      <c r="BC6" s="66">
        <f t="shared" si="3"/>
        <v>9.6127484043185214E-7</v>
      </c>
      <c r="BD6" s="66">
        <f t="shared" si="3"/>
        <v>9.6127484043185214E-7</v>
      </c>
      <c r="BE6" s="66">
        <f t="shared" si="3"/>
        <v>9.6127484043185214E-7</v>
      </c>
      <c r="BF6" s="66">
        <f t="shared" si="3"/>
        <v>9.6127484043185214E-7</v>
      </c>
      <c r="BG6" s="66">
        <f t="shared" si="3"/>
        <v>9.6127484043185214E-7</v>
      </c>
      <c r="BH6" s="66">
        <f t="shared" si="3"/>
        <v>9.6127484043185214E-7</v>
      </c>
      <c r="BI6" s="66">
        <f t="shared" si="3"/>
        <v>9.6127484043185214E-7</v>
      </c>
      <c r="BJ6" s="66">
        <f t="shared" si="3"/>
        <v>9.6127484043185214E-7</v>
      </c>
      <c r="BK6" s="66">
        <f t="shared" si="3"/>
        <v>9.6127484043185214E-7</v>
      </c>
      <c r="BL6" s="66">
        <f t="shared" si="3"/>
        <v>9.6127484043185214E-7</v>
      </c>
      <c r="BM6" s="66">
        <f t="shared" si="3"/>
        <v>9.6127484043185214E-7</v>
      </c>
      <c r="BN6" s="66">
        <f t="shared" si="3"/>
        <v>9.6127484043185214E-7</v>
      </c>
      <c r="BO6" s="66">
        <f t="shared" si="3"/>
        <v>9.6127484043185214E-7</v>
      </c>
      <c r="BP6" s="66">
        <f t="shared" si="3"/>
        <v>9.6127484043185214E-7</v>
      </c>
      <c r="BQ6" s="66">
        <f t="shared" si="3"/>
        <v>9.6127484043185214E-7</v>
      </c>
      <c r="BR6" s="66">
        <f t="shared" si="3"/>
        <v>9.6127484043185214E-7</v>
      </c>
      <c r="BS6" s="66">
        <f t="shared" si="3"/>
        <v>9.6127484043185214E-7</v>
      </c>
      <c r="BT6" s="66">
        <f t="shared" si="3"/>
        <v>9.6127484043185214E-7</v>
      </c>
      <c r="BU6" s="66">
        <f t="shared" si="3"/>
        <v>9.6127484043185214E-7</v>
      </c>
      <c r="BV6" s="66">
        <f t="shared" si="3"/>
        <v>9.6127484043185214E-7</v>
      </c>
      <c r="BW6" s="66">
        <f t="shared" si="3"/>
        <v>9.6127484043185214E-7</v>
      </c>
      <c r="BX6" s="66">
        <f t="shared" si="3"/>
        <v>9.6127484043185214E-7</v>
      </c>
      <c r="BY6" s="66">
        <f t="shared" si="3"/>
        <v>9.6127484043185214E-7</v>
      </c>
    </row>
    <row r="7" spans="1:77">
      <c r="A7" s="1" t="s">
        <v>394</v>
      </c>
      <c r="B7">
        <f>'BFPaT-pretax-lpgpropbut'!B7*'Tax Percentages'!C$23/(1-'Tax Percentages'!C$23)</f>
        <v>0</v>
      </c>
      <c r="C7">
        <f>'BFPaT-pretax-lpgpropbut'!C7*'Tax Percentages'!D$23/(1-'Tax Percentages'!D$23)</f>
        <v>0</v>
      </c>
      <c r="D7">
        <f>'BFPaT-pretax-lpgpropbut'!D7*'Tax Percentages'!E$23/(1-'Tax Percentages'!E$23)</f>
        <v>0</v>
      </c>
      <c r="E7">
        <f>'BFPaT-pretax-lpgpropbut'!E7*'Tax Percentages'!F$23/(1-'Tax Percentages'!F$23)</f>
        <v>0</v>
      </c>
      <c r="F7">
        <f>'BFPaT-pretax-lpgpropbut'!F7*'Tax Percentages'!G$23/(1-'Tax Percentages'!G$23)</f>
        <v>0</v>
      </c>
      <c r="G7">
        <f>'BFPaT-pretax-lpgpropbut'!G7*'Tax Percentages'!H$23/(1-'Tax Percentages'!H$23)</f>
        <v>0</v>
      </c>
      <c r="H7">
        <f>'BFPaT-pretax-lpgpropbut'!H7*'Tax Percentages'!I$23/(1-'Tax Percentages'!I$23)</f>
        <v>0</v>
      </c>
      <c r="I7">
        <f>'BFPaT-pretax-lpgpropbut'!I7*'Tax Percentages'!J$23/(1-'Tax Percentages'!J$23)</f>
        <v>0</v>
      </c>
      <c r="J7">
        <f>'BFPaT-pretax-lpgpropbut'!J7*'Tax Percentages'!K$23/(1-'Tax Percentages'!K$23)</f>
        <v>0</v>
      </c>
      <c r="K7">
        <f>'BFPaT-pretax-lpgpropbut'!K7*'Tax Percentages'!L$23/(1-'Tax Percentages'!L$23)</f>
        <v>0</v>
      </c>
      <c r="L7">
        <f>'BFPaT-pretax-lpgpropbut'!L7*'Tax Percentages'!M$23/(1-'Tax Percentages'!M$23)</f>
        <v>0</v>
      </c>
      <c r="M7">
        <f>'BFPaT-pretax-lpgpropbut'!M7*'Tax Percentages'!N$23/(1-'Tax Percentages'!N$23)</f>
        <v>0</v>
      </c>
      <c r="N7">
        <f>'BFPaT-pretax-lpgpropbut'!N7*'Tax Percentages'!O$23/(1-'Tax Percentages'!O$23)</f>
        <v>0</v>
      </c>
      <c r="O7">
        <f>'BFPaT-pretax-lpgpropbut'!O7*'Tax Percentages'!P$23/(1-'Tax Percentages'!P$23)</f>
        <v>0</v>
      </c>
      <c r="P7">
        <f>'BFPaT-pretax-lpgpropbut'!P7*'Tax Percentages'!Q$23/(1-'Tax Percentages'!Q$23)</f>
        <v>0</v>
      </c>
      <c r="Q7">
        <f>'BFPaT-pretax-lpgpropbut'!Q7*'Tax Percentages'!R$23/(1-'Tax Percentages'!R$23)</f>
        <v>0</v>
      </c>
      <c r="R7">
        <f>'BFPaT-pretax-lpgpropbut'!R7*'Tax Percentages'!S$23/(1-'Tax Percentages'!S$23)</f>
        <v>0</v>
      </c>
      <c r="S7">
        <f>'BFPaT-pretax-lpgpropbut'!S7*'Tax Percentages'!T$23/(1-'Tax Percentages'!T$23)</f>
        <v>0</v>
      </c>
      <c r="T7">
        <f>'BFPaT-pretax-lpgpropbut'!T7*'Tax Percentages'!U$23/(1-'Tax Percentages'!U$23)</f>
        <v>0</v>
      </c>
      <c r="U7">
        <f>'BFPaT-pretax-lpgpropbut'!U7*'Tax Percentages'!V$23/(1-'Tax Percentages'!V$23)</f>
        <v>0</v>
      </c>
      <c r="V7">
        <f>'BFPaT-pretax-lpgpropbut'!V7*'Tax Percentages'!W$23/(1-'Tax Percentages'!W$23)</f>
        <v>0</v>
      </c>
      <c r="W7">
        <f>'BFPaT-pretax-lpgpropbut'!W7*'Tax Percentages'!X$23/(1-'Tax Percentages'!X$23)</f>
        <v>0</v>
      </c>
      <c r="X7">
        <f>'BFPaT-pretax-lpgpropbut'!X7*'Tax Percentages'!Y$23/(1-'Tax Percentages'!Y$23)</f>
        <v>0</v>
      </c>
      <c r="Y7">
        <f>'BFPaT-pretax-lpgpropbut'!Y7*'Tax Percentages'!Z$23/(1-'Tax Percentages'!Z$23)</f>
        <v>0</v>
      </c>
      <c r="Z7">
        <f>'BFPaT-pretax-lpgpropbut'!Z7*'Tax Percentages'!AA$23/(1-'Tax Percentages'!AA$23)</f>
        <v>0</v>
      </c>
      <c r="AA7">
        <f>'BFPaT-pretax-lpgpropbut'!AA7*'Tax Percentages'!AB$23/(1-'Tax Percentages'!AB$23)</f>
        <v>0</v>
      </c>
      <c r="AB7" s="3">
        <f t="shared" si="4"/>
        <v>0</v>
      </c>
      <c r="AC7" s="3">
        <f t="shared" si="4"/>
        <v>0</v>
      </c>
      <c r="AD7" s="3">
        <f t="shared" si="4"/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3">
        <f t="shared" si="4"/>
        <v>0</v>
      </c>
      <c r="AI7" s="3">
        <f t="shared" si="4"/>
        <v>0</v>
      </c>
      <c r="AJ7" s="3">
        <f t="shared" si="4"/>
        <v>0</v>
      </c>
      <c r="AK7" s="3">
        <f t="shared" si="4"/>
        <v>0</v>
      </c>
      <c r="AL7" s="3">
        <f t="shared" si="4"/>
        <v>0</v>
      </c>
      <c r="AM7" s="3">
        <f t="shared" si="4"/>
        <v>0</v>
      </c>
      <c r="AN7" s="3">
        <f t="shared" si="4"/>
        <v>0</v>
      </c>
      <c r="AO7" s="3">
        <f t="shared" si="4"/>
        <v>0</v>
      </c>
      <c r="AP7" s="3">
        <f t="shared" si="4"/>
        <v>0</v>
      </c>
      <c r="AQ7" s="3">
        <f t="shared" si="4"/>
        <v>0</v>
      </c>
      <c r="AR7" s="3">
        <f t="shared" si="3"/>
        <v>0</v>
      </c>
      <c r="AS7" s="3">
        <f t="shared" si="3"/>
        <v>0</v>
      </c>
      <c r="AT7" s="3">
        <f t="shared" si="3"/>
        <v>0</v>
      </c>
      <c r="AU7" s="3">
        <f t="shared" si="3"/>
        <v>0</v>
      </c>
      <c r="AV7" s="3">
        <f t="shared" si="3"/>
        <v>0</v>
      </c>
      <c r="AW7" s="3">
        <f t="shared" si="3"/>
        <v>0</v>
      </c>
      <c r="AX7" s="3">
        <f t="shared" si="3"/>
        <v>0</v>
      </c>
      <c r="AY7" s="3">
        <f t="shared" si="3"/>
        <v>0</v>
      </c>
      <c r="AZ7" s="3">
        <f t="shared" si="3"/>
        <v>0</v>
      </c>
      <c r="BA7" s="3">
        <f t="shared" si="3"/>
        <v>0</v>
      </c>
      <c r="BB7" s="3">
        <f t="shared" si="3"/>
        <v>0</v>
      </c>
      <c r="BC7" s="3">
        <f t="shared" si="3"/>
        <v>0</v>
      </c>
      <c r="BD7" s="3">
        <f t="shared" si="3"/>
        <v>0</v>
      </c>
      <c r="BE7" s="3">
        <f t="shared" si="3"/>
        <v>0</v>
      </c>
      <c r="BF7" s="3">
        <f t="shared" si="3"/>
        <v>0</v>
      </c>
      <c r="BG7" s="3">
        <f t="shared" si="3"/>
        <v>0</v>
      </c>
      <c r="BH7" s="3">
        <f t="shared" si="3"/>
        <v>0</v>
      </c>
      <c r="BI7" s="3">
        <f t="shared" si="3"/>
        <v>0</v>
      </c>
      <c r="BJ7" s="3">
        <f t="shared" si="3"/>
        <v>0</v>
      </c>
      <c r="BK7" s="3">
        <f t="shared" si="3"/>
        <v>0</v>
      </c>
      <c r="BL7" s="3">
        <f t="shared" si="3"/>
        <v>0</v>
      </c>
      <c r="BM7" s="3">
        <f t="shared" si="3"/>
        <v>0</v>
      </c>
      <c r="BN7" s="3">
        <f t="shared" si="3"/>
        <v>0</v>
      </c>
      <c r="BO7" s="3">
        <f t="shared" si="3"/>
        <v>0</v>
      </c>
      <c r="BP7" s="3">
        <f t="shared" si="3"/>
        <v>0</v>
      </c>
      <c r="BQ7" s="3">
        <f t="shared" si="3"/>
        <v>0</v>
      </c>
      <c r="BR7" s="3">
        <f t="shared" si="3"/>
        <v>0</v>
      </c>
      <c r="BS7" s="3">
        <f t="shared" si="3"/>
        <v>0</v>
      </c>
      <c r="BT7" s="3">
        <f t="shared" si="3"/>
        <v>0</v>
      </c>
      <c r="BU7" s="3">
        <f t="shared" si="3"/>
        <v>0</v>
      </c>
      <c r="BV7" s="3">
        <f t="shared" si="3"/>
        <v>0</v>
      </c>
      <c r="BW7" s="3">
        <f t="shared" si="3"/>
        <v>0</v>
      </c>
      <c r="BX7" s="3">
        <f t="shared" si="3"/>
        <v>0</v>
      </c>
      <c r="BY7" s="3">
        <f t="shared" si="3"/>
        <v>0</v>
      </c>
    </row>
    <row r="8" spans="1:77">
      <c r="A8" s="1" t="s">
        <v>395</v>
      </c>
      <c r="B8">
        <f>'BFPaT-pretax-lpgpropbut'!B8*'Tax Percentages'!C$23/(1-'Tax Percentages'!C$23)</f>
        <v>0</v>
      </c>
      <c r="C8">
        <f>'BFPaT-pretax-lpgpropbut'!C8*'Tax Percentages'!D$23/(1-'Tax Percentages'!D$23)</f>
        <v>0</v>
      </c>
      <c r="D8">
        <f>'BFPaT-pretax-lpgpropbut'!D8*'Tax Percentages'!E$23/(1-'Tax Percentages'!E$23)</f>
        <v>0</v>
      </c>
      <c r="E8">
        <f>'BFPaT-pretax-lpgpropbut'!E8*'Tax Percentages'!F$23/(1-'Tax Percentages'!F$23)</f>
        <v>0</v>
      </c>
      <c r="F8">
        <f>'BFPaT-pretax-lpgpropbut'!F8*'Tax Percentages'!G$23/(1-'Tax Percentages'!G$23)</f>
        <v>0</v>
      </c>
      <c r="G8">
        <f>'BFPaT-pretax-lpgpropbut'!G8*'Tax Percentages'!H$23/(1-'Tax Percentages'!H$23)</f>
        <v>0</v>
      </c>
      <c r="H8">
        <f>'BFPaT-pretax-lpgpropbut'!H8*'Tax Percentages'!I$23/(1-'Tax Percentages'!I$23)</f>
        <v>0</v>
      </c>
      <c r="I8">
        <f>'BFPaT-pretax-lpgpropbut'!I8*'Tax Percentages'!J$23/(1-'Tax Percentages'!J$23)</f>
        <v>0</v>
      </c>
      <c r="J8">
        <f>'BFPaT-pretax-lpgpropbut'!J8*'Tax Percentages'!K$23/(1-'Tax Percentages'!K$23)</f>
        <v>0</v>
      </c>
      <c r="K8">
        <f>'BFPaT-pretax-lpgpropbut'!K8*'Tax Percentages'!L$23/(1-'Tax Percentages'!L$23)</f>
        <v>0</v>
      </c>
      <c r="L8">
        <f>'BFPaT-pretax-lpgpropbut'!L8*'Tax Percentages'!M$23/(1-'Tax Percentages'!M$23)</f>
        <v>0</v>
      </c>
      <c r="M8">
        <f>'BFPaT-pretax-lpgpropbut'!M8*'Tax Percentages'!N$23/(1-'Tax Percentages'!N$23)</f>
        <v>0</v>
      </c>
      <c r="N8">
        <f>'BFPaT-pretax-lpgpropbut'!N8*'Tax Percentages'!O$23/(1-'Tax Percentages'!O$23)</f>
        <v>0</v>
      </c>
      <c r="O8">
        <f>'BFPaT-pretax-lpgpropbut'!O8*'Tax Percentages'!P$23/(1-'Tax Percentages'!P$23)</f>
        <v>0</v>
      </c>
      <c r="P8">
        <f>'BFPaT-pretax-lpgpropbut'!P8*'Tax Percentages'!Q$23/(1-'Tax Percentages'!Q$23)</f>
        <v>0</v>
      </c>
      <c r="Q8">
        <f>'BFPaT-pretax-lpgpropbut'!Q8*'Tax Percentages'!R$23/(1-'Tax Percentages'!R$23)</f>
        <v>0</v>
      </c>
      <c r="R8">
        <f>'BFPaT-pretax-lpgpropbut'!R8*'Tax Percentages'!S$23/(1-'Tax Percentages'!S$23)</f>
        <v>0</v>
      </c>
      <c r="S8">
        <f>'BFPaT-pretax-lpgpropbut'!S8*'Tax Percentages'!T$23/(1-'Tax Percentages'!T$23)</f>
        <v>0</v>
      </c>
      <c r="T8">
        <f>'BFPaT-pretax-lpgpropbut'!T8*'Tax Percentages'!U$23/(1-'Tax Percentages'!U$23)</f>
        <v>0</v>
      </c>
      <c r="U8">
        <f>'BFPaT-pretax-lpgpropbut'!U8*'Tax Percentages'!V$23/(1-'Tax Percentages'!V$23)</f>
        <v>0</v>
      </c>
      <c r="V8">
        <f>'BFPaT-pretax-lpgpropbut'!V8*'Tax Percentages'!W$23/(1-'Tax Percentages'!W$23)</f>
        <v>0</v>
      </c>
      <c r="W8">
        <f>'BFPaT-pretax-lpgpropbut'!W8*'Tax Percentages'!X$23/(1-'Tax Percentages'!X$23)</f>
        <v>0</v>
      </c>
      <c r="X8">
        <f>'BFPaT-pretax-lpgpropbut'!X8*'Tax Percentages'!Y$23/(1-'Tax Percentages'!Y$23)</f>
        <v>0</v>
      </c>
      <c r="Y8">
        <f>'BFPaT-pretax-lpgpropbut'!Y8*'Tax Percentages'!Z$23/(1-'Tax Percentages'!Z$23)</f>
        <v>0</v>
      </c>
      <c r="Z8">
        <f>'BFPaT-pretax-lpgpropbut'!Z8*'Tax Percentages'!AA$23/(1-'Tax Percentages'!AA$23)</f>
        <v>0</v>
      </c>
      <c r="AA8">
        <f>'BFPaT-pretax-lpgpropbut'!AA8*'Tax Percentages'!AB$23/(1-'Tax Percentages'!AB$23)</f>
        <v>0</v>
      </c>
      <c r="AB8" s="3">
        <f t="shared" si="4"/>
        <v>0</v>
      </c>
      <c r="AC8" s="3">
        <f t="shared" si="4"/>
        <v>0</v>
      </c>
      <c r="AD8" s="3">
        <f t="shared" si="4"/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3">
        <f t="shared" si="4"/>
        <v>0</v>
      </c>
      <c r="AI8" s="3">
        <f t="shared" si="4"/>
        <v>0</v>
      </c>
      <c r="AJ8" s="3">
        <f t="shared" si="4"/>
        <v>0</v>
      </c>
      <c r="AK8" s="3">
        <f t="shared" si="4"/>
        <v>0</v>
      </c>
      <c r="AL8" s="3">
        <f t="shared" si="4"/>
        <v>0</v>
      </c>
      <c r="AM8" s="3">
        <f t="shared" si="4"/>
        <v>0</v>
      </c>
      <c r="AN8" s="3">
        <f t="shared" si="4"/>
        <v>0</v>
      </c>
      <c r="AO8" s="3">
        <f t="shared" si="4"/>
        <v>0</v>
      </c>
      <c r="AP8" s="3">
        <f t="shared" si="4"/>
        <v>0</v>
      </c>
      <c r="AQ8" s="3">
        <f t="shared" si="4"/>
        <v>0</v>
      </c>
      <c r="AR8" s="3">
        <f t="shared" si="3"/>
        <v>0</v>
      </c>
      <c r="AS8" s="3">
        <f t="shared" si="3"/>
        <v>0</v>
      </c>
      <c r="AT8" s="3">
        <f t="shared" si="3"/>
        <v>0</v>
      </c>
      <c r="AU8" s="3">
        <f t="shared" si="3"/>
        <v>0</v>
      </c>
      <c r="AV8" s="3">
        <f t="shared" si="3"/>
        <v>0</v>
      </c>
      <c r="AW8" s="3">
        <f t="shared" si="3"/>
        <v>0</v>
      </c>
      <c r="AX8" s="3">
        <f t="shared" si="3"/>
        <v>0</v>
      </c>
      <c r="AY8" s="3">
        <f t="shared" si="3"/>
        <v>0</v>
      </c>
      <c r="AZ8" s="3">
        <f t="shared" si="3"/>
        <v>0</v>
      </c>
      <c r="BA8" s="3">
        <f t="shared" si="3"/>
        <v>0</v>
      </c>
      <c r="BB8" s="3">
        <f t="shared" si="3"/>
        <v>0</v>
      </c>
      <c r="BC8" s="3">
        <f t="shared" si="3"/>
        <v>0</v>
      </c>
      <c r="BD8" s="3">
        <f t="shared" si="3"/>
        <v>0</v>
      </c>
      <c r="BE8" s="3">
        <f t="shared" si="3"/>
        <v>0</v>
      </c>
      <c r="BF8" s="3">
        <f t="shared" si="3"/>
        <v>0</v>
      </c>
      <c r="BG8" s="3">
        <f t="shared" si="3"/>
        <v>0</v>
      </c>
      <c r="BH8" s="3">
        <f t="shared" si="3"/>
        <v>0</v>
      </c>
      <c r="BI8" s="3">
        <f t="shared" si="3"/>
        <v>0</v>
      </c>
      <c r="BJ8" s="3">
        <f t="shared" si="3"/>
        <v>0</v>
      </c>
      <c r="BK8" s="3">
        <f t="shared" si="3"/>
        <v>0</v>
      </c>
      <c r="BL8" s="3">
        <f t="shared" si="3"/>
        <v>0</v>
      </c>
      <c r="BM8" s="3">
        <f t="shared" si="3"/>
        <v>0</v>
      </c>
      <c r="BN8" s="3">
        <f t="shared" si="3"/>
        <v>0</v>
      </c>
      <c r="BO8" s="3">
        <f t="shared" si="3"/>
        <v>0</v>
      </c>
      <c r="BP8" s="3">
        <f t="shared" si="3"/>
        <v>0</v>
      </c>
      <c r="BQ8" s="3">
        <f t="shared" si="3"/>
        <v>0</v>
      </c>
      <c r="BR8" s="3">
        <f t="shared" si="3"/>
        <v>0</v>
      </c>
      <c r="BS8" s="3">
        <f t="shared" si="3"/>
        <v>0</v>
      </c>
      <c r="BT8" s="3">
        <f t="shared" si="3"/>
        <v>0</v>
      </c>
      <c r="BU8" s="3">
        <f t="shared" si="3"/>
        <v>0</v>
      </c>
      <c r="BV8" s="3">
        <f t="shared" si="3"/>
        <v>0</v>
      </c>
      <c r="BW8" s="3">
        <f t="shared" si="3"/>
        <v>0</v>
      </c>
      <c r="BX8" s="3">
        <f t="shared" si="3"/>
        <v>0</v>
      </c>
      <c r="BY8" s="3">
        <f t="shared" si="3"/>
        <v>0</v>
      </c>
    </row>
    <row r="9" spans="1:77">
      <c r="A9" s="1" t="s">
        <v>396</v>
      </c>
      <c r="B9">
        <f>'BFPaT-pretax-lpgpropbut'!B9*'Tax Percentages'!C$23/(1-'Tax Percentages'!C$23)</f>
        <v>6.2085150189453413E-7</v>
      </c>
      <c r="C9">
        <f>'BFPaT-pretax-lpgpropbut'!C9*'Tax Percentages'!D$23/(1-'Tax Percentages'!D$23)</f>
        <v>5.3682446782648892E-7</v>
      </c>
      <c r="D9">
        <f>'BFPaT-pretax-lpgpropbut'!D9*'Tax Percentages'!E$23/(1-'Tax Percentages'!E$23)</f>
        <v>5.4341668132631818E-7</v>
      </c>
      <c r="E9">
        <f>'BFPaT-pretax-lpgpropbut'!E9*'Tax Percentages'!F$23/(1-'Tax Percentages'!F$23)</f>
        <v>5.8118770896754279E-7</v>
      </c>
      <c r="F9">
        <f>'BFPaT-pretax-lpgpropbut'!F9*'Tax Percentages'!G$23/(1-'Tax Percentages'!G$23)</f>
        <v>6.1593151473855923E-7</v>
      </c>
      <c r="G9">
        <f>'BFPaT-pretax-lpgpropbut'!G9*'Tax Percentages'!H$23/(1-'Tax Percentages'!H$23)</f>
        <v>6.6000240115648432E-7</v>
      </c>
      <c r="H9">
        <f>'BFPaT-pretax-lpgpropbut'!H9*'Tax Percentages'!I$23/(1-'Tax Percentages'!I$23)</f>
        <v>7.1788121714994938E-7</v>
      </c>
      <c r="I9">
        <f>'BFPaT-pretax-lpgpropbut'!I9*'Tax Percentages'!J$23/(1-'Tax Percentages'!J$23)</f>
        <v>7.4917873826799447E-7</v>
      </c>
      <c r="J9">
        <f>'BFPaT-pretax-lpgpropbut'!J9*'Tax Percentages'!K$23/(1-'Tax Percentages'!K$23)</f>
        <v>7.7289579090903906E-7</v>
      </c>
      <c r="K9">
        <f>'BFPaT-pretax-lpgpropbut'!K9*'Tax Percentages'!L$23/(1-'Tax Percentages'!L$23)</f>
        <v>7.9514428113675551E-7</v>
      </c>
      <c r="L9">
        <f>'BFPaT-pretax-lpgpropbut'!L9*'Tax Percentages'!M$23/(1-'Tax Percentages'!M$23)</f>
        <v>8.1678759854233727E-7</v>
      </c>
      <c r="M9">
        <f>'BFPaT-pretax-lpgpropbut'!M9*'Tax Percentages'!N$23/(1-'Tax Percentages'!N$23)</f>
        <v>8.3831177254856163E-7</v>
      </c>
      <c r="N9">
        <f>'BFPaT-pretax-lpgpropbut'!N9*'Tax Percentages'!O$23/(1-'Tax Percentages'!O$23)</f>
        <v>8.6296664909826638E-7</v>
      </c>
      <c r="O9">
        <f>'BFPaT-pretax-lpgpropbut'!O9*'Tax Percentages'!P$23/(1-'Tax Percentages'!P$23)</f>
        <v>8.8854921485151678E-7</v>
      </c>
      <c r="P9">
        <f>'BFPaT-pretax-lpgpropbut'!P9*'Tax Percentages'!Q$23/(1-'Tax Percentages'!Q$23)</f>
        <v>9.1346546011206297E-7</v>
      </c>
      <c r="Q9">
        <f>'BFPaT-pretax-lpgpropbut'!Q9*'Tax Percentages'!R$23/(1-'Tax Percentages'!R$23)</f>
        <v>9.3009054676089722E-7</v>
      </c>
      <c r="R9">
        <f>'BFPaT-pretax-lpgpropbut'!R9*'Tax Percentages'!S$23/(1-'Tax Percentages'!S$23)</f>
        <v>9.4041892657481336E-7</v>
      </c>
      <c r="S9">
        <f>'BFPaT-pretax-lpgpropbut'!S9*'Tax Percentages'!T$23/(1-'Tax Percentages'!T$23)</f>
        <v>9.3806893576501584E-7</v>
      </c>
      <c r="T9">
        <f>'BFPaT-pretax-lpgpropbut'!T9*'Tax Percentages'!U$23/(1-'Tax Percentages'!U$23)</f>
        <v>9.2608583500698864E-7</v>
      </c>
      <c r="U9">
        <f>'BFPaT-pretax-lpgpropbut'!U9*'Tax Percentages'!V$23/(1-'Tax Percentages'!V$23)</f>
        <v>9.1404008334461841E-7</v>
      </c>
      <c r="V9">
        <f>'BFPaT-pretax-lpgpropbut'!V9*'Tax Percentages'!W$23/(1-'Tax Percentages'!W$23)</f>
        <v>9.1606867307548109E-7</v>
      </c>
      <c r="W9">
        <f>'BFPaT-pretax-lpgpropbut'!W9*'Tax Percentages'!X$23/(1-'Tax Percentages'!X$23)</f>
        <v>9.260527153725719E-7</v>
      </c>
      <c r="X9">
        <f>'BFPaT-pretax-lpgpropbut'!X9*'Tax Percentages'!Y$23/(1-'Tax Percentages'!Y$23)</f>
        <v>9.369754059323275E-7</v>
      </c>
      <c r="Y9">
        <f>'BFPaT-pretax-lpgpropbut'!Y9*'Tax Percentages'!Z$23/(1-'Tax Percentages'!Z$23)</f>
        <v>9.4830508491325081E-7</v>
      </c>
      <c r="Z9">
        <f>'BFPaT-pretax-lpgpropbut'!Z9*'Tax Percentages'!AA$23/(1-'Tax Percentages'!AA$23)</f>
        <v>9.5580830657088737E-7</v>
      </c>
      <c r="AA9">
        <f>'BFPaT-pretax-lpgpropbut'!AA9*'Tax Percentages'!AB$23/(1-'Tax Percentages'!AB$23)</f>
        <v>9.6127484043185214E-7</v>
      </c>
      <c r="AB9" s="66">
        <f t="shared" si="4"/>
        <v>9.6127484043185214E-7</v>
      </c>
      <c r="AC9" s="66">
        <f t="shared" si="4"/>
        <v>9.6127484043185214E-7</v>
      </c>
      <c r="AD9" s="66">
        <f t="shared" si="4"/>
        <v>9.6127484043185214E-7</v>
      </c>
      <c r="AE9" s="66">
        <f t="shared" si="4"/>
        <v>9.6127484043185214E-7</v>
      </c>
      <c r="AF9" s="66">
        <f t="shared" si="4"/>
        <v>9.6127484043185214E-7</v>
      </c>
      <c r="AG9" s="66">
        <f t="shared" si="4"/>
        <v>9.6127484043185214E-7</v>
      </c>
      <c r="AH9" s="66">
        <f t="shared" si="4"/>
        <v>9.6127484043185214E-7</v>
      </c>
      <c r="AI9" s="66">
        <f t="shared" si="4"/>
        <v>9.6127484043185214E-7</v>
      </c>
      <c r="AJ9" s="66">
        <f t="shared" si="4"/>
        <v>9.6127484043185214E-7</v>
      </c>
      <c r="AK9" s="66">
        <f t="shared" si="4"/>
        <v>9.6127484043185214E-7</v>
      </c>
      <c r="AL9" s="66">
        <f t="shared" si="4"/>
        <v>9.6127484043185214E-7</v>
      </c>
      <c r="AM9" s="66">
        <f t="shared" si="4"/>
        <v>9.6127484043185214E-7</v>
      </c>
      <c r="AN9" s="66">
        <f t="shared" si="4"/>
        <v>9.6127484043185214E-7</v>
      </c>
      <c r="AO9" s="66">
        <f t="shared" si="4"/>
        <v>9.6127484043185214E-7</v>
      </c>
      <c r="AP9" s="66">
        <f t="shared" si="4"/>
        <v>9.6127484043185214E-7</v>
      </c>
      <c r="AQ9" s="66">
        <f t="shared" si="4"/>
        <v>9.6127484043185214E-7</v>
      </c>
      <c r="AR9" s="66">
        <f t="shared" si="3"/>
        <v>9.6127484043185214E-7</v>
      </c>
      <c r="AS9" s="66">
        <f t="shared" si="3"/>
        <v>9.6127484043185214E-7</v>
      </c>
      <c r="AT9" s="66">
        <f t="shared" si="3"/>
        <v>9.6127484043185214E-7</v>
      </c>
      <c r="AU9" s="66">
        <f t="shared" si="3"/>
        <v>9.6127484043185214E-7</v>
      </c>
      <c r="AV9" s="66">
        <f t="shared" si="3"/>
        <v>9.6127484043185214E-7</v>
      </c>
      <c r="AW9" s="66">
        <f t="shared" si="3"/>
        <v>9.6127484043185214E-7</v>
      </c>
      <c r="AX9" s="66">
        <f t="shared" si="3"/>
        <v>9.6127484043185214E-7</v>
      </c>
      <c r="AY9" s="66">
        <f t="shared" si="3"/>
        <v>9.6127484043185214E-7</v>
      </c>
      <c r="AZ9" s="66">
        <f t="shared" si="3"/>
        <v>9.6127484043185214E-7</v>
      </c>
      <c r="BA9" s="66">
        <f t="shared" si="3"/>
        <v>9.6127484043185214E-7</v>
      </c>
      <c r="BB9" s="66">
        <f t="shared" si="3"/>
        <v>9.6127484043185214E-7</v>
      </c>
      <c r="BC9" s="66">
        <f t="shared" si="3"/>
        <v>9.6127484043185214E-7</v>
      </c>
      <c r="BD9" s="66">
        <f t="shared" si="3"/>
        <v>9.6127484043185214E-7</v>
      </c>
      <c r="BE9" s="66">
        <f t="shared" si="3"/>
        <v>9.6127484043185214E-7</v>
      </c>
      <c r="BF9" s="66">
        <f t="shared" si="3"/>
        <v>9.6127484043185214E-7</v>
      </c>
      <c r="BG9" s="66">
        <f t="shared" si="3"/>
        <v>9.6127484043185214E-7</v>
      </c>
      <c r="BH9" s="66">
        <f t="shared" si="3"/>
        <v>9.6127484043185214E-7</v>
      </c>
      <c r="BI9" s="66">
        <f t="shared" si="3"/>
        <v>9.6127484043185214E-7</v>
      </c>
      <c r="BJ9" s="66">
        <f t="shared" si="3"/>
        <v>9.6127484043185214E-7</v>
      </c>
      <c r="BK9" s="66">
        <f t="shared" si="3"/>
        <v>9.6127484043185214E-7</v>
      </c>
      <c r="BL9" s="66">
        <f t="shared" si="3"/>
        <v>9.6127484043185214E-7</v>
      </c>
      <c r="BM9" s="66">
        <f t="shared" si="3"/>
        <v>9.6127484043185214E-7</v>
      </c>
      <c r="BN9" s="66">
        <f t="shared" si="3"/>
        <v>9.6127484043185214E-7</v>
      </c>
      <c r="BO9" s="66">
        <f t="shared" si="3"/>
        <v>9.6127484043185214E-7</v>
      </c>
      <c r="BP9" s="66">
        <f t="shared" si="3"/>
        <v>9.6127484043185214E-7</v>
      </c>
      <c r="BQ9" s="66">
        <f t="shared" si="3"/>
        <v>9.6127484043185214E-7</v>
      </c>
      <c r="BR9" s="66">
        <f t="shared" si="3"/>
        <v>9.6127484043185214E-7</v>
      </c>
      <c r="BS9" s="66">
        <f t="shared" si="3"/>
        <v>9.6127484043185214E-7</v>
      </c>
      <c r="BT9" s="66">
        <f t="shared" si="3"/>
        <v>9.6127484043185214E-7</v>
      </c>
      <c r="BU9" s="66">
        <f t="shared" si="3"/>
        <v>9.6127484043185214E-7</v>
      </c>
      <c r="BV9" s="66">
        <f t="shared" si="3"/>
        <v>9.6127484043185214E-7</v>
      </c>
      <c r="BW9" s="66">
        <f t="shared" si="3"/>
        <v>9.6127484043185214E-7</v>
      </c>
      <c r="BX9" s="66">
        <f t="shared" si="3"/>
        <v>9.6127484043185214E-7</v>
      </c>
      <c r="BY9" s="66">
        <f t="shared" si="3"/>
        <v>9.6127484043185214E-7</v>
      </c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64D01-AA84-42A8-BEC7-80F13ABBD10F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460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3">
        <f>AA2</f>
        <v>0</v>
      </c>
      <c r="AC2" s="3">
        <f t="shared" ref="AC2:BY7" si="0">AB2</f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G2" s="3">
        <f t="shared" si="0"/>
        <v>0</v>
      </c>
      <c r="AH2" s="3">
        <f t="shared" si="0"/>
        <v>0</v>
      </c>
      <c r="AI2" s="3">
        <f t="shared" si="0"/>
        <v>0</v>
      </c>
      <c r="AJ2" s="3">
        <f t="shared" si="0"/>
        <v>0</v>
      </c>
      <c r="AK2" s="3">
        <f t="shared" si="0"/>
        <v>0</v>
      </c>
      <c r="AL2" s="3">
        <f t="shared" si="0"/>
        <v>0</v>
      </c>
      <c r="AM2" s="3">
        <f t="shared" si="0"/>
        <v>0</v>
      </c>
      <c r="AN2" s="3">
        <f t="shared" si="0"/>
        <v>0</v>
      </c>
      <c r="AO2" s="3">
        <f t="shared" si="0"/>
        <v>0</v>
      </c>
      <c r="AP2" s="3">
        <f t="shared" si="0"/>
        <v>0</v>
      </c>
      <c r="AQ2" s="3">
        <f t="shared" si="0"/>
        <v>0</v>
      </c>
      <c r="AR2" s="3">
        <f t="shared" si="0"/>
        <v>0</v>
      </c>
      <c r="AS2" s="3">
        <f t="shared" si="0"/>
        <v>0</v>
      </c>
      <c r="AT2" s="3">
        <f t="shared" si="0"/>
        <v>0</v>
      </c>
      <c r="AU2" s="3">
        <f t="shared" si="0"/>
        <v>0</v>
      </c>
      <c r="AV2" s="3">
        <f t="shared" si="0"/>
        <v>0</v>
      </c>
      <c r="AW2" s="3">
        <f t="shared" si="0"/>
        <v>0</v>
      </c>
      <c r="AX2" s="3">
        <f t="shared" si="0"/>
        <v>0</v>
      </c>
      <c r="AY2" s="3">
        <f t="shared" si="0"/>
        <v>0</v>
      </c>
      <c r="AZ2" s="3">
        <f t="shared" si="0"/>
        <v>0</v>
      </c>
      <c r="BA2" s="3">
        <f t="shared" si="0"/>
        <v>0</v>
      </c>
      <c r="BB2" s="3">
        <f t="shared" si="0"/>
        <v>0</v>
      </c>
      <c r="BC2" s="3">
        <f t="shared" si="0"/>
        <v>0</v>
      </c>
      <c r="BD2" s="3">
        <f t="shared" si="0"/>
        <v>0</v>
      </c>
      <c r="BE2" s="3">
        <f t="shared" si="0"/>
        <v>0</v>
      </c>
      <c r="BF2" s="3">
        <f t="shared" si="0"/>
        <v>0</v>
      </c>
      <c r="BG2" s="3">
        <f t="shared" si="0"/>
        <v>0</v>
      </c>
      <c r="BH2" s="3">
        <f t="shared" si="0"/>
        <v>0</v>
      </c>
      <c r="BI2" s="3">
        <f t="shared" si="0"/>
        <v>0</v>
      </c>
      <c r="BJ2" s="3">
        <f t="shared" si="0"/>
        <v>0</v>
      </c>
      <c r="BK2" s="3">
        <f t="shared" si="0"/>
        <v>0</v>
      </c>
      <c r="BL2" s="3">
        <f t="shared" si="0"/>
        <v>0</v>
      </c>
      <c r="BM2" s="3">
        <f t="shared" si="0"/>
        <v>0</v>
      </c>
      <c r="BN2" s="3">
        <f t="shared" si="0"/>
        <v>0</v>
      </c>
      <c r="BO2" s="3">
        <f t="shared" si="0"/>
        <v>0</v>
      </c>
      <c r="BP2" s="3">
        <f t="shared" si="0"/>
        <v>0</v>
      </c>
      <c r="BQ2" s="3">
        <f t="shared" si="0"/>
        <v>0</v>
      </c>
      <c r="BR2" s="3">
        <f t="shared" si="0"/>
        <v>0</v>
      </c>
      <c r="BS2" s="3">
        <f t="shared" si="0"/>
        <v>0</v>
      </c>
      <c r="BT2" s="3">
        <f t="shared" si="0"/>
        <v>0</v>
      </c>
      <c r="BU2" s="3">
        <f t="shared" si="0"/>
        <v>0</v>
      </c>
      <c r="BV2" s="3">
        <f t="shared" si="0"/>
        <v>0</v>
      </c>
      <c r="BW2" s="3">
        <f t="shared" si="0"/>
        <v>0</v>
      </c>
      <c r="BX2" s="3">
        <f t="shared" si="0"/>
        <v>0</v>
      </c>
      <c r="BY2" s="3">
        <f t="shared" si="0"/>
        <v>0</v>
      </c>
    </row>
    <row r="3" spans="1:77">
      <c r="A3" s="1" t="s">
        <v>390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3">
        <f t="shared" ref="AB3:AQ9" si="1">AA3</f>
        <v>0</v>
      </c>
      <c r="AC3" s="3">
        <f t="shared" si="1"/>
        <v>0</v>
      </c>
      <c r="AD3" s="3">
        <f t="shared" si="1"/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3">
        <f t="shared" si="1"/>
        <v>0</v>
      </c>
      <c r="AK3" s="3">
        <f t="shared" si="1"/>
        <v>0</v>
      </c>
      <c r="AL3" s="3">
        <f t="shared" si="1"/>
        <v>0</v>
      </c>
      <c r="AM3" s="3">
        <f t="shared" si="1"/>
        <v>0</v>
      </c>
      <c r="AN3" s="3">
        <f t="shared" si="1"/>
        <v>0</v>
      </c>
      <c r="AO3" s="3">
        <f t="shared" si="1"/>
        <v>0</v>
      </c>
      <c r="AP3" s="3">
        <f t="shared" si="1"/>
        <v>0</v>
      </c>
      <c r="AQ3" s="3">
        <f t="shared" si="1"/>
        <v>0</v>
      </c>
      <c r="AR3" s="3">
        <f t="shared" si="0"/>
        <v>0</v>
      </c>
      <c r="AS3" s="3">
        <f t="shared" si="0"/>
        <v>0</v>
      </c>
      <c r="AT3" s="3">
        <f t="shared" si="0"/>
        <v>0</v>
      </c>
      <c r="AU3" s="3">
        <f t="shared" si="0"/>
        <v>0</v>
      </c>
      <c r="AV3" s="3">
        <f t="shared" si="0"/>
        <v>0</v>
      </c>
      <c r="AW3" s="3">
        <f t="shared" si="0"/>
        <v>0</v>
      </c>
      <c r="AX3" s="3">
        <f t="shared" si="0"/>
        <v>0</v>
      </c>
      <c r="AY3" s="3">
        <f t="shared" si="0"/>
        <v>0</v>
      </c>
      <c r="AZ3" s="3">
        <f t="shared" si="0"/>
        <v>0</v>
      </c>
      <c r="BA3" s="3">
        <f t="shared" si="0"/>
        <v>0</v>
      </c>
      <c r="BB3" s="3">
        <f t="shared" si="0"/>
        <v>0</v>
      </c>
      <c r="BC3" s="3">
        <f t="shared" si="0"/>
        <v>0</v>
      </c>
      <c r="BD3" s="3">
        <f t="shared" si="0"/>
        <v>0</v>
      </c>
      <c r="BE3" s="3">
        <f t="shared" si="0"/>
        <v>0</v>
      </c>
      <c r="BF3" s="3">
        <f t="shared" si="0"/>
        <v>0</v>
      </c>
      <c r="BG3" s="3">
        <f t="shared" si="0"/>
        <v>0</v>
      </c>
      <c r="BH3" s="3">
        <f t="shared" si="0"/>
        <v>0</v>
      </c>
      <c r="BI3" s="3">
        <f t="shared" si="0"/>
        <v>0</v>
      </c>
      <c r="BJ3" s="3">
        <f t="shared" si="0"/>
        <v>0</v>
      </c>
      <c r="BK3" s="3">
        <f t="shared" si="0"/>
        <v>0</v>
      </c>
      <c r="BL3" s="3">
        <f t="shared" si="0"/>
        <v>0</v>
      </c>
      <c r="BM3" s="3">
        <f t="shared" si="0"/>
        <v>0</v>
      </c>
      <c r="BN3" s="3">
        <f t="shared" si="0"/>
        <v>0</v>
      </c>
      <c r="BO3" s="3">
        <f t="shared" si="0"/>
        <v>0</v>
      </c>
      <c r="BP3" s="3">
        <f t="shared" si="0"/>
        <v>0</v>
      </c>
      <c r="BQ3" s="3">
        <f t="shared" si="0"/>
        <v>0</v>
      </c>
      <c r="BR3" s="3">
        <f t="shared" si="0"/>
        <v>0</v>
      </c>
      <c r="BS3" s="3">
        <f t="shared" si="0"/>
        <v>0</v>
      </c>
      <c r="BT3" s="3">
        <f t="shared" si="0"/>
        <v>0</v>
      </c>
      <c r="BU3" s="3">
        <f t="shared" si="0"/>
        <v>0</v>
      </c>
      <c r="BV3" s="3">
        <f t="shared" si="0"/>
        <v>0</v>
      </c>
      <c r="BW3" s="3">
        <f t="shared" si="0"/>
        <v>0</v>
      </c>
      <c r="BX3" s="3">
        <f t="shared" si="0"/>
        <v>0</v>
      </c>
      <c r="BY3" s="3">
        <f t="shared" si="0"/>
        <v>0</v>
      </c>
    </row>
    <row r="4" spans="1:77">
      <c r="A4" s="1" t="s">
        <v>391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3">
        <f t="shared" si="1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  <c r="AG4" s="3">
        <f t="shared" si="0"/>
        <v>0</v>
      </c>
      <c r="AH4" s="3">
        <f t="shared" si="0"/>
        <v>0</v>
      </c>
      <c r="AI4" s="3">
        <f t="shared" si="0"/>
        <v>0</v>
      </c>
      <c r="AJ4" s="3">
        <f t="shared" si="0"/>
        <v>0</v>
      </c>
      <c r="AK4" s="3">
        <f t="shared" si="0"/>
        <v>0</v>
      </c>
      <c r="AL4" s="3">
        <f t="shared" si="0"/>
        <v>0</v>
      </c>
      <c r="AM4" s="3">
        <f t="shared" si="0"/>
        <v>0</v>
      </c>
      <c r="AN4" s="3">
        <f t="shared" si="0"/>
        <v>0</v>
      </c>
      <c r="AO4" s="3">
        <f t="shared" si="0"/>
        <v>0</v>
      </c>
      <c r="AP4" s="3">
        <f t="shared" si="0"/>
        <v>0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AX4" s="3">
        <f t="shared" si="0"/>
        <v>0</v>
      </c>
      <c r="AY4" s="3">
        <f t="shared" si="0"/>
        <v>0</v>
      </c>
      <c r="AZ4" s="3">
        <f t="shared" si="0"/>
        <v>0</v>
      </c>
      <c r="BA4" s="3">
        <f t="shared" si="0"/>
        <v>0</v>
      </c>
      <c r="BB4" s="3">
        <f t="shared" si="0"/>
        <v>0</v>
      </c>
      <c r="BC4" s="3">
        <f t="shared" si="0"/>
        <v>0</v>
      </c>
      <c r="BD4" s="3">
        <f t="shared" si="0"/>
        <v>0</v>
      </c>
      <c r="BE4" s="3">
        <f t="shared" si="0"/>
        <v>0</v>
      </c>
      <c r="BF4" s="3">
        <f t="shared" si="0"/>
        <v>0</v>
      </c>
      <c r="BG4" s="3">
        <f t="shared" si="0"/>
        <v>0</v>
      </c>
      <c r="BH4" s="3">
        <f t="shared" si="0"/>
        <v>0</v>
      </c>
      <c r="BI4" s="3">
        <f t="shared" si="0"/>
        <v>0</v>
      </c>
      <c r="BJ4" s="3">
        <f t="shared" si="0"/>
        <v>0</v>
      </c>
      <c r="BK4" s="3">
        <f t="shared" si="0"/>
        <v>0</v>
      </c>
      <c r="BL4" s="3">
        <f t="shared" si="0"/>
        <v>0</v>
      </c>
      <c r="BM4" s="3">
        <f t="shared" si="0"/>
        <v>0</v>
      </c>
      <c r="BN4" s="3">
        <f t="shared" si="0"/>
        <v>0</v>
      </c>
      <c r="BO4" s="3">
        <f t="shared" si="0"/>
        <v>0</v>
      </c>
      <c r="BP4" s="3">
        <f t="shared" si="0"/>
        <v>0</v>
      </c>
      <c r="BQ4" s="3">
        <f t="shared" si="0"/>
        <v>0</v>
      </c>
      <c r="BR4" s="3">
        <f t="shared" si="0"/>
        <v>0</v>
      </c>
      <c r="BS4" s="3">
        <f t="shared" si="0"/>
        <v>0</v>
      </c>
      <c r="BT4" s="3">
        <f t="shared" si="0"/>
        <v>0</v>
      </c>
      <c r="BU4" s="3">
        <f t="shared" si="0"/>
        <v>0</v>
      </c>
      <c r="BV4" s="3">
        <f t="shared" si="0"/>
        <v>0</v>
      </c>
      <c r="BW4" s="3">
        <f t="shared" si="0"/>
        <v>0</v>
      </c>
      <c r="BX4" s="3">
        <f t="shared" si="0"/>
        <v>0</v>
      </c>
      <c r="BY4" s="3">
        <f t="shared" si="0"/>
        <v>0</v>
      </c>
    </row>
    <row r="5" spans="1:77">
      <c r="A5" s="1" t="s">
        <v>392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3">
        <f t="shared" si="1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  <c r="AG5" s="3">
        <f t="shared" si="0"/>
        <v>0</v>
      </c>
      <c r="AH5" s="3">
        <f t="shared" si="0"/>
        <v>0</v>
      </c>
      <c r="AI5" s="3">
        <f t="shared" si="0"/>
        <v>0</v>
      </c>
      <c r="AJ5" s="3">
        <f t="shared" si="0"/>
        <v>0</v>
      </c>
      <c r="AK5" s="3">
        <f t="shared" si="0"/>
        <v>0</v>
      </c>
      <c r="AL5" s="3">
        <f t="shared" si="0"/>
        <v>0</v>
      </c>
      <c r="AM5" s="3">
        <f t="shared" si="0"/>
        <v>0</v>
      </c>
      <c r="AN5" s="3">
        <f t="shared" si="0"/>
        <v>0</v>
      </c>
      <c r="AO5" s="3">
        <f t="shared" si="0"/>
        <v>0</v>
      </c>
      <c r="AP5" s="3">
        <f t="shared" si="0"/>
        <v>0</v>
      </c>
      <c r="AQ5" s="3">
        <f t="shared" si="0"/>
        <v>0</v>
      </c>
      <c r="AR5" s="3">
        <f t="shared" si="0"/>
        <v>0</v>
      </c>
      <c r="AS5" s="3">
        <f t="shared" si="0"/>
        <v>0</v>
      </c>
      <c r="AT5" s="3">
        <f t="shared" si="0"/>
        <v>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 t="shared" si="0"/>
        <v>0</v>
      </c>
      <c r="AY5" s="3">
        <f t="shared" si="0"/>
        <v>0</v>
      </c>
      <c r="AZ5" s="3">
        <f t="shared" si="0"/>
        <v>0</v>
      </c>
      <c r="BA5" s="3">
        <f t="shared" si="0"/>
        <v>0</v>
      </c>
      <c r="BB5" s="3">
        <f t="shared" si="0"/>
        <v>0</v>
      </c>
      <c r="BC5" s="3">
        <f t="shared" si="0"/>
        <v>0</v>
      </c>
      <c r="BD5" s="3">
        <f t="shared" si="0"/>
        <v>0</v>
      </c>
      <c r="BE5" s="3">
        <f t="shared" si="0"/>
        <v>0</v>
      </c>
      <c r="BF5" s="3">
        <f t="shared" si="0"/>
        <v>0</v>
      </c>
      <c r="BG5" s="3">
        <f t="shared" si="0"/>
        <v>0</v>
      </c>
      <c r="BH5" s="3">
        <f t="shared" si="0"/>
        <v>0</v>
      </c>
      <c r="BI5" s="3">
        <f t="shared" si="0"/>
        <v>0</v>
      </c>
      <c r="BJ5" s="3">
        <f t="shared" si="0"/>
        <v>0</v>
      </c>
      <c r="BK5" s="3">
        <f t="shared" si="0"/>
        <v>0</v>
      </c>
      <c r="BL5" s="3">
        <f t="shared" si="0"/>
        <v>0</v>
      </c>
      <c r="BM5" s="3">
        <f t="shared" si="0"/>
        <v>0</v>
      </c>
      <c r="BN5" s="3">
        <f t="shared" si="0"/>
        <v>0</v>
      </c>
      <c r="BO5" s="3">
        <f t="shared" si="0"/>
        <v>0</v>
      </c>
      <c r="BP5" s="3">
        <f t="shared" si="0"/>
        <v>0</v>
      </c>
      <c r="BQ5" s="3">
        <f t="shared" si="0"/>
        <v>0</v>
      </c>
      <c r="BR5" s="3">
        <f t="shared" si="0"/>
        <v>0</v>
      </c>
      <c r="BS5" s="3">
        <f t="shared" si="0"/>
        <v>0</v>
      </c>
      <c r="BT5" s="3">
        <f t="shared" si="0"/>
        <v>0</v>
      </c>
      <c r="BU5" s="3">
        <f t="shared" si="0"/>
        <v>0</v>
      </c>
      <c r="BV5" s="3">
        <f t="shared" si="0"/>
        <v>0</v>
      </c>
      <c r="BW5" s="3">
        <f t="shared" si="0"/>
        <v>0</v>
      </c>
      <c r="BX5" s="3">
        <f t="shared" si="0"/>
        <v>0</v>
      </c>
      <c r="BY5" s="3">
        <f t="shared" si="0"/>
        <v>0</v>
      </c>
    </row>
    <row r="6" spans="1:77">
      <c r="A6" s="1" t="s">
        <v>393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3">
        <f t="shared" si="1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G6" s="3">
        <f t="shared" si="0"/>
        <v>0</v>
      </c>
      <c r="AH6" s="3">
        <f t="shared" si="0"/>
        <v>0</v>
      </c>
      <c r="AI6" s="3">
        <f t="shared" si="0"/>
        <v>0</v>
      </c>
      <c r="AJ6" s="3">
        <f t="shared" si="0"/>
        <v>0</v>
      </c>
      <c r="AK6" s="3">
        <f t="shared" si="0"/>
        <v>0</v>
      </c>
      <c r="AL6" s="3">
        <f t="shared" si="0"/>
        <v>0</v>
      </c>
      <c r="AM6" s="3">
        <f t="shared" si="0"/>
        <v>0</v>
      </c>
      <c r="AN6" s="3">
        <f t="shared" si="0"/>
        <v>0</v>
      </c>
      <c r="AO6" s="3">
        <f t="shared" si="0"/>
        <v>0</v>
      </c>
      <c r="AP6" s="3">
        <f t="shared" si="0"/>
        <v>0</v>
      </c>
      <c r="AQ6" s="3">
        <f t="shared" si="0"/>
        <v>0</v>
      </c>
      <c r="AR6" s="3">
        <f t="shared" si="0"/>
        <v>0</v>
      </c>
      <c r="AS6" s="3">
        <f t="shared" si="0"/>
        <v>0</v>
      </c>
      <c r="AT6" s="3">
        <f t="shared" si="0"/>
        <v>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 t="shared" si="0"/>
        <v>0</v>
      </c>
      <c r="AY6" s="3">
        <f t="shared" si="0"/>
        <v>0</v>
      </c>
      <c r="AZ6" s="3">
        <f t="shared" si="0"/>
        <v>0</v>
      </c>
      <c r="BA6" s="3">
        <f t="shared" si="0"/>
        <v>0</v>
      </c>
      <c r="BB6" s="3">
        <f t="shared" si="0"/>
        <v>0</v>
      </c>
      <c r="BC6" s="3">
        <f t="shared" si="0"/>
        <v>0</v>
      </c>
      <c r="BD6" s="3">
        <f t="shared" si="0"/>
        <v>0</v>
      </c>
      <c r="BE6" s="3">
        <f t="shared" si="0"/>
        <v>0</v>
      </c>
      <c r="BF6" s="3">
        <f t="shared" si="0"/>
        <v>0</v>
      </c>
      <c r="BG6" s="3">
        <f t="shared" si="0"/>
        <v>0</v>
      </c>
      <c r="BH6" s="3">
        <f t="shared" si="0"/>
        <v>0</v>
      </c>
      <c r="BI6" s="3">
        <f t="shared" si="0"/>
        <v>0</v>
      </c>
      <c r="BJ6" s="3">
        <f t="shared" si="0"/>
        <v>0</v>
      </c>
      <c r="BK6" s="3">
        <f t="shared" si="0"/>
        <v>0</v>
      </c>
      <c r="BL6" s="3">
        <f t="shared" si="0"/>
        <v>0</v>
      </c>
      <c r="BM6" s="3">
        <f t="shared" si="0"/>
        <v>0</v>
      </c>
      <c r="BN6" s="3">
        <f t="shared" si="0"/>
        <v>0</v>
      </c>
      <c r="BO6" s="3">
        <f t="shared" si="0"/>
        <v>0</v>
      </c>
      <c r="BP6" s="3">
        <f t="shared" si="0"/>
        <v>0</v>
      </c>
      <c r="BQ6" s="3">
        <f t="shared" si="0"/>
        <v>0</v>
      </c>
      <c r="BR6" s="3">
        <f t="shared" si="0"/>
        <v>0</v>
      </c>
      <c r="BS6" s="3">
        <f t="shared" si="0"/>
        <v>0</v>
      </c>
      <c r="BT6" s="3">
        <f t="shared" si="0"/>
        <v>0</v>
      </c>
      <c r="BU6" s="3">
        <f t="shared" si="0"/>
        <v>0</v>
      </c>
      <c r="BV6" s="3">
        <f t="shared" si="0"/>
        <v>0</v>
      </c>
      <c r="BW6" s="3">
        <f t="shared" si="0"/>
        <v>0</v>
      </c>
      <c r="BX6" s="3">
        <f t="shared" si="0"/>
        <v>0</v>
      </c>
      <c r="BY6" s="3">
        <f t="shared" si="0"/>
        <v>0</v>
      </c>
    </row>
    <row r="7" spans="1:77">
      <c r="A7" s="1" t="s">
        <v>394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3">
        <f t="shared" si="1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G7" s="3">
        <f t="shared" si="0"/>
        <v>0</v>
      </c>
      <c r="AH7" s="3">
        <f t="shared" si="0"/>
        <v>0</v>
      </c>
      <c r="AI7" s="3">
        <f t="shared" si="0"/>
        <v>0</v>
      </c>
      <c r="AJ7" s="3">
        <f t="shared" si="0"/>
        <v>0</v>
      </c>
      <c r="AK7" s="3">
        <f t="shared" si="0"/>
        <v>0</v>
      </c>
      <c r="AL7" s="3">
        <f t="shared" si="0"/>
        <v>0</v>
      </c>
      <c r="AM7" s="3">
        <f t="shared" si="0"/>
        <v>0</v>
      </c>
      <c r="AN7" s="3">
        <f t="shared" si="0"/>
        <v>0</v>
      </c>
      <c r="AO7" s="3">
        <f t="shared" si="0"/>
        <v>0</v>
      </c>
      <c r="AP7" s="3">
        <f t="shared" si="0"/>
        <v>0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ref="AC7:BY9" si="2">BA7</f>
        <v>0</v>
      </c>
      <c r="BC7" s="3">
        <f t="shared" si="2"/>
        <v>0</v>
      </c>
      <c r="BD7" s="3">
        <f t="shared" si="2"/>
        <v>0</v>
      </c>
      <c r="BE7" s="3">
        <f t="shared" si="2"/>
        <v>0</v>
      </c>
      <c r="BF7" s="3">
        <f t="shared" si="2"/>
        <v>0</v>
      </c>
      <c r="BG7" s="3">
        <f t="shared" si="2"/>
        <v>0</v>
      </c>
      <c r="BH7" s="3">
        <f t="shared" si="2"/>
        <v>0</v>
      </c>
      <c r="BI7" s="3">
        <f t="shared" si="2"/>
        <v>0</v>
      </c>
      <c r="BJ7" s="3">
        <f t="shared" si="2"/>
        <v>0</v>
      </c>
      <c r="BK7" s="3">
        <f t="shared" si="2"/>
        <v>0</v>
      </c>
      <c r="BL7" s="3">
        <f t="shared" si="2"/>
        <v>0</v>
      </c>
      <c r="BM7" s="3">
        <f t="shared" si="2"/>
        <v>0</v>
      </c>
      <c r="BN7" s="3">
        <f t="shared" si="2"/>
        <v>0</v>
      </c>
      <c r="BO7" s="3">
        <f t="shared" si="2"/>
        <v>0</v>
      </c>
      <c r="BP7" s="3">
        <f t="shared" si="2"/>
        <v>0</v>
      </c>
      <c r="BQ7" s="3">
        <f t="shared" si="2"/>
        <v>0</v>
      </c>
      <c r="BR7" s="3">
        <f t="shared" si="2"/>
        <v>0</v>
      </c>
      <c r="BS7" s="3">
        <f t="shared" si="2"/>
        <v>0</v>
      </c>
      <c r="BT7" s="3">
        <f t="shared" si="2"/>
        <v>0</v>
      </c>
      <c r="BU7" s="3">
        <f t="shared" si="2"/>
        <v>0</v>
      </c>
      <c r="BV7" s="3">
        <f t="shared" si="2"/>
        <v>0</v>
      </c>
      <c r="BW7" s="3">
        <f t="shared" si="2"/>
        <v>0</v>
      </c>
      <c r="BX7" s="3">
        <f t="shared" si="2"/>
        <v>0</v>
      </c>
      <c r="BY7" s="3">
        <f t="shared" si="2"/>
        <v>0</v>
      </c>
    </row>
    <row r="8" spans="1:77">
      <c r="A8" s="1" t="s">
        <v>395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f t="shared" si="1"/>
        <v>0</v>
      </c>
      <c r="AC8" s="3">
        <f t="shared" si="2"/>
        <v>0</v>
      </c>
      <c r="AD8" s="3">
        <f t="shared" si="2"/>
        <v>0</v>
      </c>
      <c r="AE8" s="3">
        <f t="shared" si="2"/>
        <v>0</v>
      </c>
      <c r="AF8" s="3">
        <f t="shared" si="2"/>
        <v>0</v>
      </c>
      <c r="AG8" s="3">
        <f t="shared" si="2"/>
        <v>0</v>
      </c>
      <c r="AH8" s="3">
        <f t="shared" si="2"/>
        <v>0</v>
      </c>
      <c r="AI8" s="3">
        <f t="shared" si="2"/>
        <v>0</v>
      </c>
      <c r="AJ8" s="3">
        <f t="shared" si="2"/>
        <v>0</v>
      </c>
      <c r="AK8" s="3">
        <f t="shared" si="2"/>
        <v>0</v>
      </c>
      <c r="AL8" s="3">
        <f t="shared" si="2"/>
        <v>0</v>
      </c>
      <c r="AM8" s="3">
        <f t="shared" si="2"/>
        <v>0</v>
      </c>
      <c r="AN8" s="3">
        <f t="shared" si="2"/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0</v>
      </c>
      <c r="AV8" s="3">
        <f t="shared" si="2"/>
        <v>0</v>
      </c>
      <c r="AW8" s="3">
        <f t="shared" si="2"/>
        <v>0</v>
      </c>
      <c r="AX8" s="3">
        <f t="shared" si="2"/>
        <v>0</v>
      </c>
      <c r="AY8" s="3">
        <f t="shared" si="2"/>
        <v>0</v>
      </c>
      <c r="AZ8" s="3">
        <f t="shared" si="2"/>
        <v>0</v>
      </c>
      <c r="BA8" s="3">
        <f t="shared" si="2"/>
        <v>0</v>
      </c>
      <c r="BB8" s="3">
        <f t="shared" si="2"/>
        <v>0</v>
      </c>
      <c r="BC8" s="3">
        <f t="shared" si="2"/>
        <v>0</v>
      </c>
      <c r="BD8" s="3">
        <f t="shared" si="2"/>
        <v>0</v>
      </c>
      <c r="BE8" s="3">
        <f t="shared" si="2"/>
        <v>0</v>
      </c>
      <c r="BF8" s="3">
        <f t="shared" si="2"/>
        <v>0</v>
      </c>
      <c r="BG8" s="3">
        <f t="shared" si="2"/>
        <v>0</v>
      </c>
      <c r="BH8" s="3">
        <f t="shared" si="2"/>
        <v>0</v>
      </c>
      <c r="BI8" s="3">
        <f t="shared" si="2"/>
        <v>0</v>
      </c>
      <c r="BJ8" s="3">
        <f t="shared" si="2"/>
        <v>0</v>
      </c>
      <c r="BK8" s="3">
        <f t="shared" si="2"/>
        <v>0</v>
      </c>
      <c r="BL8" s="3">
        <f t="shared" si="2"/>
        <v>0</v>
      </c>
      <c r="BM8" s="3">
        <f t="shared" si="2"/>
        <v>0</v>
      </c>
      <c r="BN8" s="3">
        <f t="shared" si="2"/>
        <v>0</v>
      </c>
      <c r="BO8" s="3">
        <f t="shared" si="2"/>
        <v>0</v>
      </c>
      <c r="BP8" s="3">
        <f t="shared" si="2"/>
        <v>0</v>
      </c>
      <c r="BQ8" s="3">
        <f t="shared" si="2"/>
        <v>0</v>
      </c>
      <c r="BR8" s="3">
        <f t="shared" si="2"/>
        <v>0</v>
      </c>
      <c r="BS8" s="3">
        <f t="shared" si="2"/>
        <v>0</v>
      </c>
      <c r="BT8" s="3">
        <f t="shared" si="2"/>
        <v>0</v>
      </c>
      <c r="BU8" s="3">
        <f t="shared" si="2"/>
        <v>0</v>
      </c>
      <c r="BV8" s="3">
        <f t="shared" si="2"/>
        <v>0</v>
      </c>
      <c r="BW8" s="3">
        <f t="shared" si="2"/>
        <v>0</v>
      </c>
      <c r="BX8" s="3">
        <f t="shared" si="2"/>
        <v>0</v>
      </c>
      <c r="BY8" s="3">
        <f t="shared" si="2"/>
        <v>0</v>
      </c>
    </row>
    <row r="9" spans="1:77">
      <c r="A9" s="1" t="s">
        <v>396</v>
      </c>
      <c r="B9">
        <f t="shared" ref="B9:Q9" si="3">B6</f>
        <v>0</v>
      </c>
      <c r="C9">
        <f t="shared" si="3"/>
        <v>0</v>
      </c>
      <c r="D9">
        <f t="shared" si="3"/>
        <v>0</v>
      </c>
      <c r="E9">
        <f t="shared" si="3"/>
        <v>0</v>
      </c>
      <c r="F9">
        <f t="shared" si="3"/>
        <v>0</v>
      </c>
      <c r="G9">
        <f t="shared" si="3"/>
        <v>0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3">
        <f t="shared" si="1"/>
        <v>0</v>
      </c>
      <c r="AC9" s="3">
        <f t="shared" si="2"/>
        <v>0</v>
      </c>
      <c r="AD9" s="3">
        <f t="shared" si="2"/>
        <v>0</v>
      </c>
      <c r="AE9" s="3">
        <f t="shared" si="2"/>
        <v>0</v>
      </c>
      <c r="AF9" s="3">
        <f t="shared" si="2"/>
        <v>0</v>
      </c>
      <c r="AG9" s="3">
        <f t="shared" si="2"/>
        <v>0</v>
      </c>
      <c r="AH9" s="3">
        <f t="shared" si="2"/>
        <v>0</v>
      </c>
      <c r="AI9" s="3">
        <f t="shared" si="2"/>
        <v>0</v>
      </c>
      <c r="AJ9" s="3">
        <f t="shared" si="2"/>
        <v>0</v>
      </c>
      <c r="AK9" s="3">
        <f t="shared" si="2"/>
        <v>0</v>
      </c>
      <c r="AL9" s="3">
        <f t="shared" si="2"/>
        <v>0</v>
      </c>
      <c r="AM9" s="3">
        <f t="shared" si="2"/>
        <v>0</v>
      </c>
      <c r="AN9" s="3">
        <f t="shared" si="2"/>
        <v>0</v>
      </c>
      <c r="AO9" s="3">
        <f t="shared" si="2"/>
        <v>0</v>
      </c>
      <c r="AP9" s="3">
        <f t="shared" si="2"/>
        <v>0</v>
      </c>
      <c r="AQ9" s="3">
        <f t="shared" si="2"/>
        <v>0</v>
      </c>
      <c r="AR9" s="3">
        <f t="shared" si="2"/>
        <v>0</v>
      </c>
      <c r="AS9" s="3">
        <f t="shared" si="2"/>
        <v>0</v>
      </c>
      <c r="AT9" s="3">
        <f t="shared" si="2"/>
        <v>0</v>
      </c>
      <c r="AU9" s="3">
        <f t="shared" si="2"/>
        <v>0</v>
      </c>
      <c r="AV9" s="3">
        <f t="shared" si="2"/>
        <v>0</v>
      </c>
      <c r="AW9" s="3">
        <f t="shared" si="2"/>
        <v>0</v>
      </c>
      <c r="AX9" s="3">
        <f t="shared" si="2"/>
        <v>0</v>
      </c>
      <c r="AY9" s="3">
        <f t="shared" si="2"/>
        <v>0</v>
      </c>
      <c r="AZ9" s="3">
        <f t="shared" si="2"/>
        <v>0</v>
      </c>
      <c r="BA9" s="3">
        <f t="shared" si="2"/>
        <v>0</v>
      </c>
      <c r="BB9" s="3">
        <f t="shared" si="2"/>
        <v>0</v>
      </c>
      <c r="BC9" s="3">
        <f t="shared" si="2"/>
        <v>0</v>
      </c>
      <c r="BD9" s="3">
        <f t="shared" si="2"/>
        <v>0</v>
      </c>
      <c r="BE9" s="3">
        <f t="shared" si="2"/>
        <v>0</v>
      </c>
      <c r="BF9" s="3">
        <f t="shared" si="2"/>
        <v>0</v>
      </c>
      <c r="BG9" s="3">
        <f t="shared" si="2"/>
        <v>0</v>
      </c>
      <c r="BH9" s="3">
        <f t="shared" si="2"/>
        <v>0</v>
      </c>
      <c r="BI9" s="3">
        <f t="shared" si="2"/>
        <v>0</v>
      </c>
      <c r="BJ9" s="3">
        <f t="shared" si="2"/>
        <v>0</v>
      </c>
      <c r="BK9" s="3">
        <f t="shared" si="2"/>
        <v>0</v>
      </c>
      <c r="BL9" s="3">
        <f t="shared" si="2"/>
        <v>0</v>
      </c>
      <c r="BM9" s="3">
        <f t="shared" si="2"/>
        <v>0</v>
      </c>
      <c r="BN9" s="3">
        <f t="shared" si="2"/>
        <v>0</v>
      </c>
      <c r="BO9" s="3">
        <f t="shared" si="2"/>
        <v>0</v>
      </c>
      <c r="BP9" s="3">
        <f t="shared" si="2"/>
        <v>0</v>
      </c>
      <c r="BQ9" s="3">
        <f t="shared" si="2"/>
        <v>0</v>
      </c>
      <c r="BR9" s="3">
        <f t="shared" si="2"/>
        <v>0</v>
      </c>
      <c r="BS9" s="3">
        <f t="shared" si="2"/>
        <v>0</v>
      </c>
      <c r="BT9" s="3">
        <f t="shared" si="2"/>
        <v>0</v>
      </c>
      <c r="BU9" s="3">
        <f t="shared" si="2"/>
        <v>0</v>
      </c>
      <c r="BV9" s="3">
        <f t="shared" si="2"/>
        <v>0</v>
      </c>
      <c r="BW9" s="3">
        <f t="shared" si="2"/>
        <v>0</v>
      </c>
      <c r="BX9" s="3">
        <f t="shared" si="2"/>
        <v>0</v>
      </c>
      <c r="BY9" s="3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7F3D-CBC9-424F-87A4-5BD5ED8D22BA}">
  <sheetPr>
    <tabColor rgb="FF002060"/>
  </sheetPr>
  <dimension ref="A1:BY9"/>
  <sheetViews>
    <sheetView workbookViewId="0">
      <selection activeCell="B1" sqref="B1:B1048576"/>
    </sheetView>
  </sheetViews>
  <sheetFormatPr defaultColWidth="9.140625" defaultRowHeight="15"/>
  <cols>
    <col min="1" max="1" width="41.42578125" customWidth="1"/>
    <col min="2" max="19" width="10" customWidth="1"/>
  </cols>
  <sheetData>
    <row r="1" spans="1:77">
      <c r="A1" s="1" t="s">
        <v>460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  <c r="AB1" s="1">
        <v>2051</v>
      </c>
      <c r="AC1" s="1">
        <v>2052</v>
      </c>
      <c r="AD1" s="1">
        <v>2053</v>
      </c>
      <c r="AE1" s="1">
        <v>2054</v>
      </c>
      <c r="AF1" s="1">
        <v>2055</v>
      </c>
      <c r="AG1" s="1">
        <v>2056</v>
      </c>
      <c r="AH1" s="1">
        <v>2057</v>
      </c>
      <c r="AI1" s="1">
        <v>2058</v>
      </c>
      <c r="AJ1" s="1">
        <v>2059</v>
      </c>
      <c r="AK1" s="1">
        <v>2060</v>
      </c>
      <c r="AL1" s="1">
        <v>2061</v>
      </c>
      <c r="AM1" s="1">
        <v>2062</v>
      </c>
      <c r="AN1" s="1">
        <v>2063</v>
      </c>
      <c r="AO1" s="1">
        <v>2064</v>
      </c>
      <c r="AP1" s="1">
        <v>2065</v>
      </c>
      <c r="AQ1" s="1">
        <v>2066</v>
      </c>
      <c r="AR1" s="1">
        <v>2067</v>
      </c>
      <c r="AS1" s="1">
        <v>2068</v>
      </c>
      <c r="AT1" s="1">
        <v>2069</v>
      </c>
      <c r="AU1" s="1">
        <v>2070</v>
      </c>
      <c r="AV1" s="1">
        <v>2071</v>
      </c>
      <c r="AW1" s="1">
        <v>2072</v>
      </c>
      <c r="AX1" s="1">
        <v>2073</v>
      </c>
      <c r="AY1" s="1">
        <v>2074</v>
      </c>
      <c r="AZ1" s="1">
        <v>2075</v>
      </c>
      <c r="BA1" s="1">
        <v>2076</v>
      </c>
      <c r="BB1" s="1">
        <v>2077</v>
      </c>
      <c r="BC1" s="1">
        <v>2078</v>
      </c>
      <c r="BD1" s="1">
        <v>2079</v>
      </c>
      <c r="BE1" s="1">
        <v>2080</v>
      </c>
      <c r="BF1" s="1">
        <v>2081</v>
      </c>
      <c r="BG1" s="1">
        <v>2082</v>
      </c>
      <c r="BH1" s="1">
        <v>2083</v>
      </c>
      <c r="BI1" s="1">
        <v>2084</v>
      </c>
      <c r="BJ1" s="1">
        <v>2085</v>
      </c>
      <c r="BK1" s="1">
        <v>2086</v>
      </c>
      <c r="BL1" s="1">
        <v>2087</v>
      </c>
      <c r="BM1" s="1">
        <v>2088</v>
      </c>
      <c r="BN1" s="1">
        <v>2089</v>
      </c>
      <c r="BO1" s="1">
        <v>2090</v>
      </c>
      <c r="BP1" s="1">
        <v>2091</v>
      </c>
      <c r="BQ1" s="1">
        <v>2092</v>
      </c>
      <c r="BR1" s="1">
        <v>2093</v>
      </c>
      <c r="BS1" s="1">
        <v>2094</v>
      </c>
      <c r="BT1" s="1">
        <v>2095</v>
      </c>
      <c r="BU1" s="1">
        <v>2096</v>
      </c>
      <c r="BV1" s="1">
        <v>2097</v>
      </c>
      <c r="BW1" s="1">
        <v>2098</v>
      </c>
      <c r="BX1" s="1">
        <v>2099</v>
      </c>
      <c r="BY1" s="1">
        <v>2100</v>
      </c>
    </row>
    <row r="2" spans="1:77">
      <c r="A2" s="1" t="s">
        <v>389</v>
      </c>
      <c r="B2">
        <f>'BFPaT-pretax-hydrogen'!B2*'Tax Percentages'!C$25/(1-'Tax Percentages'!C$25)</f>
        <v>3.4560797218401299E-6</v>
      </c>
      <c r="C2">
        <f>'BFPaT-pretax-hydrogen'!C2*'Tax Percentages'!D$25/(1-'Tax Percentages'!D$25)</f>
        <v>3.5870220379895567E-6</v>
      </c>
      <c r="D2">
        <f>'BFPaT-pretax-hydrogen'!D2*'Tax Percentages'!E$25/(1-'Tax Percentages'!E$25)</f>
        <v>3.5694104926392228E-6</v>
      </c>
      <c r="E2">
        <f>'BFPaT-pretax-hydrogen'!E2*'Tax Percentages'!F$25/(1-'Tax Percentages'!F$25)</f>
        <v>3.5687003803407537E-6</v>
      </c>
      <c r="F2">
        <f>'BFPaT-pretax-hydrogen'!F2*'Tax Percentages'!G$25/(1-'Tax Percentages'!G$25)</f>
        <v>3.5479238524786508E-6</v>
      </c>
      <c r="G2">
        <f>'BFPaT-pretax-hydrogen'!G2*'Tax Percentages'!H$25/(1-'Tax Percentages'!H$25)</f>
        <v>3.552518827188938E-6</v>
      </c>
      <c r="H2">
        <f>'BFPaT-pretax-hydrogen'!H2*'Tax Percentages'!I$25/(1-'Tax Percentages'!I$25)</f>
        <v>3.5633296713176844E-6</v>
      </c>
      <c r="I2">
        <f>'BFPaT-pretax-hydrogen'!I2*'Tax Percentages'!J$25/(1-'Tax Percentages'!J$25)</f>
        <v>3.5658318641756469E-6</v>
      </c>
      <c r="J2">
        <f>'BFPaT-pretax-hydrogen'!J2*'Tax Percentages'!K$25/(1-'Tax Percentages'!K$25)</f>
        <v>3.5532041927626275E-6</v>
      </c>
      <c r="K2">
        <f>'BFPaT-pretax-hydrogen'!K2*'Tax Percentages'!L$25/(1-'Tax Percentages'!L$25)</f>
        <v>3.5517558509519365E-6</v>
      </c>
      <c r="L2">
        <f>'BFPaT-pretax-hydrogen'!L2*'Tax Percentages'!M$25/(1-'Tax Percentages'!M$25)</f>
        <v>3.5451850064178053E-6</v>
      </c>
      <c r="M2">
        <f>'BFPaT-pretax-hydrogen'!M2*'Tax Percentages'!N$25/(1-'Tax Percentages'!N$25)</f>
        <v>3.5504604018131126E-6</v>
      </c>
      <c r="N2">
        <f>'BFPaT-pretax-hydrogen'!N2*'Tax Percentages'!O$25/(1-'Tax Percentages'!O$25)</f>
        <v>3.547434825737222E-6</v>
      </c>
      <c r="O2">
        <f>'BFPaT-pretax-hydrogen'!O2*'Tax Percentages'!P$25/(1-'Tax Percentages'!P$25)</f>
        <v>3.5479757119542396E-6</v>
      </c>
      <c r="P2">
        <f>'BFPaT-pretax-hydrogen'!P2*'Tax Percentages'!Q$25/(1-'Tax Percentages'!Q$25)</f>
        <v>3.5464002944421978E-6</v>
      </c>
      <c r="Q2">
        <f>'BFPaT-pretax-hydrogen'!Q2*'Tax Percentages'!R$25/(1-'Tax Percentages'!R$25)</f>
        <v>3.5462492718388846E-6</v>
      </c>
      <c r="R2">
        <f>'BFPaT-pretax-hydrogen'!R2*'Tax Percentages'!S$25/(1-'Tax Percentages'!S$25)</f>
        <v>3.5424898691496796E-6</v>
      </c>
      <c r="S2">
        <f>'BFPaT-pretax-hydrogen'!S2*'Tax Percentages'!T$25/(1-'Tax Percentages'!T$25)</f>
        <v>3.5330469940741483E-6</v>
      </c>
      <c r="T2">
        <f>'BFPaT-pretax-hydrogen'!T2*'Tax Percentages'!U$25/(1-'Tax Percentages'!U$25)</f>
        <v>3.5157678181769585E-6</v>
      </c>
      <c r="U2">
        <f>'BFPaT-pretax-hydrogen'!U2*'Tax Percentages'!V$25/(1-'Tax Percentages'!V$25)</f>
        <v>3.4990762553608467E-6</v>
      </c>
      <c r="V2">
        <f>'BFPaT-pretax-hydrogen'!V2*'Tax Percentages'!W$25/(1-'Tax Percentages'!W$25)</f>
        <v>3.4897336913378846E-6</v>
      </c>
      <c r="W2">
        <f>'BFPaT-pretax-hydrogen'!W2*'Tax Percentages'!X$25/(1-'Tax Percentages'!X$25)</f>
        <v>3.4864313382053337E-6</v>
      </c>
      <c r="X2">
        <f>'BFPaT-pretax-hydrogen'!X2*'Tax Percentages'!Y$25/(1-'Tax Percentages'!Y$25)</f>
        <v>3.4844165282432914E-6</v>
      </c>
      <c r="Y2">
        <f>'BFPaT-pretax-hydrogen'!Y2*'Tax Percentages'!Z$25/(1-'Tax Percentages'!Z$25)</f>
        <v>3.4818196175396957E-6</v>
      </c>
      <c r="Z2">
        <f>'BFPaT-pretax-hydrogen'!Z2*'Tax Percentages'!AA$25/(1-'Tax Percentages'!AA$25)</f>
        <v>3.477242912960821E-6</v>
      </c>
      <c r="AA2">
        <f>'BFPaT-pretax-hydrogen'!AA2*'Tax Percentages'!AB$25/(1-'Tax Percentages'!AB$25)</f>
        <v>3.4724657334372264E-6</v>
      </c>
      <c r="AB2" s="3">
        <f>AA2</f>
        <v>3.4724657334372264E-6</v>
      </c>
      <c r="AC2" s="3">
        <f t="shared" ref="AC2:BY7" si="0">AB2</f>
        <v>3.4724657334372264E-6</v>
      </c>
      <c r="AD2" s="3">
        <f t="shared" si="0"/>
        <v>3.4724657334372264E-6</v>
      </c>
      <c r="AE2" s="3">
        <f t="shared" si="0"/>
        <v>3.4724657334372264E-6</v>
      </c>
      <c r="AF2" s="3">
        <f t="shared" si="0"/>
        <v>3.4724657334372264E-6</v>
      </c>
      <c r="AG2" s="3">
        <f t="shared" si="0"/>
        <v>3.4724657334372264E-6</v>
      </c>
      <c r="AH2" s="3">
        <f t="shared" si="0"/>
        <v>3.4724657334372264E-6</v>
      </c>
      <c r="AI2" s="3">
        <f t="shared" si="0"/>
        <v>3.4724657334372264E-6</v>
      </c>
      <c r="AJ2" s="3">
        <f t="shared" si="0"/>
        <v>3.4724657334372264E-6</v>
      </c>
      <c r="AK2" s="3">
        <f t="shared" si="0"/>
        <v>3.4724657334372264E-6</v>
      </c>
      <c r="AL2" s="3">
        <f t="shared" si="0"/>
        <v>3.4724657334372264E-6</v>
      </c>
      <c r="AM2" s="3">
        <f t="shared" si="0"/>
        <v>3.4724657334372264E-6</v>
      </c>
      <c r="AN2" s="3">
        <f t="shared" si="0"/>
        <v>3.4724657334372264E-6</v>
      </c>
      <c r="AO2" s="3">
        <f t="shared" si="0"/>
        <v>3.4724657334372264E-6</v>
      </c>
      <c r="AP2" s="3">
        <f t="shared" si="0"/>
        <v>3.4724657334372264E-6</v>
      </c>
      <c r="AQ2" s="3">
        <f t="shared" si="0"/>
        <v>3.4724657334372264E-6</v>
      </c>
      <c r="AR2" s="3">
        <f t="shared" si="0"/>
        <v>3.4724657334372264E-6</v>
      </c>
      <c r="AS2" s="3">
        <f t="shared" si="0"/>
        <v>3.4724657334372264E-6</v>
      </c>
      <c r="AT2" s="3">
        <f t="shared" si="0"/>
        <v>3.4724657334372264E-6</v>
      </c>
      <c r="AU2" s="3">
        <f t="shared" si="0"/>
        <v>3.4724657334372264E-6</v>
      </c>
      <c r="AV2" s="3">
        <f t="shared" si="0"/>
        <v>3.4724657334372264E-6</v>
      </c>
      <c r="AW2" s="3">
        <f t="shared" si="0"/>
        <v>3.4724657334372264E-6</v>
      </c>
      <c r="AX2" s="3">
        <f t="shared" si="0"/>
        <v>3.4724657334372264E-6</v>
      </c>
      <c r="AY2" s="3">
        <f t="shared" si="0"/>
        <v>3.4724657334372264E-6</v>
      </c>
      <c r="AZ2" s="3">
        <f t="shared" si="0"/>
        <v>3.4724657334372264E-6</v>
      </c>
      <c r="BA2" s="3">
        <f t="shared" si="0"/>
        <v>3.4724657334372264E-6</v>
      </c>
      <c r="BB2" s="3">
        <f t="shared" si="0"/>
        <v>3.4724657334372264E-6</v>
      </c>
      <c r="BC2" s="3">
        <f t="shared" si="0"/>
        <v>3.4724657334372264E-6</v>
      </c>
      <c r="BD2" s="3">
        <f t="shared" si="0"/>
        <v>3.4724657334372264E-6</v>
      </c>
      <c r="BE2" s="3">
        <f t="shared" si="0"/>
        <v>3.4724657334372264E-6</v>
      </c>
      <c r="BF2" s="3">
        <f t="shared" si="0"/>
        <v>3.4724657334372264E-6</v>
      </c>
      <c r="BG2" s="3">
        <f t="shared" si="0"/>
        <v>3.4724657334372264E-6</v>
      </c>
      <c r="BH2" s="3">
        <f t="shared" si="0"/>
        <v>3.4724657334372264E-6</v>
      </c>
      <c r="BI2" s="3">
        <f t="shared" si="0"/>
        <v>3.4724657334372264E-6</v>
      </c>
      <c r="BJ2" s="3">
        <f t="shared" si="0"/>
        <v>3.4724657334372264E-6</v>
      </c>
      <c r="BK2" s="3">
        <f t="shared" si="0"/>
        <v>3.4724657334372264E-6</v>
      </c>
      <c r="BL2" s="3">
        <f t="shared" si="0"/>
        <v>3.4724657334372264E-6</v>
      </c>
      <c r="BM2" s="3">
        <f t="shared" si="0"/>
        <v>3.4724657334372264E-6</v>
      </c>
      <c r="BN2" s="3">
        <f t="shared" si="0"/>
        <v>3.4724657334372264E-6</v>
      </c>
      <c r="BO2" s="3">
        <f t="shared" si="0"/>
        <v>3.4724657334372264E-6</v>
      </c>
      <c r="BP2" s="3">
        <f t="shared" si="0"/>
        <v>3.4724657334372264E-6</v>
      </c>
      <c r="BQ2" s="3">
        <f t="shared" si="0"/>
        <v>3.4724657334372264E-6</v>
      </c>
      <c r="BR2" s="3">
        <f t="shared" si="0"/>
        <v>3.4724657334372264E-6</v>
      </c>
      <c r="BS2" s="3">
        <f t="shared" si="0"/>
        <v>3.4724657334372264E-6</v>
      </c>
      <c r="BT2" s="3">
        <f t="shared" si="0"/>
        <v>3.4724657334372264E-6</v>
      </c>
      <c r="BU2" s="3">
        <f t="shared" si="0"/>
        <v>3.4724657334372264E-6</v>
      </c>
      <c r="BV2" s="3">
        <f t="shared" si="0"/>
        <v>3.4724657334372264E-6</v>
      </c>
      <c r="BW2" s="3">
        <f t="shared" si="0"/>
        <v>3.4724657334372264E-6</v>
      </c>
      <c r="BX2" s="3">
        <f t="shared" si="0"/>
        <v>3.4724657334372264E-6</v>
      </c>
      <c r="BY2" s="3">
        <f t="shared" si="0"/>
        <v>3.4724657334372264E-6</v>
      </c>
    </row>
    <row r="3" spans="1:77">
      <c r="A3" s="1" t="s">
        <v>390</v>
      </c>
      <c r="B3">
        <f>'BFPaT-pretax-hydrogen'!B3*'Tax Percentages'!C$25/(1-'Tax Percentages'!C$25)</f>
        <v>9.8914687731693716E-7</v>
      </c>
      <c r="C3">
        <f>'BFPaT-pretax-hydrogen'!C3*'Tax Percentages'!D$25/(1-'Tax Percentages'!D$25)</f>
        <v>1.1208650560588438E-6</v>
      </c>
      <c r="D3">
        <f>'BFPaT-pretax-hydrogen'!D3*'Tax Percentages'!E$25/(1-'Tax Percentages'!E$25)</f>
        <v>1.1033476325392606E-6</v>
      </c>
      <c r="E3">
        <f>'BFPaT-pretax-hydrogen'!E3*'Tax Percentages'!F$25/(1-'Tax Percentages'!F$25)</f>
        <v>1.0958104143410886E-6</v>
      </c>
      <c r="F3">
        <f>'BFPaT-pretax-hydrogen'!F3*'Tax Percentages'!G$25/(1-'Tax Percentages'!G$25)</f>
        <v>1.077418985071093E-6</v>
      </c>
      <c r="G3">
        <f>'BFPaT-pretax-hydrogen'!G3*'Tax Percentages'!H$25/(1-'Tax Percentages'!H$25)</f>
        <v>1.086127777212356E-6</v>
      </c>
      <c r="H3">
        <f>'BFPaT-pretax-hydrogen'!H3*'Tax Percentages'!I$25/(1-'Tax Percentages'!I$25)</f>
        <v>1.0934235273744617E-6</v>
      </c>
      <c r="I3">
        <f>'BFPaT-pretax-hydrogen'!I3*'Tax Percentages'!J$25/(1-'Tax Percentages'!J$25)</f>
        <v>1.0952008706053993E-6</v>
      </c>
      <c r="J3">
        <f>'BFPaT-pretax-hydrogen'!J3*'Tax Percentages'!K$25/(1-'Tax Percentages'!K$25)</f>
        <v>1.0948169897814802E-6</v>
      </c>
      <c r="K3">
        <f>'BFPaT-pretax-hydrogen'!K3*'Tax Percentages'!L$25/(1-'Tax Percentages'!L$25)</f>
        <v>1.0919466373130098E-6</v>
      </c>
      <c r="L3">
        <f>'BFPaT-pretax-hydrogen'!L3*'Tax Percentages'!M$25/(1-'Tax Percentages'!M$25)</f>
        <v>1.083884196944836E-6</v>
      </c>
      <c r="M3">
        <f>'BFPaT-pretax-hydrogen'!M3*'Tax Percentages'!N$25/(1-'Tax Percentages'!N$25)</f>
        <v>1.0887524099533272E-6</v>
      </c>
      <c r="N3">
        <f>'BFPaT-pretax-hydrogen'!N3*'Tax Percentages'!O$25/(1-'Tax Percentages'!O$25)</f>
        <v>1.086395918380626E-6</v>
      </c>
      <c r="O3">
        <f>'BFPaT-pretax-hydrogen'!O3*'Tax Percentages'!P$25/(1-'Tax Percentages'!P$25)</f>
        <v>1.0878813203211644E-6</v>
      </c>
      <c r="P3">
        <f>'BFPaT-pretax-hydrogen'!P3*'Tax Percentages'!Q$25/(1-'Tax Percentages'!Q$25)</f>
        <v>1.0889034907687453E-6</v>
      </c>
      <c r="Q3">
        <f>'BFPaT-pretax-hydrogen'!Q3*'Tax Percentages'!R$25/(1-'Tax Percentages'!R$25)</f>
        <v>1.088065975245324E-6</v>
      </c>
      <c r="R3">
        <f>'BFPaT-pretax-hydrogen'!R3*'Tax Percentages'!S$25/(1-'Tax Percentages'!S$25)</f>
        <v>1.0820525947421408E-6</v>
      </c>
      <c r="S3">
        <f>'BFPaT-pretax-hydrogen'!S3*'Tax Percentages'!T$25/(1-'Tax Percentages'!T$25)</f>
        <v>1.0719102310480765E-6</v>
      </c>
      <c r="T3">
        <f>'BFPaT-pretax-hydrogen'!T3*'Tax Percentages'!U$25/(1-'Tax Percentages'!U$25)</f>
        <v>1.0559828987354589E-6</v>
      </c>
      <c r="U3">
        <f>'BFPaT-pretax-hydrogen'!U3*'Tax Percentages'!V$25/(1-'Tax Percentages'!V$25)</f>
        <v>1.0425860849097247E-6</v>
      </c>
      <c r="V3">
        <f>'BFPaT-pretax-hydrogen'!V3*'Tax Percentages'!W$25/(1-'Tax Percentages'!W$25)</f>
        <v>1.0344141520645787E-6</v>
      </c>
      <c r="W3">
        <f>'BFPaT-pretax-hydrogen'!W3*'Tax Percentages'!X$25/(1-'Tax Percentages'!X$25)</f>
        <v>1.0294194486521818E-6</v>
      </c>
      <c r="X3">
        <f>'BFPaT-pretax-hydrogen'!X3*'Tax Percentages'!Y$25/(1-'Tax Percentages'!Y$25)</f>
        <v>1.0273275858364233E-6</v>
      </c>
      <c r="Y3">
        <f>'BFPaT-pretax-hydrogen'!Y3*'Tax Percentages'!Z$25/(1-'Tax Percentages'!Z$25)</f>
        <v>1.0251302443679553E-6</v>
      </c>
      <c r="Z3">
        <f>'BFPaT-pretax-hydrogen'!Z3*'Tax Percentages'!AA$25/(1-'Tax Percentages'!AA$25)</f>
        <v>1.021314321552418E-6</v>
      </c>
      <c r="AA3">
        <f>'BFPaT-pretax-hydrogen'!AA3*'Tax Percentages'!AB$25/(1-'Tax Percentages'!AB$25)</f>
        <v>1.0172530692360349E-6</v>
      </c>
      <c r="AB3" s="3">
        <f t="shared" ref="AB3:AQ9" si="1">AA3</f>
        <v>1.0172530692360349E-6</v>
      </c>
      <c r="AC3" s="3">
        <f t="shared" si="1"/>
        <v>1.0172530692360349E-6</v>
      </c>
      <c r="AD3" s="3">
        <f t="shared" si="1"/>
        <v>1.0172530692360349E-6</v>
      </c>
      <c r="AE3" s="3">
        <f t="shared" si="1"/>
        <v>1.0172530692360349E-6</v>
      </c>
      <c r="AF3" s="3">
        <f t="shared" si="1"/>
        <v>1.0172530692360349E-6</v>
      </c>
      <c r="AG3" s="3">
        <f t="shared" si="1"/>
        <v>1.0172530692360349E-6</v>
      </c>
      <c r="AH3" s="3">
        <f t="shared" si="1"/>
        <v>1.0172530692360349E-6</v>
      </c>
      <c r="AI3" s="3">
        <f t="shared" si="1"/>
        <v>1.0172530692360349E-6</v>
      </c>
      <c r="AJ3" s="3">
        <f t="shared" si="1"/>
        <v>1.0172530692360349E-6</v>
      </c>
      <c r="AK3" s="3">
        <f t="shared" si="1"/>
        <v>1.0172530692360349E-6</v>
      </c>
      <c r="AL3" s="3">
        <f t="shared" si="1"/>
        <v>1.0172530692360349E-6</v>
      </c>
      <c r="AM3" s="3">
        <f t="shared" si="1"/>
        <v>1.0172530692360349E-6</v>
      </c>
      <c r="AN3" s="3">
        <f t="shared" si="1"/>
        <v>1.0172530692360349E-6</v>
      </c>
      <c r="AO3" s="3">
        <f t="shared" si="1"/>
        <v>1.0172530692360349E-6</v>
      </c>
      <c r="AP3" s="3">
        <f t="shared" si="1"/>
        <v>1.0172530692360349E-6</v>
      </c>
      <c r="AQ3" s="3">
        <f t="shared" si="1"/>
        <v>1.0172530692360349E-6</v>
      </c>
      <c r="AR3" s="3">
        <f t="shared" si="0"/>
        <v>1.0172530692360349E-6</v>
      </c>
      <c r="AS3" s="3">
        <f t="shared" si="0"/>
        <v>1.0172530692360349E-6</v>
      </c>
      <c r="AT3" s="3">
        <f t="shared" si="0"/>
        <v>1.0172530692360349E-6</v>
      </c>
      <c r="AU3" s="3">
        <f t="shared" si="0"/>
        <v>1.0172530692360349E-6</v>
      </c>
      <c r="AV3" s="3">
        <f t="shared" si="0"/>
        <v>1.0172530692360349E-6</v>
      </c>
      <c r="AW3" s="3">
        <f t="shared" si="0"/>
        <v>1.0172530692360349E-6</v>
      </c>
      <c r="AX3" s="3">
        <f t="shared" si="0"/>
        <v>1.0172530692360349E-6</v>
      </c>
      <c r="AY3" s="3">
        <f t="shared" si="0"/>
        <v>1.0172530692360349E-6</v>
      </c>
      <c r="AZ3" s="3">
        <f t="shared" si="0"/>
        <v>1.0172530692360349E-6</v>
      </c>
      <c r="BA3" s="3">
        <f t="shared" si="0"/>
        <v>1.0172530692360349E-6</v>
      </c>
      <c r="BB3" s="3">
        <f t="shared" si="0"/>
        <v>1.0172530692360349E-6</v>
      </c>
      <c r="BC3" s="3">
        <f t="shared" si="0"/>
        <v>1.0172530692360349E-6</v>
      </c>
      <c r="BD3" s="3">
        <f t="shared" si="0"/>
        <v>1.0172530692360349E-6</v>
      </c>
      <c r="BE3" s="3">
        <f t="shared" si="0"/>
        <v>1.0172530692360349E-6</v>
      </c>
      <c r="BF3" s="3">
        <f t="shared" si="0"/>
        <v>1.0172530692360349E-6</v>
      </c>
      <c r="BG3" s="3">
        <f t="shared" si="0"/>
        <v>1.0172530692360349E-6</v>
      </c>
      <c r="BH3" s="3">
        <f t="shared" si="0"/>
        <v>1.0172530692360349E-6</v>
      </c>
      <c r="BI3" s="3">
        <f t="shared" si="0"/>
        <v>1.0172530692360349E-6</v>
      </c>
      <c r="BJ3" s="3">
        <f t="shared" si="0"/>
        <v>1.0172530692360349E-6</v>
      </c>
      <c r="BK3" s="3">
        <f t="shared" si="0"/>
        <v>1.0172530692360349E-6</v>
      </c>
      <c r="BL3" s="3">
        <f t="shared" si="0"/>
        <v>1.0172530692360349E-6</v>
      </c>
      <c r="BM3" s="3">
        <f t="shared" si="0"/>
        <v>1.0172530692360349E-6</v>
      </c>
      <c r="BN3" s="3">
        <f t="shared" si="0"/>
        <v>1.0172530692360349E-6</v>
      </c>
      <c r="BO3" s="3">
        <f t="shared" si="0"/>
        <v>1.0172530692360349E-6</v>
      </c>
      <c r="BP3" s="3">
        <f t="shared" si="0"/>
        <v>1.0172530692360349E-6</v>
      </c>
      <c r="BQ3" s="3">
        <f t="shared" si="0"/>
        <v>1.0172530692360349E-6</v>
      </c>
      <c r="BR3" s="3">
        <f t="shared" si="0"/>
        <v>1.0172530692360349E-6</v>
      </c>
      <c r="BS3" s="3">
        <f t="shared" si="0"/>
        <v>1.0172530692360349E-6</v>
      </c>
      <c r="BT3" s="3">
        <f t="shared" si="0"/>
        <v>1.0172530692360349E-6</v>
      </c>
      <c r="BU3" s="3">
        <f t="shared" si="0"/>
        <v>1.0172530692360349E-6</v>
      </c>
      <c r="BV3" s="3">
        <f t="shared" si="0"/>
        <v>1.0172530692360349E-6</v>
      </c>
      <c r="BW3" s="3">
        <f t="shared" si="0"/>
        <v>1.0172530692360349E-6</v>
      </c>
      <c r="BX3" s="3">
        <f t="shared" si="0"/>
        <v>1.0172530692360349E-6</v>
      </c>
      <c r="BY3" s="3">
        <f t="shared" si="0"/>
        <v>1.0172530692360349E-6</v>
      </c>
    </row>
    <row r="4" spans="1:77">
      <c r="A4" s="1" t="s">
        <v>391</v>
      </c>
      <c r="B4">
        <f>'BFPaT-pretax-hydrogen'!B4*'Tax Percentages'!C$25/(1-'Tax Percentages'!C$25)</f>
        <v>9.8914687731693716E-7</v>
      </c>
      <c r="C4">
        <f>'BFPaT-pretax-hydrogen'!C4*'Tax Percentages'!D$25/(1-'Tax Percentages'!D$25)</f>
        <v>1.1208650560588438E-6</v>
      </c>
      <c r="D4">
        <f>'BFPaT-pretax-hydrogen'!D4*'Tax Percentages'!E$25/(1-'Tax Percentages'!E$25)</f>
        <v>1.1033476325392606E-6</v>
      </c>
      <c r="E4">
        <f>'BFPaT-pretax-hydrogen'!E4*'Tax Percentages'!F$25/(1-'Tax Percentages'!F$25)</f>
        <v>1.0958104143410886E-6</v>
      </c>
      <c r="F4">
        <f>'BFPaT-pretax-hydrogen'!F4*'Tax Percentages'!G$25/(1-'Tax Percentages'!G$25)</f>
        <v>1.077418985071093E-6</v>
      </c>
      <c r="G4">
        <f>'BFPaT-pretax-hydrogen'!G4*'Tax Percentages'!H$25/(1-'Tax Percentages'!H$25)</f>
        <v>1.086127777212356E-6</v>
      </c>
      <c r="H4">
        <f>'BFPaT-pretax-hydrogen'!H4*'Tax Percentages'!I$25/(1-'Tax Percentages'!I$25)</f>
        <v>1.0934235273744617E-6</v>
      </c>
      <c r="I4">
        <f>'BFPaT-pretax-hydrogen'!I4*'Tax Percentages'!J$25/(1-'Tax Percentages'!J$25)</f>
        <v>1.0952008706053993E-6</v>
      </c>
      <c r="J4">
        <f>'BFPaT-pretax-hydrogen'!J4*'Tax Percentages'!K$25/(1-'Tax Percentages'!K$25)</f>
        <v>1.0948169897814802E-6</v>
      </c>
      <c r="K4">
        <f>'BFPaT-pretax-hydrogen'!K4*'Tax Percentages'!L$25/(1-'Tax Percentages'!L$25)</f>
        <v>1.0919466373130098E-6</v>
      </c>
      <c r="L4">
        <f>'BFPaT-pretax-hydrogen'!L4*'Tax Percentages'!M$25/(1-'Tax Percentages'!M$25)</f>
        <v>1.083884196944836E-6</v>
      </c>
      <c r="M4">
        <f>'BFPaT-pretax-hydrogen'!M4*'Tax Percentages'!N$25/(1-'Tax Percentages'!N$25)</f>
        <v>1.0887524099533272E-6</v>
      </c>
      <c r="N4">
        <f>'BFPaT-pretax-hydrogen'!N4*'Tax Percentages'!O$25/(1-'Tax Percentages'!O$25)</f>
        <v>1.086395918380626E-6</v>
      </c>
      <c r="O4">
        <f>'BFPaT-pretax-hydrogen'!O4*'Tax Percentages'!P$25/(1-'Tax Percentages'!P$25)</f>
        <v>1.0878813203211644E-6</v>
      </c>
      <c r="P4">
        <f>'BFPaT-pretax-hydrogen'!P4*'Tax Percentages'!Q$25/(1-'Tax Percentages'!Q$25)</f>
        <v>1.0889034907687453E-6</v>
      </c>
      <c r="Q4">
        <f>'BFPaT-pretax-hydrogen'!Q4*'Tax Percentages'!R$25/(1-'Tax Percentages'!R$25)</f>
        <v>1.088065975245324E-6</v>
      </c>
      <c r="R4">
        <f>'BFPaT-pretax-hydrogen'!R4*'Tax Percentages'!S$25/(1-'Tax Percentages'!S$25)</f>
        <v>1.0820525947421408E-6</v>
      </c>
      <c r="S4">
        <f>'BFPaT-pretax-hydrogen'!S4*'Tax Percentages'!T$25/(1-'Tax Percentages'!T$25)</f>
        <v>1.0719102310480765E-6</v>
      </c>
      <c r="T4">
        <f>'BFPaT-pretax-hydrogen'!T4*'Tax Percentages'!U$25/(1-'Tax Percentages'!U$25)</f>
        <v>1.0559828987354589E-6</v>
      </c>
      <c r="U4">
        <f>'BFPaT-pretax-hydrogen'!U4*'Tax Percentages'!V$25/(1-'Tax Percentages'!V$25)</f>
        <v>1.0425860849097247E-6</v>
      </c>
      <c r="V4">
        <f>'BFPaT-pretax-hydrogen'!V4*'Tax Percentages'!W$25/(1-'Tax Percentages'!W$25)</f>
        <v>1.0344141520645787E-6</v>
      </c>
      <c r="W4">
        <f>'BFPaT-pretax-hydrogen'!W4*'Tax Percentages'!X$25/(1-'Tax Percentages'!X$25)</f>
        <v>1.0294194486521818E-6</v>
      </c>
      <c r="X4">
        <f>'BFPaT-pretax-hydrogen'!X4*'Tax Percentages'!Y$25/(1-'Tax Percentages'!Y$25)</f>
        <v>1.0273275858364233E-6</v>
      </c>
      <c r="Y4">
        <f>'BFPaT-pretax-hydrogen'!Y4*'Tax Percentages'!Z$25/(1-'Tax Percentages'!Z$25)</f>
        <v>1.0251302443679553E-6</v>
      </c>
      <c r="Z4">
        <f>'BFPaT-pretax-hydrogen'!Z4*'Tax Percentages'!AA$25/(1-'Tax Percentages'!AA$25)</f>
        <v>1.021314321552418E-6</v>
      </c>
      <c r="AA4">
        <f>'BFPaT-pretax-hydrogen'!AA4*'Tax Percentages'!AB$25/(1-'Tax Percentages'!AB$25)</f>
        <v>1.0172530692360349E-6</v>
      </c>
      <c r="AB4" s="3">
        <f t="shared" si="1"/>
        <v>1.0172530692360349E-6</v>
      </c>
      <c r="AC4" s="3">
        <f t="shared" si="0"/>
        <v>1.0172530692360349E-6</v>
      </c>
      <c r="AD4" s="3">
        <f t="shared" si="0"/>
        <v>1.0172530692360349E-6</v>
      </c>
      <c r="AE4" s="3">
        <f t="shared" si="0"/>
        <v>1.0172530692360349E-6</v>
      </c>
      <c r="AF4" s="3">
        <f t="shared" si="0"/>
        <v>1.0172530692360349E-6</v>
      </c>
      <c r="AG4" s="3">
        <f t="shared" si="0"/>
        <v>1.0172530692360349E-6</v>
      </c>
      <c r="AH4" s="3">
        <f t="shared" si="0"/>
        <v>1.0172530692360349E-6</v>
      </c>
      <c r="AI4" s="3">
        <f t="shared" si="0"/>
        <v>1.0172530692360349E-6</v>
      </c>
      <c r="AJ4" s="3">
        <f t="shared" si="0"/>
        <v>1.0172530692360349E-6</v>
      </c>
      <c r="AK4" s="3">
        <f t="shared" si="0"/>
        <v>1.0172530692360349E-6</v>
      </c>
      <c r="AL4" s="3">
        <f t="shared" si="0"/>
        <v>1.0172530692360349E-6</v>
      </c>
      <c r="AM4" s="3">
        <f t="shared" si="0"/>
        <v>1.0172530692360349E-6</v>
      </c>
      <c r="AN4" s="3">
        <f t="shared" si="0"/>
        <v>1.0172530692360349E-6</v>
      </c>
      <c r="AO4" s="3">
        <f t="shared" si="0"/>
        <v>1.0172530692360349E-6</v>
      </c>
      <c r="AP4" s="3">
        <f t="shared" si="0"/>
        <v>1.0172530692360349E-6</v>
      </c>
      <c r="AQ4" s="3">
        <f t="shared" si="0"/>
        <v>1.0172530692360349E-6</v>
      </c>
      <c r="AR4" s="3">
        <f t="shared" si="0"/>
        <v>1.0172530692360349E-6</v>
      </c>
      <c r="AS4" s="3">
        <f t="shared" si="0"/>
        <v>1.0172530692360349E-6</v>
      </c>
      <c r="AT4" s="3">
        <f t="shared" si="0"/>
        <v>1.0172530692360349E-6</v>
      </c>
      <c r="AU4" s="3">
        <f t="shared" si="0"/>
        <v>1.0172530692360349E-6</v>
      </c>
      <c r="AV4" s="3">
        <f t="shared" si="0"/>
        <v>1.0172530692360349E-6</v>
      </c>
      <c r="AW4" s="3">
        <f t="shared" si="0"/>
        <v>1.0172530692360349E-6</v>
      </c>
      <c r="AX4" s="3">
        <f t="shared" si="0"/>
        <v>1.0172530692360349E-6</v>
      </c>
      <c r="AY4" s="3">
        <f t="shared" si="0"/>
        <v>1.0172530692360349E-6</v>
      </c>
      <c r="AZ4" s="3">
        <f t="shared" si="0"/>
        <v>1.0172530692360349E-6</v>
      </c>
      <c r="BA4" s="3">
        <f t="shared" si="0"/>
        <v>1.0172530692360349E-6</v>
      </c>
      <c r="BB4" s="3">
        <f t="shared" si="0"/>
        <v>1.0172530692360349E-6</v>
      </c>
      <c r="BC4" s="3">
        <f t="shared" si="0"/>
        <v>1.0172530692360349E-6</v>
      </c>
      <c r="BD4" s="3">
        <f t="shared" si="0"/>
        <v>1.0172530692360349E-6</v>
      </c>
      <c r="BE4" s="3">
        <f t="shared" si="0"/>
        <v>1.0172530692360349E-6</v>
      </c>
      <c r="BF4" s="3">
        <f t="shared" si="0"/>
        <v>1.0172530692360349E-6</v>
      </c>
      <c r="BG4" s="3">
        <f t="shared" si="0"/>
        <v>1.0172530692360349E-6</v>
      </c>
      <c r="BH4" s="3">
        <f t="shared" si="0"/>
        <v>1.0172530692360349E-6</v>
      </c>
      <c r="BI4" s="3">
        <f t="shared" si="0"/>
        <v>1.0172530692360349E-6</v>
      </c>
      <c r="BJ4" s="3">
        <f t="shared" si="0"/>
        <v>1.0172530692360349E-6</v>
      </c>
      <c r="BK4" s="3">
        <f t="shared" si="0"/>
        <v>1.0172530692360349E-6</v>
      </c>
      <c r="BL4" s="3">
        <f t="shared" si="0"/>
        <v>1.0172530692360349E-6</v>
      </c>
      <c r="BM4" s="3">
        <f t="shared" si="0"/>
        <v>1.0172530692360349E-6</v>
      </c>
      <c r="BN4" s="3">
        <f t="shared" si="0"/>
        <v>1.0172530692360349E-6</v>
      </c>
      <c r="BO4" s="3">
        <f t="shared" si="0"/>
        <v>1.0172530692360349E-6</v>
      </c>
      <c r="BP4" s="3">
        <f t="shared" si="0"/>
        <v>1.0172530692360349E-6</v>
      </c>
      <c r="BQ4" s="3">
        <f t="shared" si="0"/>
        <v>1.0172530692360349E-6</v>
      </c>
      <c r="BR4" s="3">
        <f t="shared" si="0"/>
        <v>1.0172530692360349E-6</v>
      </c>
      <c r="BS4" s="3">
        <f t="shared" si="0"/>
        <v>1.0172530692360349E-6</v>
      </c>
      <c r="BT4" s="3">
        <f t="shared" si="0"/>
        <v>1.0172530692360349E-6</v>
      </c>
      <c r="BU4" s="3">
        <f t="shared" si="0"/>
        <v>1.0172530692360349E-6</v>
      </c>
      <c r="BV4" s="3">
        <f t="shared" si="0"/>
        <v>1.0172530692360349E-6</v>
      </c>
      <c r="BW4" s="3">
        <f t="shared" si="0"/>
        <v>1.0172530692360349E-6</v>
      </c>
      <c r="BX4" s="3">
        <f t="shared" si="0"/>
        <v>1.0172530692360349E-6</v>
      </c>
      <c r="BY4" s="3">
        <f t="shared" si="0"/>
        <v>1.0172530692360349E-6</v>
      </c>
    </row>
    <row r="5" spans="1:77">
      <c r="A5" s="1" t="s">
        <v>392</v>
      </c>
      <c r="B5">
        <f>'BFPaT-pretax-hydrogen'!B5*'Tax Percentages'!C$25/(1-'Tax Percentages'!C$25)</f>
        <v>9.8914687731693716E-7</v>
      </c>
      <c r="C5">
        <f>'BFPaT-pretax-hydrogen'!C5*'Tax Percentages'!D$25/(1-'Tax Percentages'!D$25)</f>
        <v>1.1208650560588438E-6</v>
      </c>
      <c r="D5">
        <f>'BFPaT-pretax-hydrogen'!D5*'Tax Percentages'!E$25/(1-'Tax Percentages'!E$25)</f>
        <v>1.1033476325392606E-6</v>
      </c>
      <c r="E5">
        <f>'BFPaT-pretax-hydrogen'!E5*'Tax Percentages'!F$25/(1-'Tax Percentages'!F$25)</f>
        <v>1.0958104143410886E-6</v>
      </c>
      <c r="F5">
        <f>'BFPaT-pretax-hydrogen'!F5*'Tax Percentages'!G$25/(1-'Tax Percentages'!G$25)</f>
        <v>1.077418985071093E-6</v>
      </c>
      <c r="G5">
        <f>'BFPaT-pretax-hydrogen'!G5*'Tax Percentages'!H$25/(1-'Tax Percentages'!H$25)</f>
        <v>1.086127777212356E-6</v>
      </c>
      <c r="H5">
        <f>'BFPaT-pretax-hydrogen'!H5*'Tax Percentages'!I$25/(1-'Tax Percentages'!I$25)</f>
        <v>1.0934235273744617E-6</v>
      </c>
      <c r="I5">
        <f>'BFPaT-pretax-hydrogen'!I5*'Tax Percentages'!J$25/(1-'Tax Percentages'!J$25)</f>
        <v>1.0952008706053993E-6</v>
      </c>
      <c r="J5">
        <f>'BFPaT-pretax-hydrogen'!J5*'Tax Percentages'!K$25/(1-'Tax Percentages'!K$25)</f>
        <v>1.0948169897814802E-6</v>
      </c>
      <c r="K5">
        <f>'BFPaT-pretax-hydrogen'!K5*'Tax Percentages'!L$25/(1-'Tax Percentages'!L$25)</f>
        <v>1.0919466373130098E-6</v>
      </c>
      <c r="L5">
        <f>'BFPaT-pretax-hydrogen'!L5*'Tax Percentages'!M$25/(1-'Tax Percentages'!M$25)</f>
        <v>1.083884196944836E-6</v>
      </c>
      <c r="M5">
        <f>'BFPaT-pretax-hydrogen'!M5*'Tax Percentages'!N$25/(1-'Tax Percentages'!N$25)</f>
        <v>1.0887524099533272E-6</v>
      </c>
      <c r="N5">
        <f>'BFPaT-pretax-hydrogen'!N5*'Tax Percentages'!O$25/(1-'Tax Percentages'!O$25)</f>
        <v>1.086395918380626E-6</v>
      </c>
      <c r="O5">
        <f>'BFPaT-pretax-hydrogen'!O5*'Tax Percentages'!P$25/(1-'Tax Percentages'!P$25)</f>
        <v>1.0878813203211644E-6</v>
      </c>
      <c r="P5">
        <f>'BFPaT-pretax-hydrogen'!P5*'Tax Percentages'!Q$25/(1-'Tax Percentages'!Q$25)</f>
        <v>1.0889034907687453E-6</v>
      </c>
      <c r="Q5">
        <f>'BFPaT-pretax-hydrogen'!Q5*'Tax Percentages'!R$25/(1-'Tax Percentages'!R$25)</f>
        <v>1.088065975245324E-6</v>
      </c>
      <c r="R5">
        <f>'BFPaT-pretax-hydrogen'!R5*'Tax Percentages'!S$25/(1-'Tax Percentages'!S$25)</f>
        <v>1.0820525947421408E-6</v>
      </c>
      <c r="S5">
        <f>'BFPaT-pretax-hydrogen'!S5*'Tax Percentages'!T$25/(1-'Tax Percentages'!T$25)</f>
        <v>1.0719102310480765E-6</v>
      </c>
      <c r="T5">
        <f>'BFPaT-pretax-hydrogen'!T5*'Tax Percentages'!U$25/(1-'Tax Percentages'!U$25)</f>
        <v>1.0559828987354589E-6</v>
      </c>
      <c r="U5">
        <f>'BFPaT-pretax-hydrogen'!U5*'Tax Percentages'!V$25/(1-'Tax Percentages'!V$25)</f>
        <v>1.0425860849097247E-6</v>
      </c>
      <c r="V5">
        <f>'BFPaT-pretax-hydrogen'!V5*'Tax Percentages'!W$25/(1-'Tax Percentages'!W$25)</f>
        <v>1.0344141520645787E-6</v>
      </c>
      <c r="W5">
        <f>'BFPaT-pretax-hydrogen'!W5*'Tax Percentages'!X$25/(1-'Tax Percentages'!X$25)</f>
        <v>1.0294194486521818E-6</v>
      </c>
      <c r="X5">
        <f>'BFPaT-pretax-hydrogen'!X5*'Tax Percentages'!Y$25/(1-'Tax Percentages'!Y$25)</f>
        <v>1.0273275858364233E-6</v>
      </c>
      <c r="Y5">
        <f>'BFPaT-pretax-hydrogen'!Y5*'Tax Percentages'!Z$25/(1-'Tax Percentages'!Z$25)</f>
        <v>1.0251302443679553E-6</v>
      </c>
      <c r="Z5">
        <f>'BFPaT-pretax-hydrogen'!Z5*'Tax Percentages'!AA$25/(1-'Tax Percentages'!AA$25)</f>
        <v>1.021314321552418E-6</v>
      </c>
      <c r="AA5">
        <f>'BFPaT-pretax-hydrogen'!AA5*'Tax Percentages'!AB$25/(1-'Tax Percentages'!AB$25)</f>
        <v>1.0172530692360349E-6</v>
      </c>
      <c r="AB5" s="3">
        <f t="shared" si="1"/>
        <v>1.0172530692360349E-6</v>
      </c>
      <c r="AC5" s="3">
        <f t="shared" si="0"/>
        <v>1.0172530692360349E-6</v>
      </c>
      <c r="AD5" s="3">
        <f t="shared" si="0"/>
        <v>1.0172530692360349E-6</v>
      </c>
      <c r="AE5" s="3">
        <f t="shared" si="0"/>
        <v>1.0172530692360349E-6</v>
      </c>
      <c r="AF5" s="3">
        <f t="shared" si="0"/>
        <v>1.0172530692360349E-6</v>
      </c>
      <c r="AG5" s="3">
        <f t="shared" si="0"/>
        <v>1.0172530692360349E-6</v>
      </c>
      <c r="AH5" s="3">
        <f t="shared" si="0"/>
        <v>1.0172530692360349E-6</v>
      </c>
      <c r="AI5" s="3">
        <f t="shared" si="0"/>
        <v>1.0172530692360349E-6</v>
      </c>
      <c r="AJ5" s="3">
        <f t="shared" si="0"/>
        <v>1.0172530692360349E-6</v>
      </c>
      <c r="AK5" s="3">
        <f t="shared" si="0"/>
        <v>1.0172530692360349E-6</v>
      </c>
      <c r="AL5" s="3">
        <f t="shared" si="0"/>
        <v>1.0172530692360349E-6</v>
      </c>
      <c r="AM5" s="3">
        <f t="shared" si="0"/>
        <v>1.0172530692360349E-6</v>
      </c>
      <c r="AN5" s="3">
        <f t="shared" si="0"/>
        <v>1.0172530692360349E-6</v>
      </c>
      <c r="AO5" s="3">
        <f t="shared" si="0"/>
        <v>1.0172530692360349E-6</v>
      </c>
      <c r="AP5" s="3">
        <f t="shared" si="0"/>
        <v>1.0172530692360349E-6</v>
      </c>
      <c r="AQ5" s="3">
        <f t="shared" si="0"/>
        <v>1.0172530692360349E-6</v>
      </c>
      <c r="AR5" s="3">
        <f t="shared" si="0"/>
        <v>1.0172530692360349E-6</v>
      </c>
      <c r="AS5" s="3">
        <f t="shared" si="0"/>
        <v>1.0172530692360349E-6</v>
      </c>
      <c r="AT5" s="3">
        <f t="shared" si="0"/>
        <v>1.0172530692360349E-6</v>
      </c>
      <c r="AU5" s="3">
        <f t="shared" si="0"/>
        <v>1.0172530692360349E-6</v>
      </c>
      <c r="AV5" s="3">
        <f t="shared" si="0"/>
        <v>1.0172530692360349E-6</v>
      </c>
      <c r="AW5" s="3">
        <f t="shared" si="0"/>
        <v>1.0172530692360349E-6</v>
      </c>
      <c r="AX5" s="3">
        <f t="shared" si="0"/>
        <v>1.0172530692360349E-6</v>
      </c>
      <c r="AY5" s="3">
        <f t="shared" si="0"/>
        <v>1.0172530692360349E-6</v>
      </c>
      <c r="AZ5" s="3">
        <f t="shared" si="0"/>
        <v>1.0172530692360349E-6</v>
      </c>
      <c r="BA5" s="3">
        <f t="shared" si="0"/>
        <v>1.0172530692360349E-6</v>
      </c>
      <c r="BB5" s="3">
        <f t="shared" si="0"/>
        <v>1.0172530692360349E-6</v>
      </c>
      <c r="BC5" s="3">
        <f t="shared" si="0"/>
        <v>1.0172530692360349E-6</v>
      </c>
      <c r="BD5" s="3">
        <f t="shared" si="0"/>
        <v>1.0172530692360349E-6</v>
      </c>
      <c r="BE5" s="3">
        <f t="shared" si="0"/>
        <v>1.0172530692360349E-6</v>
      </c>
      <c r="BF5" s="3">
        <f t="shared" si="0"/>
        <v>1.0172530692360349E-6</v>
      </c>
      <c r="BG5" s="3">
        <f t="shared" si="0"/>
        <v>1.0172530692360349E-6</v>
      </c>
      <c r="BH5" s="3">
        <f t="shared" si="0"/>
        <v>1.0172530692360349E-6</v>
      </c>
      <c r="BI5" s="3">
        <f t="shared" si="0"/>
        <v>1.0172530692360349E-6</v>
      </c>
      <c r="BJ5" s="3">
        <f t="shared" si="0"/>
        <v>1.0172530692360349E-6</v>
      </c>
      <c r="BK5" s="3">
        <f t="shared" si="0"/>
        <v>1.0172530692360349E-6</v>
      </c>
      <c r="BL5" s="3">
        <f t="shared" si="0"/>
        <v>1.0172530692360349E-6</v>
      </c>
      <c r="BM5" s="3">
        <f t="shared" si="0"/>
        <v>1.0172530692360349E-6</v>
      </c>
      <c r="BN5" s="3">
        <f t="shared" si="0"/>
        <v>1.0172530692360349E-6</v>
      </c>
      <c r="BO5" s="3">
        <f t="shared" si="0"/>
        <v>1.0172530692360349E-6</v>
      </c>
      <c r="BP5" s="3">
        <f t="shared" si="0"/>
        <v>1.0172530692360349E-6</v>
      </c>
      <c r="BQ5" s="3">
        <f t="shared" si="0"/>
        <v>1.0172530692360349E-6</v>
      </c>
      <c r="BR5" s="3">
        <f t="shared" si="0"/>
        <v>1.0172530692360349E-6</v>
      </c>
      <c r="BS5" s="3">
        <f t="shared" si="0"/>
        <v>1.0172530692360349E-6</v>
      </c>
      <c r="BT5" s="3">
        <f t="shared" si="0"/>
        <v>1.0172530692360349E-6</v>
      </c>
      <c r="BU5" s="3">
        <f t="shared" si="0"/>
        <v>1.0172530692360349E-6</v>
      </c>
      <c r="BV5" s="3">
        <f t="shared" si="0"/>
        <v>1.0172530692360349E-6</v>
      </c>
      <c r="BW5" s="3">
        <f t="shared" si="0"/>
        <v>1.0172530692360349E-6</v>
      </c>
      <c r="BX5" s="3">
        <f t="shared" si="0"/>
        <v>1.0172530692360349E-6</v>
      </c>
      <c r="BY5" s="3">
        <f t="shared" si="0"/>
        <v>1.0172530692360349E-6</v>
      </c>
    </row>
    <row r="6" spans="1:77">
      <c r="A6" s="1" t="s">
        <v>393</v>
      </c>
      <c r="B6">
        <f>'BFPaT-pretax-hydrogen'!B6*'Tax Percentages'!C$25/(1-'Tax Percentages'!C$25)</f>
        <v>5.5771102825593085E-7</v>
      </c>
      <c r="C6">
        <f>'BFPaT-pretax-hydrogen'!C6*'Tax Percentages'!D$25/(1-'Tax Percentages'!D$25)</f>
        <v>5.7652133189648473E-7</v>
      </c>
      <c r="D6">
        <f>'BFPaT-pretax-hydrogen'!D6*'Tax Percentages'!E$25/(1-'Tax Percentages'!E$25)</f>
        <v>5.7621350841291836E-7</v>
      </c>
      <c r="E6">
        <f>'BFPaT-pretax-hydrogen'!E6*'Tax Percentages'!F$25/(1-'Tax Percentages'!F$25)</f>
        <v>5.828092617858259E-7</v>
      </c>
      <c r="F6">
        <f>'BFPaT-pretax-hydrogen'!F6*'Tax Percentages'!G$25/(1-'Tax Percentages'!G$25)</f>
        <v>5.8681959854353001E-7</v>
      </c>
      <c r="G6">
        <f>'BFPaT-pretax-hydrogen'!G6*'Tax Percentages'!H$25/(1-'Tax Percentages'!H$25)</f>
        <v>6.204536783502401E-7</v>
      </c>
      <c r="H6">
        <f>'BFPaT-pretax-hydrogen'!H6*'Tax Percentages'!I$25/(1-'Tax Percentages'!I$25)</f>
        <v>6.342138438849305E-7</v>
      </c>
      <c r="I6">
        <f>'BFPaT-pretax-hydrogen'!I6*'Tax Percentages'!J$25/(1-'Tax Percentages'!J$25)</f>
        <v>6.4118637552931091E-7</v>
      </c>
      <c r="J6">
        <f>'BFPaT-pretax-hydrogen'!J6*'Tax Percentages'!K$25/(1-'Tax Percentages'!K$25)</f>
        <v>6.4482434673403681E-7</v>
      </c>
      <c r="K6">
        <f>'BFPaT-pretax-hydrogen'!K6*'Tax Percentages'!L$25/(1-'Tax Percentages'!L$25)</f>
        <v>6.4620940693584952E-7</v>
      </c>
      <c r="L6">
        <f>'BFPaT-pretax-hydrogen'!L6*'Tax Percentages'!M$25/(1-'Tax Percentages'!M$25)</f>
        <v>6.4290466871459375E-7</v>
      </c>
      <c r="M6">
        <f>'BFPaT-pretax-hydrogen'!M6*'Tax Percentages'!N$25/(1-'Tax Percentages'!N$25)</f>
        <v>6.5114418397249375E-7</v>
      </c>
      <c r="N6">
        <f>'BFPaT-pretax-hydrogen'!N6*'Tax Percentages'!O$25/(1-'Tax Percentages'!O$25)</f>
        <v>6.5214844111563464E-7</v>
      </c>
      <c r="O6">
        <f>'BFPaT-pretax-hydrogen'!O6*'Tax Percentages'!P$25/(1-'Tax Percentages'!P$25)</f>
        <v>6.5698196808396038E-7</v>
      </c>
      <c r="P6">
        <f>'BFPaT-pretax-hydrogen'!P6*'Tax Percentages'!Q$25/(1-'Tax Percentages'!Q$25)</f>
        <v>6.6145045170252381E-7</v>
      </c>
      <c r="Q6">
        <f>'BFPaT-pretax-hydrogen'!Q6*'Tax Percentages'!R$25/(1-'Tax Percentages'!R$25)</f>
        <v>6.6387235527636186E-7</v>
      </c>
      <c r="R6">
        <f>'BFPaT-pretax-hydrogen'!R6*'Tax Percentages'!S$25/(1-'Tax Percentages'!S$25)</f>
        <v>6.5997243346384984E-7</v>
      </c>
      <c r="S6">
        <f>'BFPaT-pretax-hydrogen'!S6*'Tax Percentages'!T$25/(1-'Tax Percentages'!T$25)</f>
        <v>6.5070320307149291E-7</v>
      </c>
      <c r="T6">
        <f>'BFPaT-pretax-hydrogen'!T6*'Tax Percentages'!U$25/(1-'Tax Percentages'!U$25)</f>
        <v>6.3515137684511842E-7</v>
      </c>
      <c r="U6">
        <f>'BFPaT-pretax-hydrogen'!U6*'Tax Percentages'!V$25/(1-'Tax Percentages'!V$25)</f>
        <v>6.221967506470703E-7</v>
      </c>
      <c r="V6">
        <f>'BFPaT-pretax-hydrogen'!V6*'Tax Percentages'!W$25/(1-'Tax Percentages'!W$25)</f>
        <v>6.1551439161227721E-7</v>
      </c>
      <c r="W6">
        <f>'BFPaT-pretax-hydrogen'!W6*'Tax Percentages'!X$25/(1-'Tax Percentages'!X$25)</f>
        <v>6.128965827338383E-7</v>
      </c>
      <c r="X6">
        <f>'BFPaT-pretax-hydrogen'!X6*'Tax Percentages'!Y$25/(1-'Tax Percentages'!Y$25)</f>
        <v>6.1335322636092463E-7</v>
      </c>
      <c r="Y6">
        <f>'BFPaT-pretax-hydrogen'!Y6*'Tax Percentages'!Z$25/(1-'Tax Percentages'!Z$25)</f>
        <v>6.1359999915674539E-7</v>
      </c>
      <c r="Z6">
        <f>'BFPaT-pretax-hydrogen'!Z6*'Tax Percentages'!AA$25/(1-'Tax Percentages'!AA$25)</f>
        <v>6.1203925456914803E-7</v>
      </c>
      <c r="AA6">
        <f>'BFPaT-pretax-hydrogen'!AA6*'Tax Percentages'!AB$25/(1-'Tax Percentages'!AB$25)</f>
        <v>6.1005968965584764E-7</v>
      </c>
      <c r="AB6" s="3">
        <f t="shared" si="1"/>
        <v>6.1005968965584764E-7</v>
      </c>
      <c r="AC6" s="3">
        <f t="shared" si="0"/>
        <v>6.1005968965584764E-7</v>
      </c>
      <c r="AD6" s="3">
        <f t="shared" si="0"/>
        <v>6.1005968965584764E-7</v>
      </c>
      <c r="AE6" s="3">
        <f t="shared" si="0"/>
        <v>6.1005968965584764E-7</v>
      </c>
      <c r="AF6" s="3">
        <f t="shared" si="0"/>
        <v>6.1005968965584764E-7</v>
      </c>
      <c r="AG6" s="3">
        <f t="shared" si="0"/>
        <v>6.1005968965584764E-7</v>
      </c>
      <c r="AH6" s="3">
        <f t="shared" si="0"/>
        <v>6.1005968965584764E-7</v>
      </c>
      <c r="AI6" s="3">
        <f t="shared" si="0"/>
        <v>6.1005968965584764E-7</v>
      </c>
      <c r="AJ6" s="3">
        <f t="shared" si="0"/>
        <v>6.1005968965584764E-7</v>
      </c>
      <c r="AK6" s="3">
        <f t="shared" si="0"/>
        <v>6.1005968965584764E-7</v>
      </c>
      <c r="AL6" s="3">
        <f t="shared" si="0"/>
        <v>6.1005968965584764E-7</v>
      </c>
      <c r="AM6" s="3">
        <f t="shared" si="0"/>
        <v>6.1005968965584764E-7</v>
      </c>
      <c r="AN6" s="3">
        <f t="shared" si="0"/>
        <v>6.1005968965584764E-7</v>
      </c>
      <c r="AO6" s="3">
        <f t="shared" si="0"/>
        <v>6.1005968965584764E-7</v>
      </c>
      <c r="AP6" s="3">
        <f t="shared" si="0"/>
        <v>6.1005968965584764E-7</v>
      </c>
      <c r="AQ6" s="3">
        <f t="shared" si="0"/>
        <v>6.1005968965584764E-7</v>
      </c>
      <c r="AR6" s="3">
        <f t="shared" si="0"/>
        <v>6.1005968965584764E-7</v>
      </c>
      <c r="AS6" s="3">
        <f t="shared" si="0"/>
        <v>6.1005968965584764E-7</v>
      </c>
      <c r="AT6" s="3">
        <f t="shared" si="0"/>
        <v>6.1005968965584764E-7</v>
      </c>
      <c r="AU6" s="3">
        <f t="shared" si="0"/>
        <v>6.1005968965584764E-7</v>
      </c>
      <c r="AV6" s="3">
        <f t="shared" si="0"/>
        <v>6.1005968965584764E-7</v>
      </c>
      <c r="AW6" s="3">
        <f t="shared" si="0"/>
        <v>6.1005968965584764E-7</v>
      </c>
      <c r="AX6" s="3">
        <f t="shared" si="0"/>
        <v>6.1005968965584764E-7</v>
      </c>
      <c r="AY6" s="3">
        <f t="shared" si="0"/>
        <v>6.1005968965584764E-7</v>
      </c>
      <c r="AZ6" s="3">
        <f t="shared" si="0"/>
        <v>6.1005968965584764E-7</v>
      </c>
      <c r="BA6" s="3">
        <f t="shared" si="0"/>
        <v>6.1005968965584764E-7</v>
      </c>
      <c r="BB6" s="3">
        <f t="shared" si="0"/>
        <v>6.1005968965584764E-7</v>
      </c>
      <c r="BC6" s="3">
        <f t="shared" si="0"/>
        <v>6.1005968965584764E-7</v>
      </c>
      <c r="BD6" s="3">
        <f t="shared" si="0"/>
        <v>6.1005968965584764E-7</v>
      </c>
      <c r="BE6" s="3">
        <f t="shared" si="0"/>
        <v>6.1005968965584764E-7</v>
      </c>
      <c r="BF6" s="3">
        <f t="shared" si="0"/>
        <v>6.1005968965584764E-7</v>
      </c>
      <c r="BG6" s="3">
        <f t="shared" si="0"/>
        <v>6.1005968965584764E-7</v>
      </c>
      <c r="BH6" s="3">
        <f t="shared" si="0"/>
        <v>6.1005968965584764E-7</v>
      </c>
      <c r="BI6" s="3">
        <f t="shared" si="0"/>
        <v>6.1005968965584764E-7</v>
      </c>
      <c r="BJ6" s="3">
        <f t="shared" si="0"/>
        <v>6.1005968965584764E-7</v>
      </c>
      <c r="BK6" s="3">
        <f t="shared" si="0"/>
        <v>6.1005968965584764E-7</v>
      </c>
      <c r="BL6" s="3">
        <f t="shared" si="0"/>
        <v>6.1005968965584764E-7</v>
      </c>
      <c r="BM6" s="3">
        <f t="shared" si="0"/>
        <v>6.1005968965584764E-7</v>
      </c>
      <c r="BN6" s="3">
        <f t="shared" si="0"/>
        <v>6.1005968965584764E-7</v>
      </c>
      <c r="BO6" s="3">
        <f t="shared" si="0"/>
        <v>6.1005968965584764E-7</v>
      </c>
      <c r="BP6" s="3">
        <f t="shared" si="0"/>
        <v>6.1005968965584764E-7</v>
      </c>
      <c r="BQ6" s="3">
        <f t="shared" si="0"/>
        <v>6.1005968965584764E-7</v>
      </c>
      <c r="BR6" s="3">
        <f t="shared" si="0"/>
        <v>6.1005968965584764E-7</v>
      </c>
      <c r="BS6" s="3">
        <f t="shared" si="0"/>
        <v>6.1005968965584764E-7</v>
      </c>
      <c r="BT6" s="3">
        <f t="shared" si="0"/>
        <v>6.1005968965584764E-7</v>
      </c>
      <c r="BU6" s="3">
        <f t="shared" si="0"/>
        <v>6.1005968965584764E-7</v>
      </c>
      <c r="BV6" s="3">
        <f t="shared" si="0"/>
        <v>6.1005968965584764E-7</v>
      </c>
      <c r="BW6" s="3">
        <f t="shared" si="0"/>
        <v>6.1005968965584764E-7</v>
      </c>
      <c r="BX6" s="3">
        <f t="shared" si="0"/>
        <v>6.1005968965584764E-7</v>
      </c>
      <c r="BY6" s="3">
        <f t="shared" si="0"/>
        <v>6.1005968965584764E-7</v>
      </c>
    </row>
    <row r="7" spans="1:77">
      <c r="A7" s="1" t="s">
        <v>394</v>
      </c>
      <c r="B7">
        <f>'BFPaT-pretax-hydrogen'!B7*'Tax Percentages'!C$25/(1-'Tax Percentages'!C$25)</f>
        <v>5.5771102825593085E-7</v>
      </c>
      <c r="C7">
        <f>'BFPaT-pretax-hydrogen'!C7*'Tax Percentages'!D$25/(1-'Tax Percentages'!D$25)</f>
        <v>5.7652133189648473E-7</v>
      </c>
      <c r="D7">
        <f>'BFPaT-pretax-hydrogen'!D7*'Tax Percentages'!E$25/(1-'Tax Percentages'!E$25)</f>
        <v>5.7621350841291836E-7</v>
      </c>
      <c r="E7">
        <f>'BFPaT-pretax-hydrogen'!E7*'Tax Percentages'!F$25/(1-'Tax Percentages'!F$25)</f>
        <v>5.828092617858259E-7</v>
      </c>
      <c r="F7">
        <f>'BFPaT-pretax-hydrogen'!F7*'Tax Percentages'!G$25/(1-'Tax Percentages'!G$25)</f>
        <v>5.8681959854353001E-7</v>
      </c>
      <c r="G7">
        <f>'BFPaT-pretax-hydrogen'!G7*'Tax Percentages'!H$25/(1-'Tax Percentages'!H$25)</f>
        <v>6.204536783502401E-7</v>
      </c>
      <c r="H7">
        <f>'BFPaT-pretax-hydrogen'!H7*'Tax Percentages'!I$25/(1-'Tax Percentages'!I$25)</f>
        <v>6.342138438849305E-7</v>
      </c>
      <c r="I7">
        <f>'BFPaT-pretax-hydrogen'!I7*'Tax Percentages'!J$25/(1-'Tax Percentages'!J$25)</f>
        <v>6.4118637552931091E-7</v>
      </c>
      <c r="J7">
        <f>'BFPaT-pretax-hydrogen'!J7*'Tax Percentages'!K$25/(1-'Tax Percentages'!K$25)</f>
        <v>6.4482434673403681E-7</v>
      </c>
      <c r="K7">
        <f>'BFPaT-pretax-hydrogen'!K7*'Tax Percentages'!L$25/(1-'Tax Percentages'!L$25)</f>
        <v>6.4620940693584952E-7</v>
      </c>
      <c r="L7">
        <f>'BFPaT-pretax-hydrogen'!L7*'Tax Percentages'!M$25/(1-'Tax Percentages'!M$25)</f>
        <v>6.4290466871459375E-7</v>
      </c>
      <c r="M7">
        <f>'BFPaT-pretax-hydrogen'!M7*'Tax Percentages'!N$25/(1-'Tax Percentages'!N$25)</f>
        <v>6.5114418397249375E-7</v>
      </c>
      <c r="N7">
        <f>'BFPaT-pretax-hydrogen'!N7*'Tax Percentages'!O$25/(1-'Tax Percentages'!O$25)</f>
        <v>6.5214844111563464E-7</v>
      </c>
      <c r="O7">
        <f>'BFPaT-pretax-hydrogen'!O7*'Tax Percentages'!P$25/(1-'Tax Percentages'!P$25)</f>
        <v>6.5698196808396038E-7</v>
      </c>
      <c r="P7">
        <f>'BFPaT-pretax-hydrogen'!P7*'Tax Percentages'!Q$25/(1-'Tax Percentages'!Q$25)</f>
        <v>6.6145045170252381E-7</v>
      </c>
      <c r="Q7">
        <f>'BFPaT-pretax-hydrogen'!Q7*'Tax Percentages'!R$25/(1-'Tax Percentages'!R$25)</f>
        <v>6.6387235527636186E-7</v>
      </c>
      <c r="R7">
        <f>'BFPaT-pretax-hydrogen'!R7*'Tax Percentages'!S$25/(1-'Tax Percentages'!S$25)</f>
        <v>6.5997243346384984E-7</v>
      </c>
      <c r="S7">
        <f>'BFPaT-pretax-hydrogen'!S7*'Tax Percentages'!T$25/(1-'Tax Percentages'!T$25)</f>
        <v>6.5070320307149291E-7</v>
      </c>
      <c r="T7">
        <f>'BFPaT-pretax-hydrogen'!T7*'Tax Percentages'!U$25/(1-'Tax Percentages'!U$25)</f>
        <v>6.3515137684511842E-7</v>
      </c>
      <c r="U7">
        <f>'BFPaT-pretax-hydrogen'!U7*'Tax Percentages'!V$25/(1-'Tax Percentages'!V$25)</f>
        <v>6.221967506470703E-7</v>
      </c>
      <c r="V7">
        <f>'BFPaT-pretax-hydrogen'!V7*'Tax Percentages'!W$25/(1-'Tax Percentages'!W$25)</f>
        <v>6.1551439161227721E-7</v>
      </c>
      <c r="W7">
        <f>'BFPaT-pretax-hydrogen'!W7*'Tax Percentages'!X$25/(1-'Tax Percentages'!X$25)</f>
        <v>6.128965827338383E-7</v>
      </c>
      <c r="X7">
        <f>'BFPaT-pretax-hydrogen'!X7*'Tax Percentages'!Y$25/(1-'Tax Percentages'!Y$25)</f>
        <v>6.1335322636092463E-7</v>
      </c>
      <c r="Y7">
        <f>'BFPaT-pretax-hydrogen'!Y7*'Tax Percentages'!Z$25/(1-'Tax Percentages'!Z$25)</f>
        <v>6.1359999915674539E-7</v>
      </c>
      <c r="Z7">
        <f>'BFPaT-pretax-hydrogen'!Z7*'Tax Percentages'!AA$25/(1-'Tax Percentages'!AA$25)</f>
        <v>6.1203925456914803E-7</v>
      </c>
      <c r="AA7">
        <f>'BFPaT-pretax-hydrogen'!AA7*'Tax Percentages'!AB$25/(1-'Tax Percentages'!AB$25)</f>
        <v>6.1005968965584764E-7</v>
      </c>
      <c r="AB7" s="3">
        <f t="shared" si="1"/>
        <v>6.1005968965584764E-7</v>
      </c>
      <c r="AC7" s="3">
        <f t="shared" si="0"/>
        <v>6.1005968965584764E-7</v>
      </c>
      <c r="AD7" s="3">
        <f t="shared" si="0"/>
        <v>6.1005968965584764E-7</v>
      </c>
      <c r="AE7" s="3">
        <f t="shared" si="0"/>
        <v>6.1005968965584764E-7</v>
      </c>
      <c r="AF7" s="3">
        <f t="shared" si="0"/>
        <v>6.1005968965584764E-7</v>
      </c>
      <c r="AG7" s="3">
        <f t="shared" si="0"/>
        <v>6.1005968965584764E-7</v>
      </c>
      <c r="AH7" s="3">
        <f t="shared" si="0"/>
        <v>6.1005968965584764E-7</v>
      </c>
      <c r="AI7" s="3">
        <f t="shared" si="0"/>
        <v>6.1005968965584764E-7</v>
      </c>
      <c r="AJ7" s="3">
        <f t="shared" si="0"/>
        <v>6.1005968965584764E-7</v>
      </c>
      <c r="AK7" s="3">
        <f t="shared" si="0"/>
        <v>6.1005968965584764E-7</v>
      </c>
      <c r="AL7" s="3">
        <f t="shared" si="0"/>
        <v>6.1005968965584764E-7</v>
      </c>
      <c r="AM7" s="3">
        <f t="shared" si="0"/>
        <v>6.1005968965584764E-7</v>
      </c>
      <c r="AN7" s="3">
        <f t="shared" si="0"/>
        <v>6.1005968965584764E-7</v>
      </c>
      <c r="AO7" s="3">
        <f t="shared" si="0"/>
        <v>6.1005968965584764E-7</v>
      </c>
      <c r="AP7" s="3">
        <f t="shared" si="0"/>
        <v>6.1005968965584764E-7</v>
      </c>
      <c r="AQ7" s="3">
        <f t="shared" si="0"/>
        <v>6.1005968965584764E-7</v>
      </c>
      <c r="AR7" s="3">
        <f t="shared" si="0"/>
        <v>6.1005968965584764E-7</v>
      </c>
      <c r="AS7" s="3">
        <f t="shared" si="0"/>
        <v>6.1005968965584764E-7</v>
      </c>
      <c r="AT7" s="3">
        <f t="shared" si="0"/>
        <v>6.1005968965584764E-7</v>
      </c>
      <c r="AU7" s="3">
        <f t="shared" si="0"/>
        <v>6.1005968965584764E-7</v>
      </c>
      <c r="AV7" s="3">
        <f t="shared" si="0"/>
        <v>6.1005968965584764E-7</v>
      </c>
      <c r="AW7" s="3">
        <f t="shared" si="0"/>
        <v>6.1005968965584764E-7</v>
      </c>
      <c r="AX7" s="3">
        <f t="shared" si="0"/>
        <v>6.1005968965584764E-7</v>
      </c>
      <c r="AY7" s="3">
        <f t="shared" si="0"/>
        <v>6.1005968965584764E-7</v>
      </c>
      <c r="AZ7" s="3">
        <f t="shared" si="0"/>
        <v>6.1005968965584764E-7</v>
      </c>
      <c r="BA7" s="3">
        <f t="shared" si="0"/>
        <v>6.1005968965584764E-7</v>
      </c>
      <c r="BB7" s="3">
        <f t="shared" ref="AC7:BY9" si="2">BA7</f>
        <v>6.1005968965584764E-7</v>
      </c>
      <c r="BC7" s="3">
        <f t="shared" si="2"/>
        <v>6.1005968965584764E-7</v>
      </c>
      <c r="BD7" s="3">
        <f t="shared" si="2"/>
        <v>6.1005968965584764E-7</v>
      </c>
      <c r="BE7" s="3">
        <f t="shared" si="2"/>
        <v>6.1005968965584764E-7</v>
      </c>
      <c r="BF7" s="3">
        <f t="shared" si="2"/>
        <v>6.1005968965584764E-7</v>
      </c>
      <c r="BG7" s="3">
        <f t="shared" si="2"/>
        <v>6.1005968965584764E-7</v>
      </c>
      <c r="BH7" s="3">
        <f t="shared" si="2"/>
        <v>6.1005968965584764E-7</v>
      </c>
      <c r="BI7" s="3">
        <f t="shared" si="2"/>
        <v>6.1005968965584764E-7</v>
      </c>
      <c r="BJ7" s="3">
        <f t="shared" si="2"/>
        <v>6.1005968965584764E-7</v>
      </c>
      <c r="BK7" s="3">
        <f t="shared" si="2"/>
        <v>6.1005968965584764E-7</v>
      </c>
      <c r="BL7" s="3">
        <f t="shared" si="2"/>
        <v>6.1005968965584764E-7</v>
      </c>
      <c r="BM7" s="3">
        <f t="shared" si="2"/>
        <v>6.1005968965584764E-7</v>
      </c>
      <c r="BN7" s="3">
        <f t="shared" si="2"/>
        <v>6.1005968965584764E-7</v>
      </c>
      <c r="BO7" s="3">
        <f t="shared" si="2"/>
        <v>6.1005968965584764E-7</v>
      </c>
      <c r="BP7" s="3">
        <f t="shared" si="2"/>
        <v>6.1005968965584764E-7</v>
      </c>
      <c r="BQ7" s="3">
        <f t="shared" si="2"/>
        <v>6.1005968965584764E-7</v>
      </c>
      <c r="BR7" s="3">
        <f t="shared" si="2"/>
        <v>6.1005968965584764E-7</v>
      </c>
      <c r="BS7" s="3">
        <f t="shared" si="2"/>
        <v>6.1005968965584764E-7</v>
      </c>
      <c r="BT7" s="3">
        <f t="shared" si="2"/>
        <v>6.1005968965584764E-7</v>
      </c>
      <c r="BU7" s="3">
        <f t="shared" si="2"/>
        <v>6.1005968965584764E-7</v>
      </c>
      <c r="BV7" s="3">
        <f t="shared" si="2"/>
        <v>6.1005968965584764E-7</v>
      </c>
      <c r="BW7" s="3">
        <f t="shared" si="2"/>
        <v>6.1005968965584764E-7</v>
      </c>
      <c r="BX7" s="3">
        <f t="shared" si="2"/>
        <v>6.1005968965584764E-7</v>
      </c>
      <c r="BY7" s="3">
        <f t="shared" si="2"/>
        <v>6.1005968965584764E-7</v>
      </c>
    </row>
    <row r="8" spans="1:77">
      <c r="A8" s="1" t="s">
        <v>395</v>
      </c>
      <c r="B8">
        <f>'BFPaT-pretax-hydrogen'!B8*'Tax Percentages'!C$25/(1-'Tax Percentages'!C$25)</f>
        <v>0</v>
      </c>
      <c r="C8">
        <f>'BFPaT-pretax-hydrogen'!C8*'Tax Percentages'!D$25/(1-'Tax Percentages'!D$25)</f>
        <v>0</v>
      </c>
      <c r="D8">
        <f>'BFPaT-pretax-hydrogen'!D8*'Tax Percentages'!E$25/(1-'Tax Percentages'!E$25)</f>
        <v>0</v>
      </c>
      <c r="E8">
        <f>'BFPaT-pretax-hydrogen'!E8*'Tax Percentages'!F$25/(1-'Tax Percentages'!F$25)</f>
        <v>0</v>
      </c>
      <c r="F8">
        <f>'BFPaT-pretax-hydrogen'!F8*'Tax Percentages'!G$25/(1-'Tax Percentages'!G$25)</f>
        <v>0</v>
      </c>
      <c r="G8">
        <f>'BFPaT-pretax-hydrogen'!G8*'Tax Percentages'!H$25/(1-'Tax Percentages'!H$25)</f>
        <v>0</v>
      </c>
      <c r="H8">
        <f>'BFPaT-pretax-hydrogen'!H8*'Tax Percentages'!I$25/(1-'Tax Percentages'!I$25)</f>
        <v>0</v>
      </c>
      <c r="I8">
        <f>'BFPaT-pretax-hydrogen'!I8*'Tax Percentages'!J$25/(1-'Tax Percentages'!J$25)</f>
        <v>0</v>
      </c>
      <c r="J8">
        <f>'BFPaT-pretax-hydrogen'!J8*'Tax Percentages'!K$25/(1-'Tax Percentages'!K$25)</f>
        <v>0</v>
      </c>
      <c r="K8">
        <f>'BFPaT-pretax-hydrogen'!K8*'Tax Percentages'!L$25/(1-'Tax Percentages'!L$25)</f>
        <v>0</v>
      </c>
      <c r="L8">
        <f>'BFPaT-pretax-hydrogen'!L8*'Tax Percentages'!M$25/(1-'Tax Percentages'!M$25)</f>
        <v>0</v>
      </c>
      <c r="M8">
        <f>'BFPaT-pretax-hydrogen'!M8*'Tax Percentages'!N$25/(1-'Tax Percentages'!N$25)</f>
        <v>0</v>
      </c>
      <c r="N8">
        <f>'BFPaT-pretax-hydrogen'!N8*'Tax Percentages'!O$25/(1-'Tax Percentages'!O$25)</f>
        <v>0</v>
      </c>
      <c r="O8">
        <f>'BFPaT-pretax-hydrogen'!O8*'Tax Percentages'!P$25/(1-'Tax Percentages'!P$25)</f>
        <v>0</v>
      </c>
      <c r="P8">
        <f>'BFPaT-pretax-hydrogen'!P8*'Tax Percentages'!Q$25/(1-'Tax Percentages'!Q$25)</f>
        <v>0</v>
      </c>
      <c r="Q8">
        <f>'BFPaT-pretax-hydrogen'!Q8*'Tax Percentages'!R$25/(1-'Tax Percentages'!R$25)</f>
        <v>0</v>
      </c>
      <c r="R8">
        <f>'BFPaT-pretax-hydrogen'!R8*'Tax Percentages'!S$25/(1-'Tax Percentages'!S$25)</f>
        <v>0</v>
      </c>
      <c r="S8">
        <f>'BFPaT-pretax-hydrogen'!S8*'Tax Percentages'!T$25/(1-'Tax Percentages'!T$25)</f>
        <v>0</v>
      </c>
      <c r="T8">
        <f>'BFPaT-pretax-hydrogen'!T8*'Tax Percentages'!U$25/(1-'Tax Percentages'!U$25)</f>
        <v>0</v>
      </c>
      <c r="U8">
        <f>'BFPaT-pretax-hydrogen'!U8*'Tax Percentages'!V$25/(1-'Tax Percentages'!V$25)</f>
        <v>0</v>
      </c>
      <c r="V8">
        <f>'BFPaT-pretax-hydrogen'!V8*'Tax Percentages'!W$25/(1-'Tax Percentages'!W$25)</f>
        <v>0</v>
      </c>
      <c r="W8">
        <f>'BFPaT-pretax-hydrogen'!W8*'Tax Percentages'!X$25/(1-'Tax Percentages'!X$25)</f>
        <v>0</v>
      </c>
      <c r="X8">
        <f>'BFPaT-pretax-hydrogen'!X8*'Tax Percentages'!Y$25/(1-'Tax Percentages'!Y$25)</f>
        <v>0</v>
      </c>
      <c r="Y8">
        <f>'BFPaT-pretax-hydrogen'!Y8*'Tax Percentages'!Z$25/(1-'Tax Percentages'!Z$25)</f>
        <v>0</v>
      </c>
      <c r="Z8">
        <f>'BFPaT-pretax-hydrogen'!Z8*'Tax Percentages'!AA$25/(1-'Tax Percentages'!AA$25)</f>
        <v>0</v>
      </c>
      <c r="AA8">
        <f>'BFPaT-pretax-hydrogen'!AA8*'Tax Percentages'!AB$25/(1-'Tax Percentages'!AB$25)</f>
        <v>0</v>
      </c>
      <c r="AB8" s="3">
        <f t="shared" si="1"/>
        <v>0</v>
      </c>
      <c r="AC8" s="3">
        <f t="shared" si="2"/>
        <v>0</v>
      </c>
      <c r="AD8" s="3">
        <f t="shared" si="2"/>
        <v>0</v>
      </c>
      <c r="AE8" s="3">
        <f t="shared" si="2"/>
        <v>0</v>
      </c>
      <c r="AF8" s="3">
        <f t="shared" si="2"/>
        <v>0</v>
      </c>
      <c r="AG8" s="3">
        <f t="shared" si="2"/>
        <v>0</v>
      </c>
      <c r="AH8" s="3">
        <f t="shared" si="2"/>
        <v>0</v>
      </c>
      <c r="AI8" s="3">
        <f t="shared" si="2"/>
        <v>0</v>
      </c>
      <c r="AJ8" s="3">
        <f t="shared" si="2"/>
        <v>0</v>
      </c>
      <c r="AK8" s="3">
        <f t="shared" si="2"/>
        <v>0</v>
      </c>
      <c r="AL8" s="3">
        <f t="shared" si="2"/>
        <v>0</v>
      </c>
      <c r="AM8" s="3">
        <f t="shared" si="2"/>
        <v>0</v>
      </c>
      <c r="AN8" s="3">
        <f t="shared" si="2"/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0</v>
      </c>
      <c r="AV8" s="3">
        <f t="shared" si="2"/>
        <v>0</v>
      </c>
      <c r="AW8" s="3">
        <f t="shared" si="2"/>
        <v>0</v>
      </c>
      <c r="AX8" s="3">
        <f t="shared" si="2"/>
        <v>0</v>
      </c>
      <c r="AY8" s="3">
        <f t="shared" si="2"/>
        <v>0</v>
      </c>
      <c r="AZ8" s="3">
        <f t="shared" si="2"/>
        <v>0</v>
      </c>
      <c r="BA8" s="3">
        <f t="shared" si="2"/>
        <v>0</v>
      </c>
      <c r="BB8" s="3">
        <f t="shared" si="2"/>
        <v>0</v>
      </c>
      <c r="BC8" s="3">
        <f t="shared" si="2"/>
        <v>0</v>
      </c>
      <c r="BD8" s="3">
        <f t="shared" si="2"/>
        <v>0</v>
      </c>
      <c r="BE8" s="3">
        <f t="shared" si="2"/>
        <v>0</v>
      </c>
      <c r="BF8" s="3">
        <f t="shared" si="2"/>
        <v>0</v>
      </c>
      <c r="BG8" s="3">
        <f t="shared" si="2"/>
        <v>0</v>
      </c>
      <c r="BH8" s="3">
        <f t="shared" si="2"/>
        <v>0</v>
      </c>
      <c r="BI8" s="3">
        <f t="shared" si="2"/>
        <v>0</v>
      </c>
      <c r="BJ8" s="3">
        <f t="shared" si="2"/>
        <v>0</v>
      </c>
      <c r="BK8" s="3">
        <f t="shared" si="2"/>
        <v>0</v>
      </c>
      <c r="BL8" s="3">
        <f t="shared" si="2"/>
        <v>0</v>
      </c>
      <c r="BM8" s="3">
        <f t="shared" si="2"/>
        <v>0</v>
      </c>
      <c r="BN8" s="3">
        <f t="shared" si="2"/>
        <v>0</v>
      </c>
      <c r="BO8" s="3">
        <f t="shared" si="2"/>
        <v>0</v>
      </c>
      <c r="BP8" s="3">
        <f t="shared" si="2"/>
        <v>0</v>
      </c>
      <c r="BQ8" s="3">
        <f t="shared" si="2"/>
        <v>0</v>
      </c>
      <c r="BR8" s="3">
        <f t="shared" si="2"/>
        <v>0</v>
      </c>
      <c r="BS8" s="3">
        <f t="shared" si="2"/>
        <v>0</v>
      </c>
      <c r="BT8" s="3">
        <f t="shared" si="2"/>
        <v>0</v>
      </c>
      <c r="BU8" s="3">
        <f t="shared" si="2"/>
        <v>0</v>
      </c>
      <c r="BV8" s="3">
        <f t="shared" si="2"/>
        <v>0</v>
      </c>
      <c r="BW8" s="3">
        <f t="shared" si="2"/>
        <v>0</v>
      </c>
      <c r="BX8" s="3">
        <f t="shared" si="2"/>
        <v>0</v>
      </c>
      <c r="BY8" s="3">
        <f t="shared" si="2"/>
        <v>0</v>
      </c>
    </row>
    <row r="9" spans="1:77">
      <c r="A9" s="1" t="s">
        <v>396</v>
      </c>
      <c r="B9">
        <f>'BFPaT-pretax-hydrogen'!B9*'Tax Percentages'!C$25/(1-'Tax Percentages'!C$25)</f>
        <v>5.5771102825593085E-7</v>
      </c>
      <c r="C9">
        <f>'BFPaT-pretax-hydrogen'!C9*'Tax Percentages'!D$25/(1-'Tax Percentages'!D$25)</f>
        <v>5.7652133189648473E-7</v>
      </c>
      <c r="D9">
        <f>'BFPaT-pretax-hydrogen'!D9*'Tax Percentages'!E$25/(1-'Tax Percentages'!E$25)</f>
        <v>5.7621350841291836E-7</v>
      </c>
      <c r="E9">
        <f>'BFPaT-pretax-hydrogen'!E9*'Tax Percentages'!F$25/(1-'Tax Percentages'!F$25)</f>
        <v>5.828092617858259E-7</v>
      </c>
      <c r="F9">
        <f>'BFPaT-pretax-hydrogen'!F9*'Tax Percentages'!G$25/(1-'Tax Percentages'!G$25)</f>
        <v>5.8681959854353001E-7</v>
      </c>
      <c r="G9">
        <f>'BFPaT-pretax-hydrogen'!G9*'Tax Percentages'!H$25/(1-'Tax Percentages'!H$25)</f>
        <v>6.204536783502401E-7</v>
      </c>
      <c r="H9">
        <f>'BFPaT-pretax-hydrogen'!H9*'Tax Percentages'!I$25/(1-'Tax Percentages'!I$25)</f>
        <v>6.342138438849305E-7</v>
      </c>
      <c r="I9">
        <f>'BFPaT-pretax-hydrogen'!I9*'Tax Percentages'!J$25/(1-'Tax Percentages'!J$25)</f>
        <v>6.4118637552931091E-7</v>
      </c>
      <c r="J9">
        <f>'BFPaT-pretax-hydrogen'!J9*'Tax Percentages'!K$25/(1-'Tax Percentages'!K$25)</f>
        <v>6.4482434673403681E-7</v>
      </c>
      <c r="K9">
        <f>'BFPaT-pretax-hydrogen'!K9*'Tax Percentages'!L$25/(1-'Tax Percentages'!L$25)</f>
        <v>6.4620940693584952E-7</v>
      </c>
      <c r="L9">
        <f>'BFPaT-pretax-hydrogen'!L9*'Tax Percentages'!M$25/(1-'Tax Percentages'!M$25)</f>
        <v>6.4290466871459375E-7</v>
      </c>
      <c r="M9">
        <f>'BFPaT-pretax-hydrogen'!M9*'Tax Percentages'!N$25/(1-'Tax Percentages'!N$25)</f>
        <v>6.5114418397249375E-7</v>
      </c>
      <c r="N9">
        <f>'BFPaT-pretax-hydrogen'!N9*'Tax Percentages'!O$25/(1-'Tax Percentages'!O$25)</f>
        <v>6.5214844111563464E-7</v>
      </c>
      <c r="O9">
        <f>'BFPaT-pretax-hydrogen'!O9*'Tax Percentages'!P$25/(1-'Tax Percentages'!P$25)</f>
        <v>6.5698196808396038E-7</v>
      </c>
      <c r="P9">
        <f>'BFPaT-pretax-hydrogen'!P9*'Tax Percentages'!Q$25/(1-'Tax Percentages'!Q$25)</f>
        <v>6.6145045170252381E-7</v>
      </c>
      <c r="Q9">
        <f>'BFPaT-pretax-hydrogen'!Q9*'Tax Percentages'!R$25/(1-'Tax Percentages'!R$25)</f>
        <v>6.6387235527636186E-7</v>
      </c>
      <c r="R9">
        <f>'BFPaT-pretax-hydrogen'!R9*'Tax Percentages'!S$25/(1-'Tax Percentages'!S$25)</f>
        <v>6.5997243346384984E-7</v>
      </c>
      <c r="S9">
        <f>'BFPaT-pretax-hydrogen'!S9*'Tax Percentages'!T$25/(1-'Tax Percentages'!T$25)</f>
        <v>6.5070320307149291E-7</v>
      </c>
      <c r="T9">
        <f>'BFPaT-pretax-hydrogen'!T9*'Tax Percentages'!U$25/(1-'Tax Percentages'!U$25)</f>
        <v>6.3515137684511842E-7</v>
      </c>
      <c r="U9">
        <f>'BFPaT-pretax-hydrogen'!U9*'Tax Percentages'!V$25/(1-'Tax Percentages'!V$25)</f>
        <v>6.221967506470703E-7</v>
      </c>
      <c r="V9">
        <f>'BFPaT-pretax-hydrogen'!V9*'Tax Percentages'!W$25/(1-'Tax Percentages'!W$25)</f>
        <v>6.1551439161227721E-7</v>
      </c>
      <c r="W9">
        <f>'BFPaT-pretax-hydrogen'!W9*'Tax Percentages'!X$25/(1-'Tax Percentages'!X$25)</f>
        <v>6.128965827338383E-7</v>
      </c>
      <c r="X9">
        <f>'BFPaT-pretax-hydrogen'!X9*'Tax Percentages'!Y$25/(1-'Tax Percentages'!Y$25)</f>
        <v>6.1335322636092463E-7</v>
      </c>
      <c r="Y9">
        <f>'BFPaT-pretax-hydrogen'!Y9*'Tax Percentages'!Z$25/(1-'Tax Percentages'!Z$25)</f>
        <v>6.1359999915674539E-7</v>
      </c>
      <c r="Z9">
        <f>'BFPaT-pretax-hydrogen'!Z9*'Tax Percentages'!AA$25/(1-'Tax Percentages'!AA$25)</f>
        <v>6.1203925456914803E-7</v>
      </c>
      <c r="AA9">
        <f>'BFPaT-pretax-hydrogen'!AA9*'Tax Percentages'!AB$25/(1-'Tax Percentages'!AB$25)</f>
        <v>6.1005968965584764E-7</v>
      </c>
      <c r="AB9" s="3">
        <f t="shared" si="1"/>
        <v>6.1005968965584764E-7</v>
      </c>
      <c r="AC9" s="3">
        <f t="shared" si="2"/>
        <v>6.1005968965584764E-7</v>
      </c>
      <c r="AD9" s="3">
        <f t="shared" si="2"/>
        <v>6.1005968965584764E-7</v>
      </c>
      <c r="AE9" s="3">
        <f t="shared" si="2"/>
        <v>6.1005968965584764E-7</v>
      </c>
      <c r="AF9" s="3">
        <f t="shared" si="2"/>
        <v>6.1005968965584764E-7</v>
      </c>
      <c r="AG9" s="3">
        <f t="shared" si="2"/>
        <v>6.1005968965584764E-7</v>
      </c>
      <c r="AH9" s="3">
        <f t="shared" si="2"/>
        <v>6.1005968965584764E-7</v>
      </c>
      <c r="AI9" s="3">
        <f t="shared" si="2"/>
        <v>6.1005968965584764E-7</v>
      </c>
      <c r="AJ9" s="3">
        <f t="shared" si="2"/>
        <v>6.1005968965584764E-7</v>
      </c>
      <c r="AK9" s="3">
        <f t="shared" si="2"/>
        <v>6.1005968965584764E-7</v>
      </c>
      <c r="AL9" s="3">
        <f t="shared" si="2"/>
        <v>6.1005968965584764E-7</v>
      </c>
      <c r="AM9" s="3">
        <f t="shared" si="2"/>
        <v>6.1005968965584764E-7</v>
      </c>
      <c r="AN9" s="3">
        <f t="shared" si="2"/>
        <v>6.1005968965584764E-7</v>
      </c>
      <c r="AO9" s="3">
        <f t="shared" si="2"/>
        <v>6.1005968965584764E-7</v>
      </c>
      <c r="AP9" s="3">
        <f t="shared" si="2"/>
        <v>6.1005968965584764E-7</v>
      </c>
      <c r="AQ9" s="3">
        <f t="shared" si="2"/>
        <v>6.1005968965584764E-7</v>
      </c>
      <c r="AR9" s="3">
        <f t="shared" si="2"/>
        <v>6.1005968965584764E-7</v>
      </c>
      <c r="AS9" s="3">
        <f t="shared" si="2"/>
        <v>6.1005968965584764E-7</v>
      </c>
      <c r="AT9" s="3">
        <f t="shared" si="2"/>
        <v>6.1005968965584764E-7</v>
      </c>
      <c r="AU9" s="3">
        <f t="shared" si="2"/>
        <v>6.1005968965584764E-7</v>
      </c>
      <c r="AV9" s="3">
        <f t="shared" si="2"/>
        <v>6.1005968965584764E-7</v>
      </c>
      <c r="AW9" s="3">
        <f t="shared" si="2"/>
        <v>6.1005968965584764E-7</v>
      </c>
      <c r="AX9" s="3">
        <f t="shared" si="2"/>
        <v>6.1005968965584764E-7</v>
      </c>
      <c r="AY9" s="3">
        <f t="shared" si="2"/>
        <v>6.1005968965584764E-7</v>
      </c>
      <c r="AZ9" s="3">
        <f t="shared" si="2"/>
        <v>6.1005968965584764E-7</v>
      </c>
      <c r="BA9" s="3">
        <f t="shared" si="2"/>
        <v>6.1005968965584764E-7</v>
      </c>
      <c r="BB9" s="3">
        <f t="shared" si="2"/>
        <v>6.1005968965584764E-7</v>
      </c>
      <c r="BC9" s="3">
        <f t="shared" si="2"/>
        <v>6.1005968965584764E-7</v>
      </c>
      <c r="BD9" s="3">
        <f t="shared" si="2"/>
        <v>6.1005968965584764E-7</v>
      </c>
      <c r="BE9" s="3">
        <f t="shared" si="2"/>
        <v>6.1005968965584764E-7</v>
      </c>
      <c r="BF9" s="3">
        <f t="shared" si="2"/>
        <v>6.1005968965584764E-7</v>
      </c>
      <c r="BG9" s="3">
        <f t="shared" si="2"/>
        <v>6.1005968965584764E-7</v>
      </c>
      <c r="BH9" s="3">
        <f t="shared" si="2"/>
        <v>6.1005968965584764E-7</v>
      </c>
      <c r="BI9" s="3">
        <f t="shared" si="2"/>
        <v>6.1005968965584764E-7</v>
      </c>
      <c r="BJ9" s="3">
        <f t="shared" si="2"/>
        <v>6.1005968965584764E-7</v>
      </c>
      <c r="BK9" s="3">
        <f t="shared" si="2"/>
        <v>6.1005968965584764E-7</v>
      </c>
      <c r="BL9" s="3">
        <f t="shared" si="2"/>
        <v>6.1005968965584764E-7</v>
      </c>
      <c r="BM9" s="3">
        <f t="shared" si="2"/>
        <v>6.1005968965584764E-7</v>
      </c>
      <c r="BN9" s="3">
        <f t="shared" si="2"/>
        <v>6.1005968965584764E-7</v>
      </c>
      <c r="BO9" s="3">
        <f t="shared" si="2"/>
        <v>6.1005968965584764E-7</v>
      </c>
      <c r="BP9" s="3">
        <f t="shared" si="2"/>
        <v>6.1005968965584764E-7</v>
      </c>
      <c r="BQ9" s="3">
        <f t="shared" si="2"/>
        <v>6.1005968965584764E-7</v>
      </c>
      <c r="BR9" s="3">
        <f t="shared" si="2"/>
        <v>6.1005968965584764E-7</v>
      </c>
      <c r="BS9" s="3">
        <f t="shared" si="2"/>
        <v>6.1005968965584764E-7</v>
      </c>
      <c r="BT9" s="3">
        <f t="shared" si="2"/>
        <v>6.1005968965584764E-7</v>
      </c>
      <c r="BU9" s="3">
        <f t="shared" si="2"/>
        <v>6.1005968965584764E-7</v>
      </c>
      <c r="BV9" s="3">
        <f t="shared" si="2"/>
        <v>6.1005968965584764E-7</v>
      </c>
      <c r="BW9" s="3">
        <f t="shared" si="2"/>
        <v>6.1005968965584764E-7</v>
      </c>
      <c r="BX9" s="3">
        <f t="shared" si="2"/>
        <v>6.1005968965584764E-7</v>
      </c>
      <c r="BY9" s="3">
        <f t="shared" si="2"/>
        <v>6.1005968965584764E-7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A124-742C-4E22-B800-9150095FE7CE}">
  <dimension ref="A1:AD151"/>
  <sheetViews>
    <sheetView topLeftCell="A100" workbookViewId="0">
      <selection activeCell="E114" sqref="E114"/>
    </sheetView>
  </sheetViews>
  <sheetFormatPr defaultRowHeight="15"/>
  <sheetData>
    <row r="1" spans="1:30"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30">
      <c r="A2" s="15" t="s">
        <v>540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spans="1:30">
      <c r="A3" t="s">
        <v>488</v>
      </c>
      <c r="B3">
        <f t="shared" ref="B3:AA3" si="0">B$1</f>
        <v>2025</v>
      </c>
      <c r="C3">
        <f t="shared" si="0"/>
        <v>2026</v>
      </c>
      <c r="D3">
        <f t="shared" si="0"/>
        <v>2027</v>
      </c>
      <c r="E3">
        <f t="shared" si="0"/>
        <v>2028</v>
      </c>
      <c r="F3">
        <f t="shared" si="0"/>
        <v>2029</v>
      </c>
      <c r="G3">
        <f t="shared" si="0"/>
        <v>2030</v>
      </c>
      <c r="H3">
        <f t="shared" si="0"/>
        <v>2031</v>
      </c>
      <c r="I3">
        <f t="shared" si="0"/>
        <v>2032</v>
      </c>
      <c r="J3">
        <f t="shared" si="0"/>
        <v>2033</v>
      </c>
      <c r="K3">
        <f t="shared" si="0"/>
        <v>2034</v>
      </c>
      <c r="L3">
        <f t="shared" si="0"/>
        <v>2035</v>
      </c>
      <c r="M3">
        <f t="shared" si="0"/>
        <v>2036</v>
      </c>
      <c r="N3">
        <f t="shared" si="0"/>
        <v>2037</v>
      </c>
      <c r="O3">
        <f t="shared" si="0"/>
        <v>2038</v>
      </c>
      <c r="P3">
        <f t="shared" si="0"/>
        <v>2039</v>
      </c>
      <c r="Q3">
        <f t="shared" si="0"/>
        <v>2040</v>
      </c>
      <c r="R3">
        <f t="shared" si="0"/>
        <v>2041</v>
      </c>
      <c r="S3">
        <f t="shared" si="0"/>
        <v>2042</v>
      </c>
      <c r="T3">
        <f t="shared" si="0"/>
        <v>2043</v>
      </c>
      <c r="U3">
        <f t="shared" si="0"/>
        <v>2044</v>
      </c>
      <c r="V3">
        <f t="shared" si="0"/>
        <v>2045</v>
      </c>
      <c r="W3">
        <f t="shared" si="0"/>
        <v>2046</v>
      </c>
      <c r="X3">
        <f t="shared" si="0"/>
        <v>2047</v>
      </c>
      <c r="Y3">
        <f t="shared" si="0"/>
        <v>2048</v>
      </c>
      <c r="Z3">
        <f t="shared" si="0"/>
        <v>2049</v>
      </c>
      <c r="AA3">
        <f t="shared" si="0"/>
        <v>2050</v>
      </c>
    </row>
    <row r="4" spans="1:30">
      <c r="A4" t="s">
        <v>389</v>
      </c>
      <c r="B4">
        <f>'BFPaT-fueltax-coal'!B2</f>
        <v>0</v>
      </c>
      <c r="C4">
        <f>'BFPaT-fueltax-coal'!C2</f>
        <v>0</v>
      </c>
      <c r="D4">
        <f>'BFPaT-fueltax-coal'!D2</f>
        <v>0</v>
      </c>
      <c r="E4">
        <f>'BFPaT-fueltax-coal'!E2</f>
        <v>0</v>
      </c>
      <c r="F4">
        <f>'BFPaT-fueltax-coal'!F2</f>
        <v>0</v>
      </c>
      <c r="G4">
        <f>'BFPaT-fueltax-coal'!G2</f>
        <v>0</v>
      </c>
      <c r="H4">
        <f>'BFPaT-fueltax-coal'!H2</f>
        <v>0</v>
      </c>
      <c r="I4">
        <f>'BFPaT-fueltax-coal'!I2</f>
        <v>0</v>
      </c>
      <c r="J4">
        <f>'BFPaT-fueltax-coal'!J2</f>
        <v>0</v>
      </c>
      <c r="K4">
        <f>'BFPaT-fueltax-coal'!K2</f>
        <v>0</v>
      </c>
      <c r="L4">
        <f>'BFPaT-fueltax-coal'!L2</f>
        <v>0</v>
      </c>
      <c r="M4">
        <f>'BFPaT-fueltax-coal'!M2</f>
        <v>0</v>
      </c>
      <c r="N4">
        <f>'BFPaT-fueltax-coal'!N2</f>
        <v>0</v>
      </c>
      <c r="O4">
        <f>'BFPaT-fueltax-coal'!O2</f>
        <v>0</v>
      </c>
      <c r="P4">
        <f>'BFPaT-fueltax-coal'!P2</f>
        <v>0</v>
      </c>
      <c r="Q4">
        <f>'BFPaT-fueltax-coal'!Q2</f>
        <v>0</v>
      </c>
      <c r="R4">
        <f>'BFPaT-fueltax-coal'!R2</f>
        <v>0</v>
      </c>
      <c r="S4">
        <f>'BFPaT-fueltax-coal'!S2</f>
        <v>0</v>
      </c>
      <c r="T4">
        <f>'BFPaT-fueltax-coal'!T2</f>
        <v>0</v>
      </c>
      <c r="U4">
        <f>'BFPaT-fueltax-coal'!U2</f>
        <v>0</v>
      </c>
      <c r="V4">
        <f>'BFPaT-fueltax-coal'!V2</f>
        <v>0</v>
      </c>
      <c r="W4">
        <f>'BFPaT-fueltax-coal'!W2</f>
        <v>0</v>
      </c>
      <c r="X4">
        <f>'BFPaT-fueltax-coal'!X2</f>
        <v>0</v>
      </c>
      <c r="Y4">
        <f>'BFPaT-fueltax-coal'!Y2</f>
        <v>0</v>
      </c>
      <c r="Z4">
        <f>'BFPaT-fueltax-coal'!Z2</f>
        <v>0</v>
      </c>
      <c r="AA4">
        <f>'BFPaT-fueltax-coal'!AA2</f>
        <v>0</v>
      </c>
    </row>
    <row r="5" spans="1:30">
      <c r="A5" t="s">
        <v>390</v>
      </c>
      <c r="B5">
        <f>'BFPaT-fueltax-coal'!B3</f>
        <v>1.2502189474745812E-7</v>
      </c>
      <c r="C5">
        <f>'BFPaT-fueltax-coal'!C3</f>
        <v>1.2276425923586388E-7</v>
      </c>
      <c r="D5">
        <f>'BFPaT-fueltax-coal'!D3</f>
        <v>1.2076701508301671E-7</v>
      </c>
      <c r="E5">
        <f>'BFPaT-fueltax-coal'!E3</f>
        <v>1.1999920441421077E-7</v>
      </c>
      <c r="F5">
        <f>'BFPaT-fueltax-coal'!F3</f>
        <v>1.1966580203016976E-7</v>
      </c>
      <c r="G5">
        <f>'BFPaT-fueltax-coal'!G3</f>
        <v>1.202425744985239E-7</v>
      </c>
      <c r="H5">
        <f>'BFPaT-fueltax-coal'!H3</f>
        <v>1.1803819753043069E-7</v>
      </c>
      <c r="I5">
        <f>'BFPaT-fueltax-coal'!I3</f>
        <v>1.1729184634801705E-7</v>
      </c>
      <c r="J5">
        <f>'BFPaT-fueltax-coal'!J3</f>
        <v>1.1703038201495038E-7</v>
      </c>
      <c r="K5">
        <f>'BFPaT-fueltax-coal'!K3</f>
        <v>1.1601973774899107E-7</v>
      </c>
      <c r="L5">
        <f>'BFPaT-fueltax-coal'!L3</f>
        <v>1.1592380409050533E-7</v>
      </c>
      <c r="M5">
        <f>'BFPaT-fueltax-coal'!M3</f>
        <v>1.1574939699200757E-7</v>
      </c>
      <c r="N5">
        <f>'BFPaT-fueltax-coal'!N3</f>
        <v>1.176595839102858E-7</v>
      </c>
      <c r="O5">
        <f>'BFPaT-fueltax-coal'!O3</f>
        <v>1.1790163716247942E-7</v>
      </c>
      <c r="P5">
        <f>'BFPaT-fueltax-coal'!P3</f>
        <v>1.1873938624830043E-7</v>
      </c>
      <c r="Q5">
        <f>'BFPaT-fueltax-coal'!Q3</f>
        <v>1.1902582162007819E-7</v>
      </c>
      <c r="R5">
        <f>'BFPaT-fueltax-coal'!R3</f>
        <v>1.186757881340831E-7</v>
      </c>
      <c r="S5">
        <f>'BFPaT-fueltax-coal'!S3</f>
        <v>1.1856668615440204E-7</v>
      </c>
      <c r="T5">
        <f>'BFPaT-fueltax-coal'!T3</f>
        <v>1.1903820959631375E-7</v>
      </c>
      <c r="U5">
        <f>'BFPaT-fueltax-coal'!U3</f>
        <v>1.1859546137479179E-7</v>
      </c>
      <c r="V5">
        <f>'BFPaT-fueltax-coal'!V3</f>
        <v>1.1909507723525346E-7</v>
      </c>
      <c r="W5">
        <f>'BFPaT-fueltax-coal'!W3</f>
        <v>1.1973886182702368E-7</v>
      </c>
      <c r="X5">
        <f>'BFPaT-fueltax-coal'!X3</f>
        <v>1.2021243367445467E-7</v>
      </c>
      <c r="Y5">
        <f>'BFPaT-fueltax-coal'!Y3</f>
        <v>1.2064289146286105E-7</v>
      </c>
      <c r="Z5">
        <f>'BFPaT-fueltax-coal'!Z3</f>
        <v>1.2209482080354283E-7</v>
      </c>
      <c r="AA5">
        <f>'BFPaT-fueltax-coal'!AA3</f>
        <v>1.2210867192657786E-7</v>
      </c>
    </row>
    <row r="6" spans="1:30">
      <c r="A6" t="s">
        <v>391</v>
      </c>
      <c r="B6">
        <f>'BFPaT-fueltax-coal'!B4</f>
        <v>0</v>
      </c>
      <c r="C6">
        <f>'BFPaT-fueltax-coal'!C4</f>
        <v>0</v>
      </c>
      <c r="D6">
        <f>'BFPaT-fueltax-coal'!D4</f>
        <v>0</v>
      </c>
      <c r="E6">
        <f>'BFPaT-fueltax-coal'!E4</f>
        <v>0</v>
      </c>
      <c r="F6">
        <f>'BFPaT-fueltax-coal'!F4</f>
        <v>0</v>
      </c>
      <c r="G6">
        <f>'BFPaT-fueltax-coal'!G4</f>
        <v>0</v>
      </c>
      <c r="H6">
        <f>'BFPaT-fueltax-coal'!H4</f>
        <v>0</v>
      </c>
      <c r="I6">
        <f>'BFPaT-fueltax-coal'!I4</f>
        <v>0</v>
      </c>
      <c r="J6">
        <f>'BFPaT-fueltax-coal'!J4</f>
        <v>0</v>
      </c>
      <c r="K6">
        <f>'BFPaT-fueltax-coal'!K4</f>
        <v>0</v>
      </c>
      <c r="L6">
        <f>'BFPaT-fueltax-coal'!L4</f>
        <v>0</v>
      </c>
      <c r="M6">
        <f>'BFPaT-fueltax-coal'!M4</f>
        <v>0</v>
      </c>
      <c r="N6">
        <f>'BFPaT-fueltax-coal'!N4</f>
        <v>0</v>
      </c>
      <c r="O6">
        <f>'BFPaT-fueltax-coal'!O4</f>
        <v>0</v>
      </c>
      <c r="P6">
        <f>'BFPaT-fueltax-coal'!P4</f>
        <v>0</v>
      </c>
      <c r="Q6">
        <f>'BFPaT-fueltax-coal'!Q4</f>
        <v>0</v>
      </c>
      <c r="R6">
        <f>'BFPaT-fueltax-coal'!R4</f>
        <v>0</v>
      </c>
      <c r="S6">
        <f>'BFPaT-fueltax-coal'!S4</f>
        <v>0</v>
      </c>
      <c r="T6">
        <f>'BFPaT-fueltax-coal'!T4</f>
        <v>0</v>
      </c>
      <c r="U6">
        <f>'BFPaT-fueltax-coal'!U4</f>
        <v>0</v>
      </c>
      <c r="V6">
        <f>'BFPaT-fueltax-coal'!V4</f>
        <v>0</v>
      </c>
      <c r="W6">
        <f>'BFPaT-fueltax-coal'!W4</f>
        <v>0</v>
      </c>
      <c r="X6">
        <f>'BFPaT-fueltax-coal'!X4</f>
        <v>0</v>
      </c>
      <c r="Y6">
        <f>'BFPaT-fueltax-coal'!Y4</f>
        <v>0</v>
      </c>
      <c r="Z6">
        <f>'BFPaT-fueltax-coal'!Z4</f>
        <v>0</v>
      </c>
      <c r="AA6">
        <f>'BFPaT-fueltax-coal'!AA4</f>
        <v>0</v>
      </c>
    </row>
    <row r="7" spans="1:30">
      <c r="A7" t="s">
        <v>392</v>
      </c>
      <c r="B7">
        <f>'BFPaT-fueltax-coal'!B5</f>
        <v>0</v>
      </c>
      <c r="C7">
        <f>'BFPaT-fueltax-coal'!C5</f>
        <v>0</v>
      </c>
      <c r="D7">
        <f>'BFPaT-fueltax-coal'!D5</f>
        <v>0</v>
      </c>
      <c r="E7">
        <f>'BFPaT-fueltax-coal'!E5</f>
        <v>0</v>
      </c>
      <c r="F7">
        <f>'BFPaT-fueltax-coal'!F5</f>
        <v>0</v>
      </c>
      <c r="G7">
        <f>'BFPaT-fueltax-coal'!G5</f>
        <v>0</v>
      </c>
      <c r="H7">
        <f>'BFPaT-fueltax-coal'!H5</f>
        <v>0</v>
      </c>
      <c r="I7">
        <f>'BFPaT-fueltax-coal'!I5</f>
        <v>0</v>
      </c>
      <c r="J7">
        <f>'BFPaT-fueltax-coal'!J5</f>
        <v>0</v>
      </c>
      <c r="K7">
        <f>'BFPaT-fueltax-coal'!K5</f>
        <v>0</v>
      </c>
      <c r="L7">
        <f>'BFPaT-fueltax-coal'!L5</f>
        <v>0</v>
      </c>
      <c r="M7">
        <f>'BFPaT-fueltax-coal'!M5</f>
        <v>0</v>
      </c>
      <c r="N7">
        <f>'BFPaT-fueltax-coal'!N5</f>
        <v>0</v>
      </c>
      <c r="O7">
        <f>'BFPaT-fueltax-coal'!O5</f>
        <v>0</v>
      </c>
      <c r="P7">
        <f>'BFPaT-fueltax-coal'!P5</f>
        <v>0</v>
      </c>
      <c r="Q7">
        <f>'BFPaT-fueltax-coal'!Q5</f>
        <v>0</v>
      </c>
      <c r="R7">
        <f>'BFPaT-fueltax-coal'!R5</f>
        <v>0</v>
      </c>
      <c r="S7">
        <f>'BFPaT-fueltax-coal'!S5</f>
        <v>0</v>
      </c>
      <c r="T7">
        <f>'BFPaT-fueltax-coal'!T5</f>
        <v>0</v>
      </c>
      <c r="U7">
        <f>'BFPaT-fueltax-coal'!U5</f>
        <v>0</v>
      </c>
      <c r="V7">
        <f>'BFPaT-fueltax-coal'!V5</f>
        <v>0</v>
      </c>
      <c r="W7">
        <f>'BFPaT-fueltax-coal'!W5</f>
        <v>0</v>
      </c>
      <c r="X7">
        <f>'BFPaT-fueltax-coal'!X5</f>
        <v>0</v>
      </c>
      <c r="Y7">
        <f>'BFPaT-fueltax-coal'!Y5</f>
        <v>0</v>
      </c>
      <c r="Z7">
        <f>'BFPaT-fueltax-coal'!Z5</f>
        <v>0</v>
      </c>
      <c r="AA7">
        <f>'BFPaT-fueltax-coal'!AA5</f>
        <v>0</v>
      </c>
    </row>
    <row r="8" spans="1:30">
      <c r="A8" t="s">
        <v>393</v>
      </c>
      <c r="B8">
        <f>'BFPaT-fueltax-coal'!B6</f>
        <v>2.5521283945442052E-7</v>
      </c>
      <c r="C8">
        <f>'BFPaT-fueltax-coal'!C6</f>
        <v>2.5596064783120088E-7</v>
      </c>
      <c r="D8">
        <f>'BFPaT-fueltax-coal'!D6</f>
        <v>2.5474431628306814E-7</v>
      </c>
      <c r="E8">
        <f>'BFPaT-fueltax-coal'!E6</f>
        <v>2.5408583275291296E-7</v>
      </c>
      <c r="F8">
        <f>'BFPaT-fueltax-coal'!F6</f>
        <v>2.5344648402482139E-7</v>
      </c>
      <c r="G8">
        <f>'BFPaT-fueltax-coal'!G6</f>
        <v>2.5291136799207298E-7</v>
      </c>
      <c r="H8">
        <f>'BFPaT-fueltax-coal'!H6</f>
        <v>2.5218505394273389E-7</v>
      </c>
      <c r="I8">
        <f>'BFPaT-fueltax-coal'!I6</f>
        <v>2.5180334970401772E-7</v>
      </c>
      <c r="J8">
        <f>'BFPaT-fueltax-coal'!J6</f>
        <v>2.5104462193726804E-7</v>
      </c>
      <c r="K8">
        <f>'BFPaT-fueltax-coal'!K6</f>
        <v>2.4930615142700769E-7</v>
      </c>
      <c r="L8">
        <f>'BFPaT-fueltax-coal'!L6</f>
        <v>2.48541410896455E-7</v>
      </c>
      <c r="M8">
        <f>'BFPaT-fueltax-coal'!M6</f>
        <v>2.4698385249470875E-7</v>
      </c>
      <c r="N8">
        <f>'BFPaT-fueltax-coal'!N6</f>
        <v>2.4674733636791086E-7</v>
      </c>
      <c r="O8">
        <f>'BFPaT-fueltax-coal'!O6</f>
        <v>2.462829851330048E-7</v>
      </c>
      <c r="P8">
        <f>'BFPaT-fueltax-coal'!P6</f>
        <v>2.4461861192109933E-7</v>
      </c>
      <c r="Q8">
        <f>'BFPaT-fueltax-coal'!Q6</f>
        <v>2.4469865528201565E-7</v>
      </c>
      <c r="R8">
        <f>'BFPaT-fueltax-coal'!R6</f>
        <v>2.4408177305234465E-7</v>
      </c>
      <c r="S8">
        <f>'BFPaT-fueltax-coal'!S6</f>
        <v>2.4366861858602194E-7</v>
      </c>
      <c r="T8">
        <f>'BFPaT-fueltax-coal'!T6</f>
        <v>2.4314987619786221E-7</v>
      </c>
      <c r="U8">
        <f>'BFPaT-fueltax-coal'!U6</f>
        <v>2.4247636658665188E-7</v>
      </c>
      <c r="V8">
        <f>'BFPaT-fueltax-coal'!V6</f>
        <v>2.4240475510136861E-7</v>
      </c>
      <c r="W8">
        <f>'BFPaT-fueltax-coal'!W6</f>
        <v>2.415511342897781E-7</v>
      </c>
      <c r="X8">
        <f>'BFPaT-fueltax-coal'!X6</f>
        <v>2.4166541764404062E-7</v>
      </c>
      <c r="Y8">
        <f>'BFPaT-fueltax-coal'!Y6</f>
        <v>2.4175784115783635E-7</v>
      </c>
      <c r="Z8">
        <f>'BFPaT-fueltax-coal'!Z6</f>
        <v>2.4144304029716127E-7</v>
      </c>
      <c r="AA8">
        <f>'BFPaT-fueltax-coal'!AA6</f>
        <v>2.4090662100682796E-7</v>
      </c>
    </row>
    <row r="9" spans="1:30">
      <c r="A9" t="s">
        <v>394</v>
      </c>
      <c r="B9">
        <f>'BFPaT-fueltax-coal'!B7</f>
        <v>1.2502189474745812E-7</v>
      </c>
      <c r="C9">
        <f>'BFPaT-fueltax-coal'!C7</f>
        <v>1.2276425923586388E-7</v>
      </c>
      <c r="D9">
        <f>'BFPaT-fueltax-coal'!D7</f>
        <v>1.2076701508301671E-7</v>
      </c>
      <c r="E9">
        <f>'BFPaT-fueltax-coal'!E7</f>
        <v>1.1999920441421077E-7</v>
      </c>
      <c r="F9">
        <f>'BFPaT-fueltax-coal'!F7</f>
        <v>1.1966580203016976E-7</v>
      </c>
      <c r="G9">
        <f>'BFPaT-fueltax-coal'!G7</f>
        <v>1.202425744985239E-7</v>
      </c>
      <c r="H9">
        <f>'BFPaT-fueltax-coal'!H7</f>
        <v>1.1803819753043069E-7</v>
      </c>
      <c r="I9">
        <f>'BFPaT-fueltax-coal'!I7</f>
        <v>1.1729184634801705E-7</v>
      </c>
      <c r="J9">
        <f>'BFPaT-fueltax-coal'!J7</f>
        <v>1.1703038201495038E-7</v>
      </c>
      <c r="K9">
        <f>'BFPaT-fueltax-coal'!K7</f>
        <v>1.1601973774899107E-7</v>
      </c>
      <c r="L9">
        <f>'BFPaT-fueltax-coal'!L7</f>
        <v>1.1592380409050533E-7</v>
      </c>
      <c r="M9">
        <f>'BFPaT-fueltax-coal'!M7</f>
        <v>1.1574939699200757E-7</v>
      </c>
      <c r="N9">
        <f>'BFPaT-fueltax-coal'!N7</f>
        <v>1.176595839102858E-7</v>
      </c>
      <c r="O9">
        <f>'BFPaT-fueltax-coal'!O7</f>
        <v>1.1790163716247942E-7</v>
      </c>
      <c r="P9">
        <f>'BFPaT-fueltax-coal'!P7</f>
        <v>1.1873938624830043E-7</v>
      </c>
      <c r="Q9">
        <f>'BFPaT-fueltax-coal'!Q7</f>
        <v>1.1902582162007819E-7</v>
      </c>
      <c r="R9">
        <f>'BFPaT-fueltax-coal'!R7</f>
        <v>1.186757881340831E-7</v>
      </c>
      <c r="S9">
        <f>'BFPaT-fueltax-coal'!S7</f>
        <v>1.1856668615440204E-7</v>
      </c>
      <c r="T9">
        <f>'BFPaT-fueltax-coal'!T7</f>
        <v>1.1903820959631375E-7</v>
      </c>
      <c r="U9">
        <f>'BFPaT-fueltax-coal'!U7</f>
        <v>1.1859546137479179E-7</v>
      </c>
      <c r="V9">
        <f>'BFPaT-fueltax-coal'!V7</f>
        <v>1.1909507723525346E-7</v>
      </c>
      <c r="W9">
        <f>'BFPaT-fueltax-coal'!W7</f>
        <v>1.1973886182702368E-7</v>
      </c>
      <c r="X9">
        <f>'BFPaT-fueltax-coal'!X7</f>
        <v>1.2021243367445467E-7</v>
      </c>
      <c r="Y9">
        <f>'BFPaT-fueltax-coal'!Y7</f>
        <v>1.2064289146286105E-7</v>
      </c>
      <c r="Z9">
        <f>'BFPaT-fueltax-coal'!Z7</f>
        <v>1.2209482080354283E-7</v>
      </c>
      <c r="AA9">
        <f>'BFPaT-fueltax-coal'!AA7</f>
        <v>1.2210867192657786E-7</v>
      </c>
    </row>
    <row r="10" spans="1:30">
      <c r="A10" t="s">
        <v>395</v>
      </c>
      <c r="B10">
        <f>'BFPaT-fueltax-coal'!B8</f>
        <v>0</v>
      </c>
      <c r="C10">
        <f>'BFPaT-fueltax-coal'!C8</f>
        <v>0</v>
      </c>
      <c r="D10">
        <f>'BFPaT-fueltax-coal'!D8</f>
        <v>0</v>
      </c>
      <c r="E10">
        <f>'BFPaT-fueltax-coal'!E8</f>
        <v>0</v>
      </c>
      <c r="F10">
        <f>'BFPaT-fueltax-coal'!F8</f>
        <v>0</v>
      </c>
      <c r="G10">
        <f>'BFPaT-fueltax-coal'!G8</f>
        <v>0</v>
      </c>
      <c r="H10">
        <f>'BFPaT-fueltax-coal'!H8</f>
        <v>0</v>
      </c>
      <c r="I10">
        <f>'BFPaT-fueltax-coal'!I8</f>
        <v>0</v>
      </c>
      <c r="J10">
        <f>'BFPaT-fueltax-coal'!J8</f>
        <v>0</v>
      </c>
      <c r="K10">
        <f>'BFPaT-fueltax-coal'!K8</f>
        <v>0</v>
      </c>
      <c r="L10">
        <f>'BFPaT-fueltax-coal'!L8</f>
        <v>0</v>
      </c>
      <c r="M10">
        <f>'BFPaT-fueltax-coal'!M8</f>
        <v>0</v>
      </c>
      <c r="N10">
        <f>'BFPaT-fueltax-coal'!N8</f>
        <v>0</v>
      </c>
      <c r="O10">
        <f>'BFPaT-fueltax-coal'!O8</f>
        <v>0</v>
      </c>
      <c r="P10">
        <f>'BFPaT-fueltax-coal'!P8</f>
        <v>0</v>
      </c>
      <c r="Q10">
        <f>'BFPaT-fueltax-coal'!Q8</f>
        <v>0</v>
      </c>
      <c r="R10">
        <f>'BFPaT-fueltax-coal'!R8</f>
        <v>0</v>
      </c>
      <c r="S10">
        <f>'BFPaT-fueltax-coal'!S8</f>
        <v>0</v>
      </c>
      <c r="T10">
        <f>'BFPaT-fueltax-coal'!T8</f>
        <v>0</v>
      </c>
      <c r="U10">
        <f>'BFPaT-fueltax-coal'!U8</f>
        <v>0</v>
      </c>
      <c r="V10">
        <f>'BFPaT-fueltax-coal'!V8</f>
        <v>0</v>
      </c>
      <c r="W10">
        <f>'BFPaT-fueltax-coal'!W8</f>
        <v>0</v>
      </c>
      <c r="X10">
        <f>'BFPaT-fueltax-coal'!X8</f>
        <v>0</v>
      </c>
      <c r="Y10">
        <f>'BFPaT-fueltax-coal'!Y8</f>
        <v>0</v>
      </c>
      <c r="Z10">
        <f>'BFPaT-fueltax-coal'!Z8</f>
        <v>0</v>
      </c>
      <c r="AA10">
        <f>'BFPaT-fueltax-coal'!AA8</f>
        <v>0</v>
      </c>
    </row>
    <row r="11" spans="1:30">
      <c r="A11" t="s">
        <v>396</v>
      </c>
      <c r="B11">
        <f>'BFPaT-fueltax-coal'!B9</f>
        <v>2.5521283945442052E-7</v>
      </c>
      <c r="C11">
        <f>'BFPaT-fueltax-coal'!C9</f>
        <v>2.5596064783120088E-7</v>
      </c>
      <c r="D11">
        <f>'BFPaT-fueltax-coal'!D9</f>
        <v>2.5474431628306814E-7</v>
      </c>
      <c r="E11">
        <f>'BFPaT-fueltax-coal'!E9</f>
        <v>2.5408583275291296E-7</v>
      </c>
      <c r="F11">
        <f>'BFPaT-fueltax-coal'!F9</f>
        <v>2.5344648402482139E-7</v>
      </c>
      <c r="G11">
        <f>'BFPaT-fueltax-coal'!G9</f>
        <v>2.5291136799207298E-7</v>
      </c>
      <c r="H11">
        <f>'BFPaT-fueltax-coal'!H9</f>
        <v>2.5218505394273389E-7</v>
      </c>
      <c r="I11">
        <f>'BFPaT-fueltax-coal'!I9</f>
        <v>2.5180334970401772E-7</v>
      </c>
      <c r="J11">
        <f>'BFPaT-fueltax-coal'!J9</f>
        <v>2.5104462193726804E-7</v>
      </c>
      <c r="K11">
        <f>'BFPaT-fueltax-coal'!K9</f>
        <v>2.4930615142700769E-7</v>
      </c>
      <c r="L11">
        <f>'BFPaT-fueltax-coal'!L9</f>
        <v>2.48541410896455E-7</v>
      </c>
      <c r="M11">
        <f>'BFPaT-fueltax-coal'!M9</f>
        <v>2.4698385249470875E-7</v>
      </c>
      <c r="N11">
        <f>'BFPaT-fueltax-coal'!N9</f>
        <v>2.4674733636791086E-7</v>
      </c>
      <c r="O11">
        <f>'BFPaT-fueltax-coal'!O9</f>
        <v>2.462829851330048E-7</v>
      </c>
      <c r="P11">
        <f>'BFPaT-fueltax-coal'!P9</f>
        <v>2.4461861192109933E-7</v>
      </c>
      <c r="Q11">
        <f>'BFPaT-fueltax-coal'!Q9</f>
        <v>2.4469865528201565E-7</v>
      </c>
      <c r="R11">
        <f>'BFPaT-fueltax-coal'!R9</f>
        <v>2.4408177305234465E-7</v>
      </c>
      <c r="S11">
        <f>'BFPaT-fueltax-coal'!S9</f>
        <v>2.4366861858602194E-7</v>
      </c>
      <c r="T11">
        <f>'BFPaT-fueltax-coal'!T9</f>
        <v>2.4314987619786221E-7</v>
      </c>
      <c r="U11">
        <f>'BFPaT-fueltax-coal'!U9</f>
        <v>2.4247636658665188E-7</v>
      </c>
      <c r="V11">
        <f>'BFPaT-fueltax-coal'!V9</f>
        <v>2.4240475510136861E-7</v>
      </c>
      <c r="W11">
        <f>'BFPaT-fueltax-coal'!W9</f>
        <v>2.415511342897781E-7</v>
      </c>
      <c r="X11">
        <f>'BFPaT-fueltax-coal'!X9</f>
        <v>2.4166541764404062E-7</v>
      </c>
      <c r="Y11">
        <f>'BFPaT-fueltax-coal'!Y9</f>
        <v>2.4175784115783635E-7</v>
      </c>
      <c r="Z11">
        <f>'BFPaT-fueltax-coal'!Z9</f>
        <v>2.4144304029716127E-7</v>
      </c>
      <c r="AA11">
        <f>'BFPaT-fueltax-coal'!AA9</f>
        <v>2.4090662100682796E-7</v>
      </c>
    </row>
    <row r="12" spans="1:30">
      <c r="A12" s="15" t="s">
        <v>402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1:30">
      <c r="A13" t="s">
        <v>488</v>
      </c>
      <c r="B13">
        <f t="shared" ref="B13:AA13" si="1">B$1</f>
        <v>2025</v>
      </c>
      <c r="C13">
        <f t="shared" si="1"/>
        <v>2026</v>
      </c>
      <c r="D13">
        <f t="shared" si="1"/>
        <v>2027</v>
      </c>
      <c r="E13">
        <f t="shared" si="1"/>
        <v>2028</v>
      </c>
      <c r="F13">
        <f t="shared" si="1"/>
        <v>2029</v>
      </c>
      <c r="G13">
        <f t="shared" si="1"/>
        <v>2030</v>
      </c>
      <c r="H13">
        <f t="shared" si="1"/>
        <v>2031</v>
      </c>
      <c r="I13">
        <f t="shared" si="1"/>
        <v>2032</v>
      </c>
      <c r="J13">
        <f t="shared" si="1"/>
        <v>2033</v>
      </c>
      <c r="K13">
        <f t="shared" si="1"/>
        <v>2034</v>
      </c>
      <c r="L13">
        <f t="shared" si="1"/>
        <v>2035</v>
      </c>
      <c r="M13">
        <f t="shared" si="1"/>
        <v>2036</v>
      </c>
      <c r="N13">
        <f t="shared" si="1"/>
        <v>2037</v>
      </c>
      <c r="O13">
        <f t="shared" si="1"/>
        <v>2038</v>
      </c>
      <c r="P13">
        <f t="shared" si="1"/>
        <v>2039</v>
      </c>
      <c r="Q13">
        <f t="shared" si="1"/>
        <v>2040</v>
      </c>
      <c r="R13">
        <f t="shared" si="1"/>
        <v>2041</v>
      </c>
      <c r="S13">
        <f t="shared" si="1"/>
        <v>2042</v>
      </c>
      <c r="T13">
        <f t="shared" si="1"/>
        <v>2043</v>
      </c>
      <c r="U13">
        <f t="shared" si="1"/>
        <v>2044</v>
      </c>
      <c r="V13">
        <f t="shared" si="1"/>
        <v>2045</v>
      </c>
      <c r="W13">
        <f t="shared" si="1"/>
        <v>2046</v>
      </c>
      <c r="X13">
        <f t="shared" si="1"/>
        <v>2047</v>
      </c>
      <c r="Y13">
        <f t="shared" si="1"/>
        <v>2048</v>
      </c>
      <c r="Z13">
        <f t="shared" si="1"/>
        <v>2049</v>
      </c>
      <c r="AA13">
        <f t="shared" si="1"/>
        <v>2050</v>
      </c>
    </row>
    <row r="14" spans="1:30">
      <c r="A14" t="s">
        <v>389</v>
      </c>
      <c r="B14">
        <f>'BFPaT-fueltax-natgas'!B2</f>
        <v>7.7996789579393198E-7</v>
      </c>
      <c r="C14">
        <f>'BFPaT-fueltax-natgas'!C2</f>
        <v>7.9431932071247737E-7</v>
      </c>
      <c r="D14">
        <f>'BFPaT-fueltax-natgas'!D2</f>
        <v>7.2035454443793687E-7</v>
      </c>
      <c r="E14">
        <f>'BFPaT-fueltax-natgas'!E2</f>
        <v>8.8732643585634981E-7</v>
      </c>
      <c r="F14">
        <f>'BFPaT-fueltax-natgas'!F2</f>
        <v>8.8732643585634981E-7</v>
      </c>
      <c r="G14">
        <f>'BFPaT-fueltax-natgas'!G2</f>
        <v>8.8732643585634981E-7</v>
      </c>
      <c r="H14">
        <f>'BFPaT-fueltax-natgas'!H2</f>
        <v>8.8664222594249036E-7</v>
      </c>
      <c r="I14">
        <f>'BFPaT-fueltax-natgas'!I2</f>
        <v>8.8595801602863101E-7</v>
      </c>
      <c r="J14">
        <f>'BFPaT-fueltax-natgas'!J2</f>
        <v>8.8527380611477146E-7</v>
      </c>
      <c r="K14">
        <f>'BFPaT-fueltax-natgas'!K2</f>
        <v>8.8458959620091201E-7</v>
      </c>
      <c r="L14">
        <f>'BFPaT-fueltax-natgas'!L2</f>
        <v>8.8390538628705255E-7</v>
      </c>
      <c r="M14">
        <f>'BFPaT-fueltax-natgas'!M2</f>
        <v>8.8109341779484531E-7</v>
      </c>
      <c r="N14">
        <f>'BFPaT-fueltax-natgas'!N2</f>
        <v>8.8415138322028074E-7</v>
      </c>
      <c r="O14">
        <f>'BFPaT-fueltax-natgas'!O2</f>
        <v>8.8085401569365324E-7</v>
      </c>
      <c r="P14">
        <f>'BFPaT-fueltax-natgas'!P2</f>
        <v>8.7824663246880074E-7</v>
      </c>
      <c r="Q14">
        <f>'BFPaT-fueltax-natgas'!Q2</f>
        <v>8.7467485204149562E-7</v>
      </c>
      <c r="R14">
        <f>'BFPaT-fueltax-natgas'!R2</f>
        <v>8.6815062350133248E-7</v>
      </c>
      <c r="S14">
        <f>'BFPaT-fueltax-natgas'!S2</f>
        <v>8.5501027519520951E-7</v>
      </c>
      <c r="T14">
        <f>'BFPaT-fueltax-natgas'!T2</f>
        <v>8.3998278660711524E-7</v>
      </c>
      <c r="U14">
        <f>'BFPaT-fueltax-natgas'!U2</f>
        <v>8.2466784092850707E-7</v>
      </c>
      <c r="V14">
        <f>'BFPaT-fueltax-natgas'!V2</f>
        <v>8.1374936912159812E-7</v>
      </c>
      <c r="W14">
        <f>'BFPaT-fueltax-natgas'!W2</f>
        <v>8.082907878522063E-7</v>
      </c>
      <c r="X14">
        <f>'BFPaT-fueltax-natgas'!X2</f>
        <v>8.0378254127577796E-7</v>
      </c>
      <c r="Y14">
        <f>'BFPaT-fueltax-natgas'!Y2</f>
        <v>7.9883370172964513E-7</v>
      </c>
      <c r="Z14">
        <f>'BFPaT-fueltax-natgas'!Z2</f>
        <v>7.9299776029183577E-7</v>
      </c>
      <c r="AA14">
        <f>'BFPaT-fueltax-natgas'!AA2</f>
        <v>7.8606377932001909E-7</v>
      </c>
    </row>
    <row r="15" spans="1:30">
      <c r="A15" t="s">
        <v>390</v>
      </c>
      <c r="B15">
        <f>'BFPaT-fueltax-natgas'!B3</f>
        <v>2.2192328599606834E-7</v>
      </c>
      <c r="C15">
        <f>'BFPaT-fueltax-natgas'!C3</f>
        <v>2.2600667890726953E-7</v>
      </c>
      <c r="D15">
        <f>'BFPaT-fueltax-natgas'!D3</f>
        <v>2.0496157399035277E-7</v>
      </c>
      <c r="E15">
        <f>'BFPaT-fueltax-natgas'!E3</f>
        <v>2.5246987659149328E-7</v>
      </c>
      <c r="F15">
        <f>'BFPaT-fueltax-natgas'!F3</f>
        <v>2.5246987659149328E-7</v>
      </c>
      <c r="G15">
        <f>'BFPaT-fueltax-natgas'!G3</f>
        <v>2.5246987659149328E-7</v>
      </c>
      <c r="H15">
        <f>'BFPaT-fueltax-natgas'!H3</f>
        <v>2.4957390752794522E-7</v>
      </c>
      <c r="I15">
        <f>'BFPaT-fueltax-natgas'!I3</f>
        <v>2.4667793846439706E-7</v>
      </c>
      <c r="J15">
        <f>'BFPaT-fueltax-natgas'!J3</f>
        <v>2.43781969400849E-7</v>
      </c>
      <c r="K15">
        <f>'BFPaT-fueltax-natgas'!K3</f>
        <v>2.4088600033730088E-7</v>
      </c>
      <c r="L15">
        <f>'BFPaT-fueltax-natgas'!L3</f>
        <v>2.3799003127375283E-7</v>
      </c>
      <c r="M15">
        <f>'BFPaT-fueltax-natgas'!M3</f>
        <v>2.420300447756195E-7</v>
      </c>
      <c r="N15">
        <f>'BFPaT-fueltax-natgas'!N3</f>
        <v>2.4744076502133794E-7</v>
      </c>
      <c r="O15">
        <f>'BFPaT-fueltax-natgas'!O3</f>
        <v>2.458742499557091E-7</v>
      </c>
      <c r="P15">
        <f>'BFPaT-fueltax-natgas'!P3</f>
        <v>2.5108814355999777E-7</v>
      </c>
      <c r="Q15">
        <f>'BFPaT-fueltax-natgas'!Q3</f>
        <v>2.5265262198632138E-7</v>
      </c>
      <c r="R15">
        <f>'BFPaT-fueltax-natgas'!R3</f>
        <v>2.4925056150112127E-7</v>
      </c>
      <c r="S15">
        <f>'BFPaT-fueltax-natgas'!S3</f>
        <v>2.4145062089327307E-7</v>
      </c>
      <c r="T15">
        <f>'BFPaT-fueltax-natgas'!T3</f>
        <v>2.3291288345138869E-7</v>
      </c>
      <c r="U15">
        <f>'BFPaT-fueltax-natgas'!U3</f>
        <v>2.239758677228493E-7</v>
      </c>
      <c r="V15">
        <f>'BFPaT-fueltax-natgas'!V3</f>
        <v>2.1808013637400689E-7</v>
      </c>
      <c r="W15">
        <f>'BFPaT-fueltax-natgas'!W3</f>
        <v>2.1708077686348078E-7</v>
      </c>
      <c r="X15">
        <f>'BFPaT-fueltax-natgas'!X3</f>
        <v>2.166941548353657E-7</v>
      </c>
      <c r="Y15">
        <f>'BFPaT-fueltax-natgas'!Y3</f>
        <v>2.1773250144116385E-7</v>
      </c>
      <c r="Z15">
        <f>'BFPaT-fueltax-natgas'!Z3</f>
        <v>2.1734360031668338E-7</v>
      </c>
      <c r="AA15">
        <f>'BFPaT-fueltax-natgas'!AA3</f>
        <v>2.1629928926720545E-7</v>
      </c>
    </row>
    <row r="16" spans="1:30">
      <c r="A16" t="s">
        <v>391</v>
      </c>
      <c r="B16">
        <f>'BFPaT-fueltax-natgas'!B4</f>
        <v>7.7996789579393198E-7</v>
      </c>
      <c r="C16">
        <f>'BFPaT-fueltax-natgas'!C4</f>
        <v>7.9431932071247737E-7</v>
      </c>
      <c r="D16">
        <f>'BFPaT-fueltax-natgas'!D4</f>
        <v>7.2035454443793687E-7</v>
      </c>
      <c r="E16">
        <f>'BFPaT-fueltax-natgas'!E4</f>
        <v>8.8732643585634981E-7</v>
      </c>
      <c r="F16">
        <f>'BFPaT-fueltax-natgas'!F4</f>
        <v>8.8732643585634981E-7</v>
      </c>
      <c r="G16">
        <f>'BFPaT-fueltax-natgas'!G4</f>
        <v>8.8732643585634981E-7</v>
      </c>
      <c r="H16">
        <f>'BFPaT-fueltax-natgas'!H4</f>
        <v>8.554419010107182E-7</v>
      </c>
      <c r="I16">
        <f>'BFPaT-fueltax-natgas'!I4</f>
        <v>8.235573661650868E-7</v>
      </c>
      <c r="J16">
        <f>'BFPaT-fueltax-natgas'!J4</f>
        <v>7.9167283131945529E-7</v>
      </c>
      <c r="K16">
        <f>'BFPaT-fueltax-natgas'!K4</f>
        <v>7.5978829647382368E-7</v>
      </c>
      <c r="L16">
        <f>'BFPaT-fueltax-natgas'!L4</f>
        <v>7.2790376162819218E-7</v>
      </c>
      <c r="M16">
        <f>'BFPaT-fueltax-natgas'!M4</f>
        <v>7.3161917361793002E-7</v>
      </c>
      <c r="N16">
        <f>'BFPaT-fueltax-natgas'!N4</f>
        <v>7.4097064544508988E-7</v>
      </c>
      <c r="O16">
        <f>'BFPaT-fueltax-natgas'!O4</f>
        <v>7.4603930727034878E-7</v>
      </c>
      <c r="P16">
        <f>'BFPaT-fueltax-natgas'!P4</f>
        <v>7.5122706400355333E-7</v>
      </c>
      <c r="Q16">
        <f>'BFPaT-fueltax-natgas'!Q4</f>
        <v>7.5555657123523897E-7</v>
      </c>
      <c r="R16">
        <f>'BFPaT-fueltax-natgas'!R4</f>
        <v>7.580278390665236E-7</v>
      </c>
      <c r="S16">
        <f>'BFPaT-fueltax-natgas'!S4</f>
        <v>7.563283605491083E-7</v>
      </c>
      <c r="T16">
        <f>'BFPaT-fueltax-natgas'!T4</f>
        <v>7.532834878049213E-7</v>
      </c>
      <c r="U16">
        <f>'BFPaT-fueltax-natgas'!U4</f>
        <v>7.4895267130511058E-7</v>
      </c>
      <c r="V16">
        <f>'BFPaT-fueltax-natgas'!V4</f>
        <v>7.4844845760282289E-7</v>
      </c>
      <c r="W16">
        <f>'BFPaT-fueltax-natgas'!W4</f>
        <v>7.5165359446376912E-7</v>
      </c>
      <c r="X16">
        <f>'BFPaT-fueltax-natgas'!X4</f>
        <v>7.5545090844842561E-7</v>
      </c>
      <c r="Y16">
        <f>'BFPaT-fueltax-natgas'!Y4</f>
        <v>7.5870385784163359E-7</v>
      </c>
      <c r="Z16">
        <f>'BFPaT-fueltax-natgas'!Z4</f>
        <v>7.6176754525368855E-7</v>
      </c>
      <c r="AA16">
        <f>'BFPaT-fueltax-natgas'!AA4</f>
        <v>7.6374260046567006E-7</v>
      </c>
    </row>
    <row r="17" spans="1:30">
      <c r="A17" t="s">
        <v>392</v>
      </c>
      <c r="B17">
        <f>'BFPaT-fueltax-natgas'!B5</f>
        <v>5.5877699476870731E-7</v>
      </c>
      <c r="C17">
        <f>'BFPaT-fueltax-natgas'!C5</f>
        <v>5.6905850267419705E-7</v>
      </c>
      <c r="D17">
        <f>'BFPaT-fueltax-natgas'!D5</f>
        <v>5.1606937885473799E-7</v>
      </c>
      <c r="E17">
        <f>'BFPaT-fueltax-natgas'!E5</f>
        <v>6.3568975323265676E-7</v>
      </c>
      <c r="F17">
        <f>'BFPaT-fueltax-natgas'!F5</f>
        <v>6.3568975323265676E-7</v>
      </c>
      <c r="G17">
        <f>'BFPaT-fueltax-natgas'!G5</f>
        <v>6.3568975323265676E-7</v>
      </c>
      <c r="H17">
        <f>'BFPaT-fueltax-natgas'!H5</f>
        <v>6.2930147026902475E-7</v>
      </c>
      <c r="I17">
        <f>'BFPaT-fueltax-natgas'!I5</f>
        <v>6.2291318730539252E-7</v>
      </c>
      <c r="J17">
        <f>'BFPaT-fueltax-natgas'!J5</f>
        <v>6.165249043417604E-7</v>
      </c>
      <c r="K17">
        <f>'BFPaT-fueltax-natgas'!K5</f>
        <v>6.1013662137812817E-7</v>
      </c>
      <c r="L17">
        <f>'BFPaT-fueltax-natgas'!L5</f>
        <v>6.0374833841449626E-7</v>
      </c>
      <c r="M17">
        <f>'BFPaT-fueltax-natgas'!M5</f>
        <v>6.0660118516704475E-7</v>
      </c>
      <c r="N17">
        <f>'BFPaT-fueltax-natgas'!N5</f>
        <v>6.145681301979242E-7</v>
      </c>
      <c r="O17">
        <f>'BFPaT-fueltax-natgas'!O5</f>
        <v>6.1903069786422008E-7</v>
      </c>
      <c r="P17">
        <f>'BFPaT-fueltax-natgas'!P5</f>
        <v>6.2374862130626608E-7</v>
      </c>
      <c r="Q17">
        <f>'BFPaT-fueltax-natgas'!Q5</f>
        <v>6.2754069821842339E-7</v>
      </c>
      <c r="R17">
        <f>'BFPaT-fueltax-natgas'!R5</f>
        <v>6.2926005821477072E-7</v>
      </c>
      <c r="S17">
        <f>'BFPaT-fueltax-natgas'!S5</f>
        <v>6.267644961860593E-7</v>
      </c>
      <c r="T17">
        <f>'BFPaT-fueltax-natgas'!T5</f>
        <v>6.2294686429976206E-7</v>
      </c>
      <c r="U17">
        <f>'BFPaT-fueltax-natgas'!U5</f>
        <v>6.177293823309831E-7</v>
      </c>
      <c r="V17">
        <f>'BFPaT-fueltax-natgas'!V5</f>
        <v>6.1627439751302331E-7</v>
      </c>
      <c r="W17">
        <f>'BFPaT-fueltax-natgas'!W5</f>
        <v>6.1841078365282865E-7</v>
      </c>
      <c r="X17">
        <f>'BFPaT-fueltax-natgas'!X5</f>
        <v>6.2112416910437889E-7</v>
      </c>
      <c r="Y17">
        <f>'BFPaT-fueltax-natgas'!Y5</f>
        <v>6.2329522660378549E-7</v>
      </c>
      <c r="Z17">
        <f>'BFPaT-fueltax-natgas'!Z5</f>
        <v>6.2524084752866493E-7</v>
      </c>
      <c r="AA17">
        <f>'BFPaT-fueltax-natgas'!AA5</f>
        <v>6.2615277702330097E-7</v>
      </c>
    </row>
    <row r="18" spans="1:30">
      <c r="A18" t="s">
        <v>393</v>
      </c>
      <c r="B18">
        <f>'BFPaT-fueltax-natgas'!B6</f>
        <v>2.6804457783350984E-7</v>
      </c>
      <c r="C18">
        <f>'BFPaT-fueltax-natgas'!C6</f>
        <v>2.7297660343910877E-7</v>
      </c>
      <c r="D18">
        <f>'BFPaT-fueltax-natgas'!D6</f>
        <v>2.4755779153932097E-7</v>
      </c>
      <c r="E18">
        <f>'BFPaT-fueltax-natgas'!E6</f>
        <v>3.049395253089576E-7</v>
      </c>
      <c r="F18">
        <f>'BFPaT-fueltax-natgas'!F6</f>
        <v>3.049395253089576E-7</v>
      </c>
      <c r="G18">
        <f>'BFPaT-fueltax-natgas'!G6</f>
        <v>3.049395253089576E-7</v>
      </c>
      <c r="H18">
        <f>'BFPaT-fueltax-natgas'!H6</f>
        <v>3.0052346660875159E-7</v>
      </c>
      <c r="I18">
        <f>'BFPaT-fueltax-natgas'!I6</f>
        <v>2.9610740790854563E-7</v>
      </c>
      <c r="J18">
        <f>'BFPaT-fueltax-natgas'!J6</f>
        <v>2.9169134920833962E-7</v>
      </c>
      <c r="K18">
        <f>'BFPaT-fueltax-natgas'!K6</f>
        <v>2.8727529050813361E-7</v>
      </c>
      <c r="L18">
        <f>'BFPaT-fueltax-natgas'!L6</f>
        <v>2.8285923180792766E-7</v>
      </c>
      <c r="M18">
        <f>'BFPaT-fueltax-natgas'!M6</f>
        <v>2.8581298918891051E-7</v>
      </c>
      <c r="N18">
        <f>'BFPaT-fueltax-natgas'!N6</f>
        <v>2.8874482845165583E-7</v>
      </c>
      <c r="O18">
        <f>'BFPaT-fueltax-natgas'!O6</f>
        <v>2.916433056229245E-7</v>
      </c>
      <c r="P18">
        <f>'BFPaT-fueltax-natgas'!P6</f>
        <v>2.9511131442848544E-7</v>
      </c>
      <c r="Q18">
        <f>'BFPaT-fueltax-natgas'!Q6</f>
        <v>2.9759717817479086E-7</v>
      </c>
      <c r="R18">
        <f>'BFPaT-fueltax-natgas'!R6</f>
        <v>2.9565771565923935E-7</v>
      </c>
      <c r="S18">
        <f>'BFPaT-fueltax-natgas'!S6</f>
        <v>2.8700267749165433E-7</v>
      </c>
      <c r="T18">
        <f>'BFPaT-fueltax-natgas'!T6</f>
        <v>2.7567387135614765E-7</v>
      </c>
      <c r="U18">
        <f>'BFPaT-fueltax-natgas'!U6</f>
        <v>2.6474225837657863E-7</v>
      </c>
      <c r="V18">
        <f>'BFPaT-fueltax-natgas'!V6</f>
        <v>2.5954494883520419E-7</v>
      </c>
      <c r="W18">
        <f>'BFPaT-fueltax-natgas'!W6</f>
        <v>2.5921064904066941E-7</v>
      </c>
      <c r="X18">
        <f>'BFPaT-fueltax-natgas'!X6</f>
        <v>2.5984409235601716E-7</v>
      </c>
      <c r="Y18">
        <f>'BFPaT-fueltax-natgas'!Y6</f>
        <v>2.5994301483655834E-7</v>
      </c>
      <c r="Z18">
        <f>'BFPaT-fueltax-natgas'!Z6</f>
        <v>2.5904713599930429E-7</v>
      </c>
      <c r="AA18">
        <f>'BFPaT-fueltax-natgas'!AA6</f>
        <v>2.572403459870669E-7</v>
      </c>
    </row>
    <row r="19" spans="1:30">
      <c r="A19" t="s">
        <v>394</v>
      </c>
      <c r="B19">
        <f>'BFPaT-fueltax-natgas'!B7</f>
        <v>2.2192328599606834E-7</v>
      </c>
      <c r="C19">
        <f>'BFPaT-fueltax-natgas'!C7</f>
        <v>2.2600667890726953E-7</v>
      </c>
      <c r="D19">
        <f>'BFPaT-fueltax-natgas'!D7</f>
        <v>2.0496157399035277E-7</v>
      </c>
      <c r="E19">
        <f>'BFPaT-fueltax-natgas'!E7</f>
        <v>2.5246987659149328E-7</v>
      </c>
      <c r="F19">
        <f>'BFPaT-fueltax-natgas'!F7</f>
        <v>2.5246987659149328E-7</v>
      </c>
      <c r="G19">
        <f>'BFPaT-fueltax-natgas'!G7</f>
        <v>2.5246987659149328E-7</v>
      </c>
      <c r="H19">
        <f>'BFPaT-fueltax-natgas'!H7</f>
        <v>2.4957390752794522E-7</v>
      </c>
      <c r="I19">
        <f>'BFPaT-fueltax-natgas'!I7</f>
        <v>2.4667793846439706E-7</v>
      </c>
      <c r="J19">
        <f>'BFPaT-fueltax-natgas'!J7</f>
        <v>2.43781969400849E-7</v>
      </c>
      <c r="K19">
        <f>'BFPaT-fueltax-natgas'!K7</f>
        <v>2.4088600033730088E-7</v>
      </c>
      <c r="L19">
        <f>'BFPaT-fueltax-natgas'!L7</f>
        <v>2.3799003127375283E-7</v>
      </c>
      <c r="M19">
        <f>'BFPaT-fueltax-natgas'!M7</f>
        <v>2.420300447756195E-7</v>
      </c>
      <c r="N19">
        <f>'BFPaT-fueltax-natgas'!N7</f>
        <v>2.4744076502133794E-7</v>
      </c>
      <c r="O19">
        <f>'BFPaT-fueltax-natgas'!O7</f>
        <v>2.458742499557091E-7</v>
      </c>
      <c r="P19">
        <f>'BFPaT-fueltax-natgas'!P7</f>
        <v>2.5108814355999777E-7</v>
      </c>
      <c r="Q19">
        <f>'BFPaT-fueltax-natgas'!Q7</f>
        <v>2.5265262198632138E-7</v>
      </c>
      <c r="R19">
        <f>'BFPaT-fueltax-natgas'!R7</f>
        <v>2.4925056150112127E-7</v>
      </c>
      <c r="S19">
        <f>'BFPaT-fueltax-natgas'!S7</f>
        <v>2.4145062089327307E-7</v>
      </c>
      <c r="T19">
        <f>'BFPaT-fueltax-natgas'!T7</f>
        <v>2.3291288345138869E-7</v>
      </c>
      <c r="U19">
        <f>'BFPaT-fueltax-natgas'!U7</f>
        <v>2.239758677228493E-7</v>
      </c>
      <c r="V19">
        <f>'BFPaT-fueltax-natgas'!V7</f>
        <v>2.1808013637400689E-7</v>
      </c>
      <c r="W19">
        <f>'BFPaT-fueltax-natgas'!W7</f>
        <v>2.1708077686348078E-7</v>
      </c>
      <c r="X19">
        <f>'BFPaT-fueltax-natgas'!X7</f>
        <v>2.166941548353657E-7</v>
      </c>
      <c r="Y19">
        <f>'BFPaT-fueltax-natgas'!Y7</f>
        <v>2.1773250144116385E-7</v>
      </c>
      <c r="Z19">
        <f>'BFPaT-fueltax-natgas'!Z7</f>
        <v>2.1734360031668338E-7</v>
      </c>
      <c r="AA19">
        <f>'BFPaT-fueltax-natgas'!AA7</f>
        <v>2.1629928926720545E-7</v>
      </c>
    </row>
    <row r="20" spans="1:30">
      <c r="A20" t="s">
        <v>395</v>
      </c>
      <c r="B20">
        <f>'BFPaT-fueltax-natgas'!B8</f>
        <v>0</v>
      </c>
      <c r="C20">
        <f>'BFPaT-fueltax-natgas'!C8</f>
        <v>0</v>
      </c>
      <c r="D20">
        <f>'BFPaT-fueltax-natgas'!D8</f>
        <v>0</v>
      </c>
      <c r="E20">
        <f>'BFPaT-fueltax-natgas'!E8</f>
        <v>0</v>
      </c>
      <c r="F20">
        <f>'BFPaT-fueltax-natgas'!F8</f>
        <v>0</v>
      </c>
      <c r="G20">
        <f>'BFPaT-fueltax-natgas'!G8</f>
        <v>0</v>
      </c>
      <c r="H20">
        <f>'BFPaT-fueltax-natgas'!H8</f>
        <v>0</v>
      </c>
      <c r="I20">
        <f>'BFPaT-fueltax-natgas'!I8</f>
        <v>0</v>
      </c>
      <c r="J20">
        <f>'BFPaT-fueltax-natgas'!J8</f>
        <v>0</v>
      </c>
      <c r="K20">
        <f>'BFPaT-fueltax-natgas'!K8</f>
        <v>0</v>
      </c>
      <c r="L20">
        <f>'BFPaT-fueltax-natgas'!L8</f>
        <v>0</v>
      </c>
      <c r="M20">
        <f>'BFPaT-fueltax-natgas'!M8</f>
        <v>0</v>
      </c>
      <c r="N20">
        <f>'BFPaT-fueltax-natgas'!N8</f>
        <v>0</v>
      </c>
      <c r="O20">
        <f>'BFPaT-fueltax-natgas'!O8</f>
        <v>0</v>
      </c>
      <c r="P20">
        <f>'BFPaT-fueltax-natgas'!P8</f>
        <v>0</v>
      </c>
      <c r="Q20">
        <f>'BFPaT-fueltax-natgas'!Q8</f>
        <v>0</v>
      </c>
      <c r="R20">
        <f>'BFPaT-fueltax-natgas'!R8</f>
        <v>0</v>
      </c>
      <c r="S20">
        <f>'BFPaT-fueltax-natgas'!S8</f>
        <v>0</v>
      </c>
      <c r="T20">
        <f>'BFPaT-fueltax-natgas'!T8</f>
        <v>0</v>
      </c>
      <c r="U20">
        <f>'BFPaT-fueltax-natgas'!U8</f>
        <v>0</v>
      </c>
      <c r="V20">
        <f>'BFPaT-fueltax-natgas'!V8</f>
        <v>0</v>
      </c>
      <c r="W20">
        <f>'BFPaT-fueltax-natgas'!W8</f>
        <v>0</v>
      </c>
      <c r="X20">
        <f>'BFPaT-fueltax-natgas'!X8</f>
        <v>0</v>
      </c>
      <c r="Y20">
        <f>'BFPaT-fueltax-natgas'!Y8</f>
        <v>0</v>
      </c>
      <c r="Z20">
        <f>'BFPaT-fueltax-natgas'!Z8</f>
        <v>0</v>
      </c>
      <c r="AA20">
        <f>'BFPaT-fueltax-natgas'!AA8</f>
        <v>0</v>
      </c>
    </row>
    <row r="21" spans="1:30">
      <c r="A21" t="s">
        <v>396</v>
      </c>
      <c r="B21">
        <f>'BFPaT-fueltax-natgas'!B9</f>
        <v>2.6804457783350984E-7</v>
      </c>
      <c r="C21">
        <f>'BFPaT-fueltax-natgas'!C9</f>
        <v>2.7297660343910877E-7</v>
      </c>
      <c r="D21">
        <f>'BFPaT-fueltax-natgas'!D9</f>
        <v>2.4755779153932097E-7</v>
      </c>
      <c r="E21">
        <f>'BFPaT-fueltax-natgas'!E9</f>
        <v>3.049395253089576E-7</v>
      </c>
      <c r="F21">
        <f>'BFPaT-fueltax-natgas'!F9</f>
        <v>3.049395253089576E-7</v>
      </c>
      <c r="G21">
        <f>'BFPaT-fueltax-natgas'!G9</f>
        <v>3.049395253089576E-7</v>
      </c>
      <c r="H21">
        <f>'BFPaT-fueltax-natgas'!H9</f>
        <v>3.0052346660875159E-7</v>
      </c>
      <c r="I21">
        <f>'BFPaT-fueltax-natgas'!I9</f>
        <v>2.9610740790854563E-7</v>
      </c>
      <c r="J21">
        <f>'BFPaT-fueltax-natgas'!J9</f>
        <v>2.9169134920833962E-7</v>
      </c>
      <c r="K21">
        <f>'BFPaT-fueltax-natgas'!K9</f>
        <v>2.8727529050813361E-7</v>
      </c>
      <c r="L21">
        <f>'BFPaT-fueltax-natgas'!L9</f>
        <v>2.8285923180792766E-7</v>
      </c>
      <c r="M21">
        <f>'BFPaT-fueltax-natgas'!M9</f>
        <v>2.8581298918891051E-7</v>
      </c>
      <c r="N21">
        <f>'BFPaT-fueltax-natgas'!N9</f>
        <v>2.8874482845165583E-7</v>
      </c>
      <c r="O21">
        <f>'BFPaT-fueltax-natgas'!O9</f>
        <v>2.916433056229245E-7</v>
      </c>
      <c r="P21">
        <f>'BFPaT-fueltax-natgas'!P9</f>
        <v>2.9511131442848544E-7</v>
      </c>
      <c r="Q21">
        <f>'BFPaT-fueltax-natgas'!Q9</f>
        <v>2.9759717817479086E-7</v>
      </c>
      <c r="R21">
        <f>'BFPaT-fueltax-natgas'!R9</f>
        <v>2.9565771565923935E-7</v>
      </c>
      <c r="S21">
        <f>'BFPaT-fueltax-natgas'!S9</f>
        <v>2.8700267749165433E-7</v>
      </c>
      <c r="T21">
        <f>'BFPaT-fueltax-natgas'!T9</f>
        <v>2.7567387135614765E-7</v>
      </c>
      <c r="U21">
        <f>'BFPaT-fueltax-natgas'!U9</f>
        <v>2.6474225837657863E-7</v>
      </c>
      <c r="V21">
        <f>'BFPaT-fueltax-natgas'!V9</f>
        <v>2.5954494883520419E-7</v>
      </c>
      <c r="W21">
        <f>'BFPaT-fueltax-natgas'!W9</f>
        <v>2.5921064904066941E-7</v>
      </c>
      <c r="X21">
        <f>'BFPaT-fueltax-natgas'!X9</f>
        <v>2.5984409235601716E-7</v>
      </c>
      <c r="Y21">
        <f>'BFPaT-fueltax-natgas'!Y9</f>
        <v>2.5994301483655834E-7</v>
      </c>
      <c r="Z21">
        <f>'BFPaT-fueltax-natgas'!Z9</f>
        <v>2.5904713599930429E-7</v>
      </c>
      <c r="AA21">
        <f>'BFPaT-fueltax-natgas'!AA9</f>
        <v>2.572403459870669E-7</v>
      </c>
    </row>
    <row r="22" spans="1:30">
      <c r="A22" s="15" t="s">
        <v>541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>
      <c r="A23" t="s">
        <v>488</v>
      </c>
      <c r="B23">
        <f t="shared" ref="B23:AA23" si="2">B$1</f>
        <v>2025</v>
      </c>
      <c r="C23">
        <f t="shared" si="2"/>
        <v>2026</v>
      </c>
      <c r="D23">
        <f t="shared" si="2"/>
        <v>2027</v>
      </c>
      <c r="E23">
        <f t="shared" si="2"/>
        <v>2028</v>
      </c>
      <c r="F23">
        <f t="shared" si="2"/>
        <v>2029</v>
      </c>
      <c r="G23">
        <f t="shared" si="2"/>
        <v>2030</v>
      </c>
      <c r="H23">
        <f t="shared" si="2"/>
        <v>2031</v>
      </c>
      <c r="I23">
        <f t="shared" si="2"/>
        <v>2032</v>
      </c>
      <c r="J23">
        <f t="shared" si="2"/>
        <v>2033</v>
      </c>
      <c r="K23">
        <f t="shared" si="2"/>
        <v>2034</v>
      </c>
      <c r="L23">
        <f t="shared" si="2"/>
        <v>2035</v>
      </c>
      <c r="M23">
        <f t="shared" si="2"/>
        <v>2036</v>
      </c>
      <c r="N23">
        <f t="shared" si="2"/>
        <v>2037</v>
      </c>
      <c r="O23">
        <f t="shared" si="2"/>
        <v>2038</v>
      </c>
      <c r="P23">
        <f t="shared" si="2"/>
        <v>2039</v>
      </c>
      <c r="Q23">
        <f t="shared" si="2"/>
        <v>2040</v>
      </c>
      <c r="R23">
        <f t="shared" si="2"/>
        <v>2041</v>
      </c>
      <c r="S23">
        <f t="shared" si="2"/>
        <v>2042</v>
      </c>
      <c r="T23">
        <f t="shared" si="2"/>
        <v>2043</v>
      </c>
      <c r="U23">
        <f t="shared" si="2"/>
        <v>2044</v>
      </c>
      <c r="V23">
        <f t="shared" si="2"/>
        <v>2045</v>
      </c>
      <c r="W23">
        <f t="shared" si="2"/>
        <v>2046</v>
      </c>
      <c r="X23">
        <f t="shared" si="2"/>
        <v>2047</v>
      </c>
      <c r="Y23">
        <f t="shared" si="2"/>
        <v>2048</v>
      </c>
      <c r="Z23">
        <f t="shared" si="2"/>
        <v>2049</v>
      </c>
      <c r="AA23">
        <f t="shared" si="2"/>
        <v>2050</v>
      </c>
    </row>
    <row r="24" spans="1:30">
      <c r="A24" t="s">
        <v>389</v>
      </c>
      <c r="B24">
        <f>'BFPaT-fueltax-nuclear'!B2</f>
        <v>0</v>
      </c>
      <c r="C24">
        <f>'BFPaT-fueltax-nuclear'!C2</f>
        <v>0</v>
      </c>
      <c r="D24">
        <f>'BFPaT-fueltax-nuclear'!D2</f>
        <v>0</v>
      </c>
      <c r="E24">
        <f>'BFPaT-fueltax-nuclear'!E2</f>
        <v>0</v>
      </c>
      <c r="F24">
        <f>'BFPaT-fueltax-nuclear'!F2</f>
        <v>0</v>
      </c>
      <c r="G24">
        <f>'BFPaT-fueltax-nuclear'!G2</f>
        <v>0</v>
      </c>
      <c r="H24">
        <f>'BFPaT-fueltax-nuclear'!H2</f>
        <v>0</v>
      </c>
      <c r="I24">
        <f>'BFPaT-fueltax-nuclear'!I2</f>
        <v>0</v>
      </c>
      <c r="J24">
        <f>'BFPaT-fueltax-nuclear'!J2</f>
        <v>0</v>
      </c>
      <c r="K24">
        <f>'BFPaT-fueltax-nuclear'!K2</f>
        <v>0</v>
      </c>
      <c r="L24">
        <f>'BFPaT-fueltax-nuclear'!L2</f>
        <v>0</v>
      </c>
      <c r="M24">
        <f>'BFPaT-fueltax-nuclear'!M2</f>
        <v>0</v>
      </c>
      <c r="N24">
        <f>'BFPaT-fueltax-nuclear'!N2</f>
        <v>0</v>
      </c>
      <c r="O24">
        <f>'BFPaT-fueltax-nuclear'!O2</f>
        <v>0</v>
      </c>
      <c r="P24">
        <f>'BFPaT-fueltax-nuclear'!P2</f>
        <v>0</v>
      </c>
      <c r="Q24">
        <f>'BFPaT-fueltax-nuclear'!Q2</f>
        <v>0</v>
      </c>
      <c r="R24">
        <f>'BFPaT-fueltax-nuclear'!R2</f>
        <v>0</v>
      </c>
      <c r="S24">
        <f>'BFPaT-fueltax-nuclear'!S2</f>
        <v>0</v>
      </c>
      <c r="T24">
        <f>'BFPaT-fueltax-nuclear'!T2</f>
        <v>0</v>
      </c>
      <c r="U24">
        <f>'BFPaT-fueltax-nuclear'!U2</f>
        <v>0</v>
      </c>
      <c r="V24">
        <f>'BFPaT-fueltax-nuclear'!V2</f>
        <v>0</v>
      </c>
      <c r="W24">
        <f>'BFPaT-fueltax-nuclear'!W2</f>
        <v>0</v>
      </c>
      <c r="X24">
        <f>'BFPaT-fueltax-nuclear'!X2</f>
        <v>0</v>
      </c>
      <c r="Y24">
        <f>'BFPaT-fueltax-nuclear'!Y2</f>
        <v>0</v>
      </c>
      <c r="Z24">
        <f>'BFPaT-fueltax-nuclear'!Z2</f>
        <v>0</v>
      </c>
      <c r="AA24">
        <f>'BFPaT-fueltax-nuclear'!AA2</f>
        <v>0</v>
      </c>
    </row>
    <row r="25" spans="1:30">
      <c r="A25" t="s">
        <v>390</v>
      </c>
      <c r="B25">
        <f>'BFPaT-fueltax-nuclear'!B3</f>
        <v>2.6670131142259027E-8</v>
      </c>
      <c r="C25">
        <f>'BFPaT-fueltax-nuclear'!C3</f>
        <v>2.6431116972363205E-8</v>
      </c>
      <c r="D25">
        <f>'BFPaT-fueltax-nuclear'!D3</f>
        <v>2.6383352931513659E-8</v>
      </c>
      <c r="E25">
        <f>'BFPaT-fueltax-nuclear'!E3</f>
        <v>2.6287727866990522E-8</v>
      </c>
      <c r="F25">
        <f>'BFPaT-fueltax-nuclear'!F3</f>
        <v>2.61921512938794E-8</v>
      </c>
      <c r="G25">
        <f>'BFPaT-fueltax-nuclear'!G3</f>
        <v>2.6096574720768289E-8</v>
      </c>
      <c r="H25">
        <f>'BFPaT-fueltax-nuclear'!H3</f>
        <v>2.5953185615395605E-8</v>
      </c>
      <c r="I25">
        <f>'BFPaT-fueltax-nuclear'!I3</f>
        <v>2.5809796510022925E-8</v>
      </c>
      <c r="J25">
        <f>'BFPaT-fueltax-nuclear'!J3</f>
        <v>2.5666407404650241E-8</v>
      </c>
      <c r="K25">
        <f>'BFPaT-fueltax-nuclear'!K3</f>
        <v>2.5475205767015985E-8</v>
      </c>
      <c r="L25">
        <f>'BFPaT-fueltax-nuclear'!L3</f>
        <v>2.5284052620793762E-8</v>
      </c>
      <c r="M25">
        <f>'BFPaT-fueltax-nuclear'!M3</f>
        <v>2.50928509831595E-8</v>
      </c>
      <c r="N25">
        <f>'BFPaT-fueltax-nuclear'!N3</f>
        <v>2.4949461877786823E-8</v>
      </c>
      <c r="O25">
        <f>'BFPaT-fueltax-nuclear'!O3</f>
        <v>2.4806072772414139E-8</v>
      </c>
      <c r="P25">
        <f>'BFPaT-fueltax-nuclear'!P3</f>
        <v>2.4662683667041459E-8</v>
      </c>
      <c r="Q25">
        <f>'BFPaT-fueltax-nuclear'!Q3</f>
        <v>2.4471482029407197E-8</v>
      </c>
      <c r="R25">
        <f>'BFPaT-fueltax-nuclear'!R3</f>
        <v>2.4328092924034516E-8</v>
      </c>
      <c r="S25">
        <f>'BFPaT-fueltax-nuclear'!S3</f>
        <v>2.4136939777812293E-8</v>
      </c>
      <c r="T25">
        <f>'BFPaT-fueltax-nuclear'!T3</f>
        <v>2.399355067243961E-8</v>
      </c>
      <c r="U25">
        <f>'BFPaT-fueltax-nuclear'!U3</f>
        <v>2.3802349034805354E-8</v>
      </c>
      <c r="V25">
        <f>'BFPaT-fueltax-nuclear'!V3</f>
        <v>2.3611195888583124E-8</v>
      </c>
      <c r="W25">
        <f>'BFPaT-fueltax-nuclear'!W3</f>
        <v>2.3419994250948875E-8</v>
      </c>
      <c r="X25">
        <f>'BFPaT-fueltax-nuclear'!X3</f>
        <v>2.3276605145576191E-8</v>
      </c>
      <c r="Y25">
        <f>'BFPaT-fueltax-nuclear'!Y3</f>
        <v>2.3085403507941932E-8</v>
      </c>
      <c r="Z25">
        <f>'BFPaT-fueltax-nuclear'!Z3</f>
        <v>2.2894250361719706E-8</v>
      </c>
      <c r="AA25">
        <f>'BFPaT-fueltax-nuclear'!AA3</f>
        <v>2.2703048724085454E-8</v>
      </c>
    </row>
    <row r="26" spans="1:30">
      <c r="A26" t="s">
        <v>391</v>
      </c>
      <c r="B26">
        <f>'BFPaT-fueltax-nuclear'!B4</f>
        <v>0</v>
      </c>
      <c r="C26">
        <f>'BFPaT-fueltax-nuclear'!C4</f>
        <v>0</v>
      </c>
      <c r="D26">
        <f>'BFPaT-fueltax-nuclear'!D4</f>
        <v>0</v>
      </c>
      <c r="E26">
        <f>'BFPaT-fueltax-nuclear'!E4</f>
        <v>0</v>
      </c>
      <c r="F26">
        <f>'BFPaT-fueltax-nuclear'!F4</f>
        <v>0</v>
      </c>
      <c r="G26">
        <f>'BFPaT-fueltax-nuclear'!G4</f>
        <v>0</v>
      </c>
      <c r="H26">
        <f>'BFPaT-fueltax-nuclear'!H4</f>
        <v>0</v>
      </c>
      <c r="I26">
        <f>'BFPaT-fueltax-nuclear'!I4</f>
        <v>0</v>
      </c>
      <c r="J26">
        <f>'BFPaT-fueltax-nuclear'!J4</f>
        <v>0</v>
      </c>
      <c r="K26">
        <f>'BFPaT-fueltax-nuclear'!K4</f>
        <v>0</v>
      </c>
      <c r="L26">
        <f>'BFPaT-fueltax-nuclear'!L4</f>
        <v>0</v>
      </c>
      <c r="M26">
        <f>'BFPaT-fueltax-nuclear'!M4</f>
        <v>0</v>
      </c>
      <c r="N26">
        <f>'BFPaT-fueltax-nuclear'!N4</f>
        <v>0</v>
      </c>
      <c r="O26">
        <f>'BFPaT-fueltax-nuclear'!O4</f>
        <v>0</v>
      </c>
      <c r="P26">
        <f>'BFPaT-fueltax-nuclear'!P4</f>
        <v>0</v>
      </c>
      <c r="Q26">
        <f>'BFPaT-fueltax-nuclear'!Q4</f>
        <v>0</v>
      </c>
      <c r="R26">
        <f>'BFPaT-fueltax-nuclear'!R4</f>
        <v>0</v>
      </c>
      <c r="S26">
        <f>'BFPaT-fueltax-nuclear'!S4</f>
        <v>0</v>
      </c>
      <c r="T26">
        <f>'BFPaT-fueltax-nuclear'!T4</f>
        <v>0</v>
      </c>
      <c r="U26">
        <f>'BFPaT-fueltax-nuclear'!U4</f>
        <v>0</v>
      </c>
      <c r="V26">
        <f>'BFPaT-fueltax-nuclear'!V4</f>
        <v>0</v>
      </c>
      <c r="W26">
        <f>'BFPaT-fueltax-nuclear'!W4</f>
        <v>0</v>
      </c>
      <c r="X26">
        <f>'BFPaT-fueltax-nuclear'!X4</f>
        <v>0</v>
      </c>
      <c r="Y26">
        <f>'BFPaT-fueltax-nuclear'!Y4</f>
        <v>0</v>
      </c>
      <c r="Z26">
        <f>'BFPaT-fueltax-nuclear'!Z4</f>
        <v>0</v>
      </c>
      <c r="AA26">
        <f>'BFPaT-fueltax-nuclear'!AA4</f>
        <v>0</v>
      </c>
    </row>
    <row r="27" spans="1:30">
      <c r="A27" t="s">
        <v>392</v>
      </c>
      <c r="B27">
        <f>'BFPaT-fueltax-nuclear'!B5</f>
        <v>0</v>
      </c>
      <c r="C27">
        <f>'BFPaT-fueltax-nuclear'!C5</f>
        <v>0</v>
      </c>
      <c r="D27">
        <f>'BFPaT-fueltax-nuclear'!D5</f>
        <v>0</v>
      </c>
      <c r="E27">
        <f>'BFPaT-fueltax-nuclear'!E5</f>
        <v>0</v>
      </c>
      <c r="F27">
        <f>'BFPaT-fueltax-nuclear'!F5</f>
        <v>0</v>
      </c>
      <c r="G27">
        <f>'BFPaT-fueltax-nuclear'!G5</f>
        <v>0</v>
      </c>
      <c r="H27">
        <f>'BFPaT-fueltax-nuclear'!H5</f>
        <v>0</v>
      </c>
      <c r="I27">
        <f>'BFPaT-fueltax-nuclear'!I5</f>
        <v>0</v>
      </c>
      <c r="J27">
        <f>'BFPaT-fueltax-nuclear'!J5</f>
        <v>0</v>
      </c>
      <c r="K27">
        <f>'BFPaT-fueltax-nuclear'!K5</f>
        <v>0</v>
      </c>
      <c r="L27">
        <f>'BFPaT-fueltax-nuclear'!L5</f>
        <v>0</v>
      </c>
      <c r="M27">
        <f>'BFPaT-fueltax-nuclear'!M5</f>
        <v>0</v>
      </c>
      <c r="N27">
        <f>'BFPaT-fueltax-nuclear'!N5</f>
        <v>0</v>
      </c>
      <c r="O27">
        <f>'BFPaT-fueltax-nuclear'!O5</f>
        <v>0</v>
      </c>
      <c r="P27">
        <f>'BFPaT-fueltax-nuclear'!P5</f>
        <v>0</v>
      </c>
      <c r="Q27">
        <f>'BFPaT-fueltax-nuclear'!Q5</f>
        <v>0</v>
      </c>
      <c r="R27">
        <f>'BFPaT-fueltax-nuclear'!R5</f>
        <v>0</v>
      </c>
      <c r="S27">
        <f>'BFPaT-fueltax-nuclear'!S5</f>
        <v>0</v>
      </c>
      <c r="T27">
        <f>'BFPaT-fueltax-nuclear'!T5</f>
        <v>0</v>
      </c>
      <c r="U27">
        <f>'BFPaT-fueltax-nuclear'!U5</f>
        <v>0</v>
      </c>
      <c r="V27">
        <f>'BFPaT-fueltax-nuclear'!V5</f>
        <v>0</v>
      </c>
      <c r="W27">
        <f>'BFPaT-fueltax-nuclear'!W5</f>
        <v>0</v>
      </c>
      <c r="X27">
        <f>'BFPaT-fueltax-nuclear'!X5</f>
        <v>0</v>
      </c>
      <c r="Y27">
        <f>'BFPaT-fueltax-nuclear'!Y5</f>
        <v>0</v>
      </c>
      <c r="Z27">
        <f>'BFPaT-fueltax-nuclear'!Z5</f>
        <v>0</v>
      </c>
      <c r="AA27">
        <f>'BFPaT-fueltax-nuclear'!AA5</f>
        <v>0</v>
      </c>
    </row>
    <row r="28" spans="1:30">
      <c r="A28" t="s">
        <v>393</v>
      </c>
      <c r="B28">
        <f>'BFPaT-fueltax-nuclear'!B6</f>
        <v>0</v>
      </c>
      <c r="C28">
        <f>'BFPaT-fueltax-nuclear'!C6</f>
        <v>0</v>
      </c>
      <c r="D28">
        <f>'BFPaT-fueltax-nuclear'!D6</f>
        <v>0</v>
      </c>
      <c r="E28">
        <f>'BFPaT-fueltax-nuclear'!E6</f>
        <v>0</v>
      </c>
      <c r="F28">
        <f>'BFPaT-fueltax-nuclear'!F6</f>
        <v>0</v>
      </c>
      <c r="G28">
        <f>'BFPaT-fueltax-nuclear'!G6</f>
        <v>0</v>
      </c>
      <c r="H28">
        <f>'BFPaT-fueltax-nuclear'!H6</f>
        <v>0</v>
      </c>
      <c r="I28">
        <f>'BFPaT-fueltax-nuclear'!I6</f>
        <v>0</v>
      </c>
      <c r="J28">
        <f>'BFPaT-fueltax-nuclear'!J6</f>
        <v>0</v>
      </c>
      <c r="K28">
        <f>'BFPaT-fueltax-nuclear'!K6</f>
        <v>0</v>
      </c>
      <c r="L28">
        <f>'BFPaT-fueltax-nuclear'!L6</f>
        <v>0</v>
      </c>
      <c r="M28">
        <f>'BFPaT-fueltax-nuclear'!M6</f>
        <v>0</v>
      </c>
      <c r="N28">
        <f>'BFPaT-fueltax-nuclear'!N6</f>
        <v>0</v>
      </c>
      <c r="O28">
        <f>'BFPaT-fueltax-nuclear'!O6</f>
        <v>0</v>
      </c>
      <c r="P28">
        <f>'BFPaT-fueltax-nuclear'!P6</f>
        <v>0</v>
      </c>
      <c r="Q28">
        <f>'BFPaT-fueltax-nuclear'!Q6</f>
        <v>0</v>
      </c>
      <c r="R28">
        <f>'BFPaT-fueltax-nuclear'!R6</f>
        <v>0</v>
      </c>
      <c r="S28">
        <f>'BFPaT-fueltax-nuclear'!S6</f>
        <v>0</v>
      </c>
      <c r="T28">
        <f>'BFPaT-fueltax-nuclear'!T6</f>
        <v>0</v>
      </c>
      <c r="U28">
        <f>'BFPaT-fueltax-nuclear'!U6</f>
        <v>0</v>
      </c>
      <c r="V28">
        <f>'BFPaT-fueltax-nuclear'!V6</f>
        <v>0</v>
      </c>
      <c r="W28">
        <f>'BFPaT-fueltax-nuclear'!W6</f>
        <v>0</v>
      </c>
      <c r="X28">
        <f>'BFPaT-fueltax-nuclear'!X6</f>
        <v>0</v>
      </c>
      <c r="Y28">
        <f>'BFPaT-fueltax-nuclear'!Y6</f>
        <v>0</v>
      </c>
      <c r="Z28">
        <f>'BFPaT-fueltax-nuclear'!Z6</f>
        <v>0</v>
      </c>
      <c r="AA28">
        <f>'BFPaT-fueltax-nuclear'!AA6</f>
        <v>0</v>
      </c>
    </row>
    <row r="29" spans="1:30">
      <c r="A29" t="s">
        <v>394</v>
      </c>
      <c r="B29">
        <f>'BFPaT-fueltax-nuclear'!B7</f>
        <v>0</v>
      </c>
      <c r="C29">
        <f>'BFPaT-fueltax-nuclear'!C7</f>
        <v>0</v>
      </c>
      <c r="D29">
        <f>'BFPaT-fueltax-nuclear'!D7</f>
        <v>0</v>
      </c>
      <c r="E29">
        <f>'BFPaT-fueltax-nuclear'!E7</f>
        <v>0</v>
      </c>
      <c r="F29">
        <f>'BFPaT-fueltax-nuclear'!F7</f>
        <v>0</v>
      </c>
      <c r="G29">
        <f>'BFPaT-fueltax-nuclear'!G7</f>
        <v>0</v>
      </c>
      <c r="H29">
        <f>'BFPaT-fueltax-nuclear'!H7</f>
        <v>0</v>
      </c>
      <c r="I29">
        <f>'BFPaT-fueltax-nuclear'!I7</f>
        <v>0</v>
      </c>
      <c r="J29">
        <f>'BFPaT-fueltax-nuclear'!J7</f>
        <v>0</v>
      </c>
      <c r="K29">
        <f>'BFPaT-fueltax-nuclear'!K7</f>
        <v>0</v>
      </c>
      <c r="L29">
        <f>'BFPaT-fueltax-nuclear'!L7</f>
        <v>0</v>
      </c>
      <c r="M29">
        <f>'BFPaT-fueltax-nuclear'!M7</f>
        <v>0</v>
      </c>
      <c r="N29">
        <f>'BFPaT-fueltax-nuclear'!N7</f>
        <v>0</v>
      </c>
      <c r="O29">
        <f>'BFPaT-fueltax-nuclear'!O7</f>
        <v>0</v>
      </c>
      <c r="P29">
        <f>'BFPaT-fueltax-nuclear'!P7</f>
        <v>0</v>
      </c>
      <c r="Q29">
        <f>'BFPaT-fueltax-nuclear'!Q7</f>
        <v>0</v>
      </c>
      <c r="R29">
        <f>'BFPaT-fueltax-nuclear'!R7</f>
        <v>0</v>
      </c>
      <c r="S29">
        <f>'BFPaT-fueltax-nuclear'!S7</f>
        <v>0</v>
      </c>
      <c r="T29">
        <f>'BFPaT-fueltax-nuclear'!T7</f>
        <v>0</v>
      </c>
      <c r="U29">
        <f>'BFPaT-fueltax-nuclear'!U7</f>
        <v>0</v>
      </c>
      <c r="V29">
        <f>'BFPaT-fueltax-nuclear'!V7</f>
        <v>0</v>
      </c>
      <c r="W29">
        <f>'BFPaT-fueltax-nuclear'!W7</f>
        <v>0</v>
      </c>
      <c r="X29">
        <f>'BFPaT-fueltax-nuclear'!X7</f>
        <v>0</v>
      </c>
      <c r="Y29">
        <f>'BFPaT-fueltax-nuclear'!Y7</f>
        <v>0</v>
      </c>
      <c r="Z29">
        <f>'BFPaT-fueltax-nuclear'!Z7</f>
        <v>0</v>
      </c>
      <c r="AA29">
        <f>'BFPaT-fueltax-nuclear'!AA7</f>
        <v>0</v>
      </c>
    </row>
    <row r="30" spans="1:30">
      <c r="A30" t="s">
        <v>395</v>
      </c>
      <c r="B30">
        <f>'BFPaT-fueltax-nuclear'!B8</f>
        <v>0</v>
      </c>
      <c r="C30">
        <f>'BFPaT-fueltax-nuclear'!C8</f>
        <v>0</v>
      </c>
      <c r="D30">
        <f>'BFPaT-fueltax-nuclear'!D8</f>
        <v>0</v>
      </c>
      <c r="E30">
        <f>'BFPaT-fueltax-nuclear'!E8</f>
        <v>0</v>
      </c>
      <c r="F30">
        <f>'BFPaT-fueltax-nuclear'!F8</f>
        <v>0</v>
      </c>
      <c r="G30">
        <f>'BFPaT-fueltax-nuclear'!G8</f>
        <v>0</v>
      </c>
      <c r="H30">
        <f>'BFPaT-fueltax-nuclear'!H8</f>
        <v>0</v>
      </c>
      <c r="I30">
        <f>'BFPaT-fueltax-nuclear'!I8</f>
        <v>0</v>
      </c>
      <c r="J30">
        <f>'BFPaT-fueltax-nuclear'!J8</f>
        <v>0</v>
      </c>
      <c r="K30">
        <f>'BFPaT-fueltax-nuclear'!K8</f>
        <v>0</v>
      </c>
      <c r="L30">
        <f>'BFPaT-fueltax-nuclear'!L8</f>
        <v>0</v>
      </c>
      <c r="M30">
        <f>'BFPaT-fueltax-nuclear'!M8</f>
        <v>0</v>
      </c>
      <c r="N30">
        <f>'BFPaT-fueltax-nuclear'!N8</f>
        <v>0</v>
      </c>
      <c r="O30">
        <f>'BFPaT-fueltax-nuclear'!O8</f>
        <v>0</v>
      </c>
      <c r="P30">
        <f>'BFPaT-fueltax-nuclear'!P8</f>
        <v>0</v>
      </c>
      <c r="Q30">
        <f>'BFPaT-fueltax-nuclear'!Q8</f>
        <v>0</v>
      </c>
      <c r="R30">
        <f>'BFPaT-fueltax-nuclear'!R8</f>
        <v>0</v>
      </c>
      <c r="S30">
        <f>'BFPaT-fueltax-nuclear'!S8</f>
        <v>0</v>
      </c>
      <c r="T30">
        <f>'BFPaT-fueltax-nuclear'!T8</f>
        <v>0</v>
      </c>
      <c r="U30">
        <f>'BFPaT-fueltax-nuclear'!U8</f>
        <v>0</v>
      </c>
      <c r="V30">
        <f>'BFPaT-fueltax-nuclear'!V8</f>
        <v>0</v>
      </c>
      <c r="W30">
        <f>'BFPaT-fueltax-nuclear'!W8</f>
        <v>0</v>
      </c>
      <c r="X30">
        <f>'BFPaT-fueltax-nuclear'!X8</f>
        <v>0</v>
      </c>
      <c r="Y30">
        <f>'BFPaT-fueltax-nuclear'!Y8</f>
        <v>0</v>
      </c>
      <c r="Z30">
        <f>'BFPaT-fueltax-nuclear'!Z8</f>
        <v>0</v>
      </c>
      <c r="AA30">
        <f>'BFPaT-fueltax-nuclear'!AA8</f>
        <v>0</v>
      </c>
    </row>
    <row r="31" spans="1:30">
      <c r="A31" t="s">
        <v>396</v>
      </c>
      <c r="B31">
        <f>'BFPaT-fueltax-nuclear'!B9</f>
        <v>0</v>
      </c>
      <c r="C31">
        <f>'BFPaT-fueltax-nuclear'!C9</f>
        <v>0</v>
      </c>
      <c r="D31">
        <f>'BFPaT-fueltax-nuclear'!D9</f>
        <v>0</v>
      </c>
      <c r="E31">
        <f>'BFPaT-fueltax-nuclear'!E9</f>
        <v>0</v>
      </c>
      <c r="F31">
        <f>'BFPaT-fueltax-nuclear'!F9</f>
        <v>0</v>
      </c>
      <c r="G31">
        <f>'BFPaT-fueltax-nuclear'!G9</f>
        <v>0</v>
      </c>
      <c r="H31">
        <f>'BFPaT-fueltax-nuclear'!H9</f>
        <v>0</v>
      </c>
      <c r="I31">
        <f>'BFPaT-fueltax-nuclear'!I9</f>
        <v>0</v>
      </c>
      <c r="J31">
        <f>'BFPaT-fueltax-nuclear'!J9</f>
        <v>0</v>
      </c>
      <c r="K31">
        <f>'BFPaT-fueltax-nuclear'!K9</f>
        <v>0</v>
      </c>
      <c r="L31">
        <f>'BFPaT-fueltax-nuclear'!L9</f>
        <v>0</v>
      </c>
      <c r="M31">
        <f>'BFPaT-fueltax-nuclear'!M9</f>
        <v>0</v>
      </c>
      <c r="N31">
        <f>'BFPaT-fueltax-nuclear'!N9</f>
        <v>0</v>
      </c>
      <c r="O31">
        <f>'BFPaT-fueltax-nuclear'!O9</f>
        <v>0</v>
      </c>
      <c r="P31">
        <f>'BFPaT-fueltax-nuclear'!P9</f>
        <v>0</v>
      </c>
      <c r="Q31">
        <f>'BFPaT-fueltax-nuclear'!Q9</f>
        <v>0</v>
      </c>
      <c r="R31">
        <f>'BFPaT-fueltax-nuclear'!R9</f>
        <v>0</v>
      </c>
      <c r="S31">
        <f>'BFPaT-fueltax-nuclear'!S9</f>
        <v>0</v>
      </c>
      <c r="T31">
        <f>'BFPaT-fueltax-nuclear'!T9</f>
        <v>0</v>
      </c>
      <c r="U31">
        <f>'BFPaT-fueltax-nuclear'!U9</f>
        <v>0</v>
      </c>
      <c r="V31">
        <f>'BFPaT-fueltax-nuclear'!V9</f>
        <v>0</v>
      </c>
      <c r="W31">
        <f>'BFPaT-fueltax-nuclear'!W9</f>
        <v>0</v>
      </c>
      <c r="X31">
        <f>'BFPaT-fueltax-nuclear'!X9</f>
        <v>0</v>
      </c>
      <c r="Y31">
        <f>'BFPaT-fueltax-nuclear'!Y9</f>
        <v>0</v>
      </c>
      <c r="Z31">
        <f>'BFPaT-fueltax-nuclear'!Z9</f>
        <v>0</v>
      </c>
      <c r="AA31">
        <f>'BFPaT-fueltax-nuclear'!AA9</f>
        <v>0</v>
      </c>
    </row>
    <row r="32" spans="1:30">
      <c r="A32" s="15" t="s">
        <v>542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spans="1:30">
      <c r="A33" t="s">
        <v>488</v>
      </c>
      <c r="B33">
        <f t="shared" ref="B33:AA33" si="3">B$1</f>
        <v>2025</v>
      </c>
      <c r="C33">
        <f t="shared" si="3"/>
        <v>2026</v>
      </c>
      <c r="D33">
        <f t="shared" si="3"/>
        <v>2027</v>
      </c>
      <c r="E33">
        <f t="shared" si="3"/>
        <v>2028</v>
      </c>
      <c r="F33">
        <f t="shared" si="3"/>
        <v>2029</v>
      </c>
      <c r="G33">
        <f t="shared" si="3"/>
        <v>2030</v>
      </c>
      <c r="H33">
        <f t="shared" si="3"/>
        <v>2031</v>
      </c>
      <c r="I33">
        <f t="shared" si="3"/>
        <v>2032</v>
      </c>
      <c r="J33">
        <f t="shared" si="3"/>
        <v>2033</v>
      </c>
      <c r="K33">
        <f t="shared" si="3"/>
        <v>2034</v>
      </c>
      <c r="L33">
        <f t="shared" si="3"/>
        <v>2035</v>
      </c>
      <c r="M33">
        <f t="shared" si="3"/>
        <v>2036</v>
      </c>
      <c r="N33">
        <f t="shared" si="3"/>
        <v>2037</v>
      </c>
      <c r="O33">
        <f t="shared" si="3"/>
        <v>2038</v>
      </c>
      <c r="P33">
        <f t="shared" si="3"/>
        <v>2039</v>
      </c>
      <c r="Q33">
        <f t="shared" si="3"/>
        <v>2040</v>
      </c>
      <c r="R33">
        <f t="shared" si="3"/>
        <v>2041</v>
      </c>
      <c r="S33">
        <f t="shared" si="3"/>
        <v>2042</v>
      </c>
      <c r="T33">
        <f t="shared" si="3"/>
        <v>2043</v>
      </c>
      <c r="U33">
        <f t="shared" si="3"/>
        <v>2044</v>
      </c>
      <c r="V33">
        <f t="shared" si="3"/>
        <v>2045</v>
      </c>
      <c r="W33">
        <f t="shared" si="3"/>
        <v>2046</v>
      </c>
      <c r="X33">
        <f t="shared" si="3"/>
        <v>2047</v>
      </c>
      <c r="Y33">
        <f t="shared" si="3"/>
        <v>2048</v>
      </c>
      <c r="Z33">
        <f t="shared" si="3"/>
        <v>2049</v>
      </c>
      <c r="AA33">
        <f t="shared" si="3"/>
        <v>2050</v>
      </c>
    </row>
    <row r="34" spans="1:30">
      <c r="A34" t="s">
        <v>389</v>
      </c>
      <c r="B34">
        <f>'BFPaT-fueltax-biomass'!B2</f>
        <v>0</v>
      </c>
      <c r="C34">
        <f>'BFPaT-fueltax-biomass'!C2</f>
        <v>0</v>
      </c>
      <c r="D34">
        <f>'BFPaT-fueltax-biomass'!D2</f>
        <v>0</v>
      </c>
      <c r="E34">
        <f>'BFPaT-fueltax-biomass'!E2</f>
        <v>0</v>
      </c>
      <c r="F34">
        <f>'BFPaT-fueltax-biomass'!F2</f>
        <v>0</v>
      </c>
      <c r="G34">
        <f>'BFPaT-fueltax-biomass'!G2</f>
        <v>0</v>
      </c>
      <c r="H34">
        <f>'BFPaT-fueltax-biomass'!H2</f>
        <v>0</v>
      </c>
      <c r="I34">
        <f>'BFPaT-fueltax-biomass'!I2</f>
        <v>0</v>
      </c>
      <c r="J34">
        <f>'BFPaT-fueltax-biomass'!J2</f>
        <v>0</v>
      </c>
      <c r="K34">
        <f>'BFPaT-fueltax-biomass'!K2</f>
        <v>0</v>
      </c>
      <c r="L34">
        <f>'BFPaT-fueltax-biomass'!L2</f>
        <v>0</v>
      </c>
      <c r="M34">
        <f>'BFPaT-fueltax-biomass'!M2</f>
        <v>0</v>
      </c>
      <c r="N34">
        <f>'BFPaT-fueltax-biomass'!N2</f>
        <v>0</v>
      </c>
      <c r="O34">
        <f>'BFPaT-fueltax-biomass'!O2</f>
        <v>0</v>
      </c>
      <c r="P34">
        <f>'BFPaT-fueltax-biomass'!P2</f>
        <v>0</v>
      </c>
      <c r="Q34">
        <f>'BFPaT-fueltax-biomass'!Q2</f>
        <v>0</v>
      </c>
      <c r="R34">
        <f>'BFPaT-fueltax-biomass'!R2</f>
        <v>0</v>
      </c>
      <c r="S34">
        <f>'BFPaT-fueltax-biomass'!S2</f>
        <v>0</v>
      </c>
      <c r="T34">
        <f>'BFPaT-fueltax-biomass'!T2</f>
        <v>0</v>
      </c>
      <c r="U34">
        <f>'BFPaT-fueltax-biomass'!U2</f>
        <v>0</v>
      </c>
      <c r="V34">
        <f>'BFPaT-fueltax-biomass'!V2</f>
        <v>0</v>
      </c>
      <c r="W34">
        <f>'BFPaT-fueltax-biomass'!W2</f>
        <v>0</v>
      </c>
      <c r="X34">
        <f>'BFPaT-fueltax-biomass'!X2</f>
        <v>0</v>
      </c>
      <c r="Y34">
        <f>'BFPaT-fueltax-biomass'!Y2</f>
        <v>0</v>
      </c>
      <c r="Z34">
        <f>'BFPaT-fueltax-biomass'!Z2</f>
        <v>0</v>
      </c>
      <c r="AA34">
        <f>'BFPaT-fueltax-biomass'!AA2</f>
        <v>0</v>
      </c>
    </row>
    <row r="35" spans="1:30">
      <c r="A35" t="s">
        <v>390</v>
      </c>
      <c r="B35">
        <f>'BFPaT-fueltax-biomass'!B3</f>
        <v>1.4244228708705551E-7</v>
      </c>
      <c r="C35">
        <f>'BFPaT-fueltax-biomass'!C3</f>
        <v>1.4244228708705551E-7</v>
      </c>
      <c r="D35">
        <f>'BFPaT-fueltax-biomass'!D3</f>
        <v>1.4244228708705551E-7</v>
      </c>
      <c r="E35">
        <f>'BFPaT-fueltax-biomass'!E3</f>
        <v>1.4244228708705551E-7</v>
      </c>
      <c r="F35">
        <f>'BFPaT-fueltax-biomass'!F3</f>
        <v>1.4244228708705551E-7</v>
      </c>
      <c r="G35">
        <f>'BFPaT-fueltax-biomass'!G3</f>
        <v>1.4244228708705551E-7</v>
      </c>
      <c r="H35">
        <f>'BFPaT-fueltax-biomass'!H3</f>
        <v>1.4244228708705551E-7</v>
      </c>
      <c r="I35">
        <f>'BFPaT-fueltax-biomass'!I3</f>
        <v>1.4244228708705551E-7</v>
      </c>
      <c r="J35">
        <f>'BFPaT-fueltax-biomass'!J3</f>
        <v>1.4244228708705551E-7</v>
      </c>
      <c r="K35">
        <f>'BFPaT-fueltax-biomass'!K3</f>
        <v>1.4244228708705551E-7</v>
      </c>
      <c r="L35">
        <f>'BFPaT-fueltax-biomass'!L3</f>
        <v>1.4244228708705551E-7</v>
      </c>
      <c r="M35">
        <f>'BFPaT-fueltax-biomass'!M3</f>
        <v>1.4244228708705551E-7</v>
      </c>
      <c r="N35">
        <f>'BFPaT-fueltax-biomass'!N3</f>
        <v>1.4244228708705551E-7</v>
      </c>
      <c r="O35">
        <f>'BFPaT-fueltax-biomass'!O3</f>
        <v>1.4244228708705551E-7</v>
      </c>
      <c r="P35">
        <f>'BFPaT-fueltax-biomass'!P3</f>
        <v>1.4244228708705551E-7</v>
      </c>
      <c r="Q35">
        <f>'BFPaT-fueltax-biomass'!Q3</f>
        <v>1.4244228708705551E-7</v>
      </c>
      <c r="R35">
        <f>'BFPaT-fueltax-biomass'!R3</f>
        <v>1.4244228708705551E-7</v>
      </c>
      <c r="S35">
        <f>'BFPaT-fueltax-biomass'!S3</f>
        <v>1.4244228708705551E-7</v>
      </c>
      <c r="T35">
        <f>'BFPaT-fueltax-biomass'!T3</f>
        <v>1.4244228708705551E-7</v>
      </c>
      <c r="U35">
        <f>'BFPaT-fueltax-biomass'!U3</f>
        <v>1.4244228708705551E-7</v>
      </c>
      <c r="V35">
        <f>'BFPaT-fueltax-biomass'!V3</f>
        <v>1.4244228708705551E-7</v>
      </c>
      <c r="W35">
        <f>'BFPaT-fueltax-biomass'!W3</f>
        <v>1.4244228708705551E-7</v>
      </c>
      <c r="X35">
        <f>'BFPaT-fueltax-biomass'!X3</f>
        <v>1.4244228708705551E-7</v>
      </c>
      <c r="Y35">
        <f>'BFPaT-fueltax-biomass'!Y3</f>
        <v>1.4244228708705551E-7</v>
      </c>
      <c r="Z35">
        <f>'BFPaT-fueltax-biomass'!Z3</f>
        <v>1.4244228708705551E-7</v>
      </c>
      <c r="AA35">
        <f>'BFPaT-fueltax-biomass'!AA3</f>
        <v>1.4244228708705551E-7</v>
      </c>
    </row>
    <row r="36" spans="1:30">
      <c r="A36" t="s">
        <v>391</v>
      </c>
      <c r="B36">
        <f>'BFPaT-fueltax-biomass'!B4</f>
        <v>6.1127211688797592E-7</v>
      </c>
      <c r="C36">
        <f>'BFPaT-fueltax-biomass'!C4</f>
        <v>6.1127211688797592E-7</v>
      </c>
      <c r="D36">
        <f>'BFPaT-fueltax-biomass'!D4</f>
        <v>6.1127211688797592E-7</v>
      </c>
      <c r="E36">
        <f>'BFPaT-fueltax-biomass'!E4</f>
        <v>6.1127211688797592E-7</v>
      </c>
      <c r="F36">
        <f>'BFPaT-fueltax-biomass'!F4</f>
        <v>6.1127211688797592E-7</v>
      </c>
      <c r="G36">
        <f>'BFPaT-fueltax-biomass'!G4</f>
        <v>6.1127211688797592E-7</v>
      </c>
      <c r="H36">
        <f>'BFPaT-fueltax-biomass'!H4</f>
        <v>6.1127211688797592E-7</v>
      </c>
      <c r="I36">
        <f>'BFPaT-fueltax-biomass'!I4</f>
        <v>6.1127211688797592E-7</v>
      </c>
      <c r="J36">
        <f>'BFPaT-fueltax-biomass'!J4</f>
        <v>6.1127211688797592E-7</v>
      </c>
      <c r="K36">
        <f>'BFPaT-fueltax-biomass'!K4</f>
        <v>6.1127211688797592E-7</v>
      </c>
      <c r="L36">
        <f>'BFPaT-fueltax-biomass'!L4</f>
        <v>6.1127211688797592E-7</v>
      </c>
      <c r="M36">
        <f>'BFPaT-fueltax-biomass'!M4</f>
        <v>6.1127211688797592E-7</v>
      </c>
      <c r="N36">
        <f>'BFPaT-fueltax-biomass'!N4</f>
        <v>6.1127211688797592E-7</v>
      </c>
      <c r="O36">
        <f>'BFPaT-fueltax-biomass'!O4</f>
        <v>6.1127211688797592E-7</v>
      </c>
      <c r="P36">
        <f>'BFPaT-fueltax-biomass'!P4</f>
        <v>6.1127211688797592E-7</v>
      </c>
      <c r="Q36">
        <f>'BFPaT-fueltax-biomass'!Q4</f>
        <v>6.1127211688797592E-7</v>
      </c>
      <c r="R36">
        <f>'BFPaT-fueltax-biomass'!R4</f>
        <v>6.1127211688797592E-7</v>
      </c>
      <c r="S36">
        <f>'BFPaT-fueltax-biomass'!S4</f>
        <v>6.1127211688797592E-7</v>
      </c>
      <c r="T36">
        <f>'BFPaT-fueltax-biomass'!T4</f>
        <v>6.1127211688797592E-7</v>
      </c>
      <c r="U36">
        <f>'BFPaT-fueltax-biomass'!U4</f>
        <v>6.1127211688797592E-7</v>
      </c>
      <c r="V36">
        <f>'BFPaT-fueltax-biomass'!V4</f>
        <v>6.1127211688797592E-7</v>
      </c>
      <c r="W36">
        <f>'BFPaT-fueltax-biomass'!W4</f>
        <v>6.1127211688797592E-7</v>
      </c>
      <c r="X36">
        <f>'BFPaT-fueltax-biomass'!X4</f>
        <v>6.1127211688797592E-7</v>
      </c>
      <c r="Y36">
        <f>'BFPaT-fueltax-biomass'!Y4</f>
        <v>6.1127211688797592E-7</v>
      </c>
      <c r="Z36">
        <f>'BFPaT-fueltax-biomass'!Z4</f>
        <v>6.1127211688797592E-7</v>
      </c>
      <c r="AA36">
        <f>'BFPaT-fueltax-biomass'!AA4</f>
        <v>6.1127211688797592E-7</v>
      </c>
    </row>
    <row r="37" spans="1:30">
      <c r="A37" t="s">
        <v>392</v>
      </c>
      <c r="B37">
        <f>'BFPaT-fueltax-biomass'!B5</f>
        <v>2.1263866597528081E-7</v>
      </c>
      <c r="C37">
        <f>'BFPaT-fueltax-biomass'!C5</f>
        <v>2.1263866597528081E-7</v>
      </c>
      <c r="D37">
        <f>'BFPaT-fueltax-biomass'!D5</f>
        <v>2.1263866597528081E-7</v>
      </c>
      <c r="E37">
        <f>'BFPaT-fueltax-biomass'!E5</f>
        <v>2.1263866597528081E-7</v>
      </c>
      <c r="F37">
        <f>'BFPaT-fueltax-biomass'!F5</f>
        <v>2.1263866597528081E-7</v>
      </c>
      <c r="G37">
        <f>'BFPaT-fueltax-biomass'!G5</f>
        <v>2.1263866597528081E-7</v>
      </c>
      <c r="H37">
        <f>'BFPaT-fueltax-biomass'!H5</f>
        <v>2.1263866597528081E-7</v>
      </c>
      <c r="I37">
        <f>'BFPaT-fueltax-biomass'!I5</f>
        <v>2.1263866597528081E-7</v>
      </c>
      <c r="J37">
        <f>'BFPaT-fueltax-biomass'!J5</f>
        <v>2.1263866597528081E-7</v>
      </c>
      <c r="K37">
        <f>'BFPaT-fueltax-biomass'!K5</f>
        <v>2.1263866597528081E-7</v>
      </c>
      <c r="L37">
        <f>'BFPaT-fueltax-biomass'!L5</f>
        <v>2.1263866597528081E-7</v>
      </c>
      <c r="M37">
        <f>'BFPaT-fueltax-biomass'!M5</f>
        <v>2.1263866597528081E-7</v>
      </c>
      <c r="N37">
        <f>'BFPaT-fueltax-biomass'!N5</f>
        <v>2.1263866597528081E-7</v>
      </c>
      <c r="O37">
        <f>'BFPaT-fueltax-biomass'!O5</f>
        <v>2.1263866597528081E-7</v>
      </c>
      <c r="P37">
        <f>'BFPaT-fueltax-biomass'!P5</f>
        <v>2.1263866597528081E-7</v>
      </c>
      <c r="Q37">
        <f>'BFPaT-fueltax-biomass'!Q5</f>
        <v>2.1263866597528081E-7</v>
      </c>
      <c r="R37">
        <f>'BFPaT-fueltax-biomass'!R5</f>
        <v>2.1263866597528081E-7</v>
      </c>
      <c r="S37">
        <f>'BFPaT-fueltax-biomass'!S5</f>
        <v>2.1263866597528081E-7</v>
      </c>
      <c r="T37">
        <f>'BFPaT-fueltax-biomass'!T5</f>
        <v>2.1263866597528081E-7</v>
      </c>
      <c r="U37">
        <f>'BFPaT-fueltax-biomass'!U5</f>
        <v>2.1263866597528081E-7</v>
      </c>
      <c r="V37">
        <f>'BFPaT-fueltax-biomass'!V5</f>
        <v>2.1263866597528081E-7</v>
      </c>
      <c r="W37">
        <f>'BFPaT-fueltax-biomass'!W5</f>
        <v>2.1263866597528081E-7</v>
      </c>
      <c r="X37">
        <f>'BFPaT-fueltax-biomass'!X5</f>
        <v>2.1263866597528081E-7</v>
      </c>
      <c r="Y37">
        <f>'BFPaT-fueltax-biomass'!Y5</f>
        <v>2.1263866597528081E-7</v>
      </c>
      <c r="Z37">
        <f>'BFPaT-fueltax-biomass'!Z5</f>
        <v>2.1263866597528081E-7</v>
      </c>
      <c r="AA37">
        <f>'BFPaT-fueltax-biomass'!AA5</f>
        <v>2.1263866597528081E-7</v>
      </c>
    </row>
    <row r="38" spans="1:30">
      <c r="A38" t="s">
        <v>393</v>
      </c>
      <c r="B38">
        <f>'BFPaT-fueltax-biomass'!B6</f>
        <v>1.5883852157189647E-7</v>
      </c>
      <c r="C38">
        <f>'BFPaT-fueltax-biomass'!C6</f>
        <v>1.5883852157189647E-7</v>
      </c>
      <c r="D38">
        <f>'BFPaT-fueltax-biomass'!D6</f>
        <v>1.5883852157189647E-7</v>
      </c>
      <c r="E38">
        <f>'BFPaT-fueltax-biomass'!E6</f>
        <v>1.5883852157189647E-7</v>
      </c>
      <c r="F38">
        <f>'BFPaT-fueltax-biomass'!F6</f>
        <v>1.5883852157189647E-7</v>
      </c>
      <c r="G38">
        <f>'BFPaT-fueltax-biomass'!G6</f>
        <v>1.5883852157189647E-7</v>
      </c>
      <c r="H38">
        <f>'BFPaT-fueltax-biomass'!H6</f>
        <v>1.5883852157189647E-7</v>
      </c>
      <c r="I38">
        <f>'BFPaT-fueltax-biomass'!I6</f>
        <v>1.5883852157189647E-7</v>
      </c>
      <c r="J38">
        <f>'BFPaT-fueltax-biomass'!J6</f>
        <v>1.5883852157189647E-7</v>
      </c>
      <c r="K38">
        <f>'BFPaT-fueltax-biomass'!K6</f>
        <v>1.5883852157189647E-7</v>
      </c>
      <c r="L38">
        <f>'BFPaT-fueltax-biomass'!L6</f>
        <v>1.5883852157189647E-7</v>
      </c>
      <c r="M38">
        <f>'BFPaT-fueltax-biomass'!M6</f>
        <v>1.5883852157189647E-7</v>
      </c>
      <c r="N38">
        <f>'BFPaT-fueltax-biomass'!N6</f>
        <v>1.5883852157189647E-7</v>
      </c>
      <c r="O38">
        <f>'BFPaT-fueltax-biomass'!O6</f>
        <v>1.5883852157189647E-7</v>
      </c>
      <c r="P38">
        <f>'BFPaT-fueltax-biomass'!P6</f>
        <v>1.5883852157189647E-7</v>
      </c>
      <c r="Q38">
        <f>'BFPaT-fueltax-biomass'!Q6</f>
        <v>1.5883852157189647E-7</v>
      </c>
      <c r="R38">
        <f>'BFPaT-fueltax-biomass'!R6</f>
        <v>1.5883852157189647E-7</v>
      </c>
      <c r="S38">
        <f>'BFPaT-fueltax-biomass'!S6</f>
        <v>1.5883852157189647E-7</v>
      </c>
      <c r="T38">
        <f>'BFPaT-fueltax-biomass'!T6</f>
        <v>1.5883852157189647E-7</v>
      </c>
      <c r="U38">
        <f>'BFPaT-fueltax-biomass'!U6</f>
        <v>1.5883852157189647E-7</v>
      </c>
      <c r="V38">
        <f>'BFPaT-fueltax-biomass'!V6</f>
        <v>1.5883852157189647E-7</v>
      </c>
      <c r="W38">
        <f>'BFPaT-fueltax-biomass'!W6</f>
        <v>1.5883852157189647E-7</v>
      </c>
      <c r="X38">
        <f>'BFPaT-fueltax-biomass'!X6</f>
        <v>1.5883852157189647E-7</v>
      </c>
      <c r="Y38">
        <f>'BFPaT-fueltax-biomass'!Y6</f>
        <v>1.5883852157189647E-7</v>
      </c>
      <c r="Z38">
        <f>'BFPaT-fueltax-biomass'!Z6</f>
        <v>1.5883852157189647E-7</v>
      </c>
      <c r="AA38">
        <f>'BFPaT-fueltax-biomass'!AA6</f>
        <v>1.5883852157189647E-7</v>
      </c>
    </row>
    <row r="39" spans="1:30">
      <c r="A39" t="s">
        <v>394</v>
      </c>
      <c r="B39">
        <f>'BFPaT-fueltax-biomass'!B7</f>
        <v>1.4244228708705551E-7</v>
      </c>
      <c r="C39">
        <f>'BFPaT-fueltax-biomass'!C7</f>
        <v>1.4244228708705551E-7</v>
      </c>
      <c r="D39">
        <f>'BFPaT-fueltax-biomass'!D7</f>
        <v>1.4244228708705551E-7</v>
      </c>
      <c r="E39">
        <f>'BFPaT-fueltax-biomass'!E7</f>
        <v>1.4244228708705551E-7</v>
      </c>
      <c r="F39">
        <f>'BFPaT-fueltax-biomass'!F7</f>
        <v>1.4244228708705551E-7</v>
      </c>
      <c r="G39">
        <f>'BFPaT-fueltax-biomass'!G7</f>
        <v>1.4244228708705551E-7</v>
      </c>
      <c r="H39">
        <f>'BFPaT-fueltax-biomass'!H7</f>
        <v>1.4244228708705551E-7</v>
      </c>
      <c r="I39">
        <f>'BFPaT-fueltax-biomass'!I7</f>
        <v>1.4244228708705551E-7</v>
      </c>
      <c r="J39">
        <f>'BFPaT-fueltax-biomass'!J7</f>
        <v>1.4244228708705551E-7</v>
      </c>
      <c r="K39">
        <f>'BFPaT-fueltax-biomass'!K7</f>
        <v>1.4244228708705551E-7</v>
      </c>
      <c r="L39">
        <f>'BFPaT-fueltax-biomass'!L7</f>
        <v>1.4244228708705551E-7</v>
      </c>
      <c r="M39">
        <f>'BFPaT-fueltax-biomass'!M7</f>
        <v>1.4244228708705551E-7</v>
      </c>
      <c r="N39">
        <f>'BFPaT-fueltax-biomass'!N7</f>
        <v>1.4244228708705551E-7</v>
      </c>
      <c r="O39">
        <f>'BFPaT-fueltax-biomass'!O7</f>
        <v>1.4244228708705551E-7</v>
      </c>
      <c r="P39">
        <f>'BFPaT-fueltax-biomass'!P7</f>
        <v>1.4244228708705551E-7</v>
      </c>
      <c r="Q39">
        <f>'BFPaT-fueltax-biomass'!Q7</f>
        <v>1.4244228708705551E-7</v>
      </c>
      <c r="R39">
        <f>'BFPaT-fueltax-biomass'!R7</f>
        <v>1.4244228708705551E-7</v>
      </c>
      <c r="S39">
        <f>'BFPaT-fueltax-biomass'!S7</f>
        <v>1.4244228708705551E-7</v>
      </c>
      <c r="T39">
        <f>'BFPaT-fueltax-biomass'!T7</f>
        <v>1.4244228708705551E-7</v>
      </c>
      <c r="U39">
        <f>'BFPaT-fueltax-biomass'!U7</f>
        <v>1.4244228708705551E-7</v>
      </c>
      <c r="V39">
        <f>'BFPaT-fueltax-biomass'!V7</f>
        <v>1.4244228708705551E-7</v>
      </c>
      <c r="W39">
        <f>'BFPaT-fueltax-biomass'!W7</f>
        <v>1.4244228708705551E-7</v>
      </c>
      <c r="X39">
        <f>'BFPaT-fueltax-biomass'!X7</f>
        <v>1.4244228708705551E-7</v>
      </c>
      <c r="Y39">
        <f>'BFPaT-fueltax-biomass'!Y7</f>
        <v>1.4244228708705551E-7</v>
      </c>
      <c r="Z39">
        <f>'BFPaT-fueltax-biomass'!Z7</f>
        <v>1.4244228708705551E-7</v>
      </c>
      <c r="AA39">
        <f>'BFPaT-fueltax-biomass'!AA7</f>
        <v>1.4244228708705551E-7</v>
      </c>
    </row>
    <row r="40" spans="1:30">
      <c r="A40" t="s">
        <v>395</v>
      </c>
      <c r="B40">
        <f>'BFPaT-fueltax-biomass'!B8</f>
        <v>0</v>
      </c>
      <c r="C40">
        <f>'BFPaT-fueltax-biomass'!C8</f>
        <v>0</v>
      </c>
      <c r="D40">
        <f>'BFPaT-fueltax-biomass'!D8</f>
        <v>0</v>
      </c>
      <c r="E40">
        <f>'BFPaT-fueltax-biomass'!E8</f>
        <v>0</v>
      </c>
      <c r="F40">
        <f>'BFPaT-fueltax-biomass'!F8</f>
        <v>0</v>
      </c>
      <c r="G40">
        <f>'BFPaT-fueltax-biomass'!G8</f>
        <v>0</v>
      </c>
      <c r="H40">
        <f>'BFPaT-fueltax-biomass'!H8</f>
        <v>0</v>
      </c>
      <c r="I40">
        <f>'BFPaT-fueltax-biomass'!I8</f>
        <v>0</v>
      </c>
      <c r="J40">
        <f>'BFPaT-fueltax-biomass'!J8</f>
        <v>0</v>
      </c>
      <c r="K40">
        <f>'BFPaT-fueltax-biomass'!K8</f>
        <v>0</v>
      </c>
      <c r="L40">
        <f>'BFPaT-fueltax-biomass'!L8</f>
        <v>0</v>
      </c>
      <c r="M40">
        <f>'BFPaT-fueltax-biomass'!M8</f>
        <v>0</v>
      </c>
      <c r="N40">
        <f>'BFPaT-fueltax-biomass'!N8</f>
        <v>0</v>
      </c>
      <c r="O40">
        <f>'BFPaT-fueltax-biomass'!O8</f>
        <v>0</v>
      </c>
      <c r="P40">
        <f>'BFPaT-fueltax-biomass'!P8</f>
        <v>0</v>
      </c>
      <c r="Q40">
        <f>'BFPaT-fueltax-biomass'!Q8</f>
        <v>0</v>
      </c>
      <c r="R40">
        <f>'BFPaT-fueltax-biomass'!R8</f>
        <v>0</v>
      </c>
      <c r="S40">
        <f>'BFPaT-fueltax-biomass'!S8</f>
        <v>0</v>
      </c>
      <c r="T40">
        <f>'BFPaT-fueltax-biomass'!T8</f>
        <v>0</v>
      </c>
      <c r="U40">
        <f>'BFPaT-fueltax-biomass'!U8</f>
        <v>0</v>
      </c>
      <c r="V40">
        <f>'BFPaT-fueltax-biomass'!V8</f>
        <v>0</v>
      </c>
      <c r="W40">
        <f>'BFPaT-fueltax-biomass'!W8</f>
        <v>0</v>
      </c>
      <c r="X40">
        <f>'BFPaT-fueltax-biomass'!X8</f>
        <v>0</v>
      </c>
      <c r="Y40">
        <f>'BFPaT-fueltax-biomass'!Y8</f>
        <v>0</v>
      </c>
      <c r="Z40">
        <f>'BFPaT-fueltax-biomass'!Z8</f>
        <v>0</v>
      </c>
      <c r="AA40">
        <f>'BFPaT-fueltax-biomass'!AA8</f>
        <v>0</v>
      </c>
    </row>
    <row r="41" spans="1:30">
      <c r="A41" t="s">
        <v>396</v>
      </c>
      <c r="B41">
        <f>'BFPaT-fueltax-biomass'!B9</f>
        <v>1.5883852157189647E-7</v>
      </c>
      <c r="C41">
        <f>'BFPaT-fueltax-biomass'!C9</f>
        <v>1.5883852157189647E-7</v>
      </c>
      <c r="D41">
        <f>'BFPaT-fueltax-biomass'!D9</f>
        <v>1.5883852157189647E-7</v>
      </c>
      <c r="E41">
        <f>'BFPaT-fueltax-biomass'!E9</f>
        <v>1.5883852157189647E-7</v>
      </c>
      <c r="F41">
        <f>'BFPaT-fueltax-biomass'!F9</f>
        <v>1.5883852157189647E-7</v>
      </c>
      <c r="G41">
        <f>'BFPaT-fueltax-biomass'!G9</f>
        <v>1.5883852157189647E-7</v>
      </c>
      <c r="H41">
        <f>'BFPaT-fueltax-biomass'!H9</f>
        <v>1.5883852157189647E-7</v>
      </c>
      <c r="I41">
        <f>'BFPaT-fueltax-biomass'!I9</f>
        <v>1.5883852157189647E-7</v>
      </c>
      <c r="J41">
        <f>'BFPaT-fueltax-biomass'!J9</f>
        <v>1.5883852157189647E-7</v>
      </c>
      <c r="K41">
        <f>'BFPaT-fueltax-biomass'!K9</f>
        <v>1.5883852157189647E-7</v>
      </c>
      <c r="L41">
        <f>'BFPaT-fueltax-biomass'!L9</f>
        <v>1.5883852157189647E-7</v>
      </c>
      <c r="M41">
        <f>'BFPaT-fueltax-biomass'!M9</f>
        <v>1.5883852157189647E-7</v>
      </c>
      <c r="N41">
        <f>'BFPaT-fueltax-biomass'!N9</f>
        <v>1.5883852157189647E-7</v>
      </c>
      <c r="O41">
        <f>'BFPaT-fueltax-biomass'!O9</f>
        <v>1.5883852157189647E-7</v>
      </c>
      <c r="P41">
        <f>'BFPaT-fueltax-biomass'!P9</f>
        <v>1.5883852157189647E-7</v>
      </c>
      <c r="Q41">
        <f>'BFPaT-fueltax-biomass'!Q9</f>
        <v>1.5883852157189647E-7</v>
      </c>
      <c r="R41">
        <f>'BFPaT-fueltax-biomass'!R9</f>
        <v>1.5883852157189647E-7</v>
      </c>
      <c r="S41">
        <f>'BFPaT-fueltax-biomass'!S9</f>
        <v>1.5883852157189647E-7</v>
      </c>
      <c r="T41">
        <f>'BFPaT-fueltax-biomass'!T9</f>
        <v>1.5883852157189647E-7</v>
      </c>
      <c r="U41">
        <f>'BFPaT-fueltax-biomass'!U9</f>
        <v>1.5883852157189647E-7</v>
      </c>
      <c r="V41">
        <f>'BFPaT-fueltax-biomass'!V9</f>
        <v>1.5883852157189647E-7</v>
      </c>
      <c r="W41">
        <f>'BFPaT-fueltax-biomass'!W9</f>
        <v>1.5883852157189647E-7</v>
      </c>
      <c r="X41">
        <f>'BFPaT-fueltax-biomass'!X9</f>
        <v>1.5883852157189647E-7</v>
      </c>
      <c r="Y41">
        <f>'BFPaT-fueltax-biomass'!Y9</f>
        <v>1.5883852157189647E-7</v>
      </c>
      <c r="Z41">
        <f>'BFPaT-fueltax-biomass'!Z9</f>
        <v>1.5883852157189647E-7</v>
      </c>
      <c r="AA41">
        <f>'BFPaT-fueltax-biomass'!AA9</f>
        <v>1.5883852157189647E-7</v>
      </c>
    </row>
    <row r="42" spans="1:30">
      <c r="A42" s="15" t="s">
        <v>543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spans="1:30">
      <c r="A43" t="s">
        <v>488</v>
      </c>
      <c r="B43">
        <f t="shared" ref="B43:AA43" si="4">B$1</f>
        <v>2025</v>
      </c>
      <c r="C43">
        <f t="shared" si="4"/>
        <v>2026</v>
      </c>
      <c r="D43">
        <f t="shared" si="4"/>
        <v>2027</v>
      </c>
      <c r="E43">
        <f t="shared" si="4"/>
        <v>2028</v>
      </c>
      <c r="F43">
        <f t="shared" si="4"/>
        <v>2029</v>
      </c>
      <c r="G43">
        <f t="shared" si="4"/>
        <v>2030</v>
      </c>
      <c r="H43">
        <f t="shared" si="4"/>
        <v>2031</v>
      </c>
      <c r="I43">
        <f t="shared" si="4"/>
        <v>2032</v>
      </c>
      <c r="J43">
        <f t="shared" si="4"/>
        <v>2033</v>
      </c>
      <c r="K43">
        <f t="shared" si="4"/>
        <v>2034</v>
      </c>
      <c r="L43">
        <f t="shared" si="4"/>
        <v>2035</v>
      </c>
      <c r="M43">
        <f t="shared" si="4"/>
        <v>2036</v>
      </c>
      <c r="N43">
        <f t="shared" si="4"/>
        <v>2037</v>
      </c>
      <c r="O43">
        <f t="shared" si="4"/>
        <v>2038</v>
      </c>
      <c r="P43">
        <f t="shared" si="4"/>
        <v>2039</v>
      </c>
      <c r="Q43">
        <f t="shared" si="4"/>
        <v>2040</v>
      </c>
      <c r="R43">
        <f t="shared" si="4"/>
        <v>2041</v>
      </c>
      <c r="S43">
        <f t="shared" si="4"/>
        <v>2042</v>
      </c>
      <c r="T43">
        <f t="shared" si="4"/>
        <v>2043</v>
      </c>
      <c r="U43">
        <f t="shared" si="4"/>
        <v>2044</v>
      </c>
      <c r="V43">
        <f t="shared" si="4"/>
        <v>2045</v>
      </c>
      <c r="W43">
        <f t="shared" si="4"/>
        <v>2046</v>
      </c>
      <c r="X43">
        <f t="shared" si="4"/>
        <v>2047</v>
      </c>
      <c r="Y43">
        <f t="shared" si="4"/>
        <v>2048</v>
      </c>
      <c r="Z43">
        <f t="shared" si="4"/>
        <v>2049</v>
      </c>
      <c r="AA43">
        <f t="shared" si="4"/>
        <v>2050</v>
      </c>
    </row>
    <row r="44" spans="1:30">
      <c r="A44" t="s">
        <v>389</v>
      </c>
      <c r="B44">
        <f>'BFPaT-fueltax-petgas'!B2</f>
        <v>3.5641451185804711E-6</v>
      </c>
      <c r="C44">
        <f>'BFPaT-fueltax-petgas'!C2</f>
        <v>4.5626780825108103E-6</v>
      </c>
      <c r="D44">
        <f>'BFPaT-fueltax-petgas'!D2</f>
        <v>4.2997047815854065E-6</v>
      </c>
      <c r="E44">
        <f>'BFPaT-fueltax-petgas'!E2</f>
        <v>3.8906632171209815E-6</v>
      </c>
      <c r="F44">
        <f>'BFPaT-fueltax-petgas'!F2</f>
        <v>3.3770811970272038E-6</v>
      </c>
      <c r="G44">
        <f>'BFPaT-fueltax-petgas'!G2</f>
        <v>3.3574075084501001E-6</v>
      </c>
      <c r="H44">
        <f>'BFPaT-fueltax-petgas'!H2</f>
        <v>3.3415511761023904E-6</v>
      </c>
      <c r="I44">
        <f>'BFPaT-fueltax-petgas'!I2</f>
        <v>3.3201555199383288E-6</v>
      </c>
      <c r="J44">
        <f>'BFPaT-fueltax-petgas'!J2</f>
        <v>3.299873465649538E-6</v>
      </c>
      <c r="K44">
        <f>'BFPaT-fueltax-petgas'!K2</f>
        <v>3.2782109127712459E-6</v>
      </c>
      <c r="L44">
        <f>'BFPaT-fueltax-petgas'!L2</f>
        <v>3.2583509416180035E-6</v>
      </c>
      <c r="M44">
        <f>'BFPaT-fueltax-petgas'!M2</f>
        <v>3.2373903296758176E-6</v>
      </c>
      <c r="N44">
        <f>'BFPaT-fueltax-petgas'!N2</f>
        <v>3.218180660834394E-6</v>
      </c>
      <c r="O44">
        <f>'BFPaT-fueltax-petgas'!O2</f>
        <v>3.1994812265742463E-6</v>
      </c>
      <c r="P44">
        <f>'BFPaT-fueltax-petgas'!P2</f>
        <v>3.1803923805603546E-6</v>
      </c>
      <c r="Q44">
        <f>'BFPaT-fueltax-petgas'!Q2</f>
        <v>3.1617416544416111E-6</v>
      </c>
      <c r="R44">
        <f>'BFPaT-fueltax-petgas'!R2</f>
        <v>3.1438802962533295E-6</v>
      </c>
      <c r="S44">
        <f>'BFPaT-fueltax-petgas'!S2</f>
        <v>3.1273416325296636E-6</v>
      </c>
      <c r="T44">
        <f>'BFPaT-fueltax-petgas'!T2</f>
        <v>3.1089402913185294E-6</v>
      </c>
      <c r="U44">
        <f>'BFPaT-fueltax-petgas'!U2</f>
        <v>3.0927607266567562E-6</v>
      </c>
      <c r="V44">
        <f>'BFPaT-fueltax-petgas'!V2</f>
        <v>3.0778691658801986E-6</v>
      </c>
      <c r="W44">
        <f>'BFPaT-fueltax-petgas'!W2</f>
        <v>3.0623056669195694E-6</v>
      </c>
      <c r="X44">
        <f>'BFPaT-fueltax-petgas'!X2</f>
        <v>3.0493515741465035E-6</v>
      </c>
      <c r="Y44">
        <f>'BFPaT-fueltax-petgas'!Y2</f>
        <v>3.0344266193373091E-6</v>
      </c>
      <c r="Z44">
        <f>'BFPaT-fueltax-petgas'!Z2</f>
        <v>3.0205220770037135E-6</v>
      </c>
      <c r="AA44">
        <f>'BFPaT-fueltax-petgas'!AA2</f>
        <v>3.0061352440885059E-6</v>
      </c>
    </row>
    <row r="45" spans="1:30">
      <c r="A45" t="s">
        <v>390</v>
      </c>
      <c r="B45">
        <f>'BFPaT-fueltax-petgas'!B3</f>
        <v>0</v>
      </c>
      <c r="C45">
        <f>'BFPaT-fueltax-petgas'!C3</f>
        <v>0</v>
      </c>
      <c r="D45">
        <f>'BFPaT-fueltax-petgas'!D3</f>
        <v>0</v>
      </c>
      <c r="E45">
        <f>'BFPaT-fueltax-petgas'!E3</f>
        <v>0</v>
      </c>
      <c r="F45">
        <f>'BFPaT-fueltax-petgas'!F3</f>
        <v>0</v>
      </c>
      <c r="G45">
        <f>'BFPaT-fueltax-petgas'!G3</f>
        <v>0</v>
      </c>
      <c r="H45">
        <f>'BFPaT-fueltax-petgas'!H3</f>
        <v>0</v>
      </c>
      <c r="I45">
        <f>'BFPaT-fueltax-petgas'!I3</f>
        <v>0</v>
      </c>
      <c r="J45">
        <f>'BFPaT-fueltax-petgas'!J3</f>
        <v>0</v>
      </c>
      <c r="K45">
        <f>'BFPaT-fueltax-petgas'!K3</f>
        <v>0</v>
      </c>
      <c r="L45">
        <f>'BFPaT-fueltax-petgas'!L3</f>
        <v>0</v>
      </c>
      <c r="M45">
        <f>'BFPaT-fueltax-petgas'!M3</f>
        <v>0</v>
      </c>
      <c r="N45">
        <f>'BFPaT-fueltax-petgas'!N3</f>
        <v>0</v>
      </c>
      <c r="O45">
        <f>'BFPaT-fueltax-petgas'!O3</f>
        <v>0</v>
      </c>
      <c r="P45">
        <f>'BFPaT-fueltax-petgas'!P3</f>
        <v>0</v>
      </c>
      <c r="Q45">
        <f>'BFPaT-fueltax-petgas'!Q3</f>
        <v>0</v>
      </c>
      <c r="R45">
        <f>'BFPaT-fueltax-petgas'!R3</f>
        <v>0</v>
      </c>
      <c r="S45">
        <f>'BFPaT-fueltax-petgas'!S3</f>
        <v>0</v>
      </c>
      <c r="T45">
        <f>'BFPaT-fueltax-petgas'!T3</f>
        <v>0</v>
      </c>
      <c r="U45">
        <f>'BFPaT-fueltax-petgas'!U3</f>
        <v>0</v>
      </c>
      <c r="V45">
        <f>'BFPaT-fueltax-petgas'!V3</f>
        <v>0</v>
      </c>
      <c r="W45">
        <f>'BFPaT-fueltax-petgas'!W3</f>
        <v>0</v>
      </c>
      <c r="X45">
        <f>'BFPaT-fueltax-petgas'!X3</f>
        <v>0</v>
      </c>
      <c r="Y45">
        <f>'BFPaT-fueltax-petgas'!Y3</f>
        <v>0</v>
      </c>
      <c r="Z45">
        <f>'BFPaT-fueltax-petgas'!Z3</f>
        <v>0</v>
      </c>
      <c r="AA45">
        <f>'BFPaT-fueltax-petgas'!AA3</f>
        <v>0</v>
      </c>
    </row>
    <row r="46" spans="1:30">
      <c r="A46" t="s">
        <v>391</v>
      </c>
      <c r="B46">
        <f>'BFPaT-fueltax-petgas'!B4</f>
        <v>0</v>
      </c>
      <c r="C46">
        <f>'BFPaT-fueltax-petgas'!C4</f>
        <v>0</v>
      </c>
      <c r="D46">
        <f>'BFPaT-fueltax-petgas'!D4</f>
        <v>0</v>
      </c>
      <c r="E46">
        <f>'BFPaT-fueltax-petgas'!E4</f>
        <v>0</v>
      </c>
      <c r="F46">
        <f>'BFPaT-fueltax-petgas'!F4</f>
        <v>0</v>
      </c>
      <c r="G46">
        <f>'BFPaT-fueltax-petgas'!G4</f>
        <v>0</v>
      </c>
      <c r="H46">
        <f>'BFPaT-fueltax-petgas'!H4</f>
        <v>0</v>
      </c>
      <c r="I46">
        <f>'BFPaT-fueltax-petgas'!I4</f>
        <v>0</v>
      </c>
      <c r="J46">
        <f>'BFPaT-fueltax-petgas'!J4</f>
        <v>0</v>
      </c>
      <c r="K46">
        <f>'BFPaT-fueltax-petgas'!K4</f>
        <v>0</v>
      </c>
      <c r="L46">
        <f>'BFPaT-fueltax-petgas'!L4</f>
        <v>0</v>
      </c>
      <c r="M46">
        <f>'BFPaT-fueltax-petgas'!M4</f>
        <v>0</v>
      </c>
      <c r="N46">
        <f>'BFPaT-fueltax-petgas'!N4</f>
        <v>0</v>
      </c>
      <c r="O46">
        <f>'BFPaT-fueltax-petgas'!O4</f>
        <v>0</v>
      </c>
      <c r="P46">
        <f>'BFPaT-fueltax-petgas'!P4</f>
        <v>0</v>
      </c>
      <c r="Q46">
        <f>'BFPaT-fueltax-petgas'!Q4</f>
        <v>0</v>
      </c>
      <c r="R46">
        <f>'BFPaT-fueltax-petgas'!R4</f>
        <v>0</v>
      </c>
      <c r="S46">
        <f>'BFPaT-fueltax-petgas'!S4</f>
        <v>0</v>
      </c>
      <c r="T46">
        <f>'BFPaT-fueltax-petgas'!T4</f>
        <v>0</v>
      </c>
      <c r="U46">
        <f>'BFPaT-fueltax-petgas'!U4</f>
        <v>0</v>
      </c>
      <c r="V46">
        <f>'BFPaT-fueltax-petgas'!V4</f>
        <v>0</v>
      </c>
      <c r="W46">
        <f>'BFPaT-fueltax-petgas'!W4</f>
        <v>0</v>
      </c>
      <c r="X46">
        <f>'BFPaT-fueltax-petgas'!X4</f>
        <v>0</v>
      </c>
      <c r="Y46">
        <f>'BFPaT-fueltax-petgas'!Y4</f>
        <v>0</v>
      </c>
      <c r="Z46">
        <f>'BFPaT-fueltax-petgas'!Z4</f>
        <v>0</v>
      </c>
      <c r="AA46">
        <f>'BFPaT-fueltax-petgas'!AA4</f>
        <v>0</v>
      </c>
    </row>
    <row r="47" spans="1:30">
      <c r="A47" t="s">
        <v>392</v>
      </c>
      <c r="B47">
        <f>'BFPaT-fueltax-petgas'!B5</f>
        <v>0</v>
      </c>
      <c r="C47">
        <f>'BFPaT-fueltax-petgas'!C5</f>
        <v>0</v>
      </c>
      <c r="D47">
        <f>'BFPaT-fueltax-petgas'!D5</f>
        <v>0</v>
      </c>
      <c r="E47">
        <f>'BFPaT-fueltax-petgas'!E5</f>
        <v>0</v>
      </c>
      <c r="F47">
        <f>'BFPaT-fueltax-petgas'!F5</f>
        <v>0</v>
      </c>
      <c r="G47">
        <f>'BFPaT-fueltax-petgas'!G5</f>
        <v>0</v>
      </c>
      <c r="H47">
        <f>'BFPaT-fueltax-petgas'!H5</f>
        <v>0</v>
      </c>
      <c r="I47">
        <f>'BFPaT-fueltax-petgas'!I5</f>
        <v>0</v>
      </c>
      <c r="J47">
        <f>'BFPaT-fueltax-petgas'!J5</f>
        <v>0</v>
      </c>
      <c r="K47">
        <f>'BFPaT-fueltax-petgas'!K5</f>
        <v>0</v>
      </c>
      <c r="L47">
        <f>'BFPaT-fueltax-petgas'!L5</f>
        <v>0</v>
      </c>
      <c r="M47">
        <f>'BFPaT-fueltax-petgas'!M5</f>
        <v>0</v>
      </c>
      <c r="N47">
        <f>'BFPaT-fueltax-petgas'!N5</f>
        <v>0</v>
      </c>
      <c r="O47">
        <f>'BFPaT-fueltax-petgas'!O5</f>
        <v>0</v>
      </c>
      <c r="P47">
        <f>'BFPaT-fueltax-petgas'!P5</f>
        <v>0</v>
      </c>
      <c r="Q47">
        <f>'BFPaT-fueltax-petgas'!Q5</f>
        <v>0</v>
      </c>
      <c r="R47">
        <f>'BFPaT-fueltax-petgas'!R5</f>
        <v>0</v>
      </c>
      <c r="S47">
        <f>'BFPaT-fueltax-petgas'!S5</f>
        <v>0</v>
      </c>
      <c r="T47">
        <f>'BFPaT-fueltax-petgas'!T5</f>
        <v>0</v>
      </c>
      <c r="U47">
        <f>'BFPaT-fueltax-petgas'!U5</f>
        <v>0</v>
      </c>
      <c r="V47">
        <f>'BFPaT-fueltax-petgas'!V5</f>
        <v>0</v>
      </c>
      <c r="W47">
        <f>'BFPaT-fueltax-petgas'!W5</f>
        <v>0</v>
      </c>
      <c r="X47">
        <f>'BFPaT-fueltax-petgas'!X5</f>
        <v>0</v>
      </c>
      <c r="Y47">
        <f>'BFPaT-fueltax-petgas'!Y5</f>
        <v>0</v>
      </c>
      <c r="Z47">
        <f>'BFPaT-fueltax-petgas'!Z5</f>
        <v>0</v>
      </c>
      <c r="AA47">
        <f>'BFPaT-fueltax-petgas'!AA5</f>
        <v>0</v>
      </c>
    </row>
    <row r="48" spans="1:30">
      <c r="A48" t="s">
        <v>393</v>
      </c>
      <c r="B48">
        <f>'BFPaT-fueltax-petgas'!B6</f>
        <v>0</v>
      </c>
      <c r="C48">
        <f>'BFPaT-fueltax-petgas'!C6</f>
        <v>0</v>
      </c>
      <c r="D48">
        <f>'BFPaT-fueltax-petgas'!D6</f>
        <v>0</v>
      </c>
      <c r="E48">
        <f>'BFPaT-fueltax-petgas'!E6</f>
        <v>0</v>
      </c>
      <c r="F48">
        <f>'BFPaT-fueltax-petgas'!F6</f>
        <v>0</v>
      </c>
      <c r="G48">
        <f>'BFPaT-fueltax-petgas'!G6</f>
        <v>0</v>
      </c>
      <c r="H48">
        <f>'BFPaT-fueltax-petgas'!H6</f>
        <v>0</v>
      </c>
      <c r="I48">
        <f>'BFPaT-fueltax-petgas'!I6</f>
        <v>0</v>
      </c>
      <c r="J48">
        <f>'BFPaT-fueltax-petgas'!J6</f>
        <v>0</v>
      </c>
      <c r="K48">
        <f>'BFPaT-fueltax-petgas'!K6</f>
        <v>0</v>
      </c>
      <c r="L48">
        <f>'BFPaT-fueltax-petgas'!L6</f>
        <v>0</v>
      </c>
      <c r="M48">
        <f>'BFPaT-fueltax-petgas'!M6</f>
        <v>0</v>
      </c>
      <c r="N48">
        <f>'BFPaT-fueltax-petgas'!N6</f>
        <v>0</v>
      </c>
      <c r="O48">
        <f>'BFPaT-fueltax-petgas'!O6</f>
        <v>0</v>
      </c>
      <c r="P48">
        <f>'BFPaT-fueltax-petgas'!P6</f>
        <v>0</v>
      </c>
      <c r="Q48">
        <f>'BFPaT-fueltax-petgas'!Q6</f>
        <v>0</v>
      </c>
      <c r="R48">
        <f>'BFPaT-fueltax-petgas'!R6</f>
        <v>0</v>
      </c>
      <c r="S48">
        <f>'BFPaT-fueltax-petgas'!S6</f>
        <v>0</v>
      </c>
      <c r="T48">
        <f>'BFPaT-fueltax-petgas'!T6</f>
        <v>0</v>
      </c>
      <c r="U48">
        <f>'BFPaT-fueltax-petgas'!U6</f>
        <v>0</v>
      </c>
      <c r="V48">
        <f>'BFPaT-fueltax-petgas'!V6</f>
        <v>0</v>
      </c>
      <c r="W48">
        <f>'BFPaT-fueltax-petgas'!W6</f>
        <v>0</v>
      </c>
      <c r="X48">
        <f>'BFPaT-fueltax-petgas'!X6</f>
        <v>0</v>
      </c>
      <c r="Y48">
        <f>'BFPaT-fueltax-petgas'!Y6</f>
        <v>0</v>
      </c>
      <c r="Z48">
        <f>'BFPaT-fueltax-petgas'!Z6</f>
        <v>0</v>
      </c>
      <c r="AA48">
        <f>'BFPaT-fueltax-petgas'!AA6</f>
        <v>0</v>
      </c>
    </row>
    <row r="49" spans="1:30">
      <c r="A49" t="s">
        <v>394</v>
      </c>
      <c r="B49">
        <f>'BFPaT-fueltax-petgas'!B7</f>
        <v>0</v>
      </c>
      <c r="C49">
        <f>'BFPaT-fueltax-petgas'!C7</f>
        <v>0</v>
      </c>
      <c r="D49">
        <f>'BFPaT-fueltax-petgas'!D7</f>
        <v>0</v>
      </c>
      <c r="E49">
        <f>'BFPaT-fueltax-petgas'!E7</f>
        <v>0</v>
      </c>
      <c r="F49">
        <f>'BFPaT-fueltax-petgas'!F7</f>
        <v>0</v>
      </c>
      <c r="G49">
        <f>'BFPaT-fueltax-petgas'!G7</f>
        <v>0</v>
      </c>
      <c r="H49">
        <f>'BFPaT-fueltax-petgas'!H7</f>
        <v>0</v>
      </c>
      <c r="I49">
        <f>'BFPaT-fueltax-petgas'!I7</f>
        <v>0</v>
      </c>
      <c r="J49">
        <f>'BFPaT-fueltax-petgas'!J7</f>
        <v>0</v>
      </c>
      <c r="K49">
        <f>'BFPaT-fueltax-petgas'!K7</f>
        <v>0</v>
      </c>
      <c r="L49">
        <f>'BFPaT-fueltax-petgas'!L7</f>
        <v>0</v>
      </c>
      <c r="M49">
        <f>'BFPaT-fueltax-petgas'!M7</f>
        <v>0</v>
      </c>
      <c r="N49">
        <f>'BFPaT-fueltax-petgas'!N7</f>
        <v>0</v>
      </c>
      <c r="O49">
        <f>'BFPaT-fueltax-petgas'!O7</f>
        <v>0</v>
      </c>
      <c r="P49">
        <f>'BFPaT-fueltax-petgas'!P7</f>
        <v>0</v>
      </c>
      <c r="Q49">
        <f>'BFPaT-fueltax-petgas'!Q7</f>
        <v>0</v>
      </c>
      <c r="R49">
        <f>'BFPaT-fueltax-petgas'!R7</f>
        <v>0</v>
      </c>
      <c r="S49">
        <f>'BFPaT-fueltax-petgas'!S7</f>
        <v>0</v>
      </c>
      <c r="T49">
        <f>'BFPaT-fueltax-petgas'!T7</f>
        <v>0</v>
      </c>
      <c r="U49">
        <f>'BFPaT-fueltax-petgas'!U7</f>
        <v>0</v>
      </c>
      <c r="V49">
        <f>'BFPaT-fueltax-petgas'!V7</f>
        <v>0</v>
      </c>
      <c r="W49">
        <f>'BFPaT-fueltax-petgas'!W7</f>
        <v>0</v>
      </c>
      <c r="X49">
        <f>'BFPaT-fueltax-petgas'!X7</f>
        <v>0</v>
      </c>
      <c r="Y49">
        <f>'BFPaT-fueltax-petgas'!Y7</f>
        <v>0</v>
      </c>
      <c r="Z49">
        <f>'BFPaT-fueltax-petgas'!Z7</f>
        <v>0</v>
      </c>
      <c r="AA49">
        <f>'BFPaT-fueltax-petgas'!AA7</f>
        <v>0</v>
      </c>
    </row>
    <row r="50" spans="1:30">
      <c r="A50" t="s">
        <v>395</v>
      </c>
      <c r="B50">
        <f>'BFPaT-fueltax-petgas'!B8</f>
        <v>0</v>
      </c>
      <c r="C50">
        <f>'BFPaT-fueltax-petgas'!C8</f>
        <v>0</v>
      </c>
      <c r="D50">
        <f>'BFPaT-fueltax-petgas'!D8</f>
        <v>0</v>
      </c>
      <c r="E50">
        <f>'BFPaT-fueltax-petgas'!E8</f>
        <v>0</v>
      </c>
      <c r="F50">
        <f>'BFPaT-fueltax-petgas'!F8</f>
        <v>0</v>
      </c>
      <c r="G50">
        <f>'BFPaT-fueltax-petgas'!G8</f>
        <v>0</v>
      </c>
      <c r="H50">
        <f>'BFPaT-fueltax-petgas'!H8</f>
        <v>0</v>
      </c>
      <c r="I50">
        <f>'BFPaT-fueltax-petgas'!I8</f>
        <v>0</v>
      </c>
      <c r="J50">
        <f>'BFPaT-fueltax-petgas'!J8</f>
        <v>0</v>
      </c>
      <c r="K50">
        <f>'BFPaT-fueltax-petgas'!K8</f>
        <v>0</v>
      </c>
      <c r="L50">
        <f>'BFPaT-fueltax-petgas'!L8</f>
        <v>0</v>
      </c>
      <c r="M50">
        <f>'BFPaT-fueltax-petgas'!M8</f>
        <v>0</v>
      </c>
      <c r="N50">
        <f>'BFPaT-fueltax-petgas'!N8</f>
        <v>0</v>
      </c>
      <c r="O50">
        <f>'BFPaT-fueltax-petgas'!O8</f>
        <v>0</v>
      </c>
      <c r="P50">
        <f>'BFPaT-fueltax-petgas'!P8</f>
        <v>0</v>
      </c>
      <c r="Q50">
        <f>'BFPaT-fueltax-petgas'!Q8</f>
        <v>0</v>
      </c>
      <c r="R50">
        <f>'BFPaT-fueltax-petgas'!R8</f>
        <v>0</v>
      </c>
      <c r="S50">
        <f>'BFPaT-fueltax-petgas'!S8</f>
        <v>0</v>
      </c>
      <c r="T50">
        <f>'BFPaT-fueltax-petgas'!T8</f>
        <v>0</v>
      </c>
      <c r="U50">
        <f>'BFPaT-fueltax-petgas'!U8</f>
        <v>0</v>
      </c>
      <c r="V50">
        <f>'BFPaT-fueltax-petgas'!V8</f>
        <v>0</v>
      </c>
      <c r="W50">
        <f>'BFPaT-fueltax-petgas'!W8</f>
        <v>0</v>
      </c>
      <c r="X50">
        <f>'BFPaT-fueltax-petgas'!X8</f>
        <v>0</v>
      </c>
      <c r="Y50">
        <f>'BFPaT-fueltax-petgas'!Y8</f>
        <v>0</v>
      </c>
      <c r="Z50">
        <f>'BFPaT-fueltax-petgas'!Z8</f>
        <v>0</v>
      </c>
      <c r="AA50">
        <f>'BFPaT-fueltax-petgas'!AA8</f>
        <v>0</v>
      </c>
    </row>
    <row r="51" spans="1:30">
      <c r="A51" t="s">
        <v>396</v>
      </c>
      <c r="B51">
        <f>'BFPaT-fueltax-petgas'!B9</f>
        <v>0</v>
      </c>
      <c r="C51">
        <f>'BFPaT-fueltax-petgas'!C9</f>
        <v>0</v>
      </c>
      <c r="D51">
        <f>'BFPaT-fueltax-petgas'!D9</f>
        <v>0</v>
      </c>
      <c r="E51">
        <f>'BFPaT-fueltax-petgas'!E9</f>
        <v>0</v>
      </c>
      <c r="F51">
        <f>'BFPaT-fueltax-petgas'!F9</f>
        <v>0</v>
      </c>
      <c r="G51">
        <f>'BFPaT-fueltax-petgas'!G9</f>
        <v>0</v>
      </c>
      <c r="H51">
        <f>'BFPaT-fueltax-petgas'!H9</f>
        <v>0</v>
      </c>
      <c r="I51">
        <f>'BFPaT-fueltax-petgas'!I9</f>
        <v>0</v>
      </c>
      <c r="J51">
        <f>'BFPaT-fueltax-petgas'!J9</f>
        <v>0</v>
      </c>
      <c r="K51">
        <f>'BFPaT-fueltax-petgas'!K9</f>
        <v>0</v>
      </c>
      <c r="L51">
        <f>'BFPaT-fueltax-petgas'!L9</f>
        <v>0</v>
      </c>
      <c r="M51">
        <f>'BFPaT-fueltax-petgas'!M9</f>
        <v>0</v>
      </c>
      <c r="N51">
        <f>'BFPaT-fueltax-petgas'!N9</f>
        <v>0</v>
      </c>
      <c r="O51">
        <f>'BFPaT-fueltax-petgas'!O9</f>
        <v>0</v>
      </c>
      <c r="P51">
        <f>'BFPaT-fueltax-petgas'!P9</f>
        <v>0</v>
      </c>
      <c r="Q51">
        <f>'BFPaT-fueltax-petgas'!Q9</f>
        <v>0</v>
      </c>
      <c r="R51">
        <f>'BFPaT-fueltax-petgas'!R9</f>
        <v>0</v>
      </c>
      <c r="S51">
        <f>'BFPaT-fueltax-petgas'!S9</f>
        <v>0</v>
      </c>
      <c r="T51">
        <f>'BFPaT-fueltax-petgas'!T9</f>
        <v>0</v>
      </c>
      <c r="U51">
        <f>'BFPaT-fueltax-petgas'!U9</f>
        <v>0</v>
      </c>
      <c r="V51">
        <f>'BFPaT-fueltax-petgas'!V9</f>
        <v>0</v>
      </c>
      <c r="W51">
        <f>'BFPaT-fueltax-petgas'!W9</f>
        <v>0</v>
      </c>
      <c r="X51">
        <f>'BFPaT-fueltax-petgas'!X9</f>
        <v>0</v>
      </c>
      <c r="Y51">
        <f>'BFPaT-fueltax-petgas'!Y9</f>
        <v>0</v>
      </c>
      <c r="Z51">
        <f>'BFPaT-fueltax-petgas'!Z9</f>
        <v>0</v>
      </c>
      <c r="AA51">
        <f>'BFPaT-fueltax-petgas'!AA9</f>
        <v>0</v>
      </c>
    </row>
    <row r="52" spans="1:30">
      <c r="A52" s="15" t="s">
        <v>544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 spans="1:30">
      <c r="A53" t="s">
        <v>488</v>
      </c>
      <c r="B53">
        <f t="shared" ref="B53:AA53" si="5">B$1</f>
        <v>2025</v>
      </c>
      <c r="C53">
        <f t="shared" si="5"/>
        <v>2026</v>
      </c>
      <c r="D53">
        <f t="shared" si="5"/>
        <v>2027</v>
      </c>
      <c r="E53">
        <f t="shared" si="5"/>
        <v>2028</v>
      </c>
      <c r="F53">
        <f t="shared" si="5"/>
        <v>2029</v>
      </c>
      <c r="G53">
        <f t="shared" si="5"/>
        <v>2030</v>
      </c>
      <c r="H53">
        <f t="shared" si="5"/>
        <v>2031</v>
      </c>
      <c r="I53">
        <f t="shared" si="5"/>
        <v>2032</v>
      </c>
      <c r="J53">
        <f t="shared" si="5"/>
        <v>2033</v>
      </c>
      <c r="K53">
        <f t="shared" si="5"/>
        <v>2034</v>
      </c>
      <c r="L53">
        <f t="shared" si="5"/>
        <v>2035</v>
      </c>
      <c r="M53">
        <f t="shared" si="5"/>
        <v>2036</v>
      </c>
      <c r="N53">
        <f t="shared" si="5"/>
        <v>2037</v>
      </c>
      <c r="O53">
        <f t="shared" si="5"/>
        <v>2038</v>
      </c>
      <c r="P53">
        <f t="shared" si="5"/>
        <v>2039</v>
      </c>
      <c r="Q53">
        <f t="shared" si="5"/>
        <v>2040</v>
      </c>
      <c r="R53">
        <f t="shared" si="5"/>
        <v>2041</v>
      </c>
      <c r="S53">
        <f t="shared" si="5"/>
        <v>2042</v>
      </c>
      <c r="T53">
        <f t="shared" si="5"/>
        <v>2043</v>
      </c>
      <c r="U53">
        <f t="shared" si="5"/>
        <v>2044</v>
      </c>
      <c r="V53">
        <f t="shared" si="5"/>
        <v>2045</v>
      </c>
      <c r="W53">
        <f t="shared" si="5"/>
        <v>2046</v>
      </c>
      <c r="X53">
        <f t="shared" si="5"/>
        <v>2047</v>
      </c>
      <c r="Y53">
        <f t="shared" si="5"/>
        <v>2048</v>
      </c>
      <c r="Z53">
        <f t="shared" si="5"/>
        <v>2049</v>
      </c>
      <c r="AA53">
        <f t="shared" si="5"/>
        <v>2050</v>
      </c>
    </row>
    <row r="54" spans="1:30">
      <c r="A54" t="s">
        <v>389</v>
      </c>
      <c r="B54">
        <f>'BFPaT-fueltax-petdies'!B2</f>
        <v>3.3510782147450412E-6</v>
      </c>
      <c r="C54">
        <f>'BFPaT-fueltax-petdies'!C2</f>
        <v>4.8926072339449659E-6</v>
      </c>
      <c r="D54">
        <f>'BFPaT-fueltax-petdies'!D2</f>
        <v>4.0921502452622103E-6</v>
      </c>
      <c r="E54">
        <f>'BFPaT-fueltax-petdies'!E2</f>
        <v>3.6449031751598358E-6</v>
      </c>
      <c r="F54">
        <f>'BFPaT-fueltax-petdies'!F2</f>
        <v>3.2364550837646392E-6</v>
      </c>
      <c r="G54">
        <f>'BFPaT-fueltax-petdies'!G2</f>
        <v>3.21293776540308E-6</v>
      </c>
      <c r="H54">
        <f>'BFPaT-fueltax-petdies'!H2</f>
        <v>3.1902890980316712E-6</v>
      </c>
      <c r="I54">
        <f>'BFPaT-fueltax-petdies'!I2</f>
        <v>3.1677875023408221E-6</v>
      </c>
      <c r="J54">
        <f>'BFPaT-fueltax-petdies'!J2</f>
        <v>3.1451606812507315E-6</v>
      </c>
      <c r="K54">
        <f>'BFPaT-fueltax-petdies'!K2</f>
        <v>3.1236512874278315E-6</v>
      </c>
      <c r="L54">
        <f>'BFPaT-fueltax-petdies'!L2</f>
        <v>3.1021662319979544E-6</v>
      </c>
      <c r="M54">
        <f>'BFPaT-fueltax-petdies'!M2</f>
        <v>3.0817813249692351E-6</v>
      </c>
      <c r="N54">
        <f>'BFPaT-fueltax-petdies'!N2</f>
        <v>3.0626831297902288E-6</v>
      </c>
      <c r="O54">
        <f>'BFPaT-fueltax-petdies'!O2</f>
        <v>3.0440937911907423E-6</v>
      </c>
      <c r="P54">
        <f>'BFPaT-fueltax-petdies'!P2</f>
        <v>3.0259615311226443E-6</v>
      </c>
      <c r="Q54">
        <f>'BFPaT-fueltax-petdies'!Q2</f>
        <v>3.0079617408557849E-6</v>
      </c>
      <c r="R54">
        <f>'BFPaT-fueltax-petdies'!R2</f>
        <v>2.9904699706440649E-6</v>
      </c>
      <c r="S54">
        <f>'BFPaT-fueltax-petdies'!S2</f>
        <v>2.9738446741043475E-6</v>
      </c>
      <c r="T54">
        <f>'BFPaT-fueltax-petdies'!T2</f>
        <v>2.9579167888431031E-6</v>
      </c>
      <c r="U54">
        <f>'BFPaT-fueltax-petdies'!U2</f>
        <v>2.9424251982728959E-6</v>
      </c>
      <c r="V54">
        <f>'BFPaT-fueltax-petdies'!V2</f>
        <v>2.927453449004878E-6</v>
      </c>
      <c r="W54">
        <f>'BFPaT-fueltax-petdies'!W2</f>
        <v>2.9126861908168415E-6</v>
      </c>
      <c r="X54">
        <f>'BFPaT-fueltax-petdies'!X2</f>
        <v>2.8980739240270802E-6</v>
      </c>
      <c r="Y54">
        <f>'BFPaT-fueltax-petdies'!Y2</f>
        <v>2.8838165411496995E-6</v>
      </c>
      <c r="Z54">
        <f>'BFPaT-fueltax-petdies'!Z2</f>
        <v>2.8702661691212924E-6</v>
      </c>
      <c r="AA54">
        <f>'BFPaT-fueltax-petdies'!AA2</f>
        <v>2.8569726098601149E-6</v>
      </c>
    </row>
    <row r="55" spans="1:30">
      <c r="A55" t="s">
        <v>390</v>
      </c>
      <c r="B55">
        <f>'BFPaT-fueltax-petdies'!B3</f>
        <v>0</v>
      </c>
      <c r="C55">
        <f>'BFPaT-fueltax-petdies'!C3</f>
        <v>0</v>
      </c>
      <c r="D55">
        <f>'BFPaT-fueltax-petdies'!D3</f>
        <v>0</v>
      </c>
      <c r="E55">
        <f>'BFPaT-fueltax-petdies'!E3</f>
        <v>0</v>
      </c>
      <c r="F55">
        <f>'BFPaT-fueltax-petdies'!F3</f>
        <v>0</v>
      </c>
      <c r="G55">
        <f>'BFPaT-fueltax-petdies'!G3</f>
        <v>0</v>
      </c>
      <c r="H55">
        <f>'BFPaT-fueltax-petdies'!H3</f>
        <v>0</v>
      </c>
      <c r="I55">
        <f>'BFPaT-fueltax-petdies'!I3</f>
        <v>0</v>
      </c>
      <c r="J55">
        <f>'BFPaT-fueltax-petdies'!J3</f>
        <v>0</v>
      </c>
      <c r="K55">
        <f>'BFPaT-fueltax-petdies'!K3</f>
        <v>0</v>
      </c>
      <c r="L55">
        <f>'BFPaT-fueltax-petdies'!L3</f>
        <v>0</v>
      </c>
      <c r="M55">
        <f>'BFPaT-fueltax-petdies'!M3</f>
        <v>0</v>
      </c>
      <c r="N55">
        <f>'BFPaT-fueltax-petdies'!N3</f>
        <v>0</v>
      </c>
      <c r="O55">
        <f>'BFPaT-fueltax-petdies'!O3</f>
        <v>0</v>
      </c>
      <c r="P55">
        <f>'BFPaT-fueltax-petdies'!P3</f>
        <v>0</v>
      </c>
      <c r="Q55">
        <f>'BFPaT-fueltax-petdies'!Q3</f>
        <v>0</v>
      </c>
      <c r="R55">
        <f>'BFPaT-fueltax-petdies'!R3</f>
        <v>0</v>
      </c>
      <c r="S55">
        <f>'BFPaT-fueltax-petdies'!S3</f>
        <v>0</v>
      </c>
      <c r="T55">
        <f>'BFPaT-fueltax-petdies'!T3</f>
        <v>0</v>
      </c>
      <c r="U55">
        <f>'BFPaT-fueltax-petdies'!U3</f>
        <v>0</v>
      </c>
      <c r="V55">
        <f>'BFPaT-fueltax-petdies'!V3</f>
        <v>0</v>
      </c>
      <c r="W55">
        <f>'BFPaT-fueltax-petdies'!W3</f>
        <v>0</v>
      </c>
      <c r="X55">
        <f>'BFPaT-fueltax-petdies'!X3</f>
        <v>0</v>
      </c>
      <c r="Y55">
        <f>'BFPaT-fueltax-petdies'!Y3</f>
        <v>0</v>
      </c>
      <c r="Z55">
        <f>'BFPaT-fueltax-petdies'!Z3</f>
        <v>0</v>
      </c>
      <c r="AA55">
        <f>'BFPaT-fueltax-petdies'!AA3</f>
        <v>0</v>
      </c>
    </row>
    <row r="56" spans="1:30">
      <c r="A56" t="s">
        <v>391</v>
      </c>
      <c r="B56">
        <f>'BFPaT-fueltax-petdies'!B4</f>
        <v>0</v>
      </c>
      <c r="C56">
        <f>'BFPaT-fueltax-petdies'!C4</f>
        <v>0</v>
      </c>
      <c r="D56">
        <f>'BFPaT-fueltax-petdies'!D4</f>
        <v>0</v>
      </c>
      <c r="E56">
        <f>'BFPaT-fueltax-petdies'!E4</f>
        <v>0</v>
      </c>
      <c r="F56">
        <f>'BFPaT-fueltax-petdies'!F4</f>
        <v>0</v>
      </c>
      <c r="G56">
        <f>'BFPaT-fueltax-petdies'!G4</f>
        <v>0</v>
      </c>
      <c r="H56">
        <f>'BFPaT-fueltax-petdies'!H4</f>
        <v>0</v>
      </c>
      <c r="I56">
        <f>'BFPaT-fueltax-petdies'!I4</f>
        <v>0</v>
      </c>
      <c r="J56">
        <f>'BFPaT-fueltax-petdies'!J4</f>
        <v>0</v>
      </c>
      <c r="K56">
        <f>'BFPaT-fueltax-petdies'!K4</f>
        <v>0</v>
      </c>
      <c r="L56">
        <f>'BFPaT-fueltax-petdies'!L4</f>
        <v>0</v>
      </c>
      <c r="M56">
        <f>'BFPaT-fueltax-petdies'!M4</f>
        <v>0</v>
      </c>
      <c r="N56">
        <f>'BFPaT-fueltax-petdies'!N4</f>
        <v>0</v>
      </c>
      <c r="O56">
        <f>'BFPaT-fueltax-petdies'!O4</f>
        <v>0</v>
      </c>
      <c r="P56">
        <f>'BFPaT-fueltax-petdies'!P4</f>
        <v>0</v>
      </c>
      <c r="Q56">
        <f>'BFPaT-fueltax-petdies'!Q4</f>
        <v>0</v>
      </c>
      <c r="R56">
        <f>'BFPaT-fueltax-petdies'!R4</f>
        <v>0</v>
      </c>
      <c r="S56">
        <f>'BFPaT-fueltax-petdies'!S4</f>
        <v>0</v>
      </c>
      <c r="T56">
        <f>'BFPaT-fueltax-petdies'!T4</f>
        <v>0</v>
      </c>
      <c r="U56">
        <f>'BFPaT-fueltax-petdies'!U4</f>
        <v>0</v>
      </c>
      <c r="V56">
        <f>'BFPaT-fueltax-petdies'!V4</f>
        <v>0</v>
      </c>
      <c r="W56">
        <f>'BFPaT-fueltax-petdies'!W4</f>
        <v>0</v>
      </c>
      <c r="X56">
        <f>'BFPaT-fueltax-petdies'!X4</f>
        <v>0</v>
      </c>
      <c r="Y56">
        <f>'BFPaT-fueltax-petdies'!Y4</f>
        <v>0</v>
      </c>
      <c r="Z56">
        <f>'BFPaT-fueltax-petdies'!Z4</f>
        <v>0</v>
      </c>
      <c r="AA56">
        <f>'BFPaT-fueltax-petdies'!AA4</f>
        <v>0</v>
      </c>
    </row>
    <row r="57" spans="1:30">
      <c r="A57" t="s">
        <v>392</v>
      </c>
      <c r="B57">
        <f>'BFPaT-fueltax-petdies'!B5</f>
        <v>0</v>
      </c>
      <c r="C57">
        <f>'BFPaT-fueltax-petdies'!C5</f>
        <v>0</v>
      </c>
      <c r="D57">
        <f>'BFPaT-fueltax-petdies'!D5</f>
        <v>0</v>
      </c>
      <c r="E57">
        <f>'BFPaT-fueltax-petdies'!E5</f>
        <v>0</v>
      </c>
      <c r="F57">
        <f>'BFPaT-fueltax-petdies'!F5</f>
        <v>0</v>
      </c>
      <c r="G57">
        <f>'BFPaT-fueltax-petdies'!G5</f>
        <v>0</v>
      </c>
      <c r="H57">
        <f>'BFPaT-fueltax-petdies'!H5</f>
        <v>0</v>
      </c>
      <c r="I57">
        <f>'BFPaT-fueltax-petdies'!I5</f>
        <v>0</v>
      </c>
      <c r="J57">
        <f>'BFPaT-fueltax-petdies'!J5</f>
        <v>0</v>
      </c>
      <c r="K57">
        <f>'BFPaT-fueltax-petdies'!K5</f>
        <v>0</v>
      </c>
      <c r="L57">
        <f>'BFPaT-fueltax-petdies'!L5</f>
        <v>0</v>
      </c>
      <c r="M57">
        <f>'BFPaT-fueltax-petdies'!M5</f>
        <v>0</v>
      </c>
      <c r="N57">
        <f>'BFPaT-fueltax-petdies'!N5</f>
        <v>0</v>
      </c>
      <c r="O57">
        <f>'BFPaT-fueltax-petdies'!O5</f>
        <v>0</v>
      </c>
      <c r="P57">
        <f>'BFPaT-fueltax-petdies'!P5</f>
        <v>0</v>
      </c>
      <c r="Q57">
        <f>'BFPaT-fueltax-petdies'!Q5</f>
        <v>0</v>
      </c>
      <c r="R57">
        <f>'BFPaT-fueltax-petdies'!R5</f>
        <v>0</v>
      </c>
      <c r="S57">
        <f>'BFPaT-fueltax-petdies'!S5</f>
        <v>0</v>
      </c>
      <c r="T57">
        <f>'BFPaT-fueltax-petdies'!T5</f>
        <v>0</v>
      </c>
      <c r="U57">
        <f>'BFPaT-fueltax-petdies'!U5</f>
        <v>0</v>
      </c>
      <c r="V57">
        <f>'BFPaT-fueltax-petdies'!V5</f>
        <v>0</v>
      </c>
      <c r="W57">
        <f>'BFPaT-fueltax-petdies'!W5</f>
        <v>0</v>
      </c>
      <c r="X57">
        <f>'BFPaT-fueltax-petdies'!X5</f>
        <v>0</v>
      </c>
      <c r="Y57">
        <f>'BFPaT-fueltax-petdies'!Y5</f>
        <v>0</v>
      </c>
      <c r="Z57">
        <f>'BFPaT-fueltax-petdies'!Z5</f>
        <v>0</v>
      </c>
      <c r="AA57">
        <f>'BFPaT-fueltax-petdies'!AA5</f>
        <v>0</v>
      </c>
    </row>
    <row r="58" spans="1:30">
      <c r="A58" t="s">
        <v>393</v>
      </c>
      <c r="B58">
        <f>'BFPaT-fueltax-petdies'!B6</f>
        <v>0</v>
      </c>
      <c r="C58">
        <f>'BFPaT-fueltax-petdies'!C6</f>
        <v>0</v>
      </c>
      <c r="D58">
        <f>'BFPaT-fueltax-petdies'!D6</f>
        <v>0</v>
      </c>
      <c r="E58">
        <f>'BFPaT-fueltax-petdies'!E6</f>
        <v>0</v>
      </c>
      <c r="F58">
        <f>'BFPaT-fueltax-petdies'!F6</f>
        <v>0</v>
      </c>
      <c r="G58">
        <f>'BFPaT-fueltax-petdies'!G6</f>
        <v>0</v>
      </c>
      <c r="H58">
        <f>'BFPaT-fueltax-petdies'!H6</f>
        <v>0</v>
      </c>
      <c r="I58">
        <f>'BFPaT-fueltax-petdies'!I6</f>
        <v>0</v>
      </c>
      <c r="J58">
        <f>'BFPaT-fueltax-petdies'!J6</f>
        <v>0</v>
      </c>
      <c r="K58">
        <f>'BFPaT-fueltax-petdies'!K6</f>
        <v>0</v>
      </c>
      <c r="L58">
        <f>'BFPaT-fueltax-petdies'!L6</f>
        <v>0</v>
      </c>
      <c r="M58">
        <f>'BFPaT-fueltax-petdies'!M6</f>
        <v>0</v>
      </c>
      <c r="N58">
        <f>'BFPaT-fueltax-petdies'!N6</f>
        <v>0</v>
      </c>
      <c r="O58">
        <f>'BFPaT-fueltax-petdies'!O6</f>
        <v>0</v>
      </c>
      <c r="P58">
        <f>'BFPaT-fueltax-petdies'!P6</f>
        <v>0</v>
      </c>
      <c r="Q58">
        <f>'BFPaT-fueltax-petdies'!Q6</f>
        <v>0</v>
      </c>
      <c r="R58">
        <f>'BFPaT-fueltax-petdies'!R6</f>
        <v>0</v>
      </c>
      <c r="S58">
        <f>'BFPaT-fueltax-petdies'!S6</f>
        <v>0</v>
      </c>
      <c r="T58">
        <f>'BFPaT-fueltax-petdies'!T6</f>
        <v>0</v>
      </c>
      <c r="U58">
        <f>'BFPaT-fueltax-petdies'!U6</f>
        <v>0</v>
      </c>
      <c r="V58">
        <f>'BFPaT-fueltax-petdies'!V6</f>
        <v>0</v>
      </c>
      <c r="W58">
        <f>'BFPaT-fueltax-petdies'!W6</f>
        <v>0</v>
      </c>
      <c r="X58">
        <f>'BFPaT-fueltax-petdies'!X6</f>
        <v>0</v>
      </c>
      <c r="Y58">
        <f>'BFPaT-fueltax-petdies'!Y6</f>
        <v>0</v>
      </c>
      <c r="Z58">
        <f>'BFPaT-fueltax-petdies'!Z6</f>
        <v>0</v>
      </c>
      <c r="AA58">
        <f>'BFPaT-fueltax-petdies'!AA6</f>
        <v>0</v>
      </c>
    </row>
    <row r="59" spans="1:30">
      <c r="A59" t="s">
        <v>394</v>
      </c>
      <c r="B59">
        <f>'BFPaT-fueltax-petdies'!B7</f>
        <v>0</v>
      </c>
      <c r="C59">
        <f>'BFPaT-fueltax-petdies'!C7</f>
        <v>0</v>
      </c>
      <c r="D59">
        <f>'BFPaT-fueltax-petdies'!D7</f>
        <v>0</v>
      </c>
      <c r="E59">
        <f>'BFPaT-fueltax-petdies'!E7</f>
        <v>0</v>
      </c>
      <c r="F59">
        <f>'BFPaT-fueltax-petdies'!F7</f>
        <v>0</v>
      </c>
      <c r="G59">
        <f>'BFPaT-fueltax-petdies'!G7</f>
        <v>0</v>
      </c>
      <c r="H59">
        <f>'BFPaT-fueltax-petdies'!H7</f>
        <v>0</v>
      </c>
      <c r="I59">
        <f>'BFPaT-fueltax-petdies'!I7</f>
        <v>0</v>
      </c>
      <c r="J59">
        <f>'BFPaT-fueltax-petdies'!J7</f>
        <v>0</v>
      </c>
      <c r="K59">
        <f>'BFPaT-fueltax-petdies'!K7</f>
        <v>0</v>
      </c>
      <c r="L59">
        <f>'BFPaT-fueltax-petdies'!L7</f>
        <v>0</v>
      </c>
      <c r="M59">
        <f>'BFPaT-fueltax-petdies'!M7</f>
        <v>0</v>
      </c>
      <c r="N59">
        <f>'BFPaT-fueltax-petdies'!N7</f>
        <v>0</v>
      </c>
      <c r="O59">
        <f>'BFPaT-fueltax-petdies'!O7</f>
        <v>0</v>
      </c>
      <c r="P59">
        <f>'BFPaT-fueltax-petdies'!P7</f>
        <v>0</v>
      </c>
      <c r="Q59">
        <f>'BFPaT-fueltax-petdies'!Q7</f>
        <v>0</v>
      </c>
      <c r="R59">
        <f>'BFPaT-fueltax-petdies'!R7</f>
        <v>0</v>
      </c>
      <c r="S59">
        <f>'BFPaT-fueltax-petdies'!S7</f>
        <v>0</v>
      </c>
      <c r="T59">
        <f>'BFPaT-fueltax-petdies'!T7</f>
        <v>0</v>
      </c>
      <c r="U59">
        <f>'BFPaT-fueltax-petdies'!U7</f>
        <v>0</v>
      </c>
      <c r="V59">
        <f>'BFPaT-fueltax-petdies'!V7</f>
        <v>0</v>
      </c>
      <c r="W59">
        <f>'BFPaT-fueltax-petdies'!W7</f>
        <v>0</v>
      </c>
      <c r="X59">
        <f>'BFPaT-fueltax-petdies'!X7</f>
        <v>0</v>
      </c>
      <c r="Y59">
        <f>'BFPaT-fueltax-petdies'!Y7</f>
        <v>0</v>
      </c>
      <c r="Z59">
        <f>'BFPaT-fueltax-petdies'!Z7</f>
        <v>0</v>
      </c>
      <c r="AA59">
        <f>'BFPaT-fueltax-petdies'!AA7</f>
        <v>0</v>
      </c>
    </row>
    <row r="60" spans="1:30">
      <c r="A60" t="s">
        <v>395</v>
      </c>
      <c r="B60">
        <f>'BFPaT-fueltax-petdies'!B8</f>
        <v>0</v>
      </c>
      <c r="C60">
        <f>'BFPaT-fueltax-petdies'!C8</f>
        <v>0</v>
      </c>
      <c r="D60">
        <f>'BFPaT-fueltax-petdies'!D8</f>
        <v>0</v>
      </c>
      <c r="E60">
        <f>'BFPaT-fueltax-petdies'!E8</f>
        <v>0</v>
      </c>
      <c r="F60">
        <f>'BFPaT-fueltax-petdies'!F8</f>
        <v>0</v>
      </c>
      <c r="G60">
        <f>'BFPaT-fueltax-petdies'!G8</f>
        <v>0</v>
      </c>
      <c r="H60">
        <f>'BFPaT-fueltax-petdies'!H8</f>
        <v>0</v>
      </c>
      <c r="I60">
        <f>'BFPaT-fueltax-petdies'!I8</f>
        <v>0</v>
      </c>
      <c r="J60">
        <f>'BFPaT-fueltax-petdies'!J8</f>
        <v>0</v>
      </c>
      <c r="K60">
        <f>'BFPaT-fueltax-petdies'!K8</f>
        <v>0</v>
      </c>
      <c r="L60">
        <f>'BFPaT-fueltax-petdies'!L8</f>
        <v>0</v>
      </c>
      <c r="M60">
        <f>'BFPaT-fueltax-petdies'!M8</f>
        <v>0</v>
      </c>
      <c r="N60">
        <f>'BFPaT-fueltax-petdies'!N8</f>
        <v>0</v>
      </c>
      <c r="O60">
        <f>'BFPaT-fueltax-petdies'!O8</f>
        <v>0</v>
      </c>
      <c r="P60">
        <f>'BFPaT-fueltax-petdies'!P8</f>
        <v>0</v>
      </c>
      <c r="Q60">
        <f>'BFPaT-fueltax-petdies'!Q8</f>
        <v>0</v>
      </c>
      <c r="R60">
        <f>'BFPaT-fueltax-petdies'!R8</f>
        <v>0</v>
      </c>
      <c r="S60">
        <f>'BFPaT-fueltax-petdies'!S8</f>
        <v>0</v>
      </c>
      <c r="T60">
        <f>'BFPaT-fueltax-petdies'!T8</f>
        <v>0</v>
      </c>
      <c r="U60">
        <f>'BFPaT-fueltax-petdies'!U8</f>
        <v>0</v>
      </c>
      <c r="V60">
        <f>'BFPaT-fueltax-petdies'!V8</f>
        <v>0</v>
      </c>
      <c r="W60">
        <f>'BFPaT-fueltax-petdies'!W8</f>
        <v>0</v>
      </c>
      <c r="X60">
        <f>'BFPaT-fueltax-petdies'!X8</f>
        <v>0</v>
      </c>
      <c r="Y60">
        <f>'BFPaT-fueltax-petdies'!Y8</f>
        <v>0</v>
      </c>
      <c r="Z60">
        <f>'BFPaT-fueltax-petdies'!Z8</f>
        <v>0</v>
      </c>
      <c r="AA60">
        <f>'BFPaT-fueltax-petdies'!AA8</f>
        <v>0</v>
      </c>
    </row>
    <row r="61" spans="1:30">
      <c r="A61" t="s">
        <v>396</v>
      </c>
      <c r="B61">
        <f>'BFPaT-fueltax-petdies'!B9</f>
        <v>0</v>
      </c>
      <c r="C61">
        <f>'BFPaT-fueltax-petdies'!C9</f>
        <v>0</v>
      </c>
      <c r="D61">
        <f>'BFPaT-fueltax-petdies'!D9</f>
        <v>0</v>
      </c>
      <c r="E61">
        <f>'BFPaT-fueltax-petdies'!E9</f>
        <v>0</v>
      </c>
      <c r="F61">
        <f>'BFPaT-fueltax-petdies'!F9</f>
        <v>0</v>
      </c>
      <c r="G61">
        <f>'BFPaT-fueltax-petdies'!G9</f>
        <v>0</v>
      </c>
      <c r="H61">
        <f>'BFPaT-fueltax-petdies'!H9</f>
        <v>0</v>
      </c>
      <c r="I61">
        <f>'BFPaT-fueltax-petdies'!I9</f>
        <v>0</v>
      </c>
      <c r="J61">
        <f>'BFPaT-fueltax-petdies'!J9</f>
        <v>0</v>
      </c>
      <c r="K61">
        <f>'BFPaT-fueltax-petdies'!K9</f>
        <v>0</v>
      </c>
      <c r="L61">
        <f>'BFPaT-fueltax-petdies'!L9</f>
        <v>0</v>
      </c>
      <c r="M61">
        <f>'BFPaT-fueltax-petdies'!M9</f>
        <v>0</v>
      </c>
      <c r="N61">
        <f>'BFPaT-fueltax-petdies'!N9</f>
        <v>0</v>
      </c>
      <c r="O61">
        <f>'BFPaT-fueltax-petdies'!O9</f>
        <v>0</v>
      </c>
      <c r="P61">
        <f>'BFPaT-fueltax-petdies'!P9</f>
        <v>0</v>
      </c>
      <c r="Q61">
        <f>'BFPaT-fueltax-petdies'!Q9</f>
        <v>0</v>
      </c>
      <c r="R61">
        <f>'BFPaT-fueltax-petdies'!R9</f>
        <v>0</v>
      </c>
      <c r="S61">
        <f>'BFPaT-fueltax-petdies'!S9</f>
        <v>0</v>
      </c>
      <c r="T61">
        <f>'BFPaT-fueltax-petdies'!T9</f>
        <v>0</v>
      </c>
      <c r="U61">
        <f>'BFPaT-fueltax-petdies'!U9</f>
        <v>0</v>
      </c>
      <c r="V61">
        <f>'BFPaT-fueltax-petdies'!V9</f>
        <v>0</v>
      </c>
      <c r="W61">
        <f>'BFPaT-fueltax-petdies'!W9</f>
        <v>0</v>
      </c>
      <c r="X61">
        <f>'BFPaT-fueltax-petdies'!X9</f>
        <v>0</v>
      </c>
      <c r="Y61">
        <f>'BFPaT-fueltax-petdies'!Y9</f>
        <v>0</v>
      </c>
      <c r="Z61">
        <f>'BFPaT-fueltax-petdies'!Z9</f>
        <v>0</v>
      </c>
      <c r="AA61">
        <f>'BFPaT-fueltax-petdies'!AA9</f>
        <v>0</v>
      </c>
    </row>
    <row r="62" spans="1:30">
      <c r="A62" s="15" t="s">
        <v>545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 spans="1:30">
      <c r="A63" t="s">
        <v>488</v>
      </c>
      <c r="B63">
        <f t="shared" ref="B63:AA63" si="6">B$1</f>
        <v>2025</v>
      </c>
      <c r="C63">
        <f t="shared" si="6"/>
        <v>2026</v>
      </c>
      <c r="D63">
        <f t="shared" si="6"/>
        <v>2027</v>
      </c>
      <c r="E63">
        <f t="shared" si="6"/>
        <v>2028</v>
      </c>
      <c r="F63">
        <f t="shared" si="6"/>
        <v>2029</v>
      </c>
      <c r="G63">
        <f t="shared" si="6"/>
        <v>2030</v>
      </c>
      <c r="H63">
        <f t="shared" si="6"/>
        <v>2031</v>
      </c>
      <c r="I63">
        <f t="shared" si="6"/>
        <v>2032</v>
      </c>
      <c r="J63">
        <f t="shared" si="6"/>
        <v>2033</v>
      </c>
      <c r="K63">
        <f t="shared" si="6"/>
        <v>2034</v>
      </c>
      <c r="L63">
        <f t="shared" si="6"/>
        <v>2035</v>
      </c>
      <c r="M63">
        <f t="shared" si="6"/>
        <v>2036</v>
      </c>
      <c r="N63">
        <f t="shared" si="6"/>
        <v>2037</v>
      </c>
      <c r="O63">
        <f t="shared" si="6"/>
        <v>2038</v>
      </c>
      <c r="P63">
        <f t="shared" si="6"/>
        <v>2039</v>
      </c>
      <c r="Q63">
        <f t="shared" si="6"/>
        <v>2040</v>
      </c>
      <c r="R63">
        <f t="shared" si="6"/>
        <v>2041</v>
      </c>
      <c r="S63">
        <f t="shared" si="6"/>
        <v>2042</v>
      </c>
      <c r="T63">
        <f t="shared" si="6"/>
        <v>2043</v>
      </c>
      <c r="U63">
        <f t="shared" si="6"/>
        <v>2044</v>
      </c>
      <c r="V63">
        <f t="shared" si="6"/>
        <v>2045</v>
      </c>
      <c r="W63">
        <f t="shared" si="6"/>
        <v>2046</v>
      </c>
      <c r="X63">
        <f t="shared" si="6"/>
        <v>2047</v>
      </c>
      <c r="Y63">
        <f t="shared" si="6"/>
        <v>2048</v>
      </c>
      <c r="Z63">
        <f t="shared" si="6"/>
        <v>2049</v>
      </c>
      <c r="AA63">
        <f t="shared" si="6"/>
        <v>2050</v>
      </c>
    </row>
    <row r="64" spans="1:30">
      <c r="A64" t="s">
        <v>389</v>
      </c>
      <c r="B64">
        <f>'BFPaT-fueltax-biogas'!B2</f>
        <v>4.0662362498015674E-6</v>
      </c>
      <c r="C64">
        <f>'BFPaT-fueltax-biogas'!C2</f>
        <v>4.2505548927471431E-6</v>
      </c>
      <c r="D64">
        <f>'BFPaT-fueltax-biogas'!D2</f>
        <v>4.1859513398866893E-6</v>
      </c>
      <c r="E64">
        <f>'BFPaT-fueltax-biogas'!E2</f>
        <v>4.1692779932441693E-6</v>
      </c>
      <c r="F64">
        <f>'BFPaT-fueltax-biogas'!F2</f>
        <v>4.1532827915566214E-6</v>
      </c>
      <c r="G64">
        <f>'BFPaT-fueltax-biogas'!G2</f>
        <v>4.0230172158626486E-6</v>
      </c>
      <c r="H64">
        <f>'BFPaT-fueltax-biogas'!H2</f>
        <v>4.0120031571101052E-6</v>
      </c>
      <c r="I64">
        <f>'BFPaT-fueltax-biogas'!I2</f>
        <v>3.976110371008879E-6</v>
      </c>
      <c r="J64">
        <f>'BFPaT-fueltax-biogas'!J2</f>
        <v>3.9012333237798902E-6</v>
      </c>
      <c r="K64">
        <f>'BFPaT-fueltax-biogas'!K2</f>
        <v>3.8806071717079345E-6</v>
      </c>
      <c r="L64">
        <f>'BFPaT-fueltax-biogas'!L2</f>
        <v>3.8612082257145537E-6</v>
      </c>
      <c r="M64">
        <f>'BFPaT-fueltax-biogas'!M2</f>
        <v>3.8360200567015128E-6</v>
      </c>
      <c r="N64">
        <f>'BFPaT-fueltax-biogas'!N2</f>
        <v>3.8257466870621961E-6</v>
      </c>
      <c r="O64">
        <f>'BFPaT-fueltax-biogas'!O2</f>
        <v>3.8012440024088974E-6</v>
      </c>
      <c r="P64">
        <f>'BFPaT-fueltax-biogas'!P2</f>
        <v>3.7837187978017762E-6</v>
      </c>
      <c r="Q64">
        <f>'BFPaT-fueltax-biogas'!Q2</f>
        <v>3.7622424323357858E-6</v>
      </c>
      <c r="R64">
        <f>'BFPaT-fueltax-biogas'!R2</f>
        <v>3.7364503306458658E-6</v>
      </c>
      <c r="S64">
        <f>'BFPaT-fueltax-biogas'!S2</f>
        <v>3.7167318285544929E-6</v>
      </c>
      <c r="T64">
        <f>'BFPaT-fueltax-biogas'!T2</f>
        <v>3.7018017285692313E-6</v>
      </c>
      <c r="U64">
        <f>'BFPaT-fueltax-biogas'!U2</f>
        <v>3.6860109908342578E-6</v>
      </c>
      <c r="V64">
        <f>'BFPaT-fueltax-biogas'!V2</f>
        <v>3.6751310459355839E-6</v>
      </c>
      <c r="W64">
        <f>'BFPaT-fueltax-biogas'!W2</f>
        <v>3.6583222045464665E-6</v>
      </c>
      <c r="X64">
        <f>'BFPaT-fueltax-biogas'!X2</f>
        <v>3.6296689226409357E-6</v>
      </c>
      <c r="Y64">
        <f>'BFPaT-fueltax-biogas'!Y2</f>
        <v>3.6168194372707477E-6</v>
      </c>
      <c r="Z64">
        <f>'BFPaT-fueltax-biogas'!Z2</f>
        <v>3.5986382359664765E-6</v>
      </c>
      <c r="AA64">
        <f>'BFPaT-fueltax-biogas'!AA2</f>
        <v>3.5819228458052193E-6</v>
      </c>
    </row>
    <row r="65" spans="1:30">
      <c r="A65" t="s">
        <v>390</v>
      </c>
      <c r="B65">
        <f>'BFPaT-fueltax-biogas'!B3</f>
        <v>0</v>
      </c>
      <c r="C65">
        <f>'BFPaT-fueltax-biogas'!C3</f>
        <v>0</v>
      </c>
      <c r="D65">
        <f>'BFPaT-fueltax-biogas'!D3</f>
        <v>0</v>
      </c>
      <c r="E65">
        <f>'BFPaT-fueltax-biogas'!E3</f>
        <v>0</v>
      </c>
      <c r="F65">
        <f>'BFPaT-fueltax-biogas'!F3</f>
        <v>0</v>
      </c>
      <c r="G65">
        <f>'BFPaT-fueltax-biogas'!G3</f>
        <v>0</v>
      </c>
      <c r="H65">
        <f>'BFPaT-fueltax-biogas'!H3</f>
        <v>0</v>
      </c>
      <c r="I65">
        <f>'BFPaT-fueltax-biogas'!I3</f>
        <v>0</v>
      </c>
      <c r="J65">
        <f>'BFPaT-fueltax-biogas'!J3</f>
        <v>0</v>
      </c>
      <c r="K65">
        <f>'BFPaT-fueltax-biogas'!K3</f>
        <v>0</v>
      </c>
      <c r="L65">
        <f>'BFPaT-fueltax-biogas'!L3</f>
        <v>0</v>
      </c>
      <c r="M65">
        <f>'BFPaT-fueltax-biogas'!M3</f>
        <v>0</v>
      </c>
      <c r="N65">
        <f>'BFPaT-fueltax-biogas'!N3</f>
        <v>0</v>
      </c>
      <c r="O65">
        <f>'BFPaT-fueltax-biogas'!O3</f>
        <v>0</v>
      </c>
      <c r="P65">
        <f>'BFPaT-fueltax-biogas'!P3</f>
        <v>0</v>
      </c>
      <c r="Q65">
        <f>'BFPaT-fueltax-biogas'!Q3</f>
        <v>0</v>
      </c>
      <c r="R65">
        <f>'BFPaT-fueltax-biogas'!R3</f>
        <v>0</v>
      </c>
      <c r="S65">
        <f>'BFPaT-fueltax-biogas'!S3</f>
        <v>0</v>
      </c>
      <c r="T65">
        <f>'BFPaT-fueltax-biogas'!T3</f>
        <v>0</v>
      </c>
      <c r="U65">
        <f>'BFPaT-fueltax-biogas'!U3</f>
        <v>0</v>
      </c>
      <c r="V65">
        <f>'BFPaT-fueltax-biogas'!V3</f>
        <v>0</v>
      </c>
      <c r="W65">
        <f>'BFPaT-fueltax-biogas'!W3</f>
        <v>0</v>
      </c>
      <c r="X65">
        <f>'BFPaT-fueltax-biogas'!X3</f>
        <v>0</v>
      </c>
      <c r="Y65">
        <f>'BFPaT-fueltax-biogas'!Y3</f>
        <v>0</v>
      </c>
      <c r="Z65">
        <f>'BFPaT-fueltax-biogas'!Z3</f>
        <v>0</v>
      </c>
      <c r="AA65">
        <f>'BFPaT-fueltax-biogas'!AA3</f>
        <v>0</v>
      </c>
    </row>
    <row r="66" spans="1:30">
      <c r="A66" t="s">
        <v>391</v>
      </c>
      <c r="B66">
        <f>'BFPaT-fueltax-biogas'!B4</f>
        <v>0</v>
      </c>
      <c r="C66">
        <f>'BFPaT-fueltax-biogas'!C4</f>
        <v>0</v>
      </c>
      <c r="D66">
        <f>'BFPaT-fueltax-biogas'!D4</f>
        <v>0</v>
      </c>
      <c r="E66">
        <f>'BFPaT-fueltax-biogas'!E4</f>
        <v>0</v>
      </c>
      <c r="F66">
        <f>'BFPaT-fueltax-biogas'!F4</f>
        <v>0</v>
      </c>
      <c r="G66">
        <f>'BFPaT-fueltax-biogas'!G4</f>
        <v>0</v>
      </c>
      <c r="H66">
        <f>'BFPaT-fueltax-biogas'!H4</f>
        <v>0</v>
      </c>
      <c r="I66">
        <f>'BFPaT-fueltax-biogas'!I4</f>
        <v>0</v>
      </c>
      <c r="J66">
        <f>'BFPaT-fueltax-biogas'!J4</f>
        <v>0</v>
      </c>
      <c r="K66">
        <f>'BFPaT-fueltax-biogas'!K4</f>
        <v>0</v>
      </c>
      <c r="L66">
        <f>'BFPaT-fueltax-biogas'!L4</f>
        <v>0</v>
      </c>
      <c r="M66">
        <f>'BFPaT-fueltax-biogas'!M4</f>
        <v>0</v>
      </c>
      <c r="N66">
        <f>'BFPaT-fueltax-biogas'!N4</f>
        <v>0</v>
      </c>
      <c r="O66">
        <f>'BFPaT-fueltax-biogas'!O4</f>
        <v>0</v>
      </c>
      <c r="P66">
        <f>'BFPaT-fueltax-biogas'!P4</f>
        <v>0</v>
      </c>
      <c r="Q66">
        <f>'BFPaT-fueltax-biogas'!Q4</f>
        <v>0</v>
      </c>
      <c r="R66">
        <f>'BFPaT-fueltax-biogas'!R4</f>
        <v>0</v>
      </c>
      <c r="S66">
        <f>'BFPaT-fueltax-biogas'!S4</f>
        <v>0</v>
      </c>
      <c r="T66">
        <f>'BFPaT-fueltax-biogas'!T4</f>
        <v>0</v>
      </c>
      <c r="U66">
        <f>'BFPaT-fueltax-biogas'!U4</f>
        <v>0</v>
      </c>
      <c r="V66">
        <f>'BFPaT-fueltax-biogas'!V4</f>
        <v>0</v>
      </c>
      <c r="W66">
        <f>'BFPaT-fueltax-biogas'!W4</f>
        <v>0</v>
      </c>
      <c r="X66">
        <f>'BFPaT-fueltax-biogas'!X4</f>
        <v>0</v>
      </c>
      <c r="Y66">
        <f>'BFPaT-fueltax-biogas'!Y4</f>
        <v>0</v>
      </c>
      <c r="Z66">
        <f>'BFPaT-fueltax-biogas'!Z4</f>
        <v>0</v>
      </c>
      <c r="AA66">
        <f>'BFPaT-fueltax-biogas'!AA4</f>
        <v>0</v>
      </c>
    </row>
    <row r="67" spans="1:30">
      <c r="A67" t="s">
        <v>392</v>
      </c>
      <c r="B67">
        <f>'BFPaT-fueltax-biogas'!B5</f>
        <v>0</v>
      </c>
      <c r="C67">
        <f>'BFPaT-fueltax-biogas'!C5</f>
        <v>0</v>
      </c>
      <c r="D67">
        <f>'BFPaT-fueltax-biogas'!D5</f>
        <v>0</v>
      </c>
      <c r="E67">
        <f>'BFPaT-fueltax-biogas'!E5</f>
        <v>0</v>
      </c>
      <c r="F67">
        <f>'BFPaT-fueltax-biogas'!F5</f>
        <v>0</v>
      </c>
      <c r="G67">
        <f>'BFPaT-fueltax-biogas'!G5</f>
        <v>0</v>
      </c>
      <c r="H67">
        <f>'BFPaT-fueltax-biogas'!H5</f>
        <v>0</v>
      </c>
      <c r="I67">
        <f>'BFPaT-fueltax-biogas'!I5</f>
        <v>0</v>
      </c>
      <c r="J67">
        <f>'BFPaT-fueltax-biogas'!J5</f>
        <v>0</v>
      </c>
      <c r="K67">
        <f>'BFPaT-fueltax-biogas'!K5</f>
        <v>0</v>
      </c>
      <c r="L67">
        <f>'BFPaT-fueltax-biogas'!L5</f>
        <v>0</v>
      </c>
      <c r="M67">
        <f>'BFPaT-fueltax-biogas'!M5</f>
        <v>0</v>
      </c>
      <c r="N67">
        <f>'BFPaT-fueltax-biogas'!N5</f>
        <v>0</v>
      </c>
      <c r="O67">
        <f>'BFPaT-fueltax-biogas'!O5</f>
        <v>0</v>
      </c>
      <c r="P67">
        <f>'BFPaT-fueltax-biogas'!P5</f>
        <v>0</v>
      </c>
      <c r="Q67">
        <f>'BFPaT-fueltax-biogas'!Q5</f>
        <v>0</v>
      </c>
      <c r="R67">
        <f>'BFPaT-fueltax-biogas'!R5</f>
        <v>0</v>
      </c>
      <c r="S67">
        <f>'BFPaT-fueltax-biogas'!S5</f>
        <v>0</v>
      </c>
      <c r="T67">
        <f>'BFPaT-fueltax-biogas'!T5</f>
        <v>0</v>
      </c>
      <c r="U67">
        <f>'BFPaT-fueltax-biogas'!U5</f>
        <v>0</v>
      </c>
      <c r="V67">
        <f>'BFPaT-fueltax-biogas'!V5</f>
        <v>0</v>
      </c>
      <c r="W67">
        <f>'BFPaT-fueltax-biogas'!W5</f>
        <v>0</v>
      </c>
      <c r="X67">
        <f>'BFPaT-fueltax-biogas'!X5</f>
        <v>0</v>
      </c>
      <c r="Y67">
        <f>'BFPaT-fueltax-biogas'!Y5</f>
        <v>0</v>
      </c>
      <c r="Z67">
        <f>'BFPaT-fueltax-biogas'!Z5</f>
        <v>0</v>
      </c>
      <c r="AA67">
        <f>'BFPaT-fueltax-biogas'!AA5</f>
        <v>0</v>
      </c>
    </row>
    <row r="68" spans="1:30">
      <c r="A68" t="s">
        <v>393</v>
      </c>
      <c r="B68">
        <f>'BFPaT-fueltax-biogas'!B6</f>
        <v>0</v>
      </c>
      <c r="C68">
        <f>'BFPaT-fueltax-biogas'!C6</f>
        <v>0</v>
      </c>
      <c r="D68">
        <f>'BFPaT-fueltax-biogas'!D6</f>
        <v>0</v>
      </c>
      <c r="E68">
        <f>'BFPaT-fueltax-biogas'!E6</f>
        <v>0</v>
      </c>
      <c r="F68">
        <f>'BFPaT-fueltax-biogas'!F6</f>
        <v>0</v>
      </c>
      <c r="G68">
        <f>'BFPaT-fueltax-biogas'!G6</f>
        <v>0</v>
      </c>
      <c r="H68">
        <f>'BFPaT-fueltax-biogas'!H6</f>
        <v>0</v>
      </c>
      <c r="I68">
        <f>'BFPaT-fueltax-biogas'!I6</f>
        <v>0</v>
      </c>
      <c r="J68">
        <f>'BFPaT-fueltax-biogas'!J6</f>
        <v>0</v>
      </c>
      <c r="K68">
        <f>'BFPaT-fueltax-biogas'!K6</f>
        <v>0</v>
      </c>
      <c r="L68">
        <f>'BFPaT-fueltax-biogas'!L6</f>
        <v>0</v>
      </c>
      <c r="M68">
        <f>'BFPaT-fueltax-biogas'!M6</f>
        <v>0</v>
      </c>
      <c r="N68">
        <f>'BFPaT-fueltax-biogas'!N6</f>
        <v>0</v>
      </c>
      <c r="O68">
        <f>'BFPaT-fueltax-biogas'!O6</f>
        <v>0</v>
      </c>
      <c r="P68">
        <f>'BFPaT-fueltax-biogas'!P6</f>
        <v>0</v>
      </c>
      <c r="Q68">
        <f>'BFPaT-fueltax-biogas'!Q6</f>
        <v>0</v>
      </c>
      <c r="R68">
        <f>'BFPaT-fueltax-biogas'!R6</f>
        <v>0</v>
      </c>
      <c r="S68">
        <f>'BFPaT-fueltax-biogas'!S6</f>
        <v>0</v>
      </c>
      <c r="T68">
        <f>'BFPaT-fueltax-biogas'!T6</f>
        <v>0</v>
      </c>
      <c r="U68">
        <f>'BFPaT-fueltax-biogas'!U6</f>
        <v>0</v>
      </c>
      <c r="V68">
        <f>'BFPaT-fueltax-biogas'!V6</f>
        <v>0</v>
      </c>
      <c r="W68">
        <f>'BFPaT-fueltax-biogas'!W6</f>
        <v>0</v>
      </c>
      <c r="X68">
        <f>'BFPaT-fueltax-biogas'!X6</f>
        <v>0</v>
      </c>
      <c r="Y68">
        <f>'BFPaT-fueltax-biogas'!Y6</f>
        <v>0</v>
      </c>
      <c r="Z68">
        <f>'BFPaT-fueltax-biogas'!Z6</f>
        <v>0</v>
      </c>
      <c r="AA68">
        <f>'BFPaT-fueltax-biogas'!AA6</f>
        <v>0</v>
      </c>
    </row>
    <row r="69" spans="1:30">
      <c r="A69" t="s">
        <v>394</v>
      </c>
      <c r="B69">
        <f>'BFPaT-fueltax-biogas'!B7</f>
        <v>0</v>
      </c>
      <c r="C69">
        <f>'BFPaT-fueltax-biogas'!C7</f>
        <v>0</v>
      </c>
      <c r="D69">
        <f>'BFPaT-fueltax-biogas'!D7</f>
        <v>0</v>
      </c>
      <c r="E69">
        <f>'BFPaT-fueltax-biogas'!E7</f>
        <v>0</v>
      </c>
      <c r="F69">
        <f>'BFPaT-fueltax-biogas'!F7</f>
        <v>0</v>
      </c>
      <c r="G69">
        <f>'BFPaT-fueltax-biogas'!G7</f>
        <v>0</v>
      </c>
      <c r="H69">
        <f>'BFPaT-fueltax-biogas'!H7</f>
        <v>0</v>
      </c>
      <c r="I69">
        <f>'BFPaT-fueltax-biogas'!I7</f>
        <v>0</v>
      </c>
      <c r="J69">
        <f>'BFPaT-fueltax-biogas'!J7</f>
        <v>0</v>
      </c>
      <c r="K69">
        <f>'BFPaT-fueltax-biogas'!K7</f>
        <v>0</v>
      </c>
      <c r="L69">
        <f>'BFPaT-fueltax-biogas'!L7</f>
        <v>0</v>
      </c>
      <c r="M69">
        <f>'BFPaT-fueltax-biogas'!M7</f>
        <v>0</v>
      </c>
      <c r="N69">
        <f>'BFPaT-fueltax-biogas'!N7</f>
        <v>0</v>
      </c>
      <c r="O69">
        <f>'BFPaT-fueltax-biogas'!O7</f>
        <v>0</v>
      </c>
      <c r="P69">
        <f>'BFPaT-fueltax-biogas'!P7</f>
        <v>0</v>
      </c>
      <c r="Q69">
        <f>'BFPaT-fueltax-biogas'!Q7</f>
        <v>0</v>
      </c>
      <c r="R69">
        <f>'BFPaT-fueltax-biogas'!R7</f>
        <v>0</v>
      </c>
      <c r="S69">
        <f>'BFPaT-fueltax-biogas'!S7</f>
        <v>0</v>
      </c>
      <c r="T69">
        <f>'BFPaT-fueltax-biogas'!T7</f>
        <v>0</v>
      </c>
      <c r="U69">
        <f>'BFPaT-fueltax-biogas'!U7</f>
        <v>0</v>
      </c>
      <c r="V69">
        <f>'BFPaT-fueltax-biogas'!V7</f>
        <v>0</v>
      </c>
      <c r="W69">
        <f>'BFPaT-fueltax-biogas'!W7</f>
        <v>0</v>
      </c>
      <c r="X69">
        <f>'BFPaT-fueltax-biogas'!X7</f>
        <v>0</v>
      </c>
      <c r="Y69">
        <f>'BFPaT-fueltax-biogas'!Y7</f>
        <v>0</v>
      </c>
      <c r="Z69">
        <f>'BFPaT-fueltax-biogas'!Z7</f>
        <v>0</v>
      </c>
      <c r="AA69">
        <f>'BFPaT-fueltax-biogas'!AA7</f>
        <v>0</v>
      </c>
    </row>
    <row r="70" spans="1:30">
      <c r="A70" t="s">
        <v>395</v>
      </c>
      <c r="B70">
        <f>'BFPaT-fueltax-biogas'!B8</f>
        <v>0</v>
      </c>
      <c r="C70">
        <f>'BFPaT-fueltax-biogas'!C8</f>
        <v>0</v>
      </c>
      <c r="D70">
        <f>'BFPaT-fueltax-biogas'!D8</f>
        <v>0</v>
      </c>
      <c r="E70">
        <f>'BFPaT-fueltax-biogas'!E8</f>
        <v>0</v>
      </c>
      <c r="F70">
        <f>'BFPaT-fueltax-biogas'!F8</f>
        <v>0</v>
      </c>
      <c r="G70">
        <f>'BFPaT-fueltax-biogas'!G8</f>
        <v>0</v>
      </c>
      <c r="H70">
        <f>'BFPaT-fueltax-biogas'!H8</f>
        <v>0</v>
      </c>
      <c r="I70">
        <f>'BFPaT-fueltax-biogas'!I8</f>
        <v>0</v>
      </c>
      <c r="J70">
        <f>'BFPaT-fueltax-biogas'!J8</f>
        <v>0</v>
      </c>
      <c r="K70">
        <f>'BFPaT-fueltax-biogas'!K8</f>
        <v>0</v>
      </c>
      <c r="L70">
        <f>'BFPaT-fueltax-biogas'!L8</f>
        <v>0</v>
      </c>
      <c r="M70">
        <f>'BFPaT-fueltax-biogas'!M8</f>
        <v>0</v>
      </c>
      <c r="N70">
        <f>'BFPaT-fueltax-biogas'!N8</f>
        <v>0</v>
      </c>
      <c r="O70">
        <f>'BFPaT-fueltax-biogas'!O8</f>
        <v>0</v>
      </c>
      <c r="P70">
        <f>'BFPaT-fueltax-biogas'!P8</f>
        <v>0</v>
      </c>
      <c r="Q70">
        <f>'BFPaT-fueltax-biogas'!Q8</f>
        <v>0</v>
      </c>
      <c r="R70">
        <f>'BFPaT-fueltax-biogas'!R8</f>
        <v>0</v>
      </c>
      <c r="S70">
        <f>'BFPaT-fueltax-biogas'!S8</f>
        <v>0</v>
      </c>
      <c r="T70">
        <f>'BFPaT-fueltax-biogas'!T8</f>
        <v>0</v>
      </c>
      <c r="U70">
        <f>'BFPaT-fueltax-biogas'!U8</f>
        <v>0</v>
      </c>
      <c r="V70">
        <f>'BFPaT-fueltax-biogas'!V8</f>
        <v>0</v>
      </c>
      <c r="W70">
        <f>'BFPaT-fueltax-biogas'!W8</f>
        <v>0</v>
      </c>
      <c r="X70">
        <f>'BFPaT-fueltax-biogas'!X8</f>
        <v>0</v>
      </c>
      <c r="Y70">
        <f>'BFPaT-fueltax-biogas'!Y8</f>
        <v>0</v>
      </c>
      <c r="Z70">
        <f>'BFPaT-fueltax-biogas'!Z8</f>
        <v>0</v>
      </c>
      <c r="AA70">
        <f>'BFPaT-fueltax-biogas'!AA8</f>
        <v>0</v>
      </c>
    </row>
    <row r="71" spans="1:30">
      <c r="A71" t="s">
        <v>396</v>
      </c>
      <c r="B71">
        <f>'BFPaT-fueltax-biogas'!B9</f>
        <v>0</v>
      </c>
      <c r="C71">
        <f>'BFPaT-fueltax-biogas'!C9</f>
        <v>0</v>
      </c>
      <c r="D71">
        <f>'BFPaT-fueltax-biogas'!D9</f>
        <v>0</v>
      </c>
      <c r="E71">
        <f>'BFPaT-fueltax-biogas'!E9</f>
        <v>0</v>
      </c>
      <c r="F71">
        <f>'BFPaT-fueltax-biogas'!F9</f>
        <v>0</v>
      </c>
      <c r="G71">
        <f>'BFPaT-fueltax-biogas'!G9</f>
        <v>0</v>
      </c>
      <c r="H71">
        <f>'BFPaT-fueltax-biogas'!H9</f>
        <v>0</v>
      </c>
      <c r="I71">
        <f>'BFPaT-fueltax-biogas'!I9</f>
        <v>0</v>
      </c>
      <c r="J71">
        <f>'BFPaT-fueltax-biogas'!J9</f>
        <v>0</v>
      </c>
      <c r="K71">
        <f>'BFPaT-fueltax-biogas'!K9</f>
        <v>0</v>
      </c>
      <c r="L71">
        <f>'BFPaT-fueltax-biogas'!L9</f>
        <v>0</v>
      </c>
      <c r="M71">
        <f>'BFPaT-fueltax-biogas'!M9</f>
        <v>0</v>
      </c>
      <c r="N71">
        <f>'BFPaT-fueltax-biogas'!N9</f>
        <v>0</v>
      </c>
      <c r="O71">
        <f>'BFPaT-fueltax-biogas'!O9</f>
        <v>0</v>
      </c>
      <c r="P71">
        <f>'BFPaT-fueltax-biogas'!P9</f>
        <v>0</v>
      </c>
      <c r="Q71">
        <f>'BFPaT-fueltax-biogas'!Q9</f>
        <v>0</v>
      </c>
      <c r="R71">
        <f>'BFPaT-fueltax-biogas'!R9</f>
        <v>0</v>
      </c>
      <c r="S71">
        <f>'BFPaT-fueltax-biogas'!S9</f>
        <v>0</v>
      </c>
      <c r="T71">
        <f>'BFPaT-fueltax-biogas'!T9</f>
        <v>0</v>
      </c>
      <c r="U71">
        <f>'BFPaT-fueltax-biogas'!U9</f>
        <v>0</v>
      </c>
      <c r="V71">
        <f>'BFPaT-fueltax-biogas'!V9</f>
        <v>0</v>
      </c>
      <c r="W71">
        <f>'BFPaT-fueltax-biogas'!W9</f>
        <v>0</v>
      </c>
      <c r="X71">
        <f>'BFPaT-fueltax-biogas'!X9</f>
        <v>0</v>
      </c>
      <c r="Y71">
        <f>'BFPaT-fueltax-biogas'!Y9</f>
        <v>0</v>
      </c>
      <c r="Z71">
        <f>'BFPaT-fueltax-biogas'!Z9</f>
        <v>0</v>
      </c>
      <c r="AA71">
        <f>'BFPaT-fueltax-biogas'!AA9</f>
        <v>0</v>
      </c>
    </row>
    <row r="72" spans="1:30">
      <c r="A72" s="15" t="s">
        <v>546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 spans="1:30">
      <c r="A73" t="s">
        <v>488</v>
      </c>
      <c r="B73">
        <f t="shared" ref="B73:AA73" si="7">B$1</f>
        <v>2025</v>
      </c>
      <c r="C73">
        <f t="shared" si="7"/>
        <v>2026</v>
      </c>
      <c r="D73">
        <f t="shared" si="7"/>
        <v>2027</v>
      </c>
      <c r="E73">
        <f t="shared" si="7"/>
        <v>2028</v>
      </c>
      <c r="F73">
        <f t="shared" si="7"/>
        <v>2029</v>
      </c>
      <c r="G73">
        <f t="shared" si="7"/>
        <v>2030</v>
      </c>
      <c r="H73">
        <f t="shared" si="7"/>
        <v>2031</v>
      </c>
      <c r="I73">
        <f t="shared" si="7"/>
        <v>2032</v>
      </c>
      <c r="J73">
        <f t="shared" si="7"/>
        <v>2033</v>
      </c>
      <c r="K73">
        <f t="shared" si="7"/>
        <v>2034</v>
      </c>
      <c r="L73">
        <f t="shared" si="7"/>
        <v>2035</v>
      </c>
      <c r="M73">
        <f t="shared" si="7"/>
        <v>2036</v>
      </c>
      <c r="N73">
        <f t="shared" si="7"/>
        <v>2037</v>
      </c>
      <c r="O73">
        <f t="shared" si="7"/>
        <v>2038</v>
      </c>
      <c r="P73">
        <f t="shared" si="7"/>
        <v>2039</v>
      </c>
      <c r="Q73">
        <f t="shared" si="7"/>
        <v>2040</v>
      </c>
      <c r="R73">
        <f t="shared" si="7"/>
        <v>2041</v>
      </c>
      <c r="S73">
        <f t="shared" si="7"/>
        <v>2042</v>
      </c>
      <c r="T73">
        <f t="shared" si="7"/>
        <v>2043</v>
      </c>
      <c r="U73">
        <f t="shared" si="7"/>
        <v>2044</v>
      </c>
      <c r="V73">
        <f t="shared" si="7"/>
        <v>2045</v>
      </c>
      <c r="W73">
        <f t="shared" si="7"/>
        <v>2046</v>
      </c>
      <c r="X73">
        <f t="shared" si="7"/>
        <v>2047</v>
      </c>
      <c r="Y73">
        <f t="shared" si="7"/>
        <v>2048</v>
      </c>
      <c r="Z73">
        <f t="shared" si="7"/>
        <v>2049</v>
      </c>
      <c r="AA73">
        <f t="shared" si="7"/>
        <v>2050</v>
      </c>
    </row>
    <row r="74" spans="1:30">
      <c r="A74" t="s">
        <v>389</v>
      </c>
      <c r="B74">
        <f>'BFPaT-fueltax-biodies'!B2</f>
        <v>3.1198538345868236E-6</v>
      </c>
      <c r="C74">
        <f>'BFPaT-fueltax-biodies'!C2</f>
        <v>4.4947538381163131E-6</v>
      </c>
      <c r="D74">
        <f>'BFPaT-fueltax-biodies'!D2</f>
        <v>3.7789100975719535E-6</v>
      </c>
      <c r="E74">
        <f>'BFPaT-fueltax-biodies'!E2</f>
        <v>3.3785215091559916E-6</v>
      </c>
      <c r="F74">
        <f>'BFPaT-fueltax-biodies'!F2</f>
        <v>3.007299057933196E-6</v>
      </c>
      <c r="G74">
        <f>'BFPaT-fueltax-biodies'!G2</f>
        <v>2.9907944024279401E-6</v>
      </c>
      <c r="H74">
        <f>'BFPaT-fueltax-biodies'!H2</f>
        <v>2.9726448526869202E-6</v>
      </c>
      <c r="I74">
        <f>'BFPaT-fueltax-biodies'!I2</f>
        <v>2.9558015872098673E-6</v>
      </c>
      <c r="J74">
        <f>'BFPaT-fueltax-biodies'!J2</f>
        <v>2.9642964057371636E-6</v>
      </c>
      <c r="K74">
        <f>'BFPaT-fueltax-biodies'!K2</f>
        <v>2.9483313833283581E-6</v>
      </c>
      <c r="L74">
        <f>'BFPaT-fueltax-biodies'!L2</f>
        <v>2.9356335983166048E-6</v>
      </c>
      <c r="M74">
        <f>'BFPaT-fueltax-biodies'!M2</f>
        <v>2.9266145301946728E-6</v>
      </c>
      <c r="N74">
        <f>'BFPaT-fueltax-biodies'!N2</f>
        <v>2.91827772528065E-6</v>
      </c>
      <c r="O74">
        <f>'BFPaT-fueltax-biodies'!O2</f>
        <v>2.9084469155581164E-6</v>
      </c>
      <c r="P74">
        <f>'BFPaT-fueltax-biodies'!P2</f>
        <v>2.8974760547523325E-6</v>
      </c>
      <c r="Q74">
        <f>'BFPaT-fueltax-biodies'!Q2</f>
        <v>2.8847003211058095E-6</v>
      </c>
      <c r="R74">
        <f>'BFPaT-fueltax-biodies'!R2</f>
        <v>2.8729575248541823E-6</v>
      </c>
      <c r="S74">
        <f>'BFPaT-fueltax-biodies'!S2</f>
        <v>2.8628397940559966E-6</v>
      </c>
      <c r="T74">
        <f>'BFPaT-fueltax-biodies'!T2</f>
        <v>2.852844726312026E-6</v>
      </c>
      <c r="U74">
        <f>'BFPaT-fueltax-biodies'!U2</f>
        <v>2.8426794039850301E-6</v>
      </c>
      <c r="V74">
        <f>'BFPaT-fueltax-biodies'!V2</f>
        <v>2.8359748651888632E-6</v>
      </c>
      <c r="W74">
        <f>'BFPaT-fueltax-biodies'!W2</f>
        <v>2.8285316328560798E-6</v>
      </c>
      <c r="X74">
        <f>'BFPaT-fueltax-biodies'!X2</f>
        <v>2.8183001764094595E-6</v>
      </c>
      <c r="Y74">
        <f>'BFPaT-fueltax-biodies'!Y2</f>
        <v>2.81332720563956E-6</v>
      </c>
      <c r="Z74">
        <f>'BFPaT-fueltax-biodies'!Z2</f>
        <v>2.8074635400212365E-6</v>
      </c>
      <c r="AA74">
        <f>'BFPaT-fueltax-biodies'!AA2</f>
        <v>2.7969040106316572E-6</v>
      </c>
    </row>
    <row r="75" spans="1:30">
      <c r="A75" t="s">
        <v>390</v>
      </c>
      <c r="B75">
        <f>'BFPaT-fueltax-biodies'!B3</f>
        <v>0</v>
      </c>
      <c r="C75">
        <f>'BFPaT-fueltax-biodies'!C3</f>
        <v>0</v>
      </c>
      <c r="D75">
        <f>'BFPaT-fueltax-biodies'!D3</f>
        <v>0</v>
      </c>
      <c r="E75">
        <f>'BFPaT-fueltax-biodies'!E3</f>
        <v>0</v>
      </c>
      <c r="F75">
        <f>'BFPaT-fueltax-biodies'!F3</f>
        <v>0</v>
      </c>
      <c r="G75">
        <f>'BFPaT-fueltax-biodies'!G3</f>
        <v>0</v>
      </c>
      <c r="H75">
        <f>'BFPaT-fueltax-biodies'!H3</f>
        <v>0</v>
      </c>
      <c r="I75">
        <f>'BFPaT-fueltax-biodies'!I3</f>
        <v>0</v>
      </c>
      <c r="J75">
        <f>'BFPaT-fueltax-biodies'!J3</f>
        <v>0</v>
      </c>
      <c r="K75">
        <f>'BFPaT-fueltax-biodies'!K3</f>
        <v>0</v>
      </c>
      <c r="L75">
        <f>'BFPaT-fueltax-biodies'!L3</f>
        <v>0</v>
      </c>
      <c r="M75">
        <f>'BFPaT-fueltax-biodies'!M3</f>
        <v>0</v>
      </c>
      <c r="N75">
        <f>'BFPaT-fueltax-biodies'!N3</f>
        <v>0</v>
      </c>
      <c r="O75">
        <f>'BFPaT-fueltax-biodies'!O3</f>
        <v>0</v>
      </c>
      <c r="P75">
        <f>'BFPaT-fueltax-biodies'!P3</f>
        <v>0</v>
      </c>
      <c r="Q75">
        <f>'BFPaT-fueltax-biodies'!Q3</f>
        <v>0</v>
      </c>
      <c r="R75">
        <f>'BFPaT-fueltax-biodies'!R3</f>
        <v>0</v>
      </c>
      <c r="S75">
        <f>'BFPaT-fueltax-biodies'!S3</f>
        <v>0</v>
      </c>
      <c r="T75">
        <f>'BFPaT-fueltax-biodies'!T3</f>
        <v>0</v>
      </c>
      <c r="U75">
        <f>'BFPaT-fueltax-biodies'!U3</f>
        <v>0</v>
      </c>
      <c r="V75">
        <f>'BFPaT-fueltax-biodies'!V3</f>
        <v>0</v>
      </c>
      <c r="W75">
        <f>'BFPaT-fueltax-biodies'!W3</f>
        <v>0</v>
      </c>
      <c r="X75">
        <f>'BFPaT-fueltax-biodies'!X3</f>
        <v>0</v>
      </c>
      <c r="Y75">
        <f>'BFPaT-fueltax-biodies'!Y3</f>
        <v>0</v>
      </c>
      <c r="Z75">
        <f>'BFPaT-fueltax-biodies'!Z3</f>
        <v>0</v>
      </c>
      <c r="AA75">
        <f>'BFPaT-fueltax-biodies'!AA3</f>
        <v>0</v>
      </c>
    </row>
    <row r="76" spans="1:30">
      <c r="A76" t="s">
        <v>391</v>
      </c>
      <c r="B76">
        <f>'BFPaT-fueltax-biodies'!B4</f>
        <v>0</v>
      </c>
      <c r="C76">
        <f>'BFPaT-fueltax-biodies'!C4</f>
        <v>0</v>
      </c>
      <c r="D76">
        <f>'BFPaT-fueltax-biodies'!D4</f>
        <v>0</v>
      </c>
      <c r="E76">
        <f>'BFPaT-fueltax-biodies'!E4</f>
        <v>0</v>
      </c>
      <c r="F76">
        <f>'BFPaT-fueltax-biodies'!F4</f>
        <v>0</v>
      </c>
      <c r="G76">
        <f>'BFPaT-fueltax-biodies'!G4</f>
        <v>0</v>
      </c>
      <c r="H76">
        <f>'BFPaT-fueltax-biodies'!H4</f>
        <v>0</v>
      </c>
      <c r="I76">
        <f>'BFPaT-fueltax-biodies'!I4</f>
        <v>0</v>
      </c>
      <c r="J76">
        <f>'BFPaT-fueltax-biodies'!J4</f>
        <v>0</v>
      </c>
      <c r="K76">
        <f>'BFPaT-fueltax-biodies'!K4</f>
        <v>0</v>
      </c>
      <c r="L76">
        <f>'BFPaT-fueltax-biodies'!L4</f>
        <v>0</v>
      </c>
      <c r="M76">
        <f>'BFPaT-fueltax-biodies'!M4</f>
        <v>0</v>
      </c>
      <c r="N76">
        <f>'BFPaT-fueltax-biodies'!N4</f>
        <v>0</v>
      </c>
      <c r="O76">
        <f>'BFPaT-fueltax-biodies'!O4</f>
        <v>0</v>
      </c>
      <c r="P76">
        <f>'BFPaT-fueltax-biodies'!P4</f>
        <v>0</v>
      </c>
      <c r="Q76">
        <f>'BFPaT-fueltax-biodies'!Q4</f>
        <v>0</v>
      </c>
      <c r="R76">
        <f>'BFPaT-fueltax-biodies'!R4</f>
        <v>0</v>
      </c>
      <c r="S76">
        <f>'BFPaT-fueltax-biodies'!S4</f>
        <v>0</v>
      </c>
      <c r="T76">
        <f>'BFPaT-fueltax-biodies'!T4</f>
        <v>0</v>
      </c>
      <c r="U76">
        <f>'BFPaT-fueltax-biodies'!U4</f>
        <v>0</v>
      </c>
      <c r="V76">
        <f>'BFPaT-fueltax-biodies'!V4</f>
        <v>0</v>
      </c>
      <c r="W76">
        <f>'BFPaT-fueltax-biodies'!W4</f>
        <v>0</v>
      </c>
      <c r="X76">
        <f>'BFPaT-fueltax-biodies'!X4</f>
        <v>0</v>
      </c>
      <c r="Y76">
        <f>'BFPaT-fueltax-biodies'!Y4</f>
        <v>0</v>
      </c>
      <c r="Z76">
        <f>'BFPaT-fueltax-biodies'!Z4</f>
        <v>0</v>
      </c>
      <c r="AA76">
        <f>'BFPaT-fueltax-biodies'!AA4</f>
        <v>0</v>
      </c>
    </row>
    <row r="77" spans="1:30">
      <c r="A77" t="s">
        <v>392</v>
      </c>
      <c r="B77">
        <f>'BFPaT-fueltax-biodies'!B5</f>
        <v>0</v>
      </c>
      <c r="C77">
        <f>'BFPaT-fueltax-biodies'!C5</f>
        <v>0</v>
      </c>
      <c r="D77">
        <f>'BFPaT-fueltax-biodies'!D5</f>
        <v>0</v>
      </c>
      <c r="E77">
        <f>'BFPaT-fueltax-biodies'!E5</f>
        <v>0</v>
      </c>
      <c r="F77">
        <f>'BFPaT-fueltax-biodies'!F5</f>
        <v>0</v>
      </c>
      <c r="G77">
        <f>'BFPaT-fueltax-biodies'!G5</f>
        <v>0</v>
      </c>
      <c r="H77">
        <f>'BFPaT-fueltax-biodies'!H5</f>
        <v>0</v>
      </c>
      <c r="I77">
        <f>'BFPaT-fueltax-biodies'!I5</f>
        <v>0</v>
      </c>
      <c r="J77">
        <f>'BFPaT-fueltax-biodies'!J5</f>
        <v>0</v>
      </c>
      <c r="K77">
        <f>'BFPaT-fueltax-biodies'!K5</f>
        <v>0</v>
      </c>
      <c r="L77">
        <f>'BFPaT-fueltax-biodies'!L5</f>
        <v>0</v>
      </c>
      <c r="M77">
        <f>'BFPaT-fueltax-biodies'!M5</f>
        <v>0</v>
      </c>
      <c r="N77">
        <f>'BFPaT-fueltax-biodies'!N5</f>
        <v>0</v>
      </c>
      <c r="O77">
        <f>'BFPaT-fueltax-biodies'!O5</f>
        <v>0</v>
      </c>
      <c r="P77">
        <f>'BFPaT-fueltax-biodies'!P5</f>
        <v>0</v>
      </c>
      <c r="Q77">
        <f>'BFPaT-fueltax-biodies'!Q5</f>
        <v>0</v>
      </c>
      <c r="R77">
        <f>'BFPaT-fueltax-biodies'!R5</f>
        <v>0</v>
      </c>
      <c r="S77">
        <f>'BFPaT-fueltax-biodies'!S5</f>
        <v>0</v>
      </c>
      <c r="T77">
        <f>'BFPaT-fueltax-biodies'!T5</f>
        <v>0</v>
      </c>
      <c r="U77">
        <f>'BFPaT-fueltax-biodies'!U5</f>
        <v>0</v>
      </c>
      <c r="V77">
        <f>'BFPaT-fueltax-biodies'!V5</f>
        <v>0</v>
      </c>
      <c r="W77">
        <f>'BFPaT-fueltax-biodies'!W5</f>
        <v>0</v>
      </c>
      <c r="X77">
        <f>'BFPaT-fueltax-biodies'!X5</f>
        <v>0</v>
      </c>
      <c r="Y77">
        <f>'BFPaT-fueltax-biodies'!Y5</f>
        <v>0</v>
      </c>
      <c r="Z77">
        <f>'BFPaT-fueltax-biodies'!Z5</f>
        <v>0</v>
      </c>
      <c r="AA77">
        <f>'BFPaT-fueltax-biodies'!AA5</f>
        <v>0</v>
      </c>
    </row>
    <row r="78" spans="1:30">
      <c r="A78" t="s">
        <v>393</v>
      </c>
      <c r="B78">
        <f>'BFPaT-fueltax-biodies'!B6</f>
        <v>0</v>
      </c>
      <c r="C78">
        <f>'BFPaT-fueltax-biodies'!C6</f>
        <v>0</v>
      </c>
      <c r="D78">
        <f>'BFPaT-fueltax-biodies'!D6</f>
        <v>0</v>
      </c>
      <c r="E78">
        <f>'BFPaT-fueltax-biodies'!E6</f>
        <v>0</v>
      </c>
      <c r="F78">
        <f>'BFPaT-fueltax-biodies'!F6</f>
        <v>0</v>
      </c>
      <c r="G78">
        <f>'BFPaT-fueltax-biodies'!G6</f>
        <v>0</v>
      </c>
      <c r="H78">
        <f>'BFPaT-fueltax-biodies'!H6</f>
        <v>0</v>
      </c>
      <c r="I78">
        <f>'BFPaT-fueltax-biodies'!I6</f>
        <v>0</v>
      </c>
      <c r="J78">
        <f>'BFPaT-fueltax-biodies'!J6</f>
        <v>0</v>
      </c>
      <c r="K78">
        <f>'BFPaT-fueltax-biodies'!K6</f>
        <v>0</v>
      </c>
      <c r="L78">
        <f>'BFPaT-fueltax-biodies'!L6</f>
        <v>0</v>
      </c>
      <c r="M78">
        <f>'BFPaT-fueltax-biodies'!M6</f>
        <v>0</v>
      </c>
      <c r="N78">
        <f>'BFPaT-fueltax-biodies'!N6</f>
        <v>0</v>
      </c>
      <c r="O78">
        <f>'BFPaT-fueltax-biodies'!O6</f>
        <v>0</v>
      </c>
      <c r="P78">
        <f>'BFPaT-fueltax-biodies'!P6</f>
        <v>0</v>
      </c>
      <c r="Q78">
        <f>'BFPaT-fueltax-biodies'!Q6</f>
        <v>0</v>
      </c>
      <c r="R78">
        <f>'BFPaT-fueltax-biodies'!R6</f>
        <v>0</v>
      </c>
      <c r="S78">
        <f>'BFPaT-fueltax-biodies'!S6</f>
        <v>0</v>
      </c>
      <c r="T78">
        <f>'BFPaT-fueltax-biodies'!T6</f>
        <v>0</v>
      </c>
      <c r="U78">
        <f>'BFPaT-fueltax-biodies'!U6</f>
        <v>0</v>
      </c>
      <c r="V78">
        <f>'BFPaT-fueltax-biodies'!V6</f>
        <v>0</v>
      </c>
      <c r="W78">
        <f>'BFPaT-fueltax-biodies'!W6</f>
        <v>0</v>
      </c>
      <c r="X78">
        <f>'BFPaT-fueltax-biodies'!X6</f>
        <v>0</v>
      </c>
      <c r="Y78">
        <f>'BFPaT-fueltax-biodies'!Y6</f>
        <v>0</v>
      </c>
      <c r="Z78">
        <f>'BFPaT-fueltax-biodies'!Z6</f>
        <v>0</v>
      </c>
      <c r="AA78">
        <f>'BFPaT-fueltax-biodies'!AA6</f>
        <v>0</v>
      </c>
    </row>
    <row r="79" spans="1:30">
      <c r="A79" t="s">
        <v>394</v>
      </c>
      <c r="B79">
        <f>'BFPaT-fueltax-biodies'!B7</f>
        <v>0</v>
      </c>
      <c r="C79">
        <f>'BFPaT-fueltax-biodies'!C7</f>
        <v>0</v>
      </c>
      <c r="D79">
        <f>'BFPaT-fueltax-biodies'!D7</f>
        <v>0</v>
      </c>
      <c r="E79">
        <f>'BFPaT-fueltax-biodies'!E7</f>
        <v>0</v>
      </c>
      <c r="F79">
        <f>'BFPaT-fueltax-biodies'!F7</f>
        <v>0</v>
      </c>
      <c r="G79">
        <f>'BFPaT-fueltax-biodies'!G7</f>
        <v>0</v>
      </c>
      <c r="H79">
        <f>'BFPaT-fueltax-biodies'!H7</f>
        <v>0</v>
      </c>
      <c r="I79">
        <f>'BFPaT-fueltax-biodies'!I7</f>
        <v>0</v>
      </c>
      <c r="J79">
        <f>'BFPaT-fueltax-biodies'!J7</f>
        <v>0</v>
      </c>
      <c r="K79">
        <f>'BFPaT-fueltax-biodies'!K7</f>
        <v>0</v>
      </c>
      <c r="L79">
        <f>'BFPaT-fueltax-biodies'!L7</f>
        <v>0</v>
      </c>
      <c r="M79">
        <f>'BFPaT-fueltax-biodies'!M7</f>
        <v>0</v>
      </c>
      <c r="N79">
        <f>'BFPaT-fueltax-biodies'!N7</f>
        <v>0</v>
      </c>
      <c r="O79">
        <f>'BFPaT-fueltax-biodies'!O7</f>
        <v>0</v>
      </c>
      <c r="P79">
        <f>'BFPaT-fueltax-biodies'!P7</f>
        <v>0</v>
      </c>
      <c r="Q79">
        <f>'BFPaT-fueltax-biodies'!Q7</f>
        <v>0</v>
      </c>
      <c r="R79">
        <f>'BFPaT-fueltax-biodies'!R7</f>
        <v>0</v>
      </c>
      <c r="S79">
        <f>'BFPaT-fueltax-biodies'!S7</f>
        <v>0</v>
      </c>
      <c r="T79">
        <f>'BFPaT-fueltax-biodies'!T7</f>
        <v>0</v>
      </c>
      <c r="U79">
        <f>'BFPaT-fueltax-biodies'!U7</f>
        <v>0</v>
      </c>
      <c r="V79">
        <f>'BFPaT-fueltax-biodies'!V7</f>
        <v>0</v>
      </c>
      <c r="W79">
        <f>'BFPaT-fueltax-biodies'!W7</f>
        <v>0</v>
      </c>
      <c r="X79">
        <f>'BFPaT-fueltax-biodies'!X7</f>
        <v>0</v>
      </c>
      <c r="Y79">
        <f>'BFPaT-fueltax-biodies'!Y7</f>
        <v>0</v>
      </c>
      <c r="Z79">
        <f>'BFPaT-fueltax-biodies'!Z7</f>
        <v>0</v>
      </c>
      <c r="AA79">
        <f>'BFPaT-fueltax-biodies'!AA7</f>
        <v>0</v>
      </c>
    </row>
    <row r="80" spans="1:30">
      <c r="A80" t="s">
        <v>395</v>
      </c>
      <c r="B80">
        <f>'BFPaT-fueltax-biodies'!B8</f>
        <v>0</v>
      </c>
      <c r="C80">
        <f>'BFPaT-fueltax-biodies'!C8</f>
        <v>0</v>
      </c>
      <c r="D80">
        <f>'BFPaT-fueltax-biodies'!D8</f>
        <v>0</v>
      </c>
      <c r="E80">
        <f>'BFPaT-fueltax-biodies'!E8</f>
        <v>0</v>
      </c>
      <c r="F80">
        <f>'BFPaT-fueltax-biodies'!F8</f>
        <v>0</v>
      </c>
      <c r="G80">
        <f>'BFPaT-fueltax-biodies'!G8</f>
        <v>0</v>
      </c>
      <c r="H80">
        <f>'BFPaT-fueltax-biodies'!H8</f>
        <v>0</v>
      </c>
      <c r="I80">
        <f>'BFPaT-fueltax-biodies'!I8</f>
        <v>0</v>
      </c>
      <c r="J80">
        <f>'BFPaT-fueltax-biodies'!J8</f>
        <v>0</v>
      </c>
      <c r="K80">
        <f>'BFPaT-fueltax-biodies'!K8</f>
        <v>0</v>
      </c>
      <c r="L80">
        <f>'BFPaT-fueltax-biodies'!L8</f>
        <v>0</v>
      </c>
      <c r="M80">
        <f>'BFPaT-fueltax-biodies'!M8</f>
        <v>0</v>
      </c>
      <c r="N80">
        <f>'BFPaT-fueltax-biodies'!N8</f>
        <v>0</v>
      </c>
      <c r="O80">
        <f>'BFPaT-fueltax-biodies'!O8</f>
        <v>0</v>
      </c>
      <c r="P80">
        <f>'BFPaT-fueltax-biodies'!P8</f>
        <v>0</v>
      </c>
      <c r="Q80">
        <f>'BFPaT-fueltax-biodies'!Q8</f>
        <v>0</v>
      </c>
      <c r="R80">
        <f>'BFPaT-fueltax-biodies'!R8</f>
        <v>0</v>
      </c>
      <c r="S80">
        <f>'BFPaT-fueltax-biodies'!S8</f>
        <v>0</v>
      </c>
      <c r="T80">
        <f>'BFPaT-fueltax-biodies'!T8</f>
        <v>0</v>
      </c>
      <c r="U80">
        <f>'BFPaT-fueltax-biodies'!U8</f>
        <v>0</v>
      </c>
      <c r="V80">
        <f>'BFPaT-fueltax-biodies'!V8</f>
        <v>0</v>
      </c>
      <c r="W80">
        <f>'BFPaT-fueltax-biodies'!W8</f>
        <v>0</v>
      </c>
      <c r="X80">
        <f>'BFPaT-fueltax-biodies'!X8</f>
        <v>0</v>
      </c>
      <c r="Y80">
        <f>'BFPaT-fueltax-biodies'!Y8</f>
        <v>0</v>
      </c>
      <c r="Z80">
        <f>'BFPaT-fueltax-biodies'!Z8</f>
        <v>0</v>
      </c>
      <c r="AA80">
        <f>'BFPaT-fueltax-biodies'!AA8</f>
        <v>0</v>
      </c>
    </row>
    <row r="81" spans="1:30">
      <c r="A81" t="s">
        <v>396</v>
      </c>
      <c r="B81">
        <f>'BFPaT-fueltax-biodies'!B9</f>
        <v>0</v>
      </c>
      <c r="C81">
        <f>'BFPaT-fueltax-biodies'!C9</f>
        <v>0</v>
      </c>
      <c r="D81">
        <f>'BFPaT-fueltax-biodies'!D9</f>
        <v>0</v>
      </c>
      <c r="E81">
        <f>'BFPaT-fueltax-biodies'!E9</f>
        <v>0</v>
      </c>
      <c r="F81">
        <f>'BFPaT-fueltax-biodies'!F9</f>
        <v>0</v>
      </c>
      <c r="G81">
        <f>'BFPaT-fueltax-biodies'!G9</f>
        <v>0</v>
      </c>
      <c r="H81">
        <f>'BFPaT-fueltax-biodies'!H9</f>
        <v>0</v>
      </c>
      <c r="I81">
        <f>'BFPaT-fueltax-biodies'!I9</f>
        <v>0</v>
      </c>
      <c r="J81">
        <f>'BFPaT-fueltax-biodies'!J9</f>
        <v>0</v>
      </c>
      <c r="K81">
        <f>'BFPaT-fueltax-biodies'!K9</f>
        <v>0</v>
      </c>
      <c r="L81">
        <f>'BFPaT-fueltax-biodies'!L9</f>
        <v>0</v>
      </c>
      <c r="M81">
        <f>'BFPaT-fueltax-biodies'!M9</f>
        <v>0</v>
      </c>
      <c r="N81">
        <f>'BFPaT-fueltax-biodies'!N9</f>
        <v>0</v>
      </c>
      <c r="O81">
        <f>'BFPaT-fueltax-biodies'!O9</f>
        <v>0</v>
      </c>
      <c r="P81">
        <f>'BFPaT-fueltax-biodies'!P9</f>
        <v>0</v>
      </c>
      <c r="Q81">
        <f>'BFPaT-fueltax-biodies'!Q9</f>
        <v>0</v>
      </c>
      <c r="R81">
        <f>'BFPaT-fueltax-biodies'!R9</f>
        <v>0</v>
      </c>
      <c r="S81">
        <f>'BFPaT-fueltax-biodies'!S9</f>
        <v>0</v>
      </c>
      <c r="T81">
        <f>'BFPaT-fueltax-biodies'!T9</f>
        <v>0</v>
      </c>
      <c r="U81">
        <f>'BFPaT-fueltax-biodies'!U9</f>
        <v>0</v>
      </c>
      <c r="V81">
        <f>'BFPaT-fueltax-biodies'!V9</f>
        <v>0</v>
      </c>
      <c r="W81">
        <f>'BFPaT-fueltax-biodies'!W9</f>
        <v>0</v>
      </c>
      <c r="X81">
        <f>'BFPaT-fueltax-biodies'!X9</f>
        <v>0</v>
      </c>
      <c r="Y81">
        <f>'BFPaT-fueltax-biodies'!Y9</f>
        <v>0</v>
      </c>
      <c r="Z81">
        <f>'BFPaT-fueltax-biodies'!Z9</f>
        <v>0</v>
      </c>
      <c r="AA81">
        <f>'BFPaT-fueltax-biodies'!AA9</f>
        <v>0</v>
      </c>
    </row>
    <row r="82" spans="1:30">
      <c r="A82" s="15" t="s">
        <v>407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 spans="1:30">
      <c r="A83" t="s">
        <v>488</v>
      </c>
      <c r="B83">
        <f t="shared" ref="B83:AA83" si="8">B$1</f>
        <v>2025</v>
      </c>
      <c r="C83">
        <f t="shared" si="8"/>
        <v>2026</v>
      </c>
      <c r="D83">
        <f t="shared" si="8"/>
        <v>2027</v>
      </c>
      <c r="E83">
        <f t="shared" si="8"/>
        <v>2028</v>
      </c>
      <c r="F83">
        <f t="shared" si="8"/>
        <v>2029</v>
      </c>
      <c r="G83">
        <f t="shared" si="8"/>
        <v>2030</v>
      </c>
      <c r="H83">
        <f t="shared" si="8"/>
        <v>2031</v>
      </c>
      <c r="I83">
        <f t="shared" si="8"/>
        <v>2032</v>
      </c>
      <c r="J83">
        <f t="shared" si="8"/>
        <v>2033</v>
      </c>
      <c r="K83">
        <f t="shared" si="8"/>
        <v>2034</v>
      </c>
      <c r="L83">
        <f t="shared" si="8"/>
        <v>2035</v>
      </c>
      <c r="M83">
        <f t="shared" si="8"/>
        <v>2036</v>
      </c>
      <c r="N83">
        <f t="shared" si="8"/>
        <v>2037</v>
      </c>
      <c r="O83">
        <f t="shared" si="8"/>
        <v>2038</v>
      </c>
      <c r="P83">
        <f t="shared" si="8"/>
        <v>2039</v>
      </c>
      <c r="Q83">
        <f t="shared" si="8"/>
        <v>2040</v>
      </c>
      <c r="R83">
        <f t="shared" si="8"/>
        <v>2041</v>
      </c>
      <c r="S83">
        <f t="shared" si="8"/>
        <v>2042</v>
      </c>
      <c r="T83">
        <f t="shared" si="8"/>
        <v>2043</v>
      </c>
      <c r="U83">
        <f t="shared" si="8"/>
        <v>2044</v>
      </c>
      <c r="V83">
        <f t="shared" si="8"/>
        <v>2045</v>
      </c>
      <c r="W83">
        <f t="shared" si="8"/>
        <v>2046</v>
      </c>
      <c r="X83">
        <f t="shared" si="8"/>
        <v>2047</v>
      </c>
      <c r="Y83">
        <f t="shared" si="8"/>
        <v>2048</v>
      </c>
      <c r="Z83">
        <f t="shared" si="8"/>
        <v>2049</v>
      </c>
      <c r="AA83">
        <f t="shared" si="8"/>
        <v>2050</v>
      </c>
    </row>
    <row r="84" spans="1:30">
      <c r="A84" t="s">
        <v>389</v>
      </c>
      <c r="B84">
        <f>'BFPaT-fueltax-jetkerosene'!B2</f>
        <v>4.9105137022126844E-7</v>
      </c>
      <c r="C84">
        <f>'BFPaT-fueltax-jetkerosene'!C2</f>
        <v>8.6220735210652262E-7</v>
      </c>
      <c r="D84">
        <f>'BFPaT-fueltax-jetkerosene'!D2</f>
        <v>6.5807668145558493E-7</v>
      </c>
      <c r="E84">
        <f>'BFPaT-fueltax-jetkerosene'!E2</f>
        <v>5.5073292708298073E-7</v>
      </c>
      <c r="F84">
        <f>'BFPaT-fueltax-jetkerosene'!F2</f>
        <v>4.5506388324728762E-7</v>
      </c>
      <c r="G84">
        <f>'BFPaT-fueltax-jetkerosene'!G2</f>
        <v>4.5092261584991596E-7</v>
      </c>
      <c r="H84">
        <f>'BFPaT-fueltax-jetkerosene'!H2</f>
        <v>4.4680237640051545E-7</v>
      </c>
      <c r="I84">
        <f>'BFPaT-fueltax-jetkerosene'!I2</f>
        <v>4.4283003103719857E-7</v>
      </c>
      <c r="J84">
        <f>'BFPaT-fueltax-jetkerosene'!J2</f>
        <v>4.3882077168229065E-7</v>
      </c>
      <c r="K84">
        <f>'BFPaT-fueltax-jetkerosene'!K2</f>
        <v>4.3502809069922989E-7</v>
      </c>
      <c r="L84">
        <f>'BFPaT-fueltax-jetkerosene'!L2</f>
        <v>4.3127768596732502E-7</v>
      </c>
      <c r="M84">
        <f>'BFPaT-fueltax-jetkerosene'!M2</f>
        <v>4.2769107774028819E-7</v>
      </c>
      <c r="N84">
        <f>'BFPaT-fueltax-jetkerosene'!N2</f>
        <v>4.2436325889790795E-7</v>
      </c>
      <c r="O84">
        <f>'BFPaT-fueltax-jetkerosene'!O2</f>
        <v>4.2104595865444384E-7</v>
      </c>
      <c r="P84">
        <f>'BFPaT-fueltax-jetkerosene'!P2</f>
        <v>4.1781848023787291E-7</v>
      </c>
      <c r="Q84">
        <f>'BFPaT-fueltax-jetkerosene'!Q2</f>
        <v>4.1468079184636211E-7</v>
      </c>
      <c r="R84">
        <f>'BFPaT-fueltax-jetkerosene'!R2</f>
        <v>4.1161713902869147E-7</v>
      </c>
      <c r="S84">
        <f>'BFPaT-fueltax-jetkerosene'!S2</f>
        <v>4.0871708360309384E-7</v>
      </c>
      <c r="T84">
        <f>'BFPaT-fueltax-jetkerosene'!T2</f>
        <v>4.0592278136534358E-7</v>
      </c>
      <c r="U84">
        <f>'BFPaT-fueltax-jetkerosene'!U2</f>
        <v>4.0320242716985777E-7</v>
      </c>
      <c r="V84">
        <f>'BFPaT-fueltax-jetkerosene'!V2</f>
        <v>4.0055596303529168E-7</v>
      </c>
      <c r="W84">
        <f>'BFPaT-fueltax-jetkerosene'!W2</f>
        <v>3.979464450947903E-7</v>
      </c>
      <c r="X84">
        <f>'BFPaT-fueltax-jetkerosene'!X2</f>
        <v>3.9531063976611112E-7</v>
      </c>
      <c r="Y84">
        <f>'BFPaT-fueltax-jetkerosene'!Y2</f>
        <v>3.9268007875086311E-7</v>
      </c>
      <c r="Z84">
        <f>'BFPaT-fueltax-jetkerosene'!Z2</f>
        <v>3.9010759993338098E-7</v>
      </c>
      <c r="AA84">
        <f>'BFPaT-fueltax-jetkerosene'!AA2</f>
        <v>3.8761426613593299E-7</v>
      </c>
    </row>
    <row r="85" spans="1:30">
      <c r="A85" t="s">
        <v>390</v>
      </c>
      <c r="B85">
        <f>'BFPaT-fueltax-jetkerosene'!B3</f>
        <v>0</v>
      </c>
      <c r="C85">
        <f>'BFPaT-fueltax-jetkerosene'!C3</f>
        <v>0</v>
      </c>
      <c r="D85">
        <f>'BFPaT-fueltax-jetkerosene'!D3</f>
        <v>0</v>
      </c>
      <c r="E85">
        <f>'BFPaT-fueltax-jetkerosene'!E3</f>
        <v>0</v>
      </c>
      <c r="F85">
        <f>'BFPaT-fueltax-jetkerosene'!F3</f>
        <v>0</v>
      </c>
      <c r="G85">
        <f>'BFPaT-fueltax-jetkerosene'!G3</f>
        <v>0</v>
      </c>
      <c r="H85">
        <f>'BFPaT-fueltax-jetkerosene'!H3</f>
        <v>0</v>
      </c>
      <c r="I85">
        <f>'BFPaT-fueltax-jetkerosene'!I3</f>
        <v>0</v>
      </c>
      <c r="J85">
        <f>'BFPaT-fueltax-jetkerosene'!J3</f>
        <v>0</v>
      </c>
      <c r="K85">
        <f>'BFPaT-fueltax-jetkerosene'!K3</f>
        <v>0</v>
      </c>
      <c r="L85">
        <f>'BFPaT-fueltax-jetkerosene'!L3</f>
        <v>0</v>
      </c>
      <c r="M85">
        <f>'BFPaT-fueltax-jetkerosene'!M3</f>
        <v>0</v>
      </c>
      <c r="N85">
        <f>'BFPaT-fueltax-jetkerosene'!N3</f>
        <v>0</v>
      </c>
      <c r="O85">
        <f>'BFPaT-fueltax-jetkerosene'!O3</f>
        <v>0</v>
      </c>
      <c r="P85">
        <f>'BFPaT-fueltax-jetkerosene'!P3</f>
        <v>0</v>
      </c>
      <c r="Q85">
        <f>'BFPaT-fueltax-jetkerosene'!Q3</f>
        <v>0</v>
      </c>
      <c r="R85">
        <f>'BFPaT-fueltax-jetkerosene'!R3</f>
        <v>0</v>
      </c>
      <c r="S85">
        <f>'BFPaT-fueltax-jetkerosene'!S3</f>
        <v>0</v>
      </c>
      <c r="T85">
        <f>'BFPaT-fueltax-jetkerosene'!T3</f>
        <v>0</v>
      </c>
      <c r="U85">
        <f>'BFPaT-fueltax-jetkerosene'!U3</f>
        <v>0</v>
      </c>
      <c r="V85">
        <f>'BFPaT-fueltax-jetkerosene'!V3</f>
        <v>0</v>
      </c>
      <c r="W85">
        <f>'BFPaT-fueltax-jetkerosene'!W3</f>
        <v>0</v>
      </c>
      <c r="X85">
        <f>'BFPaT-fueltax-jetkerosene'!X3</f>
        <v>0</v>
      </c>
      <c r="Y85">
        <f>'BFPaT-fueltax-jetkerosene'!Y3</f>
        <v>0</v>
      </c>
      <c r="Z85">
        <f>'BFPaT-fueltax-jetkerosene'!Z3</f>
        <v>0</v>
      </c>
      <c r="AA85">
        <f>'BFPaT-fueltax-jetkerosene'!AA3</f>
        <v>0</v>
      </c>
    </row>
    <row r="86" spans="1:30">
      <c r="A86" t="s">
        <v>391</v>
      </c>
      <c r="B86">
        <f>'BFPaT-fueltax-jetkerosene'!B4</f>
        <v>0</v>
      </c>
      <c r="C86">
        <f>'BFPaT-fueltax-jetkerosene'!C4</f>
        <v>0</v>
      </c>
      <c r="D86">
        <f>'BFPaT-fueltax-jetkerosene'!D4</f>
        <v>0</v>
      </c>
      <c r="E86">
        <f>'BFPaT-fueltax-jetkerosene'!E4</f>
        <v>0</v>
      </c>
      <c r="F86">
        <f>'BFPaT-fueltax-jetkerosene'!F4</f>
        <v>0</v>
      </c>
      <c r="G86">
        <f>'BFPaT-fueltax-jetkerosene'!G4</f>
        <v>0</v>
      </c>
      <c r="H86">
        <f>'BFPaT-fueltax-jetkerosene'!H4</f>
        <v>0</v>
      </c>
      <c r="I86">
        <f>'BFPaT-fueltax-jetkerosene'!I4</f>
        <v>0</v>
      </c>
      <c r="J86">
        <f>'BFPaT-fueltax-jetkerosene'!J4</f>
        <v>0</v>
      </c>
      <c r="K86">
        <f>'BFPaT-fueltax-jetkerosene'!K4</f>
        <v>0</v>
      </c>
      <c r="L86">
        <f>'BFPaT-fueltax-jetkerosene'!L4</f>
        <v>0</v>
      </c>
      <c r="M86">
        <f>'BFPaT-fueltax-jetkerosene'!M4</f>
        <v>0</v>
      </c>
      <c r="N86">
        <f>'BFPaT-fueltax-jetkerosene'!N4</f>
        <v>0</v>
      </c>
      <c r="O86">
        <f>'BFPaT-fueltax-jetkerosene'!O4</f>
        <v>0</v>
      </c>
      <c r="P86">
        <f>'BFPaT-fueltax-jetkerosene'!P4</f>
        <v>0</v>
      </c>
      <c r="Q86">
        <f>'BFPaT-fueltax-jetkerosene'!Q4</f>
        <v>0</v>
      </c>
      <c r="R86">
        <f>'BFPaT-fueltax-jetkerosene'!R4</f>
        <v>0</v>
      </c>
      <c r="S86">
        <f>'BFPaT-fueltax-jetkerosene'!S4</f>
        <v>0</v>
      </c>
      <c r="T86">
        <f>'BFPaT-fueltax-jetkerosene'!T4</f>
        <v>0</v>
      </c>
      <c r="U86">
        <f>'BFPaT-fueltax-jetkerosene'!U4</f>
        <v>0</v>
      </c>
      <c r="V86">
        <f>'BFPaT-fueltax-jetkerosene'!V4</f>
        <v>0</v>
      </c>
      <c r="W86">
        <f>'BFPaT-fueltax-jetkerosene'!W4</f>
        <v>0</v>
      </c>
      <c r="X86">
        <f>'BFPaT-fueltax-jetkerosene'!X4</f>
        <v>0</v>
      </c>
      <c r="Y86">
        <f>'BFPaT-fueltax-jetkerosene'!Y4</f>
        <v>0</v>
      </c>
      <c r="Z86">
        <f>'BFPaT-fueltax-jetkerosene'!Z4</f>
        <v>0</v>
      </c>
      <c r="AA86">
        <f>'BFPaT-fueltax-jetkerosene'!AA4</f>
        <v>0</v>
      </c>
    </row>
    <row r="87" spans="1:30">
      <c r="A87" t="s">
        <v>392</v>
      </c>
      <c r="B87">
        <f>'BFPaT-fueltax-jetkerosene'!B5</f>
        <v>0</v>
      </c>
      <c r="C87">
        <f>'BFPaT-fueltax-jetkerosene'!C5</f>
        <v>0</v>
      </c>
      <c r="D87">
        <f>'BFPaT-fueltax-jetkerosene'!D5</f>
        <v>0</v>
      </c>
      <c r="E87">
        <f>'BFPaT-fueltax-jetkerosene'!E5</f>
        <v>0</v>
      </c>
      <c r="F87">
        <f>'BFPaT-fueltax-jetkerosene'!F5</f>
        <v>0</v>
      </c>
      <c r="G87">
        <f>'BFPaT-fueltax-jetkerosene'!G5</f>
        <v>0</v>
      </c>
      <c r="H87">
        <f>'BFPaT-fueltax-jetkerosene'!H5</f>
        <v>0</v>
      </c>
      <c r="I87">
        <f>'BFPaT-fueltax-jetkerosene'!I5</f>
        <v>0</v>
      </c>
      <c r="J87">
        <f>'BFPaT-fueltax-jetkerosene'!J5</f>
        <v>0</v>
      </c>
      <c r="K87">
        <f>'BFPaT-fueltax-jetkerosene'!K5</f>
        <v>0</v>
      </c>
      <c r="L87">
        <f>'BFPaT-fueltax-jetkerosene'!L5</f>
        <v>0</v>
      </c>
      <c r="M87">
        <f>'BFPaT-fueltax-jetkerosene'!M5</f>
        <v>0</v>
      </c>
      <c r="N87">
        <f>'BFPaT-fueltax-jetkerosene'!N5</f>
        <v>0</v>
      </c>
      <c r="O87">
        <f>'BFPaT-fueltax-jetkerosene'!O5</f>
        <v>0</v>
      </c>
      <c r="P87">
        <f>'BFPaT-fueltax-jetkerosene'!P5</f>
        <v>0</v>
      </c>
      <c r="Q87">
        <f>'BFPaT-fueltax-jetkerosene'!Q5</f>
        <v>0</v>
      </c>
      <c r="R87">
        <f>'BFPaT-fueltax-jetkerosene'!R5</f>
        <v>0</v>
      </c>
      <c r="S87">
        <f>'BFPaT-fueltax-jetkerosene'!S5</f>
        <v>0</v>
      </c>
      <c r="T87">
        <f>'BFPaT-fueltax-jetkerosene'!T5</f>
        <v>0</v>
      </c>
      <c r="U87">
        <f>'BFPaT-fueltax-jetkerosene'!U5</f>
        <v>0</v>
      </c>
      <c r="V87">
        <f>'BFPaT-fueltax-jetkerosene'!V5</f>
        <v>0</v>
      </c>
      <c r="W87">
        <f>'BFPaT-fueltax-jetkerosene'!W5</f>
        <v>0</v>
      </c>
      <c r="X87">
        <f>'BFPaT-fueltax-jetkerosene'!X5</f>
        <v>0</v>
      </c>
      <c r="Y87">
        <f>'BFPaT-fueltax-jetkerosene'!Y5</f>
        <v>0</v>
      </c>
      <c r="Z87">
        <f>'BFPaT-fueltax-jetkerosene'!Z5</f>
        <v>0</v>
      </c>
      <c r="AA87">
        <f>'BFPaT-fueltax-jetkerosene'!AA5</f>
        <v>0</v>
      </c>
    </row>
    <row r="88" spans="1:30">
      <c r="A88" t="s">
        <v>393</v>
      </c>
      <c r="B88">
        <f>'BFPaT-fueltax-jetkerosene'!B6</f>
        <v>0</v>
      </c>
      <c r="C88">
        <f>'BFPaT-fueltax-jetkerosene'!C6</f>
        <v>0</v>
      </c>
      <c r="D88">
        <f>'BFPaT-fueltax-jetkerosene'!D6</f>
        <v>0</v>
      </c>
      <c r="E88">
        <f>'BFPaT-fueltax-jetkerosene'!E6</f>
        <v>0</v>
      </c>
      <c r="F88">
        <f>'BFPaT-fueltax-jetkerosene'!F6</f>
        <v>0</v>
      </c>
      <c r="G88">
        <f>'BFPaT-fueltax-jetkerosene'!G6</f>
        <v>0</v>
      </c>
      <c r="H88">
        <f>'BFPaT-fueltax-jetkerosene'!H6</f>
        <v>0</v>
      </c>
      <c r="I88">
        <f>'BFPaT-fueltax-jetkerosene'!I6</f>
        <v>0</v>
      </c>
      <c r="J88">
        <f>'BFPaT-fueltax-jetkerosene'!J6</f>
        <v>0</v>
      </c>
      <c r="K88">
        <f>'BFPaT-fueltax-jetkerosene'!K6</f>
        <v>0</v>
      </c>
      <c r="L88">
        <f>'BFPaT-fueltax-jetkerosene'!L6</f>
        <v>0</v>
      </c>
      <c r="M88">
        <f>'BFPaT-fueltax-jetkerosene'!M6</f>
        <v>0</v>
      </c>
      <c r="N88">
        <f>'BFPaT-fueltax-jetkerosene'!N6</f>
        <v>0</v>
      </c>
      <c r="O88">
        <f>'BFPaT-fueltax-jetkerosene'!O6</f>
        <v>0</v>
      </c>
      <c r="P88">
        <f>'BFPaT-fueltax-jetkerosene'!P6</f>
        <v>0</v>
      </c>
      <c r="Q88">
        <f>'BFPaT-fueltax-jetkerosene'!Q6</f>
        <v>0</v>
      </c>
      <c r="R88">
        <f>'BFPaT-fueltax-jetkerosene'!R6</f>
        <v>0</v>
      </c>
      <c r="S88">
        <f>'BFPaT-fueltax-jetkerosene'!S6</f>
        <v>0</v>
      </c>
      <c r="T88">
        <f>'BFPaT-fueltax-jetkerosene'!T6</f>
        <v>0</v>
      </c>
      <c r="U88">
        <f>'BFPaT-fueltax-jetkerosene'!U6</f>
        <v>0</v>
      </c>
      <c r="V88">
        <f>'BFPaT-fueltax-jetkerosene'!V6</f>
        <v>0</v>
      </c>
      <c r="W88">
        <f>'BFPaT-fueltax-jetkerosene'!W6</f>
        <v>0</v>
      </c>
      <c r="X88">
        <f>'BFPaT-fueltax-jetkerosene'!X6</f>
        <v>0</v>
      </c>
      <c r="Y88">
        <f>'BFPaT-fueltax-jetkerosene'!Y6</f>
        <v>0</v>
      </c>
      <c r="Z88">
        <f>'BFPaT-fueltax-jetkerosene'!Z6</f>
        <v>0</v>
      </c>
      <c r="AA88">
        <f>'BFPaT-fueltax-jetkerosene'!AA6</f>
        <v>0</v>
      </c>
    </row>
    <row r="89" spans="1:30">
      <c r="A89" t="s">
        <v>394</v>
      </c>
      <c r="B89">
        <f>'BFPaT-fueltax-jetkerosene'!B7</f>
        <v>0</v>
      </c>
      <c r="C89">
        <f>'BFPaT-fueltax-jetkerosene'!C7</f>
        <v>0</v>
      </c>
      <c r="D89">
        <f>'BFPaT-fueltax-jetkerosene'!D7</f>
        <v>0</v>
      </c>
      <c r="E89">
        <f>'BFPaT-fueltax-jetkerosene'!E7</f>
        <v>0</v>
      </c>
      <c r="F89">
        <f>'BFPaT-fueltax-jetkerosene'!F7</f>
        <v>0</v>
      </c>
      <c r="G89">
        <f>'BFPaT-fueltax-jetkerosene'!G7</f>
        <v>0</v>
      </c>
      <c r="H89">
        <f>'BFPaT-fueltax-jetkerosene'!H7</f>
        <v>0</v>
      </c>
      <c r="I89">
        <f>'BFPaT-fueltax-jetkerosene'!I7</f>
        <v>0</v>
      </c>
      <c r="J89">
        <f>'BFPaT-fueltax-jetkerosene'!J7</f>
        <v>0</v>
      </c>
      <c r="K89">
        <f>'BFPaT-fueltax-jetkerosene'!K7</f>
        <v>0</v>
      </c>
      <c r="L89">
        <f>'BFPaT-fueltax-jetkerosene'!L7</f>
        <v>0</v>
      </c>
      <c r="M89">
        <f>'BFPaT-fueltax-jetkerosene'!M7</f>
        <v>0</v>
      </c>
      <c r="N89">
        <f>'BFPaT-fueltax-jetkerosene'!N7</f>
        <v>0</v>
      </c>
      <c r="O89">
        <f>'BFPaT-fueltax-jetkerosene'!O7</f>
        <v>0</v>
      </c>
      <c r="P89">
        <f>'BFPaT-fueltax-jetkerosene'!P7</f>
        <v>0</v>
      </c>
      <c r="Q89">
        <f>'BFPaT-fueltax-jetkerosene'!Q7</f>
        <v>0</v>
      </c>
      <c r="R89">
        <f>'BFPaT-fueltax-jetkerosene'!R7</f>
        <v>0</v>
      </c>
      <c r="S89">
        <f>'BFPaT-fueltax-jetkerosene'!S7</f>
        <v>0</v>
      </c>
      <c r="T89">
        <f>'BFPaT-fueltax-jetkerosene'!T7</f>
        <v>0</v>
      </c>
      <c r="U89">
        <f>'BFPaT-fueltax-jetkerosene'!U7</f>
        <v>0</v>
      </c>
      <c r="V89">
        <f>'BFPaT-fueltax-jetkerosene'!V7</f>
        <v>0</v>
      </c>
      <c r="W89">
        <f>'BFPaT-fueltax-jetkerosene'!W7</f>
        <v>0</v>
      </c>
      <c r="X89">
        <f>'BFPaT-fueltax-jetkerosene'!X7</f>
        <v>0</v>
      </c>
      <c r="Y89">
        <f>'BFPaT-fueltax-jetkerosene'!Y7</f>
        <v>0</v>
      </c>
      <c r="Z89">
        <f>'BFPaT-fueltax-jetkerosene'!Z7</f>
        <v>0</v>
      </c>
      <c r="AA89">
        <f>'BFPaT-fueltax-jetkerosene'!AA7</f>
        <v>0</v>
      </c>
    </row>
    <row r="90" spans="1:30">
      <c r="A90" t="s">
        <v>395</v>
      </c>
      <c r="B90">
        <f>'BFPaT-fueltax-jetkerosene'!B8</f>
        <v>0</v>
      </c>
      <c r="C90">
        <f>'BFPaT-fueltax-jetkerosene'!C8</f>
        <v>0</v>
      </c>
      <c r="D90">
        <f>'BFPaT-fueltax-jetkerosene'!D8</f>
        <v>0</v>
      </c>
      <c r="E90">
        <f>'BFPaT-fueltax-jetkerosene'!E8</f>
        <v>0</v>
      </c>
      <c r="F90">
        <f>'BFPaT-fueltax-jetkerosene'!F8</f>
        <v>0</v>
      </c>
      <c r="G90">
        <f>'BFPaT-fueltax-jetkerosene'!G8</f>
        <v>0</v>
      </c>
      <c r="H90">
        <f>'BFPaT-fueltax-jetkerosene'!H8</f>
        <v>0</v>
      </c>
      <c r="I90">
        <f>'BFPaT-fueltax-jetkerosene'!I8</f>
        <v>0</v>
      </c>
      <c r="J90">
        <f>'BFPaT-fueltax-jetkerosene'!J8</f>
        <v>0</v>
      </c>
      <c r="K90">
        <f>'BFPaT-fueltax-jetkerosene'!K8</f>
        <v>0</v>
      </c>
      <c r="L90">
        <f>'BFPaT-fueltax-jetkerosene'!L8</f>
        <v>0</v>
      </c>
      <c r="M90">
        <f>'BFPaT-fueltax-jetkerosene'!M8</f>
        <v>0</v>
      </c>
      <c r="N90">
        <f>'BFPaT-fueltax-jetkerosene'!N8</f>
        <v>0</v>
      </c>
      <c r="O90">
        <f>'BFPaT-fueltax-jetkerosene'!O8</f>
        <v>0</v>
      </c>
      <c r="P90">
        <f>'BFPaT-fueltax-jetkerosene'!P8</f>
        <v>0</v>
      </c>
      <c r="Q90">
        <f>'BFPaT-fueltax-jetkerosene'!Q8</f>
        <v>0</v>
      </c>
      <c r="R90">
        <f>'BFPaT-fueltax-jetkerosene'!R8</f>
        <v>0</v>
      </c>
      <c r="S90">
        <f>'BFPaT-fueltax-jetkerosene'!S8</f>
        <v>0</v>
      </c>
      <c r="T90">
        <f>'BFPaT-fueltax-jetkerosene'!T8</f>
        <v>0</v>
      </c>
      <c r="U90">
        <f>'BFPaT-fueltax-jetkerosene'!U8</f>
        <v>0</v>
      </c>
      <c r="V90">
        <f>'BFPaT-fueltax-jetkerosene'!V8</f>
        <v>0</v>
      </c>
      <c r="W90">
        <f>'BFPaT-fueltax-jetkerosene'!W8</f>
        <v>0</v>
      </c>
      <c r="X90">
        <f>'BFPaT-fueltax-jetkerosene'!X8</f>
        <v>0</v>
      </c>
      <c r="Y90">
        <f>'BFPaT-fueltax-jetkerosene'!Y8</f>
        <v>0</v>
      </c>
      <c r="Z90">
        <f>'BFPaT-fueltax-jetkerosene'!Z8</f>
        <v>0</v>
      </c>
      <c r="AA90">
        <f>'BFPaT-fueltax-jetkerosene'!AA8</f>
        <v>0</v>
      </c>
    </row>
    <row r="91" spans="1:30">
      <c r="A91" t="s">
        <v>396</v>
      </c>
      <c r="B91">
        <f>'BFPaT-fueltax-jetkerosene'!B9</f>
        <v>0</v>
      </c>
      <c r="C91">
        <f>'BFPaT-fueltax-jetkerosene'!C9</f>
        <v>0</v>
      </c>
      <c r="D91">
        <f>'BFPaT-fueltax-jetkerosene'!D9</f>
        <v>0</v>
      </c>
      <c r="E91">
        <f>'BFPaT-fueltax-jetkerosene'!E9</f>
        <v>0</v>
      </c>
      <c r="F91">
        <f>'BFPaT-fueltax-jetkerosene'!F9</f>
        <v>0</v>
      </c>
      <c r="G91">
        <f>'BFPaT-fueltax-jetkerosene'!G9</f>
        <v>0</v>
      </c>
      <c r="H91">
        <f>'BFPaT-fueltax-jetkerosene'!H9</f>
        <v>0</v>
      </c>
      <c r="I91">
        <f>'BFPaT-fueltax-jetkerosene'!I9</f>
        <v>0</v>
      </c>
      <c r="J91">
        <f>'BFPaT-fueltax-jetkerosene'!J9</f>
        <v>0</v>
      </c>
      <c r="K91">
        <f>'BFPaT-fueltax-jetkerosene'!K9</f>
        <v>0</v>
      </c>
      <c r="L91">
        <f>'BFPaT-fueltax-jetkerosene'!L9</f>
        <v>0</v>
      </c>
      <c r="M91">
        <f>'BFPaT-fueltax-jetkerosene'!M9</f>
        <v>0</v>
      </c>
      <c r="N91">
        <f>'BFPaT-fueltax-jetkerosene'!N9</f>
        <v>0</v>
      </c>
      <c r="O91">
        <f>'BFPaT-fueltax-jetkerosene'!O9</f>
        <v>0</v>
      </c>
      <c r="P91">
        <f>'BFPaT-fueltax-jetkerosene'!P9</f>
        <v>0</v>
      </c>
      <c r="Q91">
        <f>'BFPaT-fueltax-jetkerosene'!Q9</f>
        <v>0</v>
      </c>
      <c r="R91">
        <f>'BFPaT-fueltax-jetkerosene'!R9</f>
        <v>0</v>
      </c>
      <c r="S91">
        <f>'BFPaT-fueltax-jetkerosene'!S9</f>
        <v>0</v>
      </c>
      <c r="T91">
        <f>'BFPaT-fueltax-jetkerosene'!T9</f>
        <v>0</v>
      </c>
      <c r="U91">
        <f>'BFPaT-fueltax-jetkerosene'!U9</f>
        <v>0</v>
      </c>
      <c r="V91">
        <f>'BFPaT-fueltax-jetkerosene'!V9</f>
        <v>0</v>
      </c>
      <c r="W91">
        <f>'BFPaT-fueltax-jetkerosene'!W9</f>
        <v>0</v>
      </c>
      <c r="X91">
        <f>'BFPaT-fueltax-jetkerosene'!X9</f>
        <v>0</v>
      </c>
      <c r="Y91">
        <f>'BFPaT-fueltax-jetkerosene'!Y9</f>
        <v>0</v>
      </c>
      <c r="Z91">
        <f>'BFPaT-fueltax-jetkerosene'!Z9</f>
        <v>0</v>
      </c>
      <c r="AA91">
        <f>'BFPaT-fueltax-jetkerosene'!AA9</f>
        <v>0</v>
      </c>
    </row>
    <row r="92" spans="1:30">
      <c r="A92" s="15" t="s">
        <v>326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 spans="1:30">
      <c r="A93" t="s">
        <v>488</v>
      </c>
      <c r="B93">
        <f t="shared" ref="B93:AA93" si="9">B$1</f>
        <v>2025</v>
      </c>
      <c r="C93">
        <f t="shared" si="9"/>
        <v>2026</v>
      </c>
      <c r="D93">
        <f t="shared" si="9"/>
        <v>2027</v>
      </c>
      <c r="E93">
        <f t="shared" si="9"/>
        <v>2028</v>
      </c>
      <c r="F93">
        <f t="shared" si="9"/>
        <v>2029</v>
      </c>
      <c r="G93">
        <f t="shared" si="9"/>
        <v>2030</v>
      </c>
      <c r="H93">
        <f t="shared" si="9"/>
        <v>2031</v>
      </c>
      <c r="I93">
        <f t="shared" si="9"/>
        <v>2032</v>
      </c>
      <c r="J93">
        <f t="shared" si="9"/>
        <v>2033</v>
      </c>
      <c r="K93">
        <f t="shared" si="9"/>
        <v>2034</v>
      </c>
      <c r="L93">
        <f t="shared" si="9"/>
        <v>2035</v>
      </c>
      <c r="M93">
        <f t="shared" si="9"/>
        <v>2036</v>
      </c>
      <c r="N93">
        <f t="shared" si="9"/>
        <v>2037</v>
      </c>
      <c r="O93">
        <f t="shared" si="9"/>
        <v>2038</v>
      </c>
      <c r="P93">
        <f t="shared" si="9"/>
        <v>2039</v>
      </c>
      <c r="Q93">
        <f t="shared" si="9"/>
        <v>2040</v>
      </c>
      <c r="R93">
        <f t="shared" si="9"/>
        <v>2041</v>
      </c>
      <c r="S93">
        <f t="shared" si="9"/>
        <v>2042</v>
      </c>
      <c r="T93">
        <f t="shared" si="9"/>
        <v>2043</v>
      </c>
      <c r="U93">
        <f t="shared" si="9"/>
        <v>2044</v>
      </c>
      <c r="V93">
        <f t="shared" si="9"/>
        <v>2045</v>
      </c>
      <c r="W93">
        <f t="shared" si="9"/>
        <v>2046</v>
      </c>
      <c r="X93">
        <f t="shared" si="9"/>
        <v>2047</v>
      </c>
      <c r="Y93">
        <f t="shared" si="9"/>
        <v>2048</v>
      </c>
      <c r="Z93">
        <f t="shared" si="9"/>
        <v>2049</v>
      </c>
      <c r="AA93">
        <f t="shared" si="9"/>
        <v>2050</v>
      </c>
    </row>
    <row r="94" spans="1:30">
      <c r="A94" t="s">
        <v>389</v>
      </c>
      <c r="B94">
        <f>'BFPaT-fueltax-lignite'!B2</f>
        <v>0</v>
      </c>
      <c r="C94">
        <f>'BFPaT-fueltax-lignite'!C2</f>
        <v>0</v>
      </c>
      <c r="D94">
        <f>'BFPaT-fueltax-lignite'!D2</f>
        <v>0</v>
      </c>
      <c r="E94">
        <f>'BFPaT-fueltax-lignite'!E2</f>
        <v>0</v>
      </c>
      <c r="F94">
        <f>'BFPaT-fueltax-lignite'!F2</f>
        <v>0</v>
      </c>
      <c r="G94">
        <f>'BFPaT-fueltax-lignite'!G2</f>
        <v>0</v>
      </c>
      <c r="H94">
        <f>'BFPaT-fueltax-lignite'!H2</f>
        <v>0</v>
      </c>
      <c r="I94">
        <f>'BFPaT-fueltax-lignite'!I2</f>
        <v>0</v>
      </c>
      <c r="J94">
        <f>'BFPaT-fueltax-lignite'!J2</f>
        <v>0</v>
      </c>
      <c r="K94">
        <f>'BFPaT-fueltax-lignite'!K2</f>
        <v>0</v>
      </c>
      <c r="L94">
        <f>'BFPaT-fueltax-lignite'!L2</f>
        <v>0</v>
      </c>
      <c r="M94">
        <f>'BFPaT-fueltax-lignite'!M2</f>
        <v>0</v>
      </c>
      <c r="N94">
        <f>'BFPaT-fueltax-lignite'!N2</f>
        <v>0</v>
      </c>
      <c r="O94">
        <f>'BFPaT-fueltax-lignite'!O2</f>
        <v>0</v>
      </c>
      <c r="P94">
        <f>'BFPaT-fueltax-lignite'!P2</f>
        <v>0</v>
      </c>
      <c r="Q94">
        <f>'BFPaT-fueltax-lignite'!Q2</f>
        <v>0</v>
      </c>
      <c r="R94">
        <f>'BFPaT-fueltax-lignite'!R2</f>
        <v>0</v>
      </c>
      <c r="S94">
        <f>'BFPaT-fueltax-lignite'!S2</f>
        <v>0</v>
      </c>
      <c r="T94">
        <f>'BFPaT-fueltax-lignite'!T2</f>
        <v>0</v>
      </c>
      <c r="U94">
        <f>'BFPaT-fueltax-lignite'!U2</f>
        <v>0</v>
      </c>
      <c r="V94">
        <f>'BFPaT-fueltax-lignite'!V2</f>
        <v>0</v>
      </c>
      <c r="W94">
        <f>'BFPaT-fueltax-lignite'!W2</f>
        <v>0</v>
      </c>
      <c r="X94">
        <f>'BFPaT-fueltax-lignite'!X2</f>
        <v>0</v>
      </c>
      <c r="Y94">
        <f>'BFPaT-fueltax-lignite'!Y2</f>
        <v>0</v>
      </c>
      <c r="Z94">
        <f>'BFPaT-fueltax-lignite'!Z2</f>
        <v>0</v>
      </c>
      <c r="AA94">
        <f>'BFPaT-fueltax-lignite'!AA2</f>
        <v>0</v>
      </c>
    </row>
    <row r="95" spans="1:30">
      <c r="A95" t="s">
        <v>390</v>
      </c>
      <c r="B95">
        <f>'BFPaT-fueltax-lignite'!B3</f>
        <v>1.0370066189097238E-7</v>
      </c>
      <c r="C95">
        <f>'BFPaT-fueltax-lignite'!C3</f>
        <v>1.0180876548617868E-7</v>
      </c>
      <c r="D95">
        <f>'BFPaT-fueltax-lignite'!D3</f>
        <v>1.0110648001436708E-7</v>
      </c>
      <c r="E95">
        <f>'BFPaT-fueltax-lignite'!E3</f>
        <v>1.0312343352254843E-7</v>
      </c>
      <c r="F95">
        <f>'BFPaT-fueltax-lignite'!F3</f>
        <v>1.0514038703072977E-7</v>
      </c>
      <c r="G95">
        <f>'BFPaT-fueltax-lignite'!G3</f>
        <v>1.0564714902557383E-7</v>
      </c>
      <c r="H95">
        <f>'BFPaT-fueltax-lignite'!H3</f>
        <v>1.0371034633295064E-7</v>
      </c>
      <c r="I95">
        <f>'BFPaT-fueltax-lignite'!I3</f>
        <v>1.0305458962678635E-7</v>
      </c>
      <c r="J95">
        <f>'BFPaT-fueltax-lignite'!J3</f>
        <v>1.0282486266463863E-7</v>
      </c>
      <c r="K95">
        <f>'BFPaT-fueltax-lignite'!K3</f>
        <v>1.0193689360856227E-7</v>
      </c>
      <c r="L95">
        <f>'BFPaT-fueltax-lignite'!L3</f>
        <v>1.0185260468214098E-7</v>
      </c>
      <c r="M95">
        <f>'BFPaT-fueltax-lignite'!M3</f>
        <v>1.0169936767101614E-7</v>
      </c>
      <c r="N95">
        <f>'BFPaT-fueltax-lignite'!N3</f>
        <v>1.0337769003614913E-7</v>
      </c>
      <c r="O95">
        <f>'BFPaT-fueltax-lignite'!O3</f>
        <v>1.0359036209605198E-7</v>
      </c>
      <c r="P95">
        <f>'BFPaT-fueltax-lignite'!P3</f>
        <v>1.0432642253791202E-7</v>
      </c>
      <c r="Q95">
        <f>'BFPaT-fueltax-lignite'!Q3</f>
        <v>1.0457808947480692E-7</v>
      </c>
      <c r="R95">
        <f>'BFPaT-fueltax-lignite'!R3</f>
        <v>1.0427054416472776E-7</v>
      </c>
      <c r="S95">
        <f>'BFPaT-fueltax-lignite'!S3</f>
        <v>1.0417468532974838E-7</v>
      </c>
      <c r="T95">
        <f>'BFPaT-fueltax-lignite'!T3</f>
        <v>1.0458897375915412E-7</v>
      </c>
      <c r="U95">
        <f>'BFPaT-fueltax-lignite'!U3</f>
        <v>1.0419996772252346E-7</v>
      </c>
      <c r="V95">
        <f>'BFPaT-fueltax-lignite'!V3</f>
        <v>1.0463893862351977E-7</v>
      </c>
      <c r="W95">
        <f>'BFPaT-fueltax-lignite'!W3</f>
        <v>1.0520457859747054E-7</v>
      </c>
      <c r="X95">
        <f>'BFPaT-fueltax-lignite'!X3</f>
        <v>1.0562066679042978E-7</v>
      </c>
      <c r="Y95">
        <f>'BFPaT-fueltax-lignite'!Y3</f>
        <v>1.0599887424573959E-7</v>
      </c>
      <c r="Z95">
        <f>'BFPaT-fueltax-lignite'!Z3</f>
        <v>1.0727456379305126E-7</v>
      </c>
      <c r="AA95">
        <f>'BFPaT-fueltax-lignite'!AA3</f>
        <v>1.0728673362279382E-7</v>
      </c>
    </row>
    <row r="96" spans="1:30">
      <c r="A96" t="s">
        <v>391</v>
      </c>
      <c r="B96">
        <f>'BFPaT-fueltax-lignite'!B4</f>
        <v>0</v>
      </c>
      <c r="C96">
        <f>'BFPaT-fueltax-lignite'!C4</f>
        <v>0</v>
      </c>
      <c r="D96">
        <f>'BFPaT-fueltax-lignite'!D4</f>
        <v>0</v>
      </c>
      <c r="E96">
        <f>'BFPaT-fueltax-lignite'!E4</f>
        <v>0</v>
      </c>
      <c r="F96">
        <f>'BFPaT-fueltax-lignite'!F4</f>
        <v>0</v>
      </c>
      <c r="G96">
        <f>'BFPaT-fueltax-lignite'!G4</f>
        <v>0</v>
      </c>
      <c r="H96">
        <f>'BFPaT-fueltax-lignite'!H4</f>
        <v>0</v>
      </c>
      <c r="I96">
        <f>'BFPaT-fueltax-lignite'!I4</f>
        <v>0</v>
      </c>
      <c r="J96">
        <f>'BFPaT-fueltax-lignite'!J4</f>
        <v>0</v>
      </c>
      <c r="K96">
        <f>'BFPaT-fueltax-lignite'!K4</f>
        <v>0</v>
      </c>
      <c r="L96">
        <f>'BFPaT-fueltax-lignite'!L4</f>
        <v>0</v>
      </c>
      <c r="M96">
        <f>'BFPaT-fueltax-lignite'!M4</f>
        <v>0</v>
      </c>
      <c r="N96">
        <f>'BFPaT-fueltax-lignite'!N4</f>
        <v>0</v>
      </c>
      <c r="O96">
        <f>'BFPaT-fueltax-lignite'!O4</f>
        <v>0</v>
      </c>
      <c r="P96">
        <f>'BFPaT-fueltax-lignite'!P4</f>
        <v>0</v>
      </c>
      <c r="Q96">
        <f>'BFPaT-fueltax-lignite'!Q4</f>
        <v>0</v>
      </c>
      <c r="R96">
        <f>'BFPaT-fueltax-lignite'!R4</f>
        <v>0</v>
      </c>
      <c r="S96">
        <f>'BFPaT-fueltax-lignite'!S4</f>
        <v>0</v>
      </c>
      <c r="T96">
        <f>'BFPaT-fueltax-lignite'!T4</f>
        <v>0</v>
      </c>
      <c r="U96">
        <f>'BFPaT-fueltax-lignite'!U4</f>
        <v>0</v>
      </c>
      <c r="V96">
        <f>'BFPaT-fueltax-lignite'!V4</f>
        <v>0</v>
      </c>
      <c r="W96">
        <f>'BFPaT-fueltax-lignite'!W4</f>
        <v>0</v>
      </c>
      <c r="X96">
        <f>'BFPaT-fueltax-lignite'!X4</f>
        <v>0</v>
      </c>
      <c r="Y96">
        <f>'BFPaT-fueltax-lignite'!Y4</f>
        <v>0</v>
      </c>
      <c r="Z96">
        <f>'BFPaT-fueltax-lignite'!Z4</f>
        <v>0</v>
      </c>
      <c r="AA96">
        <f>'BFPaT-fueltax-lignite'!AA4</f>
        <v>0</v>
      </c>
    </row>
    <row r="97" spans="1:30">
      <c r="A97" t="s">
        <v>392</v>
      </c>
      <c r="B97">
        <f>'BFPaT-fueltax-lignite'!B5</f>
        <v>0</v>
      </c>
      <c r="C97">
        <f>'BFPaT-fueltax-lignite'!C5</f>
        <v>0</v>
      </c>
      <c r="D97">
        <f>'BFPaT-fueltax-lignite'!D5</f>
        <v>0</v>
      </c>
      <c r="E97">
        <f>'BFPaT-fueltax-lignite'!E5</f>
        <v>0</v>
      </c>
      <c r="F97">
        <f>'BFPaT-fueltax-lignite'!F5</f>
        <v>0</v>
      </c>
      <c r="G97">
        <f>'BFPaT-fueltax-lignite'!G5</f>
        <v>0</v>
      </c>
      <c r="H97">
        <f>'BFPaT-fueltax-lignite'!H5</f>
        <v>0</v>
      </c>
      <c r="I97">
        <f>'BFPaT-fueltax-lignite'!I5</f>
        <v>0</v>
      </c>
      <c r="J97">
        <f>'BFPaT-fueltax-lignite'!J5</f>
        <v>0</v>
      </c>
      <c r="K97">
        <f>'BFPaT-fueltax-lignite'!K5</f>
        <v>0</v>
      </c>
      <c r="L97">
        <f>'BFPaT-fueltax-lignite'!L5</f>
        <v>0</v>
      </c>
      <c r="M97">
        <f>'BFPaT-fueltax-lignite'!M5</f>
        <v>0</v>
      </c>
      <c r="N97">
        <f>'BFPaT-fueltax-lignite'!N5</f>
        <v>0</v>
      </c>
      <c r="O97">
        <f>'BFPaT-fueltax-lignite'!O5</f>
        <v>0</v>
      </c>
      <c r="P97">
        <f>'BFPaT-fueltax-lignite'!P5</f>
        <v>0</v>
      </c>
      <c r="Q97">
        <f>'BFPaT-fueltax-lignite'!Q5</f>
        <v>0</v>
      </c>
      <c r="R97">
        <f>'BFPaT-fueltax-lignite'!R5</f>
        <v>0</v>
      </c>
      <c r="S97">
        <f>'BFPaT-fueltax-lignite'!S5</f>
        <v>0</v>
      </c>
      <c r="T97">
        <f>'BFPaT-fueltax-lignite'!T5</f>
        <v>0</v>
      </c>
      <c r="U97">
        <f>'BFPaT-fueltax-lignite'!U5</f>
        <v>0</v>
      </c>
      <c r="V97">
        <f>'BFPaT-fueltax-lignite'!V5</f>
        <v>0</v>
      </c>
      <c r="W97">
        <f>'BFPaT-fueltax-lignite'!W5</f>
        <v>0</v>
      </c>
      <c r="X97">
        <f>'BFPaT-fueltax-lignite'!X5</f>
        <v>0</v>
      </c>
      <c r="Y97">
        <f>'BFPaT-fueltax-lignite'!Y5</f>
        <v>0</v>
      </c>
      <c r="Z97">
        <f>'BFPaT-fueltax-lignite'!Z5</f>
        <v>0</v>
      </c>
      <c r="AA97">
        <f>'BFPaT-fueltax-lignite'!AA5</f>
        <v>0</v>
      </c>
    </row>
    <row r="98" spans="1:30">
      <c r="A98" t="s">
        <v>393</v>
      </c>
      <c r="B98">
        <f>'BFPaT-fueltax-lignite'!B6</f>
        <v>0</v>
      </c>
      <c r="C98">
        <f>'BFPaT-fueltax-lignite'!C6</f>
        <v>0</v>
      </c>
      <c r="D98">
        <f>'BFPaT-fueltax-lignite'!D6</f>
        <v>0</v>
      </c>
      <c r="E98">
        <f>'BFPaT-fueltax-lignite'!E6</f>
        <v>0</v>
      </c>
      <c r="F98">
        <f>'BFPaT-fueltax-lignite'!F6</f>
        <v>0</v>
      </c>
      <c r="G98">
        <f>'BFPaT-fueltax-lignite'!G6</f>
        <v>0</v>
      </c>
      <c r="H98">
        <f>'BFPaT-fueltax-lignite'!H6</f>
        <v>0</v>
      </c>
      <c r="I98">
        <f>'BFPaT-fueltax-lignite'!I6</f>
        <v>0</v>
      </c>
      <c r="J98">
        <f>'BFPaT-fueltax-lignite'!J6</f>
        <v>0</v>
      </c>
      <c r="K98">
        <f>'BFPaT-fueltax-lignite'!K6</f>
        <v>0</v>
      </c>
      <c r="L98">
        <f>'BFPaT-fueltax-lignite'!L6</f>
        <v>0</v>
      </c>
      <c r="M98">
        <f>'BFPaT-fueltax-lignite'!M6</f>
        <v>0</v>
      </c>
      <c r="N98">
        <f>'BFPaT-fueltax-lignite'!N6</f>
        <v>0</v>
      </c>
      <c r="O98">
        <f>'BFPaT-fueltax-lignite'!O6</f>
        <v>0</v>
      </c>
      <c r="P98">
        <f>'BFPaT-fueltax-lignite'!P6</f>
        <v>0</v>
      </c>
      <c r="Q98">
        <f>'BFPaT-fueltax-lignite'!Q6</f>
        <v>0</v>
      </c>
      <c r="R98">
        <f>'BFPaT-fueltax-lignite'!R6</f>
        <v>0</v>
      </c>
      <c r="S98">
        <f>'BFPaT-fueltax-lignite'!S6</f>
        <v>0</v>
      </c>
      <c r="T98">
        <f>'BFPaT-fueltax-lignite'!T6</f>
        <v>0</v>
      </c>
      <c r="U98">
        <f>'BFPaT-fueltax-lignite'!U6</f>
        <v>0</v>
      </c>
      <c r="V98">
        <f>'BFPaT-fueltax-lignite'!V6</f>
        <v>0</v>
      </c>
      <c r="W98">
        <f>'BFPaT-fueltax-lignite'!W6</f>
        <v>0</v>
      </c>
      <c r="X98">
        <f>'BFPaT-fueltax-lignite'!X6</f>
        <v>0</v>
      </c>
      <c r="Y98">
        <f>'BFPaT-fueltax-lignite'!Y6</f>
        <v>0</v>
      </c>
      <c r="Z98">
        <f>'BFPaT-fueltax-lignite'!Z6</f>
        <v>0</v>
      </c>
      <c r="AA98">
        <f>'BFPaT-fueltax-lignite'!AA6</f>
        <v>0</v>
      </c>
    </row>
    <row r="99" spans="1:30">
      <c r="A99" t="s">
        <v>394</v>
      </c>
      <c r="B99">
        <f>'BFPaT-fueltax-lignite'!B7</f>
        <v>0</v>
      </c>
      <c r="C99">
        <f>'BFPaT-fueltax-lignite'!C7</f>
        <v>0</v>
      </c>
      <c r="D99">
        <f>'BFPaT-fueltax-lignite'!D7</f>
        <v>0</v>
      </c>
      <c r="E99">
        <f>'BFPaT-fueltax-lignite'!E7</f>
        <v>0</v>
      </c>
      <c r="F99">
        <f>'BFPaT-fueltax-lignite'!F7</f>
        <v>0</v>
      </c>
      <c r="G99">
        <f>'BFPaT-fueltax-lignite'!G7</f>
        <v>0</v>
      </c>
      <c r="H99">
        <f>'BFPaT-fueltax-lignite'!H7</f>
        <v>0</v>
      </c>
      <c r="I99">
        <f>'BFPaT-fueltax-lignite'!I7</f>
        <v>0</v>
      </c>
      <c r="J99">
        <f>'BFPaT-fueltax-lignite'!J7</f>
        <v>0</v>
      </c>
      <c r="K99">
        <f>'BFPaT-fueltax-lignite'!K7</f>
        <v>0</v>
      </c>
      <c r="L99">
        <f>'BFPaT-fueltax-lignite'!L7</f>
        <v>0</v>
      </c>
      <c r="M99">
        <f>'BFPaT-fueltax-lignite'!M7</f>
        <v>0</v>
      </c>
      <c r="N99">
        <f>'BFPaT-fueltax-lignite'!N7</f>
        <v>0</v>
      </c>
      <c r="O99">
        <f>'BFPaT-fueltax-lignite'!O7</f>
        <v>0</v>
      </c>
      <c r="P99">
        <f>'BFPaT-fueltax-lignite'!P7</f>
        <v>0</v>
      </c>
      <c r="Q99">
        <f>'BFPaT-fueltax-lignite'!Q7</f>
        <v>0</v>
      </c>
      <c r="R99">
        <f>'BFPaT-fueltax-lignite'!R7</f>
        <v>0</v>
      </c>
      <c r="S99">
        <f>'BFPaT-fueltax-lignite'!S7</f>
        <v>0</v>
      </c>
      <c r="T99">
        <f>'BFPaT-fueltax-lignite'!T7</f>
        <v>0</v>
      </c>
      <c r="U99">
        <f>'BFPaT-fueltax-lignite'!U7</f>
        <v>0</v>
      </c>
      <c r="V99">
        <f>'BFPaT-fueltax-lignite'!V7</f>
        <v>0</v>
      </c>
      <c r="W99">
        <f>'BFPaT-fueltax-lignite'!W7</f>
        <v>0</v>
      </c>
      <c r="X99">
        <f>'BFPaT-fueltax-lignite'!X7</f>
        <v>0</v>
      </c>
      <c r="Y99">
        <f>'BFPaT-fueltax-lignite'!Y7</f>
        <v>0</v>
      </c>
      <c r="Z99">
        <f>'BFPaT-fueltax-lignite'!Z7</f>
        <v>0</v>
      </c>
      <c r="AA99">
        <f>'BFPaT-fueltax-lignite'!AA7</f>
        <v>0</v>
      </c>
    </row>
    <row r="100" spans="1:30">
      <c r="A100" t="s">
        <v>395</v>
      </c>
      <c r="B100">
        <f>'BFPaT-fueltax-lignite'!B8</f>
        <v>0</v>
      </c>
      <c r="C100">
        <f>'BFPaT-fueltax-lignite'!C8</f>
        <v>0</v>
      </c>
      <c r="D100">
        <f>'BFPaT-fueltax-lignite'!D8</f>
        <v>0</v>
      </c>
      <c r="E100">
        <f>'BFPaT-fueltax-lignite'!E8</f>
        <v>0</v>
      </c>
      <c r="F100">
        <f>'BFPaT-fueltax-lignite'!F8</f>
        <v>0</v>
      </c>
      <c r="G100">
        <f>'BFPaT-fueltax-lignite'!G8</f>
        <v>0</v>
      </c>
      <c r="H100">
        <f>'BFPaT-fueltax-lignite'!H8</f>
        <v>0</v>
      </c>
      <c r="I100">
        <f>'BFPaT-fueltax-lignite'!I8</f>
        <v>0</v>
      </c>
      <c r="J100">
        <f>'BFPaT-fueltax-lignite'!J8</f>
        <v>0</v>
      </c>
      <c r="K100">
        <f>'BFPaT-fueltax-lignite'!K8</f>
        <v>0</v>
      </c>
      <c r="L100">
        <f>'BFPaT-fueltax-lignite'!L8</f>
        <v>0</v>
      </c>
      <c r="M100">
        <f>'BFPaT-fueltax-lignite'!M8</f>
        <v>0</v>
      </c>
      <c r="N100">
        <f>'BFPaT-fueltax-lignite'!N8</f>
        <v>0</v>
      </c>
      <c r="O100">
        <f>'BFPaT-fueltax-lignite'!O8</f>
        <v>0</v>
      </c>
      <c r="P100">
        <f>'BFPaT-fueltax-lignite'!P8</f>
        <v>0</v>
      </c>
      <c r="Q100">
        <f>'BFPaT-fueltax-lignite'!Q8</f>
        <v>0</v>
      </c>
      <c r="R100">
        <f>'BFPaT-fueltax-lignite'!R8</f>
        <v>0</v>
      </c>
      <c r="S100">
        <f>'BFPaT-fueltax-lignite'!S8</f>
        <v>0</v>
      </c>
      <c r="T100">
        <f>'BFPaT-fueltax-lignite'!T8</f>
        <v>0</v>
      </c>
      <c r="U100">
        <f>'BFPaT-fueltax-lignite'!U8</f>
        <v>0</v>
      </c>
      <c r="V100">
        <f>'BFPaT-fueltax-lignite'!V8</f>
        <v>0</v>
      </c>
      <c r="W100">
        <f>'BFPaT-fueltax-lignite'!W8</f>
        <v>0</v>
      </c>
      <c r="X100">
        <f>'BFPaT-fueltax-lignite'!X8</f>
        <v>0</v>
      </c>
      <c r="Y100">
        <f>'BFPaT-fueltax-lignite'!Y8</f>
        <v>0</v>
      </c>
      <c r="Z100">
        <f>'BFPaT-fueltax-lignite'!Z8</f>
        <v>0</v>
      </c>
      <c r="AA100">
        <f>'BFPaT-fueltax-lignite'!AA8</f>
        <v>0</v>
      </c>
    </row>
    <row r="101" spans="1:30">
      <c r="A101" t="s">
        <v>396</v>
      </c>
      <c r="B101">
        <f>'BFPaT-fueltax-lignite'!B9</f>
        <v>0</v>
      </c>
      <c r="C101">
        <f>'BFPaT-fueltax-lignite'!C9</f>
        <v>0</v>
      </c>
      <c r="D101">
        <f>'BFPaT-fueltax-lignite'!D9</f>
        <v>0</v>
      </c>
      <c r="E101">
        <f>'BFPaT-fueltax-lignite'!E9</f>
        <v>0</v>
      </c>
      <c r="F101">
        <f>'BFPaT-fueltax-lignite'!F9</f>
        <v>0</v>
      </c>
      <c r="G101">
        <f>'BFPaT-fueltax-lignite'!G9</f>
        <v>0</v>
      </c>
      <c r="H101">
        <f>'BFPaT-fueltax-lignite'!H9</f>
        <v>0</v>
      </c>
      <c r="I101">
        <f>'BFPaT-fueltax-lignite'!I9</f>
        <v>0</v>
      </c>
      <c r="J101">
        <f>'BFPaT-fueltax-lignite'!J9</f>
        <v>0</v>
      </c>
      <c r="K101">
        <f>'BFPaT-fueltax-lignite'!K9</f>
        <v>0</v>
      </c>
      <c r="L101">
        <f>'BFPaT-fueltax-lignite'!L9</f>
        <v>0</v>
      </c>
      <c r="M101">
        <f>'BFPaT-fueltax-lignite'!M9</f>
        <v>0</v>
      </c>
      <c r="N101">
        <f>'BFPaT-fueltax-lignite'!N9</f>
        <v>0</v>
      </c>
      <c r="O101">
        <f>'BFPaT-fueltax-lignite'!O9</f>
        <v>0</v>
      </c>
      <c r="P101">
        <f>'BFPaT-fueltax-lignite'!P9</f>
        <v>0</v>
      </c>
      <c r="Q101">
        <f>'BFPaT-fueltax-lignite'!Q9</f>
        <v>0</v>
      </c>
      <c r="R101">
        <f>'BFPaT-fueltax-lignite'!R9</f>
        <v>0</v>
      </c>
      <c r="S101">
        <f>'BFPaT-fueltax-lignite'!S9</f>
        <v>0</v>
      </c>
      <c r="T101">
        <f>'BFPaT-fueltax-lignite'!T9</f>
        <v>0</v>
      </c>
      <c r="U101">
        <f>'BFPaT-fueltax-lignite'!U9</f>
        <v>0</v>
      </c>
      <c r="V101">
        <f>'BFPaT-fueltax-lignite'!V9</f>
        <v>0</v>
      </c>
      <c r="W101">
        <f>'BFPaT-fueltax-lignite'!W9</f>
        <v>0</v>
      </c>
      <c r="X101">
        <f>'BFPaT-fueltax-lignite'!X9</f>
        <v>0</v>
      </c>
      <c r="Y101">
        <f>'BFPaT-fueltax-lignite'!Y9</f>
        <v>0</v>
      </c>
      <c r="Z101">
        <f>'BFPaT-fueltax-lignite'!Z9</f>
        <v>0</v>
      </c>
      <c r="AA101">
        <f>'BFPaT-fueltax-lignite'!AA9</f>
        <v>0</v>
      </c>
    </row>
    <row r="102" spans="1:30">
      <c r="A102" s="15" t="s">
        <v>547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</row>
    <row r="103" spans="1:30">
      <c r="A103" t="s">
        <v>488</v>
      </c>
      <c r="B103">
        <f t="shared" ref="B103:AA103" si="10">B$1</f>
        <v>2025</v>
      </c>
      <c r="C103">
        <f t="shared" si="10"/>
        <v>2026</v>
      </c>
      <c r="D103">
        <f t="shared" si="10"/>
        <v>2027</v>
      </c>
      <c r="E103">
        <f t="shared" si="10"/>
        <v>2028</v>
      </c>
      <c r="F103">
        <f t="shared" si="10"/>
        <v>2029</v>
      </c>
      <c r="G103">
        <f t="shared" si="10"/>
        <v>2030</v>
      </c>
      <c r="H103">
        <f t="shared" si="10"/>
        <v>2031</v>
      </c>
      <c r="I103">
        <f t="shared" si="10"/>
        <v>2032</v>
      </c>
      <c r="J103">
        <f t="shared" si="10"/>
        <v>2033</v>
      </c>
      <c r="K103">
        <f t="shared" si="10"/>
        <v>2034</v>
      </c>
      <c r="L103">
        <f t="shared" si="10"/>
        <v>2035</v>
      </c>
      <c r="M103">
        <f t="shared" si="10"/>
        <v>2036</v>
      </c>
      <c r="N103">
        <f t="shared" si="10"/>
        <v>2037</v>
      </c>
      <c r="O103">
        <f t="shared" si="10"/>
        <v>2038</v>
      </c>
      <c r="P103">
        <f t="shared" si="10"/>
        <v>2039</v>
      </c>
      <c r="Q103">
        <f t="shared" si="10"/>
        <v>2040</v>
      </c>
      <c r="R103">
        <f t="shared" si="10"/>
        <v>2041</v>
      </c>
      <c r="S103">
        <f t="shared" si="10"/>
        <v>2042</v>
      </c>
      <c r="T103">
        <f t="shared" si="10"/>
        <v>2043</v>
      </c>
      <c r="U103">
        <f t="shared" si="10"/>
        <v>2044</v>
      </c>
      <c r="V103">
        <f t="shared" si="10"/>
        <v>2045</v>
      </c>
      <c r="W103">
        <f t="shared" si="10"/>
        <v>2046</v>
      </c>
      <c r="X103">
        <f t="shared" si="10"/>
        <v>2047</v>
      </c>
      <c r="Y103">
        <f t="shared" si="10"/>
        <v>2048</v>
      </c>
      <c r="Z103">
        <f t="shared" si="10"/>
        <v>2049</v>
      </c>
      <c r="AA103">
        <f t="shared" si="10"/>
        <v>2050</v>
      </c>
    </row>
    <row r="104" spans="1:30">
      <c r="A104" t="s">
        <v>389</v>
      </c>
      <c r="B104">
        <f>'BFPaT-fueltax-crude'!B2</f>
        <v>0</v>
      </c>
      <c r="C104">
        <f>'BFPaT-fueltax-crude'!C2</f>
        <v>0</v>
      </c>
      <c r="D104">
        <f>'BFPaT-fueltax-crude'!D2</f>
        <v>0</v>
      </c>
      <c r="E104">
        <f>'BFPaT-fueltax-crude'!E2</f>
        <v>0</v>
      </c>
      <c r="F104">
        <f>'BFPaT-fueltax-crude'!F2</f>
        <v>0</v>
      </c>
      <c r="G104">
        <f>'BFPaT-fueltax-crude'!G2</f>
        <v>0</v>
      </c>
      <c r="H104">
        <f>'BFPaT-fueltax-crude'!H2</f>
        <v>0</v>
      </c>
      <c r="I104">
        <f>'BFPaT-fueltax-crude'!I2</f>
        <v>0</v>
      </c>
      <c r="J104">
        <f>'BFPaT-fueltax-crude'!J2</f>
        <v>0</v>
      </c>
      <c r="K104">
        <f>'BFPaT-fueltax-crude'!K2</f>
        <v>0</v>
      </c>
      <c r="L104">
        <f>'BFPaT-fueltax-crude'!L2</f>
        <v>0</v>
      </c>
      <c r="M104">
        <f>'BFPaT-fueltax-crude'!M2</f>
        <v>0</v>
      </c>
      <c r="N104">
        <f>'BFPaT-fueltax-crude'!N2</f>
        <v>0</v>
      </c>
      <c r="O104">
        <f>'BFPaT-fueltax-crude'!O2</f>
        <v>0</v>
      </c>
      <c r="P104">
        <f>'BFPaT-fueltax-crude'!P2</f>
        <v>0</v>
      </c>
      <c r="Q104">
        <f>'BFPaT-fueltax-crude'!Q2</f>
        <v>0</v>
      </c>
      <c r="R104">
        <f>'BFPaT-fueltax-crude'!R2</f>
        <v>0</v>
      </c>
      <c r="S104">
        <f>'BFPaT-fueltax-crude'!S2</f>
        <v>0</v>
      </c>
      <c r="T104">
        <f>'BFPaT-fueltax-crude'!T2</f>
        <v>0</v>
      </c>
      <c r="U104">
        <f>'BFPaT-fueltax-crude'!U2</f>
        <v>0</v>
      </c>
      <c r="V104">
        <f>'BFPaT-fueltax-crude'!V2</f>
        <v>0</v>
      </c>
      <c r="W104">
        <f>'BFPaT-fueltax-crude'!W2</f>
        <v>0</v>
      </c>
      <c r="X104">
        <f>'BFPaT-fueltax-crude'!X2</f>
        <v>0</v>
      </c>
      <c r="Y104">
        <f>'BFPaT-fueltax-crude'!Y2</f>
        <v>0</v>
      </c>
      <c r="Z104">
        <f>'BFPaT-fueltax-crude'!Z2</f>
        <v>0</v>
      </c>
      <c r="AA104">
        <f>'BFPaT-fueltax-crude'!AA2</f>
        <v>0</v>
      </c>
    </row>
    <row r="105" spans="1:30">
      <c r="A105" t="s">
        <v>390</v>
      </c>
      <c r="B105">
        <f>'BFPaT-fueltax-crude'!B3</f>
        <v>3.3465618018222247E-8</v>
      </c>
      <c r="C105">
        <f>'BFPaT-fueltax-crude'!C3</f>
        <v>3.346561801822224E-8</v>
      </c>
      <c r="D105">
        <f>'BFPaT-fueltax-crude'!D3</f>
        <v>3.346561801822224E-8</v>
      </c>
      <c r="E105">
        <f>'BFPaT-fueltax-crude'!E3</f>
        <v>3.3679563462843701E-8</v>
      </c>
      <c r="F105">
        <f>'BFPaT-fueltax-crude'!F3</f>
        <v>3.367960975122595E-8</v>
      </c>
      <c r="G105">
        <f>'BFPaT-fueltax-crude'!G3</f>
        <v>3.346561801822224E-8</v>
      </c>
      <c r="H105">
        <f>'BFPaT-fueltax-crude'!H3</f>
        <v>3.3465618018222247E-8</v>
      </c>
      <c r="I105">
        <f>'BFPaT-fueltax-crude'!I3</f>
        <v>3.3465618018222247E-8</v>
      </c>
      <c r="J105">
        <f>'BFPaT-fueltax-crude'!J3</f>
        <v>3.3465618018222247E-8</v>
      </c>
      <c r="K105">
        <f>'BFPaT-fueltax-crude'!K3</f>
        <v>3.3465618018222247E-8</v>
      </c>
      <c r="L105">
        <f>'BFPaT-fueltax-crude'!L3</f>
        <v>3.346561801822224E-8</v>
      </c>
      <c r="M105">
        <f>'BFPaT-fueltax-crude'!M3</f>
        <v>3.3465618018222247E-8</v>
      </c>
      <c r="N105">
        <f>'BFPaT-fueltax-crude'!N3</f>
        <v>3.3465618018222247E-8</v>
      </c>
      <c r="O105">
        <f>'BFPaT-fueltax-crude'!O3</f>
        <v>3.3465618018222254E-8</v>
      </c>
      <c r="P105">
        <f>'BFPaT-fueltax-crude'!P3</f>
        <v>3.346561801822224E-8</v>
      </c>
      <c r="Q105">
        <f>'BFPaT-fueltax-crude'!Q3</f>
        <v>3.346561801822224E-8</v>
      </c>
      <c r="R105">
        <f>'BFPaT-fueltax-crude'!R3</f>
        <v>3.3465618018222247E-8</v>
      </c>
      <c r="S105">
        <f>'BFPaT-fueltax-crude'!S3</f>
        <v>3.3465618018222247E-8</v>
      </c>
      <c r="T105">
        <f>'BFPaT-fueltax-crude'!T3</f>
        <v>3.3465618018222247E-8</v>
      </c>
      <c r="U105">
        <f>'BFPaT-fueltax-crude'!U3</f>
        <v>3.3465618018222247E-8</v>
      </c>
      <c r="V105">
        <f>'BFPaT-fueltax-crude'!V3</f>
        <v>3.3465618018222247E-8</v>
      </c>
      <c r="W105">
        <f>'BFPaT-fueltax-crude'!W3</f>
        <v>3.346561801822224E-8</v>
      </c>
      <c r="X105">
        <f>'BFPaT-fueltax-crude'!X3</f>
        <v>3.3465618018222247E-8</v>
      </c>
      <c r="Y105">
        <f>'BFPaT-fueltax-crude'!Y3</f>
        <v>3.3465618018222247E-8</v>
      </c>
      <c r="Z105">
        <f>'BFPaT-fueltax-crude'!Z3</f>
        <v>3.346561801822224E-8</v>
      </c>
      <c r="AA105">
        <f>'BFPaT-fueltax-crude'!AA3</f>
        <v>3.346561801822224E-8</v>
      </c>
    </row>
    <row r="106" spans="1:30">
      <c r="A106" t="s">
        <v>391</v>
      </c>
      <c r="B106">
        <f>'BFPaT-fueltax-crude'!B4</f>
        <v>0</v>
      </c>
      <c r="C106">
        <f>'BFPaT-fueltax-crude'!C4</f>
        <v>0</v>
      </c>
      <c r="D106">
        <f>'BFPaT-fueltax-crude'!D4</f>
        <v>0</v>
      </c>
      <c r="E106">
        <f>'BFPaT-fueltax-crude'!E4</f>
        <v>0</v>
      </c>
      <c r="F106">
        <f>'BFPaT-fueltax-crude'!F4</f>
        <v>0</v>
      </c>
      <c r="G106">
        <f>'BFPaT-fueltax-crude'!G4</f>
        <v>0</v>
      </c>
      <c r="H106">
        <f>'BFPaT-fueltax-crude'!H4</f>
        <v>0</v>
      </c>
      <c r="I106">
        <f>'BFPaT-fueltax-crude'!I4</f>
        <v>0</v>
      </c>
      <c r="J106">
        <f>'BFPaT-fueltax-crude'!J4</f>
        <v>0</v>
      </c>
      <c r="K106">
        <f>'BFPaT-fueltax-crude'!K4</f>
        <v>0</v>
      </c>
      <c r="L106">
        <f>'BFPaT-fueltax-crude'!L4</f>
        <v>0</v>
      </c>
      <c r="M106">
        <f>'BFPaT-fueltax-crude'!M4</f>
        <v>0</v>
      </c>
      <c r="N106">
        <f>'BFPaT-fueltax-crude'!N4</f>
        <v>0</v>
      </c>
      <c r="O106">
        <f>'BFPaT-fueltax-crude'!O4</f>
        <v>0</v>
      </c>
      <c r="P106">
        <f>'BFPaT-fueltax-crude'!P4</f>
        <v>0</v>
      </c>
      <c r="Q106">
        <f>'BFPaT-fueltax-crude'!Q4</f>
        <v>0</v>
      </c>
      <c r="R106">
        <f>'BFPaT-fueltax-crude'!R4</f>
        <v>0</v>
      </c>
      <c r="S106">
        <f>'BFPaT-fueltax-crude'!S4</f>
        <v>0</v>
      </c>
      <c r="T106">
        <f>'BFPaT-fueltax-crude'!T4</f>
        <v>0</v>
      </c>
      <c r="U106">
        <f>'BFPaT-fueltax-crude'!U4</f>
        <v>0</v>
      </c>
      <c r="V106">
        <f>'BFPaT-fueltax-crude'!V4</f>
        <v>0</v>
      </c>
      <c r="W106">
        <f>'BFPaT-fueltax-crude'!W4</f>
        <v>0</v>
      </c>
      <c r="X106">
        <f>'BFPaT-fueltax-crude'!X4</f>
        <v>0</v>
      </c>
      <c r="Y106">
        <f>'BFPaT-fueltax-crude'!Y4</f>
        <v>0</v>
      </c>
      <c r="Z106">
        <f>'BFPaT-fueltax-crude'!Z4</f>
        <v>0</v>
      </c>
      <c r="AA106">
        <f>'BFPaT-fueltax-crude'!AA4</f>
        <v>0</v>
      </c>
    </row>
    <row r="107" spans="1:30">
      <c r="A107" t="s">
        <v>392</v>
      </c>
      <c r="B107">
        <f>'BFPaT-fueltax-crude'!B5</f>
        <v>0</v>
      </c>
      <c r="C107">
        <f>'BFPaT-fueltax-crude'!C5</f>
        <v>0</v>
      </c>
      <c r="D107">
        <f>'BFPaT-fueltax-crude'!D5</f>
        <v>0</v>
      </c>
      <c r="E107">
        <f>'BFPaT-fueltax-crude'!E5</f>
        <v>0</v>
      </c>
      <c r="F107">
        <f>'BFPaT-fueltax-crude'!F5</f>
        <v>0</v>
      </c>
      <c r="G107">
        <f>'BFPaT-fueltax-crude'!G5</f>
        <v>0</v>
      </c>
      <c r="H107">
        <f>'BFPaT-fueltax-crude'!H5</f>
        <v>0</v>
      </c>
      <c r="I107">
        <f>'BFPaT-fueltax-crude'!I5</f>
        <v>0</v>
      </c>
      <c r="J107">
        <f>'BFPaT-fueltax-crude'!J5</f>
        <v>0</v>
      </c>
      <c r="K107">
        <f>'BFPaT-fueltax-crude'!K5</f>
        <v>0</v>
      </c>
      <c r="L107">
        <f>'BFPaT-fueltax-crude'!L5</f>
        <v>0</v>
      </c>
      <c r="M107">
        <f>'BFPaT-fueltax-crude'!M5</f>
        <v>0</v>
      </c>
      <c r="N107">
        <f>'BFPaT-fueltax-crude'!N5</f>
        <v>0</v>
      </c>
      <c r="O107">
        <f>'BFPaT-fueltax-crude'!O5</f>
        <v>0</v>
      </c>
      <c r="P107">
        <f>'BFPaT-fueltax-crude'!P5</f>
        <v>0</v>
      </c>
      <c r="Q107">
        <f>'BFPaT-fueltax-crude'!Q5</f>
        <v>0</v>
      </c>
      <c r="R107">
        <f>'BFPaT-fueltax-crude'!R5</f>
        <v>0</v>
      </c>
      <c r="S107">
        <f>'BFPaT-fueltax-crude'!S5</f>
        <v>0</v>
      </c>
      <c r="T107">
        <f>'BFPaT-fueltax-crude'!T5</f>
        <v>0</v>
      </c>
      <c r="U107">
        <f>'BFPaT-fueltax-crude'!U5</f>
        <v>0</v>
      </c>
      <c r="V107">
        <f>'BFPaT-fueltax-crude'!V5</f>
        <v>0</v>
      </c>
      <c r="W107">
        <f>'BFPaT-fueltax-crude'!W5</f>
        <v>0</v>
      </c>
      <c r="X107">
        <f>'BFPaT-fueltax-crude'!X5</f>
        <v>0</v>
      </c>
      <c r="Y107">
        <f>'BFPaT-fueltax-crude'!Y5</f>
        <v>0</v>
      </c>
      <c r="Z107">
        <f>'BFPaT-fueltax-crude'!Z5</f>
        <v>0</v>
      </c>
      <c r="AA107">
        <f>'BFPaT-fueltax-crude'!AA5</f>
        <v>0</v>
      </c>
    </row>
    <row r="108" spans="1:30">
      <c r="A108" t="s">
        <v>393</v>
      </c>
      <c r="B108">
        <f>'BFPaT-fueltax-crude'!B6</f>
        <v>3.3465618018222247E-8</v>
      </c>
      <c r="C108">
        <f>'BFPaT-fueltax-crude'!C6</f>
        <v>3.346561801822224E-8</v>
      </c>
      <c r="D108">
        <f>'BFPaT-fueltax-crude'!D6</f>
        <v>3.346561801822224E-8</v>
      </c>
      <c r="E108">
        <f>'BFPaT-fueltax-crude'!E6</f>
        <v>3.3679563462843701E-8</v>
      </c>
      <c r="F108">
        <f>'BFPaT-fueltax-crude'!F6</f>
        <v>3.367960975122595E-8</v>
      </c>
      <c r="G108">
        <f>'BFPaT-fueltax-crude'!G6</f>
        <v>3.346561801822224E-8</v>
      </c>
      <c r="H108">
        <f>'BFPaT-fueltax-crude'!H6</f>
        <v>3.3465618018222247E-8</v>
      </c>
      <c r="I108">
        <f>'BFPaT-fueltax-crude'!I6</f>
        <v>3.3465618018222247E-8</v>
      </c>
      <c r="J108">
        <f>'BFPaT-fueltax-crude'!J6</f>
        <v>3.3465618018222247E-8</v>
      </c>
      <c r="K108">
        <f>'BFPaT-fueltax-crude'!K6</f>
        <v>3.3465618018222247E-8</v>
      </c>
      <c r="L108">
        <f>'BFPaT-fueltax-crude'!L6</f>
        <v>3.346561801822224E-8</v>
      </c>
      <c r="M108">
        <f>'BFPaT-fueltax-crude'!M6</f>
        <v>3.3465618018222247E-8</v>
      </c>
      <c r="N108">
        <f>'BFPaT-fueltax-crude'!N6</f>
        <v>3.3465618018222247E-8</v>
      </c>
      <c r="O108">
        <f>'BFPaT-fueltax-crude'!O6</f>
        <v>3.3465618018222254E-8</v>
      </c>
      <c r="P108">
        <f>'BFPaT-fueltax-crude'!P6</f>
        <v>3.346561801822224E-8</v>
      </c>
      <c r="Q108">
        <f>'BFPaT-fueltax-crude'!Q6</f>
        <v>3.346561801822224E-8</v>
      </c>
      <c r="R108">
        <f>'BFPaT-fueltax-crude'!R6</f>
        <v>3.3465618018222247E-8</v>
      </c>
      <c r="S108">
        <f>'BFPaT-fueltax-crude'!S6</f>
        <v>3.3465618018222247E-8</v>
      </c>
      <c r="T108">
        <f>'BFPaT-fueltax-crude'!T6</f>
        <v>3.3465618018222247E-8</v>
      </c>
      <c r="U108">
        <f>'BFPaT-fueltax-crude'!U6</f>
        <v>3.3465618018222247E-8</v>
      </c>
      <c r="V108">
        <f>'BFPaT-fueltax-crude'!V6</f>
        <v>3.3465618018222247E-8</v>
      </c>
      <c r="W108">
        <f>'BFPaT-fueltax-crude'!W6</f>
        <v>3.346561801822224E-8</v>
      </c>
      <c r="X108">
        <f>'BFPaT-fueltax-crude'!X6</f>
        <v>3.3465618018222247E-8</v>
      </c>
      <c r="Y108">
        <f>'BFPaT-fueltax-crude'!Y6</f>
        <v>3.3465618018222247E-8</v>
      </c>
      <c r="Z108">
        <f>'BFPaT-fueltax-crude'!Z6</f>
        <v>3.346561801822224E-8</v>
      </c>
      <c r="AA108">
        <f>'BFPaT-fueltax-crude'!AA6</f>
        <v>3.346561801822224E-8</v>
      </c>
    </row>
    <row r="109" spans="1:30">
      <c r="A109" t="s">
        <v>394</v>
      </c>
      <c r="B109">
        <f>'BFPaT-fueltax-crude'!B7</f>
        <v>0</v>
      </c>
      <c r="C109">
        <f>'BFPaT-fueltax-crude'!C7</f>
        <v>0</v>
      </c>
      <c r="D109">
        <f>'BFPaT-fueltax-crude'!D7</f>
        <v>0</v>
      </c>
      <c r="E109">
        <f>'BFPaT-fueltax-crude'!E7</f>
        <v>0</v>
      </c>
      <c r="F109">
        <f>'BFPaT-fueltax-crude'!F7</f>
        <v>0</v>
      </c>
      <c r="G109">
        <f>'BFPaT-fueltax-crude'!G7</f>
        <v>0</v>
      </c>
      <c r="H109">
        <f>'BFPaT-fueltax-crude'!H7</f>
        <v>0</v>
      </c>
      <c r="I109">
        <f>'BFPaT-fueltax-crude'!I7</f>
        <v>0</v>
      </c>
      <c r="J109">
        <f>'BFPaT-fueltax-crude'!J7</f>
        <v>0</v>
      </c>
      <c r="K109">
        <f>'BFPaT-fueltax-crude'!K7</f>
        <v>0</v>
      </c>
      <c r="L109">
        <f>'BFPaT-fueltax-crude'!L7</f>
        <v>0</v>
      </c>
      <c r="M109">
        <f>'BFPaT-fueltax-crude'!M7</f>
        <v>0</v>
      </c>
      <c r="N109">
        <f>'BFPaT-fueltax-crude'!N7</f>
        <v>0</v>
      </c>
      <c r="O109">
        <f>'BFPaT-fueltax-crude'!O7</f>
        <v>0</v>
      </c>
      <c r="P109">
        <f>'BFPaT-fueltax-crude'!P7</f>
        <v>0</v>
      </c>
      <c r="Q109">
        <f>'BFPaT-fueltax-crude'!Q7</f>
        <v>0</v>
      </c>
      <c r="R109">
        <f>'BFPaT-fueltax-crude'!R7</f>
        <v>0</v>
      </c>
      <c r="S109">
        <f>'BFPaT-fueltax-crude'!S7</f>
        <v>0</v>
      </c>
      <c r="T109">
        <f>'BFPaT-fueltax-crude'!T7</f>
        <v>0</v>
      </c>
      <c r="U109">
        <f>'BFPaT-fueltax-crude'!U7</f>
        <v>0</v>
      </c>
      <c r="V109">
        <f>'BFPaT-fueltax-crude'!V7</f>
        <v>0</v>
      </c>
      <c r="W109">
        <f>'BFPaT-fueltax-crude'!W7</f>
        <v>0</v>
      </c>
      <c r="X109">
        <f>'BFPaT-fueltax-crude'!X7</f>
        <v>0</v>
      </c>
      <c r="Y109">
        <f>'BFPaT-fueltax-crude'!Y7</f>
        <v>0</v>
      </c>
      <c r="Z109">
        <f>'BFPaT-fueltax-crude'!Z7</f>
        <v>0</v>
      </c>
      <c r="AA109">
        <f>'BFPaT-fueltax-crude'!AA7</f>
        <v>0</v>
      </c>
    </row>
    <row r="110" spans="1:30">
      <c r="A110" t="s">
        <v>395</v>
      </c>
      <c r="B110">
        <f>'BFPaT-fueltax-crude'!B8</f>
        <v>0</v>
      </c>
      <c r="C110">
        <f>'BFPaT-fueltax-crude'!C8</f>
        <v>0</v>
      </c>
      <c r="D110">
        <f>'BFPaT-fueltax-crude'!D8</f>
        <v>0</v>
      </c>
      <c r="E110">
        <f>'BFPaT-fueltax-crude'!E8</f>
        <v>0</v>
      </c>
      <c r="F110">
        <f>'BFPaT-fueltax-crude'!F8</f>
        <v>0</v>
      </c>
      <c r="G110">
        <f>'BFPaT-fueltax-crude'!G8</f>
        <v>0</v>
      </c>
      <c r="H110">
        <f>'BFPaT-fueltax-crude'!H8</f>
        <v>0</v>
      </c>
      <c r="I110">
        <f>'BFPaT-fueltax-crude'!I8</f>
        <v>0</v>
      </c>
      <c r="J110">
        <f>'BFPaT-fueltax-crude'!J8</f>
        <v>0</v>
      </c>
      <c r="K110">
        <f>'BFPaT-fueltax-crude'!K8</f>
        <v>0</v>
      </c>
      <c r="L110">
        <f>'BFPaT-fueltax-crude'!L8</f>
        <v>0</v>
      </c>
      <c r="M110">
        <f>'BFPaT-fueltax-crude'!M8</f>
        <v>0</v>
      </c>
      <c r="N110">
        <f>'BFPaT-fueltax-crude'!N8</f>
        <v>0</v>
      </c>
      <c r="O110">
        <f>'BFPaT-fueltax-crude'!O8</f>
        <v>0</v>
      </c>
      <c r="P110">
        <f>'BFPaT-fueltax-crude'!P8</f>
        <v>0</v>
      </c>
      <c r="Q110">
        <f>'BFPaT-fueltax-crude'!Q8</f>
        <v>0</v>
      </c>
      <c r="R110">
        <f>'BFPaT-fueltax-crude'!R8</f>
        <v>0</v>
      </c>
      <c r="S110">
        <f>'BFPaT-fueltax-crude'!S8</f>
        <v>0</v>
      </c>
      <c r="T110">
        <f>'BFPaT-fueltax-crude'!T8</f>
        <v>0</v>
      </c>
      <c r="U110">
        <f>'BFPaT-fueltax-crude'!U8</f>
        <v>0</v>
      </c>
      <c r="V110">
        <f>'BFPaT-fueltax-crude'!V8</f>
        <v>0</v>
      </c>
      <c r="W110">
        <f>'BFPaT-fueltax-crude'!W8</f>
        <v>0</v>
      </c>
      <c r="X110">
        <f>'BFPaT-fueltax-crude'!X8</f>
        <v>0</v>
      </c>
      <c r="Y110">
        <f>'BFPaT-fueltax-crude'!Y8</f>
        <v>0</v>
      </c>
      <c r="Z110">
        <f>'BFPaT-fueltax-crude'!Z8</f>
        <v>0</v>
      </c>
      <c r="AA110">
        <f>'BFPaT-fueltax-crude'!AA8</f>
        <v>0</v>
      </c>
    </row>
    <row r="111" spans="1:30">
      <c r="A111" t="s">
        <v>396</v>
      </c>
      <c r="B111">
        <f>'BFPaT-fueltax-crude'!B9</f>
        <v>3.3465618018222247E-8</v>
      </c>
      <c r="C111">
        <f>'BFPaT-fueltax-crude'!C9</f>
        <v>3.346561801822224E-8</v>
      </c>
      <c r="D111">
        <f>'BFPaT-fueltax-crude'!D9</f>
        <v>3.346561801822224E-8</v>
      </c>
      <c r="E111">
        <f>'BFPaT-fueltax-crude'!E9</f>
        <v>3.3679563462843701E-8</v>
      </c>
      <c r="F111">
        <f>'BFPaT-fueltax-crude'!F9</f>
        <v>3.367960975122595E-8</v>
      </c>
      <c r="G111">
        <f>'BFPaT-fueltax-crude'!G9</f>
        <v>3.346561801822224E-8</v>
      </c>
      <c r="H111">
        <f>'BFPaT-fueltax-crude'!H9</f>
        <v>3.3465618018222247E-8</v>
      </c>
      <c r="I111">
        <f>'BFPaT-fueltax-crude'!I9</f>
        <v>3.3465618018222247E-8</v>
      </c>
      <c r="J111">
        <f>'BFPaT-fueltax-crude'!J9</f>
        <v>3.3465618018222247E-8</v>
      </c>
      <c r="K111">
        <f>'BFPaT-fueltax-crude'!K9</f>
        <v>3.3465618018222247E-8</v>
      </c>
      <c r="L111">
        <f>'BFPaT-fueltax-crude'!L9</f>
        <v>3.346561801822224E-8</v>
      </c>
      <c r="M111">
        <f>'BFPaT-fueltax-crude'!M9</f>
        <v>3.3465618018222247E-8</v>
      </c>
      <c r="N111">
        <f>'BFPaT-fueltax-crude'!N9</f>
        <v>3.3465618018222247E-8</v>
      </c>
      <c r="O111">
        <f>'BFPaT-fueltax-crude'!O9</f>
        <v>3.3465618018222254E-8</v>
      </c>
      <c r="P111">
        <f>'BFPaT-fueltax-crude'!P9</f>
        <v>3.346561801822224E-8</v>
      </c>
      <c r="Q111">
        <f>'BFPaT-fueltax-crude'!Q9</f>
        <v>3.346561801822224E-8</v>
      </c>
      <c r="R111">
        <f>'BFPaT-fueltax-crude'!R9</f>
        <v>3.3465618018222247E-8</v>
      </c>
      <c r="S111">
        <f>'BFPaT-fueltax-crude'!S9</f>
        <v>3.3465618018222247E-8</v>
      </c>
      <c r="T111">
        <f>'BFPaT-fueltax-crude'!T9</f>
        <v>3.3465618018222247E-8</v>
      </c>
      <c r="U111">
        <f>'BFPaT-fueltax-crude'!U9</f>
        <v>3.3465618018222247E-8</v>
      </c>
      <c r="V111">
        <f>'BFPaT-fueltax-crude'!V9</f>
        <v>3.3465618018222247E-8</v>
      </c>
      <c r="W111">
        <f>'BFPaT-fueltax-crude'!W9</f>
        <v>3.346561801822224E-8</v>
      </c>
      <c r="X111">
        <f>'BFPaT-fueltax-crude'!X9</f>
        <v>3.3465618018222247E-8</v>
      </c>
      <c r="Y111">
        <f>'BFPaT-fueltax-crude'!Y9</f>
        <v>3.3465618018222247E-8</v>
      </c>
      <c r="Z111">
        <f>'BFPaT-fueltax-crude'!Z9</f>
        <v>3.346561801822224E-8</v>
      </c>
      <c r="AA111">
        <f>'BFPaT-fueltax-crude'!AA9</f>
        <v>3.346561801822224E-8</v>
      </c>
    </row>
    <row r="112" spans="1:30">
      <c r="A112" s="15" t="s">
        <v>548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</row>
    <row r="113" spans="1:30">
      <c r="A113" t="s">
        <v>488</v>
      </c>
      <c r="B113">
        <f t="shared" ref="B113:AA113" si="11">B$1</f>
        <v>2025</v>
      </c>
      <c r="C113">
        <f t="shared" si="11"/>
        <v>2026</v>
      </c>
      <c r="D113">
        <f t="shared" si="11"/>
        <v>2027</v>
      </c>
      <c r="E113">
        <f t="shared" si="11"/>
        <v>2028</v>
      </c>
      <c r="F113">
        <f t="shared" si="11"/>
        <v>2029</v>
      </c>
      <c r="G113">
        <f t="shared" si="11"/>
        <v>2030</v>
      </c>
      <c r="H113">
        <f t="shared" si="11"/>
        <v>2031</v>
      </c>
      <c r="I113">
        <f t="shared" si="11"/>
        <v>2032</v>
      </c>
      <c r="J113">
        <f t="shared" si="11"/>
        <v>2033</v>
      </c>
      <c r="K113">
        <f t="shared" si="11"/>
        <v>2034</v>
      </c>
      <c r="L113">
        <f t="shared" si="11"/>
        <v>2035</v>
      </c>
      <c r="M113">
        <f t="shared" si="11"/>
        <v>2036</v>
      </c>
      <c r="N113">
        <f t="shared" si="11"/>
        <v>2037</v>
      </c>
      <c r="O113">
        <f t="shared" si="11"/>
        <v>2038</v>
      </c>
      <c r="P113">
        <f t="shared" si="11"/>
        <v>2039</v>
      </c>
      <c r="Q113">
        <f t="shared" si="11"/>
        <v>2040</v>
      </c>
      <c r="R113">
        <f t="shared" si="11"/>
        <v>2041</v>
      </c>
      <c r="S113">
        <f t="shared" si="11"/>
        <v>2042</v>
      </c>
      <c r="T113">
        <f t="shared" si="11"/>
        <v>2043</v>
      </c>
      <c r="U113">
        <f t="shared" si="11"/>
        <v>2044</v>
      </c>
      <c r="V113">
        <f t="shared" si="11"/>
        <v>2045</v>
      </c>
      <c r="W113">
        <f t="shared" si="11"/>
        <v>2046</v>
      </c>
      <c r="X113">
        <f t="shared" si="11"/>
        <v>2047</v>
      </c>
      <c r="Y113">
        <f t="shared" si="11"/>
        <v>2048</v>
      </c>
      <c r="Z113">
        <f t="shared" si="11"/>
        <v>2049</v>
      </c>
      <c r="AA113">
        <f t="shared" si="11"/>
        <v>2050</v>
      </c>
    </row>
    <row r="114" spans="1:30">
      <c r="A114" t="s">
        <v>389</v>
      </c>
      <c r="B114">
        <f>'BFPaT-fueltax-heavyfueloil'!B2</f>
        <v>0</v>
      </c>
      <c r="C114">
        <f>'BFPaT-fueltax-heavyfueloil'!C2</f>
        <v>0</v>
      </c>
      <c r="D114">
        <f>'BFPaT-fueltax-heavyfueloil'!D2</f>
        <v>0</v>
      </c>
      <c r="E114">
        <f>'BFPaT-fueltax-heavyfueloil'!E2</f>
        <v>0</v>
      </c>
      <c r="F114">
        <f>'BFPaT-fueltax-heavyfueloil'!F2</f>
        <v>0</v>
      </c>
      <c r="G114">
        <f>'BFPaT-fueltax-heavyfueloil'!G2</f>
        <v>0</v>
      </c>
      <c r="H114">
        <f>'BFPaT-fueltax-heavyfueloil'!H2</f>
        <v>0</v>
      </c>
      <c r="I114">
        <f>'BFPaT-fueltax-heavyfueloil'!I2</f>
        <v>0</v>
      </c>
      <c r="J114">
        <f>'BFPaT-fueltax-heavyfueloil'!J2</f>
        <v>0</v>
      </c>
      <c r="K114">
        <f>'BFPaT-fueltax-heavyfueloil'!K2</f>
        <v>0</v>
      </c>
      <c r="L114">
        <f>'BFPaT-fueltax-heavyfueloil'!L2</f>
        <v>0</v>
      </c>
      <c r="M114">
        <f>'BFPaT-fueltax-heavyfueloil'!M2</f>
        <v>0</v>
      </c>
      <c r="N114">
        <f>'BFPaT-fueltax-heavyfueloil'!N2</f>
        <v>0</v>
      </c>
      <c r="O114">
        <f>'BFPaT-fueltax-heavyfueloil'!O2</f>
        <v>0</v>
      </c>
      <c r="P114">
        <f>'BFPaT-fueltax-heavyfueloil'!P2</f>
        <v>0</v>
      </c>
      <c r="Q114">
        <f>'BFPaT-fueltax-heavyfueloil'!Q2</f>
        <v>0</v>
      </c>
      <c r="R114">
        <f>'BFPaT-fueltax-heavyfueloil'!R2</f>
        <v>0</v>
      </c>
      <c r="S114">
        <f>'BFPaT-fueltax-heavyfueloil'!S2</f>
        <v>0</v>
      </c>
      <c r="T114">
        <f>'BFPaT-fueltax-heavyfueloil'!T2</f>
        <v>0</v>
      </c>
      <c r="U114">
        <f>'BFPaT-fueltax-heavyfueloil'!U2</f>
        <v>0</v>
      </c>
      <c r="V114">
        <f>'BFPaT-fueltax-heavyfueloil'!V2</f>
        <v>0</v>
      </c>
      <c r="W114">
        <f>'BFPaT-fueltax-heavyfueloil'!W2</f>
        <v>0</v>
      </c>
      <c r="X114">
        <f>'BFPaT-fueltax-heavyfueloil'!X2</f>
        <v>0</v>
      </c>
      <c r="Y114">
        <f>'BFPaT-fueltax-heavyfueloil'!Y2</f>
        <v>0</v>
      </c>
      <c r="Z114">
        <f>'BFPaT-fueltax-heavyfueloil'!Z2</f>
        <v>0</v>
      </c>
      <c r="AA114">
        <f>'BFPaT-fueltax-heavyfueloil'!AA2</f>
        <v>0</v>
      </c>
    </row>
    <row r="115" spans="1:30">
      <c r="A115" t="s">
        <v>390</v>
      </c>
      <c r="B115">
        <f>'BFPaT-fueltax-heavyfueloil'!B3</f>
        <v>0</v>
      </c>
      <c r="C115">
        <f>'BFPaT-fueltax-heavyfueloil'!C3</f>
        <v>0</v>
      </c>
      <c r="D115">
        <f>'BFPaT-fueltax-heavyfueloil'!D3</f>
        <v>0</v>
      </c>
      <c r="E115">
        <f>'BFPaT-fueltax-heavyfueloil'!E3</f>
        <v>0</v>
      </c>
      <c r="F115">
        <f>'BFPaT-fueltax-heavyfueloil'!F3</f>
        <v>0</v>
      </c>
      <c r="G115">
        <f>'BFPaT-fueltax-heavyfueloil'!G3</f>
        <v>0</v>
      </c>
      <c r="H115">
        <f>'BFPaT-fueltax-heavyfueloil'!H3</f>
        <v>0</v>
      </c>
      <c r="I115">
        <f>'BFPaT-fueltax-heavyfueloil'!I3</f>
        <v>0</v>
      </c>
      <c r="J115">
        <f>'BFPaT-fueltax-heavyfueloil'!J3</f>
        <v>0</v>
      </c>
      <c r="K115">
        <f>'BFPaT-fueltax-heavyfueloil'!K3</f>
        <v>0</v>
      </c>
      <c r="L115">
        <f>'BFPaT-fueltax-heavyfueloil'!L3</f>
        <v>0</v>
      </c>
      <c r="M115">
        <f>'BFPaT-fueltax-heavyfueloil'!M3</f>
        <v>0</v>
      </c>
      <c r="N115">
        <f>'BFPaT-fueltax-heavyfueloil'!N3</f>
        <v>0</v>
      </c>
      <c r="O115">
        <f>'BFPaT-fueltax-heavyfueloil'!O3</f>
        <v>0</v>
      </c>
      <c r="P115">
        <f>'BFPaT-fueltax-heavyfueloil'!P3</f>
        <v>0</v>
      </c>
      <c r="Q115">
        <f>'BFPaT-fueltax-heavyfueloil'!Q3</f>
        <v>0</v>
      </c>
      <c r="R115">
        <f>'BFPaT-fueltax-heavyfueloil'!R3</f>
        <v>0</v>
      </c>
      <c r="S115">
        <f>'BFPaT-fueltax-heavyfueloil'!S3</f>
        <v>0</v>
      </c>
      <c r="T115">
        <f>'BFPaT-fueltax-heavyfueloil'!T3</f>
        <v>0</v>
      </c>
      <c r="U115">
        <f>'BFPaT-fueltax-heavyfueloil'!U3</f>
        <v>0</v>
      </c>
      <c r="V115">
        <f>'BFPaT-fueltax-heavyfueloil'!V3</f>
        <v>0</v>
      </c>
      <c r="W115">
        <f>'BFPaT-fueltax-heavyfueloil'!W3</f>
        <v>0</v>
      </c>
      <c r="X115">
        <f>'BFPaT-fueltax-heavyfueloil'!X3</f>
        <v>0</v>
      </c>
      <c r="Y115">
        <f>'BFPaT-fueltax-heavyfueloil'!Y3</f>
        <v>0</v>
      </c>
      <c r="Z115">
        <f>'BFPaT-fueltax-heavyfueloil'!Z3</f>
        <v>0</v>
      </c>
      <c r="AA115">
        <f>'BFPaT-fueltax-heavyfueloil'!AA3</f>
        <v>0</v>
      </c>
    </row>
    <row r="116" spans="1:30">
      <c r="A116" t="s">
        <v>391</v>
      </c>
      <c r="B116">
        <f>'BFPaT-fueltax-heavyfueloil'!B4</f>
        <v>0</v>
      </c>
      <c r="C116">
        <f>'BFPaT-fueltax-heavyfueloil'!C4</f>
        <v>0</v>
      </c>
      <c r="D116">
        <f>'BFPaT-fueltax-heavyfueloil'!D4</f>
        <v>0</v>
      </c>
      <c r="E116">
        <f>'BFPaT-fueltax-heavyfueloil'!E4</f>
        <v>0</v>
      </c>
      <c r="F116">
        <f>'BFPaT-fueltax-heavyfueloil'!F4</f>
        <v>0</v>
      </c>
      <c r="G116">
        <f>'BFPaT-fueltax-heavyfueloil'!G4</f>
        <v>0</v>
      </c>
      <c r="H116">
        <f>'BFPaT-fueltax-heavyfueloil'!H4</f>
        <v>0</v>
      </c>
      <c r="I116">
        <f>'BFPaT-fueltax-heavyfueloil'!I4</f>
        <v>0</v>
      </c>
      <c r="J116">
        <f>'BFPaT-fueltax-heavyfueloil'!J4</f>
        <v>0</v>
      </c>
      <c r="K116">
        <f>'BFPaT-fueltax-heavyfueloil'!K4</f>
        <v>0</v>
      </c>
      <c r="L116">
        <f>'BFPaT-fueltax-heavyfueloil'!L4</f>
        <v>0</v>
      </c>
      <c r="M116">
        <f>'BFPaT-fueltax-heavyfueloil'!M4</f>
        <v>0</v>
      </c>
      <c r="N116">
        <f>'BFPaT-fueltax-heavyfueloil'!N4</f>
        <v>0</v>
      </c>
      <c r="O116">
        <f>'BFPaT-fueltax-heavyfueloil'!O4</f>
        <v>0</v>
      </c>
      <c r="P116">
        <f>'BFPaT-fueltax-heavyfueloil'!P4</f>
        <v>0</v>
      </c>
      <c r="Q116">
        <f>'BFPaT-fueltax-heavyfueloil'!Q4</f>
        <v>0</v>
      </c>
      <c r="R116">
        <f>'BFPaT-fueltax-heavyfueloil'!R4</f>
        <v>0</v>
      </c>
      <c r="S116">
        <f>'BFPaT-fueltax-heavyfueloil'!S4</f>
        <v>0</v>
      </c>
      <c r="T116">
        <f>'BFPaT-fueltax-heavyfueloil'!T4</f>
        <v>0</v>
      </c>
      <c r="U116">
        <f>'BFPaT-fueltax-heavyfueloil'!U4</f>
        <v>0</v>
      </c>
      <c r="V116">
        <f>'BFPaT-fueltax-heavyfueloil'!V4</f>
        <v>0</v>
      </c>
      <c r="W116">
        <f>'BFPaT-fueltax-heavyfueloil'!W4</f>
        <v>0</v>
      </c>
      <c r="X116">
        <f>'BFPaT-fueltax-heavyfueloil'!X4</f>
        <v>0</v>
      </c>
      <c r="Y116">
        <f>'BFPaT-fueltax-heavyfueloil'!Y4</f>
        <v>0</v>
      </c>
      <c r="Z116">
        <f>'BFPaT-fueltax-heavyfueloil'!Z4</f>
        <v>0</v>
      </c>
      <c r="AA116">
        <f>'BFPaT-fueltax-heavyfueloil'!AA4</f>
        <v>0</v>
      </c>
    </row>
    <row r="117" spans="1:30">
      <c r="A117" t="s">
        <v>392</v>
      </c>
      <c r="B117">
        <f>'BFPaT-fueltax-heavyfueloil'!B5</f>
        <v>0</v>
      </c>
      <c r="C117">
        <f>'BFPaT-fueltax-heavyfueloil'!C5</f>
        <v>0</v>
      </c>
      <c r="D117">
        <f>'BFPaT-fueltax-heavyfueloil'!D5</f>
        <v>0</v>
      </c>
      <c r="E117">
        <f>'BFPaT-fueltax-heavyfueloil'!E5</f>
        <v>0</v>
      </c>
      <c r="F117">
        <f>'BFPaT-fueltax-heavyfueloil'!F5</f>
        <v>0</v>
      </c>
      <c r="G117">
        <f>'BFPaT-fueltax-heavyfueloil'!G5</f>
        <v>0</v>
      </c>
      <c r="H117">
        <f>'BFPaT-fueltax-heavyfueloil'!H5</f>
        <v>0</v>
      </c>
      <c r="I117">
        <f>'BFPaT-fueltax-heavyfueloil'!I5</f>
        <v>0</v>
      </c>
      <c r="J117">
        <f>'BFPaT-fueltax-heavyfueloil'!J5</f>
        <v>0</v>
      </c>
      <c r="K117">
        <f>'BFPaT-fueltax-heavyfueloil'!K5</f>
        <v>0</v>
      </c>
      <c r="L117">
        <f>'BFPaT-fueltax-heavyfueloil'!L5</f>
        <v>0</v>
      </c>
      <c r="M117">
        <f>'BFPaT-fueltax-heavyfueloil'!M5</f>
        <v>0</v>
      </c>
      <c r="N117">
        <f>'BFPaT-fueltax-heavyfueloil'!N5</f>
        <v>0</v>
      </c>
      <c r="O117">
        <f>'BFPaT-fueltax-heavyfueloil'!O5</f>
        <v>0</v>
      </c>
      <c r="P117">
        <f>'BFPaT-fueltax-heavyfueloil'!P5</f>
        <v>0</v>
      </c>
      <c r="Q117">
        <f>'BFPaT-fueltax-heavyfueloil'!Q5</f>
        <v>0</v>
      </c>
      <c r="R117">
        <f>'BFPaT-fueltax-heavyfueloil'!R5</f>
        <v>0</v>
      </c>
      <c r="S117">
        <f>'BFPaT-fueltax-heavyfueloil'!S5</f>
        <v>0</v>
      </c>
      <c r="T117">
        <f>'BFPaT-fueltax-heavyfueloil'!T5</f>
        <v>0</v>
      </c>
      <c r="U117">
        <f>'BFPaT-fueltax-heavyfueloil'!U5</f>
        <v>0</v>
      </c>
      <c r="V117">
        <f>'BFPaT-fueltax-heavyfueloil'!V5</f>
        <v>0</v>
      </c>
      <c r="W117">
        <f>'BFPaT-fueltax-heavyfueloil'!W5</f>
        <v>0</v>
      </c>
      <c r="X117">
        <f>'BFPaT-fueltax-heavyfueloil'!X5</f>
        <v>0</v>
      </c>
      <c r="Y117">
        <f>'BFPaT-fueltax-heavyfueloil'!Y5</f>
        <v>0</v>
      </c>
      <c r="Z117">
        <f>'BFPaT-fueltax-heavyfueloil'!Z5</f>
        <v>0</v>
      </c>
      <c r="AA117">
        <f>'BFPaT-fueltax-heavyfueloil'!AA5</f>
        <v>0</v>
      </c>
    </row>
    <row r="118" spans="1:30">
      <c r="A118" t="s">
        <v>393</v>
      </c>
      <c r="B118">
        <f>'BFPaT-fueltax-heavyfueloil'!B6</f>
        <v>0</v>
      </c>
      <c r="C118">
        <f>'BFPaT-fueltax-heavyfueloil'!C6</f>
        <v>0</v>
      </c>
      <c r="D118">
        <f>'BFPaT-fueltax-heavyfueloil'!D6</f>
        <v>0</v>
      </c>
      <c r="E118">
        <f>'BFPaT-fueltax-heavyfueloil'!E6</f>
        <v>0</v>
      </c>
      <c r="F118">
        <f>'BFPaT-fueltax-heavyfueloil'!F6</f>
        <v>0</v>
      </c>
      <c r="G118">
        <f>'BFPaT-fueltax-heavyfueloil'!G6</f>
        <v>0</v>
      </c>
      <c r="H118">
        <f>'BFPaT-fueltax-heavyfueloil'!H6</f>
        <v>0</v>
      </c>
      <c r="I118">
        <f>'BFPaT-fueltax-heavyfueloil'!I6</f>
        <v>0</v>
      </c>
      <c r="J118">
        <f>'BFPaT-fueltax-heavyfueloil'!J6</f>
        <v>0</v>
      </c>
      <c r="K118">
        <f>'BFPaT-fueltax-heavyfueloil'!K6</f>
        <v>0</v>
      </c>
      <c r="L118">
        <f>'BFPaT-fueltax-heavyfueloil'!L6</f>
        <v>0</v>
      </c>
      <c r="M118">
        <f>'BFPaT-fueltax-heavyfueloil'!M6</f>
        <v>0</v>
      </c>
      <c r="N118">
        <f>'BFPaT-fueltax-heavyfueloil'!N6</f>
        <v>0</v>
      </c>
      <c r="O118">
        <f>'BFPaT-fueltax-heavyfueloil'!O6</f>
        <v>0</v>
      </c>
      <c r="P118">
        <f>'BFPaT-fueltax-heavyfueloil'!P6</f>
        <v>0</v>
      </c>
      <c r="Q118">
        <f>'BFPaT-fueltax-heavyfueloil'!Q6</f>
        <v>0</v>
      </c>
      <c r="R118">
        <f>'BFPaT-fueltax-heavyfueloil'!R6</f>
        <v>0</v>
      </c>
      <c r="S118">
        <f>'BFPaT-fueltax-heavyfueloil'!S6</f>
        <v>0</v>
      </c>
      <c r="T118">
        <f>'BFPaT-fueltax-heavyfueloil'!T6</f>
        <v>0</v>
      </c>
      <c r="U118">
        <f>'BFPaT-fueltax-heavyfueloil'!U6</f>
        <v>0</v>
      </c>
      <c r="V118">
        <f>'BFPaT-fueltax-heavyfueloil'!V6</f>
        <v>0</v>
      </c>
      <c r="W118">
        <f>'BFPaT-fueltax-heavyfueloil'!W6</f>
        <v>0</v>
      </c>
      <c r="X118">
        <f>'BFPaT-fueltax-heavyfueloil'!X6</f>
        <v>0</v>
      </c>
      <c r="Y118">
        <f>'BFPaT-fueltax-heavyfueloil'!Y6</f>
        <v>0</v>
      </c>
      <c r="Z118">
        <f>'BFPaT-fueltax-heavyfueloil'!Z6</f>
        <v>0</v>
      </c>
      <c r="AA118">
        <f>'BFPaT-fueltax-heavyfueloil'!AA6</f>
        <v>0</v>
      </c>
    </row>
    <row r="119" spans="1:30">
      <c r="A119" t="s">
        <v>394</v>
      </c>
      <c r="B119">
        <f>'BFPaT-fueltax-heavyfueloil'!B7</f>
        <v>0</v>
      </c>
      <c r="C119">
        <f>'BFPaT-fueltax-heavyfueloil'!C7</f>
        <v>0</v>
      </c>
      <c r="D119">
        <f>'BFPaT-fueltax-heavyfueloil'!D7</f>
        <v>0</v>
      </c>
      <c r="E119">
        <f>'BFPaT-fueltax-heavyfueloil'!E7</f>
        <v>0</v>
      </c>
      <c r="F119">
        <f>'BFPaT-fueltax-heavyfueloil'!F7</f>
        <v>0</v>
      </c>
      <c r="G119">
        <f>'BFPaT-fueltax-heavyfueloil'!G7</f>
        <v>0</v>
      </c>
      <c r="H119">
        <f>'BFPaT-fueltax-heavyfueloil'!H7</f>
        <v>0</v>
      </c>
      <c r="I119">
        <f>'BFPaT-fueltax-heavyfueloil'!I7</f>
        <v>0</v>
      </c>
      <c r="J119">
        <f>'BFPaT-fueltax-heavyfueloil'!J7</f>
        <v>0</v>
      </c>
      <c r="K119">
        <f>'BFPaT-fueltax-heavyfueloil'!K7</f>
        <v>0</v>
      </c>
      <c r="L119">
        <f>'BFPaT-fueltax-heavyfueloil'!L7</f>
        <v>0</v>
      </c>
      <c r="M119">
        <f>'BFPaT-fueltax-heavyfueloil'!M7</f>
        <v>0</v>
      </c>
      <c r="N119">
        <f>'BFPaT-fueltax-heavyfueloil'!N7</f>
        <v>0</v>
      </c>
      <c r="O119">
        <f>'BFPaT-fueltax-heavyfueloil'!O7</f>
        <v>0</v>
      </c>
      <c r="P119">
        <f>'BFPaT-fueltax-heavyfueloil'!P7</f>
        <v>0</v>
      </c>
      <c r="Q119">
        <f>'BFPaT-fueltax-heavyfueloil'!Q7</f>
        <v>0</v>
      </c>
      <c r="R119">
        <f>'BFPaT-fueltax-heavyfueloil'!R7</f>
        <v>0</v>
      </c>
      <c r="S119">
        <f>'BFPaT-fueltax-heavyfueloil'!S7</f>
        <v>0</v>
      </c>
      <c r="T119">
        <f>'BFPaT-fueltax-heavyfueloil'!T7</f>
        <v>0</v>
      </c>
      <c r="U119">
        <f>'BFPaT-fueltax-heavyfueloil'!U7</f>
        <v>0</v>
      </c>
      <c r="V119">
        <f>'BFPaT-fueltax-heavyfueloil'!V7</f>
        <v>0</v>
      </c>
      <c r="W119">
        <f>'BFPaT-fueltax-heavyfueloil'!W7</f>
        <v>0</v>
      </c>
      <c r="X119">
        <f>'BFPaT-fueltax-heavyfueloil'!X7</f>
        <v>0</v>
      </c>
      <c r="Y119">
        <f>'BFPaT-fueltax-heavyfueloil'!Y7</f>
        <v>0</v>
      </c>
      <c r="Z119">
        <f>'BFPaT-fueltax-heavyfueloil'!Z7</f>
        <v>0</v>
      </c>
      <c r="AA119">
        <f>'BFPaT-fueltax-heavyfueloil'!AA7</f>
        <v>0</v>
      </c>
    </row>
    <row r="120" spans="1:30">
      <c r="A120" t="s">
        <v>395</v>
      </c>
      <c r="B120">
        <f>'BFPaT-fueltax-heavyfueloil'!B8</f>
        <v>0</v>
      </c>
      <c r="C120">
        <f>'BFPaT-fueltax-heavyfueloil'!C8</f>
        <v>0</v>
      </c>
      <c r="D120">
        <f>'BFPaT-fueltax-heavyfueloil'!D8</f>
        <v>0</v>
      </c>
      <c r="E120">
        <f>'BFPaT-fueltax-heavyfueloil'!E8</f>
        <v>0</v>
      </c>
      <c r="F120">
        <f>'BFPaT-fueltax-heavyfueloil'!F8</f>
        <v>0</v>
      </c>
      <c r="G120">
        <f>'BFPaT-fueltax-heavyfueloil'!G8</f>
        <v>0</v>
      </c>
      <c r="H120">
        <f>'BFPaT-fueltax-heavyfueloil'!H8</f>
        <v>0</v>
      </c>
      <c r="I120">
        <f>'BFPaT-fueltax-heavyfueloil'!I8</f>
        <v>0</v>
      </c>
      <c r="J120">
        <f>'BFPaT-fueltax-heavyfueloil'!J8</f>
        <v>0</v>
      </c>
      <c r="K120">
        <f>'BFPaT-fueltax-heavyfueloil'!K8</f>
        <v>0</v>
      </c>
      <c r="L120">
        <f>'BFPaT-fueltax-heavyfueloil'!L8</f>
        <v>0</v>
      </c>
      <c r="M120">
        <f>'BFPaT-fueltax-heavyfueloil'!M8</f>
        <v>0</v>
      </c>
      <c r="N120">
        <f>'BFPaT-fueltax-heavyfueloil'!N8</f>
        <v>0</v>
      </c>
      <c r="O120">
        <f>'BFPaT-fueltax-heavyfueloil'!O8</f>
        <v>0</v>
      </c>
      <c r="P120">
        <f>'BFPaT-fueltax-heavyfueloil'!P8</f>
        <v>0</v>
      </c>
      <c r="Q120">
        <f>'BFPaT-fueltax-heavyfueloil'!Q8</f>
        <v>0</v>
      </c>
      <c r="R120">
        <f>'BFPaT-fueltax-heavyfueloil'!R8</f>
        <v>0</v>
      </c>
      <c r="S120">
        <f>'BFPaT-fueltax-heavyfueloil'!S8</f>
        <v>0</v>
      </c>
      <c r="T120">
        <f>'BFPaT-fueltax-heavyfueloil'!T8</f>
        <v>0</v>
      </c>
      <c r="U120">
        <f>'BFPaT-fueltax-heavyfueloil'!U8</f>
        <v>0</v>
      </c>
      <c r="V120">
        <f>'BFPaT-fueltax-heavyfueloil'!V8</f>
        <v>0</v>
      </c>
      <c r="W120">
        <f>'BFPaT-fueltax-heavyfueloil'!W8</f>
        <v>0</v>
      </c>
      <c r="X120">
        <f>'BFPaT-fueltax-heavyfueloil'!X8</f>
        <v>0</v>
      </c>
      <c r="Y120">
        <f>'BFPaT-fueltax-heavyfueloil'!Y8</f>
        <v>0</v>
      </c>
      <c r="Z120">
        <f>'BFPaT-fueltax-heavyfueloil'!Z8</f>
        <v>0</v>
      </c>
      <c r="AA120">
        <f>'BFPaT-fueltax-heavyfueloil'!AA8</f>
        <v>0</v>
      </c>
    </row>
    <row r="121" spans="1:30">
      <c r="A121" t="s">
        <v>396</v>
      </c>
      <c r="B121">
        <f>'BFPaT-fueltax-heavyfueloil'!B9</f>
        <v>0</v>
      </c>
      <c r="C121">
        <f>'BFPaT-fueltax-heavyfueloil'!C9</f>
        <v>0</v>
      </c>
      <c r="D121">
        <f>'BFPaT-fueltax-heavyfueloil'!D9</f>
        <v>0</v>
      </c>
      <c r="E121">
        <f>'BFPaT-fueltax-heavyfueloil'!E9</f>
        <v>0</v>
      </c>
      <c r="F121">
        <f>'BFPaT-fueltax-heavyfueloil'!F9</f>
        <v>0</v>
      </c>
      <c r="G121">
        <f>'BFPaT-fueltax-heavyfueloil'!G9</f>
        <v>0</v>
      </c>
      <c r="H121">
        <f>'BFPaT-fueltax-heavyfueloil'!H9</f>
        <v>0</v>
      </c>
      <c r="I121">
        <f>'BFPaT-fueltax-heavyfueloil'!I9</f>
        <v>0</v>
      </c>
      <c r="J121">
        <f>'BFPaT-fueltax-heavyfueloil'!J9</f>
        <v>0</v>
      </c>
      <c r="K121">
        <f>'BFPaT-fueltax-heavyfueloil'!K9</f>
        <v>0</v>
      </c>
      <c r="L121">
        <f>'BFPaT-fueltax-heavyfueloil'!L9</f>
        <v>0</v>
      </c>
      <c r="M121">
        <f>'BFPaT-fueltax-heavyfueloil'!M9</f>
        <v>0</v>
      </c>
      <c r="N121">
        <f>'BFPaT-fueltax-heavyfueloil'!N9</f>
        <v>0</v>
      </c>
      <c r="O121">
        <f>'BFPaT-fueltax-heavyfueloil'!O9</f>
        <v>0</v>
      </c>
      <c r="P121">
        <f>'BFPaT-fueltax-heavyfueloil'!P9</f>
        <v>0</v>
      </c>
      <c r="Q121">
        <f>'BFPaT-fueltax-heavyfueloil'!Q9</f>
        <v>0</v>
      </c>
      <c r="R121">
        <f>'BFPaT-fueltax-heavyfueloil'!R9</f>
        <v>0</v>
      </c>
      <c r="S121">
        <f>'BFPaT-fueltax-heavyfueloil'!S9</f>
        <v>0</v>
      </c>
      <c r="T121">
        <f>'BFPaT-fueltax-heavyfueloil'!T9</f>
        <v>0</v>
      </c>
      <c r="U121">
        <f>'BFPaT-fueltax-heavyfueloil'!U9</f>
        <v>0</v>
      </c>
      <c r="V121">
        <f>'BFPaT-fueltax-heavyfueloil'!V9</f>
        <v>0</v>
      </c>
      <c r="W121">
        <f>'BFPaT-fueltax-heavyfueloil'!W9</f>
        <v>0</v>
      </c>
      <c r="X121">
        <f>'BFPaT-fueltax-heavyfueloil'!X9</f>
        <v>0</v>
      </c>
      <c r="Y121">
        <f>'BFPaT-fueltax-heavyfueloil'!Y9</f>
        <v>0</v>
      </c>
      <c r="Z121">
        <f>'BFPaT-fueltax-heavyfueloil'!Z9</f>
        <v>0</v>
      </c>
      <c r="AA121">
        <f>'BFPaT-fueltax-heavyfueloil'!AA9</f>
        <v>0</v>
      </c>
    </row>
    <row r="122" spans="1:30">
      <c r="A122" s="15" t="s">
        <v>549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 spans="1:30">
      <c r="A123" t="s">
        <v>488</v>
      </c>
      <c r="B123">
        <f t="shared" ref="B123:AA123" si="12">B$1</f>
        <v>2025</v>
      </c>
      <c r="C123">
        <f t="shared" si="12"/>
        <v>2026</v>
      </c>
      <c r="D123">
        <f t="shared" si="12"/>
        <v>2027</v>
      </c>
      <c r="E123">
        <f t="shared" si="12"/>
        <v>2028</v>
      </c>
      <c r="F123">
        <f t="shared" si="12"/>
        <v>2029</v>
      </c>
      <c r="G123">
        <f t="shared" si="12"/>
        <v>2030</v>
      </c>
      <c r="H123">
        <f t="shared" si="12"/>
        <v>2031</v>
      </c>
      <c r="I123">
        <f t="shared" si="12"/>
        <v>2032</v>
      </c>
      <c r="J123">
        <f t="shared" si="12"/>
        <v>2033</v>
      </c>
      <c r="K123">
        <f t="shared" si="12"/>
        <v>2034</v>
      </c>
      <c r="L123">
        <f t="shared" si="12"/>
        <v>2035</v>
      </c>
      <c r="M123">
        <f t="shared" si="12"/>
        <v>2036</v>
      </c>
      <c r="N123">
        <f t="shared" si="12"/>
        <v>2037</v>
      </c>
      <c r="O123">
        <f t="shared" si="12"/>
        <v>2038</v>
      </c>
      <c r="P123">
        <f t="shared" si="12"/>
        <v>2039</v>
      </c>
      <c r="Q123">
        <f t="shared" si="12"/>
        <v>2040</v>
      </c>
      <c r="R123">
        <f t="shared" si="12"/>
        <v>2041</v>
      </c>
      <c r="S123">
        <f t="shared" si="12"/>
        <v>2042</v>
      </c>
      <c r="T123">
        <f t="shared" si="12"/>
        <v>2043</v>
      </c>
      <c r="U123">
        <f t="shared" si="12"/>
        <v>2044</v>
      </c>
      <c r="V123">
        <f t="shared" si="12"/>
        <v>2045</v>
      </c>
      <c r="W123">
        <f t="shared" si="12"/>
        <v>2046</v>
      </c>
      <c r="X123">
        <f t="shared" si="12"/>
        <v>2047</v>
      </c>
      <c r="Y123">
        <f t="shared" si="12"/>
        <v>2048</v>
      </c>
      <c r="Z123">
        <f t="shared" si="12"/>
        <v>2049</v>
      </c>
      <c r="AA123">
        <f t="shared" si="12"/>
        <v>2050</v>
      </c>
    </row>
    <row r="124" spans="1:30">
      <c r="A124" t="s">
        <v>389</v>
      </c>
      <c r="B124">
        <f>'BFPaT-fueltax-lpgpropbut'!B2</f>
        <v>8.8401303722175925E-7</v>
      </c>
      <c r="C124">
        <f>'BFPaT-fueltax-lpgpropbut'!C2</f>
        <v>8.0264260516177685E-7</v>
      </c>
      <c r="D124">
        <f>'BFPaT-fueltax-lpgpropbut'!D2</f>
        <v>8.1566880468398154E-7</v>
      </c>
      <c r="E124">
        <f>'BFPaT-fueltax-lpgpropbut'!E2</f>
        <v>8.5365780122228103E-7</v>
      </c>
      <c r="F124">
        <f>'BFPaT-fueltax-lpgpropbut'!F2</f>
        <v>8.8454348477795523E-7</v>
      </c>
      <c r="G124">
        <f>'BFPaT-fueltax-lpgpropbut'!G2</f>
        <v>9.2342496575466671E-7</v>
      </c>
      <c r="H124">
        <f>'BFPaT-fueltax-lpgpropbut'!H2</f>
        <v>9.7322002090567224E-7</v>
      </c>
      <c r="I124">
        <f>'BFPaT-fueltax-lpgpropbut'!I2</f>
        <v>9.9663046234845102E-7</v>
      </c>
      <c r="J124">
        <f>'BFPaT-fueltax-lpgpropbut'!J2</f>
        <v>1.0254329548433171E-6</v>
      </c>
      <c r="K124">
        <f>'BFPaT-fueltax-lpgpropbut'!K2</f>
        <v>1.0428600409557154E-6</v>
      </c>
      <c r="L124">
        <f>'BFPaT-fueltax-lpgpropbut'!L2</f>
        <v>1.0597781127160351E-6</v>
      </c>
      <c r="M124">
        <f>'BFPaT-fueltax-lpgpropbut'!M2</f>
        <v>1.0764894170954587E-6</v>
      </c>
      <c r="N124">
        <f>'BFPaT-fueltax-lpgpropbut'!N2</f>
        <v>1.0971729439827311E-6</v>
      </c>
      <c r="O124">
        <f>'BFPaT-fueltax-lpgpropbut'!O2</f>
        <v>1.1167355918809302E-6</v>
      </c>
      <c r="P124">
        <f>'BFPaT-fueltax-lpgpropbut'!P2</f>
        <v>1.1354317467375653E-6</v>
      </c>
      <c r="Q124">
        <f>'BFPaT-fueltax-lpgpropbut'!Q2</f>
        <v>1.1471537212418109E-6</v>
      </c>
      <c r="R124">
        <f>'BFPaT-fueltax-lpgpropbut'!R2</f>
        <v>1.1542083003553463E-6</v>
      </c>
      <c r="S124">
        <f>'BFPaT-fueltax-lpgpropbut'!S2</f>
        <v>1.1513535139463168E-6</v>
      </c>
      <c r="T124">
        <f>'BFPaT-fueltax-lpgpropbut'!T2</f>
        <v>1.1414602475725459E-6</v>
      </c>
      <c r="U124">
        <f>'BFPaT-fueltax-lpgpropbut'!U2</f>
        <v>1.1321998426171787E-6</v>
      </c>
      <c r="V124">
        <f>'BFPaT-fueltax-lpgpropbut'!V2</f>
        <v>1.1346547203511968E-6</v>
      </c>
      <c r="W124">
        <f>'BFPaT-fueltax-lpgpropbut'!W2</f>
        <v>1.1427670426353418E-6</v>
      </c>
      <c r="X124">
        <f>'BFPaT-fueltax-lpgpropbut'!X2</f>
        <v>1.1510019512090992E-6</v>
      </c>
      <c r="Y124">
        <f>'BFPaT-fueltax-lpgpropbut'!Y2</f>
        <v>1.1593906260504039E-6</v>
      </c>
      <c r="Z124">
        <f>'BFPaT-fueltax-lpgpropbut'!Z2</f>
        <v>1.1645895842997869E-6</v>
      </c>
      <c r="AA124">
        <f>'BFPaT-fueltax-lpgpropbut'!AA2</f>
        <v>1.168358433825582E-6</v>
      </c>
    </row>
    <row r="125" spans="1:30">
      <c r="A125" t="s">
        <v>390</v>
      </c>
      <c r="B125">
        <f>'BFPaT-fueltax-lpgpropbut'!B3</f>
        <v>0</v>
      </c>
      <c r="C125">
        <f>'BFPaT-fueltax-lpgpropbut'!C3</f>
        <v>0</v>
      </c>
      <c r="D125">
        <f>'BFPaT-fueltax-lpgpropbut'!D3</f>
        <v>0</v>
      </c>
      <c r="E125">
        <f>'BFPaT-fueltax-lpgpropbut'!E3</f>
        <v>0</v>
      </c>
      <c r="F125">
        <f>'BFPaT-fueltax-lpgpropbut'!F3</f>
        <v>0</v>
      </c>
      <c r="G125">
        <f>'BFPaT-fueltax-lpgpropbut'!G3</f>
        <v>0</v>
      </c>
      <c r="H125">
        <f>'BFPaT-fueltax-lpgpropbut'!H3</f>
        <v>0</v>
      </c>
      <c r="I125">
        <f>'BFPaT-fueltax-lpgpropbut'!I3</f>
        <v>0</v>
      </c>
      <c r="J125">
        <f>'BFPaT-fueltax-lpgpropbut'!J3</f>
        <v>0</v>
      </c>
      <c r="K125">
        <f>'BFPaT-fueltax-lpgpropbut'!K3</f>
        <v>0</v>
      </c>
      <c r="L125">
        <f>'BFPaT-fueltax-lpgpropbut'!L3</f>
        <v>0</v>
      </c>
      <c r="M125">
        <f>'BFPaT-fueltax-lpgpropbut'!M3</f>
        <v>0</v>
      </c>
      <c r="N125">
        <f>'BFPaT-fueltax-lpgpropbut'!N3</f>
        <v>0</v>
      </c>
      <c r="O125">
        <f>'BFPaT-fueltax-lpgpropbut'!O3</f>
        <v>0</v>
      </c>
      <c r="P125">
        <f>'BFPaT-fueltax-lpgpropbut'!P3</f>
        <v>0</v>
      </c>
      <c r="Q125">
        <f>'BFPaT-fueltax-lpgpropbut'!Q3</f>
        <v>0</v>
      </c>
      <c r="R125">
        <f>'BFPaT-fueltax-lpgpropbut'!R3</f>
        <v>0</v>
      </c>
      <c r="S125">
        <f>'BFPaT-fueltax-lpgpropbut'!S3</f>
        <v>0</v>
      </c>
      <c r="T125">
        <f>'BFPaT-fueltax-lpgpropbut'!T3</f>
        <v>0</v>
      </c>
      <c r="U125">
        <f>'BFPaT-fueltax-lpgpropbut'!U3</f>
        <v>0</v>
      </c>
      <c r="V125">
        <f>'BFPaT-fueltax-lpgpropbut'!V3</f>
        <v>0</v>
      </c>
      <c r="W125">
        <f>'BFPaT-fueltax-lpgpropbut'!W3</f>
        <v>0</v>
      </c>
      <c r="X125">
        <f>'BFPaT-fueltax-lpgpropbut'!X3</f>
        <v>0</v>
      </c>
      <c r="Y125">
        <f>'BFPaT-fueltax-lpgpropbut'!Y3</f>
        <v>0</v>
      </c>
      <c r="Z125">
        <f>'BFPaT-fueltax-lpgpropbut'!Z3</f>
        <v>0</v>
      </c>
      <c r="AA125">
        <f>'BFPaT-fueltax-lpgpropbut'!AA3</f>
        <v>0</v>
      </c>
    </row>
    <row r="126" spans="1:30">
      <c r="A126" t="s">
        <v>391</v>
      </c>
      <c r="B126">
        <f>'BFPaT-fueltax-lpgpropbut'!B4</f>
        <v>1.2880809661171444E-6</v>
      </c>
      <c r="C126">
        <f>'BFPaT-fueltax-lpgpropbut'!C4</f>
        <v>1.1958118952377735E-6</v>
      </c>
      <c r="D126">
        <f>'BFPaT-fueltax-lpgpropbut'!D4</f>
        <v>1.1648977472232377E-6</v>
      </c>
      <c r="E126">
        <f>'BFPaT-fueltax-lpgpropbut'!E4</f>
        <v>1.1767484179350112E-6</v>
      </c>
      <c r="F126">
        <f>'BFPaT-fueltax-lpgpropbut'!F4</f>
        <v>1.2039825526905909E-6</v>
      </c>
      <c r="G126">
        <f>'BFPaT-fueltax-lpgpropbut'!G4</f>
        <v>1.2468784921950293E-6</v>
      </c>
      <c r="H126">
        <f>'BFPaT-fueltax-lpgpropbut'!H4</f>
        <v>1.306546592800989E-6</v>
      </c>
      <c r="I126">
        <f>'BFPaT-fueltax-lpgpropbut'!I4</f>
        <v>1.3549180370776179E-6</v>
      </c>
      <c r="J126">
        <f>'BFPaT-fueltax-lpgpropbut'!J4</f>
        <v>1.4062850868238116E-6</v>
      </c>
      <c r="K126">
        <f>'BFPaT-fueltax-lpgpropbut'!K4</f>
        <v>1.4416769318251968E-6</v>
      </c>
      <c r="L126">
        <f>'BFPaT-fueltax-lpgpropbut'!L4</f>
        <v>1.4739712424089304E-6</v>
      </c>
      <c r="M126">
        <f>'BFPaT-fueltax-lpgpropbut'!M4</f>
        <v>1.5043810312469426E-6</v>
      </c>
      <c r="N126">
        <f>'BFPaT-fueltax-lpgpropbut'!N4</f>
        <v>1.5373787097621711E-6</v>
      </c>
      <c r="O126">
        <f>'BFPaT-fueltax-lpgpropbut'!O4</f>
        <v>1.5693656332850464E-6</v>
      </c>
      <c r="P126">
        <f>'BFPaT-fueltax-lpgpropbut'!P4</f>
        <v>1.6010258701650755E-6</v>
      </c>
      <c r="Q126">
        <f>'BFPaT-fueltax-lpgpropbut'!Q4</f>
        <v>1.6269776495295226E-6</v>
      </c>
      <c r="R126">
        <f>'BFPaT-fueltax-lpgpropbut'!R4</f>
        <v>1.6465271077636493E-6</v>
      </c>
      <c r="S126">
        <f>'BFPaT-fueltax-lpgpropbut'!S4</f>
        <v>1.6547590583612726E-6</v>
      </c>
      <c r="T126">
        <f>'BFPaT-fueltax-lpgpropbut'!T4</f>
        <v>1.6516882427116495E-6</v>
      </c>
      <c r="U126">
        <f>'BFPaT-fueltax-lpgpropbut'!U4</f>
        <v>1.6434053761313947E-6</v>
      </c>
      <c r="V126">
        <f>'BFPaT-fueltax-lpgpropbut'!V4</f>
        <v>1.6418075356135945E-6</v>
      </c>
      <c r="W126">
        <f>'BFPaT-fueltax-lpgpropbut'!W4</f>
        <v>1.6474651256379574E-6</v>
      </c>
      <c r="X126">
        <f>'BFPaT-fueltax-lpgpropbut'!X4</f>
        <v>1.6567393021543415E-6</v>
      </c>
      <c r="Y126">
        <f>'BFPaT-fueltax-lpgpropbut'!Y4</f>
        <v>1.6681888034143904E-6</v>
      </c>
      <c r="Z126">
        <f>'BFPaT-fueltax-lpgpropbut'!Z4</f>
        <v>1.6782428673104533E-6</v>
      </c>
      <c r="AA126">
        <f>'BFPaT-fueltax-lpgpropbut'!AA4</f>
        <v>1.686649435482796E-6</v>
      </c>
    </row>
    <row r="127" spans="1:30">
      <c r="A127" t="s">
        <v>392</v>
      </c>
      <c r="B127">
        <f>'BFPaT-fueltax-lpgpropbut'!B5</f>
        <v>9.5112937022411349E-7</v>
      </c>
      <c r="C127">
        <f>'BFPaT-fueltax-lpgpropbut'!C5</f>
        <v>8.6186230568069528E-7</v>
      </c>
      <c r="D127">
        <f>'BFPaT-fueltax-lpgpropbut'!D5</f>
        <v>8.7033322195680256E-7</v>
      </c>
      <c r="E127">
        <f>'BFPaT-fueltax-lpgpropbut'!E5</f>
        <v>9.1115144992999169E-7</v>
      </c>
      <c r="F127">
        <f>'BFPaT-fueltax-lpgpropbut'!F5</f>
        <v>9.4722765422935646E-7</v>
      </c>
      <c r="G127">
        <f>'BFPaT-fueltax-lpgpropbut'!G5</f>
        <v>9.9212168236649049E-7</v>
      </c>
      <c r="H127">
        <f>'BFPaT-fueltax-lpgpropbut'!H5</f>
        <v>1.0496683321875502E-6</v>
      </c>
      <c r="I127">
        <f>'BFPaT-fueltax-lpgpropbut'!I5</f>
        <v>1.0795142143950652E-6</v>
      </c>
      <c r="J127">
        <f>'BFPaT-fueltax-lpgpropbut'!J5</f>
        <v>1.1169504573276351E-6</v>
      </c>
      <c r="K127">
        <f>'BFPaT-fueltax-lpgpropbut'!K5</f>
        <v>1.1377914358297686E-6</v>
      </c>
      <c r="L127">
        <f>'BFPaT-fueltax-lpgpropbut'!L5</f>
        <v>1.1579189116952932E-6</v>
      </c>
      <c r="M127">
        <f>'BFPaT-fueltax-lpgpropbut'!M5</f>
        <v>1.1777789574234724E-6</v>
      </c>
      <c r="N127">
        <f>'BFPaT-fueltax-lpgpropbut'!N5</f>
        <v>1.2024545398061137E-6</v>
      </c>
      <c r="O127">
        <f>'BFPaT-fueltax-lpgpropbut'!O5</f>
        <v>1.2256741675425548E-6</v>
      </c>
      <c r="P127">
        <f>'BFPaT-fueltax-lpgpropbut'!P5</f>
        <v>1.248043789317522E-6</v>
      </c>
      <c r="Q127">
        <f>'BFPaT-fueltax-lpgpropbut'!Q5</f>
        <v>1.2626549306419271E-6</v>
      </c>
      <c r="R127">
        <f>'BFPaT-fueltax-lpgpropbut'!R5</f>
        <v>1.2715704646749371E-6</v>
      </c>
      <c r="S127">
        <f>'BFPaT-fueltax-lpgpropbut'!S5</f>
        <v>1.2690386795614393E-6</v>
      </c>
      <c r="T127">
        <f>'BFPaT-fueltax-lpgpropbut'!T5</f>
        <v>1.2578990869156735E-6</v>
      </c>
      <c r="U127">
        <f>'BFPaT-fueltax-lpgpropbut'!U5</f>
        <v>1.2468220966828383E-6</v>
      </c>
      <c r="V127">
        <f>'BFPaT-fueltax-lpgpropbut'!V5</f>
        <v>1.2486835365164337E-6</v>
      </c>
      <c r="W127">
        <f>'BFPaT-fueltax-lpgpropbut'!W5</f>
        <v>1.2576524111026766E-6</v>
      </c>
      <c r="X127">
        <f>'BFPaT-fueltax-lpgpropbut'!X5</f>
        <v>1.2673043842101861E-6</v>
      </c>
      <c r="Y127">
        <f>'BFPaT-fueltax-lpgpropbut'!Y5</f>
        <v>1.2772520579482547E-6</v>
      </c>
      <c r="Z127">
        <f>'BFPaT-fueltax-lpgpropbut'!Z5</f>
        <v>1.2836860439706303E-6</v>
      </c>
      <c r="AA127">
        <f>'BFPaT-fueltax-lpgpropbut'!AA5</f>
        <v>1.2883130460151199E-6</v>
      </c>
    </row>
    <row r="128" spans="1:30">
      <c r="A128" t="s">
        <v>393</v>
      </c>
      <c r="B128">
        <f>'BFPaT-fueltax-lpgpropbut'!B6</f>
        <v>6.2085150189453413E-7</v>
      </c>
      <c r="C128">
        <f>'BFPaT-fueltax-lpgpropbut'!C6</f>
        <v>5.3682446782648892E-7</v>
      </c>
      <c r="D128">
        <f>'BFPaT-fueltax-lpgpropbut'!D6</f>
        <v>5.4341668132631818E-7</v>
      </c>
      <c r="E128">
        <f>'BFPaT-fueltax-lpgpropbut'!E6</f>
        <v>5.8118770896754279E-7</v>
      </c>
      <c r="F128">
        <f>'BFPaT-fueltax-lpgpropbut'!F6</f>
        <v>6.1593151473855923E-7</v>
      </c>
      <c r="G128">
        <f>'BFPaT-fueltax-lpgpropbut'!G6</f>
        <v>6.6000240115648432E-7</v>
      </c>
      <c r="H128">
        <f>'BFPaT-fueltax-lpgpropbut'!H6</f>
        <v>7.1788121714994938E-7</v>
      </c>
      <c r="I128">
        <f>'BFPaT-fueltax-lpgpropbut'!I6</f>
        <v>7.4917873826799447E-7</v>
      </c>
      <c r="J128">
        <f>'BFPaT-fueltax-lpgpropbut'!J6</f>
        <v>7.7289579090903906E-7</v>
      </c>
      <c r="K128">
        <f>'BFPaT-fueltax-lpgpropbut'!K6</f>
        <v>7.9514428113675551E-7</v>
      </c>
      <c r="L128">
        <f>'BFPaT-fueltax-lpgpropbut'!L6</f>
        <v>8.1678759854233727E-7</v>
      </c>
      <c r="M128">
        <f>'BFPaT-fueltax-lpgpropbut'!M6</f>
        <v>8.3831177254856163E-7</v>
      </c>
      <c r="N128">
        <f>'BFPaT-fueltax-lpgpropbut'!N6</f>
        <v>8.6296664909826638E-7</v>
      </c>
      <c r="O128">
        <f>'BFPaT-fueltax-lpgpropbut'!O6</f>
        <v>8.8854921485151678E-7</v>
      </c>
      <c r="P128">
        <f>'BFPaT-fueltax-lpgpropbut'!P6</f>
        <v>9.1346546011206297E-7</v>
      </c>
      <c r="Q128">
        <f>'BFPaT-fueltax-lpgpropbut'!Q6</f>
        <v>9.3009054676089722E-7</v>
      </c>
      <c r="R128">
        <f>'BFPaT-fueltax-lpgpropbut'!R6</f>
        <v>9.4041892657481336E-7</v>
      </c>
      <c r="S128">
        <f>'BFPaT-fueltax-lpgpropbut'!S6</f>
        <v>9.3806893576501584E-7</v>
      </c>
      <c r="T128">
        <f>'BFPaT-fueltax-lpgpropbut'!T6</f>
        <v>9.2608583500698864E-7</v>
      </c>
      <c r="U128">
        <f>'BFPaT-fueltax-lpgpropbut'!U6</f>
        <v>9.1404008334461841E-7</v>
      </c>
      <c r="V128">
        <f>'BFPaT-fueltax-lpgpropbut'!V6</f>
        <v>9.1606867307548109E-7</v>
      </c>
      <c r="W128">
        <f>'BFPaT-fueltax-lpgpropbut'!W6</f>
        <v>9.260527153725719E-7</v>
      </c>
      <c r="X128">
        <f>'BFPaT-fueltax-lpgpropbut'!X6</f>
        <v>9.369754059323275E-7</v>
      </c>
      <c r="Y128">
        <f>'BFPaT-fueltax-lpgpropbut'!Y6</f>
        <v>9.4830508491325081E-7</v>
      </c>
      <c r="Z128">
        <f>'BFPaT-fueltax-lpgpropbut'!Z6</f>
        <v>9.5580830657088737E-7</v>
      </c>
      <c r="AA128">
        <f>'BFPaT-fueltax-lpgpropbut'!AA6</f>
        <v>9.6127484043185214E-7</v>
      </c>
    </row>
    <row r="129" spans="1:30">
      <c r="A129" t="s">
        <v>394</v>
      </c>
      <c r="B129">
        <f>'BFPaT-fueltax-lpgpropbut'!B7</f>
        <v>0</v>
      </c>
      <c r="C129">
        <f>'BFPaT-fueltax-lpgpropbut'!C7</f>
        <v>0</v>
      </c>
      <c r="D129">
        <f>'BFPaT-fueltax-lpgpropbut'!D7</f>
        <v>0</v>
      </c>
      <c r="E129">
        <f>'BFPaT-fueltax-lpgpropbut'!E7</f>
        <v>0</v>
      </c>
      <c r="F129">
        <f>'BFPaT-fueltax-lpgpropbut'!F7</f>
        <v>0</v>
      </c>
      <c r="G129">
        <f>'BFPaT-fueltax-lpgpropbut'!G7</f>
        <v>0</v>
      </c>
      <c r="H129">
        <f>'BFPaT-fueltax-lpgpropbut'!H7</f>
        <v>0</v>
      </c>
      <c r="I129">
        <f>'BFPaT-fueltax-lpgpropbut'!I7</f>
        <v>0</v>
      </c>
      <c r="J129">
        <f>'BFPaT-fueltax-lpgpropbut'!J7</f>
        <v>0</v>
      </c>
      <c r="K129">
        <f>'BFPaT-fueltax-lpgpropbut'!K7</f>
        <v>0</v>
      </c>
      <c r="L129">
        <f>'BFPaT-fueltax-lpgpropbut'!L7</f>
        <v>0</v>
      </c>
      <c r="M129">
        <f>'BFPaT-fueltax-lpgpropbut'!M7</f>
        <v>0</v>
      </c>
      <c r="N129">
        <f>'BFPaT-fueltax-lpgpropbut'!N7</f>
        <v>0</v>
      </c>
      <c r="O129">
        <f>'BFPaT-fueltax-lpgpropbut'!O7</f>
        <v>0</v>
      </c>
      <c r="P129">
        <f>'BFPaT-fueltax-lpgpropbut'!P7</f>
        <v>0</v>
      </c>
      <c r="Q129">
        <f>'BFPaT-fueltax-lpgpropbut'!Q7</f>
        <v>0</v>
      </c>
      <c r="R129">
        <f>'BFPaT-fueltax-lpgpropbut'!R7</f>
        <v>0</v>
      </c>
      <c r="S129">
        <f>'BFPaT-fueltax-lpgpropbut'!S7</f>
        <v>0</v>
      </c>
      <c r="T129">
        <f>'BFPaT-fueltax-lpgpropbut'!T7</f>
        <v>0</v>
      </c>
      <c r="U129">
        <f>'BFPaT-fueltax-lpgpropbut'!U7</f>
        <v>0</v>
      </c>
      <c r="V129">
        <f>'BFPaT-fueltax-lpgpropbut'!V7</f>
        <v>0</v>
      </c>
      <c r="W129">
        <f>'BFPaT-fueltax-lpgpropbut'!W7</f>
        <v>0</v>
      </c>
      <c r="X129">
        <f>'BFPaT-fueltax-lpgpropbut'!X7</f>
        <v>0</v>
      </c>
      <c r="Y129">
        <f>'BFPaT-fueltax-lpgpropbut'!Y7</f>
        <v>0</v>
      </c>
      <c r="Z129">
        <f>'BFPaT-fueltax-lpgpropbut'!Z7</f>
        <v>0</v>
      </c>
      <c r="AA129">
        <f>'BFPaT-fueltax-lpgpropbut'!AA7</f>
        <v>0</v>
      </c>
    </row>
    <row r="130" spans="1:30">
      <c r="A130" t="s">
        <v>395</v>
      </c>
      <c r="B130">
        <f>'BFPaT-fueltax-lpgpropbut'!B8</f>
        <v>0</v>
      </c>
      <c r="C130">
        <f>'BFPaT-fueltax-lpgpropbut'!C8</f>
        <v>0</v>
      </c>
      <c r="D130">
        <f>'BFPaT-fueltax-lpgpropbut'!D8</f>
        <v>0</v>
      </c>
      <c r="E130">
        <f>'BFPaT-fueltax-lpgpropbut'!E8</f>
        <v>0</v>
      </c>
      <c r="F130">
        <f>'BFPaT-fueltax-lpgpropbut'!F8</f>
        <v>0</v>
      </c>
      <c r="G130">
        <f>'BFPaT-fueltax-lpgpropbut'!G8</f>
        <v>0</v>
      </c>
      <c r="H130">
        <f>'BFPaT-fueltax-lpgpropbut'!H8</f>
        <v>0</v>
      </c>
      <c r="I130">
        <f>'BFPaT-fueltax-lpgpropbut'!I8</f>
        <v>0</v>
      </c>
      <c r="J130">
        <f>'BFPaT-fueltax-lpgpropbut'!J8</f>
        <v>0</v>
      </c>
      <c r="K130">
        <f>'BFPaT-fueltax-lpgpropbut'!K8</f>
        <v>0</v>
      </c>
      <c r="L130">
        <f>'BFPaT-fueltax-lpgpropbut'!L8</f>
        <v>0</v>
      </c>
      <c r="M130">
        <f>'BFPaT-fueltax-lpgpropbut'!M8</f>
        <v>0</v>
      </c>
      <c r="N130">
        <f>'BFPaT-fueltax-lpgpropbut'!N8</f>
        <v>0</v>
      </c>
      <c r="O130">
        <f>'BFPaT-fueltax-lpgpropbut'!O8</f>
        <v>0</v>
      </c>
      <c r="P130">
        <f>'BFPaT-fueltax-lpgpropbut'!P8</f>
        <v>0</v>
      </c>
      <c r="Q130">
        <f>'BFPaT-fueltax-lpgpropbut'!Q8</f>
        <v>0</v>
      </c>
      <c r="R130">
        <f>'BFPaT-fueltax-lpgpropbut'!R8</f>
        <v>0</v>
      </c>
      <c r="S130">
        <f>'BFPaT-fueltax-lpgpropbut'!S8</f>
        <v>0</v>
      </c>
      <c r="T130">
        <f>'BFPaT-fueltax-lpgpropbut'!T8</f>
        <v>0</v>
      </c>
      <c r="U130">
        <f>'BFPaT-fueltax-lpgpropbut'!U8</f>
        <v>0</v>
      </c>
      <c r="V130">
        <f>'BFPaT-fueltax-lpgpropbut'!V8</f>
        <v>0</v>
      </c>
      <c r="W130">
        <f>'BFPaT-fueltax-lpgpropbut'!W8</f>
        <v>0</v>
      </c>
      <c r="X130">
        <f>'BFPaT-fueltax-lpgpropbut'!X8</f>
        <v>0</v>
      </c>
      <c r="Y130">
        <f>'BFPaT-fueltax-lpgpropbut'!Y8</f>
        <v>0</v>
      </c>
      <c r="Z130">
        <f>'BFPaT-fueltax-lpgpropbut'!Z8</f>
        <v>0</v>
      </c>
      <c r="AA130">
        <f>'BFPaT-fueltax-lpgpropbut'!AA8</f>
        <v>0</v>
      </c>
    </row>
    <row r="131" spans="1:30">
      <c r="A131" t="s">
        <v>396</v>
      </c>
      <c r="B131">
        <f>'BFPaT-fueltax-lpgpropbut'!B9</f>
        <v>6.2085150189453413E-7</v>
      </c>
      <c r="C131">
        <f>'BFPaT-fueltax-lpgpropbut'!C9</f>
        <v>5.3682446782648892E-7</v>
      </c>
      <c r="D131">
        <f>'BFPaT-fueltax-lpgpropbut'!D9</f>
        <v>5.4341668132631818E-7</v>
      </c>
      <c r="E131">
        <f>'BFPaT-fueltax-lpgpropbut'!E9</f>
        <v>5.8118770896754279E-7</v>
      </c>
      <c r="F131">
        <f>'BFPaT-fueltax-lpgpropbut'!F9</f>
        <v>6.1593151473855923E-7</v>
      </c>
      <c r="G131">
        <f>'BFPaT-fueltax-lpgpropbut'!G9</f>
        <v>6.6000240115648432E-7</v>
      </c>
      <c r="H131">
        <f>'BFPaT-fueltax-lpgpropbut'!H9</f>
        <v>7.1788121714994938E-7</v>
      </c>
      <c r="I131">
        <f>'BFPaT-fueltax-lpgpropbut'!I9</f>
        <v>7.4917873826799447E-7</v>
      </c>
      <c r="J131">
        <f>'BFPaT-fueltax-lpgpropbut'!J9</f>
        <v>7.7289579090903906E-7</v>
      </c>
      <c r="K131">
        <f>'BFPaT-fueltax-lpgpropbut'!K9</f>
        <v>7.9514428113675551E-7</v>
      </c>
      <c r="L131">
        <f>'BFPaT-fueltax-lpgpropbut'!L9</f>
        <v>8.1678759854233727E-7</v>
      </c>
      <c r="M131">
        <f>'BFPaT-fueltax-lpgpropbut'!M9</f>
        <v>8.3831177254856163E-7</v>
      </c>
      <c r="N131">
        <f>'BFPaT-fueltax-lpgpropbut'!N9</f>
        <v>8.6296664909826638E-7</v>
      </c>
      <c r="O131">
        <f>'BFPaT-fueltax-lpgpropbut'!O9</f>
        <v>8.8854921485151678E-7</v>
      </c>
      <c r="P131">
        <f>'BFPaT-fueltax-lpgpropbut'!P9</f>
        <v>9.1346546011206297E-7</v>
      </c>
      <c r="Q131">
        <f>'BFPaT-fueltax-lpgpropbut'!Q9</f>
        <v>9.3009054676089722E-7</v>
      </c>
      <c r="R131">
        <f>'BFPaT-fueltax-lpgpropbut'!R9</f>
        <v>9.4041892657481336E-7</v>
      </c>
      <c r="S131">
        <f>'BFPaT-fueltax-lpgpropbut'!S9</f>
        <v>9.3806893576501584E-7</v>
      </c>
      <c r="T131">
        <f>'BFPaT-fueltax-lpgpropbut'!T9</f>
        <v>9.2608583500698864E-7</v>
      </c>
      <c r="U131">
        <f>'BFPaT-fueltax-lpgpropbut'!U9</f>
        <v>9.1404008334461841E-7</v>
      </c>
      <c r="V131">
        <f>'BFPaT-fueltax-lpgpropbut'!V9</f>
        <v>9.1606867307548109E-7</v>
      </c>
      <c r="W131">
        <f>'BFPaT-fueltax-lpgpropbut'!W9</f>
        <v>9.260527153725719E-7</v>
      </c>
      <c r="X131">
        <f>'BFPaT-fueltax-lpgpropbut'!X9</f>
        <v>9.369754059323275E-7</v>
      </c>
      <c r="Y131">
        <f>'BFPaT-fueltax-lpgpropbut'!Y9</f>
        <v>9.4830508491325081E-7</v>
      </c>
      <c r="Z131">
        <f>'BFPaT-fueltax-lpgpropbut'!Z9</f>
        <v>9.5580830657088737E-7</v>
      </c>
      <c r="AA131">
        <f>'BFPaT-fueltax-lpgpropbut'!AA9</f>
        <v>9.6127484043185214E-7</v>
      </c>
    </row>
    <row r="132" spans="1:30">
      <c r="A132" s="15" t="s">
        <v>550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</row>
    <row r="133" spans="1:30">
      <c r="A133" t="s">
        <v>488</v>
      </c>
      <c r="B133">
        <f t="shared" ref="B133:AA133" si="13">B$1</f>
        <v>2025</v>
      </c>
      <c r="C133">
        <f t="shared" si="13"/>
        <v>2026</v>
      </c>
      <c r="D133">
        <f t="shared" si="13"/>
        <v>2027</v>
      </c>
      <c r="E133">
        <f t="shared" si="13"/>
        <v>2028</v>
      </c>
      <c r="F133">
        <f t="shared" si="13"/>
        <v>2029</v>
      </c>
      <c r="G133">
        <f t="shared" si="13"/>
        <v>2030</v>
      </c>
      <c r="H133">
        <f t="shared" si="13"/>
        <v>2031</v>
      </c>
      <c r="I133">
        <f t="shared" si="13"/>
        <v>2032</v>
      </c>
      <c r="J133">
        <f t="shared" si="13"/>
        <v>2033</v>
      </c>
      <c r="K133">
        <f t="shared" si="13"/>
        <v>2034</v>
      </c>
      <c r="L133">
        <f t="shared" si="13"/>
        <v>2035</v>
      </c>
      <c r="M133">
        <f t="shared" si="13"/>
        <v>2036</v>
      </c>
      <c r="N133">
        <f t="shared" si="13"/>
        <v>2037</v>
      </c>
      <c r="O133">
        <f t="shared" si="13"/>
        <v>2038</v>
      </c>
      <c r="P133">
        <f t="shared" si="13"/>
        <v>2039</v>
      </c>
      <c r="Q133">
        <f t="shared" si="13"/>
        <v>2040</v>
      </c>
      <c r="R133">
        <f t="shared" si="13"/>
        <v>2041</v>
      </c>
      <c r="S133">
        <f t="shared" si="13"/>
        <v>2042</v>
      </c>
      <c r="T133">
        <f t="shared" si="13"/>
        <v>2043</v>
      </c>
      <c r="U133">
        <f t="shared" si="13"/>
        <v>2044</v>
      </c>
      <c r="V133">
        <f t="shared" si="13"/>
        <v>2045</v>
      </c>
      <c r="W133">
        <f t="shared" si="13"/>
        <v>2046</v>
      </c>
      <c r="X133">
        <f t="shared" si="13"/>
        <v>2047</v>
      </c>
      <c r="Y133">
        <f t="shared" si="13"/>
        <v>2048</v>
      </c>
      <c r="Z133">
        <f t="shared" si="13"/>
        <v>2049</v>
      </c>
      <c r="AA133">
        <f t="shared" si="13"/>
        <v>2050</v>
      </c>
    </row>
    <row r="134" spans="1:30">
      <c r="A134" t="s">
        <v>551</v>
      </c>
      <c r="B134">
        <f>'BFPaT-fueltax-msw'!B2</f>
        <v>0</v>
      </c>
      <c r="C134">
        <f>'BFPaT-fueltax-msw'!C2</f>
        <v>0</v>
      </c>
      <c r="D134">
        <f>'BFPaT-fueltax-msw'!D2</f>
        <v>0</v>
      </c>
      <c r="E134">
        <f>'BFPaT-fueltax-msw'!E2</f>
        <v>0</v>
      </c>
      <c r="F134">
        <f>'BFPaT-fueltax-msw'!F2</f>
        <v>0</v>
      </c>
      <c r="G134">
        <f>'BFPaT-fueltax-msw'!G2</f>
        <v>0</v>
      </c>
      <c r="H134">
        <f>'BFPaT-fueltax-msw'!H2</f>
        <v>0</v>
      </c>
      <c r="I134">
        <f>'BFPaT-fueltax-msw'!I2</f>
        <v>0</v>
      </c>
      <c r="J134">
        <f>'BFPaT-fueltax-msw'!J2</f>
        <v>0</v>
      </c>
      <c r="K134">
        <f>'BFPaT-fueltax-msw'!K2</f>
        <v>0</v>
      </c>
      <c r="L134">
        <f>'BFPaT-fueltax-msw'!L2</f>
        <v>0</v>
      </c>
      <c r="M134">
        <f>'BFPaT-fueltax-msw'!M2</f>
        <v>0</v>
      </c>
      <c r="N134">
        <f>'BFPaT-fueltax-msw'!N2</f>
        <v>0</v>
      </c>
      <c r="O134">
        <f>'BFPaT-fueltax-msw'!O2</f>
        <v>0</v>
      </c>
      <c r="P134">
        <f>'BFPaT-fueltax-msw'!P2</f>
        <v>0</v>
      </c>
      <c r="Q134">
        <f>'BFPaT-fueltax-msw'!Q2</f>
        <v>0</v>
      </c>
      <c r="R134">
        <f>'BFPaT-fueltax-msw'!R2</f>
        <v>0</v>
      </c>
      <c r="S134">
        <f>'BFPaT-fueltax-msw'!S2</f>
        <v>0</v>
      </c>
      <c r="T134">
        <f>'BFPaT-fueltax-msw'!T2</f>
        <v>0</v>
      </c>
      <c r="U134">
        <f>'BFPaT-fueltax-msw'!U2</f>
        <v>0</v>
      </c>
      <c r="V134">
        <f>'BFPaT-fueltax-msw'!V2</f>
        <v>0</v>
      </c>
      <c r="W134">
        <f>'BFPaT-fueltax-msw'!W2</f>
        <v>0</v>
      </c>
      <c r="X134">
        <f>'BFPaT-fueltax-msw'!X2</f>
        <v>0</v>
      </c>
      <c r="Y134">
        <f>'BFPaT-fueltax-msw'!Y2</f>
        <v>0</v>
      </c>
      <c r="Z134">
        <f>'BFPaT-fueltax-msw'!Z2</f>
        <v>0</v>
      </c>
      <c r="AA134">
        <f>'BFPaT-fueltax-msw'!AA2</f>
        <v>0</v>
      </c>
    </row>
    <row r="135" spans="1:30">
      <c r="A135" t="s">
        <v>552</v>
      </c>
      <c r="B135">
        <f>'BFPaT-fueltax-msw'!B3</f>
        <v>0</v>
      </c>
      <c r="C135">
        <f>'BFPaT-fueltax-msw'!C3</f>
        <v>0</v>
      </c>
      <c r="D135">
        <f>'BFPaT-fueltax-msw'!D3</f>
        <v>0</v>
      </c>
      <c r="E135">
        <f>'BFPaT-fueltax-msw'!E3</f>
        <v>0</v>
      </c>
      <c r="F135">
        <f>'BFPaT-fueltax-msw'!F3</f>
        <v>0</v>
      </c>
      <c r="G135">
        <f>'BFPaT-fueltax-msw'!G3</f>
        <v>0</v>
      </c>
      <c r="H135">
        <f>'BFPaT-fueltax-msw'!H3</f>
        <v>0</v>
      </c>
      <c r="I135">
        <f>'BFPaT-fueltax-msw'!I3</f>
        <v>0</v>
      </c>
      <c r="J135">
        <f>'BFPaT-fueltax-msw'!J3</f>
        <v>0</v>
      </c>
      <c r="K135">
        <f>'BFPaT-fueltax-msw'!K3</f>
        <v>0</v>
      </c>
      <c r="L135">
        <f>'BFPaT-fueltax-msw'!L3</f>
        <v>0</v>
      </c>
      <c r="M135">
        <f>'BFPaT-fueltax-msw'!M3</f>
        <v>0</v>
      </c>
      <c r="N135">
        <f>'BFPaT-fueltax-msw'!N3</f>
        <v>0</v>
      </c>
      <c r="O135">
        <f>'BFPaT-fueltax-msw'!O3</f>
        <v>0</v>
      </c>
      <c r="P135">
        <f>'BFPaT-fueltax-msw'!P3</f>
        <v>0</v>
      </c>
      <c r="Q135">
        <f>'BFPaT-fueltax-msw'!Q3</f>
        <v>0</v>
      </c>
      <c r="R135">
        <f>'BFPaT-fueltax-msw'!R3</f>
        <v>0</v>
      </c>
      <c r="S135">
        <f>'BFPaT-fueltax-msw'!S3</f>
        <v>0</v>
      </c>
      <c r="T135">
        <f>'BFPaT-fueltax-msw'!T3</f>
        <v>0</v>
      </c>
      <c r="U135">
        <f>'BFPaT-fueltax-msw'!U3</f>
        <v>0</v>
      </c>
      <c r="V135">
        <f>'BFPaT-fueltax-msw'!V3</f>
        <v>0</v>
      </c>
      <c r="W135">
        <f>'BFPaT-fueltax-msw'!W3</f>
        <v>0</v>
      </c>
      <c r="X135">
        <f>'BFPaT-fueltax-msw'!X3</f>
        <v>0</v>
      </c>
      <c r="Y135">
        <f>'BFPaT-fueltax-msw'!Y3</f>
        <v>0</v>
      </c>
      <c r="Z135">
        <f>'BFPaT-fueltax-msw'!Z3</f>
        <v>0</v>
      </c>
      <c r="AA135">
        <f>'BFPaT-fueltax-msw'!AA3</f>
        <v>0</v>
      </c>
    </row>
    <row r="136" spans="1:30">
      <c r="A136" t="s">
        <v>553</v>
      </c>
      <c r="B136">
        <f>'BFPaT-fueltax-msw'!B4</f>
        <v>0</v>
      </c>
      <c r="C136">
        <f>'BFPaT-fueltax-msw'!C4</f>
        <v>0</v>
      </c>
      <c r="D136">
        <f>'BFPaT-fueltax-msw'!D4</f>
        <v>0</v>
      </c>
      <c r="E136">
        <f>'BFPaT-fueltax-msw'!E4</f>
        <v>0</v>
      </c>
      <c r="F136">
        <f>'BFPaT-fueltax-msw'!F4</f>
        <v>0</v>
      </c>
      <c r="G136">
        <f>'BFPaT-fueltax-msw'!G4</f>
        <v>0</v>
      </c>
      <c r="H136">
        <f>'BFPaT-fueltax-msw'!H4</f>
        <v>0</v>
      </c>
      <c r="I136">
        <f>'BFPaT-fueltax-msw'!I4</f>
        <v>0</v>
      </c>
      <c r="J136">
        <f>'BFPaT-fueltax-msw'!J4</f>
        <v>0</v>
      </c>
      <c r="K136">
        <f>'BFPaT-fueltax-msw'!K4</f>
        <v>0</v>
      </c>
      <c r="L136">
        <f>'BFPaT-fueltax-msw'!L4</f>
        <v>0</v>
      </c>
      <c r="M136">
        <f>'BFPaT-fueltax-msw'!M4</f>
        <v>0</v>
      </c>
      <c r="N136">
        <f>'BFPaT-fueltax-msw'!N4</f>
        <v>0</v>
      </c>
      <c r="O136">
        <f>'BFPaT-fueltax-msw'!O4</f>
        <v>0</v>
      </c>
      <c r="P136">
        <f>'BFPaT-fueltax-msw'!P4</f>
        <v>0</v>
      </c>
      <c r="Q136">
        <f>'BFPaT-fueltax-msw'!Q4</f>
        <v>0</v>
      </c>
      <c r="R136">
        <f>'BFPaT-fueltax-msw'!R4</f>
        <v>0</v>
      </c>
      <c r="S136">
        <f>'BFPaT-fueltax-msw'!S4</f>
        <v>0</v>
      </c>
      <c r="T136">
        <f>'BFPaT-fueltax-msw'!T4</f>
        <v>0</v>
      </c>
      <c r="U136">
        <f>'BFPaT-fueltax-msw'!U4</f>
        <v>0</v>
      </c>
      <c r="V136">
        <f>'BFPaT-fueltax-msw'!V4</f>
        <v>0</v>
      </c>
      <c r="W136">
        <f>'BFPaT-fueltax-msw'!W4</f>
        <v>0</v>
      </c>
      <c r="X136">
        <f>'BFPaT-fueltax-msw'!X4</f>
        <v>0</v>
      </c>
      <c r="Y136">
        <f>'BFPaT-fueltax-msw'!Y4</f>
        <v>0</v>
      </c>
      <c r="Z136">
        <f>'BFPaT-fueltax-msw'!Z4</f>
        <v>0</v>
      </c>
      <c r="AA136">
        <f>'BFPaT-fueltax-msw'!AA4</f>
        <v>0</v>
      </c>
    </row>
    <row r="137" spans="1:30">
      <c r="A137" t="s">
        <v>554</v>
      </c>
      <c r="B137">
        <f>'BFPaT-fueltax-msw'!B5</f>
        <v>0</v>
      </c>
      <c r="C137">
        <f>'BFPaT-fueltax-msw'!C5</f>
        <v>0</v>
      </c>
      <c r="D137">
        <f>'BFPaT-fueltax-msw'!D5</f>
        <v>0</v>
      </c>
      <c r="E137">
        <f>'BFPaT-fueltax-msw'!E5</f>
        <v>0</v>
      </c>
      <c r="F137">
        <f>'BFPaT-fueltax-msw'!F5</f>
        <v>0</v>
      </c>
      <c r="G137">
        <f>'BFPaT-fueltax-msw'!G5</f>
        <v>0</v>
      </c>
      <c r="H137">
        <f>'BFPaT-fueltax-msw'!H5</f>
        <v>0</v>
      </c>
      <c r="I137">
        <f>'BFPaT-fueltax-msw'!I5</f>
        <v>0</v>
      </c>
      <c r="J137">
        <f>'BFPaT-fueltax-msw'!J5</f>
        <v>0</v>
      </c>
      <c r="K137">
        <f>'BFPaT-fueltax-msw'!K5</f>
        <v>0</v>
      </c>
      <c r="L137">
        <f>'BFPaT-fueltax-msw'!L5</f>
        <v>0</v>
      </c>
      <c r="M137">
        <f>'BFPaT-fueltax-msw'!M5</f>
        <v>0</v>
      </c>
      <c r="N137">
        <f>'BFPaT-fueltax-msw'!N5</f>
        <v>0</v>
      </c>
      <c r="O137">
        <f>'BFPaT-fueltax-msw'!O5</f>
        <v>0</v>
      </c>
      <c r="P137">
        <f>'BFPaT-fueltax-msw'!P5</f>
        <v>0</v>
      </c>
      <c r="Q137">
        <f>'BFPaT-fueltax-msw'!Q5</f>
        <v>0</v>
      </c>
      <c r="R137">
        <f>'BFPaT-fueltax-msw'!R5</f>
        <v>0</v>
      </c>
      <c r="S137">
        <f>'BFPaT-fueltax-msw'!S5</f>
        <v>0</v>
      </c>
      <c r="T137">
        <f>'BFPaT-fueltax-msw'!T5</f>
        <v>0</v>
      </c>
      <c r="U137">
        <f>'BFPaT-fueltax-msw'!U5</f>
        <v>0</v>
      </c>
      <c r="V137">
        <f>'BFPaT-fueltax-msw'!V5</f>
        <v>0</v>
      </c>
      <c r="W137">
        <f>'BFPaT-fueltax-msw'!W5</f>
        <v>0</v>
      </c>
      <c r="X137">
        <f>'BFPaT-fueltax-msw'!X5</f>
        <v>0</v>
      </c>
      <c r="Y137">
        <f>'BFPaT-fueltax-msw'!Y5</f>
        <v>0</v>
      </c>
      <c r="Z137">
        <f>'BFPaT-fueltax-msw'!Z5</f>
        <v>0</v>
      </c>
      <c r="AA137">
        <f>'BFPaT-fueltax-msw'!AA5</f>
        <v>0</v>
      </c>
    </row>
    <row r="138" spans="1:30">
      <c r="A138" t="s">
        <v>555</v>
      </c>
      <c r="B138">
        <f>'BFPaT-fueltax-msw'!B6</f>
        <v>0</v>
      </c>
      <c r="C138">
        <f>'BFPaT-fueltax-msw'!C6</f>
        <v>0</v>
      </c>
      <c r="D138">
        <f>'BFPaT-fueltax-msw'!D6</f>
        <v>0</v>
      </c>
      <c r="E138">
        <f>'BFPaT-fueltax-msw'!E6</f>
        <v>0</v>
      </c>
      <c r="F138">
        <f>'BFPaT-fueltax-msw'!F6</f>
        <v>0</v>
      </c>
      <c r="G138">
        <f>'BFPaT-fueltax-msw'!G6</f>
        <v>0</v>
      </c>
      <c r="H138">
        <f>'BFPaT-fueltax-msw'!H6</f>
        <v>0</v>
      </c>
      <c r="I138">
        <f>'BFPaT-fueltax-msw'!I6</f>
        <v>0</v>
      </c>
      <c r="J138">
        <f>'BFPaT-fueltax-msw'!J6</f>
        <v>0</v>
      </c>
      <c r="K138">
        <f>'BFPaT-fueltax-msw'!K6</f>
        <v>0</v>
      </c>
      <c r="L138">
        <f>'BFPaT-fueltax-msw'!L6</f>
        <v>0</v>
      </c>
      <c r="M138">
        <f>'BFPaT-fueltax-msw'!M6</f>
        <v>0</v>
      </c>
      <c r="N138">
        <f>'BFPaT-fueltax-msw'!N6</f>
        <v>0</v>
      </c>
      <c r="O138">
        <f>'BFPaT-fueltax-msw'!O6</f>
        <v>0</v>
      </c>
      <c r="P138">
        <f>'BFPaT-fueltax-msw'!P6</f>
        <v>0</v>
      </c>
      <c r="Q138">
        <f>'BFPaT-fueltax-msw'!Q6</f>
        <v>0</v>
      </c>
      <c r="R138">
        <f>'BFPaT-fueltax-msw'!R6</f>
        <v>0</v>
      </c>
      <c r="S138">
        <f>'BFPaT-fueltax-msw'!S6</f>
        <v>0</v>
      </c>
      <c r="T138">
        <f>'BFPaT-fueltax-msw'!T6</f>
        <v>0</v>
      </c>
      <c r="U138">
        <f>'BFPaT-fueltax-msw'!U6</f>
        <v>0</v>
      </c>
      <c r="V138">
        <f>'BFPaT-fueltax-msw'!V6</f>
        <v>0</v>
      </c>
      <c r="W138">
        <f>'BFPaT-fueltax-msw'!W6</f>
        <v>0</v>
      </c>
      <c r="X138">
        <f>'BFPaT-fueltax-msw'!X6</f>
        <v>0</v>
      </c>
      <c r="Y138">
        <f>'BFPaT-fueltax-msw'!Y6</f>
        <v>0</v>
      </c>
      <c r="Z138">
        <f>'BFPaT-fueltax-msw'!Z6</f>
        <v>0</v>
      </c>
      <c r="AA138">
        <f>'BFPaT-fueltax-msw'!AA6</f>
        <v>0</v>
      </c>
    </row>
    <row r="139" spans="1:30">
      <c r="A139" t="s">
        <v>556</v>
      </c>
      <c r="B139">
        <f>'BFPaT-fueltax-msw'!B7</f>
        <v>0</v>
      </c>
      <c r="C139">
        <f>'BFPaT-fueltax-msw'!C7</f>
        <v>0</v>
      </c>
      <c r="D139">
        <f>'BFPaT-fueltax-msw'!D7</f>
        <v>0</v>
      </c>
      <c r="E139">
        <f>'BFPaT-fueltax-msw'!E7</f>
        <v>0</v>
      </c>
      <c r="F139">
        <f>'BFPaT-fueltax-msw'!F7</f>
        <v>0</v>
      </c>
      <c r="G139">
        <f>'BFPaT-fueltax-msw'!G7</f>
        <v>0</v>
      </c>
      <c r="H139">
        <f>'BFPaT-fueltax-msw'!H7</f>
        <v>0</v>
      </c>
      <c r="I139">
        <f>'BFPaT-fueltax-msw'!I7</f>
        <v>0</v>
      </c>
      <c r="J139">
        <f>'BFPaT-fueltax-msw'!J7</f>
        <v>0</v>
      </c>
      <c r="K139">
        <f>'BFPaT-fueltax-msw'!K7</f>
        <v>0</v>
      </c>
      <c r="L139">
        <f>'BFPaT-fueltax-msw'!L7</f>
        <v>0</v>
      </c>
      <c r="M139">
        <f>'BFPaT-fueltax-msw'!M7</f>
        <v>0</v>
      </c>
      <c r="N139">
        <f>'BFPaT-fueltax-msw'!N7</f>
        <v>0</v>
      </c>
      <c r="O139">
        <f>'BFPaT-fueltax-msw'!O7</f>
        <v>0</v>
      </c>
      <c r="P139">
        <f>'BFPaT-fueltax-msw'!P7</f>
        <v>0</v>
      </c>
      <c r="Q139">
        <f>'BFPaT-fueltax-msw'!Q7</f>
        <v>0</v>
      </c>
      <c r="R139">
        <f>'BFPaT-fueltax-msw'!R7</f>
        <v>0</v>
      </c>
      <c r="S139">
        <f>'BFPaT-fueltax-msw'!S7</f>
        <v>0</v>
      </c>
      <c r="T139">
        <f>'BFPaT-fueltax-msw'!T7</f>
        <v>0</v>
      </c>
      <c r="U139">
        <f>'BFPaT-fueltax-msw'!U7</f>
        <v>0</v>
      </c>
      <c r="V139">
        <f>'BFPaT-fueltax-msw'!V7</f>
        <v>0</v>
      </c>
      <c r="W139">
        <f>'BFPaT-fueltax-msw'!W7</f>
        <v>0</v>
      </c>
      <c r="X139">
        <f>'BFPaT-fueltax-msw'!X7</f>
        <v>0</v>
      </c>
      <c r="Y139">
        <f>'BFPaT-fueltax-msw'!Y7</f>
        <v>0</v>
      </c>
      <c r="Z139">
        <f>'BFPaT-fueltax-msw'!Z7</f>
        <v>0</v>
      </c>
      <c r="AA139">
        <f>'BFPaT-fueltax-msw'!AA7</f>
        <v>0</v>
      </c>
    </row>
    <row r="140" spans="1:30">
      <c r="A140" t="s">
        <v>557</v>
      </c>
      <c r="B140">
        <f>'BFPaT-fueltax-msw'!B8</f>
        <v>0</v>
      </c>
      <c r="C140">
        <f>'BFPaT-fueltax-msw'!C8</f>
        <v>0</v>
      </c>
      <c r="D140">
        <f>'BFPaT-fueltax-msw'!D8</f>
        <v>0</v>
      </c>
      <c r="E140">
        <f>'BFPaT-fueltax-msw'!E8</f>
        <v>0</v>
      </c>
      <c r="F140">
        <f>'BFPaT-fueltax-msw'!F8</f>
        <v>0</v>
      </c>
      <c r="G140">
        <f>'BFPaT-fueltax-msw'!G8</f>
        <v>0</v>
      </c>
      <c r="H140">
        <f>'BFPaT-fueltax-msw'!H8</f>
        <v>0</v>
      </c>
      <c r="I140">
        <f>'BFPaT-fueltax-msw'!I8</f>
        <v>0</v>
      </c>
      <c r="J140">
        <f>'BFPaT-fueltax-msw'!J8</f>
        <v>0</v>
      </c>
      <c r="K140">
        <f>'BFPaT-fueltax-msw'!K8</f>
        <v>0</v>
      </c>
      <c r="L140">
        <f>'BFPaT-fueltax-msw'!L8</f>
        <v>0</v>
      </c>
      <c r="M140">
        <f>'BFPaT-fueltax-msw'!M8</f>
        <v>0</v>
      </c>
      <c r="N140">
        <f>'BFPaT-fueltax-msw'!N8</f>
        <v>0</v>
      </c>
      <c r="O140">
        <f>'BFPaT-fueltax-msw'!O8</f>
        <v>0</v>
      </c>
      <c r="P140">
        <f>'BFPaT-fueltax-msw'!P8</f>
        <v>0</v>
      </c>
      <c r="Q140">
        <f>'BFPaT-fueltax-msw'!Q8</f>
        <v>0</v>
      </c>
      <c r="R140">
        <f>'BFPaT-fueltax-msw'!R8</f>
        <v>0</v>
      </c>
      <c r="S140">
        <f>'BFPaT-fueltax-msw'!S8</f>
        <v>0</v>
      </c>
      <c r="T140">
        <f>'BFPaT-fueltax-msw'!T8</f>
        <v>0</v>
      </c>
      <c r="U140">
        <f>'BFPaT-fueltax-msw'!U8</f>
        <v>0</v>
      </c>
      <c r="V140">
        <f>'BFPaT-fueltax-msw'!V8</f>
        <v>0</v>
      </c>
      <c r="W140">
        <f>'BFPaT-fueltax-msw'!W8</f>
        <v>0</v>
      </c>
      <c r="X140">
        <f>'BFPaT-fueltax-msw'!X8</f>
        <v>0</v>
      </c>
      <c r="Y140">
        <f>'BFPaT-fueltax-msw'!Y8</f>
        <v>0</v>
      </c>
      <c r="Z140">
        <f>'BFPaT-fueltax-msw'!Z8</f>
        <v>0</v>
      </c>
      <c r="AA140">
        <f>'BFPaT-fueltax-msw'!AA8</f>
        <v>0</v>
      </c>
    </row>
    <row r="141" spans="1:30">
      <c r="A141" t="s">
        <v>396</v>
      </c>
      <c r="B141">
        <f>'BFPaT-fueltax-msw'!B9</f>
        <v>0</v>
      </c>
      <c r="C141">
        <f>'BFPaT-fueltax-msw'!C9</f>
        <v>0</v>
      </c>
      <c r="D141">
        <f>'BFPaT-fueltax-msw'!D9</f>
        <v>0</v>
      </c>
      <c r="E141">
        <f>'BFPaT-fueltax-msw'!E9</f>
        <v>0</v>
      </c>
      <c r="F141">
        <f>'BFPaT-fueltax-msw'!F9</f>
        <v>0</v>
      </c>
      <c r="G141">
        <f>'BFPaT-fueltax-msw'!G9</f>
        <v>0</v>
      </c>
      <c r="H141">
        <f>'BFPaT-fueltax-msw'!H9</f>
        <v>0</v>
      </c>
      <c r="I141">
        <f>'BFPaT-fueltax-msw'!I9</f>
        <v>0</v>
      </c>
      <c r="J141">
        <f>'BFPaT-fueltax-msw'!J9</f>
        <v>0</v>
      </c>
      <c r="K141">
        <f>'BFPaT-fueltax-msw'!K9</f>
        <v>0</v>
      </c>
      <c r="L141">
        <f>'BFPaT-fueltax-msw'!L9</f>
        <v>0</v>
      </c>
      <c r="M141">
        <f>'BFPaT-fueltax-msw'!M9</f>
        <v>0</v>
      </c>
      <c r="N141">
        <f>'BFPaT-fueltax-msw'!N9</f>
        <v>0</v>
      </c>
      <c r="O141">
        <f>'BFPaT-fueltax-msw'!O9</f>
        <v>0</v>
      </c>
      <c r="P141">
        <f>'BFPaT-fueltax-msw'!P9</f>
        <v>0</v>
      </c>
      <c r="Q141">
        <f>'BFPaT-fueltax-msw'!Q9</f>
        <v>0</v>
      </c>
      <c r="R141">
        <f>'BFPaT-fueltax-msw'!R9</f>
        <v>0</v>
      </c>
      <c r="S141">
        <f>'BFPaT-fueltax-msw'!S9</f>
        <v>0</v>
      </c>
      <c r="T141">
        <f>'BFPaT-fueltax-msw'!T9</f>
        <v>0</v>
      </c>
      <c r="U141">
        <f>'BFPaT-fueltax-msw'!U9</f>
        <v>0</v>
      </c>
      <c r="V141">
        <f>'BFPaT-fueltax-msw'!V9</f>
        <v>0</v>
      </c>
      <c r="W141">
        <f>'BFPaT-fueltax-msw'!W9</f>
        <v>0</v>
      </c>
      <c r="X141">
        <f>'BFPaT-fueltax-msw'!X9</f>
        <v>0</v>
      </c>
      <c r="Y141">
        <f>'BFPaT-fueltax-msw'!Y9</f>
        <v>0</v>
      </c>
      <c r="Z141">
        <f>'BFPaT-fueltax-msw'!Z9</f>
        <v>0</v>
      </c>
      <c r="AA141">
        <f>'BFPaT-fueltax-msw'!AA9</f>
        <v>0</v>
      </c>
    </row>
    <row r="142" spans="1:30">
      <c r="A142" s="15" t="s">
        <v>558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</row>
    <row r="143" spans="1:30">
      <c r="A143" t="s">
        <v>488</v>
      </c>
      <c r="B143">
        <f t="shared" ref="B143:AA143" si="14">B$1</f>
        <v>2025</v>
      </c>
      <c r="C143">
        <f t="shared" si="14"/>
        <v>2026</v>
      </c>
      <c r="D143">
        <f t="shared" si="14"/>
        <v>2027</v>
      </c>
      <c r="E143">
        <f t="shared" si="14"/>
        <v>2028</v>
      </c>
      <c r="F143">
        <f t="shared" si="14"/>
        <v>2029</v>
      </c>
      <c r="G143">
        <f t="shared" si="14"/>
        <v>2030</v>
      </c>
      <c r="H143">
        <f t="shared" si="14"/>
        <v>2031</v>
      </c>
      <c r="I143">
        <f t="shared" si="14"/>
        <v>2032</v>
      </c>
      <c r="J143">
        <f t="shared" si="14"/>
        <v>2033</v>
      </c>
      <c r="K143">
        <f t="shared" si="14"/>
        <v>2034</v>
      </c>
      <c r="L143">
        <f t="shared" si="14"/>
        <v>2035</v>
      </c>
      <c r="M143">
        <f t="shared" si="14"/>
        <v>2036</v>
      </c>
      <c r="N143">
        <f t="shared" si="14"/>
        <v>2037</v>
      </c>
      <c r="O143">
        <f t="shared" si="14"/>
        <v>2038</v>
      </c>
      <c r="P143">
        <f t="shared" si="14"/>
        <v>2039</v>
      </c>
      <c r="Q143">
        <f t="shared" si="14"/>
        <v>2040</v>
      </c>
      <c r="R143">
        <f t="shared" si="14"/>
        <v>2041</v>
      </c>
      <c r="S143">
        <f t="shared" si="14"/>
        <v>2042</v>
      </c>
      <c r="T143">
        <f t="shared" si="14"/>
        <v>2043</v>
      </c>
      <c r="U143">
        <f t="shared" si="14"/>
        <v>2044</v>
      </c>
      <c r="V143">
        <f t="shared" si="14"/>
        <v>2045</v>
      </c>
      <c r="W143">
        <f t="shared" si="14"/>
        <v>2046</v>
      </c>
      <c r="X143">
        <f t="shared" si="14"/>
        <v>2047</v>
      </c>
      <c r="Y143">
        <f t="shared" si="14"/>
        <v>2048</v>
      </c>
      <c r="Z143">
        <f t="shared" si="14"/>
        <v>2049</v>
      </c>
      <c r="AA143">
        <f t="shared" si="14"/>
        <v>2050</v>
      </c>
    </row>
    <row r="144" spans="1:30">
      <c r="A144" t="s">
        <v>389</v>
      </c>
      <c r="B144" s="7">
        <f>'BFPaT-fueltax-hydrogen'!B2</f>
        <v>3.4560797218401299E-6</v>
      </c>
      <c r="C144" s="7">
        <f>'BFPaT-fueltax-hydrogen'!C2</f>
        <v>3.5870220379895567E-6</v>
      </c>
      <c r="D144" s="7">
        <f>'BFPaT-fueltax-hydrogen'!D2</f>
        <v>3.5694104926392228E-6</v>
      </c>
      <c r="E144" s="7">
        <f>'BFPaT-fueltax-hydrogen'!E2</f>
        <v>3.5687003803407537E-6</v>
      </c>
      <c r="F144" s="7">
        <f>'BFPaT-fueltax-hydrogen'!F2</f>
        <v>3.5479238524786508E-6</v>
      </c>
      <c r="G144" s="7">
        <f>'BFPaT-fueltax-hydrogen'!G2</f>
        <v>3.552518827188938E-6</v>
      </c>
      <c r="H144" s="7">
        <f>'BFPaT-fueltax-hydrogen'!H2</f>
        <v>3.5633296713176844E-6</v>
      </c>
      <c r="I144" s="7">
        <f>'BFPaT-fueltax-hydrogen'!I2</f>
        <v>3.5658318641756469E-6</v>
      </c>
      <c r="J144" s="7">
        <f>'BFPaT-fueltax-hydrogen'!J2</f>
        <v>3.5532041927626275E-6</v>
      </c>
      <c r="K144" s="7">
        <f>'BFPaT-fueltax-hydrogen'!K2</f>
        <v>3.5517558509519365E-6</v>
      </c>
      <c r="L144" s="7">
        <f>'BFPaT-fueltax-hydrogen'!L2</f>
        <v>3.5451850064178053E-6</v>
      </c>
      <c r="M144" s="7">
        <f>'BFPaT-fueltax-hydrogen'!M2</f>
        <v>3.5504604018131126E-6</v>
      </c>
      <c r="N144" s="7">
        <f>'BFPaT-fueltax-hydrogen'!N2</f>
        <v>3.547434825737222E-6</v>
      </c>
      <c r="O144" s="7">
        <f>'BFPaT-fueltax-hydrogen'!O2</f>
        <v>3.5479757119542396E-6</v>
      </c>
      <c r="P144" s="7">
        <f>'BFPaT-fueltax-hydrogen'!P2</f>
        <v>3.5464002944421978E-6</v>
      </c>
      <c r="Q144" s="7">
        <f>'BFPaT-fueltax-hydrogen'!Q2</f>
        <v>3.5462492718388846E-6</v>
      </c>
      <c r="R144" s="7">
        <f>'BFPaT-fueltax-hydrogen'!R2</f>
        <v>3.5424898691496796E-6</v>
      </c>
      <c r="S144" s="7">
        <f>'BFPaT-fueltax-hydrogen'!S2</f>
        <v>3.5330469940741483E-6</v>
      </c>
      <c r="T144" s="7">
        <f>'BFPaT-fueltax-hydrogen'!T2</f>
        <v>3.5157678181769585E-6</v>
      </c>
      <c r="U144" s="7">
        <f>'BFPaT-fueltax-hydrogen'!U2</f>
        <v>3.4990762553608467E-6</v>
      </c>
      <c r="V144" s="7">
        <f>'BFPaT-fueltax-hydrogen'!V2</f>
        <v>3.4897336913378846E-6</v>
      </c>
      <c r="W144" s="7">
        <f>'BFPaT-fueltax-hydrogen'!W2</f>
        <v>3.4864313382053337E-6</v>
      </c>
      <c r="X144" s="7">
        <f>'BFPaT-fueltax-hydrogen'!X2</f>
        <v>3.4844165282432914E-6</v>
      </c>
      <c r="Y144" s="7">
        <f>'BFPaT-fueltax-hydrogen'!Y2</f>
        <v>3.4818196175396957E-6</v>
      </c>
      <c r="Z144" s="7">
        <f>'BFPaT-fueltax-hydrogen'!Z2</f>
        <v>3.477242912960821E-6</v>
      </c>
      <c r="AA144" s="7">
        <f>'BFPaT-fueltax-hydrogen'!AA2</f>
        <v>3.4724657334372264E-6</v>
      </c>
    </row>
    <row r="145" spans="1:27">
      <c r="A145" t="s">
        <v>390</v>
      </c>
      <c r="B145" s="7">
        <f>'BFPaT-fueltax-hydrogen'!B3</f>
        <v>9.8914687731693716E-7</v>
      </c>
      <c r="C145" s="7">
        <f>'BFPaT-fueltax-hydrogen'!C3</f>
        <v>1.1208650560588438E-6</v>
      </c>
      <c r="D145" s="7">
        <f>'BFPaT-fueltax-hydrogen'!D3</f>
        <v>1.1033476325392606E-6</v>
      </c>
      <c r="E145" s="7">
        <f>'BFPaT-fueltax-hydrogen'!E3</f>
        <v>1.0958104143410886E-6</v>
      </c>
      <c r="F145" s="7">
        <f>'BFPaT-fueltax-hydrogen'!F3</f>
        <v>1.077418985071093E-6</v>
      </c>
      <c r="G145" s="7">
        <f>'BFPaT-fueltax-hydrogen'!G3</f>
        <v>1.086127777212356E-6</v>
      </c>
      <c r="H145" s="7">
        <f>'BFPaT-fueltax-hydrogen'!H3</f>
        <v>1.0934235273744617E-6</v>
      </c>
      <c r="I145" s="7">
        <f>'BFPaT-fueltax-hydrogen'!I3</f>
        <v>1.0952008706053993E-6</v>
      </c>
      <c r="J145" s="7">
        <f>'BFPaT-fueltax-hydrogen'!J3</f>
        <v>1.0948169897814802E-6</v>
      </c>
      <c r="K145" s="7">
        <f>'BFPaT-fueltax-hydrogen'!K3</f>
        <v>1.0919466373130098E-6</v>
      </c>
      <c r="L145" s="7">
        <f>'BFPaT-fueltax-hydrogen'!L3</f>
        <v>1.083884196944836E-6</v>
      </c>
      <c r="M145" s="7">
        <f>'BFPaT-fueltax-hydrogen'!M3</f>
        <v>1.0887524099533272E-6</v>
      </c>
      <c r="N145" s="7">
        <f>'BFPaT-fueltax-hydrogen'!N3</f>
        <v>1.086395918380626E-6</v>
      </c>
      <c r="O145" s="7">
        <f>'BFPaT-fueltax-hydrogen'!O3</f>
        <v>1.0878813203211644E-6</v>
      </c>
      <c r="P145" s="7">
        <f>'BFPaT-fueltax-hydrogen'!P3</f>
        <v>1.0889034907687453E-6</v>
      </c>
      <c r="Q145" s="7">
        <f>'BFPaT-fueltax-hydrogen'!Q3</f>
        <v>1.088065975245324E-6</v>
      </c>
      <c r="R145" s="7">
        <f>'BFPaT-fueltax-hydrogen'!R3</f>
        <v>1.0820525947421408E-6</v>
      </c>
      <c r="S145" s="7">
        <f>'BFPaT-fueltax-hydrogen'!S3</f>
        <v>1.0719102310480765E-6</v>
      </c>
      <c r="T145" s="7">
        <f>'BFPaT-fueltax-hydrogen'!T3</f>
        <v>1.0559828987354589E-6</v>
      </c>
      <c r="U145" s="7">
        <f>'BFPaT-fueltax-hydrogen'!U3</f>
        <v>1.0425860849097247E-6</v>
      </c>
      <c r="V145" s="7">
        <f>'BFPaT-fueltax-hydrogen'!V3</f>
        <v>1.0344141520645787E-6</v>
      </c>
      <c r="W145" s="7">
        <f>'BFPaT-fueltax-hydrogen'!W3</f>
        <v>1.0294194486521818E-6</v>
      </c>
      <c r="X145" s="7">
        <f>'BFPaT-fueltax-hydrogen'!X3</f>
        <v>1.0273275858364233E-6</v>
      </c>
      <c r="Y145" s="7">
        <f>'BFPaT-fueltax-hydrogen'!Y3</f>
        <v>1.0251302443679553E-6</v>
      </c>
      <c r="Z145" s="7">
        <f>'BFPaT-fueltax-hydrogen'!Z3</f>
        <v>1.021314321552418E-6</v>
      </c>
      <c r="AA145" s="7">
        <f>'BFPaT-fueltax-hydrogen'!AA3</f>
        <v>1.0172530692360349E-6</v>
      </c>
    </row>
    <row r="146" spans="1:27">
      <c r="A146" t="s">
        <v>391</v>
      </c>
      <c r="B146" s="7">
        <f>'BFPaT-fueltax-hydrogen'!B4</f>
        <v>9.8914687731693716E-7</v>
      </c>
      <c r="C146" s="7">
        <f>'BFPaT-fueltax-hydrogen'!C4</f>
        <v>1.1208650560588438E-6</v>
      </c>
      <c r="D146" s="7">
        <f>'BFPaT-fueltax-hydrogen'!D4</f>
        <v>1.1033476325392606E-6</v>
      </c>
      <c r="E146" s="7">
        <f>'BFPaT-fueltax-hydrogen'!E4</f>
        <v>1.0958104143410886E-6</v>
      </c>
      <c r="F146" s="7">
        <f>'BFPaT-fueltax-hydrogen'!F4</f>
        <v>1.077418985071093E-6</v>
      </c>
      <c r="G146" s="7">
        <f>'BFPaT-fueltax-hydrogen'!G4</f>
        <v>1.086127777212356E-6</v>
      </c>
      <c r="H146" s="7">
        <f>'BFPaT-fueltax-hydrogen'!H4</f>
        <v>1.0934235273744617E-6</v>
      </c>
      <c r="I146" s="7">
        <f>'BFPaT-fueltax-hydrogen'!I4</f>
        <v>1.0952008706053993E-6</v>
      </c>
      <c r="J146" s="7">
        <f>'BFPaT-fueltax-hydrogen'!J4</f>
        <v>1.0948169897814802E-6</v>
      </c>
      <c r="K146" s="7">
        <f>'BFPaT-fueltax-hydrogen'!K4</f>
        <v>1.0919466373130098E-6</v>
      </c>
      <c r="L146" s="7">
        <f>'BFPaT-fueltax-hydrogen'!L4</f>
        <v>1.083884196944836E-6</v>
      </c>
      <c r="M146" s="7">
        <f>'BFPaT-fueltax-hydrogen'!M4</f>
        <v>1.0887524099533272E-6</v>
      </c>
      <c r="N146" s="7">
        <f>'BFPaT-fueltax-hydrogen'!N4</f>
        <v>1.086395918380626E-6</v>
      </c>
      <c r="O146" s="7">
        <f>'BFPaT-fueltax-hydrogen'!O4</f>
        <v>1.0878813203211644E-6</v>
      </c>
      <c r="P146" s="7">
        <f>'BFPaT-fueltax-hydrogen'!P4</f>
        <v>1.0889034907687453E-6</v>
      </c>
      <c r="Q146" s="7">
        <f>'BFPaT-fueltax-hydrogen'!Q4</f>
        <v>1.088065975245324E-6</v>
      </c>
      <c r="R146" s="7">
        <f>'BFPaT-fueltax-hydrogen'!R4</f>
        <v>1.0820525947421408E-6</v>
      </c>
      <c r="S146" s="7">
        <f>'BFPaT-fueltax-hydrogen'!S4</f>
        <v>1.0719102310480765E-6</v>
      </c>
      <c r="T146" s="7">
        <f>'BFPaT-fueltax-hydrogen'!T4</f>
        <v>1.0559828987354589E-6</v>
      </c>
      <c r="U146" s="7">
        <f>'BFPaT-fueltax-hydrogen'!U4</f>
        <v>1.0425860849097247E-6</v>
      </c>
      <c r="V146" s="7">
        <f>'BFPaT-fueltax-hydrogen'!V4</f>
        <v>1.0344141520645787E-6</v>
      </c>
      <c r="W146" s="7">
        <f>'BFPaT-fueltax-hydrogen'!W4</f>
        <v>1.0294194486521818E-6</v>
      </c>
      <c r="X146" s="7">
        <f>'BFPaT-fueltax-hydrogen'!X4</f>
        <v>1.0273275858364233E-6</v>
      </c>
      <c r="Y146" s="7">
        <f>'BFPaT-fueltax-hydrogen'!Y4</f>
        <v>1.0251302443679553E-6</v>
      </c>
      <c r="Z146" s="7">
        <f>'BFPaT-fueltax-hydrogen'!Z4</f>
        <v>1.021314321552418E-6</v>
      </c>
      <c r="AA146" s="7">
        <f>'BFPaT-fueltax-hydrogen'!AA4</f>
        <v>1.0172530692360349E-6</v>
      </c>
    </row>
    <row r="147" spans="1:27">
      <c r="A147" t="s">
        <v>392</v>
      </c>
      <c r="B147" s="7">
        <f>'BFPaT-fueltax-hydrogen'!B5</f>
        <v>9.8914687731693716E-7</v>
      </c>
      <c r="C147" s="7">
        <f>'BFPaT-fueltax-hydrogen'!C5</f>
        <v>1.1208650560588438E-6</v>
      </c>
      <c r="D147" s="7">
        <f>'BFPaT-fueltax-hydrogen'!D5</f>
        <v>1.1033476325392606E-6</v>
      </c>
      <c r="E147" s="7">
        <f>'BFPaT-fueltax-hydrogen'!E5</f>
        <v>1.0958104143410886E-6</v>
      </c>
      <c r="F147" s="7">
        <f>'BFPaT-fueltax-hydrogen'!F5</f>
        <v>1.077418985071093E-6</v>
      </c>
      <c r="G147" s="7">
        <f>'BFPaT-fueltax-hydrogen'!G5</f>
        <v>1.086127777212356E-6</v>
      </c>
      <c r="H147" s="7">
        <f>'BFPaT-fueltax-hydrogen'!H5</f>
        <v>1.0934235273744617E-6</v>
      </c>
      <c r="I147" s="7">
        <f>'BFPaT-fueltax-hydrogen'!I5</f>
        <v>1.0952008706053993E-6</v>
      </c>
      <c r="J147" s="7">
        <f>'BFPaT-fueltax-hydrogen'!J5</f>
        <v>1.0948169897814802E-6</v>
      </c>
      <c r="K147" s="7">
        <f>'BFPaT-fueltax-hydrogen'!K5</f>
        <v>1.0919466373130098E-6</v>
      </c>
      <c r="L147" s="7">
        <f>'BFPaT-fueltax-hydrogen'!L5</f>
        <v>1.083884196944836E-6</v>
      </c>
      <c r="M147" s="7">
        <f>'BFPaT-fueltax-hydrogen'!M5</f>
        <v>1.0887524099533272E-6</v>
      </c>
      <c r="N147" s="7">
        <f>'BFPaT-fueltax-hydrogen'!N5</f>
        <v>1.086395918380626E-6</v>
      </c>
      <c r="O147" s="7">
        <f>'BFPaT-fueltax-hydrogen'!O5</f>
        <v>1.0878813203211644E-6</v>
      </c>
      <c r="P147" s="7">
        <f>'BFPaT-fueltax-hydrogen'!P5</f>
        <v>1.0889034907687453E-6</v>
      </c>
      <c r="Q147" s="7">
        <f>'BFPaT-fueltax-hydrogen'!Q5</f>
        <v>1.088065975245324E-6</v>
      </c>
      <c r="R147" s="7">
        <f>'BFPaT-fueltax-hydrogen'!R5</f>
        <v>1.0820525947421408E-6</v>
      </c>
      <c r="S147" s="7">
        <f>'BFPaT-fueltax-hydrogen'!S5</f>
        <v>1.0719102310480765E-6</v>
      </c>
      <c r="T147" s="7">
        <f>'BFPaT-fueltax-hydrogen'!T5</f>
        <v>1.0559828987354589E-6</v>
      </c>
      <c r="U147" s="7">
        <f>'BFPaT-fueltax-hydrogen'!U5</f>
        <v>1.0425860849097247E-6</v>
      </c>
      <c r="V147" s="7">
        <f>'BFPaT-fueltax-hydrogen'!V5</f>
        <v>1.0344141520645787E-6</v>
      </c>
      <c r="W147" s="7">
        <f>'BFPaT-fueltax-hydrogen'!W5</f>
        <v>1.0294194486521818E-6</v>
      </c>
      <c r="X147" s="7">
        <f>'BFPaT-fueltax-hydrogen'!X5</f>
        <v>1.0273275858364233E-6</v>
      </c>
      <c r="Y147" s="7">
        <f>'BFPaT-fueltax-hydrogen'!Y5</f>
        <v>1.0251302443679553E-6</v>
      </c>
      <c r="Z147" s="7">
        <f>'BFPaT-fueltax-hydrogen'!Z5</f>
        <v>1.021314321552418E-6</v>
      </c>
      <c r="AA147" s="7">
        <f>'BFPaT-fueltax-hydrogen'!AA5</f>
        <v>1.0172530692360349E-6</v>
      </c>
    </row>
    <row r="148" spans="1:27">
      <c r="A148" t="s">
        <v>393</v>
      </c>
      <c r="B148" s="7">
        <f>'BFPaT-fueltax-hydrogen'!B6</f>
        <v>5.5771102825593085E-7</v>
      </c>
      <c r="C148" s="7">
        <f>'BFPaT-fueltax-hydrogen'!C6</f>
        <v>5.7652133189648473E-7</v>
      </c>
      <c r="D148" s="7">
        <f>'BFPaT-fueltax-hydrogen'!D6</f>
        <v>5.7621350841291836E-7</v>
      </c>
      <c r="E148" s="7">
        <f>'BFPaT-fueltax-hydrogen'!E6</f>
        <v>5.828092617858259E-7</v>
      </c>
      <c r="F148" s="7">
        <f>'BFPaT-fueltax-hydrogen'!F6</f>
        <v>5.8681959854353001E-7</v>
      </c>
      <c r="G148" s="7">
        <f>'BFPaT-fueltax-hydrogen'!G6</f>
        <v>6.204536783502401E-7</v>
      </c>
      <c r="H148" s="7">
        <f>'BFPaT-fueltax-hydrogen'!H6</f>
        <v>6.342138438849305E-7</v>
      </c>
      <c r="I148" s="7">
        <f>'BFPaT-fueltax-hydrogen'!I6</f>
        <v>6.4118637552931091E-7</v>
      </c>
      <c r="J148" s="7">
        <f>'BFPaT-fueltax-hydrogen'!J6</f>
        <v>6.4482434673403681E-7</v>
      </c>
      <c r="K148" s="7">
        <f>'BFPaT-fueltax-hydrogen'!K6</f>
        <v>6.4620940693584952E-7</v>
      </c>
      <c r="L148" s="7">
        <f>'BFPaT-fueltax-hydrogen'!L6</f>
        <v>6.4290466871459375E-7</v>
      </c>
      <c r="M148" s="7">
        <f>'BFPaT-fueltax-hydrogen'!M6</f>
        <v>6.5114418397249375E-7</v>
      </c>
      <c r="N148" s="7">
        <f>'BFPaT-fueltax-hydrogen'!N6</f>
        <v>6.5214844111563464E-7</v>
      </c>
      <c r="O148" s="7">
        <f>'BFPaT-fueltax-hydrogen'!O6</f>
        <v>6.5698196808396038E-7</v>
      </c>
      <c r="P148" s="7">
        <f>'BFPaT-fueltax-hydrogen'!P6</f>
        <v>6.6145045170252381E-7</v>
      </c>
      <c r="Q148" s="7">
        <f>'BFPaT-fueltax-hydrogen'!Q6</f>
        <v>6.6387235527636186E-7</v>
      </c>
      <c r="R148" s="7">
        <f>'BFPaT-fueltax-hydrogen'!R6</f>
        <v>6.5997243346384984E-7</v>
      </c>
      <c r="S148" s="7">
        <f>'BFPaT-fueltax-hydrogen'!S6</f>
        <v>6.5070320307149291E-7</v>
      </c>
      <c r="T148" s="7">
        <f>'BFPaT-fueltax-hydrogen'!T6</f>
        <v>6.3515137684511842E-7</v>
      </c>
      <c r="U148" s="7">
        <f>'BFPaT-fueltax-hydrogen'!U6</f>
        <v>6.221967506470703E-7</v>
      </c>
      <c r="V148" s="7">
        <f>'BFPaT-fueltax-hydrogen'!V6</f>
        <v>6.1551439161227721E-7</v>
      </c>
      <c r="W148" s="7">
        <f>'BFPaT-fueltax-hydrogen'!W6</f>
        <v>6.128965827338383E-7</v>
      </c>
      <c r="X148" s="7">
        <f>'BFPaT-fueltax-hydrogen'!X6</f>
        <v>6.1335322636092463E-7</v>
      </c>
      <c r="Y148" s="7">
        <f>'BFPaT-fueltax-hydrogen'!Y6</f>
        <v>6.1359999915674539E-7</v>
      </c>
      <c r="Z148" s="7">
        <f>'BFPaT-fueltax-hydrogen'!Z6</f>
        <v>6.1203925456914803E-7</v>
      </c>
      <c r="AA148" s="7">
        <f>'BFPaT-fueltax-hydrogen'!AA6</f>
        <v>6.1005968965584764E-7</v>
      </c>
    </row>
    <row r="149" spans="1:27">
      <c r="A149" t="s">
        <v>394</v>
      </c>
      <c r="B149" s="7">
        <f>'BFPaT-fueltax-hydrogen'!B7</f>
        <v>5.5771102825593085E-7</v>
      </c>
      <c r="C149" s="7">
        <f>'BFPaT-fueltax-hydrogen'!C7</f>
        <v>5.7652133189648473E-7</v>
      </c>
      <c r="D149" s="7">
        <f>'BFPaT-fueltax-hydrogen'!D7</f>
        <v>5.7621350841291836E-7</v>
      </c>
      <c r="E149" s="7">
        <f>'BFPaT-fueltax-hydrogen'!E7</f>
        <v>5.828092617858259E-7</v>
      </c>
      <c r="F149" s="7">
        <f>'BFPaT-fueltax-hydrogen'!F7</f>
        <v>5.8681959854353001E-7</v>
      </c>
      <c r="G149" s="7">
        <f>'BFPaT-fueltax-hydrogen'!G7</f>
        <v>6.204536783502401E-7</v>
      </c>
      <c r="H149" s="7">
        <f>'BFPaT-fueltax-hydrogen'!H7</f>
        <v>6.342138438849305E-7</v>
      </c>
      <c r="I149" s="7">
        <f>'BFPaT-fueltax-hydrogen'!I7</f>
        <v>6.4118637552931091E-7</v>
      </c>
      <c r="J149" s="7">
        <f>'BFPaT-fueltax-hydrogen'!J7</f>
        <v>6.4482434673403681E-7</v>
      </c>
      <c r="K149" s="7">
        <f>'BFPaT-fueltax-hydrogen'!K7</f>
        <v>6.4620940693584952E-7</v>
      </c>
      <c r="L149" s="7">
        <f>'BFPaT-fueltax-hydrogen'!L7</f>
        <v>6.4290466871459375E-7</v>
      </c>
      <c r="M149" s="7">
        <f>'BFPaT-fueltax-hydrogen'!M7</f>
        <v>6.5114418397249375E-7</v>
      </c>
      <c r="N149" s="7">
        <f>'BFPaT-fueltax-hydrogen'!N7</f>
        <v>6.5214844111563464E-7</v>
      </c>
      <c r="O149" s="7">
        <f>'BFPaT-fueltax-hydrogen'!O7</f>
        <v>6.5698196808396038E-7</v>
      </c>
      <c r="P149" s="7">
        <f>'BFPaT-fueltax-hydrogen'!P7</f>
        <v>6.6145045170252381E-7</v>
      </c>
      <c r="Q149" s="7">
        <f>'BFPaT-fueltax-hydrogen'!Q7</f>
        <v>6.6387235527636186E-7</v>
      </c>
      <c r="R149" s="7">
        <f>'BFPaT-fueltax-hydrogen'!R7</f>
        <v>6.5997243346384984E-7</v>
      </c>
      <c r="S149" s="7">
        <f>'BFPaT-fueltax-hydrogen'!S7</f>
        <v>6.5070320307149291E-7</v>
      </c>
      <c r="T149" s="7">
        <f>'BFPaT-fueltax-hydrogen'!T7</f>
        <v>6.3515137684511842E-7</v>
      </c>
      <c r="U149" s="7">
        <f>'BFPaT-fueltax-hydrogen'!U7</f>
        <v>6.221967506470703E-7</v>
      </c>
      <c r="V149" s="7">
        <f>'BFPaT-fueltax-hydrogen'!V7</f>
        <v>6.1551439161227721E-7</v>
      </c>
      <c r="W149" s="7">
        <f>'BFPaT-fueltax-hydrogen'!W7</f>
        <v>6.128965827338383E-7</v>
      </c>
      <c r="X149" s="7">
        <f>'BFPaT-fueltax-hydrogen'!X7</f>
        <v>6.1335322636092463E-7</v>
      </c>
      <c r="Y149" s="7">
        <f>'BFPaT-fueltax-hydrogen'!Y7</f>
        <v>6.1359999915674539E-7</v>
      </c>
      <c r="Z149" s="7">
        <f>'BFPaT-fueltax-hydrogen'!Z7</f>
        <v>6.1203925456914803E-7</v>
      </c>
      <c r="AA149" s="7">
        <f>'BFPaT-fueltax-hydrogen'!AA7</f>
        <v>6.1005968965584764E-7</v>
      </c>
    </row>
    <row r="150" spans="1:27">
      <c r="A150" t="s">
        <v>395</v>
      </c>
      <c r="B150" s="7">
        <f>'BFPaT-fueltax-hydrogen'!B8</f>
        <v>0</v>
      </c>
      <c r="C150" s="7">
        <f>'BFPaT-fueltax-hydrogen'!C8</f>
        <v>0</v>
      </c>
      <c r="D150" s="7">
        <f>'BFPaT-fueltax-hydrogen'!D8</f>
        <v>0</v>
      </c>
      <c r="E150" s="7">
        <f>'BFPaT-fueltax-hydrogen'!E8</f>
        <v>0</v>
      </c>
      <c r="F150" s="7">
        <f>'BFPaT-fueltax-hydrogen'!F8</f>
        <v>0</v>
      </c>
      <c r="G150" s="7">
        <f>'BFPaT-fueltax-hydrogen'!G8</f>
        <v>0</v>
      </c>
      <c r="H150" s="7">
        <f>'BFPaT-fueltax-hydrogen'!H8</f>
        <v>0</v>
      </c>
      <c r="I150" s="7">
        <f>'BFPaT-fueltax-hydrogen'!I8</f>
        <v>0</v>
      </c>
      <c r="J150" s="7">
        <f>'BFPaT-fueltax-hydrogen'!J8</f>
        <v>0</v>
      </c>
      <c r="K150" s="7">
        <f>'BFPaT-fueltax-hydrogen'!K8</f>
        <v>0</v>
      </c>
      <c r="L150" s="7">
        <f>'BFPaT-fueltax-hydrogen'!L8</f>
        <v>0</v>
      </c>
      <c r="M150" s="7">
        <f>'BFPaT-fueltax-hydrogen'!M8</f>
        <v>0</v>
      </c>
      <c r="N150" s="7">
        <f>'BFPaT-fueltax-hydrogen'!N8</f>
        <v>0</v>
      </c>
      <c r="O150" s="7">
        <f>'BFPaT-fueltax-hydrogen'!O8</f>
        <v>0</v>
      </c>
      <c r="P150" s="7">
        <f>'BFPaT-fueltax-hydrogen'!P8</f>
        <v>0</v>
      </c>
      <c r="Q150" s="7">
        <f>'BFPaT-fueltax-hydrogen'!Q8</f>
        <v>0</v>
      </c>
      <c r="R150" s="7">
        <f>'BFPaT-fueltax-hydrogen'!R8</f>
        <v>0</v>
      </c>
      <c r="S150" s="7">
        <f>'BFPaT-fueltax-hydrogen'!S8</f>
        <v>0</v>
      </c>
      <c r="T150" s="7">
        <f>'BFPaT-fueltax-hydrogen'!T8</f>
        <v>0</v>
      </c>
      <c r="U150" s="7">
        <f>'BFPaT-fueltax-hydrogen'!U8</f>
        <v>0</v>
      </c>
      <c r="V150" s="7">
        <f>'BFPaT-fueltax-hydrogen'!V8</f>
        <v>0</v>
      </c>
      <c r="W150" s="7">
        <f>'BFPaT-fueltax-hydrogen'!W8</f>
        <v>0</v>
      </c>
      <c r="X150" s="7">
        <f>'BFPaT-fueltax-hydrogen'!X8</f>
        <v>0</v>
      </c>
      <c r="Y150" s="7">
        <f>'BFPaT-fueltax-hydrogen'!Y8</f>
        <v>0</v>
      </c>
      <c r="Z150" s="7">
        <f>'BFPaT-fueltax-hydrogen'!Z8</f>
        <v>0</v>
      </c>
      <c r="AA150" s="7">
        <f>'BFPaT-fueltax-hydrogen'!AA8</f>
        <v>0</v>
      </c>
    </row>
    <row r="151" spans="1:27">
      <c r="A151" t="s">
        <v>396</v>
      </c>
      <c r="B151" s="7">
        <f>'BFPaT-fueltax-hydrogen'!B9</f>
        <v>5.5771102825593085E-7</v>
      </c>
      <c r="C151" s="7">
        <f>'BFPaT-fueltax-hydrogen'!C9</f>
        <v>5.7652133189648473E-7</v>
      </c>
      <c r="D151" s="7">
        <f>'BFPaT-fueltax-hydrogen'!D9</f>
        <v>5.7621350841291836E-7</v>
      </c>
      <c r="E151" s="7">
        <f>'BFPaT-fueltax-hydrogen'!E9</f>
        <v>5.828092617858259E-7</v>
      </c>
      <c r="F151" s="7">
        <f>'BFPaT-fueltax-hydrogen'!F9</f>
        <v>5.8681959854353001E-7</v>
      </c>
      <c r="G151" s="7">
        <f>'BFPaT-fueltax-hydrogen'!G9</f>
        <v>6.204536783502401E-7</v>
      </c>
      <c r="H151" s="7">
        <f>'BFPaT-fueltax-hydrogen'!H9</f>
        <v>6.342138438849305E-7</v>
      </c>
      <c r="I151" s="7">
        <f>'BFPaT-fueltax-hydrogen'!I9</f>
        <v>6.4118637552931091E-7</v>
      </c>
      <c r="J151" s="7">
        <f>'BFPaT-fueltax-hydrogen'!J9</f>
        <v>6.4482434673403681E-7</v>
      </c>
      <c r="K151" s="7">
        <f>'BFPaT-fueltax-hydrogen'!K9</f>
        <v>6.4620940693584952E-7</v>
      </c>
      <c r="L151" s="7">
        <f>'BFPaT-fueltax-hydrogen'!L9</f>
        <v>6.4290466871459375E-7</v>
      </c>
      <c r="M151" s="7">
        <f>'BFPaT-fueltax-hydrogen'!M9</f>
        <v>6.5114418397249375E-7</v>
      </c>
      <c r="N151" s="7">
        <f>'BFPaT-fueltax-hydrogen'!N9</f>
        <v>6.5214844111563464E-7</v>
      </c>
      <c r="O151" s="7">
        <f>'BFPaT-fueltax-hydrogen'!O9</f>
        <v>6.5698196808396038E-7</v>
      </c>
      <c r="P151" s="7">
        <f>'BFPaT-fueltax-hydrogen'!P9</f>
        <v>6.6145045170252381E-7</v>
      </c>
      <c r="Q151" s="7">
        <f>'BFPaT-fueltax-hydrogen'!Q9</f>
        <v>6.6387235527636186E-7</v>
      </c>
      <c r="R151" s="7">
        <f>'BFPaT-fueltax-hydrogen'!R9</f>
        <v>6.5997243346384984E-7</v>
      </c>
      <c r="S151" s="7">
        <f>'BFPaT-fueltax-hydrogen'!S9</f>
        <v>6.5070320307149291E-7</v>
      </c>
      <c r="T151" s="7">
        <f>'BFPaT-fueltax-hydrogen'!T9</f>
        <v>6.3515137684511842E-7</v>
      </c>
      <c r="U151" s="7">
        <f>'BFPaT-fueltax-hydrogen'!U9</f>
        <v>6.221967506470703E-7</v>
      </c>
      <c r="V151" s="7">
        <f>'BFPaT-fueltax-hydrogen'!V9</f>
        <v>6.1551439161227721E-7</v>
      </c>
      <c r="W151" s="7">
        <f>'BFPaT-fueltax-hydrogen'!W9</f>
        <v>6.128965827338383E-7</v>
      </c>
      <c r="X151" s="7">
        <f>'BFPaT-fueltax-hydrogen'!X9</f>
        <v>6.1335322636092463E-7</v>
      </c>
      <c r="Y151" s="7">
        <f>'BFPaT-fueltax-hydrogen'!Y9</f>
        <v>6.1359999915674539E-7</v>
      </c>
      <c r="Z151" s="7">
        <f>'BFPaT-fueltax-hydrogen'!Z9</f>
        <v>6.1203925456914803E-7</v>
      </c>
      <c r="AA151" s="7">
        <f>'BFPaT-fueltax-hydrogen'!AA9</f>
        <v>6.1005968965584764E-7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D691-C3E7-42ED-BB24-EC102F27BDAD}">
  <sheetPr>
    <tabColor rgb="FFFFC000"/>
  </sheetPr>
  <dimension ref="A1:V151"/>
  <sheetViews>
    <sheetView workbookViewId="0">
      <selection activeCell="J2" sqref="J2"/>
    </sheetView>
  </sheetViews>
  <sheetFormatPr defaultRowHeight="15"/>
  <cols>
    <col min="1" max="1" width="39.5703125" customWidth="1"/>
    <col min="2" max="2" width="12" bestFit="1" customWidth="1"/>
    <col min="3" max="3" width="11.85546875" bestFit="1" customWidth="1"/>
    <col min="4" max="5" width="12" bestFit="1" customWidth="1"/>
    <col min="10" max="10" width="12" bestFit="1" customWidth="1"/>
    <col min="11" max="11" width="11" bestFit="1" customWidth="1"/>
    <col min="12" max="14" width="12" bestFit="1" customWidth="1"/>
    <col min="17" max="17" width="9" bestFit="1" customWidth="1"/>
    <col min="20" max="20" width="12" bestFit="1" customWidth="1"/>
  </cols>
  <sheetData>
    <row r="1" spans="1:22" ht="45">
      <c r="A1" t="s">
        <v>1004</v>
      </c>
      <c r="B1" s="83" t="s">
        <v>431</v>
      </c>
      <c r="C1" s="83" t="s">
        <v>432</v>
      </c>
      <c r="D1" s="83" t="s">
        <v>433</v>
      </c>
      <c r="E1" s="83" t="s">
        <v>434</v>
      </c>
      <c r="F1" s="83" t="s">
        <v>1005</v>
      </c>
      <c r="G1" s="83" t="s">
        <v>1006</v>
      </c>
      <c r="H1" s="83" t="s">
        <v>1007</v>
      </c>
      <c r="I1" s="83" t="s">
        <v>364</v>
      </c>
      <c r="J1" s="83" t="s">
        <v>438</v>
      </c>
      <c r="K1" s="83" t="s">
        <v>439</v>
      </c>
      <c r="L1" s="83" t="s">
        <v>440</v>
      </c>
      <c r="M1" s="83" t="s">
        <v>64</v>
      </c>
      <c r="N1" s="83" t="s">
        <v>1008</v>
      </c>
      <c r="O1" s="83" t="s">
        <v>72</v>
      </c>
      <c r="P1" s="83" t="s">
        <v>1009</v>
      </c>
      <c r="Q1" s="83" t="s">
        <v>443</v>
      </c>
      <c r="R1" s="83" t="s">
        <v>444</v>
      </c>
      <c r="S1" s="83" t="s">
        <v>1010</v>
      </c>
      <c r="T1" s="83" t="s">
        <v>446</v>
      </c>
      <c r="U1" s="83" t="s">
        <v>1011</v>
      </c>
      <c r="V1" s="83" t="s">
        <v>375</v>
      </c>
    </row>
    <row r="2" spans="1:22">
      <c r="A2" s="1" t="s">
        <v>389</v>
      </c>
      <c r="B2">
        <f>'SYBFPaT-pretax'!B2*'Tax Percentages'!B$5/(1-'Tax Percentages'!B$5)</f>
        <v>2.2671928525660026E-6</v>
      </c>
      <c r="C2">
        <f>'SYBFPaT-pretax'!C2*'Tax Percentages'!B$6/(1-'Tax Percentages'!B$6)</f>
        <v>0</v>
      </c>
      <c r="D2">
        <f>'SYBFPaT-pretax'!D2*'Tax Percentages'!B$7/(1-'Tax Percentages'!B$7)</f>
        <v>7.2166918189671929E-7</v>
      </c>
      <c r="E2">
        <f>'SYBFPaT-pretax'!E2*'Tax Percentages'!B$8/(1-'Tax Percentages'!B$8)</f>
        <v>0</v>
      </c>
      <c r="F2">
        <f>'SYBFPaT-pretax'!F2*'Tax Percentages'!B$9/(1-'Tax Percentages'!B$9)</f>
        <v>0</v>
      </c>
      <c r="G2">
        <f>'SYBFPaT-pretax'!G2*'Tax Percentages'!B$10/(1-'Tax Percentages'!B$10)</f>
        <v>0</v>
      </c>
      <c r="H2">
        <f>'SYBFPaT-pretax'!H2*'Tax Percentages'!B$11/(1-'Tax Percentages'!B$11)</f>
        <v>0</v>
      </c>
      <c r="I2">
        <f>'SYBFPaT-pretax'!I2*'Tax Percentages'!B$12/(1-'Tax Percentages'!B$12)</f>
        <v>0</v>
      </c>
      <c r="J2">
        <f>'SYBFPaT-pretax'!J2*'Tax Percentages'!B$13/(1-'Tax Percentages'!B$13)</f>
        <v>3.2908803663828304E-6</v>
      </c>
      <c r="K2">
        <f>'SYBFPaT-pretax'!K2*'Tax Percentages'!B$14/(1-'Tax Percentages'!B$14)</f>
        <v>3.0535128908782872E-6</v>
      </c>
      <c r="L2">
        <f>'SYBFPaT-pretax'!L2*'Tax Percentages'!B$15/(1-'Tax Percentages'!B$15)</f>
        <v>3.3317213643225017E-6</v>
      </c>
      <c r="M2">
        <f>'SYBFPaT-pretax'!M2*'Tax Percentages'!B$16/(1-'Tax Percentages'!B$16)</f>
        <v>2.925566197934997E-6</v>
      </c>
      <c r="N2">
        <f>'SYBFPaT-pretax'!N2*'Tax Percentages'!B$17/(1-'Tax Percentages'!B$17)</f>
        <v>5.2813319015524312E-7</v>
      </c>
      <c r="O2">
        <f>'SYBFPaT-pretax'!O2*'Tax Percentages'!B$18/(1-'Tax Percentages'!B$18)</f>
        <v>0</v>
      </c>
      <c r="P2">
        <f>'SYBFPaT-pretax'!P2*'Tax Percentages'!B$19/(1-'Tax Percentages'!B$19)</f>
        <v>0</v>
      </c>
      <c r="Q2">
        <f>'SYBFPaT-pretax'!Q2*'Tax Percentages'!B$20/(1-'Tax Percentages'!B$20)</f>
        <v>0</v>
      </c>
      <c r="R2">
        <f>'SYBFPaT-pretax'!R2*'Tax Percentages'!B$21/(1-'Tax Percentages'!B$21)</f>
        <v>0</v>
      </c>
      <c r="S2">
        <f>'SYBFPaT-pretax'!S2*'Tax Percentages'!B$22/(1-'Tax Percentages'!B$22)</f>
        <v>0</v>
      </c>
      <c r="T2">
        <f>'SYBFPaT-pretax'!T2*'Tax Percentages'!B$23/(1-'Tax Percentages'!B$23)</f>
        <v>8.7542178866822129E-7</v>
      </c>
      <c r="U2">
        <f>'SYBFPaT-pretax'!U2*'Tax Percentages'!B$24/(1-'Tax Percentages'!B$24)</f>
        <v>0</v>
      </c>
      <c r="V2" s="7">
        <f>'SYBFPaT-pretax'!V2*'Tax Percentages'!B$25/(1-'Tax Percentages'!B$25)</f>
        <v>3.4409571553845503E-6</v>
      </c>
    </row>
    <row r="3" spans="1:22">
      <c r="A3" s="1" t="s">
        <v>390</v>
      </c>
      <c r="B3">
        <f>'SYBFPaT-pretax'!B3*'Tax Percentages'!B$5/(1-'Tax Percentages'!B$5)</f>
        <v>0</v>
      </c>
      <c r="C3">
        <f>'SYBFPaT-pretax'!C3*'Tax Percentages'!B$6/(1-'Tax Percentages'!B$6)</f>
        <v>1.2461377739653143E-7</v>
      </c>
      <c r="D3">
        <f>'SYBFPaT-pretax'!D3*'Tax Percentages'!B$7/(1-'Tax Percentages'!B$7)</f>
        <v>1.4284072772714376E-7</v>
      </c>
      <c r="E3">
        <f>'SYBFPaT-pretax'!E3*'Tax Percentages'!B$8/(1-'Tax Percentages'!B$8)</f>
        <v>3.7493329353727807E-8</v>
      </c>
      <c r="F3">
        <f>'SYBFPaT-pretax'!F3*'Tax Percentages'!B$9/(1-'Tax Percentages'!B$9)</f>
        <v>0</v>
      </c>
      <c r="G3">
        <f>'SYBFPaT-pretax'!G3*'Tax Percentages'!B$10/(1-'Tax Percentages'!B$10)</f>
        <v>0</v>
      </c>
      <c r="H3">
        <f>'SYBFPaT-pretax'!H3*'Tax Percentages'!B$11/(1-'Tax Percentages'!B$11)</f>
        <v>0</v>
      </c>
      <c r="I3">
        <f>'SYBFPaT-pretax'!I3*'Tax Percentages'!B$12/(1-'Tax Percentages'!B$12)</f>
        <v>1.4244228708705551E-7</v>
      </c>
      <c r="J3">
        <f>'SYBFPaT-pretax'!J3*'Tax Percentages'!B$13/(1-'Tax Percentages'!B$13)</f>
        <v>0</v>
      </c>
      <c r="K3">
        <f>'SYBFPaT-pretax'!K3*'Tax Percentages'!B$26/(1-'Tax Percentages'!B$26)</f>
        <v>0</v>
      </c>
      <c r="L3">
        <f>'SYBFPaT-pretax'!L3*'Tax Percentages'!B$15/(1-'Tax Percentages'!B$15)</f>
        <v>0</v>
      </c>
      <c r="M3">
        <f>'SYBFPaT-pretax'!M3*'Tax Percentages'!B$16/(1-'Tax Percentages'!B$16)</f>
        <v>0</v>
      </c>
      <c r="N3">
        <f>'SYBFPaT-pretax'!N3*'Tax Percentages'!B$17/(1-'Tax Percentages'!B$17)</f>
        <v>0</v>
      </c>
      <c r="O3">
        <f>'SYBFPaT-pretax'!O3*'Tax Percentages'!B$18/(1-'Tax Percentages'!B$18)</f>
        <v>0</v>
      </c>
      <c r="P3">
        <f>'SYBFPaT-pretax'!P3*'Tax Percentages'!B$19/(1-'Tax Percentages'!B$19)</f>
        <v>0</v>
      </c>
      <c r="Q3">
        <f>'SYBFPaT-pretax'!Q3*'Tax Percentages'!B$20/(1-'Tax Percentages'!B$20)</f>
        <v>1.0863466824795711E-7</v>
      </c>
      <c r="R3">
        <f>'SYBFPaT-pretax'!R3*'Tax Percentages'!B$21/(1-'Tax Percentages'!B$21)</f>
        <v>3.346561801822224E-8</v>
      </c>
      <c r="S3">
        <f>'SYBFPaT-pretax'!S3*'Tax Percentages'!B$22/(1-'Tax Percentages'!B$22)</f>
        <v>0</v>
      </c>
      <c r="T3">
        <f>'SYBFPaT-pretax'!T3*'Tax Percentages'!B$23/(1-'Tax Percentages'!B$23)</f>
        <v>0</v>
      </c>
      <c r="U3">
        <f>'SYBFPaT-pretax'!U3*'Tax Percentages'!B$24/(1-'Tax Percentages'!B$24)</f>
        <v>0</v>
      </c>
      <c r="V3" s="7">
        <f>'SYBFPaT-pretax'!V3*'Tax Percentages'!B$25/(1-'Tax Percentages'!B$25)</f>
        <v>9.0593953314225148E-7</v>
      </c>
    </row>
    <row r="4" spans="1:22">
      <c r="A4" s="1" t="s">
        <v>391</v>
      </c>
      <c r="B4">
        <f>'SYBFPaT-pretax'!B4*'Tax Percentages'!B$5/(1-'Tax Percentages'!B$5)</f>
        <v>2.2671928525660026E-6</v>
      </c>
      <c r="C4">
        <f>'SYBFPaT-pretax'!C4*'Tax Percentages'!B$6/(1-'Tax Percentages'!B$6)</f>
        <v>0</v>
      </c>
      <c r="D4">
        <f>'SYBFPaT-pretax'!D4*'Tax Percentages'!B$7/(1-'Tax Percentages'!B$7)</f>
        <v>7.2166918189671929E-7</v>
      </c>
      <c r="E4">
        <f>'SYBFPaT-pretax'!E4*'Tax Percentages'!B$8/(1-'Tax Percentages'!B$8)</f>
        <v>0</v>
      </c>
      <c r="F4">
        <f>'SYBFPaT-pretax'!F4*'Tax Percentages'!B$9/(1-'Tax Percentages'!B$9)</f>
        <v>0</v>
      </c>
      <c r="G4">
        <f>'SYBFPaT-pretax'!G4*'Tax Percentages'!B$10/(1-'Tax Percentages'!B$10)</f>
        <v>0</v>
      </c>
      <c r="H4">
        <f>'SYBFPaT-pretax'!H4*'Tax Percentages'!B$11/(1-'Tax Percentages'!B$11)</f>
        <v>0</v>
      </c>
      <c r="I4">
        <f>'SYBFPaT-pretax'!I4*'Tax Percentages'!B$12/(1-'Tax Percentages'!B$12)</f>
        <v>6.1127211688797592E-7</v>
      </c>
      <c r="J4">
        <f>'SYBFPaT-pretax'!J4*'Tax Percentages'!B$13/(1-'Tax Percentages'!B$13)</f>
        <v>0</v>
      </c>
      <c r="K4">
        <f>'SYBFPaT-pretax'!K4*'Tax Percentages'!B$26/(1-'Tax Percentages'!B$26)</f>
        <v>0</v>
      </c>
      <c r="L4">
        <f>'SYBFPaT-pretax'!L4*'Tax Percentages'!B$15/(1-'Tax Percentages'!B$15)</f>
        <v>0</v>
      </c>
      <c r="M4">
        <f>'SYBFPaT-pretax'!M4*'Tax Percentages'!B$16/(1-'Tax Percentages'!B$16)</f>
        <v>0</v>
      </c>
      <c r="N4">
        <f>'SYBFPaT-pretax'!N4*'Tax Percentages'!B$26/(1-'Tax Percentages'!B$26)</f>
        <v>0</v>
      </c>
      <c r="O4">
        <f>'SYBFPaT-pretax'!O4*'Tax Percentages'!B$18/(1-'Tax Percentages'!B$18)</f>
        <v>1.122826452785717E-6</v>
      </c>
      <c r="P4">
        <f>'SYBFPaT-pretax'!P4*'Tax Percentages'!B$19/(1-'Tax Percentages'!B$19)</f>
        <v>0</v>
      </c>
      <c r="Q4">
        <f>'SYBFPaT-pretax'!Q4*'Tax Percentages'!B$20/(1-'Tax Percentages'!B$20)</f>
        <v>0</v>
      </c>
      <c r="R4">
        <f>'SYBFPaT-pretax'!R4*'Tax Percentages'!B$21/(1-'Tax Percentages'!B$21)</f>
        <v>0</v>
      </c>
      <c r="S4">
        <f>'SYBFPaT-pretax'!S4*'Tax Percentages'!B$22/(1-'Tax Percentages'!B$22)</f>
        <v>0</v>
      </c>
      <c r="T4">
        <f>'SYBFPaT-pretax'!T4*'Tax Percentages'!B$23/(1-'Tax Percentages'!B$23)</f>
        <v>1.3235900937591652E-6</v>
      </c>
      <c r="U4">
        <f>'SYBFPaT-pretax'!U4*'Tax Percentages'!B$24/(1-'Tax Percentages'!B$24)</f>
        <v>0</v>
      </c>
      <c r="V4" s="7">
        <f>'SYBFPaT-pretax'!V4*'Tax Percentages'!B$25/(1-'Tax Percentages'!B$25)</f>
        <v>9.0593953314225148E-7</v>
      </c>
    </row>
    <row r="5" spans="1:22">
      <c r="A5" s="1" t="s">
        <v>392</v>
      </c>
      <c r="B5">
        <f>'SYBFPaT-pretax'!B5*'Tax Percentages'!B$5/(1-'Tax Percentages'!B$5)</f>
        <v>1.9187245105689064E-6</v>
      </c>
      <c r="C5">
        <f>'SYBFPaT-pretax'!C5*'Tax Percentages'!B$6/(1-'Tax Percentages'!B$6)</f>
        <v>0</v>
      </c>
      <c r="D5">
        <f>'SYBFPaT-pretax'!D5*'Tax Percentages'!B$7/(1-'Tax Percentages'!B$7)</f>
        <v>5.011868042551699E-7</v>
      </c>
      <c r="E5">
        <f>'SYBFPaT-pretax'!E5*'Tax Percentages'!B$8/(1-'Tax Percentages'!B$8)</f>
        <v>0</v>
      </c>
      <c r="F5">
        <f>'SYBFPaT-pretax'!F5*'Tax Percentages'!B$9/(1-'Tax Percentages'!B$9)</f>
        <v>0</v>
      </c>
      <c r="G5">
        <f>'SYBFPaT-pretax'!G5*'Tax Percentages'!B$10/(1-'Tax Percentages'!B$10)</f>
        <v>0</v>
      </c>
      <c r="H5">
        <f>'SYBFPaT-pretax'!H5*'Tax Percentages'!B$11/(1-'Tax Percentages'!B$11)</f>
        <v>0</v>
      </c>
      <c r="I5">
        <f>'SYBFPaT-pretax'!I5*'Tax Percentages'!B$12/(1-'Tax Percentages'!B$12)</f>
        <v>2.1263866597528081E-7</v>
      </c>
      <c r="J5">
        <f>'SYBFPaT-pretax'!J5*'Tax Percentages'!B$13/(1-'Tax Percentages'!B$13)</f>
        <v>0</v>
      </c>
      <c r="K5">
        <f>'SYBFPaT-pretax'!K5*'Tax Percentages'!B$26/(1-'Tax Percentages'!B$26)</f>
        <v>0</v>
      </c>
      <c r="L5">
        <f>'SYBFPaT-pretax'!L5*'Tax Percentages'!B$15/(1-'Tax Percentages'!B$15)</f>
        <v>0</v>
      </c>
      <c r="M5">
        <f>'SYBFPaT-pretax'!M5*'Tax Percentages'!B$16/(1-'Tax Percentages'!B$16)</f>
        <v>0</v>
      </c>
      <c r="N5">
        <f>'SYBFPaT-pretax'!N5*'Tax Percentages'!B$26/(1-'Tax Percentages'!B$26)</f>
        <v>0</v>
      </c>
      <c r="O5">
        <f>'SYBFPaT-pretax'!O5*'Tax Percentages'!B$18/(1-'Tax Percentages'!B$18)</f>
        <v>1.122826452785717E-6</v>
      </c>
      <c r="P5">
        <f>'SYBFPaT-pretax'!P5*'Tax Percentages'!B$19/(1-'Tax Percentages'!B$19)</f>
        <v>0</v>
      </c>
      <c r="Q5">
        <f>'SYBFPaT-pretax'!Q5*'Tax Percentages'!B$20/(1-'Tax Percentages'!B$20)</f>
        <v>0</v>
      </c>
      <c r="R5">
        <f>'SYBFPaT-pretax'!R5*'Tax Percentages'!B$21/(1-'Tax Percentages'!B$21)</f>
        <v>0</v>
      </c>
      <c r="S5">
        <f>'SYBFPaT-pretax'!S5*'Tax Percentages'!B$22/(1-'Tax Percentages'!B$22)</f>
        <v>0</v>
      </c>
      <c r="T5">
        <f>'SYBFPaT-pretax'!T5*'Tax Percentages'!B$23/(1-'Tax Percentages'!B$23)</f>
        <v>9.4995552192646317E-7</v>
      </c>
      <c r="U5">
        <f>'SYBFPaT-pretax'!U5*'Tax Percentages'!B$24/(1-'Tax Percentages'!B$24)</f>
        <v>0</v>
      </c>
      <c r="V5" s="7">
        <f>'SYBFPaT-pretax'!V5*'Tax Percentages'!B$25/(1-'Tax Percentages'!B$25)</f>
        <v>9.0593953314225148E-7</v>
      </c>
    </row>
    <row r="6" spans="1:22">
      <c r="A6" s="1" t="s">
        <v>393</v>
      </c>
      <c r="B6">
        <f>'SYBFPaT-pretax'!B6*'Tax Percentages'!B$5/(1-'Tax Percentages'!B$5)</f>
        <v>1.3192981506297358E-6</v>
      </c>
      <c r="C6">
        <f>'SYBFPaT-pretax'!C6*'Tax Percentages'!B$6/(1-'Tax Percentages'!B$6)</f>
        <v>2.9626717833391243E-7</v>
      </c>
      <c r="D6">
        <f>'SYBFPaT-pretax'!D6*'Tax Percentages'!B$7/(1-'Tax Percentages'!B$7)</f>
        <v>2.0256507381514813E-7</v>
      </c>
      <c r="E6">
        <f>'SYBFPaT-pretax'!E6*'Tax Percentages'!B$8/(1-'Tax Percentages'!B$8)</f>
        <v>0</v>
      </c>
      <c r="F6">
        <f>'SYBFPaT-pretax'!F6*'Tax Percentages'!B$9/(1-'Tax Percentages'!B$9)</f>
        <v>0</v>
      </c>
      <c r="G6">
        <f>'SYBFPaT-pretax'!G6*'Tax Percentages'!B$10/(1-'Tax Percentages'!B$10)</f>
        <v>0</v>
      </c>
      <c r="H6">
        <f>'SYBFPaT-pretax'!H6*'Tax Percentages'!B$11/(1-'Tax Percentages'!B$11)</f>
        <v>0</v>
      </c>
      <c r="I6">
        <f>'SYBFPaT-pretax'!I6*'Tax Percentages'!B$12/(1-'Tax Percentages'!B$12)</f>
        <v>1.5883852157189647E-7</v>
      </c>
      <c r="J6">
        <f>'SYBFPaT-pretax'!J6*'Tax Percentages'!B$13/(1-'Tax Percentages'!B$13)</f>
        <v>0</v>
      </c>
      <c r="K6">
        <f>'SYBFPaT-pretax'!K6*'Tax Percentages'!B$26/(1-'Tax Percentages'!B$26)</f>
        <v>0</v>
      </c>
      <c r="L6">
        <f>'SYBFPaT-pretax'!L6*'Tax Percentages'!B$15/(1-'Tax Percentages'!B$15)</f>
        <v>0</v>
      </c>
      <c r="M6">
        <f>'SYBFPaT-pretax'!M6*'Tax Percentages'!B$16/(1-'Tax Percentages'!B$16)</f>
        <v>0</v>
      </c>
      <c r="N6">
        <f>'SYBFPaT-pretax'!N6*'Tax Percentages'!B$17/(1-'Tax Percentages'!B$17)</f>
        <v>0</v>
      </c>
      <c r="O6">
        <f>'SYBFPaT-pretax'!O6*'Tax Percentages'!B$18/(1-'Tax Percentages'!B$18)</f>
        <v>1.122826452785717E-6</v>
      </c>
      <c r="P6">
        <f>'SYBFPaT-pretax'!P6*'Tax Percentages'!B$19/(1-'Tax Percentages'!B$19)</f>
        <v>0</v>
      </c>
      <c r="Q6">
        <f>'SYBFPaT-pretax'!Q6*'Tax Percentages'!B$20/(1-'Tax Percentages'!B$20)</f>
        <v>0</v>
      </c>
      <c r="R6">
        <f>'SYBFPaT-pretax'!R6*'Tax Percentages'!B$21/(1-'Tax Percentages'!B$21)</f>
        <v>3.346561801822224E-8</v>
      </c>
      <c r="S6">
        <f>'SYBFPaT-pretax'!S6*'Tax Percentages'!B$22/(1-'Tax Percentages'!B$22)</f>
        <v>0</v>
      </c>
      <c r="T6">
        <f>'SYBFPaT-pretax'!T6*'Tax Percentages'!B$23/(1-'Tax Percentages'!B$23)</f>
        <v>6.3010480148239898E-7</v>
      </c>
      <c r="U6">
        <f>'SYBFPaT-pretax'!U6*'Tax Percentages'!B$24/(1-'Tax Percentages'!B$24)</f>
        <v>0</v>
      </c>
      <c r="V6" s="7">
        <f>'SYBFPaT-pretax'!V6*'Tax Percentages'!B$25/(1-'Tax Percentages'!B$25)</f>
        <v>4.7450368408124517E-7</v>
      </c>
    </row>
    <row r="7" spans="1:22">
      <c r="A7" s="1" t="s">
        <v>394</v>
      </c>
      <c r="B7">
        <f>'SYBFPaT-pretax'!B7*'Tax Percentages'!B$5/(1-'Tax Percentages'!B$5)</f>
        <v>1.3192981506297358E-6</v>
      </c>
      <c r="C7">
        <f>'SYBFPaT-pretax'!C7*'Tax Percentages'!B$6/(1-'Tax Percentages'!B$6)</f>
        <v>1.2461377739653143E-7</v>
      </c>
      <c r="D7">
        <f>'SYBFPaT-pretax'!D7*'Tax Percentages'!B$7/(1-'Tax Percentages'!B$7)</f>
        <v>1.4284072772714376E-7</v>
      </c>
      <c r="E7">
        <f>'SYBFPaT-pretax'!E7*'Tax Percentages'!B$8/(1-'Tax Percentages'!B$8)</f>
        <v>0</v>
      </c>
      <c r="F7">
        <f>'SYBFPaT-pretax'!F7*'Tax Percentages'!B$9/(1-'Tax Percentages'!B$9)</f>
        <v>0</v>
      </c>
      <c r="G7">
        <f>'SYBFPaT-pretax'!G7*'Tax Percentages'!B$10/(1-'Tax Percentages'!B$10)</f>
        <v>0</v>
      </c>
      <c r="H7">
        <f>'SYBFPaT-pretax'!H7*'Tax Percentages'!B$11/(1-'Tax Percentages'!B$11)</f>
        <v>0</v>
      </c>
      <c r="I7">
        <f>'SYBFPaT-pretax'!I7*'Tax Percentages'!B$12/(1-'Tax Percentages'!B$12)</f>
        <v>1.4244228708705551E-7</v>
      </c>
      <c r="J7">
        <f>'SYBFPaT-pretax'!J7*'Tax Percentages'!B$13/(1-'Tax Percentages'!B$13)</f>
        <v>0</v>
      </c>
      <c r="K7">
        <f>'SYBFPaT-pretax'!K7*'Tax Percentages'!B$26/(1-'Tax Percentages'!B$26)</f>
        <v>0</v>
      </c>
      <c r="L7">
        <f>'SYBFPaT-pretax'!L7*'Tax Percentages'!B$15/(1-'Tax Percentages'!B$15)</f>
        <v>0</v>
      </c>
      <c r="M7">
        <f>'SYBFPaT-pretax'!M7*'Tax Percentages'!B$16/(1-'Tax Percentages'!B$16)</f>
        <v>0</v>
      </c>
      <c r="N7">
        <f>'SYBFPaT-pretax'!N7*'Tax Percentages'!B$17/(1-'Tax Percentages'!B$17)</f>
        <v>0</v>
      </c>
      <c r="O7">
        <f>'SYBFPaT-pretax'!O7*'Tax Percentages'!B$18/(1-'Tax Percentages'!B$18)</f>
        <v>0</v>
      </c>
      <c r="P7">
        <f>'SYBFPaT-pretax'!P7*'Tax Percentages'!B$19/(1-'Tax Percentages'!B$19)</f>
        <v>0</v>
      </c>
      <c r="Q7">
        <f>'SYBFPaT-pretax'!Q7*'Tax Percentages'!B$20/(1-'Tax Percentages'!B$20)</f>
        <v>0</v>
      </c>
      <c r="R7">
        <f>'SYBFPaT-pretax'!R7*'Tax Percentages'!B$21/(1-'Tax Percentages'!B$21)</f>
        <v>0</v>
      </c>
      <c r="S7">
        <f>'SYBFPaT-pretax'!S7*'Tax Percentages'!B$22/(1-'Tax Percentages'!B$22)</f>
        <v>0</v>
      </c>
      <c r="T7">
        <f>'SYBFPaT-pretax'!T7*'Tax Percentages'!B$23/(1-'Tax Percentages'!B$23)</f>
        <v>0</v>
      </c>
      <c r="U7">
        <f>'SYBFPaT-pretax'!U7*'Tax Percentages'!B$24/(1-'Tax Percentages'!B$24)</f>
        <v>0</v>
      </c>
      <c r="V7" s="7">
        <f>'SYBFPaT-pretax'!V7*'Tax Percentages'!B$25/(1-'Tax Percentages'!B$25)</f>
        <v>4.7450368408124517E-7</v>
      </c>
    </row>
    <row r="8" spans="1:22">
      <c r="A8" s="1" t="s">
        <v>395</v>
      </c>
      <c r="B8">
        <f>'SYBFPaT-pretax'!B8*'Tax Percentages'!B$5/(1-'Tax Percentages'!B$5)</f>
        <v>0</v>
      </c>
      <c r="C8">
        <f>'SYBFPaT-pretax'!C8*'Tax Percentages'!B$6/(1-'Tax Percentages'!B$6)</f>
        <v>0</v>
      </c>
      <c r="D8">
        <f>'SYBFPaT-pretax'!D8*'Tax Percentages'!B$7/(1-'Tax Percentages'!B$7)</f>
        <v>0</v>
      </c>
      <c r="E8">
        <f>'SYBFPaT-pretax'!E8*'Tax Percentages'!B$8/(1-'Tax Percentages'!B$8)</f>
        <v>0</v>
      </c>
      <c r="F8">
        <f>'SYBFPaT-pretax'!F8*'Tax Percentages'!B$9/(1-'Tax Percentages'!B$9)</f>
        <v>0</v>
      </c>
      <c r="G8">
        <f>'SYBFPaT-pretax'!G8*'Tax Percentages'!B$10/(1-'Tax Percentages'!B$10)</f>
        <v>0</v>
      </c>
      <c r="H8">
        <f>'SYBFPaT-pretax'!H8*'Tax Percentages'!B$11/(1-'Tax Percentages'!B$11)</f>
        <v>0</v>
      </c>
      <c r="I8">
        <f>'SYBFPaT-pretax'!I8*'Tax Percentages'!B$12/(1-'Tax Percentages'!B$12)</f>
        <v>0</v>
      </c>
      <c r="J8">
        <f>'SYBFPaT-pretax'!J8*'Tax Percentages'!B$13/(1-'Tax Percentages'!B$13)</f>
        <v>0</v>
      </c>
      <c r="K8">
        <f>'SYBFPaT-pretax'!K8*'Tax Percentages'!B$26/(1-'Tax Percentages'!B$26)</f>
        <v>0</v>
      </c>
      <c r="L8">
        <f>'SYBFPaT-pretax'!L8*'Tax Percentages'!B$15/(1-'Tax Percentages'!B$15)</f>
        <v>0</v>
      </c>
      <c r="M8">
        <f>'SYBFPaT-pretax'!M8*'Tax Percentages'!B$16/(1-'Tax Percentages'!B$16)</f>
        <v>0</v>
      </c>
      <c r="N8">
        <f>'SYBFPaT-pretax'!N8*'Tax Percentages'!B$17/(1-'Tax Percentages'!B$17)</f>
        <v>0</v>
      </c>
      <c r="O8">
        <f>'SYBFPaT-pretax'!O8*'Tax Percentages'!B$18/(1-'Tax Percentages'!B$18)</f>
        <v>0</v>
      </c>
      <c r="P8">
        <f>'SYBFPaT-pretax'!P8*'Tax Percentages'!B$19/(1-'Tax Percentages'!B$19)</f>
        <v>0</v>
      </c>
      <c r="Q8">
        <f>'SYBFPaT-pretax'!Q8*'Tax Percentages'!B$20/(1-'Tax Percentages'!B$20)</f>
        <v>0</v>
      </c>
      <c r="R8">
        <f>'SYBFPaT-pretax'!R8*'Tax Percentages'!B$21/(1-'Tax Percentages'!B$21)</f>
        <v>0</v>
      </c>
      <c r="S8">
        <f>'SYBFPaT-pretax'!S8*'Tax Percentages'!B$22/(1-'Tax Percentages'!B$22)</f>
        <v>0</v>
      </c>
      <c r="T8">
        <f>'SYBFPaT-pretax'!T8*'Tax Percentages'!B$23/(1-'Tax Percentages'!B$23)</f>
        <v>0</v>
      </c>
      <c r="U8">
        <f>'SYBFPaT-pretax'!U8*'Tax Percentages'!B$24/(1-'Tax Percentages'!B$24)</f>
        <v>0</v>
      </c>
      <c r="V8" s="7">
        <f>'SYBFPaT-pretax'!V8*'Tax Percentages'!B$25/(1-'Tax Percentages'!B$25)</f>
        <v>0</v>
      </c>
    </row>
    <row r="9" spans="1:22">
      <c r="A9" s="1" t="s">
        <v>396</v>
      </c>
      <c r="B9">
        <f>'SYBFPaT-pretax'!B9*'Tax Percentages'!B$5/(1-'Tax Percentages'!B$5)</f>
        <v>1.3192981506297358E-6</v>
      </c>
      <c r="C9">
        <f>'SYBFPaT-pretax'!C9*'Tax Percentages'!B$6/(1-'Tax Percentages'!B$6)</f>
        <v>2.9626717833391243E-7</v>
      </c>
      <c r="D9">
        <f>'SYBFPaT-pretax'!D9*'Tax Percentages'!B$7/(1-'Tax Percentages'!B$7)</f>
        <v>2.0256507381514813E-7</v>
      </c>
      <c r="E9">
        <f>'SYBFPaT-pretax'!E9*'Tax Percentages'!B$8/(1-'Tax Percentages'!B$8)</f>
        <v>0</v>
      </c>
      <c r="F9">
        <f>'SYBFPaT-pretax'!F9*'Tax Percentages'!B$9/(1-'Tax Percentages'!B$9)</f>
        <v>0</v>
      </c>
      <c r="G9">
        <f>'SYBFPaT-pretax'!G9*'Tax Percentages'!B$10/(1-'Tax Percentages'!B$10)</f>
        <v>0</v>
      </c>
      <c r="H9">
        <f>'SYBFPaT-pretax'!H9*'Tax Percentages'!B$11/(1-'Tax Percentages'!B$11)</f>
        <v>0</v>
      </c>
      <c r="I9">
        <f>'SYBFPaT-pretax'!I9*'Tax Percentages'!B$12/(1-'Tax Percentages'!B$12)</f>
        <v>1.5883852157189647E-7</v>
      </c>
      <c r="J9">
        <f>'SYBFPaT-pretax'!J9*'Tax Percentages'!B$13/(1-'Tax Percentages'!B$13)</f>
        <v>0</v>
      </c>
      <c r="K9">
        <f>'SYBFPaT-pretax'!K9*'Tax Percentages'!B$26/(1-'Tax Percentages'!B$26)</f>
        <v>0</v>
      </c>
      <c r="L9">
        <f>'SYBFPaT-pretax'!L9*'Tax Percentages'!B$15/(1-'Tax Percentages'!B$15)</f>
        <v>0</v>
      </c>
      <c r="M9">
        <f>'SYBFPaT-pretax'!M9*'Tax Percentages'!B$16/(1-'Tax Percentages'!B$16)</f>
        <v>0</v>
      </c>
      <c r="N9">
        <f>'SYBFPaT-pretax'!N9*'Tax Percentages'!B$17/(1-'Tax Percentages'!B$17)</f>
        <v>0</v>
      </c>
      <c r="O9">
        <f>'SYBFPaT-pretax'!O9*'Tax Percentages'!B$18/(1-'Tax Percentages'!B$18)</f>
        <v>1.122826452785717E-6</v>
      </c>
      <c r="P9">
        <f>'SYBFPaT-pretax'!P9*'Tax Percentages'!B$19/(1-'Tax Percentages'!B$19)</f>
        <v>0</v>
      </c>
      <c r="Q9">
        <f>'SYBFPaT-pretax'!Q9*'Tax Percentages'!B$20/(1-'Tax Percentages'!B$20)</f>
        <v>0</v>
      </c>
      <c r="R9">
        <f>'SYBFPaT-pretax'!R9*'Tax Percentages'!B$21/(1-'Tax Percentages'!B$21)</f>
        <v>3.346561801822224E-8</v>
      </c>
      <c r="S9">
        <f>'SYBFPaT-pretax'!S9*'Tax Percentages'!B$22/(1-'Tax Percentages'!B$22)</f>
        <v>0</v>
      </c>
      <c r="T9">
        <f>'SYBFPaT-pretax'!T9*'Tax Percentages'!B$23/(1-'Tax Percentages'!B$23)</f>
        <v>6.3010480148239898E-7</v>
      </c>
      <c r="U9">
        <f>'SYBFPaT-pretax'!U9*'Tax Percentages'!B$24/(1-'Tax Percentages'!B$24)</f>
        <v>0</v>
      </c>
      <c r="V9" s="7">
        <f>'SYBFPaT-pretax'!V9*'Tax Percentages'!B$25/(1-'Tax Percentages'!B$25)</f>
        <v>4.7450368408124517E-7</v>
      </c>
    </row>
    <row r="12" spans="1:22">
      <c r="A12" s="1"/>
    </row>
    <row r="22" spans="1:1">
      <c r="A22" s="1"/>
    </row>
    <row r="32" spans="1:1">
      <c r="A32" s="1"/>
    </row>
    <row r="42" spans="1:1">
      <c r="A42" s="1"/>
    </row>
    <row r="52" spans="1:1">
      <c r="A52" s="1"/>
    </row>
    <row r="62" spans="1:1">
      <c r="A62" s="1"/>
    </row>
    <row r="72" spans="1:1">
      <c r="A72" s="1"/>
    </row>
    <row r="82" spans="1:1">
      <c r="A82" s="1"/>
    </row>
    <row r="92" spans="1:1">
      <c r="A92" s="1"/>
    </row>
    <row r="102" spans="1:1">
      <c r="A102" s="1"/>
    </row>
    <row r="112" spans="1:1">
      <c r="A112" s="1"/>
    </row>
    <row r="122" spans="1:1">
      <c r="A122" s="1"/>
    </row>
    <row r="132" spans="1:2">
      <c r="A132" s="1"/>
    </row>
    <row r="142" spans="1:2">
      <c r="A142" s="1"/>
    </row>
    <row r="144" spans="1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  <row r="150" spans="2:2">
      <c r="B150" s="7"/>
    </row>
    <row r="151" spans="2:2">
      <c r="B15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67</vt:i4>
      </vt:variant>
      <vt:variant>
        <vt:lpstr>Named Ranges</vt:lpstr>
      </vt:variant>
      <vt:variant>
        <vt:i4>10</vt:i4>
      </vt:variant>
    </vt:vector>
  </HeadingPairs>
  <TitlesOfParts>
    <vt:vector size="77" baseType="lpstr">
      <vt:lpstr>About</vt:lpstr>
      <vt:lpstr>Gas Futures</vt:lpstr>
      <vt:lpstr>Henry Hub Historicals</vt:lpstr>
      <vt:lpstr>NG Sector Price Historicals</vt:lpstr>
      <vt:lpstr>Historical Monthly Gas Cons</vt:lpstr>
      <vt:lpstr>NG Calcs</vt:lpstr>
      <vt:lpstr>AEO 2025 Table 2 - High Cost</vt:lpstr>
      <vt:lpstr>AEO 2026 Table 2</vt:lpstr>
      <vt:lpstr>AEO 2025 Table 3 - High Cost</vt:lpstr>
      <vt:lpstr>AEO 2026 Table 3</vt:lpstr>
      <vt:lpstr>AEO 2026 Table 12</vt:lpstr>
      <vt:lpstr>AEO 2025 Table 57 - Alt Trans</vt:lpstr>
      <vt:lpstr>AEO 2026 Table 57</vt:lpstr>
      <vt:lpstr>STEO</vt:lpstr>
      <vt:lpstr>Hard Coal and Lig Multipliers</vt:lpstr>
      <vt:lpstr>Other Fuels</vt:lpstr>
      <vt:lpstr>H2-DOE</vt:lpstr>
      <vt:lpstr>H2-EIA</vt:lpstr>
      <vt:lpstr>Tax Percentages</vt:lpstr>
      <vt:lpstr>Pretax &gt;</vt:lpstr>
      <vt:lpstr>BFPaT-pretax-electricity</vt:lpstr>
      <vt:lpstr>BFPaT-pretax-coal</vt:lpstr>
      <vt:lpstr>BFPaT-pretax-natgas</vt:lpstr>
      <vt:lpstr>BFPaT-pretax-nuclear</vt:lpstr>
      <vt:lpstr>BFPaT-pretax-hydro</vt:lpstr>
      <vt:lpstr>BFPaT-pretax-wind</vt:lpstr>
      <vt:lpstr>BFPaT-pretax-solar</vt:lpstr>
      <vt:lpstr>BFPaT-pretax-biomass</vt:lpstr>
      <vt:lpstr>BFPaT-pretax-petgas</vt:lpstr>
      <vt:lpstr>BFPaT-pretax-petdies</vt:lpstr>
      <vt:lpstr>BFPaT-pretax-biogas</vt:lpstr>
      <vt:lpstr>BFPaT-pretax-biodies</vt:lpstr>
      <vt:lpstr>BFPaT-pretax-jetkerosene</vt:lpstr>
      <vt:lpstr>BFPaT-pretax-heat</vt:lpstr>
      <vt:lpstr>BFPaT-pretax-geothermal</vt:lpstr>
      <vt:lpstr>BFPaT-pretax-lignite</vt:lpstr>
      <vt:lpstr>BFPaT-pretax-crude</vt:lpstr>
      <vt:lpstr>BFPaT-pretax-heavyfueloil</vt:lpstr>
      <vt:lpstr>BFPaT-pretax-lpgpropbut</vt:lpstr>
      <vt:lpstr>BFPaT-pretax-msw</vt:lpstr>
      <vt:lpstr>BFPaT-pretax-hydrogen</vt:lpstr>
      <vt:lpstr>Summary_pretax</vt:lpstr>
      <vt:lpstr>SYBFPaT-pretax</vt:lpstr>
      <vt:lpstr>Fuel Tax &gt;</vt:lpstr>
      <vt:lpstr>BFPaT-fueltax-electricity</vt:lpstr>
      <vt:lpstr>BFPaT-fueltax-coal</vt:lpstr>
      <vt:lpstr>BFPaT-fueltax-natgas</vt:lpstr>
      <vt:lpstr>BFPaT-fueltax-nuclear</vt:lpstr>
      <vt:lpstr>BFPaT-fueltax-hydro</vt:lpstr>
      <vt:lpstr>BFPaT-fueltax-wind</vt:lpstr>
      <vt:lpstr>BFPaT-fueltax-solar</vt:lpstr>
      <vt:lpstr>BFPaT-fueltax-biomass</vt:lpstr>
      <vt:lpstr>BFPaT-fueltax-petgas</vt:lpstr>
      <vt:lpstr>BFPaT-fueltax-petdies</vt:lpstr>
      <vt:lpstr>BFPaT-fueltax-biogas</vt:lpstr>
      <vt:lpstr>BFPaT-fueltax-biodies</vt:lpstr>
      <vt:lpstr>BFPaT-fueltax-jetkerosene</vt:lpstr>
      <vt:lpstr>BFPaT-fueltax-heat</vt:lpstr>
      <vt:lpstr>BFPaT-fueltax-geothermal</vt:lpstr>
      <vt:lpstr>BFPaT-fueltax-lignite</vt:lpstr>
      <vt:lpstr>BFPaT-fueltax-crude</vt:lpstr>
      <vt:lpstr>BFPaT-fueltax-heavyfueloil</vt:lpstr>
      <vt:lpstr>BFPaT-fueltax-lpgpropbut</vt:lpstr>
      <vt:lpstr>BFPaT-fueltax-msw</vt:lpstr>
      <vt:lpstr>BFPaT-fueltax-hydrogen</vt:lpstr>
      <vt:lpstr>Summary_tax</vt:lpstr>
      <vt:lpstr>SYBFPaT-fueltax</vt:lpstr>
      <vt:lpstr>dollars_2018_to_2012</vt:lpstr>
      <vt:lpstr>dollars_2019_2012</vt:lpstr>
      <vt:lpstr>dollars_2020_2012</vt:lpstr>
      <vt:lpstr>dollars_2021_2012</vt:lpstr>
      <vt:lpstr>dollars_2022_2012</vt:lpstr>
      <vt:lpstr>dollars_2023_2012</vt:lpstr>
      <vt:lpstr>dollars_2024_to_2012</vt:lpstr>
      <vt:lpstr>dollars_2025_to_2012</vt:lpstr>
      <vt:lpstr>lignite_multiplier</vt:lpstr>
      <vt:lpstr>nonlignite_multiplier</vt:lpstr>
    </vt:vector>
  </TitlesOfParts>
  <Company>EIA\DOE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Antoinette</dc:creator>
  <cp:lastModifiedBy>Megan Mahajan</cp:lastModifiedBy>
  <dcterms:created xsi:type="dcterms:W3CDTF">2012-03-07T20:42:24Z</dcterms:created>
  <dcterms:modified xsi:type="dcterms:W3CDTF">2026-10-28T21:55:19Z</dcterms:modified>
</cp:coreProperties>
</file>